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rket Data\Price Data\"/>
    </mc:Choice>
  </mc:AlternateContent>
  <xr:revisionPtr revIDLastSave="0" documentId="13_ncr:1_{C9A738DE-0F7A-4EF1-83AF-606A1E4D6095}" xr6:coauthVersionLast="47" xr6:coauthVersionMax="47" xr10:uidLastSave="{00000000-0000-0000-0000-000000000000}"/>
  <bookViews>
    <workbookView xWindow="28680" yWindow="-120" windowWidth="29040" windowHeight="15720" activeTab="1" xr2:uid="{1279E6E0-93C2-4131-AED9-73C695BEE0D6}"/>
  </bookViews>
  <sheets>
    <sheet name="SubSector Analysis" sheetId="3" r:id="rId1"/>
    <sheet name="Nifty 750 Analysis" sheetId="2" r:id="rId2"/>
    <sheet name="Price_Filter_26_08_2024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2" l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B58" i="3"/>
  <c r="B34" i="3"/>
  <c r="B50" i="3"/>
  <c r="G50" i="3" s="1"/>
  <c r="B13" i="3"/>
  <c r="B2" i="3"/>
  <c r="B77" i="3"/>
  <c r="B7" i="3"/>
  <c r="Q7" i="3" s="1"/>
  <c r="B72" i="3"/>
  <c r="B32" i="3"/>
  <c r="H32" i="3" s="1"/>
  <c r="B28" i="3"/>
  <c r="B45" i="3"/>
  <c r="B25" i="3"/>
  <c r="B11" i="3"/>
  <c r="D11" i="3" s="1"/>
  <c r="B75" i="3"/>
  <c r="B44" i="3"/>
  <c r="P44" i="3" s="1"/>
  <c r="B35" i="3"/>
  <c r="B12" i="3"/>
  <c r="B47" i="3"/>
  <c r="B19" i="3"/>
  <c r="B54" i="3"/>
  <c r="B14" i="3"/>
  <c r="E14" i="3" s="1"/>
  <c r="B31" i="3"/>
  <c r="B36" i="3"/>
  <c r="B81" i="3"/>
  <c r="B15" i="3"/>
  <c r="B84" i="3"/>
  <c r="B38" i="3"/>
  <c r="G38" i="3" s="1"/>
  <c r="B40" i="3"/>
  <c r="B95" i="3"/>
  <c r="B87" i="3"/>
  <c r="B27" i="3"/>
  <c r="F27" i="3" s="1"/>
  <c r="B46" i="3"/>
  <c r="B52" i="3"/>
  <c r="D52" i="3" s="1"/>
  <c r="B33" i="3"/>
  <c r="B51" i="3"/>
  <c r="B60" i="3"/>
  <c r="B43" i="3"/>
  <c r="D43" i="3" s="1"/>
  <c r="B56" i="3"/>
  <c r="B6" i="3"/>
  <c r="E6" i="3" s="1"/>
  <c r="B98" i="3"/>
  <c r="B30" i="3"/>
  <c r="B63" i="3"/>
  <c r="B102" i="3"/>
  <c r="V102" i="3" s="1"/>
  <c r="B20" i="3"/>
  <c r="B97" i="3"/>
  <c r="H97" i="3" s="1"/>
  <c r="B37" i="3"/>
  <c r="B76" i="3"/>
  <c r="B65" i="3"/>
  <c r="B73" i="3"/>
  <c r="B42" i="3"/>
  <c r="B100" i="3"/>
  <c r="E100" i="3" s="1"/>
  <c r="B17" i="3"/>
  <c r="B3" i="3"/>
  <c r="B71" i="3"/>
  <c r="B55" i="3"/>
  <c r="B105" i="3"/>
  <c r="B80" i="3"/>
  <c r="F80" i="3" s="1"/>
  <c r="B18" i="3"/>
  <c r="P18" i="3" s="1"/>
  <c r="B103" i="3"/>
  <c r="B48" i="3"/>
  <c r="B78" i="3"/>
  <c r="D78" i="3" s="1"/>
  <c r="B53" i="3"/>
  <c r="B23" i="3"/>
  <c r="E23" i="3" s="1"/>
  <c r="B59" i="3"/>
  <c r="B86" i="3"/>
  <c r="H86" i="3" s="1"/>
  <c r="B104" i="3"/>
  <c r="B4" i="3"/>
  <c r="B21" i="3"/>
  <c r="B26" i="3"/>
  <c r="E26" i="3" s="1"/>
  <c r="B92" i="3"/>
  <c r="B10" i="3"/>
  <c r="B101" i="3"/>
  <c r="B41" i="3"/>
  <c r="B96" i="3"/>
  <c r="B69" i="3"/>
  <c r="G69" i="3" s="1"/>
  <c r="B88" i="3"/>
  <c r="B113" i="3"/>
  <c r="B39" i="3"/>
  <c r="B57" i="3"/>
  <c r="B115" i="3"/>
  <c r="B24" i="3"/>
  <c r="G24" i="3" s="1"/>
  <c r="B91" i="3"/>
  <c r="B22" i="3"/>
  <c r="B16" i="3"/>
  <c r="B82" i="3"/>
  <c r="E82" i="3" s="1"/>
  <c r="B114" i="3"/>
  <c r="B74" i="3"/>
  <c r="H74" i="3" s="1"/>
  <c r="B70" i="3"/>
  <c r="B112" i="3"/>
  <c r="B8" i="3"/>
  <c r="B85" i="3"/>
  <c r="H85" i="3" s="1"/>
  <c r="B66" i="3"/>
  <c r="B89" i="3"/>
  <c r="B90" i="3"/>
  <c r="B99" i="3"/>
  <c r="B106" i="3"/>
  <c r="B93" i="3"/>
  <c r="B29" i="3"/>
  <c r="B67" i="3"/>
  <c r="G67" i="3" s="1"/>
  <c r="B120" i="3"/>
  <c r="B49" i="3"/>
  <c r="F49" i="3" s="1"/>
  <c r="B61" i="3"/>
  <c r="B9" i="3"/>
  <c r="B5" i="3"/>
  <c r="B117" i="3"/>
  <c r="G117" i="3" s="1"/>
  <c r="B79" i="3"/>
  <c r="B94" i="3"/>
  <c r="B64" i="3"/>
  <c r="B118" i="3"/>
  <c r="B62" i="3"/>
  <c r="B83" i="3"/>
  <c r="E83" i="3" s="1"/>
  <c r="B122" i="3"/>
  <c r="B111" i="3"/>
  <c r="E111" i="3" s="1"/>
  <c r="B107" i="3"/>
  <c r="B68" i="3"/>
  <c r="V68" i="3" s="1"/>
  <c r="B121" i="3"/>
  <c r="B109" i="3"/>
  <c r="B119" i="3"/>
  <c r="B108" i="3"/>
  <c r="B116" i="3"/>
  <c r="B110" i="3"/>
  <c r="V34" i="3"/>
  <c r="V50" i="3"/>
  <c r="V13" i="3"/>
  <c r="V2" i="3"/>
  <c r="V77" i="3"/>
  <c r="V7" i="3"/>
  <c r="V72" i="3"/>
  <c r="V32" i="3"/>
  <c r="V28" i="3"/>
  <c r="V45" i="3"/>
  <c r="V25" i="3"/>
  <c r="V47" i="3"/>
  <c r="V71" i="3"/>
  <c r="V104" i="3"/>
  <c r="V39" i="3"/>
  <c r="V8" i="3"/>
  <c r="U34" i="3"/>
  <c r="U77" i="3"/>
  <c r="U75" i="3"/>
  <c r="U47" i="3"/>
  <c r="U87" i="3"/>
  <c r="U46" i="3"/>
  <c r="U98" i="3"/>
  <c r="U42" i="3"/>
  <c r="U18" i="3"/>
  <c r="U104" i="3"/>
  <c r="U8" i="3"/>
  <c r="U90" i="3"/>
  <c r="U120" i="3"/>
  <c r="U61" i="3"/>
  <c r="U107" i="3"/>
  <c r="Q34" i="3"/>
  <c r="Q75" i="3"/>
  <c r="Q35" i="3"/>
  <c r="Q47" i="3"/>
  <c r="Q14" i="3"/>
  <c r="Q84" i="3"/>
  <c r="Q38" i="3"/>
  <c r="Q51" i="3"/>
  <c r="Q56" i="3"/>
  <c r="Q6" i="3"/>
  <c r="Q42" i="3"/>
  <c r="Q71" i="3"/>
  <c r="Q103" i="3"/>
  <c r="Q59" i="3"/>
  <c r="Q104" i="3"/>
  <c r="Q26" i="3"/>
  <c r="Q61" i="3"/>
  <c r="Q62" i="3"/>
  <c r="Q107" i="3"/>
  <c r="P34" i="3"/>
  <c r="P50" i="3"/>
  <c r="P13" i="3"/>
  <c r="P77" i="3"/>
  <c r="P75" i="3"/>
  <c r="P84" i="3"/>
  <c r="P38" i="3"/>
  <c r="P87" i="3"/>
  <c r="P52" i="3"/>
  <c r="P56" i="3"/>
  <c r="P6" i="3"/>
  <c r="P98" i="3"/>
  <c r="P42" i="3"/>
  <c r="P80" i="3"/>
  <c r="P53" i="3"/>
  <c r="P104" i="3"/>
  <c r="P26" i="3"/>
  <c r="P92" i="3"/>
  <c r="P69" i="3"/>
  <c r="P114" i="3"/>
  <c r="P120" i="3"/>
  <c r="P83" i="3"/>
  <c r="P122" i="3"/>
  <c r="P107" i="3"/>
  <c r="H34" i="3"/>
  <c r="H50" i="3"/>
  <c r="H75" i="3"/>
  <c r="H35" i="3"/>
  <c r="H14" i="3"/>
  <c r="H31" i="3"/>
  <c r="H84" i="3"/>
  <c r="H38" i="3"/>
  <c r="H40" i="3"/>
  <c r="H52" i="3"/>
  <c r="H56" i="3"/>
  <c r="H63" i="3"/>
  <c r="H42" i="3"/>
  <c r="H100" i="3"/>
  <c r="H17" i="3"/>
  <c r="H71" i="3"/>
  <c r="H80" i="3"/>
  <c r="H53" i="3"/>
  <c r="H21" i="3"/>
  <c r="H96" i="3"/>
  <c r="H88" i="3"/>
  <c r="H39" i="3"/>
  <c r="H24" i="3"/>
  <c r="H114" i="3"/>
  <c r="H61" i="3"/>
  <c r="H83" i="3"/>
  <c r="H122" i="3"/>
  <c r="H107" i="3"/>
  <c r="H119" i="3"/>
  <c r="G34" i="3"/>
  <c r="G28" i="3"/>
  <c r="G45" i="3"/>
  <c r="G75" i="3"/>
  <c r="G44" i="3"/>
  <c r="G35" i="3"/>
  <c r="G47" i="3"/>
  <c r="G14" i="3"/>
  <c r="G84" i="3"/>
  <c r="G56" i="3"/>
  <c r="G6" i="3"/>
  <c r="G63" i="3"/>
  <c r="G97" i="3"/>
  <c r="G76" i="3"/>
  <c r="G42" i="3"/>
  <c r="G100" i="3"/>
  <c r="G105" i="3"/>
  <c r="G53" i="3"/>
  <c r="G23" i="3"/>
  <c r="G104" i="3"/>
  <c r="G4" i="3"/>
  <c r="G26" i="3"/>
  <c r="G92" i="3"/>
  <c r="G96" i="3"/>
  <c r="G91" i="3"/>
  <c r="G114" i="3"/>
  <c r="G70" i="3"/>
  <c r="G8" i="3"/>
  <c r="G89" i="3"/>
  <c r="G99" i="3"/>
  <c r="G29" i="3"/>
  <c r="G94" i="3"/>
  <c r="G62" i="3"/>
  <c r="G122" i="3"/>
  <c r="G107" i="3"/>
  <c r="F34" i="3"/>
  <c r="F50" i="3"/>
  <c r="F13" i="3"/>
  <c r="F32" i="3"/>
  <c r="F28" i="3"/>
  <c r="F45" i="3"/>
  <c r="F75" i="3"/>
  <c r="F44" i="3"/>
  <c r="F47" i="3"/>
  <c r="F14" i="3"/>
  <c r="F31" i="3"/>
  <c r="F84" i="3"/>
  <c r="F38" i="3"/>
  <c r="F56" i="3"/>
  <c r="F6" i="3"/>
  <c r="F63" i="3"/>
  <c r="F97" i="3"/>
  <c r="F42" i="3"/>
  <c r="F100" i="3"/>
  <c r="F17" i="3"/>
  <c r="F53" i="3"/>
  <c r="F59" i="3"/>
  <c r="F26" i="3"/>
  <c r="F96" i="3"/>
  <c r="F69" i="3"/>
  <c r="F88" i="3"/>
  <c r="F39" i="3"/>
  <c r="F24" i="3"/>
  <c r="F91" i="3"/>
  <c r="F114" i="3"/>
  <c r="F70" i="3"/>
  <c r="F89" i="3"/>
  <c r="F90" i="3"/>
  <c r="F99" i="3"/>
  <c r="F29" i="3"/>
  <c r="F67" i="3"/>
  <c r="F5" i="3"/>
  <c r="F62" i="3"/>
  <c r="F83" i="3"/>
  <c r="F107" i="3"/>
  <c r="F119" i="3"/>
  <c r="E34" i="3"/>
  <c r="E50" i="3"/>
  <c r="E13" i="3"/>
  <c r="E32" i="3"/>
  <c r="E75" i="3"/>
  <c r="E47" i="3"/>
  <c r="E84" i="3"/>
  <c r="E38" i="3"/>
  <c r="E40" i="3"/>
  <c r="E87" i="3"/>
  <c r="E52" i="3"/>
  <c r="E56" i="3"/>
  <c r="E97" i="3"/>
  <c r="E42" i="3"/>
  <c r="E17" i="3"/>
  <c r="E71" i="3"/>
  <c r="E80" i="3"/>
  <c r="E18" i="3"/>
  <c r="E53" i="3"/>
  <c r="E92" i="3"/>
  <c r="E41" i="3"/>
  <c r="E96" i="3"/>
  <c r="E69" i="3"/>
  <c r="E88" i="3"/>
  <c r="E39" i="3"/>
  <c r="E24" i="3"/>
  <c r="E91" i="3"/>
  <c r="E114" i="3"/>
  <c r="E89" i="3"/>
  <c r="E29" i="3"/>
  <c r="E67" i="3"/>
  <c r="E120" i="3"/>
  <c r="E61" i="3"/>
  <c r="E117" i="3"/>
  <c r="E94" i="3"/>
  <c r="E62" i="3"/>
  <c r="E110" i="3"/>
  <c r="D34" i="3"/>
  <c r="D50" i="3"/>
  <c r="D13" i="3"/>
  <c r="D77" i="3"/>
  <c r="D32" i="3"/>
  <c r="D45" i="3"/>
  <c r="D75" i="3"/>
  <c r="D14" i="3"/>
  <c r="D36" i="3"/>
  <c r="D15" i="3"/>
  <c r="D84" i="3"/>
  <c r="D38" i="3"/>
  <c r="D40" i="3"/>
  <c r="D87" i="3"/>
  <c r="D56" i="3"/>
  <c r="D63" i="3"/>
  <c r="D37" i="3"/>
  <c r="D76" i="3"/>
  <c r="D73" i="3"/>
  <c r="D42" i="3"/>
  <c r="D100" i="3"/>
  <c r="D18" i="3"/>
  <c r="D53" i="3"/>
  <c r="D59" i="3"/>
  <c r="D104" i="3"/>
  <c r="D26" i="3"/>
  <c r="D92" i="3"/>
  <c r="D10" i="3"/>
  <c r="D96" i="3"/>
  <c r="D24" i="3"/>
  <c r="D91" i="3"/>
  <c r="D114" i="3"/>
  <c r="D74" i="3"/>
  <c r="D70" i="3"/>
  <c r="D112" i="3"/>
  <c r="D8" i="3"/>
  <c r="D89" i="3"/>
  <c r="D90" i="3"/>
  <c r="D99" i="3"/>
  <c r="D29" i="3"/>
  <c r="D61" i="3"/>
  <c r="D5" i="3"/>
  <c r="D79" i="3"/>
  <c r="D118" i="3"/>
  <c r="D62" i="3"/>
  <c r="D83" i="3"/>
  <c r="D122" i="3"/>
  <c r="D119" i="3"/>
  <c r="D108" i="3"/>
  <c r="AQ557" i="2"/>
  <c r="AQ528" i="2"/>
  <c r="AQ615" i="2"/>
  <c r="AQ125" i="2"/>
  <c r="AQ402" i="2"/>
  <c r="AQ531" i="2"/>
  <c r="AQ360" i="2"/>
  <c r="AQ510" i="2"/>
  <c r="AQ591" i="2"/>
  <c r="AQ322" i="2"/>
  <c r="AQ356" i="2"/>
  <c r="AQ469" i="2"/>
  <c r="AQ267" i="2"/>
  <c r="AQ693" i="2"/>
  <c r="AQ176" i="2"/>
  <c r="AQ118" i="2"/>
  <c r="AQ158" i="2"/>
  <c r="AQ457" i="2"/>
  <c r="AQ527" i="2"/>
  <c r="AQ662" i="2"/>
  <c r="AQ529" i="2"/>
  <c r="AQ70" i="2"/>
  <c r="AQ105" i="2"/>
  <c r="AQ417" i="2"/>
  <c r="AQ377" i="2"/>
  <c r="AQ507" i="2"/>
  <c r="AQ19" i="2"/>
  <c r="AQ302" i="2"/>
  <c r="AQ198" i="2"/>
  <c r="AQ650" i="2"/>
  <c r="AQ368" i="2"/>
  <c r="AQ114" i="2"/>
  <c r="AQ645" i="2"/>
  <c r="AQ632" i="2"/>
  <c r="AQ142" i="2"/>
  <c r="AQ73" i="2"/>
  <c r="AQ5" i="2"/>
  <c r="AQ304" i="2"/>
  <c r="AQ636" i="2"/>
  <c r="AQ82" i="2"/>
  <c r="AQ459" i="2"/>
  <c r="AQ109" i="2"/>
  <c r="AQ34" i="2"/>
  <c r="AQ209" i="2"/>
  <c r="AQ330" i="2"/>
  <c r="AQ515" i="2"/>
  <c r="AQ218" i="2"/>
  <c r="AQ546" i="2"/>
  <c r="AQ269" i="2"/>
  <c r="AQ113" i="2"/>
  <c r="AQ171" i="2"/>
  <c r="AQ410" i="2"/>
  <c r="AQ623" i="2"/>
  <c r="AQ78" i="2"/>
  <c r="AQ77" i="2"/>
  <c r="AQ422" i="2"/>
  <c r="AQ272" i="2"/>
  <c r="AQ525" i="2"/>
  <c r="AQ534" i="2"/>
  <c r="AQ64" i="2"/>
  <c r="AQ146" i="2"/>
  <c r="AQ474" i="2"/>
  <c r="AQ318" i="2"/>
  <c r="AQ182" i="2"/>
  <c r="AQ458" i="2"/>
  <c r="AQ456" i="2"/>
  <c r="AQ234" i="2"/>
  <c r="AQ141" i="2"/>
  <c r="AQ326" i="2"/>
  <c r="AQ74" i="2"/>
  <c r="AQ414" i="2"/>
  <c r="AQ390" i="2"/>
  <c r="AQ461" i="2"/>
  <c r="AQ308" i="2"/>
  <c r="AQ654" i="2"/>
  <c r="AQ127" i="2"/>
  <c r="AQ297" i="2"/>
  <c r="AQ480" i="2"/>
  <c r="AQ4" i="2"/>
  <c r="AQ348" i="2"/>
  <c r="AQ196" i="2"/>
  <c r="AQ306" i="2"/>
  <c r="AQ94" i="2"/>
  <c r="AQ553" i="2"/>
  <c r="AQ316" i="2"/>
  <c r="AQ535" i="2"/>
  <c r="AQ12" i="2"/>
  <c r="AQ208" i="2"/>
  <c r="AQ44" i="2"/>
  <c r="AQ247" i="2"/>
  <c r="AQ345" i="2"/>
  <c r="AQ386" i="2"/>
  <c r="AQ629" i="2"/>
  <c r="AQ50" i="2"/>
  <c r="AQ252" i="2"/>
  <c r="AQ287" i="2"/>
  <c r="AQ361" i="2"/>
  <c r="AQ428" i="2"/>
  <c r="AQ8" i="2"/>
  <c r="AQ319" i="2"/>
  <c r="AQ59" i="2"/>
  <c r="AQ195" i="2"/>
  <c r="AQ265" i="2"/>
  <c r="AQ292" i="2"/>
  <c r="AQ238" i="2"/>
  <c r="AQ135" i="2"/>
  <c r="AQ499" i="2"/>
  <c r="AQ230" i="2"/>
  <c r="AQ286" i="2"/>
  <c r="AQ221" i="2"/>
  <c r="AQ159" i="2"/>
  <c r="AQ103" i="2"/>
  <c r="AQ38" i="2"/>
  <c r="AQ415" i="2"/>
  <c r="AQ486" i="2"/>
  <c r="AQ179" i="2"/>
  <c r="AQ633" i="2"/>
  <c r="AQ362" i="2"/>
  <c r="AQ147" i="2"/>
  <c r="AQ704" i="2"/>
  <c r="AQ466" i="2"/>
  <c r="AQ10" i="2"/>
  <c r="AQ229" i="2"/>
  <c r="AQ364" i="2"/>
  <c r="AQ145" i="2"/>
  <c r="AQ279" i="2"/>
  <c r="AQ33" i="2"/>
  <c r="AQ277" i="2"/>
  <c r="AQ54" i="2"/>
  <c r="AQ334" i="2"/>
  <c r="AQ168" i="2"/>
  <c r="AQ199" i="2"/>
  <c r="AQ210" i="2"/>
  <c r="AQ443" i="2"/>
  <c r="AQ609" i="2"/>
  <c r="AQ495" i="2"/>
  <c r="AQ312" i="2"/>
  <c r="AQ284" i="2"/>
  <c r="AQ43" i="2"/>
  <c r="AQ378" i="2"/>
  <c r="AQ294" i="2"/>
  <c r="AQ716" i="2"/>
  <c r="AQ353" i="2"/>
  <c r="AQ346" i="2"/>
  <c r="AQ482" i="2"/>
  <c r="AQ699" i="2"/>
  <c r="AQ96" i="2"/>
  <c r="AQ323" i="2"/>
  <c r="AQ11" i="2"/>
  <c r="AQ231" i="2"/>
  <c r="AQ84" i="2"/>
  <c r="AQ117" i="2"/>
  <c r="AQ354" i="2"/>
  <c r="AQ246" i="2"/>
  <c r="AQ281" i="2"/>
  <c r="AQ371" i="2"/>
  <c r="AQ542" i="2"/>
  <c r="AQ188" i="2"/>
  <c r="AQ490" i="2"/>
  <c r="AQ533" i="2"/>
  <c r="AQ554" i="2"/>
  <c r="AQ372" i="2"/>
  <c r="AQ547" i="2"/>
  <c r="AQ162" i="2"/>
  <c r="AQ467" i="2"/>
  <c r="AQ37" i="2"/>
  <c r="AQ264" i="2"/>
  <c r="AQ581" i="2"/>
  <c r="AQ646" i="2"/>
  <c r="AQ493" i="2"/>
  <c r="AQ630" i="2"/>
  <c r="AQ2" i="2"/>
  <c r="AQ505" i="2"/>
  <c r="AQ481" i="2"/>
  <c r="AQ349" i="2"/>
  <c r="AQ641" i="2"/>
  <c r="AQ149" i="2"/>
  <c r="AQ129" i="2"/>
  <c r="AQ22" i="2"/>
  <c r="AQ185" i="2"/>
  <c r="AQ222" i="2"/>
  <c r="AQ169" i="2"/>
  <c r="AQ661" i="2"/>
  <c r="AQ233" i="2"/>
  <c r="AQ51" i="2"/>
  <c r="AQ384" i="2"/>
  <c r="AQ597" i="2"/>
  <c r="AQ41" i="2"/>
  <c r="AQ643" i="2"/>
  <c r="AQ562" i="2"/>
  <c r="AQ379" i="2"/>
  <c r="AQ30" i="2"/>
  <c r="AQ180" i="2"/>
  <c r="AQ684" i="2"/>
  <c r="AQ307" i="2"/>
  <c r="AQ359" i="2"/>
  <c r="AQ618" i="2"/>
  <c r="AQ448" i="2"/>
  <c r="AQ89" i="2"/>
  <c r="AQ438" i="2"/>
  <c r="AQ429" i="2"/>
  <c r="AQ251" i="2"/>
  <c r="AQ366" i="2"/>
  <c r="AQ530" i="2"/>
  <c r="AQ587" i="2"/>
  <c r="AQ75" i="2"/>
  <c r="AQ262" i="2"/>
  <c r="AQ375" i="2"/>
  <c r="AQ81" i="2"/>
  <c r="AQ644" i="2"/>
  <c r="AQ241" i="2"/>
  <c r="AQ604" i="2"/>
  <c r="AQ509" i="2"/>
  <c r="AQ501" i="2"/>
  <c r="AQ431" i="2"/>
  <c r="AQ144" i="2"/>
  <c r="AQ184" i="2"/>
  <c r="AQ288" i="2"/>
  <c r="AQ572" i="2"/>
  <c r="AQ83" i="2"/>
  <c r="AQ544" i="2"/>
  <c r="AQ416" i="2"/>
  <c r="AQ320" i="2"/>
  <c r="AQ67" i="2"/>
  <c r="AQ255" i="2"/>
  <c r="AQ278" i="2"/>
  <c r="AQ589" i="2"/>
  <c r="AQ677" i="2"/>
  <c r="AQ468" i="2"/>
  <c r="AQ61" i="2"/>
  <c r="AQ512" i="2"/>
  <c r="AQ517" i="2"/>
  <c r="AQ730" i="2"/>
  <c r="AQ620" i="2"/>
  <c r="AQ259" i="2"/>
  <c r="AQ585" i="2"/>
  <c r="AQ295" i="2"/>
  <c r="AQ708" i="2"/>
  <c r="AQ53" i="2"/>
  <c r="AQ303" i="2"/>
  <c r="AQ170" i="2"/>
  <c r="AQ444" i="2"/>
  <c r="AQ148" i="2"/>
  <c r="AQ703" i="2"/>
  <c r="AQ108" i="2"/>
  <c r="AQ90" i="2"/>
  <c r="AQ594" i="2"/>
  <c r="AQ263" i="2"/>
  <c r="AQ559" i="2"/>
  <c r="AQ376" i="2"/>
  <c r="AQ27" i="2"/>
  <c r="AQ657" i="2"/>
  <c r="AQ336" i="2"/>
  <c r="AQ409" i="2"/>
  <c r="AQ452" i="2"/>
  <c r="AQ352" i="2"/>
  <c r="AQ31" i="2"/>
  <c r="AQ17" i="2"/>
  <c r="AQ271" i="2"/>
  <c r="AQ291" i="2"/>
  <c r="AQ92" i="2"/>
  <c r="AQ536" i="2"/>
  <c r="AQ418" i="2"/>
  <c r="AQ309" i="2"/>
  <c r="AQ313" i="2"/>
  <c r="AQ590" i="2"/>
  <c r="AQ558" i="2"/>
  <c r="AQ214" i="2"/>
  <c r="AQ72" i="2"/>
  <c r="AQ389" i="2"/>
  <c r="AQ115" i="2"/>
  <c r="AQ565" i="2"/>
  <c r="AQ477" i="2"/>
  <c r="AQ71" i="2"/>
  <c r="AQ173" i="2"/>
  <c r="AQ63" i="2"/>
  <c r="AQ605" i="2"/>
  <c r="AQ407" i="2"/>
  <c r="AQ491" i="2"/>
  <c r="AQ212" i="2"/>
  <c r="AQ32" i="2"/>
  <c r="AQ478" i="2"/>
  <c r="AQ432" i="2"/>
  <c r="AQ95" i="2"/>
  <c r="AQ123" i="2"/>
  <c r="AQ80" i="2"/>
  <c r="AQ274" i="2"/>
  <c r="AQ298" i="2"/>
  <c r="AQ347" i="2"/>
  <c r="AQ608" i="2"/>
  <c r="AQ317" i="2"/>
  <c r="AQ471" i="2"/>
  <c r="AQ616" i="2"/>
  <c r="AQ712" i="2"/>
  <c r="AQ225" i="2"/>
  <c r="AQ177" i="2"/>
  <c r="AQ555" i="2"/>
  <c r="AQ106" i="2"/>
  <c r="AQ243" i="2"/>
  <c r="AQ65" i="2"/>
  <c r="AQ373" i="2"/>
  <c r="AQ270" i="2"/>
  <c r="AQ160" i="2"/>
  <c r="AQ621" i="2"/>
  <c r="AQ203" i="2"/>
  <c r="AQ68" i="2"/>
  <c r="AQ408" i="2"/>
  <c r="AQ496" i="2"/>
  <c r="AQ338" i="2"/>
  <c r="AQ351" i="2"/>
  <c r="AQ276" i="2"/>
  <c r="AQ166" i="2"/>
  <c r="AQ248" i="2"/>
  <c r="AQ139" i="2"/>
  <c r="AQ569" i="2"/>
  <c r="AQ473" i="2"/>
  <c r="AQ626" i="2"/>
  <c r="AQ634" i="2"/>
  <c r="AQ245" i="2"/>
  <c r="AQ573" i="2"/>
  <c r="AQ98" i="2"/>
  <c r="AQ183" i="2"/>
  <c r="AQ9" i="2"/>
  <c r="AQ321" i="2"/>
  <c r="AQ216" i="2"/>
  <c r="AQ24" i="2"/>
  <c r="AQ217" i="2"/>
  <c r="AQ520" i="2"/>
  <c r="AQ99" i="2"/>
  <c r="AQ575" i="2"/>
  <c r="AQ236" i="2"/>
  <c r="AQ7" i="2"/>
  <c r="AQ425" i="2"/>
  <c r="AQ663" i="2"/>
  <c r="AQ52" i="2"/>
  <c r="AQ721" i="2"/>
  <c r="AQ213" i="2"/>
  <c r="AQ649" i="2"/>
  <c r="AQ399" i="2"/>
  <c r="AQ60" i="2"/>
  <c r="AQ299" i="2"/>
  <c r="AQ79" i="2"/>
  <c r="AQ627" i="2"/>
  <c r="AQ42" i="2"/>
  <c r="AQ46" i="2"/>
  <c r="AQ35" i="2"/>
  <c r="AQ706" i="2"/>
  <c r="AQ504" i="2"/>
  <c r="AQ380" i="2"/>
  <c r="AQ36" i="2"/>
  <c r="AQ134" i="2"/>
  <c r="AQ506" i="2"/>
  <c r="AQ300" i="2"/>
  <c r="AQ110" i="2"/>
  <c r="AQ548" i="2"/>
  <c r="AQ332" i="2"/>
  <c r="AQ655" i="2"/>
  <c r="AQ606" i="2"/>
  <c r="AQ119" i="2"/>
  <c r="AQ462" i="2"/>
  <c r="AQ254" i="2"/>
  <c r="AQ215" i="2"/>
  <c r="AQ470" i="2"/>
  <c r="AQ324" i="2"/>
  <c r="AQ588" i="2"/>
  <c r="AQ249" i="2"/>
  <c r="AQ224" i="2"/>
  <c r="AQ578" i="2"/>
  <c r="AQ240" i="2"/>
  <c r="AQ189" i="2"/>
  <c r="AQ451" i="2"/>
  <c r="AQ388" i="2"/>
  <c r="AQ385" i="2"/>
  <c r="AQ219" i="2"/>
  <c r="AQ120" i="2"/>
  <c r="AQ413" i="2"/>
  <c r="AQ692" i="2"/>
  <c r="AQ153" i="2"/>
  <c r="AQ673" i="2"/>
  <c r="AQ49" i="2"/>
  <c r="AQ197" i="2"/>
  <c r="AQ420" i="2"/>
  <c r="AQ130" i="2"/>
  <c r="AQ635" i="2"/>
  <c r="AQ350" i="2"/>
  <c r="AQ206" i="2"/>
  <c r="AQ538" i="2"/>
  <c r="AQ289" i="2"/>
  <c r="AQ13" i="2"/>
  <c r="AQ487" i="2"/>
  <c r="AQ680" i="2"/>
  <c r="AQ370" i="2"/>
  <c r="AQ204" i="2"/>
  <c r="AQ21" i="2"/>
  <c r="AQ155" i="2"/>
  <c r="AQ296" i="2"/>
  <c r="AQ165" i="2"/>
  <c r="AQ175" i="2"/>
  <c r="AQ516" i="2"/>
  <c r="AQ205" i="2"/>
  <c r="AQ136" i="2"/>
  <c r="AQ383" i="2"/>
  <c r="AQ69" i="2"/>
  <c r="AQ637" i="2"/>
  <c r="AQ102" i="2"/>
  <c r="AQ40" i="2"/>
  <c r="AQ15" i="2"/>
  <c r="AQ228" i="2"/>
  <c r="AQ403" i="2"/>
  <c r="AQ472" i="2"/>
  <c r="AQ433" i="2"/>
  <c r="AQ191" i="2"/>
  <c r="AQ6" i="2"/>
  <c r="AQ200" i="2"/>
  <c r="AQ14" i="2"/>
  <c r="AQ659" i="2"/>
  <c r="AQ181" i="2"/>
  <c r="AQ494" i="2"/>
  <c r="AQ541" i="2"/>
  <c r="AQ87" i="2"/>
  <c r="AQ190" i="2"/>
  <c r="AQ3" i="2"/>
  <c r="AQ483" i="2"/>
  <c r="AQ47" i="2"/>
  <c r="AQ57" i="2"/>
  <c r="AQ611" i="2"/>
  <c r="AQ232" i="2"/>
  <c r="AQ164" i="2"/>
  <c r="AQ523" i="2"/>
  <c r="AQ563" i="2"/>
  <c r="AQ731" i="2"/>
  <c r="AQ439" i="2"/>
  <c r="AQ329" i="2"/>
  <c r="AQ201" i="2"/>
  <c r="AQ28" i="2"/>
  <c r="AQ178" i="2"/>
  <c r="AQ358" i="2"/>
  <c r="AQ344" i="2"/>
  <c r="AQ648" i="2"/>
  <c r="AQ465" i="2"/>
  <c r="AQ256" i="2"/>
  <c r="AQ453" i="2"/>
  <c r="AQ88" i="2"/>
  <c r="AQ76" i="2"/>
  <c r="AQ695" i="2"/>
  <c r="AQ498" i="2"/>
  <c r="AQ382" i="2"/>
  <c r="AQ724" i="2"/>
  <c r="AQ131" i="2"/>
  <c r="AQ489" i="2"/>
  <c r="AQ367" i="2"/>
  <c r="AQ310" i="2"/>
  <c r="AQ681" i="2"/>
  <c r="AQ244" i="2"/>
  <c r="AQ484" i="2"/>
  <c r="AQ441" i="2"/>
  <c r="AQ273" i="2"/>
  <c r="AQ464" i="2"/>
  <c r="AQ539" i="2"/>
  <c r="AQ211" i="2"/>
  <c r="AQ235" i="2"/>
  <c r="AQ132" i="2"/>
  <c r="AQ260" i="2"/>
  <c r="AQ91" i="2"/>
  <c r="AQ186" i="2"/>
  <c r="AQ440" i="2"/>
  <c r="AQ116" i="2"/>
  <c r="AQ437" i="2"/>
  <c r="AQ29" i="2"/>
  <c r="AQ722" i="2"/>
  <c r="AQ85" i="2"/>
  <c r="AQ436" i="2"/>
  <c r="AQ55" i="2"/>
  <c r="AQ421" i="2"/>
  <c r="AQ430" i="2"/>
  <c r="AQ112" i="2"/>
  <c r="AQ532" i="2"/>
  <c r="AQ697" i="2"/>
  <c r="AQ104" i="2"/>
  <c r="AQ727" i="2"/>
  <c r="AQ419" i="2"/>
  <c r="AQ675" i="2"/>
  <c r="AQ592" i="2"/>
  <c r="AQ685" i="2"/>
  <c r="AQ519" i="2"/>
  <c r="AQ676" i="2"/>
  <c r="AQ566" i="2"/>
  <c r="AQ526" i="2"/>
  <c r="AQ357" i="2"/>
  <c r="AQ128" i="2"/>
  <c r="AQ571" i="2"/>
  <c r="AQ714" i="2"/>
  <c r="AQ237" i="2"/>
  <c r="AQ600" i="2"/>
  <c r="AQ435" i="2"/>
  <c r="AQ381" i="2"/>
  <c r="AQ16" i="2"/>
  <c r="AQ475" i="2"/>
  <c r="AQ48" i="2"/>
  <c r="AQ154" i="2"/>
  <c r="AQ394" i="2"/>
  <c r="AQ492" i="2"/>
  <c r="AQ239" i="2"/>
  <c r="AQ556" i="2"/>
  <c r="AQ311" i="2"/>
  <c r="AQ670" i="2"/>
  <c r="AQ651" i="2"/>
  <c r="AQ157" i="2"/>
  <c r="AQ513" i="2"/>
  <c r="AQ652" i="2"/>
  <c r="AQ56" i="2"/>
  <c r="AQ392" i="2"/>
  <c r="AQ447" i="2"/>
  <c r="AQ290" i="2"/>
  <c r="AQ152" i="2"/>
  <c r="AQ497" i="2"/>
  <c r="AQ374" i="2"/>
  <c r="AQ23" i="2"/>
  <c r="AQ395" i="2"/>
  <c r="AQ607" i="2"/>
  <c r="AQ639" i="2"/>
  <c r="AQ401" i="2"/>
  <c r="AQ736" i="2"/>
  <c r="AQ485" i="2"/>
  <c r="AQ25" i="2"/>
  <c r="AQ617" i="2"/>
  <c r="AQ423" i="2"/>
  <c r="AQ58" i="2"/>
  <c r="AQ227" i="2"/>
  <c r="AQ442" i="2"/>
  <c r="AQ540" i="2"/>
  <c r="AQ728" i="2"/>
  <c r="AQ261" i="2"/>
  <c r="AQ612" i="2"/>
  <c r="AQ508" i="2"/>
  <c r="AQ26" i="2"/>
  <c r="AQ454" i="2"/>
  <c r="AQ45" i="2"/>
  <c r="AQ18" i="2"/>
  <c r="AQ151" i="2"/>
  <c r="AQ202" i="2"/>
  <c r="AQ488" i="2"/>
  <c r="AQ143" i="2"/>
  <c r="AQ93" i="2"/>
  <c r="AQ666" i="2"/>
  <c r="AQ66" i="2"/>
  <c r="AQ583" i="2"/>
  <c r="AQ514" i="2"/>
  <c r="AQ301" i="2"/>
  <c r="AQ333" i="2"/>
  <c r="AQ337" i="2"/>
  <c r="AQ455" i="2"/>
  <c r="AQ220" i="2"/>
  <c r="AQ150" i="2"/>
  <c r="AQ293" i="2"/>
  <c r="AQ97" i="2"/>
  <c r="AQ404" i="2"/>
  <c r="AQ671" i="2"/>
  <c r="AQ653" i="2"/>
  <c r="AQ545" i="2"/>
  <c r="AQ369" i="2"/>
  <c r="AQ258" i="2"/>
  <c r="AQ543" i="2"/>
  <c r="AQ20" i="2"/>
  <c r="AQ100" i="2"/>
  <c r="AQ167" i="2"/>
  <c r="AQ678" i="2"/>
  <c r="AQ734" i="2"/>
  <c r="AQ39" i="2"/>
  <c r="AQ713" i="2"/>
  <c r="AQ445" i="2"/>
  <c r="AQ325" i="2"/>
  <c r="AQ674" i="2"/>
  <c r="AQ405" i="2"/>
  <c r="AQ268" i="2"/>
  <c r="AQ226" i="2"/>
  <c r="AQ275" i="2"/>
  <c r="AQ640" i="2"/>
  <c r="AQ192" i="2"/>
  <c r="AQ479" i="2"/>
  <c r="AQ576" i="2"/>
  <c r="AQ426" i="2"/>
  <c r="AQ705" i="2"/>
  <c r="AQ614" i="2"/>
  <c r="AQ327" i="2"/>
  <c r="AQ701" i="2"/>
  <c r="AQ341" i="2"/>
  <c r="AQ163" i="2"/>
  <c r="AQ250" i="2"/>
  <c r="AQ124" i="2"/>
  <c r="AQ138" i="2"/>
  <c r="AQ710" i="2"/>
  <c r="AQ719" i="2"/>
  <c r="AQ257" i="2"/>
  <c r="AQ522" i="2"/>
  <c r="AQ593" i="2"/>
  <c r="AQ561" i="2"/>
  <c r="AQ463" i="2"/>
  <c r="AQ111" i="2"/>
  <c r="AQ133" i="2"/>
  <c r="AQ732" i="2"/>
  <c r="AQ187" i="2"/>
  <c r="AQ365" i="2"/>
  <c r="AQ328" i="2"/>
  <c r="AQ122" i="2"/>
  <c r="AQ696" i="2"/>
  <c r="AQ62" i="2"/>
  <c r="AQ669" i="2"/>
  <c r="AQ121" i="2"/>
  <c r="AQ242" i="2"/>
  <c r="AQ579" i="2"/>
  <c r="AQ642" i="2"/>
  <c r="AQ682" i="2"/>
  <c r="AQ172" i="2"/>
  <c r="AQ552" i="2"/>
  <c r="AQ282" i="2"/>
  <c r="AQ398" i="2"/>
  <c r="AQ342" i="2"/>
  <c r="AQ285" i="2"/>
  <c r="AQ126" i="2"/>
  <c r="AQ331" i="2"/>
  <c r="AQ702" i="2"/>
  <c r="AQ550" i="2"/>
  <c r="AQ460" i="2"/>
  <c r="AQ570" i="2"/>
  <c r="AQ400" i="2"/>
  <c r="AQ564" i="2"/>
  <c r="AQ667" i="2"/>
  <c r="AQ700" i="2"/>
  <c r="AQ660" i="2"/>
  <c r="AQ738" i="2"/>
  <c r="AQ694" i="2"/>
  <c r="AQ140" i="2"/>
  <c r="AQ551" i="2"/>
  <c r="AQ580" i="2"/>
  <c r="AQ601" i="2"/>
  <c r="AQ574" i="2"/>
  <c r="AQ476" i="2"/>
  <c r="AQ280" i="2"/>
  <c r="AQ335" i="2"/>
  <c r="AQ691" i="2"/>
  <c r="AQ86" i="2"/>
  <c r="AQ107" i="2"/>
  <c r="AQ343" i="2"/>
  <c r="AQ549" i="2"/>
  <c r="AQ613" i="2"/>
  <c r="AQ137" i="2"/>
  <c r="AQ315" i="2"/>
  <c r="AQ339" i="2"/>
  <c r="AQ101" i="2"/>
  <c r="AQ223" i="2"/>
  <c r="AQ560" i="2"/>
  <c r="AQ396" i="2"/>
  <c r="AQ424" i="2"/>
  <c r="AQ596" i="2"/>
  <c r="AQ314" i="2"/>
  <c r="AQ537" i="2"/>
  <c r="AQ658" i="2"/>
  <c r="AQ194" i="2"/>
  <c r="AQ567" i="2"/>
  <c r="AQ253" i="2"/>
  <c r="AQ156" i="2"/>
  <c r="AQ729" i="2"/>
  <c r="AQ511" i="2"/>
  <c r="AQ411" i="2"/>
  <c r="AQ577" i="2"/>
  <c r="AQ450" i="2"/>
  <c r="AQ500" i="2"/>
  <c r="AQ174" i="2"/>
  <c r="AQ406" i="2"/>
  <c r="AQ161" i="2"/>
  <c r="AQ449" i="2"/>
  <c r="AQ397" i="2"/>
  <c r="AQ518" i="2"/>
  <c r="AQ427" i="2"/>
  <c r="AQ340" i="2"/>
  <c r="AQ688" i="2"/>
  <c r="AQ598" i="2"/>
  <c r="AQ207" i="2"/>
  <c r="AQ584" i="2"/>
  <c r="AQ622" i="2"/>
  <c r="AQ355" i="2"/>
  <c r="AQ305" i="2"/>
  <c r="AQ656" i="2"/>
  <c r="AQ193" i="2"/>
  <c r="AQ434" i="2"/>
  <c r="AQ619" i="2"/>
  <c r="AQ672" i="2"/>
  <c r="AQ363" i="2"/>
  <c r="AQ524" i="2"/>
  <c r="AQ568" i="2"/>
  <c r="AQ715" i="2"/>
  <c r="AQ266" i="2"/>
  <c r="AQ502" i="2"/>
  <c r="AQ283" i="2"/>
  <c r="AQ387" i="2"/>
  <c r="AQ412" i="2"/>
  <c r="AQ733" i="2"/>
  <c r="AQ391" i="2"/>
  <c r="AQ602" i="2"/>
  <c r="AQ393" i="2"/>
  <c r="AQ628" i="2"/>
  <c r="AQ503" i="2"/>
  <c r="AQ679" i="2"/>
  <c r="AQ586" i="2"/>
  <c r="AQ638" i="2"/>
  <c r="AQ521" i="2"/>
  <c r="AQ624" i="2"/>
  <c r="AQ725" i="2"/>
  <c r="AQ446" i="2"/>
  <c r="AQ723" i="2"/>
  <c r="AQ707" i="2"/>
  <c r="AQ686" i="2"/>
  <c r="AQ647" i="2"/>
  <c r="AQ683" i="2"/>
  <c r="AQ610" i="2"/>
  <c r="AQ737" i="2"/>
  <c r="AQ711" i="2"/>
  <c r="AQ698" i="2"/>
  <c r="AQ625" i="2"/>
  <c r="AQ603" i="2"/>
  <c r="AQ595" i="2"/>
  <c r="AQ668" i="2"/>
  <c r="AQ599" i="2"/>
  <c r="AQ720" i="2"/>
  <c r="AQ718" i="2"/>
  <c r="AQ631" i="2"/>
  <c r="AQ665" i="2"/>
  <c r="AQ709" i="2"/>
  <c r="AQ726" i="2"/>
  <c r="AQ717" i="2"/>
  <c r="AQ582" i="2"/>
  <c r="AQ687" i="2"/>
  <c r="AQ664" i="2"/>
  <c r="AQ689" i="2"/>
  <c r="AQ690" i="2"/>
  <c r="AQ735" i="2"/>
  <c r="AK557" i="2"/>
  <c r="AR557" i="2" s="1"/>
  <c r="AK528" i="2"/>
  <c r="AR528" i="2" s="1"/>
  <c r="AK615" i="2"/>
  <c r="AR615" i="2" s="1"/>
  <c r="AK125" i="2"/>
  <c r="AR125" i="2" s="1"/>
  <c r="AK402" i="2"/>
  <c r="AK531" i="2"/>
  <c r="AR531" i="2" s="1"/>
  <c r="AK360" i="2"/>
  <c r="AR360" i="2" s="1"/>
  <c r="AK510" i="2"/>
  <c r="AK591" i="2"/>
  <c r="AR591" i="2" s="1"/>
  <c r="AK322" i="2"/>
  <c r="AR322" i="2" s="1"/>
  <c r="AK356" i="2"/>
  <c r="AR356" i="2" s="1"/>
  <c r="AK469" i="2"/>
  <c r="AR469" i="2" s="1"/>
  <c r="AK267" i="2"/>
  <c r="AR267" i="2" s="1"/>
  <c r="AK693" i="2"/>
  <c r="AR693" i="2" s="1"/>
  <c r="AK176" i="2"/>
  <c r="AR176" i="2" s="1"/>
  <c r="AK118" i="2"/>
  <c r="AR118" i="2" s="1"/>
  <c r="AK158" i="2"/>
  <c r="AK457" i="2"/>
  <c r="AR457" i="2" s="1"/>
  <c r="AK527" i="2"/>
  <c r="AR527" i="2" s="1"/>
  <c r="AK662" i="2"/>
  <c r="AK529" i="2"/>
  <c r="AR529" i="2" s="1"/>
  <c r="AK70" i="2"/>
  <c r="AR70" i="2" s="1"/>
  <c r="AK105" i="2"/>
  <c r="AK417" i="2"/>
  <c r="AR417" i="2" s="1"/>
  <c r="AK377" i="2"/>
  <c r="AR377" i="2" s="1"/>
  <c r="AK507" i="2"/>
  <c r="AR507" i="2" s="1"/>
  <c r="AK19" i="2"/>
  <c r="AR19" i="2" s="1"/>
  <c r="AK302" i="2"/>
  <c r="AR302" i="2" s="1"/>
  <c r="AK198" i="2"/>
  <c r="AK650" i="2"/>
  <c r="AR650" i="2" s="1"/>
  <c r="AK368" i="2"/>
  <c r="AK114" i="2"/>
  <c r="AK645" i="2"/>
  <c r="AR645" i="2" s="1"/>
  <c r="AK632" i="2"/>
  <c r="AR632" i="2" s="1"/>
  <c r="AK142" i="2"/>
  <c r="AR142" i="2" s="1"/>
  <c r="AK73" i="2"/>
  <c r="AR73" i="2" s="1"/>
  <c r="AK5" i="2"/>
  <c r="AR5" i="2" s="1"/>
  <c r="AK304" i="2"/>
  <c r="AR304" i="2" s="1"/>
  <c r="AK636" i="2"/>
  <c r="AR636" i="2" s="1"/>
  <c r="AK82" i="2"/>
  <c r="AR82" i="2" s="1"/>
  <c r="AK459" i="2"/>
  <c r="AK109" i="2"/>
  <c r="AR109" i="2" s="1"/>
  <c r="AK34" i="2"/>
  <c r="AK209" i="2"/>
  <c r="AR209" i="2" s="1"/>
  <c r="AK330" i="2"/>
  <c r="AR330" i="2" s="1"/>
  <c r="AK515" i="2"/>
  <c r="AR515" i="2" s="1"/>
  <c r="AK218" i="2"/>
  <c r="AR218" i="2" s="1"/>
  <c r="AK546" i="2"/>
  <c r="AR546" i="2" s="1"/>
  <c r="AK269" i="2"/>
  <c r="AR269" i="2" s="1"/>
  <c r="AK113" i="2"/>
  <c r="AK171" i="2"/>
  <c r="AR171" i="2" s="1"/>
  <c r="AK410" i="2"/>
  <c r="AR410" i="2" s="1"/>
  <c r="AK623" i="2"/>
  <c r="AK78" i="2"/>
  <c r="AR78" i="2" s="1"/>
  <c r="AK77" i="2"/>
  <c r="AR77" i="2" s="1"/>
  <c r="AK422" i="2"/>
  <c r="AK272" i="2"/>
  <c r="AR272" i="2" s="1"/>
  <c r="AK525" i="2"/>
  <c r="AR525" i="2" s="1"/>
  <c r="AK534" i="2"/>
  <c r="AK64" i="2"/>
  <c r="AR64" i="2" s="1"/>
  <c r="AK146" i="2"/>
  <c r="AR146" i="2" s="1"/>
  <c r="AK474" i="2"/>
  <c r="AR474" i="2" s="1"/>
  <c r="AK318" i="2"/>
  <c r="AR318" i="2" s="1"/>
  <c r="AK182" i="2"/>
  <c r="AR182" i="2" s="1"/>
  <c r="AK458" i="2"/>
  <c r="AK456" i="2"/>
  <c r="AR456" i="2" s="1"/>
  <c r="AK234" i="2"/>
  <c r="AR234" i="2" s="1"/>
  <c r="AK141" i="2"/>
  <c r="AK326" i="2"/>
  <c r="AR326" i="2" s="1"/>
  <c r="AK74" i="2"/>
  <c r="AR74" i="2" s="1"/>
  <c r="AK414" i="2"/>
  <c r="AK390" i="2"/>
  <c r="AR390" i="2" s="1"/>
  <c r="AK461" i="2"/>
  <c r="AR461" i="2" s="1"/>
  <c r="AK308" i="2"/>
  <c r="AR308" i="2" s="1"/>
  <c r="AK654" i="2"/>
  <c r="AR654" i="2" s="1"/>
  <c r="AK127" i="2"/>
  <c r="AR127" i="2" s="1"/>
  <c r="AK297" i="2"/>
  <c r="AR297" i="2" s="1"/>
  <c r="AK480" i="2"/>
  <c r="AR480" i="2" s="1"/>
  <c r="AK4" i="2"/>
  <c r="AK348" i="2"/>
  <c r="AK196" i="2"/>
  <c r="AR196" i="2" s="1"/>
  <c r="AK306" i="2"/>
  <c r="AR306" i="2" s="1"/>
  <c r="AK94" i="2"/>
  <c r="AK553" i="2"/>
  <c r="AR553" i="2" s="1"/>
  <c r="AK316" i="2"/>
  <c r="AR316" i="2" s="1"/>
  <c r="AK535" i="2"/>
  <c r="AR535" i="2" s="1"/>
  <c r="AK12" i="2"/>
  <c r="AR12" i="2" s="1"/>
  <c r="AK208" i="2"/>
  <c r="AR208" i="2" s="1"/>
  <c r="AK44" i="2"/>
  <c r="AK247" i="2"/>
  <c r="AR247" i="2" s="1"/>
  <c r="AK345" i="2"/>
  <c r="AK386" i="2"/>
  <c r="AK629" i="2"/>
  <c r="AR629" i="2" s="1"/>
  <c r="AK50" i="2"/>
  <c r="AR50" i="2" s="1"/>
  <c r="AK252" i="2"/>
  <c r="AR252" i="2" s="1"/>
  <c r="AK287" i="2"/>
  <c r="AR287" i="2" s="1"/>
  <c r="AK361" i="2"/>
  <c r="AR361" i="2" s="1"/>
  <c r="AK428" i="2"/>
  <c r="AR428" i="2" s="1"/>
  <c r="AK8" i="2"/>
  <c r="AR8" i="2" s="1"/>
  <c r="AK319" i="2"/>
  <c r="AK59" i="2"/>
  <c r="AR59" i="2" s="1"/>
  <c r="AK195" i="2"/>
  <c r="AR195" i="2" s="1"/>
  <c r="AK265" i="2"/>
  <c r="AK292" i="2"/>
  <c r="AR292" i="2" s="1"/>
  <c r="AK238" i="2"/>
  <c r="AR238" i="2" s="1"/>
  <c r="AK135" i="2"/>
  <c r="AR135" i="2" s="1"/>
  <c r="AK499" i="2"/>
  <c r="AK230" i="2"/>
  <c r="AR230" i="2" s="1"/>
  <c r="AK286" i="2"/>
  <c r="AR286" i="2" s="1"/>
  <c r="AK221" i="2"/>
  <c r="AR221" i="2" s="1"/>
  <c r="AK159" i="2"/>
  <c r="AR159" i="2" s="1"/>
  <c r="AK103" i="2"/>
  <c r="AR103" i="2" s="1"/>
  <c r="AK38" i="2"/>
  <c r="AK415" i="2"/>
  <c r="AR415" i="2" s="1"/>
  <c r="AK486" i="2"/>
  <c r="AK179" i="2"/>
  <c r="AK633" i="2"/>
  <c r="AR633" i="2" s="1"/>
  <c r="AK362" i="2"/>
  <c r="AR362" i="2" s="1"/>
  <c r="AK147" i="2"/>
  <c r="AK704" i="2"/>
  <c r="AR704" i="2" s="1"/>
  <c r="AK466" i="2"/>
  <c r="AR466" i="2" s="1"/>
  <c r="AK10" i="2"/>
  <c r="AR10" i="2" s="1"/>
  <c r="AK229" i="2"/>
  <c r="AR229" i="2" s="1"/>
  <c r="AK364" i="2"/>
  <c r="AR364" i="2" s="1"/>
  <c r="AK145" i="2"/>
  <c r="AK279" i="2"/>
  <c r="AR279" i="2" s="1"/>
  <c r="AK33" i="2"/>
  <c r="AK277" i="2"/>
  <c r="AK54" i="2"/>
  <c r="AR54" i="2" s="1"/>
  <c r="AK334" i="2"/>
  <c r="AR334" i="2" s="1"/>
  <c r="AK168" i="2"/>
  <c r="AK199" i="2"/>
  <c r="AR199" i="2" s="1"/>
  <c r="AK210" i="2"/>
  <c r="AR210" i="2" s="1"/>
  <c r="AK443" i="2"/>
  <c r="AR443" i="2" s="1"/>
  <c r="AK609" i="2"/>
  <c r="AR609" i="2" s="1"/>
  <c r="AK495" i="2"/>
  <c r="AR495" i="2" s="1"/>
  <c r="AK312" i="2"/>
  <c r="AK284" i="2"/>
  <c r="AR284" i="2" s="1"/>
  <c r="AK43" i="2"/>
  <c r="AK378" i="2"/>
  <c r="AK294" i="2"/>
  <c r="AR294" i="2" s="1"/>
  <c r="AK716" i="2"/>
  <c r="AR716" i="2" s="1"/>
  <c r="AK353" i="2"/>
  <c r="AK346" i="2"/>
  <c r="AR346" i="2" s="1"/>
  <c r="AK482" i="2"/>
  <c r="AR482" i="2" s="1"/>
  <c r="AK699" i="2"/>
  <c r="AR699" i="2" s="1"/>
  <c r="AK96" i="2"/>
  <c r="AR96" i="2" s="1"/>
  <c r="AK323" i="2"/>
  <c r="AR323" i="2" s="1"/>
  <c r="AK11" i="2"/>
  <c r="AK231" i="2"/>
  <c r="AR231" i="2" s="1"/>
  <c r="AK84" i="2"/>
  <c r="AK117" i="2"/>
  <c r="AK354" i="2"/>
  <c r="AR354" i="2" s="1"/>
  <c r="AK246" i="2"/>
  <c r="AR246" i="2" s="1"/>
  <c r="AK281" i="2"/>
  <c r="AR281" i="2" s="1"/>
  <c r="AK371" i="2"/>
  <c r="AR371" i="2" s="1"/>
  <c r="AK542" i="2"/>
  <c r="AR542" i="2" s="1"/>
  <c r="AK188" i="2"/>
  <c r="AR188" i="2" s="1"/>
  <c r="AK490" i="2"/>
  <c r="AR490" i="2" s="1"/>
  <c r="AK533" i="2"/>
  <c r="AR533" i="2" s="1"/>
  <c r="AK554" i="2"/>
  <c r="AK372" i="2"/>
  <c r="AR372" i="2" s="1"/>
  <c r="AK547" i="2"/>
  <c r="AK162" i="2"/>
  <c r="AK467" i="2"/>
  <c r="AR467" i="2" s="1"/>
  <c r="AK37" i="2"/>
  <c r="AR37" i="2" s="1"/>
  <c r="AK264" i="2"/>
  <c r="AK581" i="2"/>
  <c r="AR581" i="2" s="1"/>
  <c r="AK646" i="2"/>
  <c r="AR646" i="2" s="1"/>
  <c r="AK493" i="2"/>
  <c r="AR493" i="2" s="1"/>
  <c r="AK630" i="2"/>
  <c r="AR630" i="2" s="1"/>
  <c r="AK2" i="2"/>
  <c r="AR2" i="2" s="1"/>
  <c r="AK505" i="2"/>
  <c r="AR505" i="2" s="1"/>
  <c r="AK481" i="2"/>
  <c r="AR481" i="2" s="1"/>
  <c r="AK349" i="2"/>
  <c r="AR349" i="2" s="1"/>
  <c r="AK641" i="2"/>
  <c r="AR641" i="2" s="1"/>
  <c r="AK149" i="2"/>
  <c r="AR149" i="2" s="1"/>
  <c r="AK129" i="2"/>
  <c r="AR129" i="2" s="1"/>
  <c r="AK22" i="2"/>
  <c r="AK185" i="2"/>
  <c r="AR185" i="2" s="1"/>
  <c r="AK222" i="2"/>
  <c r="AR222" i="2" s="1"/>
  <c r="AK169" i="2"/>
  <c r="AR169" i="2" s="1"/>
  <c r="AK661" i="2"/>
  <c r="AR661" i="2" s="1"/>
  <c r="AK233" i="2"/>
  <c r="AR233" i="2" s="1"/>
  <c r="AK51" i="2"/>
  <c r="AR51" i="2" s="1"/>
  <c r="AK384" i="2"/>
  <c r="AR384" i="2" s="1"/>
  <c r="AK597" i="2"/>
  <c r="AR597" i="2" s="1"/>
  <c r="AK41" i="2"/>
  <c r="AK643" i="2"/>
  <c r="AR643" i="2" s="1"/>
  <c r="AK562" i="2"/>
  <c r="AR562" i="2" s="1"/>
  <c r="AK379" i="2"/>
  <c r="AR379" i="2" s="1"/>
  <c r="AK30" i="2"/>
  <c r="AR30" i="2" s="1"/>
  <c r="AK180" i="2"/>
  <c r="AR180" i="2" s="1"/>
  <c r="AK684" i="2"/>
  <c r="AR684" i="2" s="1"/>
  <c r="AK307" i="2"/>
  <c r="AR307" i="2" s="1"/>
  <c r="AK359" i="2"/>
  <c r="AR359" i="2" s="1"/>
  <c r="AK618" i="2"/>
  <c r="AK448" i="2"/>
  <c r="AR448" i="2" s="1"/>
  <c r="AK89" i="2"/>
  <c r="AR89" i="2" s="1"/>
  <c r="AK438" i="2"/>
  <c r="AK429" i="2"/>
  <c r="AR429" i="2" s="1"/>
  <c r="AK251" i="2"/>
  <c r="AR251" i="2" s="1"/>
  <c r="AK366" i="2"/>
  <c r="AK530" i="2"/>
  <c r="AR530" i="2" s="1"/>
  <c r="AK587" i="2"/>
  <c r="AR587" i="2" s="1"/>
  <c r="AK75" i="2"/>
  <c r="AR75" i="2" s="1"/>
  <c r="AK262" i="2"/>
  <c r="AR262" i="2" s="1"/>
  <c r="AK375" i="2"/>
  <c r="AR375" i="2" s="1"/>
  <c r="AK81" i="2"/>
  <c r="AK644" i="2"/>
  <c r="AR644" i="2" s="1"/>
  <c r="AK241" i="2"/>
  <c r="AR241" i="2" s="1"/>
  <c r="AK604" i="2"/>
  <c r="AR604" i="2" s="1"/>
  <c r="AK509" i="2"/>
  <c r="AR509" i="2" s="1"/>
  <c r="AK501" i="2"/>
  <c r="AR501" i="2" s="1"/>
  <c r="AK431" i="2"/>
  <c r="AK144" i="2"/>
  <c r="AR144" i="2" s="1"/>
  <c r="AK184" i="2"/>
  <c r="AR184" i="2" s="1"/>
  <c r="AK288" i="2"/>
  <c r="AR288" i="2" s="1"/>
  <c r="AK572" i="2"/>
  <c r="AR572" i="2" s="1"/>
  <c r="AK83" i="2"/>
  <c r="AR83" i="2" s="1"/>
  <c r="AK544" i="2"/>
  <c r="AK416" i="2"/>
  <c r="AR416" i="2" s="1"/>
  <c r="AK320" i="2"/>
  <c r="AK67" i="2"/>
  <c r="AK255" i="2"/>
  <c r="AR255" i="2" s="1"/>
  <c r="AK278" i="2"/>
  <c r="AR278" i="2" s="1"/>
  <c r="AK589" i="2"/>
  <c r="AK677" i="2"/>
  <c r="AR677" i="2" s="1"/>
  <c r="AK468" i="2"/>
  <c r="AR468" i="2" s="1"/>
  <c r="AK61" i="2"/>
  <c r="AR61" i="2" s="1"/>
  <c r="AK512" i="2"/>
  <c r="AR512" i="2" s="1"/>
  <c r="AK517" i="2"/>
  <c r="AR517" i="2" s="1"/>
  <c r="AK730" i="2"/>
  <c r="AR730" i="2" s="1"/>
  <c r="AK620" i="2"/>
  <c r="AR620" i="2" s="1"/>
  <c r="AK259" i="2"/>
  <c r="AR259" i="2" s="1"/>
  <c r="AK585" i="2"/>
  <c r="AK295" i="2"/>
  <c r="AR295" i="2" s="1"/>
  <c r="AK708" i="2"/>
  <c r="AR708" i="2" s="1"/>
  <c r="AK53" i="2"/>
  <c r="AK303" i="2"/>
  <c r="AR303" i="2" s="1"/>
  <c r="AK170" i="2"/>
  <c r="AR170" i="2" s="1"/>
  <c r="AK444" i="2"/>
  <c r="AR444" i="2" s="1"/>
  <c r="AK148" i="2"/>
  <c r="AR148" i="2" s="1"/>
  <c r="AK703" i="2"/>
  <c r="AR703" i="2" s="1"/>
  <c r="AK108" i="2"/>
  <c r="AK90" i="2"/>
  <c r="AR90" i="2" s="1"/>
  <c r="AK594" i="2"/>
  <c r="AR594" i="2" s="1"/>
  <c r="AK263" i="2"/>
  <c r="AR263" i="2" s="1"/>
  <c r="AK559" i="2"/>
  <c r="AR559" i="2" s="1"/>
  <c r="AK376" i="2"/>
  <c r="AR376" i="2" s="1"/>
  <c r="AK27" i="2"/>
  <c r="AK657" i="2"/>
  <c r="AR657" i="2" s="1"/>
  <c r="AK336" i="2"/>
  <c r="AR336" i="2" s="1"/>
  <c r="AK409" i="2"/>
  <c r="AR409" i="2" s="1"/>
  <c r="AK452" i="2"/>
  <c r="AR452" i="2" s="1"/>
  <c r="AK352" i="2"/>
  <c r="AR352" i="2" s="1"/>
  <c r="AK31" i="2"/>
  <c r="AK17" i="2"/>
  <c r="AR17" i="2" s="1"/>
  <c r="AK271" i="2"/>
  <c r="AR271" i="2" s="1"/>
  <c r="AK291" i="2"/>
  <c r="AK92" i="2"/>
  <c r="AR92" i="2" s="1"/>
  <c r="AK536" i="2"/>
  <c r="AR536" i="2" s="1"/>
  <c r="AK418" i="2"/>
  <c r="AK309" i="2"/>
  <c r="AR309" i="2" s="1"/>
  <c r="AK313" i="2"/>
  <c r="AR313" i="2" s="1"/>
  <c r="AK590" i="2"/>
  <c r="AR590" i="2" s="1"/>
  <c r="AK558" i="2"/>
  <c r="AR558" i="2" s="1"/>
  <c r="AK214" i="2"/>
  <c r="AR214" i="2" s="1"/>
  <c r="AK72" i="2"/>
  <c r="AK389" i="2"/>
  <c r="AR389" i="2" s="1"/>
  <c r="AK115" i="2"/>
  <c r="AK565" i="2"/>
  <c r="AR565" i="2" s="1"/>
  <c r="AK477" i="2"/>
  <c r="AR477" i="2" s="1"/>
  <c r="AK71" i="2"/>
  <c r="AR71" i="2" s="1"/>
  <c r="AK173" i="2"/>
  <c r="AR173" i="2" s="1"/>
  <c r="AK63" i="2"/>
  <c r="AR63" i="2" s="1"/>
  <c r="AK605" i="2"/>
  <c r="AR605" i="2" s="1"/>
  <c r="AK407" i="2"/>
  <c r="AR407" i="2" s="1"/>
  <c r="AK491" i="2"/>
  <c r="AR491" i="2" s="1"/>
  <c r="AK212" i="2"/>
  <c r="AR212" i="2" s="1"/>
  <c r="AK32" i="2"/>
  <c r="AK478" i="2"/>
  <c r="AR478" i="2" s="1"/>
  <c r="AK432" i="2"/>
  <c r="AK95" i="2"/>
  <c r="AK123" i="2"/>
  <c r="AR123" i="2" s="1"/>
  <c r="AK80" i="2"/>
  <c r="AR80" i="2" s="1"/>
  <c r="AK274" i="2"/>
  <c r="AK298" i="2"/>
  <c r="AR298" i="2" s="1"/>
  <c r="AK347" i="2"/>
  <c r="AR347" i="2" s="1"/>
  <c r="AK608" i="2"/>
  <c r="AR608" i="2" s="1"/>
  <c r="AK317" i="2"/>
  <c r="AR317" i="2" s="1"/>
  <c r="AK471" i="2"/>
  <c r="AR471" i="2" s="1"/>
  <c r="AK616" i="2"/>
  <c r="AK712" i="2"/>
  <c r="AR712" i="2" s="1"/>
  <c r="AK225" i="2"/>
  <c r="AK177" i="2"/>
  <c r="AK555" i="2"/>
  <c r="AR555" i="2" s="1"/>
  <c r="AK106" i="2"/>
  <c r="AR106" i="2" s="1"/>
  <c r="AK243" i="2"/>
  <c r="AK65" i="2"/>
  <c r="AR65" i="2" s="1"/>
  <c r="AK373" i="2"/>
  <c r="AR373" i="2" s="1"/>
  <c r="AK270" i="2"/>
  <c r="AR270" i="2" s="1"/>
  <c r="AK160" i="2"/>
  <c r="AR160" i="2" s="1"/>
  <c r="AK621" i="2"/>
  <c r="AR621" i="2" s="1"/>
  <c r="AK203" i="2"/>
  <c r="AK68" i="2"/>
  <c r="AR68" i="2" s="1"/>
  <c r="AK408" i="2"/>
  <c r="AR408" i="2" s="1"/>
  <c r="AK496" i="2"/>
  <c r="AR496" i="2" s="1"/>
  <c r="AK338" i="2"/>
  <c r="AR338" i="2" s="1"/>
  <c r="AK351" i="2"/>
  <c r="AR351" i="2" s="1"/>
  <c r="AK276" i="2"/>
  <c r="AK166" i="2"/>
  <c r="AR166" i="2" s="1"/>
  <c r="AK248" i="2"/>
  <c r="AR248" i="2" s="1"/>
  <c r="AK139" i="2"/>
  <c r="AR139" i="2" s="1"/>
  <c r="AK569" i="2"/>
  <c r="AR569" i="2" s="1"/>
  <c r="AK473" i="2"/>
  <c r="AR473" i="2" s="1"/>
  <c r="AK626" i="2"/>
  <c r="AR626" i="2" s="1"/>
  <c r="AK634" i="2"/>
  <c r="AR634" i="2" s="1"/>
  <c r="AK245" i="2"/>
  <c r="AK573" i="2"/>
  <c r="AK98" i="2"/>
  <c r="AR98" i="2" s="1"/>
  <c r="AK183" i="2"/>
  <c r="AR183" i="2" s="1"/>
  <c r="AK9" i="2"/>
  <c r="AK321" i="2"/>
  <c r="AR321" i="2" s="1"/>
  <c r="AK216" i="2"/>
  <c r="AR216" i="2" s="1"/>
  <c r="AK24" i="2"/>
  <c r="AR24" i="2" s="1"/>
  <c r="AK217" i="2"/>
  <c r="AR217" i="2" s="1"/>
  <c r="AK520" i="2"/>
  <c r="AR520" i="2" s="1"/>
  <c r="AK99" i="2"/>
  <c r="AK575" i="2"/>
  <c r="AR575" i="2" s="1"/>
  <c r="AK236" i="2"/>
  <c r="AK7" i="2"/>
  <c r="AK425" i="2"/>
  <c r="AR425" i="2" s="1"/>
  <c r="AK663" i="2"/>
  <c r="AR663" i="2" s="1"/>
  <c r="AK52" i="2"/>
  <c r="AR52" i="2" s="1"/>
  <c r="AK721" i="2"/>
  <c r="AR721" i="2" s="1"/>
  <c r="AK213" i="2"/>
  <c r="AR213" i="2" s="1"/>
  <c r="AK649" i="2"/>
  <c r="AR649" i="2" s="1"/>
  <c r="AK399" i="2"/>
  <c r="AR399" i="2" s="1"/>
  <c r="AK60" i="2"/>
  <c r="AR60" i="2" s="1"/>
  <c r="AK299" i="2"/>
  <c r="AK79" i="2"/>
  <c r="AR79" i="2" s="1"/>
  <c r="AK627" i="2"/>
  <c r="AR627" i="2" s="1"/>
  <c r="AK42" i="2"/>
  <c r="AK46" i="2"/>
  <c r="AR46" i="2" s="1"/>
  <c r="AK35" i="2"/>
  <c r="AR35" i="2" s="1"/>
  <c r="AK706" i="2"/>
  <c r="AR706" i="2" s="1"/>
  <c r="AK504" i="2"/>
  <c r="AR504" i="2" s="1"/>
  <c r="AK380" i="2"/>
  <c r="AR380" i="2" s="1"/>
  <c r="AK36" i="2"/>
  <c r="AR36" i="2" s="1"/>
  <c r="AK134" i="2"/>
  <c r="AR134" i="2" s="1"/>
  <c r="AK506" i="2"/>
  <c r="AR506" i="2" s="1"/>
  <c r="AK300" i="2"/>
  <c r="AR300" i="2" s="1"/>
  <c r="AK110" i="2"/>
  <c r="AR110" i="2" s="1"/>
  <c r="AK548" i="2"/>
  <c r="AR548" i="2" s="1"/>
  <c r="AK332" i="2"/>
  <c r="AR332" i="2" s="1"/>
  <c r="AK655" i="2"/>
  <c r="AR655" i="2" s="1"/>
  <c r="AK606" i="2"/>
  <c r="AR606" i="2" s="1"/>
  <c r="AK119" i="2"/>
  <c r="AK462" i="2"/>
  <c r="AR462" i="2" s="1"/>
  <c r="AK254" i="2"/>
  <c r="AR254" i="2" s="1"/>
  <c r="AK215" i="2"/>
  <c r="AR215" i="2" s="1"/>
  <c r="AK470" i="2"/>
  <c r="AR470" i="2" s="1"/>
  <c r="AK324" i="2"/>
  <c r="AR324" i="2" s="1"/>
  <c r="AK588" i="2"/>
  <c r="AR588" i="2" s="1"/>
  <c r="AK249" i="2"/>
  <c r="AR249" i="2" s="1"/>
  <c r="AK224" i="2"/>
  <c r="AK578" i="2"/>
  <c r="AR578" i="2" s="1"/>
  <c r="AK240" i="2"/>
  <c r="AR240" i="2" s="1"/>
  <c r="AK189" i="2"/>
  <c r="AR189" i="2" s="1"/>
  <c r="AK451" i="2"/>
  <c r="AK388" i="2"/>
  <c r="AR388" i="2" s="1"/>
  <c r="AK385" i="2"/>
  <c r="AR385" i="2" s="1"/>
  <c r="AK219" i="2"/>
  <c r="AR219" i="2" s="1"/>
  <c r="AK120" i="2"/>
  <c r="AR120" i="2" s="1"/>
  <c r="AK413" i="2"/>
  <c r="AR413" i="2" s="1"/>
  <c r="AK692" i="2"/>
  <c r="AR692" i="2" s="1"/>
  <c r="AK153" i="2"/>
  <c r="AR153" i="2" s="1"/>
  <c r="AK673" i="2"/>
  <c r="AR673" i="2" s="1"/>
  <c r="AK49" i="2"/>
  <c r="AK197" i="2"/>
  <c r="AR197" i="2" s="1"/>
  <c r="AK420" i="2"/>
  <c r="AR420" i="2" s="1"/>
  <c r="AK130" i="2"/>
  <c r="AK635" i="2"/>
  <c r="AR635" i="2" s="1"/>
  <c r="AK350" i="2"/>
  <c r="AR350" i="2" s="1"/>
  <c r="AK206" i="2"/>
  <c r="AR206" i="2" s="1"/>
  <c r="AK538" i="2"/>
  <c r="AR538" i="2" s="1"/>
  <c r="AK289" i="2"/>
  <c r="AR289" i="2" s="1"/>
  <c r="AK13" i="2"/>
  <c r="AK487" i="2"/>
  <c r="AR487" i="2" s="1"/>
  <c r="AK680" i="2"/>
  <c r="AR680" i="2" s="1"/>
  <c r="AK370" i="2"/>
  <c r="AK204" i="2"/>
  <c r="AR204" i="2" s="1"/>
  <c r="AK21" i="2"/>
  <c r="AR21" i="2" s="1"/>
  <c r="AK155" i="2"/>
  <c r="AR155" i="2" s="1"/>
  <c r="AK296" i="2"/>
  <c r="AR296" i="2" s="1"/>
  <c r="AK165" i="2"/>
  <c r="AR165" i="2" s="1"/>
  <c r="AK175" i="2"/>
  <c r="AR175" i="2" s="1"/>
  <c r="AK516" i="2"/>
  <c r="AR516" i="2" s="1"/>
  <c r="AK205" i="2"/>
  <c r="AR205" i="2" s="1"/>
  <c r="AK136" i="2"/>
  <c r="AK383" i="2"/>
  <c r="AR383" i="2" s="1"/>
  <c r="AK69" i="2"/>
  <c r="AK637" i="2"/>
  <c r="AR637" i="2" s="1"/>
  <c r="AK102" i="2"/>
  <c r="AR102" i="2" s="1"/>
  <c r="AK40" i="2"/>
  <c r="AR40" i="2" s="1"/>
  <c r="AK15" i="2"/>
  <c r="AK228" i="2"/>
  <c r="AR228" i="2" s="1"/>
  <c r="AK403" i="2"/>
  <c r="AR403" i="2" s="1"/>
  <c r="AK472" i="2"/>
  <c r="AR472" i="2" s="1"/>
  <c r="AK433" i="2"/>
  <c r="AR433" i="2" s="1"/>
  <c r="AK191" i="2"/>
  <c r="AR191" i="2" s="1"/>
  <c r="AK6" i="2"/>
  <c r="AK200" i="2"/>
  <c r="AR200" i="2" s="1"/>
  <c r="AK14" i="2"/>
  <c r="AK659" i="2"/>
  <c r="AR659" i="2" s="1"/>
  <c r="AK181" i="2"/>
  <c r="AR181" i="2" s="1"/>
  <c r="AK494" i="2"/>
  <c r="AR494" i="2" s="1"/>
  <c r="AK541" i="2"/>
  <c r="AK87" i="2"/>
  <c r="AR87" i="2" s="1"/>
  <c r="AK190" i="2"/>
  <c r="AR190" i="2" s="1"/>
  <c r="AK3" i="2"/>
  <c r="AR3" i="2" s="1"/>
  <c r="AK483" i="2"/>
  <c r="AR483" i="2" s="1"/>
  <c r="AK47" i="2"/>
  <c r="AR47" i="2" s="1"/>
  <c r="AK57" i="2"/>
  <c r="AK611" i="2"/>
  <c r="AR611" i="2" s="1"/>
  <c r="AK232" i="2"/>
  <c r="AR232" i="2" s="1"/>
  <c r="AK164" i="2"/>
  <c r="AK523" i="2"/>
  <c r="AR523" i="2" s="1"/>
  <c r="AK563" i="2"/>
  <c r="AR563" i="2" s="1"/>
  <c r="AK731" i="2"/>
  <c r="AR731" i="2" s="1"/>
  <c r="AK439" i="2"/>
  <c r="AR439" i="2" s="1"/>
  <c r="AK329" i="2"/>
  <c r="AR329" i="2" s="1"/>
  <c r="AK201" i="2"/>
  <c r="AR201" i="2" s="1"/>
  <c r="AK28" i="2"/>
  <c r="AR28" i="2" s="1"/>
  <c r="AK178" i="2"/>
  <c r="AR178" i="2" s="1"/>
  <c r="AK358" i="2"/>
  <c r="AK344" i="2"/>
  <c r="AR344" i="2" s="1"/>
  <c r="AK648" i="2"/>
  <c r="AR648" i="2" s="1"/>
  <c r="AK465" i="2"/>
  <c r="AR465" i="2" s="1"/>
  <c r="AK256" i="2"/>
  <c r="AR256" i="2" s="1"/>
  <c r="AK453" i="2"/>
  <c r="AR453" i="2" s="1"/>
  <c r="AK88" i="2"/>
  <c r="AK76" i="2"/>
  <c r="AR76" i="2" s="1"/>
  <c r="AK695" i="2"/>
  <c r="AR695" i="2" s="1"/>
  <c r="AK498" i="2"/>
  <c r="AR498" i="2" s="1"/>
  <c r="AK382" i="2"/>
  <c r="AR382" i="2" s="1"/>
  <c r="AK724" i="2"/>
  <c r="AR724" i="2" s="1"/>
  <c r="AK131" i="2"/>
  <c r="AK489" i="2"/>
  <c r="AR489" i="2" s="1"/>
  <c r="AK367" i="2"/>
  <c r="AR367" i="2" s="1"/>
  <c r="AK310" i="2"/>
  <c r="AK681" i="2"/>
  <c r="AR681" i="2" s="1"/>
  <c r="AK244" i="2"/>
  <c r="AR244" i="2" s="1"/>
  <c r="AK484" i="2"/>
  <c r="AK441" i="2"/>
  <c r="AR441" i="2" s="1"/>
  <c r="AK273" i="2"/>
  <c r="AR273" i="2" s="1"/>
  <c r="AK464" i="2"/>
  <c r="AR464" i="2" s="1"/>
  <c r="AK539" i="2"/>
  <c r="AR539" i="2" s="1"/>
  <c r="AK211" i="2"/>
  <c r="AR211" i="2" s="1"/>
  <c r="AK235" i="2"/>
  <c r="AK132" i="2"/>
  <c r="AR132" i="2" s="1"/>
  <c r="AK260" i="2"/>
  <c r="AK91" i="2"/>
  <c r="AK186" i="2"/>
  <c r="AR186" i="2" s="1"/>
  <c r="AK440" i="2"/>
  <c r="AR440" i="2" s="1"/>
  <c r="AK116" i="2"/>
  <c r="AK437" i="2"/>
  <c r="AR437" i="2" s="1"/>
  <c r="AK29" i="2"/>
  <c r="AR29" i="2" s="1"/>
  <c r="AK722" i="2"/>
  <c r="AR722" i="2" s="1"/>
  <c r="AK85" i="2"/>
  <c r="AR85" i="2" s="1"/>
  <c r="AK436" i="2"/>
  <c r="AR436" i="2" s="1"/>
  <c r="AK55" i="2"/>
  <c r="AK421" i="2"/>
  <c r="AR421" i="2" s="1"/>
  <c r="AK430" i="2"/>
  <c r="AK112" i="2"/>
  <c r="AR112" i="2" s="1"/>
  <c r="AK532" i="2"/>
  <c r="AR532" i="2" s="1"/>
  <c r="AK697" i="2"/>
  <c r="AR697" i="2" s="1"/>
  <c r="AK104" i="2"/>
  <c r="AK727" i="2"/>
  <c r="AR727" i="2" s="1"/>
  <c r="AK419" i="2"/>
  <c r="AR419" i="2" s="1"/>
  <c r="AK675" i="2"/>
  <c r="AR675" i="2" s="1"/>
  <c r="AK592" i="2"/>
  <c r="AR592" i="2" s="1"/>
  <c r="AK685" i="2"/>
  <c r="AR685" i="2" s="1"/>
  <c r="AK519" i="2"/>
  <c r="AK676" i="2"/>
  <c r="AR676" i="2" s="1"/>
  <c r="AK566" i="2"/>
  <c r="AK526" i="2"/>
  <c r="AR526" i="2" s="1"/>
  <c r="AK357" i="2"/>
  <c r="AR357" i="2" s="1"/>
  <c r="AK128" i="2"/>
  <c r="AR128" i="2" s="1"/>
  <c r="AK571" i="2"/>
  <c r="AK714" i="2"/>
  <c r="AR714" i="2" s="1"/>
  <c r="AK237" i="2"/>
  <c r="AR237" i="2" s="1"/>
  <c r="AK600" i="2"/>
  <c r="AR600" i="2" s="1"/>
  <c r="AK435" i="2"/>
  <c r="AR435" i="2" s="1"/>
  <c r="AK381" i="2"/>
  <c r="AR381" i="2" s="1"/>
  <c r="AK16" i="2"/>
  <c r="AK475" i="2"/>
  <c r="AR475" i="2" s="1"/>
  <c r="AK48" i="2"/>
  <c r="AK154" i="2"/>
  <c r="AK394" i="2"/>
  <c r="AR394" i="2" s="1"/>
  <c r="AK492" i="2"/>
  <c r="AR492" i="2" s="1"/>
  <c r="AK239" i="2"/>
  <c r="AK556" i="2"/>
  <c r="AR556" i="2" s="1"/>
  <c r="AK311" i="2"/>
  <c r="AR311" i="2" s="1"/>
  <c r="AK670" i="2"/>
  <c r="AR670" i="2" s="1"/>
  <c r="AK651" i="2"/>
  <c r="AR651" i="2" s="1"/>
  <c r="AK157" i="2"/>
  <c r="AR157" i="2" s="1"/>
  <c r="AK513" i="2"/>
  <c r="AR513" i="2" s="1"/>
  <c r="AK652" i="2"/>
  <c r="AR652" i="2" s="1"/>
  <c r="AK56" i="2"/>
  <c r="AK392" i="2"/>
  <c r="AK447" i="2"/>
  <c r="AR447" i="2" s="1"/>
  <c r="AK290" i="2"/>
  <c r="AR290" i="2" s="1"/>
  <c r="AK152" i="2"/>
  <c r="AK497" i="2"/>
  <c r="AR497" i="2" s="1"/>
  <c r="AK374" i="2"/>
  <c r="AR374" i="2" s="1"/>
  <c r="AK23" i="2"/>
  <c r="AR23" i="2" s="1"/>
  <c r="AK395" i="2"/>
  <c r="AR395" i="2" s="1"/>
  <c r="AK607" i="2"/>
  <c r="AR607" i="2" s="1"/>
  <c r="AK639" i="2"/>
  <c r="AK401" i="2"/>
  <c r="AR401" i="2" s="1"/>
  <c r="AK736" i="2"/>
  <c r="AR736" i="2" s="1"/>
  <c r="AK485" i="2"/>
  <c r="AK25" i="2"/>
  <c r="AR25" i="2" s="1"/>
  <c r="AK617" i="2"/>
  <c r="AR617" i="2" s="1"/>
  <c r="AK423" i="2"/>
  <c r="AK58" i="2"/>
  <c r="AR58" i="2" s="1"/>
  <c r="AK227" i="2"/>
  <c r="AR227" i="2" s="1"/>
  <c r="AK442" i="2"/>
  <c r="AR442" i="2" s="1"/>
  <c r="AK540" i="2"/>
  <c r="AR540" i="2" s="1"/>
  <c r="AK728" i="2"/>
  <c r="AR728" i="2" s="1"/>
  <c r="AK261" i="2"/>
  <c r="AK612" i="2"/>
  <c r="AR612" i="2" s="1"/>
  <c r="AK508" i="2"/>
  <c r="AR508" i="2" s="1"/>
  <c r="AK26" i="2"/>
  <c r="AK454" i="2"/>
  <c r="AR454" i="2" s="1"/>
  <c r="AK45" i="2"/>
  <c r="AR45" i="2" s="1"/>
  <c r="AK18" i="2"/>
  <c r="AK151" i="2"/>
  <c r="AR151" i="2" s="1"/>
  <c r="AK202" i="2"/>
  <c r="AR202" i="2" s="1"/>
  <c r="AK488" i="2"/>
  <c r="AR488" i="2" s="1"/>
  <c r="AK143" i="2"/>
  <c r="AR143" i="2" s="1"/>
  <c r="AK93" i="2"/>
  <c r="AR93" i="2" s="1"/>
  <c r="AK666" i="2"/>
  <c r="AR666" i="2" s="1"/>
  <c r="AK66" i="2"/>
  <c r="AR66" i="2" s="1"/>
  <c r="AK583" i="2"/>
  <c r="AR583" i="2" s="1"/>
  <c r="AK514" i="2"/>
  <c r="AK301" i="2"/>
  <c r="AR301" i="2" s="1"/>
  <c r="AK333" i="2"/>
  <c r="AR333" i="2" s="1"/>
  <c r="AK337" i="2"/>
  <c r="AR337" i="2" s="1"/>
  <c r="AK455" i="2"/>
  <c r="AR455" i="2" s="1"/>
  <c r="AK220" i="2"/>
  <c r="AR220" i="2" s="1"/>
  <c r="AK150" i="2"/>
  <c r="AR150" i="2" s="1"/>
  <c r="AK293" i="2"/>
  <c r="AR293" i="2" s="1"/>
  <c r="AK97" i="2"/>
  <c r="AR97" i="2" s="1"/>
  <c r="AK404" i="2"/>
  <c r="AK671" i="2"/>
  <c r="AR671" i="2" s="1"/>
  <c r="AK653" i="2"/>
  <c r="AR653" i="2" s="1"/>
  <c r="AK545" i="2"/>
  <c r="AR545" i="2" s="1"/>
  <c r="AK369" i="2"/>
  <c r="AR369" i="2" s="1"/>
  <c r="AK258" i="2"/>
  <c r="AR258" i="2" s="1"/>
  <c r="AK543" i="2"/>
  <c r="AR543" i="2" s="1"/>
  <c r="AK20" i="2"/>
  <c r="AR20" i="2" s="1"/>
  <c r="AK100" i="2"/>
  <c r="AR100" i="2" s="1"/>
  <c r="AK167" i="2"/>
  <c r="AR167" i="2" s="1"/>
  <c r="AK678" i="2"/>
  <c r="AR678" i="2" s="1"/>
  <c r="AK734" i="2"/>
  <c r="AR734" i="2" s="1"/>
  <c r="AK39" i="2"/>
  <c r="AK713" i="2"/>
  <c r="AR713" i="2" s="1"/>
  <c r="AK445" i="2"/>
  <c r="AK325" i="2"/>
  <c r="AK674" i="2"/>
  <c r="AR674" i="2" s="1"/>
  <c r="AK405" i="2"/>
  <c r="AR405" i="2" s="1"/>
  <c r="AK268" i="2"/>
  <c r="AK226" i="2"/>
  <c r="AR226" i="2" s="1"/>
  <c r="AK275" i="2"/>
  <c r="AR275" i="2" s="1"/>
  <c r="AK640" i="2"/>
  <c r="AR640" i="2" s="1"/>
  <c r="AK192" i="2"/>
  <c r="AR192" i="2" s="1"/>
  <c r="AK479" i="2"/>
  <c r="AR479" i="2" s="1"/>
  <c r="AK576" i="2"/>
  <c r="AR576" i="2" s="1"/>
  <c r="AK426" i="2"/>
  <c r="AR426" i="2" s="1"/>
  <c r="AK705" i="2"/>
  <c r="AR705" i="2" s="1"/>
  <c r="AK614" i="2"/>
  <c r="AR614" i="2" s="1"/>
  <c r="AK327" i="2"/>
  <c r="AR327" i="2" s="1"/>
  <c r="AK701" i="2"/>
  <c r="AR701" i="2" s="1"/>
  <c r="AK341" i="2"/>
  <c r="AK163" i="2"/>
  <c r="AR163" i="2" s="1"/>
  <c r="AK250" i="2"/>
  <c r="AR250" i="2" s="1"/>
  <c r="AK124" i="2"/>
  <c r="AR124" i="2" s="1"/>
  <c r="AK138" i="2"/>
  <c r="AR138" i="2" s="1"/>
  <c r="AK710" i="2"/>
  <c r="AR710" i="2" s="1"/>
  <c r="AK719" i="2"/>
  <c r="AR719" i="2" s="1"/>
  <c r="AK257" i="2"/>
  <c r="AR257" i="2" s="1"/>
  <c r="AK522" i="2"/>
  <c r="AR522" i="2" s="1"/>
  <c r="AK593" i="2"/>
  <c r="AK561" i="2"/>
  <c r="AR561" i="2" s="1"/>
  <c r="AK463" i="2"/>
  <c r="AR463" i="2" s="1"/>
  <c r="AK111" i="2"/>
  <c r="AK133" i="2"/>
  <c r="AR133" i="2" s="1"/>
  <c r="AK732" i="2"/>
  <c r="AR732" i="2" s="1"/>
  <c r="AK187" i="2"/>
  <c r="AR187" i="2" s="1"/>
  <c r="AK365" i="2"/>
  <c r="AR365" i="2" s="1"/>
  <c r="AK328" i="2"/>
  <c r="AR328" i="2" s="1"/>
  <c r="AK122" i="2"/>
  <c r="AK696" i="2"/>
  <c r="AR696" i="2" s="1"/>
  <c r="AK62" i="2"/>
  <c r="AK669" i="2"/>
  <c r="AR669" i="2" s="1"/>
  <c r="AK121" i="2"/>
  <c r="AR121" i="2" s="1"/>
  <c r="AK242" i="2"/>
  <c r="AR242" i="2" s="1"/>
  <c r="AK579" i="2"/>
  <c r="AK642" i="2"/>
  <c r="AR642" i="2" s="1"/>
  <c r="AK682" i="2"/>
  <c r="AR682" i="2" s="1"/>
  <c r="AK172" i="2"/>
  <c r="AR172" i="2" s="1"/>
  <c r="AK552" i="2"/>
  <c r="AR552" i="2" s="1"/>
  <c r="AK282" i="2"/>
  <c r="AR282" i="2" s="1"/>
  <c r="AK398" i="2"/>
  <c r="AR398" i="2" s="1"/>
  <c r="AK342" i="2"/>
  <c r="AR342" i="2" s="1"/>
  <c r="AK285" i="2"/>
  <c r="AK126" i="2"/>
  <c r="AK331" i="2"/>
  <c r="AR331" i="2" s="1"/>
  <c r="AK702" i="2"/>
  <c r="AR702" i="2" s="1"/>
  <c r="AK550" i="2"/>
  <c r="AK460" i="2"/>
  <c r="AR460" i="2" s="1"/>
  <c r="AK570" i="2"/>
  <c r="AR570" i="2" s="1"/>
  <c r="AK400" i="2"/>
  <c r="AR400" i="2" s="1"/>
  <c r="AK564" i="2"/>
  <c r="AR564" i="2" s="1"/>
  <c r="AK667" i="2"/>
  <c r="AR667" i="2" s="1"/>
  <c r="AK700" i="2"/>
  <c r="AR700" i="2" s="1"/>
  <c r="AK660" i="2"/>
  <c r="AR660" i="2" s="1"/>
  <c r="AK738" i="2"/>
  <c r="AR738" i="2" s="1"/>
  <c r="AK694" i="2"/>
  <c r="AR694" i="2" s="1"/>
  <c r="AK140" i="2"/>
  <c r="AK551" i="2"/>
  <c r="AR551" i="2" s="1"/>
  <c r="AK580" i="2"/>
  <c r="AK601" i="2"/>
  <c r="AR601" i="2" s="1"/>
  <c r="AK574" i="2"/>
  <c r="AR574" i="2" s="1"/>
  <c r="AK476" i="2"/>
  <c r="AR476" i="2" s="1"/>
  <c r="AK280" i="2"/>
  <c r="AR280" i="2" s="1"/>
  <c r="AK335" i="2"/>
  <c r="AR335" i="2" s="1"/>
  <c r="AK691" i="2"/>
  <c r="AR691" i="2" s="1"/>
  <c r="AK86" i="2"/>
  <c r="AR86" i="2" s="1"/>
  <c r="AK107" i="2"/>
  <c r="AK343" i="2"/>
  <c r="AR343" i="2" s="1"/>
  <c r="AK549" i="2"/>
  <c r="AR549" i="2" s="1"/>
  <c r="AK613" i="2"/>
  <c r="AR613" i="2" s="1"/>
  <c r="AK137" i="2"/>
  <c r="AK315" i="2"/>
  <c r="AR315" i="2" s="1"/>
  <c r="AK339" i="2"/>
  <c r="AR339" i="2" s="1"/>
  <c r="AK101" i="2"/>
  <c r="AR101" i="2" s="1"/>
  <c r="AK223" i="2"/>
  <c r="AR223" i="2" s="1"/>
  <c r="AK560" i="2"/>
  <c r="AR560" i="2" s="1"/>
  <c r="AK396" i="2"/>
  <c r="AK424" i="2"/>
  <c r="AR424" i="2" s="1"/>
  <c r="AK596" i="2"/>
  <c r="AK314" i="2"/>
  <c r="AR314" i="2" s="1"/>
  <c r="AK537" i="2"/>
  <c r="AR537" i="2" s="1"/>
  <c r="AK658" i="2"/>
  <c r="AR658" i="2" s="1"/>
  <c r="AK194" i="2"/>
  <c r="AK567" i="2"/>
  <c r="AR567" i="2" s="1"/>
  <c r="AK253" i="2"/>
  <c r="AR253" i="2" s="1"/>
  <c r="AK156" i="2"/>
  <c r="AR156" i="2" s="1"/>
  <c r="AK729" i="2"/>
  <c r="AR729" i="2" s="1"/>
  <c r="AK511" i="2"/>
  <c r="AR511" i="2" s="1"/>
  <c r="AK411" i="2"/>
  <c r="AR411" i="2" s="1"/>
  <c r="AK577" i="2"/>
  <c r="AR577" i="2" s="1"/>
  <c r="AK450" i="2"/>
  <c r="AR450" i="2" s="1"/>
  <c r="AK500" i="2"/>
  <c r="AK174" i="2"/>
  <c r="AR174" i="2" s="1"/>
  <c r="AK406" i="2"/>
  <c r="AR406" i="2" s="1"/>
  <c r="AK161" i="2"/>
  <c r="AK449" i="2"/>
  <c r="AR449" i="2" s="1"/>
  <c r="AK397" i="2"/>
  <c r="AR397" i="2" s="1"/>
  <c r="AK518" i="2"/>
  <c r="AR518" i="2" s="1"/>
  <c r="AK427" i="2"/>
  <c r="AR427" i="2" s="1"/>
  <c r="AK340" i="2"/>
  <c r="AR340" i="2" s="1"/>
  <c r="AK688" i="2"/>
  <c r="AR688" i="2" s="1"/>
  <c r="AK598" i="2"/>
  <c r="AR598" i="2" s="1"/>
  <c r="AK207" i="2"/>
  <c r="AK584" i="2"/>
  <c r="AK622" i="2"/>
  <c r="AR622" i="2" s="1"/>
  <c r="AK355" i="2"/>
  <c r="AR355" i="2" s="1"/>
  <c r="AK305" i="2"/>
  <c r="AR305" i="2" s="1"/>
  <c r="AK656" i="2"/>
  <c r="AR656" i="2" s="1"/>
  <c r="AK193" i="2"/>
  <c r="AR193" i="2" s="1"/>
  <c r="AK434" i="2"/>
  <c r="AR434" i="2" s="1"/>
  <c r="AK619" i="2"/>
  <c r="AR619" i="2" s="1"/>
  <c r="AK672" i="2"/>
  <c r="AR672" i="2" s="1"/>
  <c r="AK363" i="2"/>
  <c r="AK524" i="2"/>
  <c r="AR524" i="2" s="1"/>
  <c r="AK568" i="2"/>
  <c r="AK715" i="2"/>
  <c r="AR715" i="2" s="1"/>
  <c r="AK266" i="2"/>
  <c r="AR266" i="2" s="1"/>
  <c r="AK502" i="2"/>
  <c r="AR502" i="2" s="1"/>
  <c r="AK283" i="2"/>
  <c r="AK387" i="2"/>
  <c r="AR387" i="2" s="1"/>
  <c r="AK412" i="2"/>
  <c r="AR412" i="2" s="1"/>
  <c r="AK733" i="2"/>
  <c r="AR733" i="2" s="1"/>
  <c r="AK391" i="2"/>
  <c r="AR391" i="2" s="1"/>
  <c r="AK602" i="2"/>
  <c r="AR602" i="2" s="1"/>
  <c r="AK393" i="2"/>
  <c r="AK628" i="2"/>
  <c r="AR628" i="2" s="1"/>
  <c r="AK503" i="2"/>
  <c r="AK679" i="2"/>
  <c r="AR679" i="2" s="1"/>
  <c r="AK586" i="2"/>
  <c r="AR586" i="2" s="1"/>
  <c r="AK638" i="2"/>
  <c r="AR638" i="2" s="1"/>
  <c r="AK521" i="2"/>
  <c r="AK624" i="2"/>
  <c r="AR624" i="2" s="1"/>
  <c r="AK725" i="2"/>
  <c r="AR725" i="2" s="1"/>
  <c r="AK446" i="2"/>
  <c r="AR446" i="2" s="1"/>
  <c r="AK723" i="2"/>
  <c r="AR723" i="2" s="1"/>
  <c r="AK707" i="2"/>
  <c r="AR707" i="2" s="1"/>
  <c r="AK686" i="2"/>
  <c r="AR686" i="2" s="1"/>
  <c r="AK647" i="2"/>
  <c r="AR647" i="2" s="1"/>
  <c r="AK683" i="2"/>
  <c r="AR683" i="2" s="1"/>
  <c r="AK610" i="2"/>
  <c r="AR610" i="2" s="1"/>
  <c r="AK737" i="2"/>
  <c r="AR737" i="2" s="1"/>
  <c r="AK711" i="2"/>
  <c r="AR711" i="2" s="1"/>
  <c r="AK698" i="2"/>
  <c r="AR698" i="2" s="1"/>
  <c r="AK625" i="2"/>
  <c r="AR625" i="2" s="1"/>
  <c r="AK603" i="2"/>
  <c r="AR603" i="2" s="1"/>
  <c r="AK595" i="2"/>
  <c r="AR595" i="2" s="1"/>
  <c r="AK668" i="2"/>
  <c r="AR668" i="2" s="1"/>
  <c r="AK599" i="2"/>
  <c r="AR599" i="2" s="1"/>
  <c r="AK720" i="2"/>
  <c r="AR720" i="2" s="1"/>
  <c r="AK718" i="2"/>
  <c r="AR718" i="2" s="1"/>
  <c r="AK631" i="2"/>
  <c r="AR631" i="2" s="1"/>
  <c r="AK665" i="2"/>
  <c r="AR665" i="2" s="1"/>
  <c r="AK709" i="2"/>
  <c r="AR709" i="2" s="1"/>
  <c r="AK726" i="2"/>
  <c r="AR726" i="2" s="1"/>
  <c r="AK717" i="2"/>
  <c r="AR717" i="2" s="1"/>
  <c r="AK582" i="2"/>
  <c r="AR582" i="2" s="1"/>
  <c r="AK687" i="2"/>
  <c r="AR687" i="2" s="1"/>
  <c r="AK664" i="2"/>
  <c r="AR664" i="2" s="1"/>
  <c r="AK689" i="2"/>
  <c r="AR689" i="2" s="1"/>
  <c r="AK690" i="2"/>
  <c r="AR690" i="2" s="1"/>
  <c r="AK735" i="2"/>
  <c r="AR735" i="2" s="1"/>
  <c r="AH557" i="2"/>
  <c r="AH528" i="2"/>
  <c r="AH615" i="2"/>
  <c r="AH125" i="2"/>
  <c r="O80" i="3" s="1"/>
  <c r="AH402" i="2"/>
  <c r="AH531" i="2"/>
  <c r="AH360" i="2"/>
  <c r="AH510" i="2"/>
  <c r="AH591" i="2"/>
  <c r="AH322" i="2"/>
  <c r="AH356" i="2"/>
  <c r="AH469" i="2"/>
  <c r="AH267" i="2"/>
  <c r="AH693" i="2"/>
  <c r="AH176" i="2"/>
  <c r="AH118" i="2"/>
  <c r="AH158" i="2"/>
  <c r="AH457" i="2"/>
  <c r="AH527" i="2"/>
  <c r="AH662" i="2"/>
  <c r="AH529" i="2"/>
  <c r="AH70" i="2"/>
  <c r="O60" i="3" s="1"/>
  <c r="AH105" i="2"/>
  <c r="O65" i="3" s="1"/>
  <c r="AH417" i="2"/>
  <c r="AH377" i="2"/>
  <c r="AH507" i="2"/>
  <c r="AH19" i="2"/>
  <c r="AH302" i="2"/>
  <c r="AH198" i="2"/>
  <c r="AH650" i="2"/>
  <c r="AH368" i="2"/>
  <c r="AH114" i="2"/>
  <c r="AH645" i="2"/>
  <c r="AH632" i="2"/>
  <c r="AH142" i="2"/>
  <c r="AH73" i="2"/>
  <c r="AH5" i="2"/>
  <c r="O13" i="3" s="1"/>
  <c r="AH304" i="2"/>
  <c r="AH636" i="2"/>
  <c r="AH82" i="2"/>
  <c r="AH459" i="2"/>
  <c r="AH109" i="2"/>
  <c r="AH34" i="2"/>
  <c r="AH209" i="2"/>
  <c r="O57" i="3" s="1"/>
  <c r="AH330" i="2"/>
  <c r="AH515" i="2"/>
  <c r="AH218" i="2"/>
  <c r="O24" i="3" s="1"/>
  <c r="AH546" i="2"/>
  <c r="AH269" i="2"/>
  <c r="AH113" i="2"/>
  <c r="AH171" i="2"/>
  <c r="AH410" i="2"/>
  <c r="AH623" i="2"/>
  <c r="AH78" i="2"/>
  <c r="AH77" i="2"/>
  <c r="AH422" i="2"/>
  <c r="AH272" i="2"/>
  <c r="AH525" i="2"/>
  <c r="AH534" i="2"/>
  <c r="AH64" i="2"/>
  <c r="AH146" i="2"/>
  <c r="O104" i="3" s="1"/>
  <c r="AH474" i="2"/>
  <c r="AH318" i="2"/>
  <c r="AH182" i="2"/>
  <c r="AH458" i="2"/>
  <c r="AH456" i="2"/>
  <c r="AH234" i="2"/>
  <c r="AH141" i="2"/>
  <c r="AH326" i="2"/>
  <c r="AH74" i="2"/>
  <c r="O6" i="3" s="1"/>
  <c r="AH414" i="2"/>
  <c r="AH390" i="2"/>
  <c r="AH461" i="2"/>
  <c r="AH308" i="2"/>
  <c r="AH654" i="2"/>
  <c r="AH127" i="2"/>
  <c r="AH297" i="2"/>
  <c r="AH480" i="2"/>
  <c r="AH4" i="2"/>
  <c r="O50" i="3" s="1"/>
  <c r="AH348" i="2"/>
  <c r="AH196" i="2"/>
  <c r="O88" i="3" s="1"/>
  <c r="AH306" i="2"/>
  <c r="AH94" i="2"/>
  <c r="O20" i="3" s="1"/>
  <c r="AH553" i="2"/>
  <c r="AH316" i="2"/>
  <c r="AH535" i="2"/>
  <c r="AH12" i="2"/>
  <c r="AH208" i="2"/>
  <c r="AH44" i="2"/>
  <c r="AH247" i="2"/>
  <c r="AH345" i="2"/>
  <c r="AH386" i="2"/>
  <c r="AH629" i="2"/>
  <c r="AH50" i="2"/>
  <c r="AH252" i="2"/>
  <c r="AH287" i="2"/>
  <c r="AH361" i="2"/>
  <c r="AH428" i="2"/>
  <c r="AH8" i="2"/>
  <c r="AH319" i="2"/>
  <c r="O67" i="3" s="1"/>
  <c r="AH59" i="2"/>
  <c r="AH195" i="2"/>
  <c r="AH265" i="2"/>
  <c r="AH292" i="2"/>
  <c r="O106" i="3" s="1"/>
  <c r="AH238" i="2"/>
  <c r="AH135" i="2"/>
  <c r="O48" i="3" s="1"/>
  <c r="AH499" i="2"/>
  <c r="AH230" i="2"/>
  <c r="AH286" i="2"/>
  <c r="AH221" i="2"/>
  <c r="AH159" i="2"/>
  <c r="AH103" i="2"/>
  <c r="AH38" i="2"/>
  <c r="AH415" i="2"/>
  <c r="AH486" i="2"/>
  <c r="AH179" i="2"/>
  <c r="O69" i="3" s="1"/>
  <c r="AH633" i="2"/>
  <c r="AH362" i="2"/>
  <c r="AH147" i="2"/>
  <c r="AH704" i="2"/>
  <c r="AH466" i="2"/>
  <c r="AH10" i="2"/>
  <c r="AH229" i="2"/>
  <c r="AH364" i="2"/>
  <c r="AH145" i="2"/>
  <c r="AH279" i="2"/>
  <c r="AH33" i="2"/>
  <c r="O36" i="3" s="1"/>
  <c r="AH277" i="2"/>
  <c r="O66" i="3" s="1"/>
  <c r="AH54" i="2"/>
  <c r="O95" i="3" s="1"/>
  <c r="AH334" i="2"/>
  <c r="AH168" i="2"/>
  <c r="AH199" i="2"/>
  <c r="AH210" i="2"/>
  <c r="AH443" i="2"/>
  <c r="AH609" i="2"/>
  <c r="AH495" i="2"/>
  <c r="AH312" i="2"/>
  <c r="AH284" i="2"/>
  <c r="AH43" i="2"/>
  <c r="AH378" i="2"/>
  <c r="AH294" i="2"/>
  <c r="AH716" i="2"/>
  <c r="O110" i="3" s="1"/>
  <c r="AH353" i="2"/>
  <c r="AH346" i="2"/>
  <c r="AH482" i="2"/>
  <c r="AH699" i="2"/>
  <c r="AH96" i="2"/>
  <c r="AH323" i="2"/>
  <c r="AH11" i="2"/>
  <c r="O32" i="3" s="1"/>
  <c r="AH231" i="2"/>
  <c r="AH84" i="2"/>
  <c r="AH117" i="2"/>
  <c r="AH354" i="2"/>
  <c r="O5" i="3" s="1"/>
  <c r="AH246" i="2"/>
  <c r="AH281" i="2"/>
  <c r="AH371" i="2"/>
  <c r="AH542" i="2"/>
  <c r="AH188" i="2"/>
  <c r="AH490" i="2"/>
  <c r="AH533" i="2"/>
  <c r="AH554" i="2"/>
  <c r="AH372" i="2"/>
  <c r="AH547" i="2"/>
  <c r="AH162" i="2"/>
  <c r="AH467" i="2"/>
  <c r="AH37" i="2"/>
  <c r="AH264" i="2"/>
  <c r="AH581" i="2"/>
  <c r="AH646" i="2"/>
  <c r="AH493" i="2"/>
  <c r="AH630" i="2"/>
  <c r="AH2" i="2"/>
  <c r="O58" i="3" s="1"/>
  <c r="AH505" i="2"/>
  <c r="AH481" i="2"/>
  <c r="AH349" i="2"/>
  <c r="AH641" i="2"/>
  <c r="AH149" i="2"/>
  <c r="AH129" i="2"/>
  <c r="AH22" i="2"/>
  <c r="AH185" i="2"/>
  <c r="AH222" i="2"/>
  <c r="AH169" i="2"/>
  <c r="AH661" i="2"/>
  <c r="AH233" i="2"/>
  <c r="AH51" i="2"/>
  <c r="AH384" i="2"/>
  <c r="AH597" i="2"/>
  <c r="AH41" i="2"/>
  <c r="AH643" i="2"/>
  <c r="AH562" i="2"/>
  <c r="AH379" i="2"/>
  <c r="AH30" i="2"/>
  <c r="AH180" i="2"/>
  <c r="AH684" i="2"/>
  <c r="AH307" i="2"/>
  <c r="AH359" i="2"/>
  <c r="AH618" i="2"/>
  <c r="AH448" i="2"/>
  <c r="AH89" i="2"/>
  <c r="AH438" i="2"/>
  <c r="O62" i="3" s="1"/>
  <c r="AH429" i="2"/>
  <c r="AH251" i="2"/>
  <c r="O112" i="3" s="1"/>
  <c r="AH366" i="2"/>
  <c r="AH530" i="2"/>
  <c r="AH587" i="2"/>
  <c r="AH75" i="2"/>
  <c r="AH262" i="2"/>
  <c r="AH375" i="2"/>
  <c r="AH81" i="2"/>
  <c r="AH644" i="2"/>
  <c r="AH241" i="2"/>
  <c r="AH604" i="2"/>
  <c r="AH509" i="2"/>
  <c r="O122" i="3" s="1"/>
  <c r="AH501" i="2"/>
  <c r="AH431" i="2"/>
  <c r="AH144" i="2"/>
  <c r="AH184" i="2"/>
  <c r="AH288" i="2"/>
  <c r="AH572" i="2"/>
  <c r="AH83" i="2"/>
  <c r="AH544" i="2"/>
  <c r="AH416" i="2"/>
  <c r="AH320" i="2"/>
  <c r="O120" i="3" s="1"/>
  <c r="AH67" i="2"/>
  <c r="O51" i="3" s="1"/>
  <c r="AH255" i="2"/>
  <c r="AH278" i="2"/>
  <c r="AH589" i="2"/>
  <c r="AH677" i="2"/>
  <c r="AH468" i="2"/>
  <c r="AH61" i="2"/>
  <c r="AH512" i="2"/>
  <c r="AH517" i="2"/>
  <c r="AH730" i="2"/>
  <c r="AH620" i="2"/>
  <c r="AH259" i="2"/>
  <c r="O8" i="3" s="1"/>
  <c r="AH585" i="2"/>
  <c r="AH295" i="2"/>
  <c r="AH708" i="2"/>
  <c r="AH53" i="2"/>
  <c r="O40" i="3" s="1"/>
  <c r="AH303" i="2"/>
  <c r="AH170" i="2"/>
  <c r="AH444" i="2"/>
  <c r="AH148" i="2"/>
  <c r="AH703" i="2"/>
  <c r="AH108" i="2"/>
  <c r="AH90" i="2"/>
  <c r="AH594" i="2"/>
  <c r="AH263" i="2"/>
  <c r="AH559" i="2"/>
  <c r="AH376" i="2"/>
  <c r="O94" i="3" s="1"/>
  <c r="AH27" i="2"/>
  <c r="AH657" i="2"/>
  <c r="AH336" i="2"/>
  <c r="AH409" i="2"/>
  <c r="AH452" i="2"/>
  <c r="AH352" i="2"/>
  <c r="AH31" i="2"/>
  <c r="AH17" i="2"/>
  <c r="AH271" i="2"/>
  <c r="AH291" i="2"/>
  <c r="AH92" i="2"/>
  <c r="O102" i="3" s="1"/>
  <c r="AH536" i="2"/>
  <c r="AH418" i="2"/>
  <c r="AH309" i="2"/>
  <c r="AH313" i="2"/>
  <c r="AH590" i="2"/>
  <c r="AH558" i="2"/>
  <c r="AH214" i="2"/>
  <c r="AH72" i="2"/>
  <c r="AH389" i="2"/>
  <c r="AH115" i="2"/>
  <c r="AH565" i="2"/>
  <c r="AH477" i="2"/>
  <c r="AH71" i="2"/>
  <c r="O43" i="3" s="1"/>
  <c r="AH173" i="2"/>
  <c r="AH63" i="2"/>
  <c r="AH605" i="2"/>
  <c r="AH407" i="2"/>
  <c r="AH491" i="2"/>
  <c r="AH212" i="2"/>
  <c r="AH32" i="2"/>
  <c r="O31" i="3" s="1"/>
  <c r="AH478" i="2"/>
  <c r="AH432" i="2"/>
  <c r="AH95" i="2"/>
  <c r="AH123" i="2"/>
  <c r="AH80" i="2"/>
  <c r="AH274" i="2"/>
  <c r="AH298" i="2"/>
  <c r="AH347" i="2"/>
  <c r="AH608" i="2"/>
  <c r="AH317" i="2"/>
  <c r="AH471" i="2"/>
  <c r="AH616" i="2"/>
  <c r="AH712" i="2"/>
  <c r="AH225" i="2"/>
  <c r="O22" i="3" s="1"/>
  <c r="AH177" i="2"/>
  <c r="O41" i="3" s="1"/>
  <c r="AH555" i="2"/>
  <c r="AH106" i="2"/>
  <c r="AH243" i="2"/>
  <c r="AH65" i="2"/>
  <c r="AH373" i="2"/>
  <c r="O79" i="3" s="1"/>
  <c r="AH270" i="2"/>
  <c r="AH160" i="2"/>
  <c r="AH621" i="2"/>
  <c r="AH203" i="2"/>
  <c r="AH68" i="2"/>
  <c r="AH408" i="2"/>
  <c r="AH496" i="2"/>
  <c r="AH338" i="2"/>
  <c r="AH351" i="2"/>
  <c r="AH276" i="2"/>
  <c r="AH166" i="2"/>
  <c r="AH248" i="2"/>
  <c r="O70" i="3" s="1"/>
  <c r="AH139" i="2"/>
  <c r="AH569" i="2"/>
  <c r="AH473" i="2"/>
  <c r="AH626" i="2"/>
  <c r="AH634" i="2"/>
  <c r="AH245" i="2"/>
  <c r="AH573" i="2"/>
  <c r="AH98" i="2"/>
  <c r="O97" i="3" s="1"/>
  <c r="AH183" i="2"/>
  <c r="AH9" i="2"/>
  <c r="O72" i="3" s="1"/>
  <c r="AH321" i="2"/>
  <c r="AH216" i="2"/>
  <c r="AH24" i="2"/>
  <c r="AH217" i="2"/>
  <c r="AH520" i="2"/>
  <c r="AH99" i="2"/>
  <c r="AH575" i="2"/>
  <c r="AH236" i="2"/>
  <c r="O114" i="3" s="1"/>
  <c r="AH7" i="2"/>
  <c r="O77" i="3" s="1"/>
  <c r="AH425" i="2"/>
  <c r="AH663" i="2"/>
  <c r="AH52" i="2"/>
  <c r="AH721" i="2"/>
  <c r="AH213" i="2"/>
  <c r="AH649" i="2"/>
  <c r="AH399" i="2"/>
  <c r="AH60" i="2"/>
  <c r="O46" i="3" s="1"/>
  <c r="AH299" i="2"/>
  <c r="AH79" i="2"/>
  <c r="AH627" i="2"/>
  <c r="AH42" i="2"/>
  <c r="AH46" i="2"/>
  <c r="O15" i="3" s="1"/>
  <c r="AH35" i="2"/>
  <c r="AH706" i="2"/>
  <c r="AH504" i="2"/>
  <c r="AH380" i="2"/>
  <c r="AH36" i="2"/>
  <c r="AH134" i="2"/>
  <c r="AH506" i="2"/>
  <c r="AH300" i="2"/>
  <c r="AH110" i="2"/>
  <c r="AH548" i="2"/>
  <c r="AH332" i="2"/>
  <c r="AH655" i="2"/>
  <c r="AH606" i="2"/>
  <c r="AH119" i="2"/>
  <c r="O55" i="3" s="1"/>
  <c r="AH462" i="2"/>
  <c r="AH254" i="2"/>
  <c r="AH215" i="2"/>
  <c r="AH470" i="2"/>
  <c r="AH324" i="2"/>
  <c r="AH588" i="2"/>
  <c r="AH249" i="2"/>
  <c r="AH224" i="2"/>
  <c r="O91" i="3" s="1"/>
  <c r="AH578" i="2"/>
  <c r="AH240" i="2"/>
  <c r="AH189" i="2"/>
  <c r="AH451" i="2"/>
  <c r="AH388" i="2"/>
  <c r="AH385" i="2"/>
  <c r="O64" i="3" s="1"/>
  <c r="AH219" i="2"/>
  <c r="AH120" i="2"/>
  <c r="AH413" i="2"/>
  <c r="AH692" i="2"/>
  <c r="AH153" i="2"/>
  <c r="AH673" i="2"/>
  <c r="AH49" i="2"/>
  <c r="AH197" i="2"/>
  <c r="O113" i="3" s="1"/>
  <c r="AH420" i="2"/>
  <c r="AH130" i="2"/>
  <c r="AH635" i="2"/>
  <c r="AH350" i="2"/>
  <c r="AH206" i="2"/>
  <c r="AH538" i="2"/>
  <c r="AH289" i="2"/>
  <c r="AH13" i="2"/>
  <c r="AH487" i="2"/>
  <c r="AH680" i="2"/>
  <c r="AH370" i="2"/>
  <c r="AH204" i="2"/>
  <c r="AH21" i="2"/>
  <c r="O35" i="3" s="1"/>
  <c r="AH155" i="2"/>
  <c r="O26" i="3" s="1"/>
  <c r="AH296" i="2"/>
  <c r="AH165" i="2"/>
  <c r="O92" i="3" s="1"/>
  <c r="AH175" i="2"/>
  <c r="AH516" i="2"/>
  <c r="AH205" i="2"/>
  <c r="AH136" i="2"/>
  <c r="O78" i="3" s="1"/>
  <c r="AH383" i="2"/>
  <c r="AH69" i="2"/>
  <c r="AH637" i="2"/>
  <c r="O109" i="3" s="1"/>
  <c r="AH102" i="2"/>
  <c r="O76" i="3" s="1"/>
  <c r="AH40" i="2"/>
  <c r="O81" i="3" s="1"/>
  <c r="AH15" i="2"/>
  <c r="O25" i="3" s="1"/>
  <c r="AH228" i="2"/>
  <c r="AH403" i="2"/>
  <c r="AH472" i="2"/>
  <c r="AH433" i="2"/>
  <c r="AH191" i="2"/>
  <c r="AH6" i="2"/>
  <c r="O2" i="3" s="1"/>
  <c r="AH200" i="2"/>
  <c r="AH14" i="2"/>
  <c r="O45" i="3" s="1"/>
  <c r="AH659" i="2"/>
  <c r="AH181" i="2"/>
  <c r="AH494" i="2"/>
  <c r="AH541" i="2"/>
  <c r="AH87" i="2"/>
  <c r="AH190" i="2"/>
  <c r="AH3" i="2"/>
  <c r="AH483" i="2"/>
  <c r="AH47" i="2"/>
  <c r="O84" i="3" s="1"/>
  <c r="AH57" i="2"/>
  <c r="O87" i="3" s="1"/>
  <c r="AH611" i="2"/>
  <c r="AH232" i="2"/>
  <c r="AH164" i="2"/>
  <c r="AH523" i="2"/>
  <c r="AH563" i="2"/>
  <c r="AH731" i="2"/>
  <c r="AH439" i="2"/>
  <c r="AH329" i="2"/>
  <c r="AH201" i="2"/>
  <c r="AH28" i="2"/>
  <c r="AH178" i="2"/>
  <c r="O96" i="3" s="1"/>
  <c r="AH358" i="2"/>
  <c r="O117" i="3" s="1"/>
  <c r="AH344" i="2"/>
  <c r="AH648" i="2"/>
  <c r="AH465" i="2"/>
  <c r="AH256" i="2"/>
  <c r="AH453" i="2"/>
  <c r="AH88" i="2"/>
  <c r="AH76" i="2"/>
  <c r="AH695" i="2"/>
  <c r="AH498" i="2"/>
  <c r="AH382" i="2"/>
  <c r="AH724" i="2"/>
  <c r="AH131" i="2"/>
  <c r="O103" i="3" s="1"/>
  <c r="AH489" i="2"/>
  <c r="AH367" i="2"/>
  <c r="AH310" i="2"/>
  <c r="O29" i="3" s="1"/>
  <c r="AH681" i="2"/>
  <c r="AH244" i="2"/>
  <c r="AH484" i="2"/>
  <c r="AH441" i="2"/>
  <c r="AH273" i="2"/>
  <c r="AH464" i="2"/>
  <c r="AH539" i="2"/>
  <c r="AH211" i="2"/>
  <c r="O115" i="3" s="1"/>
  <c r="AH235" i="2"/>
  <c r="O82" i="3" s="1"/>
  <c r="AH132" i="2"/>
  <c r="AH260" i="2"/>
  <c r="AH91" i="2"/>
  <c r="AH186" i="2"/>
  <c r="AH440" i="2"/>
  <c r="AH116" i="2"/>
  <c r="O71" i="3" s="1"/>
  <c r="AH437" i="2"/>
  <c r="AH29" i="2"/>
  <c r="AH722" i="2"/>
  <c r="AH85" i="2"/>
  <c r="AH436" i="2"/>
  <c r="AH55" i="2"/>
  <c r="AH421" i="2"/>
  <c r="AH430" i="2"/>
  <c r="AH112" i="2"/>
  <c r="O17" i="3" s="1"/>
  <c r="AH532" i="2"/>
  <c r="AH697" i="2"/>
  <c r="AH104" i="2"/>
  <c r="AH727" i="2"/>
  <c r="AH419" i="2"/>
  <c r="AH675" i="2"/>
  <c r="AH592" i="2"/>
  <c r="AH685" i="2"/>
  <c r="AH519" i="2"/>
  <c r="AH676" i="2"/>
  <c r="AH566" i="2"/>
  <c r="AH526" i="2"/>
  <c r="AH357" i="2"/>
  <c r="AH128" i="2"/>
  <c r="AH571" i="2"/>
  <c r="AH714" i="2"/>
  <c r="AH237" i="2"/>
  <c r="AH600" i="2"/>
  <c r="AH435" i="2"/>
  <c r="AH381" i="2"/>
  <c r="AH16" i="2"/>
  <c r="AH475" i="2"/>
  <c r="AH48" i="2"/>
  <c r="O38" i="3" s="1"/>
  <c r="AH154" i="2"/>
  <c r="AH394" i="2"/>
  <c r="AH492" i="2"/>
  <c r="AH239" i="2"/>
  <c r="O74" i="3" s="1"/>
  <c r="AH556" i="2"/>
  <c r="AH311" i="2"/>
  <c r="AH670" i="2"/>
  <c r="AH651" i="2"/>
  <c r="AH157" i="2"/>
  <c r="AH513" i="2"/>
  <c r="AH652" i="2"/>
  <c r="AH56" i="2"/>
  <c r="AH392" i="2"/>
  <c r="AH447" i="2"/>
  <c r="AH290" i="2"/>
  <c r="AH152" i="2"/>
  <c r="O21" i="3" s="1"/>
  <c r="AH497" i="2"/>
  <c r="AH374" i="2"/>
  <c r="AH23" i="2"/>
  <c r="AH395" i="2"/>
  <c r="AH607" i="2"/>
  <c r="AH639" i="2"/>
  <c r="AH401" i="2"/>
  <c r="AH736" i="2"/>
  <c r="AH485" i="2"/>
  <c r="AH25" i="2"/>
  <c r="O47" i="3" s="1"/>
  <c r="AH617" i="2"/>
  <c r="AH423" i="2"/>
  <c r="AH58" i="2"/>
  <c r="AH227" i="2"/>
  <c r="AH442" i="2"/>
  <c r="AH540" i="2"/>
  <c r="AH728" i="2"/>
  <c r="AH261" i="2"/>
  <c r="AH612" i="2"/>
  <c r="AH508" i="2"/>
  <c r="AH26" i="2"/>
  <c r="O19" i="3" s="1"/>
  <c r="AH454" i="2"/>
  <c r="AH45" i="2"/>
  <c r="AH18" i="2"/>
  <c r="AH151" i="2"/>
  <c r="AH202" i="2"/>
  <c r="AH488" i="2"/>
  <c r="AH143" i="2"/>
  <c r="AH93" i="2"/>
  <c r="AH666" i="2"/>
  <c r="AH66" i="2"/>
  <c r="AH583" i="2"/>
  <c r="AH514" i="2"/>
  <c r="AH301" i="2"/>
  <c r="AH333" i="2"/>
  <c r="AH337" i="2"/>
  <c r="AH455" i="2"/>
  <c r="AH220" i="2"/>
  <c r="AH150" i="2"/>
  <c r="AH293" i="2"/>
  <c r="AH97" i="2"/>
  <c r="AH404" i="2"/>
  <c r="AH671" i="2"/>
  <c r="AH653" i="2"/>
  <c r="AH545" i="2"/>
  <c r="AH369" i="2"/>
  <c r="AH258" i="2"/>
  <c r="AH543" i="2"/>
  <c r="AH20" i="2"/>
  <c r="AH100" i="2"/>
  <c r="AH167" i="2"/>
  <c r="AH678" i="2"/>
  <c r="AH734" i="2"/>
  <c r="AH39" i="2"/>
  <c r="AH713" i="2"/>
  <c r="AH445" i="2"/>
  <c r="AH325" i="2"/>
  <c r="AH674" i="2"/>
  <c r="AH405" i="2"/>
  <c r="AH268" i="2"/>
  <c r="AH226" i="2"/>
  <c r="AH275" i="2"/>
  <c r="O85" i="3" s="1"/>
  <c r="AH640" i="2"/>
  <c r="AH192" i="2"/>
  <c r="AH479" i="2"/>
  <c r="AH576" i="2"/>
  <c r="O107" i="3" s="1"/>
  <c r="AH426" i="2"/>
  <c r="AH705" i="2"/>
  <c r="AH614" i="2"/>
  <c r="AH327" i="2"/>
  <c r="AH701" i="2"/>
  <c r="AH341" i="2"/>
  <c r="AH163" i="2"/>
  <c r="AH250" i="2"/>
  <c r="AH124" i="2"/>
  <c r="AH138" i="2"/>
  <c r="AH710" i="2"/>
  <c r="AH719" i="2"/>
  <c r="AH257" i="2"/>
  <c r="AH522" i="2"/>
  <c r="AH593" i="2"/>
  <c r="O68" i="3" s="1"/>
  <c r="AH561" i="2"/>
  <c r="O111" i="3" s="1"/>
  <c r="AH463" i="2"/>
  <c r="AH111" i="2"/>
  <c r="AH133" i="2"/>
  <c r="AH732" i="2"/>
  <c r="AH187" i="2"/>
  <c r="AH365" i="2"/>
  <c r="AH328" i="2"/>
  <c r="AH122" i="2"/>
  <c r="O105" i="3" s="1"/>
  <c r="AH696" i="2"/>
  <c r="AH62" i="2"/>
  <c r="AH669" i="2"/>
  <c r="AH121" i="2"/>
  <c r="AH242" i="2"/>
  <c r="AH579" i="2"/>
  <c r="AH642" i="2"/>
  <c r="AH682" i="2"/>
  <c r="AH172" i="2"/>
  <c r="AH552" i="2"/>
  <c r="AH282" i="2"/>
  <c r="AH398" i="2"/>
  <c r="AH342" i="2"/>
  <c r="AH285" i="2"/>
  <c r="O90" i="3" s="1"/>
  <c r="AH126" i="2"/>
  <c r="O18" i="3" s="1"/>
  <c r="AH331" i="2"/>
  <c r="AH702" i="2"/>
  <c r="AH550" i="2"/>
  <c r="AH460" i="2"/>
  <c r="AH570" i="2"/>
  <c r="AH400" i="2"/>
  <c r="AH564" i="2"/>
  <c r="AH667" i="2"/>
  <c r="AH700" i="2"/>
  <c r="AH660" i="2"/>
  <c r="AH738" i="2"/>
  <c r="AH694" i="2"/>
  <c r="AH140" i="2"/>
  <c r="O23" i="3" s="1"/>
  <c r="AH551" i="2"/>
  <c r="AH580" i="2"/>
  <c r="AH601" i="2"/>
  <c r="AH574" i="2"/>
  <c r="AH476" i="2"/>
  <c r="AH280" i="2"/>
  <c r="AH335" i="2"/>
  <c r="AH691" i="2"/>
  <c r="AH86" i="2"/>
  <c r="AH107" i="2"/>
  <c r="O73" i="3" s="1"/>
  <c r="AH343" i="2"/>
  <c r="O61" i="3" s="1"/>
  <c r="AH549" i="2"/>
  <c r="AH613" i="2"/>
  <c r="AH137" i="2"/>
  <c r="AH315" i="2"/>
  <c r="AH339" i="2"/>
  <c r="AH101" i="2"/>
  <c r="AH223" i="2"/>
  <c r="AH560" i="2"/>
  <c r="AH396" i="2"/>
  <c r="AH424" i="2"/>
  <c r="AH596" i="2"/>
  <c r="AH314" i="2"/>
  <c r="AH537" i="2"/>
  <c r="AH658" i="2"/>
  <c r="AH194" i="2"/>
  <c r="AH567" i="2"/>
  <c r="AH253" i="2"/>
  <c r="AH156" i="2"/>
  <c r="AH729" i="2"/>
  <c r="AH511" i="2"/>
  <c r="AH411" i="2"/>
  <c r="AH577" i="2"/>
  <c r="AH450" i="2"/>
  <c r="AH500" i="2"/>
  <c r="AH174" i="2"/>
  <c r="AH406" i="2"/>
  <c r="AH161" i="2"/>
  <c r="AH449" i="2"/>
  <c r="AH397" i="2"/>
  <c r="AH518" i="2"/>
  <c r="AH427" i="2"/>
  <c r="AH340" i="2"/>
  <c r="AH688" i="2"/>
  <c r="AH598" i="2"/>
  <c r="AH207" i="2"/>
  <c r="AH584" i="2"/>
  <c r="AH622" i="2"/>
  <c r="AH355" i="2"/>
  <c r="AH305" i="2"/>
  <c r="AH656" i="2"/>
  <c r="AH193" i="2"/>
  <c r="AH434" i="2"/>
  <c r="AH619" i="2"/>
  <c r="AH672" i="2"/>
  <c r="AH363" i="2"/>
  <c r="AH524" i="2"/>
  <c r="AH568" i="2"/>
  <c r="AH715" i="2"/>
  <c r="AH266" i="2"/>
  <c r="AH502" i="2"/>
  <c r="AH283" i="2"/>
  <c r="AH387" i="2"/>
  <c r="AH412" i="2"/>
  <c r="AH733" i="2"/>
  <c r="AH391" i="2"/>
  <c r="AH602" i="2"/>
  <c r="AH393" i="2"/>
  <c r="AH628" i="2"/>
  <c r="AH503" i="2"/>
  <c r="AH679" i="2"/>
  <c r="AH586" i="2"/>
  <c r="AH638" i="2"/>
  <c r="AH521" i="2"/>
  <c r="AH624" i="2"/>
  <c r="AH725" i="2"/>
  <c r="AH446" i="2"/>
  <c r="AH723" i="2"/>
  <c r="AH707" i="2"/>
  <c r="AH686" i="2"/>
  <c r="AH647" i="2"/>
  <c r="AH683" i="2"/>
  <c r="AH610" i="2"/>
  <c r="AH737" i="2"/>
  <c r="AH711" i="2"/>
  <c r="O116" i="3" s="1"/>
  <c r="AH698" i="2"/>
  <c r="AH625" i="2"/>
  <c r="AH603" i="2"/>
  <c r="AH595" i="2"/>
  <c r="AH668" i="2"/>
  <c r="AH599" i="2"/>
  <c r="AH720" i="2"/>
  <c r="AH718" i="2"/>
  <c r="AH631" i="2"/>
  <c r="O121" i="3" s="1"/>
  <c r="AH665" i="2"/>
  <c r="AH709" i="2"/>
  <c r="O108" i="3" s="1"/>
  <c r="AH726" i="2"/>
  <c r="AH717" i="2"/>
  <c r="AH582" i="2"/>
  <c r="AH687" i="2"/>
  <c r="AH664" i="2"/>
  <c r="AH689" i="2"/>
  <c r="AH690" i="2"/>
  <c r="AH735" i="2"/>
  <c r="AG557" i="2"/>
  <c r="AG528" i="2"/>
  <c r="AG615" i="2"/>
  <c r="AG125" i="2"/>
  <c r="AG402" i="2"/>
  <c r="AG531" i="2"/>
  <c r="AG360" i="2"/>
  <c r="AG510" i="2"/>
  <c r="AG591" i="2"/>
  <c r="AG322" i="2"/>
  <c r="AG356" i="2"/>
  <c r="AG469" i="2"/>
  <c r="AG267" i="2"/>
  <c r="AG693" i="2"/>
  <c r="AG176" i="2"/>
  <c r="AG118" i="2"/>
  <c r="AG158" i="2"/>
  <c r="AG457" i="2"/>
  <c r="AG527" i="2"/>
  <c r="AG662" i="2"/>
  <c r="AG529" i="2"/>
  <c r="AG70" i="2"/>
  <c r="AG105" i="2"/>
  <c r="AG417" i="2"/>
  <c r="AG377" i="2"/>
  <c r="AG507" i="2"/>
  <c r="AG19" i="2"/>
  <c r="AG302" i="2"/>
  <c r="AG198" i="2"/>
  <c r="AG650" i="2"/>
  <c r="AG368" i="2"/>
  <c r="AG114" i="2"/>
  <c r="AG645" i="2"/>
  <c r="AG632" i="2"/>
  <c r="AG142" i="2"/>
  <c r="AG73" i="2"/>
  <c r="AG5" i="2"/>
  <c r="AG304" i="2"/>
  <c r="AG636" i="2"/>
  <c r="AG82" i="2"/>
  <c r="AG459" i="2"/>
  <c r="AG109" i="2"/>
  <c r="AG34" i="2"/>
  <c r="AG209" i="2"/>
  <c r="AG330" i="2"/>
  <c r="AG515" i="2"/>
  <c r="AG218" i="2"/>
  <c r="AG546" i="2"/>
  <c r="AG269" i="2"/>
  <c r="AG113" i="2"/>
  <c r="AG171" i="2"/>
  <c r="AG410" i="2"/>
  <c r="AG623" i="2"/>
  <c r="AG78" i="2"/>
  <c r="AG77" i="2"/>
  <c r="AG422" i="2"/>
  <c r="AG272" i="2"/>
  <c r="AG525" i="2"/>
  <c r="AG534" i="2"/>
  <c r="AG64" i="2"/>
  <c r="AG146" i="2"/>
  <c r="AG474" i="2"/>
  <c r="AG318" i="2"/>
  <c r="AG182" i="2"/>
  <c r="AG458" i="2"/>
  <c r="AG456" i="2"/>
  <c r="AG234" i="2"/>
  <c r="AG141" i="2"/>
  <c r="AG326" i="2"/>
  <c r="AG74" i="2"/>
  <c r="AG414" i="2"/>
  <c r="AG390" i="2"/>
  <c r="AG461" i="2"/>
  <c r="AG308" i="2"/>
  <c r="AG654" i="2"/>
  <c r="AG127" i="2"/>
  <c r="AG297" i="2"/>
  <c r="AG480" i="2"/>
  <c r="AG4" i="2"/>
  <c r="AG348" i="2"/>
  <c r="AG196" i="2"/>
  <c r="AG306" i="2"/>
  <c r="AG94" i="2"/>
  <c r="AG553" i="2"/>
  <c r="AG316" i="2"/>
  <c r="AG535" i="2"/>
  <c r="AG12" i="2"/>
  <c r="AG208" i="2"/>
  <c r="AG44" i="2"/>
  <c r="AG247" i="2"/>
  <c r="AG345" i="2"/>
  <c r="AG386" i="2"/>
  <c r="AG629" i="2"/>
  <c r="AG50" i="2"/>
  <c r="AG252" i="2"/>
  <c r="AG287" i="2"/>
  <c r="AG361" i="2"/>
  <c r="AG428" i="2"/>
  <c r="AG8" i="2"/>
  <c r="AG319" i="2"/>
  <c r="AG59" i="2"/>
  <c r="AG195" i="2"/>
  <c r="AG265" i="2"/>
  <c r="AG292" i="2"/>
  <c r="AG238" i="2"/>
  <c r="AG135" i="2"/>
  <c r="AG499" i="2"/>
  <c r="AG230" i="2"/>
  <c r="AG286" i="2"/>
  <c r="AG221" i="2"/>
  <c r="AG159" i="2"/>
  <c r="AG103" i="2"/>
  <c r="AG38" i="2"/>
  <c r="AG415" i="2"/>
  <c r="AG486" i="2"/>
  <c r="AG179" i="2"/>
  <c r="AG633" i="2"/>
  <c r="AG362" i="2"/>
  <c r="AG147" i="2"/>
  <c r="AG704" i="2"/>
  <c r="AG466" i="2"/>
  <c r="AG10" i="2"/>
  <c r="AG229" i="2"/>
  <c r="AG364" i="2"/>
  <c r="AG145" i="2"/>
  <c r="AG279" i="2"/>
  <c r="AG33" i="2"/>
  <c r="AG277" i="2"/>
  <c r="AG54" i="2"/>
  <c r="AG334" i="2"/>
  <c r="AG168" i="2"/>
  <c r="AG199" i="2"/>
  <c r="AG210" i="2"/>
  <c r="AG443" i="2"/>
  <c r="AG609" i="2"/>
  <c r="AG495" i="2"/>
  <c r="AG312" i="2"/>
  <c r="AG284" i="2"/>
  <c r="AG43" i="2"/>
  <c r="AG378" i="2"/>
  <c r="AG294" i="2"/>
  <c r="AG716" i="2"/>
  <c r="AG353" i="2"/>
  <c r="AG346" i="2"/>
  <c r="AG482" i="2"/>
  <c r="AG699" i="2"/>
  <c r="AG96" i="2"/>
  <c r="AG323" i="2"/>
  <c r="AG11" i="2"/>
  <c r="AG231" i="2"/>
  <c r="AG84" i="2"/>
  <c r="AG117" i="2"/>
  <c r="AG354" i="2"/>
  <c r="AG246" i="2"/>
  <c r="AG281" i="2"/>
  <c r="AG371" i="2"/>
  <c r="AG542" i="2"/>
  <c r="AG188" i="2"/>
  <c r="AG490" i="2"/>
  <c r="AG533" i="2"/>
  <c r="AG554" i="2"/>
  <c r="AG372" i="2"/>
  <c r="AG547" i="2"/>
  <c r="AG162" i="2"/>
  <c r="AG467" i="2"/>
  <c r="AG37" i="2"/>
  <c r="AG264" i="2"/>
  <c r="AG581" i="2"/>
  <c r="AG646" i="2"/>
  <c r="AG493" i="2"/>
  <c r="AG630" i="2"/>
  <c r="AG2" i="2"/>
  <c r="AG505" i="2"/>
  <c r="AG481" i="2"/>
  <c r="AG349" i="2"/>
  <c r="AG641" i="2"/>
  <c r="AG149" i="2"/>
  <c r="AG129" i="2"/>
  <c r="AG22" i="2"/>
  <c r="AG185" i="2"/>
  <c r="AG222" i="2"/>
  <c r="AG169" i="2"/>
  <c r="AG661" i="2"/>
  <c r="AG233" i="2"/>
  <c r="AG51" i="2"/>
  <c r="AG384" i="2"/>
  <c r="AG597" i="2"/>
  <c r="AG41" i="2"/>
  <c r="AG643" i="2"/>
  <c r="AG562" i="2"/>
  <c r="AG379" i="2"/>
  <c r="AG30" i="2"/>
  <c r="AG180" i="2"/>
  <c r="AG684" i="2"/>
  <c r="AG307" i="2"/>
  <c r="AG359" i="2"/>
  <c r="AG618" i="2"/>
  <c r="AG448" i="2"/>
  <c r="AG89" i="2"/>
  <c r="AG438" i="2"/>
  <c r="AG429" i="2"/>
  <c r="AG251" i="2"/>
  <c r="AG366" i="2"/>
  <c r="AG530" i="2"/>
  <c r="AG587" i="2"/>
  <c r="AG75" i="2"/>
  <c r="AG262" i="2"/>
  <c r="AG375" i="2"/>
  <c r="AG81" i="2"/>
  <c r="AG644" i="2"/>
  <c r="AG241" i="2"/>
  <c r="AG604" i="2"/>
  <c r="AG509" i="2"/>
  <c r="AG501" i="2"/>
  <c r="AG431" i="2"/>
  <c r="AG144" i="2"/>
  <c r="AG184" i="2"/>
  <c r="AG288" i="2"/>
  <c r="AG572" i="2"/>
  <c r="AG83" i="2"/>
  <c r="AG544" i="2"/>
  <c r="AG416" i="2"/>
  <c r="AG320" i="2"/>
  <c r="AG67" i="2"/>
  <c r="AG255" i="2"/>
  <c r="AG278" i="2"/>
  <c r="AG589" i="2"/>
  <c r="AG677" i="2"/>
  <c r="AG468" i="2"/>
  <c r="AG61" i="2"/>
  <c r="AG512" i="2"/>
  <c r="AG517" i="2"/>
  <c r="AG730" i="2"/>
  <c r="AG620" i="2"/>
  <c r="AG259" i="2"/>
  <c r="AG585" i="2"/>
  <c r="AG295" i="2"/>
  <c r="AG708" i="2"/>
  <c r="AG53" i="2"/>
  <c r="AG303" i="2"/>
  <c r="AG170" i="2"/>
  <c r="AG444" i="2"/>
  <c r="AG148" i="2"/>
  <c r="AG703" i="2"/>
  <c r="AG108" i="2"/>
  <c r="AG90" i="2"/>
  <c r="AG594" i="2"/>
  <c r="AG263" i="2"/>
  <c r="AG559" i="2"/>
  <c r="AG376" i="2"/>
  <c r="AG27" i="2"/>
  <c r="AG657" i="2"/>
  <c r="AG336" i="2"/>
  <c r="AG409" i="2"/>
  <c r="AG452" i="2"/>
  <c r="AG352" i="2"/>
  <c r="AG31" i="2"/>
  <c r="AG17" i="2"/>
  <c r="AG271" i="2"/>
  <c r="AG291" i="2"/>
  <c r="AG92" i="2"/>
  <c r="AG536" i="2"/>
  <c r="AG418" i="2"/>
  <c r="AG309" i="2"/>
  <c r="AG313" i="2"/>
  <c r="AG590" i="2"/>
  <c r="AG558" i="2"/>
  <c r="AG214" i="2"/>
  <c r="AG72" i="2"/>
  <c r="AG389" i="2"/>
  <c r="AG115" i="2"/>
  <c r="AG565" i="2"/>
  <c r="AG477" i="2"/>
  <c r="AG71" i="2"/>
  <c r="AG173" i="2"/>
  <c r="AG63" i="2"/>
  <c r="AG605" i="2"/>
  <c r="AG407" i="2"/>
  <c r="AG491" i="2"/>
  <c r="AG212" i="2"/>
  <c r="AG32" i="2"/>
  <c r="AG478" i="2"/>
  <c r="AG432" i="2"/>
  <c r="AG95" i="2"/>
  <c r="AG123" i="2"/>
  <c r="AG80" i="2"/>
  <c r="AG274" i="2"/>
  <c r="AG298" i="2"/>
  <c r="AG347" i="2"/>
  <c r="AG608" i="2"/>
  <c r="AG317" i="2"/>
  <c r="AG471" i="2"/>
  <c r="AG616" i="2"/>
  <c r="AG712" i="2"/>
  <c r="AG225" i="2"/>
  <c r="AG177" i="2"/>
  <c r="AG555" i="2"/>
  <c r="AG106" i="2"/>
  <c r="AG243" i="2"/>
  <c r="AG65" i="2"/>
  <c r="AG373" i="2"/>
  <c r="AG270" i="2"/>
  <c r="AG160" i="2"/>
  <c r="AG621" i="2"/>
  <c r="AG203" i="2"/>
  <c r="AG68" i="2"/>
  <c r="AG408" i="2"/>
  <c r="AG496" i="2"/>
  <c r="AG338" i="2"/>
  <c r="AG351" i="2"/>
  <c r="AG276" i="2"/>
  <c r="AG166" i="2"/>
  <c r="AG248" i="2"/>
  <c r="AG139" i="2"/>
  <c r="AG569" i="2"/>
  <c r="AG473" i="2"/>
  <c r="AG626" i="2"/>
  <c r="AG634" i="2"/>
  <c r="AG245" i="2"/>
  <c r="AG573" i="2"/>
  <c r="AG98" i="2"/>
  <c r="AG183" i="2"/>
  <c r="AG9" i="2"/>
  <c r="AG321" i="2"/>
  <c r="AG216" i="2"/>
  <c r="AG24" i="2"/>
  <c r="AG217" i="2"/>
  <c r="AG520" i="2"/>
  <c r="AG99" i="2"/>
  <c r="AG575" i="2"/>
  <c r="AG236" i="2"/>
  <c r="AG7" i="2"/>
  <c r="AG425" i="2"/>
  <c r="AG663" i="2"/>
  <c r="AG52" i="2"/>
  <c r="AG721" i="2"/>
  <c r="AG213" i="2"/>
  <c r="AG649" i="2"/>
  <c r="AG399" i="2"/>
  <c r="AG60" i="2"/>
  <c r="AG299" i="2"/>
  <c r="AG79" i="2"/>
  <c r="AG627" i="2"/>
  <c r="AG42" i="2"/>
  <c r="AG46" i="2"/>
  <c r="AG35" i="2"/>
  <c r="AG706" i="2"/>
  <c r="AG504" i="2"/>
  <c r="AG380" i="2"/>
  <c r="AG36" i="2"/>
  <c r="AG134" i="2"/>
  <c r="AG506" i="2"/>
  <c r="AG300" i="2"/>
  <c r="AG110" i="2"/>
  <c r="AG548" i="2"/>
  <c r="AG332" i="2"/>
  <c r="AG655" i="2"/>
  <c r="AG606" i="2"/>
  <c r="AG119" i="2"/>
  <c r="AG462" i="2"/>
  <c r="AG254" i="2"/>
  <c r="AG215" i="2"/>
  <c r="AG470" i="2"/>
  <c r="AG324" i="2"/>
  <c r="AG588" i="2"/>
  <c r="AG249" i="2"/>
  <c r="AG224" i="2"/>
  <c r="AG578" i="2"/>
  <c r="AG240" i="2"/>
  <c r="AG189" i="2"/>
  <c r="AG451" i="2"/>
  <c r="AG388" i="2"/>
  <c r="AG385" i="2"/>
  <c r="AG219" i="2"/>
  <c r="AG120" i="2"/>
  <c r="AG413" i="2"/>
  <c r="AG692" i="2"/>
  <c r="AG153" i="2"/>
  <c r="AG673" i="2"/>
  <c r="AG49" i="2"/>
  <c r="AG197" i="2"/>
  <c r="AG420" i="2"/>
  <c r="AG130" i="2"/>
  <c r="AG635" i="2"/>
  <c r="AG350" i="2"/>
  <c r="AG206" i="2"/>
  <c r="AG538" i="2"/>
  <c r="AG289" i="2"/>
  <c r="AG13" i="2"/>
  <c r="AG487" i="2"/>
  <c r="AG680" i="2"/>
  <c r="AG370" i="2"/>
  <c r="AG204" i="2"/>
  <c r="AG21" i="2"/>
  <c r="AG155" i="2"/>
  <c r="AG296" i="2"/>
  <c r="AG165" i="2"/>
  <c r="AG175" i="2"/>
  <c r="AG516" i="2"/>
  <c r="AG205" i="2"/>
  <c r="AG136" i="2"/>
  <c r="AG383" i="2"/>
  <c r="AG69" i="2"/>
  <c r="AG637" i="2"/>
  <c r="AG102" i="2"/>
  <c r="AG40" i="2"/>
  <c r="AG15" i="2"/>
  <c r="AG228" i="2"/>
  <c r="AG403" i="2"/>
  <c r="AG472" i="2"/>
  <c r="AG433" i="2"/>
  <c r="AG191" i="2"/>
  <c r="AG6" i="2"/>
  <c r="AG200" i="2"/>
  <c r="AG14" i="2"/>
  <c r="AG659" i="2"/>
  <c r="AG181" i="2"/>
  <c r="AG494" i="2"/>
  <c r="AG541" i="2"/>
  <c r="AG87" i="2"/>
  <c r="AG190" i="2"/>
  <c r="AG3" i="2"/>
  <c r="AG483" i="2"/>
  <c r="AG47" i="2"/>
  <c r="AG57" i="2"/>
  <c r="AG611" i="2"/>
  <c r="AG232" i="2"/>
  <c r="AG164" i="2"/>
  <c r="AG523" i="2"/>
  <c r="AG563" i="2"/>
  <c r="AG731" i="2"/>
  <c r="AG439" i="2"/>
  <c r="AG329" i="2"/>
  <c r="AG201" i="2"/>
  <c r="AG28" i="2"/>
  <c r="AG178" i="2"/>
  <c r="AG358" i="2"/>
  <c r="AG344" i="2"/>
  <c r="AG648" i="2"/>
  <c r="AG465" i="2"/>
  <c r="AG256" i="2"/>
  <c r="AG453" i="2"/>
  <c r="AG88" i="2"/>
  <c r="AG76" i="2"/>
  <c r="AG695" i="2"/>
  <c r="AG498" i="2"/>
  <c r="AG382" i="2"/>
  <c r="AG724" i="2"/>
  <c r="AG131" i="2"/>
  <c r="AG489" i="2"/>
  <c r="AG367" i="2"/>
  <c r="AG310" i="2"/>
  <c r="AG681" i="2"/>
  <c r="AG244" i="2"/>
  <c r="AG484" i="2"/>
  <c r="AG441" i="2"/>
  <c r="AG273" i="2"/>
  <c r="AG464" i="2"/>
  <c r="AG539" i="2"/>
  <c r="AG211" i="2"/>
  <c r="AG235" i="2"/>
  <c r="AG132" i="2"/>
  <c r="AG260" i="2"/>
  <c r="AG91" i="2"/>
  <c r="AG186" i="2"/>
  <c r="AG440" i="2"/>
  <c r="AG116" i="2"/>
  <c r="AG437" i="2"/>
  <c r="AG29" i="2"/>
  <c r="AG722" i="2"/>
  <c r="AG85" i="2"/>
  <c r="AG436" i="2"/>
  <c r="AG55" i="2"/>
  <c r="AG421" i="2"/>
  <c r="AG430" i="2"/>
  <c r="AG112" i="2"/>
  <c r="AG532" i="2"/>
  <c r="AG697" i="2"/>
  <c r="AG104" i="2"/>
  <c r="AG727" i="2"/>
  <c r="AG419" i="2"/>
  <c r="AG675" i="2"/>
  <c r="AG592" i="2"/>
  <c r="AG685" i="2"/>
  <c r="AG519" i="2"/>
  <c r="AG676" i="2"/>
  <c r="AG566" i="2"/>
  <c r="AG526" i="2"/>
  <c r="AG357" i="2"/>
  <c r="AG128" i="2"/>
  <c r="AG571" i="2"/>
  <c r="AG714" i="2"/>
  <c r="AG237" i="2"/>
  <c r="AG600" i="2"/>
  <c r="AG435" i="2"/>
  <c r="AG381" i="2"/>
  <c r="AG16" i="2"/>
  <c r="AG475" i="2"/>
  <c r="AG48" i="2"/>
  <c r="AG154" i="2"/>
  <c r="AG394" i="2"/>
  <c r="AG492" i="2"/>
  <c r="AG239" i="2"/>
  <c r="AG556" i="2"/>
  <c r="AG311" i="2"/>
  <c r="AG670" i="2"/>
  <c r="AG651" i="2"/>
  <c r="AG157" i="2"/>
  <c r="AG513" i="2"/>
  <c r="AG652" i="2"/>
  <c r="AG56" i="2"/>
  <c r="AG392" i="2"/>
  <c r="AG447" i="2"/>
  <c r="AG290" i="2"/>
  <c r="AG152" i="2"/>
  <c r="AG497" i="2"/>
  <c r="AG374" i="2"/>
  <c r="AG23" i="2"/>
  <c r="AG395" i="2"/>
  <c r="AG607" i="2"/>
  <c r="AG639" i="2"/>
  <c r="AG401" i="2"/>
  <c r="AG736" i="2"/>
  <c r="AG485" i="2"/>
  <c r="AG25" i="2"/>
  <c r="AG617" i="2"/>
  <c r="AG423" i="2"/>
  <c r="AG58" i="2"/>
  <c r="AG227" i="2"/>
  <c r="AG442" i="2"/>
  <c r="AG540" i="2"/>
  <c r="AG728" i="2"/>
  <c r="AG261" i="2"/>
  <c r="AG612" i="2"/>
  <c r="AG508" i="2"/>
  <c r="AG26" i="2"/>
  <c r="AG454" i="2"/>
  <c r="AG45" i="2"/>
  <c r="AG18" i="2"/>
  <c r="AG151" i="2"/>
  <c r="AG202" i="2"/>
  <c r="AG488" i="2"/>
  <c r="AG143" i="2"/>
  <c r="AG93" i="2"/>
  <c r="AG666" i="2"/>
  <c r="AG66" i="2"/>
  <c r="AG583" i="2"/>
  <c r="AG514" i="2"/>
  <c r="AG301" i="2"/>
  <c r="AG333" i="2"/>
  <c r="AG337" i="2"/>
  <c r="AG455" i="2"/>
  <c r="AG220" i="2"/>
  <c r="AG150" i="2"/>
  <c r="AG293" i="2"/>
  <c r="AG97" i="2"/>
  <c r="AG404" i="2"/>
  <c r="AG671" i="2"/>
  <c r="AG653" i="2"/>
  <c r="AG545" i="2"/>
  <c r="AG369" i="2"/>
  <c r="AG258" i="2"/>
  <c r="AG543" i="2"/>
  <c r="AG20" i="2"/>
  <c r="AG100" i="2"/>
  <c r="AG167" i="2"/>
  <c r="AG678" i="2"/>
  <c r="AG734" i="2"/>
  <c r="AG39" i="2"/>
  <c r="AG713" i="2"/>
  <c r="AG445" i="2"/>
  <c r="AG325" i="2"/>
  <c r="AG674" i="2"/>
  <c r="AG405" i="2"/>
  <c r="AG268" i="2"/>
  <c r="AG226" i="2"/>
  <c r="AG275" i="2"/>
  <c r="AG640" i="2"/>
  <c r="AG192" i="2"/>
  <c r="AG479" i="2"/>
  <c r="AG576" i="2"/>
  <c r="N107" i="3" s="1"/>
  <c r="AG426" i="2"/>
  <c r="AG705" i="2"/>
  <c r="AG614" i="2"/>
  <c r="AG327" i="2"/>
  <c r="AG701" i="2"/>
  <c r="AG341" i="2"/>
  <c r="AG163" i="2"/>
  <c r="AG250" i="2"/>
  <c r="AG124" i="2"/>
  <c r="AG138" i="2"/>
  <c r="AG710" i="2"/>
  <c r="AG719" i="2"/>
  <c r="AG257" i="2"/>
  <c r="AG522" i="2"/>
  <c r="AG593" i="2"/>
  <c r="AG561" i="2"/>
  <c r="AG463" i="2"/>
  <c r="AG111" i="2"/>
  <c r="AG133" i="2"/>
  <c r="AG732" i="2"/>
  <c r="AG187" i="2"/>
  <c r="AG365" i="2"/>
  <c r="AG328" i="2"/>
  <c r="AG122" i="2"/>
  <c r="AG696" i="2"/>
  <c r="AG62" i="2"/>
  <c r="AG669" i="2"/>
  <c r="AG121" i="2"/>
  <c r="AG242" i="2"/>
  <c r="AG579" i="2"/>
  <c r="AG642" i="2"/>
  <c r="AG682" i="2"/>
  <c r="AG172" i="2"/>
  <c r="AG552" i="2"/>
  <c r="AG282" i="2"/>
  <c r="AG398" i="2"/>
  <c r="AG342" i="2"/>
  <c r="AG285" i="2"/>
  <c r="AG126" i="2"/>
  <c r="AG331" i="2"/>
  <c r="AG702" i="2"/>
  <c r="AG550" i="2"/>
  <c r="AG460" i="2"/>
  <c r="AG570" i="2"/>
  <c r="AG400" i="2"/>
  <c r="AG564" i="2"/>
  <c r="AG667" i="2"/>
  <c r="AG700" i="2"/>
  <c r="AG660" i="2"/>
  <c r="AG738" i="2"/>
  <c r="AG694" i="2"/>
  <c r="AG140" i="2"/>
  <c r="AG551" i="2"/>
  <c r="AG580" i="2"/>
  <c r="AG601" i="2"/>
  <c r="AG574" i="2"/>
  <c r="AG476" i="2"/>
  <c r="AG280" i="2"/>
  <c r="AG335" i="2"/>
  <c r="AG691" i="2"/>
  <c r="AG86" i="2"/>
  <c r="AG107" i="2"/>
  <c r="AG343" i="2"/>
  <c r="AG549" i="2"/>
  <c r="AG613" i="2"/>
  <c r="AG137" i="2"/>
  <c r="AG315" i="2"/>
  <c r="AG339" i="2"/>
  <c r="AG101" i="2"/>
  <c r="AG223" i="2"/>
  <c r="AG560" i="2"/>
  <c r="AG396" i="2"/>
  <c r="AG424" i="2"/>
  <c r="AG596" i="2"/>
  <c r="AG314" i="2"/>
  <c r="AG537" i="2"/>
  <c r="AG658" i="2"/>
  <c r="AG194" i="2"/>
  <c r="AG567" i="2"/>
  <c r="AG253" i="2"/>
  <c r="AG156" i="2"/>
  <c r="AG729" i="2"/>
  <c r="AG511" i="2"/>
  <c r="AG411" i="2"/>
  <c r="AG577" i="2"/>
  <c r="AG450" i="2"/>
  <c r="AG500" i="2"/>
  <c r="AG174" i="2"/>
  <c r="AG406" i="2"/>
  <c r="AG161" i="2"/>
  <c r="AG449" i="2"/>
  <c r="AG397" i="2"/>
  <c r="AG518" i="2"/>
  <c r="AG427" i="2"/>
  <c r="AG340" i="2"/>
  <c r="AG688" i="2"/>
  <c r="AG598" i="2"/>
  <c r="AG207" i="2"/>
  <c r="AG584" i="2"/>
  <c r="AG622" i="2"/>
  <c r="AG355" i="2"/>
  <c r="AG305" i="2"/>
  <c r="AG656" i="2"/>
  <c r="AG193" i="2"/>
  <c r="AG434" i="2"/>
  <c r="AG619" i="2"/>
  <c r="AG672" i="2"/>
  <c r="AG363" i="2"/>
  <c r="AG524" i="2"/>
  <c r="AG568" i="2"/>
  <c r="AG715" i="2"/>
  <c r="AG266" i="2"/>
  <c r="AG502" i="2"/>
  <c r="AG283" i="2"/>
  <c r="AG387" i="2"/>
  <c r="AG412" i="2"/>
  <c r="AG733" i="2"/>
  <c r="AG391" i="2"/>
  <c r="AG602" i="2"/>
  <c r="AG393" i="2"/>
  <c r="AG628" i="2"/>
  <c r="AG503" i="2"/>
  <c r="AG679" i="2"/>
  <c r="AG586" i="2"/>
  <c r="AG638" i="2"/>
  <c r="AG521" i="2"/>
  <c r="AG624" i="2"/>
  <c r="AG725" i="2"/>
  <c r="AG446" i="2"/>
  <c r="AG723" i="2"/>
  <c r="AG707" i="2"/>
  <c r="AG686" i="2"/>
  <c r="AG647" i="2"/>
  <c r="AG683" i="2"/>
  <c r="AG610" i="2"/>
  <c r="AG737" i="2"/>
  <c r="AG711" i="2"/>
  <c r="AG698" i="2"/>
  <c r="AG625" i="2"/>
  <c r="AG603" i="2"/>
  <c r="AG595" i="2"/>
  <c r="AG668" i="2"/>
  <c r="AG599" i="2"/>
  <c r="AG720" i="2"/>
  <c r="AG718" i="2"/>
  <c r="AG631" i="2"/>
  <c r="AG665" i="2"/>
  <c r="AG709" i="2"/>
  <c r="AG726" i="2"/>
  <c r="AG717" i="2"/>
  <c r="AG582" i="2"/>
  <c r="AG687" i="2"/>
  <c r="AG664" i="2"/>
  <c r="AG689" i="2"/>
  <c r="AG690" i="2"/>
  <c r="AG735" i="2"/>
  <c r="AF557" i="2"/>
  <c r="AF528" i="2"/>
  <c r="AF615" i="2"/>
  <c r="AF125" i="2"/>
  <c r="AF402" i="2"/>
  <c r="AF531" i="2"/>
  <c r="AF360" i="2"/>
  <c r="AF510" i="2"/>
  <c r="AF591" i="2"/>
  <c r="AF322" i="2"/>
  <c r="AF356" i="2"/>
  <c r="AF469" i="2"/>
  <c r="AF267" i="2"/>
  <c r="AF693" i="2"/>
  <c r="AF176" i="2"/>
  <c r="AF118" i="2"/>
  <c r="AF158" i="2"/>
  <c r="AF457" i="2"/>
  <c r="AF527" i="2"/>
  <c r="AF662" i="2"/>
  <c r="AF529" i="2"/>
  <c r="AF70" i="2"/>
  <c r="AF105" i="2"/>
  <c r="AF417" i="2"/>
  <c r="AF377" i="2"/>
  <c r="AF507" i="2"/>
  <c r="AF19" i="2"/>
  <c r="AF302" i="2"/>
  <c r="AF198" i="2"/>
  <c r="AF650" i="2"/>
  <c r="AF368" i="2"/>
  <c r="AF114" i="2"/>
  <c r="AF645" i="2"/>
  <c r="AF632" i="2"/>
  <c r="AF142" i="2"/>
  <c r="AF73" i="2"/>
  <c r="AF5" i="2"/>
  <c r="AF304" i="2"/>
  <c r="AF636" i="2"/>
  <c r="AF82" i="2"/>
  <c r="AF459" i="2"/>
  <c r="AF109" i="2"/>
  <c r="AF34" i="2"/>
  <c r="AF209" i="2"/>
  <c r="AF330" i="2"/>
  <c r="AF515" i="2"/>
  <c r="AF218" i="2"/>
  <c r="M24" i="3" s="1"/>
  <c r="AF546" i="2"/>
  <c r="AF269" i="2"/>
  <c r="AF113" i="2"/>
  <c r="AF171" i="2"/>
  <c r="AF410" i="2"/>
  <c r="AF623" i="2"/>
  <c r="AF78" i="2"/>
  <c r="AF77" i="2"/>
  <c r="AF422" i="2"/>
  <c r="AF272" i="2"/>
  <c r="AF525" i="2"/>
  <c r="AF534" i="2"/>
  <c r="AF64" i="2"/>
  <c r="AF146" i="2"/>
  <c r="AF474" i="2"/>
  <c r="AF318" i="2"/>
  <c r="AF182" i="2"/>
  <c r="AF458" i="2"/>
  <c r="AF456" i="2"/>
  <c r="AF234" i="2"/>
  <c r="AF141" i="2"/>
  <c r="AF326" i="2"/>
  <c r="AF74" i="2"/>
  <c r="AF414" i="2"/>
  <c r="AF390" i="2"/>
  <c r="AF461" i="2"/>
  <c r="AF308" i="2"/>
  <c r="AF654" i="2"/>
  <c r="AF127" i="2"/>
  <c r="AF297" i="2"/>
  <c r="AF480" i="2"/>
  <c r="AF4" i="2"/>
  <c r="AF348" i="2"/>
  <c r="AF196" i="2"/>
  <c r="AF306" i="2"/>
  <c r="AF94" i="2"/>
  <c r="AF553" i="2"/>
  <c r="AF316" i="2"/>
  <c r="AF535" i="2"/>
  <c r="AF12" i="2"/>
  <c r="AF208" i="2"/>
  <c r="AF44" i="2"/>
  <c r="AF247" i="2"/>
  <c r="AF345" i="2"/>
  <c r="AF386" i="2"/>
  <c r="AF629" i="2"/>
  <c r="AF50" i="2"/>
  <c r="AF252" i="2"/>
  <c r="AF287" i="2"/>
  <c r="AF361" i="2"/>
  <c r="AF428" i="2"/>
  <c r="AF8" i="2"/>
  <c r="AF319" i="2"/>
  <c r="AF59" i="2"/>
  <c r="AF195" i="2"/>
  <c r="AF265" i="2"/>
  <c r="AF292" i="2"/>
  <c r="AF238" i="2"/>
  <c r="AF135" i="2"/>
  <c r="AF499" i="2"/>
  <c r="AF230" i="2"/>
  <c r="AF286" i="2"/>
  <c r="AF221" i="2"/>
  <c r="AF159" i="2"/>
  <c r="AF103" i="2"/>
  <c r="AF38" i="2"/>
  <c r="AF415" i="2"/>
  <c r="AF486" i="2"/>
  <c r="AF179" i="2"/>
  <c r="AF633" i="2"/>
  <c r="AF362" i="2"/>
  <c r="AF147" i="2"/>
  <c r="AF704" i="2"/>
  <c r="AF466" i="2"/>
  <c r="AF10" i="2"/>
  <c r="AF229" i="2"/>
  <c r="AF364" i="2"/>
  <c r="AF145" i="2"/>
  <c r="AF279" i="2"/>
  <c r="AF33" i="2"/>
  <c r="AF277" i="2"/>
  <c r="AF54" i="2"/>
  <c r="AF334" i="2"/>
  <c r="AF168" i="2"/>
  <c r="AF199" i="2"/>
  <c r="AF210" i="2"/>
  <c r="AF443" i="2"/>
  <c r="AF609" i="2"/>
  <c r="AF495" i="2"/>
  <c r="AF312" i="2"/>
  <c r="AF284" i="2"/>
  <c r="AF43" i="2"/>
  <c r="AF378" i="2"/>
  <c r="AF294" i="2"/>
  <c r="AF716" i="2"/>
  <c r="M110" i="3" s="1"/>
  <c r="AF353" i="2"/>
  <c r="AF346" i="2"/>
  <c r="AF482" i="2"/>
  <c r="AF699" i="2"/>
  <c r="AF96" i="2"/>
  <c r="AF323" i="2"/>
  <c r="AF11" i="2"/>
  <c r="AF231" i="2"/>
  <c r="AF84" i="2"/>
  <c r="AF117" i="2"/>
  <c r="AF354" i="2"/>
  <c r="AF246" i="2"/>
  <c r="AF281" i="2"/>
  <c r="AF371" i="2"/>
  <c r="AF542" i="2"/>
  <c r="AF188" i="2"/>
  <c r="AF490" i="2"/>
  <c r="AF533" i="2"/>
  <c r="AF554" i="2"/>
  <c r="AF372" i="2"/>
  <c r="AF547" i="2"/>
  <c r="AF162" i="2"/>
  <c r="AF467" i="2"/>
  <c r="AF37" i="2"/>
  <c r="AF264" i="2"/>
  <c r="AF581" i="2"/>
  <c r="AF646" i="2"/>
  <c r="AF493" i="2"/>
  <c r="AF630" i="2"/>
  <c r="AF2" i="2"/>
  <c r="AF505" i="2"/>
  <c r="AF481" i="2"/>
  <c r="AF349" i="2"/>
  <c r="AF641" i="2"/>
  <c r="AF149" i="2"/>
  <c r="AF129" i="2"/>
  <c r="AF22" i="2"/>
  <c r="AF185" i="2"/>
  <c r="AF222" i="2"/>
  <c r="AF169" i="2"/>
  <c r="AF661" i="2"/>
  <c r="AF233" i="2"/>
  <c r="AF51" i="2"/>
  <c r="AF384" i="2"/>
  <c r="AF597" i="2"/>
  <c r="AF41" i="2"/>
  <c r="AF643" i="2"/>
  <c r="AF562" i="2"/>
  <c r="AF379" i="2"/>
  <c r="AF30" i="2"/>
  <c r="AF180" i="2"/>
  <c r="AF684" i="2"/>
  <c r="AF307" i="2"/>
  <c r="AF359" i="2"/>
  <c r="AF618" i="2"/>
  <c r="AF448" i="2"/>
  <c r="AF89" i="2"/>
  <c r="AF438" i="2"/>
  <c r="M62" i="3" s="1"/>
  <c r="AF429" i="2"/>
  <c r="AF251" i="2"/>
  <c r="AF366" i="2"/>
  <c r="AF530" i="2"/>
  <c r="AF587" i="2"/>
  <c r="AF75" i="2"/>
  <c r="AF262" i="2"/>
  <c r="AF375" i="2"/>
  <c r="AF81" i="2"/>
  <c r="AF644" i="2"/>
  <c r="AF241" i="2"/>
  <c r="AF604" i="2"/>
  <c r="AF509" i="2"/>
  <c r="M122" i="3" s="1"/>
  <c r="AF501" i="2"/>
  <c r="AF431" i="2"/>
  <c r="AF144" i="2"/>
  <c r="AF184" i="2"/>
  <c r="AF288" i="2"/>
  <c r="AF572" i="2"/>
  <c r="AF83" i="2"/>
  <c r="AF544" i="2"/>
  <c r="AF416" i="2"/>
  <c r="AF320" i="2"/>
  <c r="AF67" i="2"/>
  <c r="AF255" i="2"/>
  <c r="AF278" i="2"/>
  <c r="AF589" i="2"/>
  <c r="AF677" i="2"/>
  <c r="AF468" i="2"/>
  <c r="AF61" i="2"/>
  <c r="AF512" i="2"/>
  <c r="AF517" i="2"/>
  <c r="AF730" i="2"/>
  <c r="AF620" i="2"/>
  <c r="AF259" i="2"/>
  <c r="AF585" i="2"/>
  <c r="AF295" i="2"/>
  <c r="AF708" i="2"/>
  <c r="AF53" i="2"/>
  <c r="AF303" i="2"/>
  <c r="AF170" i="2"/>
  <c r="AF444" i="2"/>
  <c r="AF148" i="2"/>
  <c r="M4" i="3" s="1"/>
  <c r="AF703" i="2"/>
  <c r="AF108" i="2"/>
  <c r="AF90" i="2"/>
  <c r="AF594" i="2"/>
  <c r="AF263" i="2"/>
  <c r="AF559" i="2"/>
  <c r="AF376" i="2"/>
  <c r="AF27" i="2"/>
  <c r="AF657" i="2"/>
  <c r="AF336" i="2"/>
  <c r="AF409" i="2"/>
  <c r="AF452" i="2"/>
  <c r="AF352" i="2"/>
  <c r="AF31" i="2"/>
  <c r="AF17" i="2"/>
  <c r="AF271" i="2"/>
  <c r="AF291" i="2"/>
  <c r="AF92" i="2"/>
  <c r="AF536" i="2"/>
  <c r="AF418" i="2"/>
  <c r="AF309" i="2"/>
  <c r="AF313" i="2"/>
  <c r="AF590" i="2"/>
  <c r="AF558" i="2"/>
  <c r="AF214" i="2"/>
  <c r="AF72" i="2"/>
  <c r="AF389" i="2"/>
  <c r="AF115" i="2"/>
  <c r="AF565" i="2"/>
  <c r="AF477" i="2"/>
  <c r="AF71" i="2"/>
  <c r="AF173" i="2"/>
  <c r="AF63" i="2"/>
  <c r="AF605" i="2"/>
  <c r="AF407" i="2"/>
  <c r="AF491" i="2"/>
  <c r="AF212" i="2"/>
  <c r="AF32" i="2"/>
  <c r="AF478" i="2"/>
  <c r="AF432" i="2"/>
  <c r="AF95" i="2"/>
  <c r="AF123" i="2"/>
  <c r="AF80" i="2"/>
  <c r="AF274" i="2"/>
  <c r="AF298" i="2"/>
  <c r="AF347" i="2"/>
  <c r="AF608" i="2"/>
  <c r="AF317" i="2"/>
  <c r="AF471" i="2"/>
  <c r="AF616" i="2"/>
  <c r="AF712" i="2"/>
  <c r="AF225" i="2"/>
  <c r="M22" i="3" s="1"/>
  <c r="AF177" i="2"/>
  <c r="AF555" i="2"/>
  <c r="AF106" i="2"/>
  <c r="AF243" i="2"/>
  <c r="AF65" i="2"/>
  <c r="AF373" i="2"/>
  <c r="AF270" i="2"/>
  <c r="AF160" i="2"/>
  <c r="AF621" i="2"/>
  <c r="AF203" i="2"/>
  <c r="AF68" i="2"/>
  <c r="AF408" i="2"/>
  <c r="AF496" i="2"/>
  <c r="AF338" i="2"/>
  <c r="AF351" i="2"/>
  <c r="AF276" i="2"/>
  <c r="AF166" i="2"/>
  <c r="AF248" i="2"/>
  <c r="AF139" i="2"/>
  <c r="AF569" i="2"/>
  <c r="AF473" i="2"/>
  <c r="AF626" i="2"/>
  <c r="AF634" i="2"/>
  <c r="AF245" i="2"/>
  <c r="AF573" i="2"/>
  <c r="AF98" i="2"/>
  <c r="AF183" i="2"/>
  <c r="AF9" i="2"/>
  <c r="AF321" i="2"/>
  <c r="AF216" i="2"/>
  <c r="AF24" i="2"/>
  <c r="AF217" i="2"/>
  <c r="AF520" i="2"/>
  <c r="AF99" i="2"/>
  <c r="AF575" i="2"/>
  <c r="AF236" i="2"/>
  <c r="AF7" i="2"/>
  <c r="AF425" i="2"/>
  <c r="AF663" i="2"/>
  <c r="AF52" i="2"/>
  <c r="AF721" i="2"/>
  <c r="AF213" i="2"/>
  <c r="AF649" i="2"/>
  <c r="AF399" i="2"/>
  <c r="AF60" i="2"/>
  <c r="AF299" i="2"/>
  <c r="AF79" i="2"/>
  <c r="AF627" i="2"/>
  <c r="AF42" i="2"/>
  <c r="AF46" i="2"/>
  <c r="AF35" i="2"/>
  <c r="AF706" i="2"/>
  <c r="AF504" i="2"/>
  <c r="AF380" i="2"/>
  <c r="AF36" i="2"/>
  <c r="AF134" i="2"/>
  <c r="AF506" i="2"/>
  <c r="AF300" i="2"/>
  <c r="AF110" i="2"/>
  <c r="AF548" i="2"/>
  <c r="AF332" i="2"/>
  <c r="AF655" i="2"/>
  <c r="AF606" i="2"/>
  <c r="AF119" i="2"/>
  <c r="AF462" i="2"/>
  <c r="AF254" i="2"/>
  <c r="AF215" i="2"/>
  <c r="AF470" i="2"/>
  <c r="AF324" i="2"/>
  <c r="AF588" i="2"/>
  <c r="AF249" i="2"/>
  <c r="AF224" i="2"/>
  <c r="AF578" i="2"/>
  <c r="AF240" i="2"/>
  <c r="AF189" i="2"/>
  <c r="AF451" i="2"/>
  <c r="AF388" i="2"/>
  <c r="AF385" i="2"/>
  <c r="AF219" i="2"/>
  <c r="AF120" i="2"/>
  <c r="AF413" i="2"/>
  <c r="AF692" i="2"/>
  <c r="AF153" i="2"/>
  <c r="AF673" i="2"/>
  <c r="AF49" i="2"/>
  <c r="AF197" i="2"/>
  <c r="AF420" i="2"/>
  <c r="AF130" i="2"/>
  <c r="AF635" i="2"/>
  <c r="AF350" i="2"/>
  <c r="AF206" i="2"/>
  <c r="AF538" i="2"/>
  <c r="AF289" i="2"/>
  <c r="AF13" i="2"/>
  <c r="AF487" i="2"/>
  <c r="AF680" i="2"/>
  <c r="AF370" i="2"/>
  <c r="AF204" i="2"/>
  <c r="AF21" i="2"/>
  <c r="AF155" i="2"/>
  <c r="AF296" i="2"/>
  <c r="AF165" i="2"/>
  <c r="AF175" i="2"/>
  <c r="AF516" i="2"/>
  <c r="AF205" i="2"/>
  <c r="AF136" i="2"/>
  <c r="AF383" i="2"/>
  <c r="AF69" i="2"/>
  <c r="AF637" i="2"/>
  <c r="AF102" i="2"/>
  <c r="AF40" i="2"/>
  <c r="AF15" i="2"/>
  <c r="AF228" i="2"/>
  <c r="AF403" i="2"/>
  <c r="AF472" i="2"/>
  <c r="AF433" i="2"/>
  <c r="AF191" i="2"/>
  <c r="AF6" i="2"/>
  <c r="AF200" i="2"/>
  <c r="AF14" i="2"/>
  <c r="AF659" i="2"/>
  <c r="AF181" i="2"/>
  <c r="AF494" i="2"/>
  <c r="AF541" i="2"/>
  <c r="AF87" i="2"/>
  <c r="AF190" i="2"/>
  <c r="AF3" i="2"/>
  <c r="AF483" i="2"/>
  <c r="AF47" i="2"/>
  <c r="AF57" i="2"/>
  <c r="AF611" i="2"/>
  <c r="AF232" i="2"/>
  <c r="AF164" i="2"/>
  <c r="AF523" i="2"/>
  <c r="AF563" i="2"/>
  <c r="AF731" i="2"/>
  <c r="AF439" i="2"/>
  <c r="AF329" i="2"/>
  <c r="AF201" i="2"/>
  <c r="AF28" i="2"/>
  <c r="AF178" i="2"/>
  <c r="AF358" i="2"/>
  <c r="AF344" i="2"/>
  <c r="AF648" i="2"/>
  <c r="AF465" i="2"/>
  <c r="AF256" i="2"/>
  <c r="AF453" i="2"/>
  <c r="AF88" i="2"/>
  <c r="AF76" i="2"/>
  <c r="AF695" i="2"/>
  <c r="AF498" i="2"/>
  <c r="AF382" i="2"/>
  <c r="AF724" i="2"/>
  <c r="AF131" i="2"/>
  <c r="AF489" i="2"/>
  <c r="AF367" i="2"/>
  <c r="AF310" i="2"/>
  <c r="AF681" i="2"/>
  <c r="AF244" i="2"/>
  <c r="AF484" i="2"/>
  <c r="AF441" i="2"/>
  <c r="AF273" i="2"/>
  <c r="AF464" i="2"/>
  <c r="AF539" i="2"/>
  <c r="AF211" i="2"/>
  <c r="AF235" i="2"/>
  <c r="AF132" i="2"/>
  <c r="AF260" i="2"/>
  <c r="AF91" i="2"/>
  <c r="AF186" i="2"/>
  <c r="AF440" i="2"/>
  <c r="AF116" i="2"/>
  <c r="AF437" i="2"/>
  <c r="AF29" i="2"/>
  <c r="AF722" i="2"/>
  <c r="AF85" i="2"/>
  <c r="AF436" i="2"/>
  <c r="AF55" i="2"/>
  <c r="AF421" i="2"/>
  <c r="AF430" i="2"/>
  <c r="AF112" i="2"/>
  <c r="AF532" i="2"/>
  <c r="AF697" i="2"/>
  <c r="AF104" i="2"/>
  <c r="AF727" i="2"/>
  <c r="AF419" i="2"/>
  <c r="AF675" i="2"/>
  <c r="AF592" i="2"/>
  <c r="AF685" i="2"/>
  <c r="AF519" i="2"/>
  <c r="AF676" i="2"/>
  <c r="AF566" i="2"/>
  <c r="AF526" i="2"/>
  <c r="AF357" i="2"/>
  <c r="AF128" i="2"/>
  <c r="AF571" i="2"/>
  <c r="AF714" i="2"/>
  <c r="AF237" i="2"/>
  <c r="AF600" i="2"/>
  <c r="AF435" i="2"/>
  <c r="AF381" i="2"/>
  <c r="AF16" i="2"/>
  <c r="AF475" i="2"/>
  <c r="AF48" i="2"/>
  <c r="AF154" i="2"/>
  <c r="AF394" i="2"/>
  <c r="AF492" i="2"/>
  <c r="AF239" i="2"/>
  <c r="AF556" i="2"/>
  <c r="AF311" i="2"/>
  <c r="AF670" i="2"/>
  <c r="AF651" i="2"/>
  <c r="AF157" i="2"/>
  <c r="AF513" i="2"/>
  <c r="AF652" i="2"/>
  <c r="AF56" i="2"/>
  <c r="AF392" i="2"/>
  <c r="AF447" i="2"/>
  <c r="AF290" i="2"/>
  <c r="AF152" i="2"/>
  <c r="AF497" i="2"/>
  <c r="AF374" i="2"/>
  <c r="AF23" i="2"/>
  <c r="AF395" i="2"/>
  <c r="AF607" i="2"/>
  <c r="AF639" i="2"/>
  <c r="AF401" i="2"/>
  <c r="AF736" i="2"/>
  <c r="AF485" i="2"/>
  <c r="AF25" i="2"/>
  <c r="AF617" i="2"/>
  <c r="AF423" i="2"/>
  <c r="AF58" i="2"/>
  <c r="AF227" i="2"/>
  <c r="AF442" i="2"/>
  <c r="AF540" i="2"/>
  <c r="AF728" i="2"/>
  <c r="AF261" i="2"/>
  <c r="AF612" i="2"/>
  <c r="AF508" i="2"/>
  <c r="AF26" i="2"/>
  <c r="AF454" i="2"/>
  <c r="AF45" i="2"/>
  <c r="AF18" i="2"/>
  <c r="AF151" i="2"/>
  <c r="AF202" i="2"/>
  <c r="AF488" i="2"/>
  <c r="AF143" i="2"/>
  <c r="M59" i="3" s="1"/>
  <c r="AF93" i="2"/>
  <c r="AF666" i="2"/>
  <c r="AF66" i="2"/>
  <c r="AF583" i="2"/>
  <c r="AF514" i="2"/>
  <c r="AF301" i="2"/>
  <c r="AF333" i="2"/>
  <c r="AF337" i="2"/>
  <c r="AF455" i="2"/>
  <c r="AF220" i="2"/>
  <c r="AF150" i="2"/>
  <c r="AF293" i="2"/>
  <c r="AF97" i="2"/>
  <c r="AF404" i="2"/>
  <c r="AF671" i="2"/>
  <c r="AF653" i="2"/>
  <c r="AF545" i="2"/>
  <c r="AF369" i="2"/>
  <c r="AF258" i="2"/>
  <c r="AF543" i="2"/>
  <c r="AF20" i="2"/>
  <c r="AF100" i="2"/>
  <c r="AF167" i="2"/>
  <c r="AF678" i="2"/>
  <c r="AF734" i="2"/>
  <c r="AF39" i="2"/>
  <c r="AF713" i="2"/>
  <c r="AF445" i="2"/>
  <c r="AF325" i="2"/>
  <c r="AF674" i="2"/>
  <c r="AF405" i="2"/>
  <c r="AF268" i="2"/>
  <c r="AF226" i="2"/>
  <c r="AF275" i="2"/>
  <c r="AF640" i="2"/>
  <c r="AF192" i="2"/>
  <c r="AF479" i="2"/>
  <c r="AF576" i="2"/>
  <c r="AF426" i="2"/>
  <c r="AF705" i="2"/>
  <c r="AF614" i="2"/>
  <c r="AF327" i="2"/>
  <c r="AF701" i="2"/>
  <c r="AF341" i="2"/>
  <c r="AF163" i="2"/>
  <c r="AF250" i="2"/>
  <c r="AF124" i="2"/>
  <c r="AF138" i="2"/>
  <c r="AF710" i="2"/>
  <c r="AF719" i="2"/>
  <c r="AF257" i="2"/>
  <c r="AF522" i="2"/>
  <c r="AF593" i="2"/>
  <c r="AF561" i="2"/>
  <c r="AF463" i="2"/>
  <c r="AF111" i="2"/>
  <c r="AF133" i="2"/>
  <c r="AF732" i="2"/>
  <c r="AF187" i="2"/>
  <c r="AF365" i="2"/>
  <c r="AF328" i="2"/>
  <c r="AF122" i="2"/>
  <c r="AF696" i="2"/>
  <c r="AF62" i="2"/>
  <c r="AF669" i="2"/>
  <c r="AF121" i="2"/>
  <c r="AF242" i="2"/>
  <c r="AF579" i="2"/>
  <c r="AF642" i="2"/>
  <c r="AF682" i="2"/>
  <c r="AF172" i="2"/>
  <c r="AF552" i="2"/>
  <c r="AF282" i="2"/>
  <c r="AF398" i="2"/>
  <c r="AF342" i="2"/>
  <c r="AF285" i="2"/>
  <c r="AF126" i="2"/>
  <c r="AF331" i="2"/>
  <c r="AF702" i="2"/>
  <c r="AF550" i="2"/>
  <c r="AF460" i="2"/>
  <c r="AF570" i="2"/>
  <c r="AF400" i="2"/>
  <c r="AF564" i="2"/>
  <c r="AF667" i="2"/>
  <c r="AF700" i="2"/>
  <c r="AF660" i="2"/>
  <c r="AF738" i="2"/>
  <c r="AF694" i="2"/>
  <c r="AF140" i="2"/>
  <c r="M23" i="3" s="1"/>
  <c r="AF551" i="2"/>
  <c r="AF580" i="2"/>
  <c r="AF601" i="2"/>
  <c r="AF574" i="2"/>
  <c r="AF476" i="2"/>
  <c r="AF280" i="2"/>
  <c r="AF335" i="2"/>
  <c r="AF691" i="2"/>
  <c r="AF86" i="2"/>
  <c r="AF107" i="2"/>
  <c r="AF343" i="2"/>
  <c r="AF549" i="2"/>
  <c r="AF613" i="2"/>
  <c r="AF137" i="2"/>
  <c r="AF315" i="2"/>
  <c r="AF339" i="2"/>
  <c r="AF101" i="2"/>
  <c r="AF223" i="2"/>
  <c r="AF560" i="2"/>
  <c r="AF396" i="2"/>
  <c r="AF424" i="2"/>
  <c r="AF596" i="2"/>
  <c r="AF314" i="2"/>
  <c r="AF537" i="2"/>
  <c r="AF658" i="2"/>
  <c r="AF194" i="2"/>
  <c r="AF567" i="2"/>
  <c r="AF253" i="2"/>
  <c r="AF156" i="2"/>
  <c r="AF729" i="2"/>
  <c r="AF511" i="2"/>
  <c r="AF411" i="2"/>
  <c r="AF577" i="2"/>
  <c r="AF450" i="2"/>
  <c r="AF500" i="2"/>
  <c r="AF174" i="2"/>
  <c r="AF406" i="2"/>
  <c r="AF161" i="2"/>
  <c r="AF449" i="2"/>
  <c r="AF397" i="2"/>
  <c r="AF518" i="2"/>
  <c r="AF427" i="2"/>
  <c r="AF340" i="2"/>
  <c r="AF688" i="2"/>
  <c r="AF598" i="2"/>
  <c r="AF207" i="2"/>
  <c r="AF584" i="2"/>
  <c r="AF622" i="2"/>
  <c r="AF355" i="2"/>
  <c r="AF305" i="2"/>
  <c r="AF656" i="2"/>
  <c r="AF193" i="2"/>
  <c r="AF434" i="2"/>
  <c r="AF619" i="2"/>
  <c r="AF672" i="2"/>
  <c r="AF363" i="2"/>
  <c r="AF524" i="2"/>
  <c r="AF568" i="2"/>
  <c r="AF715" i="2"/>
  <c r="AF266" i="2"/>
  <c r="AF502" i="2"/>
  <c r="AF283" i="2"/>
  <c r="AF387" i="2"/>
  <c r="AF412" i="2"/>
  <c r="AF733" i="2"/>
  <c r="AF391" i="2"/>
  <c r="AF602" i="2"/>
  <c r="AF393" i="2"/>
  <c r="AF628" i="2"/>
  <c r="AF503" i="2"/>
  <c r="AF679" i="2"/>
  <c r="AF586" i="2"/>
  <c r="AF638" i="2"/>
  <c r="AF521" i="2"/>
  <c r="AF624" i="2"/>
  <c r="AF725" i="2"/>
  <c r="AF446" i="2"/>
  <c r="AF723" i="2"/>
  <c r="AF707" i="2"/>
  <c r="AF686" i="2"/>
  <c r="AF647" i="2"/>
  <c r="AF683" i="2"/>
  <c r="AF610" i="2"/>
  <c r="AF737" i="2"/>
  <c r="AF711" i="2"/>
  <c r="AF698" i="2"/>
  <c r="AF625" i="2"/>
  <c r="AF603" i="2"/>
  <c r="AF595" i="2"/>
  <c r="AF668" i="2"/>
  <c r="AF599" i="2"/>
  <c r="AF720" i="2"/>
  <c r="AF718" i="2"/>
  <c r="AF631" i="2"/>
  <c r="AF665" i="2"/>
  <c r="AF709" i="2"/>
  <c r="M108" i="3" s="1"/>
  <c r="AF726" i="2"/>
  <c r="AF717" i="2"/>
  <c r="AF582" i="2"/>
  <c r="AF687" i="2"/>
  <c r="AF664" i="2"/>
  <c r="AF689" i="2"/>
  <c r="AF690" i="2"/>
  <c r="AF735" i="2"/>
  <c r="AE557" i="2"/>
  <c r="AE528" i="2"/>
  <c r="AE615" i="2"/>
  <c r="AE125" i="2"/>
  <c r="AE402" i="2"/>
  <c r="AE531" i="2"/>
  <c r="AE360" i="2"/>
  <c r="AE510" i="2"/>
  <c r="AE591" i="2"/>
  <c r="AE322" i="2"/>
  <c r="AE356" i="2"/>
  <c r="AE469" i="2"/>
  <c r="AE267" i="2"/>
  <c r="AE693" i="2"/>
  <c r="AE176" i="2"/>
  <c r="AE118" i="2"/>
  <c r="AE158" i="2"/>
  <c r="AE457" i="2"/>
  <c r="AE527" i="2"/>
  <c r="AE662" i="2"/>
  <c r="AE529" i="2"/>
  <c r="AE70" i="2"/>
  <c r="AE105" i="2"/>
  <c r="AE417" i="2"/>
  <c r="AE377" i="2"/>
  <c r="AE507" i="2"/>
  <c r="AE19" i="2"/>
  <c r="AE302" i="2"/>
  <c r="AE198" i="2"/>
  <c r="AE650" i="2"/>
  <c r="AE368" i="2"/>
  <c r="AE114" i="2"/>
  <c r="AE645" i="2"/>
  <c r="AE632" i="2"/>
  <c r="AE142" i="2"/>
  <c r="AE73" i="2"/>
  <c r="AE5" i="2"/>
  <c r="AE304" i="2"/>
  <c r="AE636" i="2"/>
  <c r="AE82" i="2"/>
  <c r="AE459" i="2"/>
  <c r="AE109" i="2"/>
  <c r="AE34" i="2"/>
  <c r="AE209" i="2"/>
  <c r="AE330" i="2"/>
  <c r="AE515" i="2"/>
  <c r="AE218" i="2"/>
  <c r="AE546" i="2"/>
  <c r="AE269" i="2"/>
  <c r="AE113" i="2"/>
  <c r="AE171" i="2"/>
  <c r="AE410" i="2"/>
  <c r="AE623" i="2"/>
  <c r="AE78" i="2"/>
  <c r="AE77" i="2"/>
  <c r="AE422" i="2"/>
  <c r="AE272" i="2"/>
  <c r="AE525" i="2"/>
  <c r="AE534" i="2"/>
  <c r="AE64" i="2"/>
  <c r="AE146" i="2"/>
  <c r="AE474" i="2"/>
  <c r="AE318" i="2"/>
  <c r="AE182" i="2"/>
  <c r="AE458" i="2"/>
  <c r="AE456" i="2"/>
  <c r="AE234" i="2"/>
  <c r="AE141" i="2"/>
  <c r="AE326" i="2"/>
  <c r="AE74" i="2"/>
  <c r="AE414" i="2"/>
  <c r="AE390" i="2"/>
  <c r="AE461" i="2"/>
  <c r="AE308" i="2"/>
  <c r="AE654" i="2"/>
  <c r="AE127" i="2"/>
  <c r="AE297" i="2"/>
  <c r="AE480" i="2"/>
  <c r="AE4" i="2"/>
  <c r="AE348" i="2"/>
  <c r="AE196" i="2"/>
  <c r="AE306" i="2"/>
  <c r="AE94" i="2"/>
  <c r="AE553" i="2"/>
  <c r="AE316" i="2"/>
  <c r="AE535" i="2"/>
  <c r="AE12" i="2"/>
  <c r="AE208" i="2"/>
  <c r="AE44" i="2"/>
  <c r="AE247" i="2"/>
  <c r="AE345" i="2"/>
  <c r="AE386" i="2"/>
  <c r="AE629" i="2"/>
  <c r="AE50" i="2"/>
  <c r="AE252" i="2"/>
  <c r="AE287" i="2"/>
  <c r="AE361" i="2"/>
  <c r="AE428" i="2"/>
  <c r="AE8" i="2"/>
  <c r="AE319" i="2"/>
  <c r="L67" i="3" s="1"/>
  <c r="AE59" i="2"/>
  <c r="AE195" i="2"/>
  <c r="AE265" i="2"/>
  <c r="AE292" i="2"/>
  <c r="AE238" i="2"/>
  <c r="AE135" i="2"/>
  <c r="AE499" i="2"/>
  <c r="AE230" i="2"/>
  <c r="AE286" i="2"/>
  <c r="AE221" i="2"/>
  <c r="AE159" i="2"/>
  <c r="AE103" i="2"/>
  <c r="AE38" i="2"/>
  <c r="AE415" i="2"/>
  <c r="AE486" i="2"/>
  <c r="AE179" i="2"/>
  <c r="AE633" i="2"/>
  <c r="AE362" i="2"/>
  <c r="AE147" i="2"/>
  <c r="AE704" i="2"/>
  <c r="AE466" i="2"/>
  <c r="AE10" i="2"/>
  <c r="AE229" i="2"/>
  <c r="AE364" i="2"/>
  <c r="AE145" i="2"/>
  <c r="AE279" i="2"/>
  <c r="AE33" i="2"/>
  <c r="AE277" i="2"/>
  <c r="AE54" i="2"/>
  <c r="AE334" i="2"/>
  <c r="AE168" i="2"/>
  <c r="AE199" i="2"/>
  <c r="AE210" i="2"/>
  <c r="AE443" i="2"/>
  <c r="AE609" i="2"/>
  <c r="AE495" i="2"/>
  <c r="AE312" i="2"/>
  <c r="AE284" i="2"/>
  <c r="AE43" i="2"/>
  <c r="AE378" i="2"/>
  <c r="AE294" i="2"/>
  <c r="AE716" i="2"/>
  <c r="L110" i="3" s="1"/>
  <c r="AE353" i="2"/>
  <c r="AE346" i="2"/>
  <c r="AE482" i="2"/>
  <c r="AE699" i="2"/>
  <c r="AE96" i="2"/>
  <c r="AE323" i="2"/>
  <c r="AE11" i="2"/>
  <c r="AE231" i="2"/>
  <c r="AE84" i="2"/>
  <c r="AE117" i="2"/>
  <c r="AE354" i="2"/>
  <c r="AE246" i="2"/>
  <c r="AE281" i="2"/>
  <c r="AE371" i="2"/>
  <c r="AE542" i="2"/>
  <c r="AE188" i="2"/>
  <c r="AE490" i="2"/>
  <c r="AE533" i="2"/>
  <c r="AE554" i="2"/>
  <c r="AE372" i="2"/>
  <c r="AE547" i="2"/>
  <c r="AE162" i="2"/>
  <c r="AE467" i="2"/>
  <c r="AE37" i="2"/>
  <c r="AE264" i="2"/>
  <c r="AE581" i="2"/>
  <c r="AE646" i="2"/>
  <c r="AE493" i="2"/>
  <c r="AE630" i="2"/>
  <c r="AE2" i="2"/>
  <c r="AE505" i="2"/>
  <c r="AE481" i="2"/>
  <c r="AE349" i="2"/>
  <c r="AE641" i="2"/>
  <c r="AE149" i="2"/>
  <c r="AE129" i="2"/>
  <c r="AE22" i="2"/>
  <c r="AE185" i="2"/>
  <c r="AE222" i="2"/>
  <c r="AE169" i="2"/>
  <c r="AE661" i="2"/>
  <c r="AE233" i="2"/>
  <c r="AE51" i="2"/>
  <c r="AE384" i="2"/>
  <c r="AE597" i="2"/>
  <c r="AE41" i="2"/>
  <c r="AE643" i="2"/>
  <c r="AE562" i="2"/>
  <c r="AE379" i="2"/>
  <c r="AE30" i="2"/>
  <c r="AE180" i="2"/>
  <c r="AE684" i="2"/>
  <c r="AE307" i="2"/>
  <c r="AE359" i="2"/>
  <c r="AE618" i="2"/>
  <c r="AE448" i="2"/>
  <c r="AE89" i="2"/>
  <c r="AE438" i="2"/>
  <c r="L62" i="3" s="1"/>
  <c r="AE429" i="2"/>
  <c r="AE251" i="2"/>
  <c r="AE366" i="2"/>
  <c r="AE530" i="2"/>
  <c r="AE587" i="2"/>
  <c r="AE75" i="2"/>
  <c r="AE262" i="2"/>
  <c r="AE375" i="2"/>
  <c r="AE81" i="2"/>
  <c r="AE644" i="2"/>
  <c r="AE241" i="2"/>
  <c r="AE604" i="2"/>
  <c r="AE509" i="2"/>
  <c r="AE501" i="2"/>
  <c r="AE431" i="2"/>
  <c r="AE144" i="2"/>
  <c r="AE184" i="2"/>
  <c r="AE288" i="2"/>
  <c r="AE572" i="2"/>
  <c r="AE83" i="2"/>
  <c r="AE544" i="2"/>
  <c r="AE416" i="2"/>
  <c r="AE320" i="2"/>
  <c r="AE67" i="2"/>
  <c r="AE255" i="2"/>
  <c r="AE278" i="2"/>
  <c r="AE589" i="2"/>
  <c r="AE677" i="2"/>
  <c r="AE468" i="2"/>
  <c r="AE61" i="2"/>
  <c r="AE512" i="2"/>
  <c r="AE517" i="2"/>
  <c r="AE730" i="2"/>
  <c r="AE620" i="2"/>
  <c r="AE259" i="2"/>
  <c r="AE585" i="2"/>
  <c r="AE295" i="2"/>
  <c r="AE708" i="2"/>
  <c r="AE53" i="2"/>
  <c r="AE303" i="2"/>
  <c r="AE170" i="2"/>
  <c r="AE444" i="2"/>
  <c r="AE148" i="2"/>
  <c r="AE703" i="2"/>
  <c r="AE108" i="2"/>
  <c r="AE90" i="2"/>
  <c r="AE594" i="2"/>
  <c r="AE263" i="2"/>
  <c r="AE559" i="2"/>
  <c r="AE376" i="2"/>
  <c r="AE27" i="2"/>
  <c r="AE657" i="2"/>
  <c r="AE336" i="2"/>
  <c r="AE409" i="2"/>
  <c r="AE452" i="2"/>
  <c r="AE352" i="2"/>
  <c r="AE31" i="2"/>
  <c r="AE17" i="2"/>
  <c r="AE271" i="2"/>
  <c r="AE291" i="2"/>
  <c r="AE92" i="2"/>
  <c r="AE536" i="2"/>
  <c r="AE418" i="2"/>
  <c r="AE309" i="2"/>
  <c r="AE313" i="2"/>
  <c r="AE590" i="2"/>
  <c r="AE558" i="2"/>
  <c r="AE214" i="2"/>
  <c r="AE72" i="2"/>
  <c r="AE389" i="2"/>
  <c r="AE115" i="2"/>
  <c r="AE565" i="2"/>
  <c r="AE477" i="2"/>
  <c r="AE71" i="2"/>
  <c r="AE173" i="2"/>
  <c r="AE63" i="2"/>
  <c r="AE605" i="2"/>
  <c r="AE407" i="2"/>
  <c r="AE491" i="2"/>
  <c r="AE212" i="2"/>
  <c r="AE32" i="2"/>
  <c r="AE478" i="2"/>
  <c r="AE432" i="2"/>
  <c r="AE95" i="2"/>
  <c r="AE123" i="2"/>
  <c r="AE80" i="2"/>
  <c r="AE274" i="2"/>
  <c r="AE298" i="2"/>
  <c r="AE347" i="2"/>
  <c r="AE608" i="2"/>
  <c r="AE317" i="2"/>
  <c r="AE471" i="2"/>
  <c r="AE616" i="2"/>
  <c r="AE712" i="2"/>
  <c r="AE225" i="2"/>
  <c r="L22" i="3" s="1"/>
  <c r="AE177" i="2"/>
  <c r="AE555" i="2"/>
  <c r="AE106" i="2"/>
  <c r="AE243" i="2"/>
  <c r="AE65" i="2"/>
  <c r="AE373" i="2"/>
  <c r="AE270" i="2"/>
  <c r="AE160" i="2"/>
  <c r="AE621" i="2"/>
  <c r="AE203" i="2"/>
  <c r="AE68" i="2"/>
  <c r="AE408" i="2"/>
  <c r="AE496" i="2"/>
  <c r="AE338" i="2"/>
  <c r="AE351" i="2"/>
  <c r="AE276" i="2"/>
  <c r="AE166" i="2"/>
  <c r="AE248" i="2"/>
  <c r="AE139" i="2"/>
  <c r="AE569" i="2"/>
  <c r="AE473" i="2"/>
  <c r="AE626" i="2"/>
  <c r="AE634" i="2"/>
  <c r="AE245" i="2"/>
  <c r="AE573" i="2"/>
  <c r="AE98" i="2"/>
  <c r="AE183" i="2"/>
  <c r="AE9" i="2"/>
  <c r="AE321" i="2"/>
  <c r="AE216" i="2"/>
  <c r="AE24" i="2"/>
  <c r="AE217" i="2"/>
  <c r="AE520" i="2"/>
  <c r="AE99" i="2"/>
  <c r="AE575" i="2"/>
  <c r="AE236" i="2"/>
  <c r="AE7" i="2"/>
  <c r="AE425" i="2"/>
  <c r="AE663" i="2"/>
  <c r="AE52" i="2"/>
  <c r="AE721" i="2"/>
  <c r="AE213" i="2"/>
  <c r="AE649" i="2"/>
  <c r="AE399" i="2"/>
  <c r="AE60" i="2"/>
  <c r="AE299" i="2"/>
  <c r="AE79" i="2"/>
  <c r="AE627" i="2"/>
  <c r="AE42" i="2"/>
  <c r="AE46" i="2"/>
  <c r="AE35" i="2"/>
  <c r="AE706" i="2"/>
  <c r="AE504" i="2"/>
  <c r="AE380" i="2"/>
  <c r="AE36" i="2"/>
  <c r="AE134" i="2"/>
  <c r="AE506" i="2"/>
  <c r="AE300" i="2"/>
  <c r="AE110" i="2"/>
  <c r="AE548" i="2"/>
  <c r="AE332" i="2"/>
  <c r="AE655" i="2"/>
  <c r="AE606" i="2"/>
  <c r="AE119" i="2"/>
  <c r="AE462" i="2"/>
  <c r="AE254" i="2"/>
  <c r="AE215" i="2"/>
  <c r="AE470" i="2"/>
  <c r="AE324" i="2"/>
  <c r="AE588" i="2"/>
  <c r="AE249" i="2"/>
  <c r="AE224" i="2"/>
  <c r="AE578" i="2"/>
  <c r="AE240" i="2"/>
  <c r="AE189" i="2"/>
  <c r="AE451" i="2"/>
  <c r="AE388" i="2"/>
  <c r="AE385" i="2"/>
  <c r="AE219" i="2"/>
  <c r="AE120" i="2"/>
  <c r="AE413" i="2"/>
  <c r="AE692" i="2"/>
  <c r="AE153" i="2"/>
  <c r="AE673" i="2"/>
  <c r="AE49" i="2"/>
  <c r="AE197" i="2"/>
  <c r="AE420" i="2"/>
  <c r="AE130" i="2"/>
  <c r="AE635" i="2"/>
  <c r="AE350" i="2"/>
  <c r="AE206" i="2"/>
  <c r="AE538" i="2"/>
  <c r="AE289" i="2"/>
  <c r="AE13" i="2"/>
  <c r="AE487" i="2"/>
  <c r="AE680" i="2"/>
  <c r="AE370" i="2"/>
  <c r="AE204" i="2"/>
  <c r="AE21" i="2"/>
  <c r="AE155" i="2"/>
  <c r="AE296" i="2"/>
  <c r="AE165" i="2"/>
  <c r="AE175" i="2"/>
  <c r="AE516" i="2"/>
  <c r="AE205" i="2"/>
  <c r="AE136" i="2"/>
  <c r="AE383" i="2"/>
  <c r="AE69" i="2"/>
  <c r="AE637" i="2"/>
  <c r="L109" i="3" s="1"/>
  <c r="AE102" i="2"/>
  <c r="AE40" i="2"/>
  <c r="AE15" i="2"/>
  <c r="AE228" i="2"/>
  <c r="AE403" i="2"/>
  <c r="AE472" i="2"/>
  <c r="AE433" i="2"/>
  <c r="AE191" i="2"/>
  <c r="AE6" i="2"/>
  <c r="AE200" i="2"/>
  <c r="AE14" i="2"/>
  <c r="AE659" i="2"/>
  <c r="AE181" i="2"/>
  <c r="AE494" i="2"/>
  <c r="AE541" i="2"/>
  <c r="AE87" i="2"/>
  <c r="AE190" i="2"/>
  <c r="AE3" i="2"/>
  <c r="AE483" i="2"/>
  <c r="AE47" i="2"/>
  <c r="AE57" i="2"/>
  <c r="AE611" i="2"/>
  <c r="AE232" i="2"/>
  <c r="AE164" i="2"/>
  <c r="AE523" i="2"/>
  <c r="AE563" i="2"/>
  <c r="AE731" i="2"/>
  <c r="AE439" i="2"/>
  <c r="AE329" i="2"/>
  <c r="AE201" i="2"/>
  <c r="AE28" i="2"/>
  <c r="AE178" i="2"/>
  <c r="AE358" i="2"/>
  <c r="AE344" i="2"/>
  <c r="AE648" i="2"/>
  <c r="AE465" i="2"/>
  <c r="AE256" i="2"/>
  <c r="AE453" i="2"/>
  <c r="AE88" i="2"/>
  <c r="AE76" i="2"/>
  <c r="AE695" i="2"/>
  <c r="AE498" i="2"/>
  <c r="AE382" i="2"/>
  <c r="AE724" i="2"/>
  <c r="AE131" i="2"/>
  <c r="AE489" i="2"/>
  <c r="AE367" i="2"/>
  <c r="AE310" i="2"/>
  <c r="AE681" i="2"/>
  <c r="AE244" i="2"/>
  <c r="AE484" i="2"/>
  <c r="AE441" i="2"/>
  <c r="AE273" i="2"/>
  <c r="AE464" i="2"/>
  <c r="AE539" i="2"/>
  <c r="AE211" i="2"/>
  <c r="AE235" i="2"/>
  <c r="AE132" i="2"/>
  <c r="AE260" i="2"/>
  <c r="AE91" i="2"/>
  <c r="AE186" i="2"/>
  <c r="AE440" i="2"/>
  <c r="AE116" i="2"/>
  <c r="AE437" i="2"/>
  <c r="AE29" i="2"/>
  <c r="AE722" i="2"/>
  <c r="AE85" i="2"/>
  <c r="AE436" i="2"/>
  <c r="AE55" i="2"/>
  <c r="AE421" i="2"/>
  <c r="AE430" i="2"/>
  <c r="AE112" i="2"/>
  <c r="AE532" i="2"/>
  <c r="AE697" i="2"/>
  <c r="AE104" i="2"/>
  <c r="AE727" i="2"/>
  <c r="AE419" i="2"/>
  <c r="AE675" i="2"/>
  <c r="AE592" i="2"/>
  <c r="AE685" i="2"/>
  <c r="AE519" i="2"/>
  <c r="AE676" i="2"/>
  <c r="AE566" i="2"/>
  <c r="AE526" i="2"/>
  <c r="AE357" i="2"/>
  <c r="AE128" i="2"/>
  <c r="AE571" i="2"/>
  <c r="AE714" i="2"/>
  <c r="AE237" i="2"/>
  <c r="AE600" i="2"/>
  <c r="AE435" i="2"/>
  <c r="AE381" i="2"/>
  <c r="AE16" i="2"/>
  <c r="AE475" i="2"/>
  <c r="AE48" i="2"/>
  <c r="AE154" i="2"/>
  <c r="AE394" i="2"/>
  <c r="AE492" i="2"/>
  <c r="AE239" i="2"/>
  <c r="AE556" i="2"/>
  <c r="AE311" i="2"/>
  <c r="AE670" i="2"/>
  <c r="AE651" i="2"/>
  <c r="AE157" i="2"/>
  <c r="AE513" i="2"/>
  <c r="AE652" i="2"/>
  <c r="AE56" i="2"/>
  <c r="AE392" i="2"/>
  <c r="AE447" i="2"/>
  <c r="AE290" i="2"/>
  <c r="AE152" i="2"/>
  <c r="AE497" i="2"/>
  <c r="AE374" i="2"/>
  <c r="AE23" i="2"/>
  <c r="AE395" i="2"/>
  <c r="AE607" i="2"/>
  <c r="AE639" i="2"/>
  <c r="AE401" i="2"/>
  <c r="AE736" i="2"/>
  <c r="AE485" i="2"/>
  <c r="AE25" i="2"/>
  <c r="AE617" i="2"/>
  <c r="AE423" i="2"/>
  <c r="AE58" i="2"/>
  <c r="AE227" i="2"/>
  <c r="AE442" i="2"/>
  <c r="AE540" i="2"/>
  <c r="AE728" i="2"/>
  <c r="AE261" i="2"/>
  <c r="AE612" i="2"/>
  <c r="AE508" i="2"/>
  <c r="AE26" i="2"/>
  <c r="AE454" i="2"/>
  <c r="AE45" i="2"/>
  <c r="AE18" i="2"/>
  <c r="AE151" i="2"/>
  <c r="AE202" i="2"/>
  <c r="AE488" i="2"/>
  <c r="AE143" i="2"/>
  <c r="AE93" i="2"/>
  <c r="AE666" i="2"/>
  <c r="AE66" i="2"/>
  <c r="AE583" i="2"/>
  <c r="AE514" i="2"/>
  <c r="AE301" i="2"/>
  <c r="AE333" i="2"/>
  <c r="AE337" i="2"/>
  <c r="AE455" i="2"/>
  <c r="AE220" i="2"/>
  <c r="AE150" i="2"/>
  <c r="AE293" i="2"/>
  <c r="AE97" i="2"/>
  <c r="AE404" i="2"/>
  <c r="AE671" i="2"/>
  <c r="AE653" i="2"/>
  <c r="AE545" i="2"/>
  <c r="AE369" i="2"/>
  <c r="AE258" i="2"/>
  <c r="AE543" i="2"/>
  <c r="AE20" i="2"/>
  <c r="AE100" i="2"/>
  <c r="AE167" i="2"/>
  <c r="AE678" i="2"/>
  <c r="AE734" i="2"/>
  <c r="AE39" i="2"/>
  <c r="AE713" i="2"/>
  <c r="AE445" i="2"/>
  <c r="AE325" i="2"/>
  <c r="AE674" i="2"/>
  <c r="AE405" i="2"/>
  <c r="AE268" i="2"/>
  <c r="AE226" i="2"/>
  <c r="AE275" i="2"/>
  <c r="AE640" i="2"/>
  <c r="AE192" i="2"/>
  <c r="AE479" i="2"/>
  <c r="AE576" i="2"/>
  <c r="L107" i="3" s="1"/>
  <c r="AE426" i="2"/>
  <c r="AE705" i="2"/>
  <c r="AE614" i="2"/>
  <c r="AE327" i="2"/>
  <c r="AE701" i="2"/>
  <c r="AE341" i="2"/>
  <c r="AE163" i="2"/>
  <c r="AE250" i="2"/>
  <c r="AE124" i="2"/>
  <c r="AE138" i="2"/>
  <c r="AE710" i="2"/>
  <c r="AE719" i="2"/>
  <c r="AE257" i="2"/>
  <c r="AE522" i="2"/>
  <c r="AE593" i="2"/>
  <c r="AE561" i="2"/>
  <c r="AE463" i="2"/>
  <c r="AE111" i="2"/>
  <c r="AE133" i="2"/>
  <c r="AE732" i="2"/>
  <c r="AE187" i="2"/>
  <c r="AE365" i="2"/>
  <c r="AE328" i="2"/>
  <c r="AE122" i="2"/>
  <c r="AE696" i="2"/>
  <c r="AE62" i="2"/>
  <c r="AE669" i="2"/>
  <c r="AE121" i="2"/>
  <c r="AE242" i="2"/>
  <c r="AE579" i="2"/>
  <c r="AE642" i="2"/>
  <c r="AE682" i="2"/>
  <c r="AE172" i="2"/>
  <c r="AE552" i="2"/>
  <c r="AE282" i="2"/>
  <c r="AE398" i="2"/>
  <c r="AE342" i="2"/>
  <c r="AE285" i="2"/>
  <c r="AE126" i="2"/>
  <c r="AE331" i="2"/>
  <c r="AE702" i="2"/>
  <c r="AE550" i="2"/>
  <c r="AE460" i="2"/>
  <c r="AE570" i="2"/>
  <c r="AE400" i="2"/>
  <c r="AE564" i="2"/>
  <c r="AE667" i="2"/>
  <c r="AE700" i="2"/>
  <c r="AE660" i="2"/>
  <c r="AE738" i="2"/>
  <c r="AE694" i="2"/>
  <c r="AE140" i="2"/>
  <c r="AE551" i="2"/>
  <c r="AE580" i="2"/>
  <c r="AE601" i="2"/>
  <c r="AE574" i="2"/>
  <c r="AE476" i="2"/>
  <c r="AE280" i="2"/>
  <c r="AE335" i="2"/>
  <c r="AE691" i="2"/>
  <c r="AE86" i="2"/>
  <c r="AE107" i="2"/>
  <c r="AE343" i="2"/>
  <c r="L61" i="3" s="1"/>
  <c r="AE549" i="2"/>
  <c r="AE613" i="2"/>
  <c r="AE137" i="2"/>
  <c r="AE315" i="2"/>
  <c r="AE339" i="2"/>
  <c r="AE101" i="2"/>
  <c r="AE223" i="2"/>
  <c r="AE560" i="2"/>
  <c r="AE396" i="2"/>
  <c r="AE424" i="2"/>
  <c r="AE596" i="2"/>
  <c r="AE314" i="2"/>
  <c r="AE537" i="2"/>
  <c r="AE658" i="2"/>
  <c r="AE194" i="2"/>
  <c r="AE567" i="2"/>
  <c r="AE253" i="2"/>
  <c r="AE156" i="2"/>
  <c r="AE729" i="2"/>
  <c r="AE511" i="2"/>
  <c r="AE411" i="2"/>
  <c r="AE577" i="2"/>
  <c r="AE450" i="2"/>
  <c r="AE500" i="2"/>
  <c r="AE174" i="2"/>
  <c r="AE406" i="2"/>
  <c r="AE161" i="2"/>
  <c r="AE449" i="2"/>
  <c r="AE397" i="2"/>
  <c r="AE518" i="2"/>
  <c r="AE427" i="2"/>
  <c r="AE340" i="2"/>
  <c r="AE688" i="2"/>
  <c r="AE598" i="2"/>
  <c r="AE207" i="2"/>
  <c r="AE584" i="2"/>
  <c r="AE622" i="2"/>
  <c r="AE355" i="2"/>
  <c r="AE305" i="2"/>
  <c r="AE656" i="2"/>
  <c r="AE193" i="2"/>
  <c r="AE434" i="2"/>
  <c r="AE619" i="2"/>
  <c r="AE672" i="2"/>
  <c r="AE363" i="2"/>
  <c r="AE524" i="2"/>
  <c r="AE568" i="2"/>
  <c r="AE715" i="2"/>
  <c r="AE266" i="2"/>
  <c r="AE502" i="2"/>
  <c r="AE283" i="2"/>
  <c r="AE387" i="2"/>
  <c r="AE412" i="2"/>
  <c r="AE733" i="2"/>
  <c r="AE391" i="2"/>
  <c r="AE602" i="2"/>
  <c r="AE393" i="2"/>
  <c r="AE628" i="2"/>
  <c r="AE503" i="2"/>
  <c r="AE679" i="2"/>
  <c r="AE586" i="2"/>
  <c r="AE638" i="2"/>
  <c r="AE521" i="2"/>
  <c r="AE624" i="2"/>
  <c r="AE725" i="2"/>
  <c r="AE446" i="2"/>
  <c r="AE723" i="2"/>
  <c r="AE707" i="2"/>
  <c r="AE686" i="2"/>
  <c r="AE647" i="2"/>
  <c r="AE683" i="2"/>
  <c r="AE610" i="2"/>
  <c r="AE737" i="2"/>
  <c r="AE711" i="2"/>
  <c r="AE698" i="2"/>
  <c r="AE625" i="2"/>
  <c r="AE603" i="2"/>
  <c r="AE595" i="2"/>
  <c r="AE668" i="2"/>
  <c r="AE599" i="2"/>
  <c r="AE720" i="2"/>
  <c r="AE718" i="2"/>
  <c r="AE631" i="2"/>
  <c r="AE665" i="2"/>
  <c r="AE709" i="2"/>
  <c r="L108" i="3" s="1"/>
  <c r="AE726" i="2"/>
  <c r="AE717" i="2"/>
  <c r="AE582" i="2"/>
  <c r="AE687" i="2"/>
  <c r="AE664" i="2"/>
  <c r="AE689" i="2"/>
  <c r="AE690" i="2"/>
  <c r="AE735" i="2"/>
  <c r="AD557" i="2"/>
  <c r="AD528" i="2"/>
  <c r="AD615" i="2"/>
  <c r="AD125" i="2"/>
  <c r="AD402" i="2"/>
  <c r="AD531" i="2"/>
  <c r="AD360" i="2"/>
  <c r="AD510" i="2"/>
  <c r="AD591" i="2"/>
  <c r="AD322" i="2"/>
  <c r="AD356" i="2"/>
  <c r="AD469" i="2"/>
  <c r="AD267" i="2"/>
  <c r="AD693" i="2"/>
  <c r="AD176" i="2"/>
  <c r="AD118" i="2"/>
  <c r="AD158" i="2"/>
  <c r="AD457" i="2"/>
  <c r="AD527" i="2"/>
  <c r="AD662" i="2"/>
  <c r="AD529" i="2"/>
  <c r="AD70" i="2"/>
  <c r="AD105" i="2"/>
  <c r="AD417" i="2"/>
  <c r="AD377" i="2"/>
  <c r="AD507" i="2"/>
  <c r="AD19" i="2"/>
  <c r="AD302" i="2"/>
  <c r="AD198" i="2"/>
  <c r="AD650" i="2"/>
  <c r="AD368" i="2"/>
  <c r="AD114" i="2"/>
  <c r="AD645" i="2"/>
  <c r="AD632" i="2"/>
  <c r="AD142" i="2"/>
  <c r="AD73" i="2"/>
  <c r="AD5" i="2"/>
  <c r="AD304" i="2"/>
  <c r="AD636" i="2"/>
  <c r="AD82" i="2"/>
  <c r="AD459" i="2"/>
  <c r="AD109" i="2"/>
  <c r="AD34" i="2"/>
  <c r="AD209" i="2"/>
  <c r="AD330" i="2"/>
  <c r="AD515" i="2"/>
  <c r="AD218" i="2"/>
  <c r="K24" i="3" s="1"/>
  <c r="AD546" i="2"/>
  <c r="AD269" i="2"/>
  <c r="AD113" i="2"/>
  <c r="AD171" i="2"/>
  <c r="AD410" i="2"/>
  <c r="AD623" i="2"/>
  <c r="AD78" i="2"/>
  <c r="AD77" i="2"/>
  <c r="AD422" i="2"/>
  <c r="AD272" i="2"/>
  <c r="AD525" i="2"/>
  <c r="AD534" i="2"/>
  <c r="AD64" i="2"/>
  <c r="AD146" i="2"/>
  <c r="AD474" i="2"/>
  <c r="AD318" i="2"/>
  <c r="AD182" i="2"/>
  <c r="AD458" i="2"/>
  <c r="AD456" i="2"/>
  <c r="AD234" i="2"/>
  <c r="AD141" i="2"/>
  <c r="AD326" i="2"/>
  <c r="AD74" i="2"/>
  <c r="AD414" i="2"/>
  <c r="AD390" i="2"/>
  <c r="AD461" i="2"/>
  <c r="AD308" i="2"/>
  <c r="AD654" i="2"/>
  <c r="AD127" i="2"/>
  <c r="AD297" i="2"/>
  <c r="AD480" i="2"/>
  <c r="AD4" i="2"/>
  <c r="AD348" i="2"/>
  <c r="AD196" i="2"/>
  <c r="AD306" i="2"/>
  <c r="AD94" i="2"/>
  <c r="AD553" i="2"/>
  <c r="AD316" i="2"/>
  <c r="AD535" i="2"/>
  <c r="AD12" i="2"/>
  <c r="AD208" i="2"/>
  <c r="AD44" i="2"/>
  <c r="AD247" i="2"/>
  <c r="AD345" i="2"/>
  <c r="AD386" i="2"/>
  <c r="AD629" i="2"/>
  <c r="AD50" i="2"/>
  <c r="AD252" i="2"/>
  <c r="AD287" i="2"/>
  <c r="AD361" i="2"/>
  <c r="AD428" i="2"/>
  <c r="AD8" i="2"/>
  <c r="AD319" i="2"/>
  <c r="AD59" i="2"/>
  <c r="AD195" i="2"/>
  <c r="AD265" i="2"/>
  <c r="AD292" i="2"/>
  <c r="AD238" i="2"/>
  <c r="AD135" i="2"/>
  <c r="AD499" i="2"/>
  <c r="AD230" i="2"/>
  <c r="AD286" i="2"/>
  <c r="AD221" i="2"/>
  <c r="AD159" i="2"/>
  <c r="AD103" i="2"/>
  <c r="AD38" i="2"/>
  <c r="AD415" i="2"/>
  <c r="AD486" i="2"/>
  <c r="AD179" i="2"/>
  <c r="AD633" i="2"/>
  <c r="AD362" i="2"/>
  <c r="AD147" i="2"/>
  <c r="AD704" i="2"/>
  <c r="AD466" i="2"/>
  <c r="AD10" i="2"/>
  <c r="AD229" i="2"/>
  <c r="AD364" i="2"/>
  <c r="AD145" i="2"/>
  <c r="AD279" i="2"/>
  <c r="AD33" i="2"/>
  <c r="AD277" i="2"/>
  <c r="AD54" i="2"/>
  <c r="AD334" i="2"/>
  <c r="AD168" i="2"/>
  <c r="AD199" i="2"/>
  <c r="AD210" i="2"/>
  <c r="AD443" i="2"/>
  <c r="AD609" i="2"/>
  <c r="AD495" i="2"/>
  <c r="AD312" i="2"/>
  <c r="AD284" i="2"/>
  <c r="AD43" i="2"/>
  <c r="AD378" i="2"/>
  <c r="AD294" i="2"/>
  <c r="AD716" i="2"/>
  <c r="AD353" i="2"/>
  <c r="AD346" i="2"/>
  <c r="AD482" i="2"/>
  <c r="AD699" i="2"/>
  <c r="AD96" i="2"/>
  <c r="AD323" i="2"/>
  <c r="AD11" i="2"/>
  <c r="AD231" i="2"/>
  <c r="AD84" i="2"/>
  <c r="AD117" i="2"/>
  <c r="AD354" i="2"/>
  <c r="AD246" i="2"/>
  <c r="AD281" i="2"/>
  <c r="AD371" i="2"/>
  <c r="AD542" i="2"/>
  <c r="AD188" i="2"/>
  <c r="AD490" i="2"/>
  <c r="AD533" i="2"/>
  <c r="AD554" i="2"/>
  <c r="AD372" i="2"/>
  <c r="AD547" i="2"/>
  <c r="AD162" i="2"/>
  <c r="AD467" i="2"/>
  <c r="AD37" i="2"/>
  <c r="AD264" i="2"/>
  <c r="AD581" i="2"/>
  <c r="AD646" i="2"/>
  <c r="AD493" i="2"/>
  <c r="AD630" i="2"/>
  <c r="AD2" i="2"/>
  <c r="AD505" i="2"/>
  <c r="AD481" i="2"/>
  <c r="AD349" i="2"/>
  <c r="AD641" i="2"/>
  <c r="AD149" i="2"/>
  <c r="AD129" i="2"/>
  <c r="AD22" i="2"/>
  <c r="AD185" i="2"/>
  <c r="AD222" i="2"/>
  <c r="AD169" i="2"/>
  <c r="AD661" i="2"/>
  <c r="AD233" i="2"/>
  <c r="AD51" i="2"/>
  <c r="AD384" i="2"/>
  <c r="AD597" i="2"/>
  <c r="AD41" i="2"/>
  <c r="AD643" i="2"/>
  <c r="AD562" i="2"/>
  <c r="AD379" i="2"/>
  <c r="AD30" i="2"/>
  <c r="AD180" i="2"/>
  <c r="AD684" i="2"/>
  <c r="AD307" i="2"/>
  <c r="AD359" i="2"/>
  <c r="AD618" i="2"/>
  <c r="AD448" i="2"/>
  <c r="AD89" i="2"/>
  <c r="AD438" i="2"/>
  <c r="K62" i="3" s="1"/>
  <c r="AD429" i="2"/>
  <c r="AD251" i="2"/>
  <c r="AD366" i="2"/>
  <c r="AD530" i="2"/>
  <c r="AD587" i="2"/>
  <c r="AD75" i="2"/>
  <c r="AD262" i="2"/>
  <c r="AD375" i="2"/>
  <c r="AD81" i="2"/>
  <c r="AD644" i="2"/>
  <c r="AD241" i="2"/>
  <c r="AD604" i="2"/>
  <c r="AD509" i="2"/>
  <c r="K122" i="3" s="1"/>
  <c r="AD501" i="2"/>
  <c r="AD431" i="2"/>
  <c r="AD144" i="2"/>
  <c r="AD184" i="2"/>
  <c r="AD288" i="2"/>
  <c r="AD572" i="2"/>
  <c r="AD83" i="2"/>
  <c r="AD544" i="2"/>
  <c r="AD416" i="2"/>
  <c r="AD320" i="2"/>
  <c r="AD67" i="2"/>
  <c r="AD255" i="2"/>
  <c r="AD278" i="2"/>
  <c r="AD589" i="2"/>
  <c r="AD677" i="2"/>
  <c r="AD468" i="2"/>
  <c r="AD61" i="2"/>
  <c r="AD512" i="2"/>
  <c r="AD517" i="2"/>
  <c r="AD730" i="2"/>
  <c r="AD620" i="2"/>
  <c r="AD259" i="2"/>
  <c r="AD585" i="2"/>
  <c r="AD295" i="2"/>
  <c r="AD708" i="2"/>
  <c r="AD53" i="2"/>
  <c r="AD303" i="2"/>
  <c r="AD170" i="2"/>
  <c r="AD444" i="2"/>
  <c r="AD148" i="2"/>
  <c r="AD703" i="2"/>
  <c r="AD108" i="2"/>
  <c r="AD90" i="2"/>
  <c r="AD594" i="2"/>
  <c r="AD263" i="2"/>
  <c r="AD559" i="2"/>
  <c r="AD376" i="2"/>
  <c r="AD27" i="2"/>
  <c r="AD657" i="2"/>
  <c r="AD336" i="2"/>
  <c r="AD409" i="2"/>
  <c r="AD452" i="2"/>
  <c r="AD352" i="2"/>
  <c r="AD31" i="2"/>
  <c r="AD17" i="2"/>
  <c r="AD271" i="2"/>
  <c r="AD291" i="2"/>
  <c r="AD92" i="2"/>
  <c r="AD536" i="2"/>
  <c r="AD418" i="2"/>
  <c r="AD309" i="2"/>
  <c r="AD313" i="2"/>
  <c r="AD590" i="2"/>
  <c r="AD558" i="2"/>
  <c r="AD214" i="2"/>
  <c r="AD72" i="2"/>
  <c r="AD389" i="2"/>
  <c r="AD115" i="2"/>
  <c r="AD565" i="2"/>
  <c r="AD477" i="2"/>
  <c r="AD71" i="2"/>
  <c r="AD173" i="2"/>
  <c r="AD63" i="2"/>
  <c r="AD605" i="2"/>
  <c r="AD407" i="2"/>
  <c r="AD491" i="2"/>
  <c r="AD212" i="2"/>
  <c r="AD32" i="2"/>
  <c r="AD478" i="2"/>
  <c r="AD432" i="2"/>
  <c r="AD95" i="2"/>
  <c r="AD123" i="2"/>
  <c r="AD80" i="2"/>
  <c r="AD274" i="2"/>
  <c r="AD298" i="2"/>
  <c r="AD347" i="2"/>
  <c r="AD608" i="2"/>
  <c r="AD317" i="2"/>
  <c r="AD471" i="2"/>
  <c r="AD616" i="2"/>
  <c r="AD712" i="2"/>
  <c r="AD225" i="2"/>
  <c r="K22" i="3" s="1"/>
  <c r="AD177" i="2"/>
  <c r="AD555" i="2"/>
  <c r="AD106" i="2"/>
  <c r="AD243" i="2"/>
  <c r="AD65" i="2"/>
  <c r="AD373" i="2"/>
  <c r="AD270" i="2"/>
  <c r="AD160" i="2"/>
  <c r="AD621" i="2"/>
  <c r="AD203" i="2"/>
  <c r="AD68" i="2"/>
  <c r="AD408" i="2"/>
  <c r="AD496" i="2"/>
  <c r="AD338" i="2"/>
  <c r="AD351" i="2"/>
  <c r="AD276" i="2"/>
  <c r="AD166" i="2"/>
  <c r="AD248" i="2"/>
  <c r="AD139" i="2"/>
  <c r="AD569" i="2"/>
  <c r="AD473" i="2"/>
  <c r="AD626" i="2"/>
  <c r="AD634" i="2"/>
  <c r="AD245" i="2"/>
  <c r="AD573" i="2"/>
  <c r="AD98" i="2"/>
  <c r="AD183" i="2"/>
  <c r="AD9" i="2"/>
  <c r="AD321" i="2"/>
  <c r="AD216" i="2"/>
  <c r="AD24" i="2"/>
  <c r="AD217" i="2"/>
  <c r="AD520" i="2"/>
  <c r="AD99" i="2"/>
  <c r="AD575" i="2"/>
  <c r="AD236" i="2"/>
  <c r="AD7" i="2"/>
  <c r="AD425" i="2"/>
  <c r="AD663" i="2"/>
  <c r="AD52" i="2"/>
  <c r="AD721" i="2"/>
  <c r="AD213" i="2"/>
  <c r="AD649" i="2"/>
  <c r="AD399" i="2"/>
  <c r="AD60" i="2"/>
  <c r="AD299" i="2"/>
  <c r="AD79" i="2"/>
  <c r="AD627" i="2"/>
  <c r="AD42" i="2"/>
  <c r="AD46" i="2"/>
  <c r="AD35" i="2"/>
  <c r="AD706" i="2"/>
  <c r="AD504" i="2"/>
  <c r="AD380" i="2"/>
  <c r="AD36" i="2"/>
  <c r="AD134" i="2"/>
  <c r="AD506" i="2"/>
  <c r="AD300" i="2"/>
  <c r="AD110" i="2"/>
  <c r="AD548" i="2"/>
  <c r="AD332" i="2"/>
  <c r="AD655" i="2"/>
  <c r="AD606" i="2"/>
  <c r="AD119" i="2"/>
  <c r="AD462" i="2"/>
  <c r="AD254" i="2"/>
  <c r="AD215" i="2"/>
  <c r="AD470" i="2"/>
  <c r="AD324" i="2"/>
  <c r="AD588" i="2"/>
  <c r="AD249" i="2"/>
  <c r="AD224" i="2"/>
  <c r="AD578" i="2"/>
  <c r="AD240" i="2"/>
  <c r="AD189" i="2"/>
  <c r="AD451" i="2"/>
  <c r="AD388" i="2"/>
  <c r="AD385" i="2"/>
  <c r="AD219" i="2"/>
  <c r="AD120" i="2"/>
  <c r="AD413" i="2"/>
  <c r="AD692" i="2"/>
  <c r="AD153" i="2"/>
  <c r="AD673" i="2"/>
  <c r="AD49" i="2"/>
  <c r="AD197" i="2"/>
  <c r="AD420" i="2"/>
  <c r="AD130" i="2"/>
  <c r="AD635" i="2"/>
  <c r="AD350" i="2"/>
  <c r="AD206" i="2"/>
  <c r="AD538" i="2"/>
  <c r="AD289" i="2"/>
  <c r="AD13" i="2"/>
  <c r="AD487" i="2"/>
  <c r="AD680" i="2"/>
  <c r="AD370" i="2"/>
  <c r="AD204" i="2"/>
  <c r="AD21" i="2"/>
  <c r="AD155" i="2"/>
  <c r="AD296" i="2"/>
  <c r="AD165" i="2"/>
  <c r="AD175" i="2"/>
  <c r="AD516" i="2"/>
  <c r="AD205" i="2"/>
  <c r="AD136" i="2"/>
  <c r="AD383" i="2"/>
  <c r="AD69" i="2"/>
  <c r="AD637" i="2"/>
  <c r="K109" i="3" s="1"/>
  <c r="AD102" i="2"/>
  <c r="AD40" i="2"/>
  <c r="AD15" i="2"/>
  <c r="AD228" i="2"/>
  <c r="AD403" i="2"/>
  <c r="AD472" i="2"/>
  <c r="AD433" i="2"/>
  <c r="AD191" i="2"/>
  <c r="AD6" i="2"/>
  <c r="AD200" i="2"/>
  <c r="AD14" i="2"/>
  <c r="AD659" i="2"/>
  <c r="AD181" i="2"/>
  <c r="AD494" i="2"/>
  <c r="AD541" i="2"/>
  <c r="AD87" i="2"/>
  <c r="AD190" i="2"/>
  <c r="AD3" i="2"/>
  <c r="AD483" i="2"/>
  <c r="AD47" i="2"/>
  <c r="AD57" i="2"/>
  <c r="AD611" i="2"/>
  <c r="AD232" i="2"/>
  <c r="AD164" i="2"/>
  <c r="AD523" i="2"/>
  <c r="AD563" i="2"/>
  <c r="AD731" i="2"/>
  <c r="AD439" i="2"/>
  <c r="AD329" i="2"/>
  <c r="AD201" i="2"/>
  <c r="AD28" i="2"/>
  <c r="AD178" i="2"/>
  <c r="AD358" i="2"/>
  <c r="AD344" i="2"/>
  <c r="AD648" i="2"/>
  <c r="AD465" i="2"/>
  <c r="AD256" i="2"/>
  <c r="AD453" i="2"/>
  <c r="AD88" i="2"/>
  <c r="AD76" i="2"/>
  <c r="AD695" i="2"/>
  <c r="AD498" i="2"/>
  <c r="AD382" i="2"/>
  <c r="AD724" i="2"/>
  <c r="AD131" i="2"/>
  <c r="AD489" i="2"/>
  <c r="AD367" i="2"/>
  <c r="AD310" i="2"/>
  <c r="AD681" i="2"/>
  <c r="AD244" i="2"/>
  <c r="AD484" i="2"/>
  <c r="AD441" i="2"/>
  <c r="AD273" i="2"/>
  <c r="AD464" i="2"/>
  <c r="AD539" i="2"/>
  <c r="AD211" i="2"/>
  <c r="AD235" i="2"/>
  <c r="AD132" i="2"/>
  <c r="AD260" i="2"/>
  <c r="AD91" i="2"/>
  <c r="AD186" i="2"/>
  <c r="AD440" i="2"/>
  <c r="AD116" i="2"/>
  <c r="AD437" i="2"/>
  <c r="AD29" i="2"/>
  <c r="AD722" i="2"/>
  <c r="AD85" i="2"/>
  <c r="AD436" i="2"/>
  <c r="AD55" i="2"/>
  <c r="AD421" i="2"/>
  <c r="AD430" i="2"/>
  <c r="AD112" i="2"/>
  <c r="AD532" i="2"/>
  <c r="AD697" i="2"/>
  <c r="AD104" i="2"/>
  <c r="AD727" i="2"/>
  <c r="AD419" i="2"/>
  <c r="AD675" i="2"/>
  <c r="AD592" i="2"/>
  <c r="AD685" i="2"/>
  <c r="AD519" i="2"/>
  <c r="AD676" i="2"/>
  <c r="AD566" i="2"/>
  <c r="AD526" i="2"/>
  <c r="AD357" i="2"/>
  <c r="AD128" i="2"/>
  <c r="AD571" i="2"/>
  <c r="AD714" i="2"/>
  <c r="AD237" i="2"/>
  <c r="AD600" i="2"/>
  <c r="AD435" i="2"/>
  <c r="AD381" i="2"/>
  <c r="AD16" i="2"/>
  <c r="AD475" i="2"/>
  <c r="AD48" i="2"/>
  <c r="AD154" i="2"/>
  <c r="AD394" i="2"/>
  <c r="AD492" i="2"/>
  <c r="AD239" i="2"/>
  <c r="AD556" i="2"/>
  <c r="AD311" i="2"/>
  <c r="AD670" i="2"/>
  <c r="AD651" i="2"/>
  <c r="AD157" i="2"/>
  <c r="AD513" i="2"/>
  <c r="AD652" i="2"/>
  <c r="AD56" i="2"/>
  <c r="AD392" i="2"/>
  <c r="AD447" i="2"/>
  <c r="AD290" i="2"/>
  <c r="AD152" i="2"/>
  <c r="AD497" i="2"/>
  <c r="AD374" i="2"/>
  <c r="AD23" i="2"/>
  <c r="AD395" i="2"/>
  <c r="AD607" i="2"/>
  <c r="AD639" i="2"/>
  <c r="AD401" i="2"/>
  <c r="AD736" i="2"/>
  <c r="AD485" i="2"/>
  <c r="AD25" i="2"/>
  <c r="AD617" i="2"/>
  <c r="AD423" i="2"/>
  <c r="AD58" i="2"/>
  <c r="AD227" i="2"/>
  <c r="AD442" i="2"/>
  <c r="AD540" i="2"/>
  <c r="AD728" i="2"/>
  <c r="AD261" i="2"/>
  <c r="AD612" i="2"/>
  <c r="AD508" i="2"/>
  <c r="AD26" i="2"/>
  <c r="AD454" i="2"/>
  <c r="AD45" i="2"/>
  <c r="AD18" i="2"/>
  <c r="AD151" i="2"/>
  <c r="AD202" i="2"/>
  <c r="AD488" i="2"/>
  <c r="AD143" i="2"/>
  <c r="K59" i="3" s="1"/>
  <c r="AD93" i="2"/>
  <c r="AD666" i="2"/>
  <c r="AD66" i="2"/>
  <c r="AD583" i="2"/>
  <c r="AD514" i="2"/>
  <c r="AD301" i="2"/>
  <c r="AD333" i="2"/>
  <c r="AD337" i="2"/>
  <c r="AD455" i="2"/>
  <c r="AD220" i="2"/>
  <c r="AD150" i="2"/>
  <c r="AD293" i="2"/>
  <c r="AD97" i="2"/>
  <c r="AD404" i="2"/>
  <c r="AD671" i="2"/>
  <c r="AD653" i="2"/>
  <c r="AD545" i="2"/>
  <c r="AD369" i="2"/>
  <c r="AD258" i="2"/>
  <c r="AD543" i="2"/>
  <c r="AD20" i="2"/>
  <c r="AD100" i="2"/>
  <c r="AD167" i="2"/>
  <c r="AD678" i="2"/>
  <c r="AD734" i="2"/>
  <c r="AD39" i="2"/>
  <c r="AD713" i="2"/>
  <c r="AD445" i="2"/>
  <c r="AD325" i="2"/>
  <c r="AD674" i="2"/>
  <c r="AD405" i="2"/>
  <c r="AD268" i="2"/>
  <c r="AD226" i="2"/>
  <c r="AD275" i="2"/>
  <c r="AD640" i="2"/>
  <c r="AD192" i="2"/>
  <c r="AD479" i="2"/>
  <c r="AD576" i="2"/>
  <c r="K107" i="3" s="1"/>
  <c r="AD426" i="2"/>
  <c r="AD705" i="2"/>
  <c r="AD614" i="2"/>
  <c r="AD327" i="2"/>
  <c r="AD701" i="2"/>
  <c r="AD341" i="2"/>
  <c r="AD163" i="2"/>
  <c r="AD250" i="2"/>
  <c r="AD124" i="2"/>
  <c r="AD138" i="2"/>
  <c r="AD710" i="2"/>
  <c r="AD719" i="2"/>
  <c r="AD257" i="2"/>
  <c r="AD522" i="2"/>
  <c r="AD593" i="2"/>
  <c r="AD561" i="2"/>
  <c r="AD463" i="2"/>
  <c r="AD111" i="2"/>
  <c r="AD133" i="2"/>
  <c r="AD732" i="2"/>
  <c r="AD187" i="2"/>
  <c r="AD365" i="2"/>
  <c r="AD328" i="2"/>
  <c r="AD122" i="2"/>
  <c r="AD696" i="2"/>
  <c r="AD62" i="2"/>
  <c r="AD669" i="2"/>
  <c r="AD121" i="2"/>
  <c r="AD242" i="2"/>
  <c r="AD579" i="2"/>
  <c r="AD642" i="2"/>
  <c r="AD682" i="2"/>
  <c r="AD172" i="2"/>
  <c r="AD552" i="2"/>
  <c r="AD282" i="2"/>
  <c r="AD398" i="2"/>
  <c r="AD342" i="2"/>
  <c r="AD285" i="2"/>
  <c r="AD126" i="2"/>
  <c r="AD331" i="2"/>
  <c r="AD702" i="2"/>
  <c r="AD550" i="2"/>
  <c r="AD460" i="2"/>
  <c r="AD570" i="2"/>
  <c r="AD400" i="2"/>
  <c r="AD564" i="2"/>
  <c r="AD667" i="2"/>
  <c r="AD700" i="2"/>
  <c r="AD660" i="2"/>
  <c r="AD738" i="2"/>
  <c r="AD694" i="2"/>
  <c r="AD140" i="2"/>
  <c r="K23" i="3" s="1"/>
  <c r="AD551" i="2"/>
  <c r="AD580" i="2"/>
  <c r="AD601" i="2"/>
  <c r="AD574" i="2"/>
  <c r="AD476" i="2"/>
  <c r="AD280" i="2"/>
  <c r="AD335" i="2"/>
  <c r="AD691" i="2"/>
  <c r="AD86" i="2"/>
  <c r="AD107" i="2"/>
  <c r="AD343" i="2"/>
  <c r="K61" i="3" s="1"/>
  <c r="AD549" i="2"/>
  <c r="AD613" i="2"/>
  <c r="AD137" i="2"/>
  <c r="AD315" i="2"/>
  <c r="AD339" i="2"/>
  <c r="AD101" i="2"/>
  <c r="AD223" i="2"/>
  <c r="AD560" i="2"/>
  <c r="AD396" i="2"/>
  <c r="AD424" i="2"/>
  <c r="AD596" i="2"/>
  <c r="AD314" i="2"/>
  <c r="AD537" i="2"/>
  <c r="AD658" i="2"/>
  <c r="AD194" i="2"/>
  <c r="AD567" i="2"/>
  <c r="AD253" i="2"/>
  <c r="AD156" i="2"/>
  <c r="AD729" i="2"/>
  <c r="AD511" i="2"/>
  <c r="AD411" i="2"/>
  <c r="AD577" i="2"/>
  <c r="AD450" i="2"/>
  <c r="AD500" i="2"/>
  <c r="AD174" i="2"/>
  <c r="AD406" i="2"/>
  <c r="AD161" i="2"/>
  <c r="AD449" i="2"/>
  <c r="AD397" i="2"/>
  <c r="AD518" i="2"/>
  <c r="AD427" i="2"/>
  <c r="AD340" i="2"/>
  <c r="AD688" i="2"/>
  <c r="AD598" i="2"/>
  <c r="AD207" i="2"/>
  <c r="AD584" i="2"/>
  <c r="AD622" i="2"/>
  <c r="AD355" i="2"/>
  <c r="AD305" i="2"/>
  <c r="AD656" i="2"/>
  <c r="AD193" i="2"/>
  <c r="AD434" i="2"/>
  <c r="AD619" i="2"/>
  <c r="AD672" i="2"/>
  <c r="AD363" i="2"/>
  <c r="AD524" i="2"/>
  <c r="AD568" i="2"/>
  <c r="AD715" i="2"/>
  <c r="AD266" i="2"/>
  <c r="AD502" i="2"/>
  <c r="AD283" i="2"/>
  <c r="AD387" i="2"/>
  <c r="AD412" i="2"/>
  <c r="AD733" i="2"/>
  <c r="AD391" i="2"/>
  <c r="AD602" i="2"/>
  <c r="AD393" i="2"/>
  <c r="AD628" i="2"/>
  <c r="AD503" i="2"/>
  <c r="AD679" i="2"/>
  <c r="AD586" i="2"/>
  <c r="AD638" i="2"/>
  <c r="AD521" i="2"/>
  <c r="AD624" i="2"/>
  <c r="AD725" i="2"/>
  <c r="AD446" i="2"/>
  <c r="AD723" i="2"/>
  <c r="AD707" i="2"/>
  <c r="AD686" i="2"/>
  <c r="AD647" i="2"/>
  <c r="AD683" i="2"/>
  <c r="AD610" i="2"/>
  <c r="AD737" i="2"/>
  <c r="AD711" i="2"/>
  <c r="AD698" i="2"/>
  <c r="AD625" i="2"/>
  <c r="AD603" i="2"/>
  <c r="AD595" i="2"/>
  <c r="AD668" i="2"/>
  <c r="AD599" i="2"/>
  <c r="AD720" i="2"/>
  <c r="AD718" i="2"/>
  <c r="AD631" i="2"/>
  <c r="AD665" i="2"/>
  <c r="AD709" i="2"/>
  <c r="K108" i="3" s="1"/>
  <c r="AD726" i="2"/>
  <c r="AD717" i="2"/>
  <c r="AD582" i="2"/>
  <c r="AD687" i="2"/>
  <c r="AD664" i="2"/>
  <c r="AD689" i="2"/>
  <c r="AD690" i="2"/>
  <c r="AD735" i="2"/>
  <c r="AC557" i="2"/>
  <c r="AC528" i="2"/>
  <c r="AC615" i="2"/>
  <c r="AC125" i="2"/>
  <c r="AC402" i="2"/>
  <c r="AC531" i="2"/>
  <c r="AC360" i="2"/>
  <c r="AC510" i="2"/>
  <c r="AC591" i="2"/>
  <c r="AC322" i="2"/>
  <c r="AC356" i="2"/>
  <c r="AC469" i="2"/>
  <c r="AC267" i="2"/>
  <c r="AC693" i="2"/>
  <c r="AC176" i="2"/>
  <c r="AC118" i="2"/>
  <c r="AC158" i="2"/>
  <c r="AC457" i="2"/>
  <c r="AC527" i="2"/>
  <c r="AC662" i="2"/>
  <c r="AC529" i="2"/>
  <c r="AC70" i="2"/>
  <c r="AC105" i="2"/>
  <c r="AC417" i="2"/>
  <c r="AC377" i="2"/>
  <c r="AC507" i="2"/>
  <c r="AC19" i="2"/>
  <c r="AC302" i="2"/>
  <c r="AC198" i="2"/>
  <c r="AC650" i="2"/>
  <c r="AC368" i="2"/>
  <c r="AC114" i="2"/>
  <c r="AC645" i="2"/>
  <c r="AC632" i="2"/>
  <c r="AC142" i="2"/>
  <c r="AC73" i="2"/>
  <c r="AC5" i="2"/>
  <c r="AC304" i="2"/>
  <c r="AC636" i="2"/>
  <c r="AC82" i="2"/>
  <c r="AC459" i="2"/>
  <c r="AC109" i="2"/>
  <c r="AC34" i="2"/>
  <c r="AC209" i="2"/>
  <c r="AC330" i="2"/>
  <c r="AC515" i="2"/>
  <c r="AC218" i="2"/>
  <c r="AC546" i="2"/>
  <c r="AC269" i="2"/>
  <c r="AC113" i="2"/>
  <c r="AC171" i="2"/>
  <c r="AC410" i="2"/>
  <c r="AC623" i="2"/>
  <c r="AC78" i="2"/>
  <c r="AC77" i="2"/>
  <c r="AC422" i="2"/>
  <c r="AC272" i="2"/>
  <c r="AC525" i="2"/>
  <c r="AC534" i="2"/>
  <c r="AC64" i="2"/>
  <c r="AC146" i="2"/>
  <c r="AC474" i="2"/>
  <c r="AC318" i="2"/>
  <c r="AC182" i="2"/>
  <c r="AC458" i="2"/>
  <c r="AC456" i="2"/>
  <c r="AC234" i="2"/>
  <c r="AC141" i="2"/>
  <c r="AC326" i="2"/>
  <c r="AC74" i="2"/>
  <c r="AC414" i="2"/>
  <c r="AC390" i="2"/>
  <c r="AC461" i="2"/>
  <c r="AC308" i="2"/>
  <c r="AC654" i="2"/>
  <c r="AC127" i="2"/>
  <c r="AC297" i="2"/>
  <c r="AC480" i="2"/>
  <c r="AC4" i="2"/>
  <c r="AC348" i="2"/>
  <c r="AC196" i="2"/>
  <c r="AC306" i="2"/>
  <c r="AC94" i="2"/>
  <c r="AC553" i="2"/>
  <c r="AC316" i="2"/>
  <c r="AC535" i="2"/>
  <c r="AC12" i="2"/>
  <c r="AC208" i="2"/>
  <c r="AC44" i="2"/>
  <c r="AC247" i="2"/>
  <c r="AC345" i="2"/>
  <c r="AC386" i="2"/>
  <c r="AC629" i="2"/>
  <c r="AC50" i="2"/>
  <c r="AC252" i="2"/>
  <c r="AC287" i="2"/>
  <c r="AC361" i="2"/>
  <c r="AC428" i="2"/>
  <c r="AC8" i="2"/>
  <c r="AC319" i="2"/>
  <c r="J67" i="3" s="1"/>
  <c r="AC59" i="2"/>
  <c r="AC195" i="2"/>
  <c r="AC265" i="2"/>
  <c r="AC292" i="2"/>
  <c r="AC238" i="2"/>
  <c r="AC135" i="2"/>
  <c r="AC499" i="2"/>
  <c r="AC230" i="2"/>
  <c r="AC286" i="2"/>
  <c r="AC221" i="2"/>
  <c r="AC159" i="2"/>
  <c r="AC103" i="2"/>
  <c r="AC38" i="2"/>
  <c r="AC415" i="2"/>
  <c r="AC486" i="2"/>
  <c r="AC179" i="2"/>
  <c r="AC633" i="2"/>
  <c r="AC362" i="2"/>
  <c r="AC147" i="2"/>
  <c r="AC704" i="2"/>
  <c r="AC466" i="2"/>
  <c r="AC10" i="2"/>
  <c r="AC229" i="2"/>
  <c r="AC364" i="2"/>
  <c r="AC145" i="2"/>
  <c r="AC279" i="2"/>
  <c r="AC33" i="2"/>
  <c r="AC277" i="2"/>
  <c r="AC54" i="2"/>
  <c r="AC334" i="2"/>
  <c r="AC168" i="2"/>
  <c r="AC199" i="2"/>
  <c r="AC210" i="2"/>
  <c r="AC443" i="2"/>
  <c r="AC609" i="2"/>
  <c r="AC495" i="2"/>
  <c r="AC312" i="2"/>
  <c r="AC284" i="2"/>
  <c r="AC43" i="2"/>
  <c r="AC378" i="2"/>
  <c r="AC294" i="2"/>
  <c r="AC716" i="2"/>
  <c r="AC353" i="2"/>
  <c r="AC346" i="2"/>
  <c r="AC482" i="2"/>
  <c r="AC699" i="2"/>
  <c r="AC96" i="2"/>
  <c r="AC323" i="2"/>
  <c r="AC11" i="2"/>
  <c r="AC231" i="2"/>
  <c r="AC84" i="2"/>
  <c r="AC117" i="2"/>
  <c r="AC354" i="2"/>
  <c r="AC246" i="2"/>
  <c r="AC281" i="2"/>
  <c r="AC371" i="2"/>
  <c r="AC542" i="2"/>
  <c r="AC188" i="2"/>
  <c r="AC490" i="2"/>
  <c r="AC533" i="2"/>
  <c r="AC554" i="2"/>
  <c r="AC372" i="2"/>
  <c r="AC547" i="2"/>
  <c r="AC162" i="2"/>
  <c r="AC467" i="2"/>
  <c r="AC37" i="2"/>
  <c r="AC264" i="2"/>
  <c r="AC581" i="2"/>
  <c r="AC646" i="2"/>
  <c r="AC493" i="2"/>
  <c r="AC630" i="2"/>
  <c r="AC2" i="2"/>
  <c r="AC505" i="2"/>
  <c r="AC481" i="2"/>
  <c r="AC349" i="2"/>
  <c r="AC641" i="2"/>
  <c r="AC149" i="2"/>
  <c r="AC129" i="2"/>
  <c r="AC22" i="2"/>
  <c r="AC185" i="2"/>
  <c r="AC222" i="2"/>
  <c r="AC169" i="2"/>
  <c r="AC661" i="2"/>
  <c r="AC233" i="2"/>
  <c r="AC51" i="2"/>
  <c r="AC384" i="2"/>
  <c r="AC597" i="2"/>
  <c r="AC41" i="2"/>
  <c r="AC643" i="2"/>
  <c r="AC562" i="2"/>
  <c r="AC379" i="2"/>
  <c r="AC30" i="2"/>
  <c r="AC180" i="2"/>
  <c r="AC684" i="2"/>
  <c r="AC307" i="2"/>
  <c r="AC359" i="2"/>
  <c r="AC618" i="2"/>
  <c r="AC448" i="2"/>
  <c r="AC89" i="2"/>
  <c r="AC438" i="2"/>
  <c r="J62" i="3" s="1"/>
  <c r="AC429" i="2"/>
  <c r="AC251" i="2"/>
  <c r="AC366" i="2"/>
  <c r="AC530" i="2"/>
  <c r="AC587" i="2"/>
  <c r="AC75" i="2"/>
  <c r="AC262" i="2"/>
  <c r="AC375" i="2"/>
  <c r="AC81" i="2"/>
  <c r="AC644" i="2"/>
  <c r="AC241" i="2"/>
  <c r="AC604" i="2"/>
  <c r="AC509" i="2"/>
  <c r="J122" i="3" s="1"/>
  <c r="AC501" i="2"/>
  <c r="AC431" i="2"/>
  <c r="AC144" i="2"/>
  <c r="AC184" i="2"/>
  <c r="AC288" i="2"/>
  <c r="AC572" i="2"/>
  <c r="AC83" i="2"/>
  <c r="AC544" i="2"/>
  <c r="AC416" i="2"/>
  <c r="AC320" i="2"/>
  <c r="AC67" i="2"/>
  <c r="AC255" i="2"/>
  <c r="AC278" i="2"/>
  <c r="AC589" i="2"/>
  <c r="AC677" i="2"/>
  <c r="AC468" i="2"/>
  <c r="AC61" i="2"/>
  <c r="AC512" i="2"/>
  <c r="AC517" i="2"/>
  <c r="AC730" i="2"/>
  <c r="AC620" i="2"/>
  <c r="AC259" i="2"/>
  <c r="AC585" i="2"/>
  <c r="AC295" i="2"/>
  <c r="AC708" i="2"/>
  <c r="AC53" i="2"/>
  <c r="AC303" i="2"/>
  <c r="AC170" i="2"/>
  <c r="AC444" i="2"/>
  <c r="AC148" i="2"/>
  <c r="AC703" i="2"/>
  <c r="AC108" i="2"/>
  <c r="AC90" i="2"/>
  <c r="AC594" i="2"/>
  <c r="AC263" i="2"/>
  <c r="AC559" i="2"/>
  <c r="AC376" i="2"/>
  <c r="AC27" i="2"/>
  <c r="AC657" i="2"/>
  <c r="AC336" i="2"/>
  <c r="AC409" i="2"/>
  <c r="AC452" i="2"/>
  <c r="AC352" i="2"/>
  <c r="AC31" i="2"/>
  <c r="AC17" i="2"/>
  <c r="AC271" i="2"/>
  <c r="AC291" i="2"/>
  <c r="AC92" i="2"/>
  <c r="AC536" i="2"/>
  <c r="AC418" i="2"/>
  <c r="AC309" i="2"/>
  <c r="AC313" i="2"/>
  <c r="AC590" i="2"/>
  <c r="AC558" i="2"/>
  <c r="AC214" i="2"/>
  <c r="AC72" i="2"/>
  <c r="AC389" i="2"/>
  <c r="AC115" i="2"/>
  <c r="AC565" i="2"/>
  <c r="AC477" i="2"/>
  <c r="AC71" i="2"/>
  <c r="AC173" i="2"/>
  <c r="AC63" i="2"/>
  <c r="AC605" i="2"/>
  <c r="AC407" i="2"/>
  <c r="AC491" i="2"/>
  <c r="AC212" i="2"/>
  <c r="AC32" i="2"/>
  <c r="AC478" i="2"/>
  <c r="AC432" i="2"/>
  <c r="AC95" i="2"/>
  <c r="AC123" i="2"/>
  <c r="AC80" i="2"/>
  <c r="AC274" i="2"/>
  <c r="AC298" i="2"/>
  <c r="AC347" i="2"/>
  <c r="AC608" i="2"/>
  <c r="AC317" i="2"/>
  <c r="AC471" i="2"/>
  <c r="AC616" i="2"/>
  <c r="AC712" i="2"/>
  <c r="AC225" i="2"/>
  <c r="J22" i="3" s="1"/>
  <c r="AC177" i="2"/>
  <c r="AC555" i="2"/>
  <c r="AC106" i="2"/>
  <c r="AC243" i="2"/>
  <c r="AC65" i="2"/>
  <c r="AC373" i="2"/>
  <c r="AC270" i="2"/>
  <c r="AC160" i="2"/>
  <c r="AC621" i="2"/>
  <c r="AC203" i="2"/>
  <c r="AC68" i="2"/>
  <c r="AC408" i="2"/>
  <c r="AC496" i="2"/>
  <c r="AC338" i="2"/>
  <c r="AC351" i="2"/>
  <c r="AC276" i="2"/>
  <c r="AC166" i="2"/>
  <c r="AC248" i="2"/>
  <c r="AC139" i="2"/>
  <c r="AC569" i="2"/>
  <c r="AC473" i="2"/>
  <c r="AC626" i="2"/>
  <c r="AC634" i="2"/>
  <c r="AC245" i="2"/>
  <c r="AC573" i="2"/>
  <c r="AC98" i="2"/>
  <c r="AC183" i="2"/>
  <c r="AC9" i="2"/>
  <c r="AC321" i="2"/>
  <c r="AC216" i="2"/>
  <c r="AC24" i="2"/>
  <c r="AC217" i="2"/>
  <c r="AC520" i="2"/>
  <c r="AC99" i="2"/>
  <c r="AC575" i="2"/>
  <c r="AC236" i="2"/>
  <c r="AC7" i="2"/>
  <c r="AC425" i="2"/>
  <c r="AC663" i="2"/>
  <c r="AC52" i="2"/>
  <c r="AC721" i="2"/>
  <c r="AC213" i="2"/>
  <c r="AC649" i="2"/>
  <c r="AC399" i="2"/>
  <c r="AC60" i="2"/>
  <c r="AC299" i="2"/>
  <c r="AC79" i="2"/>
  <c r="AC627" i="2"/>
  <c r="AC42" i="2"/>
  <c r="AC46" i="2"/>
  <c r="AC35" i="2"/>
  <c r="AC706" i="2"/>
  <c r="AC504" i="2"/>
  <c r="AC380" i="2"/>
  <c r="AC36" i="2"/>
  <c r="AC134" i="2"/>
  <c r="AC506" i="2"/>
  <c r="AC300" i="2"/>
  <c r="AC110" i="2"/>
  <c r="AC548" i="2"/>
  <c r="AC332" i="2"/>
  <c r="AC655" i="2"/>
  <c r="AC606" i="2"/>
  <c r="AC119" i="2"/>
  <c r="AC462" i="2"/>
  <c r="AC254" i="2"/>
  <c r="AC215" i="2"/>
  <c r="AC470" i="2"/>
  <c r="AC324" i="2"/>
  <c r="AC588" i="2"/>
  <c r="AC249" i="2"/>
  <c r="AC224" i="2"/>
  <c r="AC578" i="2"/>
  <c r="AC240" i="2"/>
  <c r="AC189" i="2"/>
  <c r="AC451" i="2"/>
  <c r="AC388" i="2"/>
  <c r="AC385" i="2"/>
  <c r="AC219" i="2"/>
  <c r="AC120" i="2"/>
  <c r="AC413" i="2"/>
  <c r="AC692" i="2"/>
  <c r="AC153" i="2"/>
  <c r="AC673" i="2"/>
  <c r="AC49" i="2"/>
  <c r="AC197" i="2"/>
  <c r="AC420" i="2"/>
  <c r="AC130" i="2"/>
  <c r="AC635" i="2"/>
  <c r="AC350" i="2"/>
  <c r="AC206" i="2"/>
  <c r="AC538" i="2"/>
  <c r="AC289" i="2"/>
  <c r="AC13" i="2"/>
  <c r="AC487" i="2"/>
  <c r="AC680" i="2"/>
  <c r="AC370" i="2"/>
  <c r="AC204" i="2"/>
  <c r="AC21" i="2"/>
  <c r="AC155" i="2"/>
  <c r="AC296" i="2"/>
  <c r="AC165" i="2"/>
  <c r="AC175" i="2"/>
  <c r="AC516" i="2"/>
  <c r="AC205" i="2"/>
  <c r="AC136" i="2"/>
  <c r="AC383" i="2"/>
  <c r="AC69" i="2"/>
  <c r="AC637" i="2"/>
  <c r="J109" i="3" s="1"/>
  <c r="AC102" i="2"/>
  <c r="AC40" i="2"/>
  <c r="AC15" i="2"/>
  <c r="AC228" i="2"/>
  <c r="AC403" i="2"/>
  <c r="AC472" i="2"/>
  <c r="AC433" i="2"/>
  <c r="AC191" i="2"/>
  <c r="AC6" i="2"/>
  <c r="AC200" i="2"/>
  <c r="AC14" i="2"/>
  <c r="AC659" i="2"/>
  <c r="AC181" i="2"/>
  <c r="AC494" i="2"/>
  <c r="AC541" i="2"/>
  <c r="AC87" i="2"/>
  <c r="AC190" i="2"/>
  <c r="AC3" i="2"/>
  <c r="AC483" i="2"/>
  <c r="AC47" i="2"/>
  <c r="AC57" i="2"/>
  <c r="AC611" i="2"/>
  <c r="AC232" i="2"/>
  <c r="AC164" i="2"/>
  <c r="AC523" i="2"/>
  <c r="AC563" i="2"/>
  <c r="AC731" i="2"/>
  <c r="AC439" i="2"/>
  <c r="AC329" i="2"/>
  <c r="AC201" i="2"/>
  <c r="AC28" i="2"/>
  <c r="AC178" i="2"/>
  <c r="AC358" i="2"/>
  <c r="AC344" i="2"/>
  <c r="AC648" i="2"/>
  <c r="AC465" i="2"/>
  <c r="AC256" i="2"/>
  <c r="AC453" i="2"/>
  <c r="AC88" i="2"/>
  <c r="AC76" i="2"/>
  <c r="AC695" i="2"/>
  <c r="AC498" i="2"/>
  <c r="AC382" i="2"/>
  <c r="AC724" i="2"/>
  <c r="AC131" i="2"/>
  <c r="AC489" i="2"/>
  <c r="AC367" i="2"/>
  <c r="AC310" i="2"/>
  <c r="AC681" i="2"/>
  <c r="AC244" i="2"/>
  <c r="AC484" i="2"/>
  <c r="AC441" i="2"/>
  <c r="AC273" i="2"/>
  <c r="AC464" i="2"/>
  <c r="AC539" i="2"/>
  <c r="AC211" i="2"/>
  <c r="AC235" i="2"/>
  <c r="AC132" i="2"/>
  <c r="AC260" i="2"/>
  <c r="AC91" i="2"/>
  <c r="AC186" i="2"/>
  <c r="AC440" i="2"/>
  <c r="AC116" i="2"/>
  <c r="AC437" i="2"/>
  <c r="AC29" i="2"/>
  <c r="AC722" i="2"/>
  <c r="AC85" i="2"/>
  <c r="AC436" i="2"/>
  <c r="AC55" i="2"/>
  <c r="AC421" i="2"/>
  <c r="AC430" i="2"/>
  <c r="AC112" i="2"/>
  <c r="AC532" i="2"/>
  <c r="AC697" i="2"/>
  <c r="AC104" i="2"/>
  <c r="AC727" i="2"/>
  <c r="AC419" i="2"/>
  <c r="AC675" i="2"/>
  <c r="AC592" i="2"/>
  <c r="AC685" i="2"/>
  <c r="AC519" i="2"/>
  <c r="AC676" i="2"/>
  <c r="AC566" i="2"/>
  <c r="AC526" i="2"/>
  <c r="AC357" i="2"/>
  <c r="AC128" i="2"/>
  <c r="AC571" i="2"/>
  <c r="AC714" i="2"/>
  <c r="AC237" i="2"/>
  <c r="AC600" i="2"/>
  <c r="AC435" i="2"/>
  <c r="AC381" i="2"/>
  <c r="AC16" i="2"/>
  <c r="AC475" i="2"/>
  <c r="AC48" i="2"/>
  <c r="AC154" i="2"/>
  <c r="AC394" i="2"/>
  <c r="AC492" i="2"/>
  <c r="AC239" i="2"/>
  <c r="AC556" i="2"/>
  <c r="AC311" i="2"/>
  <c r="AC670" i="2"/>
  <c r="AC651" i="2"/>
  <c r="AC157" i="2"/>
  <c r="AC513" i="2"/>
  <c r="AC652" i="2"/>
  <c r="AC56" i="2"/>
  <c r="AC392" i="2"/>
  <c r="AC447" i="2"/>
  <c r="AC290" i="2"/>
  <c r="AC152" i="2"/>
  <c r="AC497" i="2"/>
  <c r="AC374" i="2"/>
  <c r="AC23" i="2"/>
  <c r="AC395" i="2"/>
  <c r="AC607" i="2"/>
  <c r="AC639" i="2"/>
  <c r="AC401" i="2"/>
  <c r="AC736" i="2"/>
  <c r="AC485" i="2"/>
  <c r="AC25" i="2"/>
  <c r="AC617" i="2"/>
  <c r="AC423" i="2"/>
  <c r="AC58" i="2"/>
  <c r="AC227" i="2"/>
  <c r="AC442" i="2"/>
  <c r="AC540" i="2"/>
  <c r="AC728" i="2"/>
  <c r="AC261" i="2"/>
  <c r="AC612" i="2"/>
  <c r="AC508" i="2"/>
  <c r="AC26" i="2"/>
  <c r="J19" i="3" s="1"/>
  <c r="AC454" i="2"/>
  <c r="AC45" i="2"/>
  <c r="AC18" i="2"/>
  <c r="AC151" i="2"/>
  <c r="AC202" i="2"/>
  <c r="AC488" i="2"/>
  <c r="AC143" i="2"/>
  <c r="J59" i="3" s="1"/>
  <c r="AC93" i="2"/>
  <c r="AC666" i="2"/>
  <c r="AC66" i="2"/>
  <c r="AC583" i="2"/>
  <c r="AC514" i="2"/>
  <c r="AC301" i="2"/>
  <c r="AC333" i="2"/>
  <c r="AC337" i="2"/>
  <c r="AC455" i="2"/>
  <c r="AC220" i="2"/>
  <c r="AC150" i="2"/>
  <c r="AC293" i="2"/>
  <c r="AC97" i="2"/>
  <c r="AC404" i="2"/>
  <c r="AC671" i="2"/>
  <c r="AC653" i="2"/>
  <c r="AC545" i="2"/>
  <c r="AC369" i="2"/>
  <c r="AC258" i="2"/>
  <c r="AC543" i="2"/>
  <c r="AC20" i="2"/>
  <c r="AC100" i="2"/>
  <c r="AC167" i="2"/>
  <c r="AC678" i="2"/>
  <c r="AC734" i="2"/>
  <c r="AC39" i="2"/>
  <c r="AC713" i="2"/>
  <c r="AC445" i="2"/>
  <c r="AC325" i="2"/>
  <c r="AC674" i="2"/>
  <c r="AC405" i="2"/>
  <c r="AC268" i="2"/>
  <c r="AC226" i="2"/>
  <c r="AC275" i="2"/>
  <c r="AC640" i="2"/>
  <c r="AC192" i="2"/>
  <c r="AC479" i="2"/>
  <c r="AC576" i="2"/>
  <c r="AC426" i="2"/>
  <c r="AC705" i="2"/>
  <c r="AC614" i="2"/>
  <c r="AC327" i="2"/>
  <c r="AC701" i="2"/>
  <c r="AC341" i="2"/>
  <c r="AC163" i="2"/>
  <c r="AC250" i="2"/>
  <c r="AC124" i="2"/>
  <c r="AC138" i="2"/>
  <c r="AC710" i="2"/>
  <c r="AC719" i="2"/>
  <c r="AC257" i="2"/>
  <c r="AC522" i="2"/>
  <c r="AC593" i="2"/>
  <c r="J68" i="3" s="1"/>
  <c r="AC561" i="2"/>
  <c r="AC463" i="2"/>
  <c r="AC111" i="2"/>
  <c r="AC133" i="2"/>
  <c r="AC732" i="2"/>
  <c r="AC187" i="2"/>
  <c r="AC365" i="2"/>
  <c r="AC328" i="2"/>
  <c r="AC122" i="2"/>
  <c r="AC696" i="2"/>
  <c r="AC62" i="2"/>
  <c r="AC669" i="2"/>
  <c r="AC121" i="2"/>
  <c r="AC242" i="2"/>
  <c r="AC579" i="2"/>
  <c r="AC642" i="2"/>
  <c r="AC682" i="2"/>
  <c r="AC172" i="2"/>
  <c r="AC552" i="2"/>
  <c r="AC282" i="2"/>
  <c r="AC398" i="2"/>
  <c r="AC342" i="2"/>
  <c r="AC285" i="2"/>
  <c r="AC126" i="2"/>
  <c r="AC331" i="2"/>
  <c r="AC702" i="2"/>
  <c r="AC550" i="2"/>
  <c r="AC460" i="2"/>
  <c r="AC570" i="2"/>
  <c r="AC400" i="2"/>
  <c r="AC564" i="2"/>
  <c r="AC667" i="2"/>
  <c r="AC700" i="2"/>
  <c r="AC660" i="2"/>
  <c r="AC738" i="2"/>
  <c r="AC694" i="2"/>
  <c r="AC140" i="2"/>
  <c r="J23" i="3" s="1"/>
  <c r="AC551" i="2"/>
  <c r="AC580" i="2"/>
  <c r="AC601" i="2"/>
  <c r="AC574" i="2"/>
  <c r="AC476" i="2"/>
  <c r="AC280" i="2"/>
  <c r="AC335" i="2"/>
  <c r="AC691" i="2"/>
  <c r="AC86" i="2"/>
  <c r="AC107" i="2"/>
  <c r="AC343" i="2"/>
  <c r="J61" i="3" s="1"/>
  <c r="AC549" i="2"/>
  <c r="AC613" i="2"/>
  <c r="AC137" i="2"/>
  <c r="AC315" i="2"/>
  <c r="AC339" i="2"/>
  <c r="AC101" i="2"/>
  <c r="AC223" i="2"/>
  <c r="AC560" i="2"/>
  <c r="AC396" i="2"/>
  <c r="AC424" i="2"/>
  <c r="AC596" i="2"/>
  <c r="AC314" i="2"/>
  <c r="AC537" i="2"/>
  <c r="AC658" i="2"/>
  <c r="AC194" i="2"/>
  <c r="AC567" i="2"/>
  <c r="AC253" i="2"/>
  <c r="AC156" i="2"/>
  <c r="AC729" i="2"/>
  <c r="AC511" i="2"/>
  <c r="AC411" i="2"/>
  <c r="AC577" i="2"/>
  <c r="AC450" i="2"/>
  <c r="AC500" i="2"/>
  <c r="AC174" i="2"/>
  <c r="AC406" i="2"/>
  <c r="AC161" i="2"/>
  <c r="AC449" i="2"/>
  <c r="AC397" i="2"/>
  <c r="AC518" i="2"/>
  <c r="AC427" i="2"/>
  <c r="AC340" i="2"/>
  <c r="AC688" i="2"/>
  <c r="AC598" i="2"/>
  <c r="AC207" i="2"/>
  <c r="AC584" i="2"/>
  <c r="AC622" i="2"/>
  <c r="AC355" i="2"/>
  <c r="AC305" i="2"/>
  <c r="AC656" i="2"/>
  <c r="AC193" i="2"/>
  <c r="AC434" i="2"/>
  <c r="AC619" i="2"/>
  <c r="AC672" i="2"/>
  <c r="AC363" i="2"/>
  <c r="AC524" i="2"/>
  <c r="AC568" i="2"/>
  <c r="AC715" i="2"/>
  <c r="AC266" i="2"/>
  <c r="AC502" i="2"/>
  <c r="AC283" i="2"/>
  <c r="AC387" i="2"/>
  <c r="AC412" i="2"/>
  <c r="AC733" i="2"/>
  <c r="AC391" i="2"/>
  <c r="AC602" i="2"/>
  <c r="AC393" i="2"/>
  <c r="AC628" i="2"/>
  <c r="AC503" i="2"/>
  <c r="AC679" i="2"/>
  <c r="AC586" i="2"/>
  <c r="AC638" i="2"/>
  <c r="AC521" i="2"/>
  <c r="AC624" i="2"/>
  <c r="AC725" i="2"/>
  <c r="AC446" i="2"/>
  <c r="AC723" i="2"/>
  <c r="AC707" i="2"/>
  <c r="AC686" i="2"/>
  <c r="AC647" i="2"/>
  <c r="AC683" i="2"/>
  <c r="AC610" i="2"/>
  <c r="AC737" i="2"/>
  <c r="AC711" i="2"/>
  <c r="AC698" i="2"/>
  <c r="AC625" i="2"/>
  <c r="AC603" i="2"/>
  <c r="AC595" i="2"/>
  <c r="AC668" i="2"/>
  <c r="AC599" i="2"/>
  <c r="AC720" i="2"/>
  <c r="AC718" i="2"/>
  <c r="AC631" i="2"/>
  <c r="AC665" i="2"/>
  <c r="AC709" i="2"/>
  <c r="J108" i="3" s="1"/>
  <c r="AC726" i="2"/>
  <c r="AC717" i="2"/>
  <c r="AC582" i="2"/>
  <c r="AC687" i="2"/>
  <c r="AC664" i="2"/>
  <c r="AC689" i="2"/>
  <c r="AC690" i="2"/>
  <c r="AC735" i="2"/>
  <c r="U557" i="2"/>
  <c r="U528" i="2"/>
  <c r="U615" i="2"/>
  <c r="U125" i="2"/>
  <c r="U402" i="2"/>
  <c r="U531" i="2"/>
  <c r="U360" i="2"/>
  <c r="U510" i="2"/>
  <c r="U591" i="2"/>
  <c r="U322" i="2"/>
  <c r="U356" i="2"/>
  <c r="U469" i="2"/>
  <c r="U267" i="2"/>
  <c r="U693" i="2"/>
  <c r="U176" i="2"/>
  <c r="U118" i="2"/>
  <c r="U158" i="2"/>
  <c r="U457" i="2"/>
  <c r="U527" i="2"/>
  <c r="U662" i="2"/>
  <c r="U529" i="2"/>
  <c r="U70" i="2"/>
  <c r="U105" i="2"/>
  <c r="U417" i="2"/>
  <c r="U377" i="2"/>
  <c r="U507" i="2"/>
  <c r="U19" i="2"/>
  <c r="U302" i="2"/>
  <c r="U198" i="2"/>
  <c r="U650" i="2"/>
  <c r="U368" i="2"/>
  <c r="U114" i="2"/>
  <c r="U645" i="2"/>
  <c r="U632" i="2"/>
  <c r="U142" i="2"/>
  <c r="U73" i="2"/>
  <c r="U5" i="2"/>
  <c r="U304" i="2"/>
  <c r="U636" i="2"/>
  <c r="U82" i="2"/>
  <c r="U459" i="2"/>
  <c r="U109" i="2"/>
  <c r="U34" i="2"/>
  <c r="U209" i="2"/>
  <c r="U330" i="2"/>
  <c r="U515" i="2"/>
  <c r="U218" i="2"/>
  <c r="T24" i="3" s="1"/>
  <c r="U546" i="2"/>
  <c r="U269" i="2"/>
  <c r="U113" i="2"/>
  <c r="U171" i="2"/>
  <c r="U410" i="2"/>
  <c r="U623" i="2"/>
  <c r="U78" i="2"/>
  <c r="U77" i="2"/>
  <c r="U422" i="2"/>
  <c r="U272" i="2"/>
  <c r="U525" i="2"/>
  <c r="U534" i="2"/>
  <c r="U64" i="2"/>
  <c r="U146" i="2"/>
  <c r="U474" i="2"/>
  <c r="U318" i="2"/>
  <c r="U182" i="2"/>
  <c r="U458" i="2"/>
  <c r="U456" i="2"/>
  <c r="U234" i="2"/>
  <c r="U141" i="2"/>
  <c r="U326" i="2"/>
  <c r="U74" i="2"/>
  <c r="U414" i="2"/>
  <c r="U390" i="2"/>
  <c r="U461" i="2"/>
  <c r="U308" i="2"/>
  <c r="U654" i="2"/>
  <c r="U127" i="2"/>
  <c r="U297" i="2"/>
  <c r="U480" i="2"/>
  <c r="U4" i="2"/>
  <c r="U348" i="2"/>
  <c r="U196" i="2"/>
  <c r="U306" i="2"/>
  <c r="U94" i="2"/>
  <c r="U553" i="2"/>
  <c r="U316" i="2"/>
  <c r="U535" i="2"/>
  <c r="U12" i="2"/>
  <c r="U208" i="2"/>
  <c r="U44" i="2"/>
  <c r="U247" i="2"/>
  <c r="U345" i="2"/>
  <c r="U386" i="2"/>
  <c r="U629" i="2"/>
  <c r="U50" i="2"/>
  <c r="U252" i="2"/>
  <c r="U287" i="2"/>
  <c r="U361" i="2"/>
  <c r="U428" i="2"/>
  <c r="U8" i="2"/>
  <c r="U319" i="2"/>
  <c r="T67" i="3" s="1"/>
  <c r="U59" i="2"/>
  <c r="U195" i="2"/>
  <c r="U265" i="2"/>
  <c r="U292" i="2"/>
  <c r="U238" i="2"/>
  <c r="U135" i="2"/>
  <c r="U499" i="2"/>
  <c r="U230" i="2"/>
  <c r="U286" i="2"/>
  <c r="U221" i="2"/>
  <c r="U159" i="2"/>
  <c r="U103" i="2"/>
  <c r="U38" i="2"/>
  <c r="U415" i="2"/>
  <c r="U486" i="2"/>
  <c r="U179" i="2"/>
  <c r="U633" i="2"/>
  <c r="U362" i="2"/>
  <c r="U147" i="2"/>
  <c r="U704" i="2"/>
  <c r="U466" i="2"/>
  <c r="U10" i="2"/>
  <c r="U229" i="2"/>
  <c r="U364" i="2"/>
  <c r="U145" i="2"/>
  <c r="U279" i="2"/>
  <c r="U33" i="2"/>
  <c r="U277" i="2"/>
  <c r="U54" i="2"/>
  <c r="U334" i="2"/>
  <c r="U168" i="2"/>
  <c r="U199" i="2"/>
  <c r="U210" i="2"/>
  <c r="U443" i="2"/>
  <c r="U609" i="2"/>
  <c r="U495" i="2"/>
  <c r="U312" i="2"/>
  <c r="U284" i="2"/>
  <c r="U43" i="2"/>
  <c r="U378" i="2"/>
  <c r="U294" i="2"/>
  <c r="U716" i="2"/>
  <c r="T110" i="3" s="1"/>
  <c r="U353" i="2"/>
  <c r="U346" i="2"/>
  <c r="U482" i="2"/>
  <c r="U699" i="2"/>
  <c r="U96" i="2"/>
  <c r="U323" i="2"/>
  <c r="U11" i="2"/>
  <c r="U231" i="2"/>
  <c r="U84" i="2"/>
  <c r="U117" i="2"/>
  <c r="U354" i="2"/>
  <c r="T5" i="3" s="1"/>
  <c r="U246" i="2"/>
  <c r="U281" i="2"/>
  <c r="U371" i="2"/>
  <c r="U542" i="2"/>
  <c r="U188" i="2"/>
  <c r="U490" i="2"/>
  <c r="U533" i="2"/>
  <c r="U554" i="2"/>
  <c r="U372" i="2"/>
  <c r="U547" i="2"/>
  <c r="U162" i="2"/>
  <c r="U467" i="2"/>
  <c r="U37" i="2"/>
  <c r="U264" i="2"/>
  <c r="U581" i="2"/>
  <c r="U646" i="2"/>
  <c r="U493" i="2"/>
  <c r="U630" i="2"/>
  <c r="U2" i="2"/>
  <c r="U505" i="2"/>
  <c r="U481" i="2"/>
  <c r="U349" i="2"/>
  <c r="U641" i="2"/>
  <c r="U149" i="2"/>
  <c r="U129" i="2"/>
  <c r="U22" i="2"/>
  <c r="U185" i="2"/>
  <c r="U222" i="2"/>
  <c r="U169" i="2"/>
  <c r="U661" i="2"/>
  <c r="U233" i="2"/>
  <c r="U51" i="2"/>
  <c r="U384" i="2"/>
  <c r="U597" i="2"/>
  <c r="U41" i="2"/>
  <c r="U643" i="2"/>
  <c r="U562" i="2"/>
  <c r="U379" i="2"/>
  <c r="U30" i="2"/>
  <c r="U180" i="2"/>
  <c r="U684" i="2"/>
  <c r="U307" i="2"/>
  <c r="U359" i="2"/>
  <c r="U618" i="2"/>
  <c r="U448" i="2"/>
  <c r="U89" i="2"/>
  <c r="U438" i="2"/>
  <c r="T62" i="3" s="1"/>
  <c r="U429" i="2"/>
  <c r="U251" i="2"/>
  <c r="U366" i="2"/>
  <c r="U530" i="2"/>
  <c r="U587" i="2"/>
  <c r="U75" i="2"/>
  <c r="U262" i="2"/>
  <c r="U375" i="2"/>
  <c r="U81" i="2"/>
  <c r="U644" i="2"/>
  <c r="U241" i="2"/>
  <c r="U604" i="2"/>
  <c r="U509" i="2"/>
  <c r="U501" i="2"/>
  <c r="U431" i="2"/>
  <c r="U144" i="2"/>
  <c r="U184" i="2"/>
  <c r="U288" i="2"/>
  <c r="U572" i="2"/>
  <c r="U83" i="2"/>
  <c r="U544" i="2"/>
  <c r="U416" i="2"/>
  <c r="U320" i="2"/>
  <c r="U67" i="2"/>
  <c r="U255" i="2"/>
  <c r="U278" i="2"/>
  <c r="U589" i="2"/>
  <c r="U677" i="2"/>
  <c r="U468" i="2"/>
  <c r="U61" i="2"/>
  <c r="U512" i="2"/>
  <c r="U517" i="2"/>
  <c r="U730" i="2"/>
  <c r="U620" i="2"/>
  <c r="U259" i="2"/>
  <c r="U585" i="2"/>
  <c r="U295" i="2"/>
  <c r="U708" i="2"/>
  <c r="U53" i="2"/>
  <c r="U303" i="2"/>
  <c r="U170" i="2"/>
  <c r="U444" i="2"/>
  <c r="U148" i="2"/>
  <c r="T4" i="3" s="1"/>
  <c r="U703" i="2"/>
  <c r="U108" i="2"/>
  <c r="U90" i="2"/>
  <c r="U594" i="2"/>
  <c r="U263" i="2"/>
  <c r="U559" i="2"/>
  <c r="U376" i="2"/>
  <c r="U27" i="2"/>
  <c r="U657" i="2"/>
  <c r="U336" i="2"/>
  <c r="U409" i="2"/>
  <c r="U452" i="2"/>
  <c r="U352" i="2"/>
  <c r="U31" i="2"/>
  <c r="U17" i="2"/>
  <c r="U271" i="2"/>
  <c r="U291" i="2"/>
  <c r="U92" i="2"/>
  <c r="U536" i="2"/>
  <c r="U418" i="2"/>
  <c r="U309" i="2"/>
  <c r="U313" i="2"/>
  <c r="U590" i="2"/>
  <c r="U558" i="2"/>
  <c r="U214" i="2"/>
  <c r="U72" i="2"/>
  <c r="U389" i="2"/>
  <c r="U115" i="2"/>
  <c r="U565" i="2"/>
  <c r="U477" i="2"/>
  <c r="U71" i="2"/>
  <c r="U173" i="2"/>
  <c r="U63" i="2"/>
  <c r="U605" i="2"/>
  <c r="U407" i="2"/>
  <c r="U491" i="2"/>
  <c r="U212" i="2"/>
  <c r="U32" i="2"/>
  <c r="U478" i="2"/>
  <c r="U432" i="2"/>
  <c r="U95" i="2"/>
  <c r="U123" i="2"/>
  <c r="U80" i="2"/>
  <c r="U274" i="2"/>
  <c r="U298" i="2"/>
  <c r="U347" i="2"/>
  <c r="U608" i="2"/>
  <c r="U317" i="2"/>
  <c r="U471" i="2"/>
  <c r="U616" i="2"/>
  <c r="U712" i="2"/>
  <c r="U225" i="2"/>
  <c r="T22" i="3" s="1"/>
  <c r="U177" i="2"/>
  <c r="U555" i="2"/>
  <c r="U106" i="2"/>
  <c r="U243" i="2"/>
  <c r="U65" i="2"/>
  <c r="U373" i="2"/>
  <c r="U270" i="2"/>
  <c r="U160" i="2"/>
  <c r="U621" i="2"/>
  <c r="U203" i="2"/>
  <c r="U68" i="2"/>
  <c r="U408" i="2"/>
  <c r="U496" i="2"/>
  <c r="U338" i="2"/>
  <c r="U351" i="2"/>
  <c r="U276" i="2"/>
  <c r="U166" i="2"/>
  <c r="U248" i="2"/>
  <c r="U139" i="2"/>
  <c r="U569" i="2"/>
  <c r="U473" i="2"/>
  <c r="U626" i="2"/>
  <c r="U634" i="2"/>
  <c r="U245" i="2"/>
  <c r="U573" i="2"/>
  <c r="U98" i="2"/>
  <c r="U183" i="2"/>
  <c r="U9" i="2"/>
  <c r="U321" i="2"/>
  <c r="U216" i="2"/>
  <c r="U24" i="2"/>
  <c r="U217" i="2"/>
  <c r="U520" i="2"/>
  <c r="U99" i="2"/>
  <c r="U575" i="2"/>
  <c r="U236" i="2"/>
  <c r="U7" i="2"/>
  <c r="U425" i="2"/>
  <c r="U663" i="2"/>
  <c r="U52" i="2"/>
  <c r="U721" i="2"/>
  <c r="U213" i="2"/>
  <c r="U649" i="2"/>
  <c r="U399" i="2"/>
  <c r="U60" i="2"/>
  <c r="U299" i="2"/>
  <c r="U79" i="2"/>
  <c r="U627" i="2"/>
  <c r="U42" i="2"/>
  <c r="U46" i="2"/>
  <c r="U35" i="2"/>
  <c r="U706" i="2"/>
  <c r="U504" i="2"/>
  <c r="U380" i="2"/>
  <c r="U36" i="2"/>
  <c r="U134" i="2"/>
  <c r="U506" i="2"/>
  <c r="U300" i="2"/>
  <c r="U110" i="2"/>
  <c r="U548" i="2"/>
  <c r="U332" i="2"/>
  <c r="U655" i="2"/>
  <c r="U606" i="2"/>
  <c r="U119" i="2"/>
  <c r="U462" i="2"/>
  <c r="U254" i="2"/>
  <c r="U215" i="2"/>
  <c r="U470" i="2"/>
  <c r="U324" i="2"/>
  <c r="U588" i="2"/>
  <c r="U249" i="2"/>
  <c r="U224" i="2"/>
  <c r="U578" i="2"/>
  <c r="U240" i="2"/>
  <c r="U189" i="2"/>
  <c r="U451" i="2"/>
  <c r="U388" i="2"/>
  <c r="U385" i="2"/>
  <c r="U219" i="2"/>
  <c r="U120" i="2"/>
  <c r="U413" i="2"/>
  <c r="U692" i="2"/>
  <c r="U153" i="2"/>
  <c r="U673" i="2"/>
  <c r="U49" i="2"/>
  <c r="U197" i="2"/>
  <c r="U420" i="2"/>
  <c r="U130" i="2"/>
  <c r="U635" i="2"/>
  <c r="U350" i="2"/>
  <c r="U206" i="2"/>
  <c r="U538" i="2"/>
  <c r="U289" i="2"/>
  <c r="U13" i="2"/>
  <c r="U487" i="2"/>
  <c r="U680" i="2"/>
  <c r="U370" i="2"/>
  <c r="U204" i="2"/>
  <c r="U21" i="2"/>
  <c r="U155" i="2"/>
  <c r="U296" i="2"/>
  <c r="U165" i="2"/>
  <c r="U175" i="2"/>
  <c r="U516" i="2"/>
  <c r="U205" i="2"/>
  <c r="U136" i="2"/>
  <c r="U383" i="2"/>
  <c r="U69" i="2"/>
  <c r="U637" i="2"/>
  <c r="U102" i="2"/>
  <c r="U40" i="2"/>
  <c r="U15" i="2"/>
  <c r="U228" i="2"/>
  <c r="U403" i="2"/>
  <c r="U472" i="2"/>
  <c r="U433" i="2"/>
  <c r="U191" i="2"/>
  <c r="U6" i="2"/>
  <c r="U200" i="2"/>
  <c r="U14" i="2"/>
  <c r="U659" i="2"/>
  <c r="U181" i="2"/>
  <c r="U494" i="2"/>
  <c r="U541" i="2"/>
  <c r="U87" i="2"/>
  <c r="U190" i="2"/>
  <c r="U3" i="2"/>
  <c r="U483" i="2"/>
  <c r="U47" i="2"/>
  <c r="U57" i="2"/>
  <c r="U611" i="2"/>
  <c r="U232" i="2"/>
  <c r="U164" i="2"/>
  <c r="U523" i="2"/>
  <c r="U563" i="2"/>
  <c r="U731" i="2"/>
  <c r="U439" i="2"/>
  <c r="U329" i="2"/>
  <c r="U201" i="2"/>
  <c r="U28" i="2"/>
  <c r="U178" i="2"/>
  <c r="U358" i="2"/>
  <c r="U344" i="2"/>
  <c r="U648" i="2"/>
  <c r="U465" i="2"/>
  <c r="U256" i="2"/>
  <c r="U453" i="2"/>
  <c r="U88" i="2"/>
  <c r="U76" i="2"/>
  <c r="U695" i="2"/>
  <c r="U498" i="2"/>
  <c r="U382" i="2"/>
  <c r="U724" i="2"/>
  <c r="U131" i="2"/>
  <c r="U489" i="2"/>
  <c r="U367" i="2"/>
  <c r="U310" i="2"/>
  <c r="U681" i="2"/>
  <c r="U244" i="2"/>
  <c r="U484" i="2"/>
  <c r="U441" i="2"/>
  <c r="U273" i="2"/>
  <c r="U464" i="2"/>
  <c r="U539" i="2"/>
  <c r="U211" i="2"/>
  <c r="U235" i="2"/>
  <c r="U132" i="2"/>
  <c r="U260" i="2"/>
  <c r="U91" i="2"/>
  <c r="U186" i="2"/>
  <c r="U440" i="2"/>
  <c r="U116" i="2"/>
  <c r="U437" i="2"/>
  <c r="U29" i="2"/>
  <c r="U722" i="2"/>
  <c r="U85" i="2"/>
  <c r="U436" i="2"/>
  <c r="U55" i="2"/>
  <c r="U421" i="2"/>
  <c r="U430" i="2"/>
  <c r="U112" i="2"/>
  <c r="U532" i="2"/>
  <c r="U697" i="2"/>
  <c r="U104" i="2"/>
  <c r="U727" i="2"/>
  <c r="U419" i="2"/>
  <c r="U675" i="2"/>
  <c r="U592" i="2"/>
  <c r="U685" i="2"/>
  <c r="U519" i="2"/>
  <c r="U676" i="2"/>
  <c r="U566" i="2"/>
  <c r="U526" i="2"/>
  <c r="U357" i="2"/>
  <c r="U128" i="2"/>
  <c r="U571" i="2"/>
  <c r="U714" i="2"/>
  <c r="U237" i="2"/>
  <c r="U600" i="2"/>
  <c r="U435" i="2"/>
  <c r="U381" i="2"/>
  <c r="U16" i="2"/>
  <c r="U475" i="2"/>
  <c r="U48" i="2"/>
  <c r="U154" i="2"/>
  <c r="U394" i="2"/>
  <c r="U492" i="2"/>
  <c r="U239" i="2"/>
  <c r="U556" i="2"/>
  <c r="U311" i="2"/>
  <c r="U670" i="2"/>
  <c r="U651" i="2"/>
  <c r="U157" i="2"/>
  <c r="U513" i="2"/>
  <c r="U652" i="2"/>
  <c r="U56" i="2"/>
  <c r="U392" i="2"/>
  <c r="U447" i="2"/>
  <c r="U290" i="2"/>
  <c r="U152" i="2"/>
  <c r="U497" i="2"/>
  <c r="U374" i="2"/>
  <c r="U23" i="2"/>
  <c r="U395" i="2"/>
  <c r="U607" i="2"/>
  <c r="U639" i="2"/>
  <c r="U401" i="2"/>
  <c r="U736" i="2"/>
  <c r="U485" i="2"/>
  <c r="U25" i="2"/>
  <c r="U617" i="2"/>
  <c r="U423" i="2"/>
  <c r="U58" i="2"/>
  <c r="U227" i="2"/>
  <c r="U442" i="2"/>
  <c r="U540" i="2"/>
  <c r="U728" i="2"/>
  <c r="U261" i="2"/>
  <c r="U612" i="2"/>
  <c r="U508" i="2"/>
  <c r="U26" i="2"/>
  <c r="U454" i="2"/>
  <c r="U45" i="2"/>
  <c r="U18" i="2"/>
  <c r="U151" i="2"/>
  <c r="U202" i="2"/>
  <c r="U488" i="2"/>
  <c r="U143" i="2"/>
  <c r="T59" i="3" s="1"/>
  <c r="U93" i="2"/>
  <c r="U666" i="2"/>
  <c r="U66" i="2"/>
  <c r="U583" i="2"/>
  <c r="U514" i="2"/>
  <c r="U301" i="2"/>
  <c r="U333" i="2"/>
  <c r="U337" i="2"/>
  <c r="U455" i="2"/>
  <c r="U220" i="2"/>
  <c r="U150" i="2"/>
  <c r="U293" i="2"/>
  <c r="U97" i="2"/>
  <c r="U404" i="2"/>
  <c r="U671" i="2"/>
  <c r="U653" i="2"/>
  <c r="U545" i="2"/>
  <c r="U369" i="2"/>
  <c r="U258" i="2"/>
  <c r="U543" i="2"/>
  <c r="U20" i="2"/>
  <c r="U100" i="2"/>
  <c r="U167" i="2"/>
  <c r="U678" i="2"/>
  <c r="U734" i="2"/>
  <c r="U39" i="2"/>
  <c r="U713" i="2"/>
  <c r="U445" i="2"/>
  <c r="U325" i="2"/>
  <c r="U674" i="2"/>
  <c r="U405" i="2"/>
  <c r="U268" i="2"/>
  <c r="U226" i="2"/>
  <c r="U275" i="2"/>
  <c r="U640" i="2"/>
  <c r="U192" i="2"/>
  <c r="U479" i="2"/>
  <c r="U576" i="2"/>
  <c r="T107" i="3" s="1"/>
  <c r="U426" i="2"/>
  <c r="U705" i="2"/>
  <c r="U614" i="2"/>
  <c r="U327" i="2"/>
  <c r="U701" i="2"/>
  <c r="U341" i="2"/>
  <c r="U163" i="2"/>
  <c r="U250" i="2"/>
  <c r="U124" i="2"/>
  <c r="U138" i="2"/>
  <c r="U710" i="2"/>
  <c r="U719" i="2"/>
  <c r="U257" i="2"/>
  <c r="U522" i="2"/>
  <c r="U593" i="2"/>
  <c r="U561" i="2"/>
  <c r="U463" i="2"/>
  <c r="U111" i="2"/>
  <c r="U133" i="2"/>
  <c r="U732" i="2"/>
  <c r="U187" i="2"/>
  <c r="U365" i="2"/>
  <c r="U328" i="2"/>
  <c r="U122" i="2"/>
  <c r="U696" i="2"/>
  <c r="U62" i="2"/>
  <c r="U669" i="2"/>
  <c r="U121" i="2"/>
  <c r="U242" i="2"/>
  <c r="U579" i="2"/>
  <c r="U642" i="2"/>
  <c r="U682" i="2"/>
  <c r="U172" i="2"/>
  <c r="U552" i="2"/>
  <c r="U282" i="2"/>
  <c r="U398" i="2"/>
  <c r="U342" i="2"/>
  <c r="U285" i="2"/>
  <c r="U126" i="2"/>
  <c r="U331" i="2"/>
  <c r="U702" i="2"/>
  <c r="U550" i="2"/>
  <c r="U460" i="2"/>
  <c r="U570" i="2"/>
  <c r="U400" i="2"/>
  <c r="U564" i="2"/>
  <c r="U667" i="2"/>
  <c r="U700" i="2"/>
  <c r="U660" i="2"/>
  <c r="U738" i="2"/>
  <c r="U694" i="2"/>
  <c r="U140" i="2"/>
  <c r="U551" i="2"/>
  <c r="U580" i="2"/>
  <c r="U601" i="2"/>
  <c r="U574" i="2"/>
  <c r="U476" i="2"/>
  <c r="U280" i="2"/>
  <c r="U335" i="2"/>
  <c r="U691" i="2"/>
  <c r="U86" i="2"/>
  <c r="U107" i="2"/>
  <c r="U343" i="2"/>
  <c r="U549" i="2"/>
  <c r="U613" i="2"/>
  <c r="U137" i="2"/>
  <c r="U315" i="2"/>
  <c r="U339" i="2"/>
  <c r="U101" i="2"/>
  <c r="U223" i="2"/>
  <c r="U560" i="2"/>
  <c r="U396" i="2"/>
  <c r="U424" i="2"/>
  <c r="U596" i="2"/>
  <c r="U314" i="2"/>
  <c r="U537" i="2"/>
  <c r="U658" i="2"/>
  <c r="U194" i="2"/>
  <c r="U567" i="2"/>
  <c r="U253" i="2"/>
  <c r="U156" i="2"/>
  <c r="U729" i="2"/>
  <c r="U511" i="2"/>
  <c r="U411" i="2"/>
  <c r="U577" i="2"/>
  <c r="U450" i="2"/>
  <c r="U500" i="2"/>
  <c r="U174" i="2"/>
  <c r="U406" i="2"/>
  <c r="U161" i="2"/>
  <c r="U449" i="2"/>
  <c r="U397" i="2"/>
  <c r="U518" i="2"/>
  <c r="U427" i="2"/>
  <c r="U340" i="2"/>
  <c r="U688" i="2"/>
  <c r="U598" i="2"/>
  <c r="U207" i="2"/>
  <c r="U584" i="2"/>
  <c r="U622" i="2"/>
  <c r="U355" i="2"/>
  <c r="U305" i="2"/>
  <c r="U656" i="2"/>
  <c r="U193" i="2"/>
  <c r="U434" i="2"/>
  <c r="U619" i="2"/>
  <c r="U672" i="2"/>
  <c r="U363" i="2"/>
  <c r="U524" i="2"/>
  <c r="U568" i="2"/>
  <c r="U715" i="2"/>
  <c r="U266" i="2"/>
  <c r="U502" i="2"/>
  <c r="U283" i="2"/>
  <c r="U387" i="2"/>
  <c r="U412" i="2"/>
  <c r="U733" i="2"/>
  <c r="U391" i="2"/>
  <c r="U602" i="2"/>
  <c r="U393" i="2"/>
  <c r="U628" i="2"/>
  <c r="U503" i="2"/>
  <c r="U679" i="2"/>
  <c r="U586" i="2"/>
  <c r="U638" i="2"/>
  <c r="U521" i="2"/>
  <c r="U624" i="2"/>
  <c r="U725" i="2"/>
  <c r="U446" i="2"/>
  <c r="U723" i="2"/>
  <c r="U707" i="2"/>
  <c r="U686" i="2"/>
  <c r="U647" i="2"/>
  <c r="U683" i="2"/>
  <c r="U610" i="2"/>
  <c r="U737" i="2"/>
  <c r="U711" i="2"/>
  <c r="U698" i="2"/>
  <c r="U625" i="2"/>
  <c r="U603" i="2"/>
  <c r="U595" i="2"/>
  <c r="U668" i="2"/>
  <c r="U599" i="2"/>
  <c r="U720" i="2"/>
  <c r="U718" i="2"/>
  <c r="U631" i="2"/>
  <c r="U665" i="2"/>
  <c r="U709" i="2"/>
  <c r="T108" i="3" s="1"/>
  <c r="U726" i="2"/>
  <c r="U717" i="2"/>
  <c r="U582" i="2"/>
  <c r="U687" i="2"/>
  <c r="U664" i="2"/>
  <c r="U689" i="2"/>
  <c r="U690" i="2"/>
  <c r="U735" i="2"/>
  <c r="T557" i="2"/>
  <c r="T528" i="2"/>
  <c r="T615" i="2"/>
  <c r="T125" i="2"/>
  <c r="T402" i="2"/>
  <c r="T531" i="2"/>
  <c r="T360" i="2"/>
  <c r="T510" i="2"/>
  <c r="T591" i="2"/>
  <c r="T322" i="2"/>
  <c r="T356" i="2"/>
  <c r="T469" i="2"/>
  <c r="T267" i="2"/>
  <c r="T693" i="2"/>
  <c r="T176" i="2"/>
  <c r="T118" i="2"/>
  <c r="T158" i="2"/>
  <c r="T457" i="2"/>
  <c r="T527" i="2"/>
  <c r="T662" i="2"/>
  <c r="T529" i="2"/>
  <c r="T70" i="2"/>
  <c r="T105" i="2"/>
  <c r="T417" i="2"/>
  <c r="T377" i="2"/>
  <c r="T507" i="2"/>
  <c r="T19" i="2"/>
  <c r="T302" i="2"/>
  <c r="T198" i="2"/>
  <c r="T650" i="2"/>
  <c r="T368" i="2"/>
  <c r="T114" i="2"/>
  <c r="T645" i="2"/>
  <c r="T632" i="2"/>
  <c r="T142" i="2"/>
  <c r="T73" i="2"/>
  <c r="T5" i="2"/>
  <c r="T304" i="2"/>
  <c r="T636" i="2"/>
  <c r="T82" i="2"/>
  <c r="T459" i="2"/>
  <c r="T109" i="2"/>
  <c r="T34" i="2"/>
  <c r="T209" i="2"/>
  <c r="T330" i="2"/>
  <c r="T515" i="2"/>
  <c r="T218" i="2"/>
  <c r="T546" i="2"/>
  <c r="T269" i="2"/>
  <c r="T113" i="2"/>
  <c r="T171" i="2"/>
  <c r="T410" i="2"/>
  <c r="T623" i="2"/>
  <c r="T78" i="2"/>
  <c r="T77" i="2"/>
  <c r="T422" i="2"/>
  <c r="T272" i="2"/>
  <c r="T525" i="2"/>
  <c r="T534" i="2"/>
  <c r="T64" i="2"/>
  <c r="T146" i="2"/>
  <c r="T474" i="2"/>
  <c r="T318" i="2"/>
  <c r="T182" i="2"/>
  <c r="T458" i="2"/>
  <c r="T456" i="2"/>
  <c r="T234" i="2"/>
  <c r="T141" i="2"/>
  <c r="T326" i="2"/>
  <c r="T74" i="2"/>
  <c r="T414" i="2"/>
  <c r="T390" i="2"/>
  <c r="T461" i="2"/>
  <c r="T308" i="2"/>
  <c r="T654" i="2"/>
  <c r="T127" i="2"/>
  <c r="T297" i="2"/>
  <c r="T480" i="2"/>
  <c r="T4" i="2"/>
  <c r="T348" i="2"/>
  <c r="T196" i="2"/>
  <c r="T306" i="2"/>
  <c r="T94" i="2"/>
  <c r="T553" i="2"/>
  <c r="T316" i="2"/>
  <c r="T535" i="2"/>
  <c r="T12" i="2"/>
  <c r="T208" i="2"/>
  <c r="T44" i="2"/>
  <c r="T247" i="2"/>
  <c r="T345" i="2"/>
  <c r="T386" i="2"/>
  <c r="T629" i="2"/>
  <c r="T50" i="2"/>
  <c r="T252" i="2"/>
  <c r="T287" i="2"/>
  <c r="T361" i="2"/>
  <c r="T428" i="2"/>
  <c r="T8" i="2"/>
  <c r="T319" i="2"/>
  <c r="T59" i="2"/>
  <c r="T195" i="2"/>
  <c r="T265" i="2"/>
  <c r="T292" i="2"/>
  <c r="T238" i="2"/>
  <c r="T135" i="2"/>
  <c r="T499" i="2"/>
  <c r="T230" i="2"/>
  <c r="T286" i="2"/>
  <c r="T221" i="2"/>
  <c r="T159" i="2"/>
  <c r="T103" i="2"/>
  <c r="T38" i="2"/>
  <c r="T415" i="2"/>
  <c r="T486" i="2"/>
  <c r="T179" i="2"/>
  <c r="T633" i="2"/>
  <c r="T362" i="2"/>
  <c r="T147" i="2"/>
  <c r="T704" i="2"/>
  <c r="T466" i="2"/>
  <c r="T10" i="2"/>
  <c r="T229" i="2"/>
  <c r="T364" i="2"/>
  <c r="T145" i="2"/>
  <c r="T279" i="2"/>
  <c r="T33" i="2"/>
  <c r="T277" i="2"/>
  <c r="T54" i="2"/>
  <c r="T334" i="2"/>
  <c r="T168" i="2"/>
  <c r="T199" i="2"/>
  <c r="T210" i="2"/>
  <c r="T443" i="2"/>
  <c r="T609" i="2"/>
  <c r="T495" i="2"/>
  <c r="T312" i="2"/>
  <c r="T284" i="2"/>
  <c r="T43" i="2"/>
  <c r="T378" i="2"/>
  <c r="T294" i="2"/>
  <c r="T716" i="2"/>
  <c r="T353" i="2"/>
  <c r="T346" i="2"/>
  <c r="T482" i="2"/>
  <c r="T699" i="2"/>
  <c r="T96" i="2"/>
  <c r="T323" i="2"/>
  <c r="T11" i="2"/>
  <c r="T231" i="2"/>
  <c r="T84" i="2"/>
  <c r="T117" i="2"/>
  <c r="T354" i="2"/>
  <c r="T246" i="2"/>
  <c r="T281" i="2"/>
  <c r="T371" i="2"/>
  <c r="T542" i="2"/>
  <c r="T188" i="2"/>
  <c r="T490" i="2"/>
  <c r="T533" i="2"/>
  <c r="T554" i="2"/>
  <c r="T372" i="2"/>
  <c r="T547" i="2"/>
  <c r="T162" i="2"/>
  <c r="T467" i="2"/>
  <c r="T37" i="2"/>
  <c r="T264" i="2"/>
  <c r="T581" i="2"/>
  <c r="T646" i="2"/>
  <c r="T493" i="2"/>
  <c r="T630" i="2"/>
  <c r="T2" i="2"/>
  <c r="T505" i="2"/>
  <c r="T481" i="2"/>
  <c r="T349" i="2"/>
  <c r="T641" i="2"/>
  <c r="T149" i="2"/>
  <c r="T129" i="2"/>
  <c r="T22" i="2"/>
  <c r="T185" i="2"/>
  <c r="T222" i="2"/>
  <c r="T169" i="2"/>
  <c r="T661" i="2"/>
  <c r="T233" i="2"/>
  <c r="T51" i="2"/>
  <c r="T384" i="2"/>
  <c r="T597" i="2"/>
  <c r="T41" i="2"/>
  <c r="T643" i="2"/>
  <c r="T562" i="2"/>
  <c r="T379" i="2"/>
  <c r="T30" i="2"/>
  <c r="T180" i="2"/>
  <c r="T684" i="2"/>
  <c r="T307" i="2"/>
  <c r="T359" i="2"/>
  <c r="T618" i="2"/>
  <c r="T448" i="2"/>
  <c r="T89" i="2"/>
  <c r="T438" i="2"/>
  <c r="T429" i="2"/>
  <c r="T251" i="2"/>
  <c r="T366" i="2"/>
  <c r="T530" i="2"/>
  <c r="T587" i="2"/>
  <c r="T75" i="2"/>
  <c r="T262" i="2"/>
  <c r="T375" i="2"/>
  <c r="T81" i="2"/>
  <c r="T644" i="2"/>
  <c r="T241" i="2"/>
  <c r="T604" i="2"/>
  <c r="T509" i="2"/>
  <c r="T501" i="2"/>
  <c r="T431" i="2"/>
  <c r="T144" i="2"/>
  <c r="T184" i="2"/>
  <c r="T288" i="2"/>
  <c r="T572" i="2"/>
  <c r="T83" i="2"/>
  <c r="T544" i="2"/>
  <c r="T416" i="2"/>
  <c r="T320" i="2"/>
  <c r="T67" i="2"/>
  <c r="T255" i="2"/>
  <c r="T278" i="2"/>
  <c r="T589" i="2"/>
  <c r="T677" i="2"/>
  <c r="T468" i="2"/>
  <c r="T61" i="2"/>
  <c r="T512" i="2"/>
  <c r="T517" i="2"/>
  <c r="T730" i="2"/>
  <c r="T620" i="2"/>
  <c r="T259" i="2"/>
  <c r="T585" i="2"/>
  <c r="T295" i="2"/>
  <c r="T708" i="2"/>
  <c r="T53" i="2"/>
  <c r="T303" i="2"/>
  <c r="T170" i="2"/>
  <c r="T444" i="2"/>
  <c r="T148" i="2"/>
  <c r="T703" i="2"/>
  <c r="T108" i="2"/>
  <c r="T90" i="2"/>
  <c r="T594" i="2"/>
  <c r="T263" i="2"/>
  <c r="T559" i="2"/>
  <c r="T376" i="2"/>
  <c r="T27" i="2"/>
  <c r="T657" i="2"/>
  <c r="T336" i="2"/>
  <c r="T409" i="2"/>
  <c r="T452" i="2"/>
  <c r="T352" i="2"/>
  <c r="T31" i="2"/>
  <c r="T17" i="2"/>
  <c r="T271" i="2"/>
  <c r="T291" i="2"/>
  <c r="T92" i="2"/>
  <c r="T536" i="2"/>
  <c r="T418" i="2"/>
  <c r="T309" i="2"/>
  <c r="T313" i="2"/>
  <c r="T590" i="2"/>
  <c r="T558" i="2"/>
  <c r="T214" i="2"/>
  <c r="T72" i="2"/>
  <c r="T389" i="2"/>
  <c r="T115" i="2"/>
  <c r="T565" i="2"/>
  <c r="T477" i="2"/>
  <c r="T71" i="2"/>
  <c r="T173" i="2"/>
  <c r="T63" i="2"/>
  <c r="T605" i="2"/>
  <c r="T407" i="2"/>
  <c r="T491" i="2"/>
  <c r="T212" i="2"/>
  <c r="T32" i="2"/>
  <c r="T478" i="2"/>
  <c r="T432" i="2"/>
  <c r="T95" i="2"/>
  <c r="T123" i="2"/>
  <c r="T80" i="2"/>
  <c r="T274" i="2"/>
  <c r="T298" i="2"/>
  <c r="T347" i="2"/>
  <c r="T608" i="2"/>
  <c r="T317" i="2"/>
  <c r="T471" i="2"/>
  <c r="T616" i="2"/>
  <c r="T712" i="2"/>
  <c r="T225" i="2"/>
  <c r="T177" i="2"/>
  <c r="T555" i="2"/>
  <c r="T106" i="2"/>
  <c r="T243" i="2"/>
  <c r="T65" i="2"/>
  <c r="T373" i="2"/>
  <c r="T270" i="2"/>
  <c r="T160" i="2"/>
  <c r="T621" i="2"/>
  <c r="T203" i="2"/>
  <c r="T68" i="2"/>
  <c r="T408" i="2"/>
  <c r="T496" i="2"/>
  <c r="T338" i="2"/>
  <c r="T351" i="2"/>
  <c r="T276" i="2"/>
  <c r="T166" i="2"/>
  <c r="T248" i="2"/>
  <c r="T139" i="2"/>
  <c r="T569" i="2"/>
  <c r="T473" i="2"/>
  <c r="T626" i="2"/>
  <c r="T634" i="2"/>
  <c r="T245" i="2"/>
  <c r="T573" i="2"/>
  <c r="T98" i="2"/>
  <c r="T183" i="2"/>
  <c r="T9" i="2"/>
  <c r="T321" i="2"/>
  <c r="T216" i="2"/>
  <c r="T24" i="2"/>
  <c r="T217" i="2"/>
  <c r="T520" i="2"/>
  <c r="T99" i="2"/>
  <c r="T575" i="2"/>
  <c r="T236" i="2"/>
  <c r="T7" i="2"/>
  <c r="T425" i="2"/>
  <c r="T663" i="2"/>
  <c r="T52" i="2"/>
  <c r="T721" i="2"/>
  <c r="T213" i="2"/>
  <c r="T649" i="2"/>
  <c r="T399" i="2"/>
  <c r="T60" i="2"/>
  <c r="T299" i="2"/>
  <c r="T79" i="2"/>
  <c r="T627" i="2"/>
  <c r="T42" i="2"/>
  <c r="T46" i="2"/>
  <c r="T35" i="2"/>
  <c r="T706" i="2"/>
  <c r="T504" i="2"/>
  <c r="T380" i="2"/>
  <c r="T36" i="2"/>
  <c r="T134" i="2"/>
  <c r="T506" i="2"/>
  <c r="T300" i="2"/>
  <c r="T110" i="2"/>
  <c r="T548" i="2"/>
  <c r="T332" i="2"/>
  <c r="T655" i="2"/>
  <c r="T606" i="2"/>
  <c r="T119" i="2"/>
  <c r="T462" i="2"/>
  <c r="T254" i="2"/>
  <c r="T215" i="2"/>
  <c r="T470" i="2"/>
  <c r="T324" i="2"/>
  <c r="T588" i="2"/>
  <c r="T249" i="2"/>
  <c r="T224" i="2"/>
  <c r="T578" i="2"/>
  <c r="T240" i="2"/>
  <c r="T189" i="2"/>
  <c r="T451" i="2"/>
  <c r="T388" i="2"/>
  <c r="T385" i="2"/>
  <c r="T219" i="2"/>
  <c r="T120" i="2"/>
  <c r="T413" i="2"/>
  <c r="T692" i="2"/>
  <c r="T153" i="2"/>
  <c r="T673" i="2"/>
  <c r="T49" i="2"/>
  <c r="T197" i="2"/>
  <c r="T420" i="2"/>
  <c r="T130" i="2"/>
  <c r="T635" i="2"/>
  <c r="T350" i="2"/>
  <c r="T206" i="2"/>
  <c r="T538" i="2"/>
  <c r="T289" i="2"/>
  <c r="T13" i="2"/>
  <c r="T487" i="2"/>
  <c r="T680" i="2"/>
  <c r="T370" i="2"/>
  <c r="T204" i="2"/>
  <c r="T21" i="2"/>
  <c r="T155" i="2"/>
  <c r="T296" i="2"/>
  <c r="T165" i="2"/>
  <c r="T175" i="2"/>
  <c r="T516" i="2"/>
  <c r="T205" i="2"/>
  <c r="T136" i="2"/>
  <c r="T383" i="2"/>
  <c r="T69" i="2"/>
  <c r="T637" i="2"/>
  <c r="T102" i="2"/>
  <c r="T40" i="2"/>
  <c r="T15" i="2"/>
  <c r="T228" i="2"/>
  <c r="T403" i="2"/>
  <c r="T472" i="2"/>
  <c r="T433" i="2"/>
  <c r="T191" i="2"/>
  <c r="T6" i="2"/>
  <c r="T200" i="2"/>
  <c r="T14" i="2"/>
  <c r="T659" i="2"/>
  <c r="T181" i="2"/>
  <c r="T494" i="2"/>
  <c r="T541" i="2"/>
  <c r="T87" i="2"/>
  <c r="T190" i="2"/>
  <c r="T3" i="2"/>
  <c r="T483" i="2"/>
  <c r="T47" i="2"/>
  <c r="T57" i="2"/>
  <c r="T611" i="2"/>
  <c r="T232" i="2"/>
  <c r="T164" i="2"/>
  <c r="T523" i="2"/>
  <c r="T563" i="2"/>
  <c r="T731" i="2"/>
  <c r="T439" i="2"/>
  <c r="T329" i="2"/>
  <c r="T201" i="2"/>
  <c r="T28" i="2"/>
  <c r="T178" i="2"/>
  <c r="T358" i="2"/>
  <c r="T344" i="2"/>
  <c r="T648" i="2"/>
  <c r="T465" i="2"/>
  <c r="T256" i="2"/>
  <c r="T453" i="2"/>
  <c r="T88" i="2"/>
  <c r="T76" i="2"/>
  <c r="T695" i="2"/>
  <c r="T498" i="2"/>
  <c r="T382" i="2"/>
  <c r="T724" i="2"/>
  <c r="T131" i="2"/>
  <c r="T489" i="2"/>
  <c r="T367" i="2"/>
  <c r="T310" i="2"/>
  <c r="T681" i="2"/>
  <c r="T244" i="2"/>
  <c r="T484" i="2"/>
  <c r="T441" i="2"/>
  <c r="T273" i="2"/>
  <c r="T464" i="2"/>
  <c r="T539" i="2"/>
  <c r="T211" i="2"/>
  <c r="T235" i="2"/>
  <c r="T132" i="2"/>
  <c r="T260" i="2"/>
  <c r="T91" i="2"/>
  <c r="T186" i="2"/>
  <c r="T440" i="2"/>
  <c r="T116" i="2"/>
  <c r="T437" i="2"/>
  <c r="T29" i="2"/>
  <c r="T722" i="2"/>
  <c r="T85" i="2"/>
  <c r="T436" i="2"/>
  <c r="T55" i="2"/>
  <c r="T421" i="2"/>
  <c r="T430" i="2"/>
  <c r="T112" i="2"/>
  <c r="T532" i="2"/>
  <c r="T697" i="2"/>
  <c r="T104" i="2"/>
  <c r="T727" i="2"/>
  <c r="T419" i="2"/>
  <c r="T675" i="2"/>
  <c r="T592" i="2"/>
  <c r="T685" i="2"/>
  <c r="T519" i="2"/>
  <c r="T676" i="2"/>
  <c r="T566" i="2"/>
  <c r="T526" i="2"/>
  <c r="T357" i="2"/>
  <c r="T128" i="2"/>
  <c r="T571" i="2"/>
  <c r="T714" i="2"/>
  <c r="T237" i="2"/>
  <c r="T600" i="2"/>
  <c r="T435" i="2"/>
  <c r="T381" i="2"/>
  <c r="T16" i="2"/>
  <c r="T475" i="2"/>
  <c r="T48" i="2"/>
  <c r="T154" i="2"/>
  <c r="T394" i="2"/>
  <c r="T492" i="2"/>
  <c r="T239" i="2"/>
  <c r="T556" i="2"/>
  <c r="T311" i="2"/>
  <c r="T670" i="2"/>
  <c r="T651" i="2"/>
  <c r="T157" i="2"/>
  <c r="T513" i="2"/>
  <c r="T652" i="2"/>
  <c r="T56" i="2"/>
  <c r="T392" i="2"/>
  <c r="T447" i="2"/>
  <c r="T290" i="2"/>
  <c r="T152" i="2"/>
  <c r="T497" i="2"/>
  <c r="T374" i="2"/>
  <c r="T23" i="2"/>
  <c r="T395" i="2"/>
  <c r="T607" i="2"/>
  <c r="T639" i="2"/>
  <c r="T401" i="2"/>
  <c r="T736" i="2"/>
  <c r="T485" i="2"/>
  <c r="T25" i="2"/>
  <c r="T617" i="2"/>
  <c r="T423" i="2"/>
  <c r="T58" i="2"/>
  <c r="T227" i="2"/>
  <c r="T442" i="2"/>
  <c r="T540" i="2"/>
  <c r="T728" i="2"/>
  <c r="T261" i="2"/>
  <c r="T612" i="2"/>
  <c r="T508" i="2"/>
  <c r="T26" i="2"/>
  <c r="T454" i="2"/>
  <c r="T45" i="2"/>
  <c r="T18" i="2"/>
  <c r="T151" i="2"/>
  <c r="T202" i="2"/>
  <c r="T488" i="2"/>
  <c r="T143" i="2"/>
  <c r="T93" i="2"/>
  <c r="T666" i="2"/>
  <c r="T66" i="2"/>
  <c r="T583" i="2"/>
  <c r="T514" i="2"/>
  <c r="T301" i="2"/>
  <c r="T333" i="2"/>
  <c r="T337" i="2"/>
  <c r="T455" i="2"/>
  <c r="T220" i="2"/>
  <c r="T150" i="2"/>
  <c r="T293" i="2"/>
  <c r="T97" i="2"/>
  <c r="T404" i="2"/>
  <c r="T671" i="2"/>
  <c r="T653" i="2"/>
  <c r="T545" i="2"/>
  <c r="T369" i="2"/>
  <c r="T258" i="2"/>
  <c r="T543" i="2"/>
  <c r="T20" i="2"/>
  <c r="T100" i="2"/>
  <c r="T167" i="2"/>
  <c r="T678" i="2"/>
  <c r="T734" i="2"/>
  <c r="T39" i="2"/>
  <c r="T713" i="2"/>
  <c r="T445" i="2"/>
  <c r="T325" i="2"/>
  <c r="T674" i="2"/>
  <c r="T405" i="2"/>
  <c r="T268" i="2"/>
  <c r="T226" i="2"/>
  <c r="T275" i="2"/>
  <c r="T640" i="2"/>
  <c r="T192" i="2"/>
  <c r="T479" i="2"/>
  <c r="T576" i="2"/>
  <c r="T426" i="2"/>
  <c r="T705" i="2"/>
  <c r="T614" i="2"/>
  <c r="T327" i="2"/>
  <c r="T701" i="2"/>
  <c r="T341" i="2"/>
  <c r="T163" i="2"/>
  <c r="T250" i="2"/>
  <c r="T124" i="2"/>
  <c r="T138" i="2"/>
  <c r="T710" i="2"/>
  <c r="T719" i="2"/>
  <c r="T257" i="2"/>
  <c r="T522" i="2"/>
  <c r="T593" i="2"/>
  <c r="T561" i="2"/>
  <c r="T463" i="2"/>
  <c r="T111" i="2"/>
  <c r="T133" i="2"/>
  <c r="T732" i="2"/>
  <c r="T187" i="2"/>
  <c r="T365" i="2"/>
  <c r="T328" i="2"/>
  <c r="T122" i="2"/>
  <c r="T696" i="2"/>
  <c r="T62" i="2"/>
  <c r="T669" i="2"/>
  <c r="T121" i="2"/>
  <c r="T242" i="2"/>
  <c r="T579" i="2"/>
  <c r="T642" i="2"/>
  <c r="T682" i="2"/>
  <c r="T172" i="2"/>
  <c r="T552" i="2"/>
  <c r="T282" i="2"/>
  <c r="T398" i="2"/>
  <c r="T342" i="2"/>
  <c r="T285" i="2"/>
  <c r="T126" i="2"/>
  <c r="T331" i="2"/>
  <c r="T702" i="2"/>
  <c r="T550" i="2"/>
  <c r="T460" i="2"/>
  <c r="T570" i="2"/>
  <c r="T400" i="2"/>
  <c r="T564" i="2"/>
  <c r="T667" i="2"/>
  <c r="T700" i="2"/>
  <c r="T660" i="2"/>
  <c r="T738" i="2"/>
  <c r="T694" i="2"/>
  <c r="T140" i="2"/>
  <c r="T551" i="2"/>
  <c r="T580" i="2"/>
  <c r="T601" i="2"/>
  <c r="T574" i="2"/>
  <c r="T476" i="2"/>
  <c r="T280" i="2"/>
  <c r="T335" i="2"/>
  <c r="T691" i="2"/>
  <c r="T86" i="2"/>
  <c r="T107" i="2"/>
  <c r="T343" i="2"/>
  <c r="T549" i="2"/>
  <c r="T613" i="2"/>
  <c r="T137" i="2"/>
  <c r="T315" i="2"/>
  <c r="T339" i="2"/>
  <c r="T101" i="2"/>
  <c r="T223" i="2"/>
  <c r="T560" i="2"/>
  <c r="T396" i="2"/>
  <c r="T424" i="2"/>
  <c r="T596" i="2"/>
  <c r="T314" i="2"/>
  <c r="T537" i="2"/>
  <c r="T658" i="2"/>
  <c r="T194" i="2"/>
  <c r="T567" i="2"/>
  <c r="T253" i="2"/>
  <c r="T156" i="2"/>
  <c r="T729" i="2"/>
  <c r="T511" i="2"/>
  <c r="T411" i="2"/>
  <c r="T577" i="2"/>
  <c r="T450" i="2"/>
  <c r="T500" i="2"/>
  <c r="T174" i="2"/>
  <c r="T406" i="2"/>
  <c r="T161" i="2"/>
  <c r="T449" i="2"/>
  <c r="T397" i="2"/>
  <c r="T518" i="2"/>
  <c r="T427" i="2"/>
  <c r="T340" i="2"/>
  <c r="T688" i="2"/>
  <c r="T598" i="2"/>
  <c r="T207" i="2"/>
  <c r="T584" i="2"/>
  <c r="T622" i="2"/>
  <c r="T355" i="2"/>
  <c r="T305" i="2"/>
  <c r="T656" i="2"/>
  <c r="T193" i="2"/>
  <c r="T434" i="2"/>
  <c r="T619" i="2"/>
  <c r="T672" i="2"/>
  <c r="T363" i="2"/>
  <c r="T524" i="2"/>
  <c r="T568" i="2"/>
  <c r="T715" i="2"/>
  <c r="T266" i="2"/>
  <c r="T502" i="2"/>
  <c r="T283" i="2"/>
  <c r="T387" i="2"/>
  <c r="T412" i="2"/>
  <c r="T733" i="2"/>
  <c r="T391" i="2"/>
  <c r="T602" i="2"/>
  <c r="T393" i="2"/>
  <c r="T628" i="2"/>
  <c r="T503" i="2"/>
  <c r="T679" i="2"/>
  <c r="T586" i="2"/>
  <c r="T638" i="2"/>
  <c r="T521" i="2"/>
  <c r="T624" i="2"/>
  <c r="T725" i="2"/>
  <c r="T446" i="2"/>
  <c r="T723" i="2"/>
  <c r="T707" i="2"/>
  <c r="T686" i="2"/>
  <c r="T647" i="2"/>
  <c r="T683" i="2"/>
  <c r="T610" i="2"/>
  <c r="T737" i="2"/>
  <c r="T711" i="2"/>
  <c r="T698" i="2"/>
  <c r="T625" i="2"/>
  <c r="T603" i="2"/>
  <c r="T595" i="2"/>
  <c r="T668" i="2"/>
  <c r="T599" i="2"/>
  <c r="T720" i="2"/>
  <c r="T718" i="2"/>
  <c r="T631" i="2"/>
  <c r="T665" i="2"/>
  <c r="T709" i="2"/>
  <c r="T726" i="2"/>
  <c r="T717" i="2"/>
  <c r="T582" i="2"/>
  <c r="T687" i="2"/>
  <c r="T664" i="2"/>
  <c r="T689" i="2"/>
  <c r="T690" i="2"/>
  <c r="T735" i="2"/>
  <c r="S557" i="2"/>
  <c r="S528" i="2"/>
  <c r="S615" i="2"/>
  <c r="S125" i="2"/>
  <c r="S402" i="2"/>
  <c r="S531" i="2"/>
  <c r="S360" i="2"/>
  <c r="S510" i="2"/>
  <c r="S591" i="2"/>
  <c r="S322" i="2"/>
  <c r="S356" i="2"/>
  <c r="S469" i="2"/>
  <c r="S267" i="2"/>
  <c r="S693" i="2"/>
  <c r="S176" i="2"/>
  <c r="S118" i="2"/>
  <c r="S158" i="2"/>
  <c r="S457" i="2"/>
  <c r="S527" i="2"/>
  <c r="S662" i="2"/>
  <c r="S529" i="2"/>
  <c r="S70" i="2"/>
  <c r="S105" i="2"/>
  <c r="S417" i="2"/>
  <c r="S377" i="2"/>
  <c r="S507" i="2"/>
  <c r="S19" i="2"/>
  <c r="S302" i="2"/>
  <c r="S198" i="2"/>
  <c r="S650" i="2"/>
  <c r="S368" i="2"/>
  <c r="S114" i="2"/>
  <c r="S645" i="2"/>
  <c r="S632" i="2"/>
  <c r="S142" i="2"/>
  <c r="S73" i="2"/>
  <c r="S5" i="2"/>
  <c r="S304" i="2"/>
  <c r="S636" i="2"/>
  <c r="S82" i="2"/>
  <c r="S459" i="2"/>
  <c r="S109" i="2"/>
  <c r="S34" i="2"/>
  <c r="S209" i="2"/>
  <c r="S330" i="2"/>
  <c r="S515" i="2"/>
  <c r="S218" i="2"/>
  <c r="S546" i="2"/>
  <c r="S269" i="2"/>
  <c r="S113" i="2"/>
  <c r="S171" i="2"/>
  <c r="S410" i="2"/>
  <c r="S623" i="2"/>
  <c r="S78" i="2"/>
  <c r="S77" i="2"/>
  <c r="S422" i="2"/>
  <c r="S272" i="2"/>
  <c r="S525" i="2"/>
  <c r="S534" i="2"/>
  <c r="S64" i="2"/>
  <c r="S146" i="2"/>
  <c r="S474" i="2"/>
  <c r="S318" i="2"/>
  <c r="S182" i="2"/>
  <c r="S458" i="2"/>
  <c r="S456" i="2"/>
  <c r="S234" i="2"/>
  <c r="S141" i="2"/>
  <c r="S326" i="2"/>
  <c r="S74" i="2"/>
  <c r="S414" i="2"/>
  <c r="S390" i="2"/>
  <c r="S461" i="2"/>
  <c r="S308" i="2"/>
  <c r="S654" i="2"/>
  <c r="S127" i="2"/>
  <c r="S297" i="2"/>
  <c r="S480" i="2"/>
  <c r="S4" i="2"/>
  <c r="S348" i="2"/>
  <c r="S196" i="2"/>
  <c r="S306" i="2"/>
  <c r="S94" i="2"/>
  <c r="S553" i="2"/>
  <c r="S316" i="2"/>
  <c r="S535" i="2"/>
  <c r="S12" i="2"/>
  <c r="S208" i="2"/>
  <c r="S44" i="2"/>
  <c r="S247" i="2"/>
  <c r="S345" i="2"/>
  <c r="S386" i="2"/>
  <c r="S629" i="2"/>
  <c r="S50" i="2"/>
  <c r="S252" i="2"/>
  <c r="S287" i="2"/>
  <c r="S361" i="2"/>
  <c r="S428" i="2"/>
  <c r="S8" i="2"/>
  <c r="S319" i="2"/>
  <c r="S59" i="2"/>
  <c r="S195" i="2"/>
  <c r="S265" i="2"/>
  <c r="S292" i="2"/>
  <c r="S238" i="2"/>
  <c r="S135" i="2"/>
  <c r="S499" i="2"/>
  <c r="S230" i="2"/>
  <c r="S286" i="2"/>
  <c r="S221" i="2"/>
  <c r="S159" i="2"/>
  <c r="S103" i="2"/>
  <c r="S38" i="2"/>
  <c r="S415" i="2"/>
  <c r="S486" i="2"/>
  <c r="S179" i="2"/>
  <c r="S633" i="2"/>
  <c r="S362" i="2"/>
  <c r="S147" i="2"/>
  <c r="S704" i="2"/>
  <c r="S466" i="2"/>
  <c r="S10" i="2"/>
  <c r="S229" i="2"/>
  <c r="S364" i="2"/>
  <c r="S145" i="2"/>
  <c r="S279" i="2"/>
  <c r="S33" i="2"/>
  <c r="S277" i="2"/>
  <c r="S54" i="2"/>
  <c r="S334" i="2"/>
  <c r="S168" i="2"/>
  <c r="S199" i="2"/>
  <c r="S210" i="2"/>
  <c r="S443" i="2"/>
  <c r="S609" i="2"/>
  <c r="S495" i="2"/>
  <c r="S312" i="2"/>
  <c r="S284" i="2"/>
  <c r="S43" i="2"/>
  <c r="S378" i="2"/>
  <c r="S294" i="2"/>
  <c r="S716" i="2"/>
  <c r="S353" i="2"/>
  <c r="S346" i="2"/>
  <c r="S482" i="2"/>
  <c r="S699" i="2"/>
  <c r="S96" i="2"/>
  <c r="S323" i="2"/>
  <c r="S11" i="2"/>
  <c r="S231" i="2"/>
  <c r="S84" i="2"/>
  <c r="S117" i="2"/>
  <c r="S354" i="2"/>
  <c r="S246" i="2"/>
  <c r="S281" i="2"/>
  <c r="S371" i="2"/>
  <c r="S542" i="2"/>
  <c r="S188" i="2"/>
  <c r="S490" i="2"/>
  <c r="S533" i="2"/>
  <c r="S554" i="2"/>
  <c r="S372" i="2"/>
  <c r="S547" i="2"/>
  <c r="S162" i="2"/>
  <c r="S467" i="2"/>
  <c r="S37" i="2"/>
  <c r="S264" i="2"/>
  <c r="S581" i="2"/>
  <c r="S646" i="2"/>
  <c r="S493" i="2"/>
  <c r="S630" i="2"/>
  <c r="S2" i="2"/>
  <c r="S505" i="2"/>
  <c r="S481" i="2"/>
  <c r="S349" i="2"/>
  <c r="S641" i="2"/>
  <c r="S149" i="2"/>
  <c r="S129" i="2"/>
  <c r="S22" i="2"/>
  <c r="S185" i="2"/>
  <c r="S222" i="2"/>
  <c r="S169" i="2"/>
  <c r="S661" i="2"/>
  <c r="S233" i="2"/>
  <c r="S51" i="2"/>
  <c r="S384" i="2"/>
  <c r="S597" i="2"/>
  <c r="S41" i="2"/>
  <c r="S643" i="2"/>
  <c r="S562" i="2"/>
  <c r="S379" i="2"/>
  <c r="S30" i="2"/>
  <c r="S180" i="2"/>
  <c r="S684" i="2"/>
  <c r="S307" i="2"/>
  <c r="S359" i="2"/>
  <c r="S618" i="2"/>
  <c r="S448" i="2"/>
  <c r="S89" i="2"/>
  <c r="S438" i="2"/>
  <c r="S429" i="2"/>
  <c r="S251" i="2"/>
  <c r="S366" i="2"/>
  <c r="S530" i="2"/>
  <c r="S587" i="2"/>
  <c r="S75" i="2"/>
  <c r="S262" i="2"/>
  <c r="S375" i="2"/>
  <c r="S81" i="2"/>
  <c r="S644" i="2"/>
  <c r="S241" i="2"/>
  <c r="S604" i="2"/>
  <c r="S509" i="2"/>
  <c r="S501" i="2"/>
  <c r="S431" i="2"/>
  <c r="S144" i="2"/>
  <c r="S184" i="2"/>
  <c r="S288" i="2"/>
  <c r="S572" i="2"/>
  <c r="S83" i="2"/>
  <c r="S544" i="2"/>
  <c r="S416" i="2"/>
  <c r="S320" i="2"/>
  <c r="S67" i="2"/>
  <c r="S255" i="2"/>
  <c r="S278" i="2"/>
  <c r="S589" i="2"/>
  <c r="S677" i="2"/>
  <c r="S468" i="2"/>
  <c r="S61" i="2"/>
  <c r="S512" i="2"/>
  <c r="S517" i="2"/>
  <c r="S730" i="2"/>
  <c r="S620" i="2"/>
  <c r="S259" i="2"/>
  <c r="S585" i="2"/>
  <c r="S295" i="2"/>
  <c r="S708" i="2"/>
  <c r="S53" i="2"/>
  <c r="S303" i="2"/>
  <c r="S170" i="2"/>
  <c r="S444" i="2"/>
  <c r="S148" i="2"/>
  <c r="S703" i="2"/>
  <c r="S108" i="2"/>
  <c r="S90" i="2"/>
  <c r="S594" i="2"/>
  <c r="S263" i="2"/>
  <c r="S559" i="2"/>
  <c r="S376" i="2"/>
  <c r="S27" i="2"/>
  <c r="S657" i="2"/>
  <c r="S336" i="2"/>
  <c r="S409" i="2"/>
  <c r="S452" i="2"/>
  <c r="S352" i="2"/>
  <c r="S31" i="2"/>
  <c r="S17" i="2"/>
  <c r="S271" i="2"/>
  <c r="S291" i="2"/>
  <c r="S92" i="2"/>
  <c r="S536" i="2"/>
  <c r="S418" i="2"/>
  <c r="S309" i="2"/>
  <c r="S313" i="2"/>
  <c r="S590" i="2"/>
  <c r="S558" i="2"/>
  <c r="S214" i="2"/>
  <c r="S72" i="2"/>
  <c r="S389" i="2"/>
  <c r="S115" i="2"/>
  <c r="S565" i="2"/>
  <c r="S477" i="2"/>
  <c r="S71" i="2"/>
  <c r="S173" i="2"/>
  <c r="S63" i="2"/>
  <c r="S605" i="2"/>
  <c r="S407" i="2"/>
  <c r="S491" i="2"/>
  <c r="S212" i="2"/>
  <c r="S32" i="2"/>
  <c r="S478" i="2"/>
  <c r="S432" i="2"/>
  <c r="S95" i="2"/>
  <c r="S123" i="2"/>
  <c r="S80" i="2"/>
  <c r="S274" i="2"/>
  <c r="S298" i="2"/>
  <c r="S347" i="2"/>
  <c r="S608" i="2"/>
  <c r="S317" i="2"/>
  <c r="S471" i="2"/>
  <c r="S616" i="2"/>
  <c r="S712" i="2"/>
  <c r="S225" i="2"/>
  <c r="S177" i="2"/>
  <c r="S555" i="2"/>
  <c r="S106" i="2"/>
  <c r="S243" i="2"/>
  <c r="S65" i="2"/>
  <c r="S373" i="2"/>
  <c r="S270" i="2"/>
  <c r="S160" i="2"/>
  <c r="S621" i="2"/>
  <c r="S203" i="2"/>
  <c r="S68" i="2"/>
  <c r="S408" i="2"/>
  <c r="S496" i="2"/>
  <c r="S338" i="2"/>
  <c r="S351" i="2"/>
  <c r="S276" i="2"/>
  <c r="S166" i="2"/>
  <c r="S248" i="2"/>
  <c r="S139" i="2"/>
  <c r="S569" i="2"/>
  <c r="S473" i="2"/>
  <c r="S626" i="2"/>
  <c r="S634" i="2"/>
  <c r="S245" i="2"/>
  <c r="S573" i="2"/>
  <c r="S98" i="2"/>
  <c r="S183" i="2"/>
  <c r="S9" i="2"/>
  <c r="S321" i="2"/>
  <c r="S216" i="2"/>
  <c r="S24" i="2"/>
  <c r="S217" i="2"/>
  <c r="S520" i="2"/>
  <c r="S99" i="2"/>
  <c r="S575" i="2"/>
  <c r="S236" i="2"/>
  <c r="S7" i="2"/>
  <c r="S425" i="2"/>
  <c r="S663" i="2"/>
  <c r="S52" i="2"/>
  <c r="S721" i="2"/>
  <c r="S213" i="2"/>
  <c r="S649" i="2"/>
  <c r="S399" i="2"/>
  <c r="S60" i="2"/>
  <c r="S299" i="2"/>
  <c r="S79" i="2"/>
  <c r="S627" i="2"/>
  <c r="S42" i="2"/>
  <c r="S46" i="2"/>
  <c r="S35" i="2"/>
  <c r="S706" i="2"/>
  <c r="S504" i="2"/>
  <c r="S380" i="2"/>
  <c r="S36" i="2"/>
  <c r="S134" i="2"/>
  <c r="S506" i="2"/>
  <c r="S300" i="2"/>
  <c r="S110" i="2"/>
  <c r="S548" i="2"/>
  <c r="S332" i="2"/>
  <c r="S655" i="2"/>
  <c r="S606" i="2"/>
  <c r="S119" i="2"/>
  <c r="S462" i="2"/>
  <c r="S254" i="2"/>
  <c r="S215" i="2"/>
  <c r="S470" i="2"/>
  <c r="S324" i="2"/>
  <c r="S588" i="2"/>
  <c r="S249" i="2"/>
  <c r="S224" i="2"/>
  <c r="S578" i="2"/>
  <c r="S240" i="2"/>
  <c r="S189" i="2"/>
  <c r="S451" i="2"/>
  <c r="S388" i="2"/>
  <c r="S385" i="2"/>
  <c r="S219" i="2"/>
  <c r="S120" i="2"/>
  <c r="S413" i="2"/>
  <c r="S692" i="2"/>
  <c r="S153" i="2"/>
  <c r="S673" i="2"/>
  <c r="S49" i="2"/>
  <c r="S197" i="2"/>
  <c r="S420" i="2"/>
  <c r="S130" i="2"/>
  <c r="S635" i="2"/>
  <c r="S350" i="2"/>
  <c r="S206" i="2"/>
  <c r="S538" i="2"/>
  <c r="S289" i="2"/>
  <c r="S13" i="2"/>
  <c r="S487" i="2"/>
  <c r="S680" i="2"/>
  <c r="S370" i="2"/>
  <c r="S204" i="2"/>
  <c r="S21" i="2"/>
  <c r="S155" i="2"/>
  <c r="S296" i="2"/>
  <c r="S165" i="2"/>
  <c r="S175" i="2"/>
  <c r="S516" i="2"/>
  <c r="S205" i="2"/>
  <c r="S136" i="2"/>
  <c r="S383" i="2"/>
  <c r="S69" i="2"/>
  <c r="S637" i="2"/>
  <c r="S102" i="2"/>
  <c r="S40" i="2"/>
  <c r="S15" i="2"/>
  <c r="S228" i="2"/>
  <c r="S403" i="2"/>
  <c r="S472" i="2"/>
  <c r="S433" i="2"/>
  <c r="S191" i="2"/>
  <c r="S6" i="2"/>
  <c r="S200" i="2"/>
  <c r="S14" i="2"/>
  <c r="S659" i="2"/>
  <c r="S181" i="2"/>
  <c r="S494" i="2"/>
  <c r="S541" i="2"/>
  <c r="S87" i="2"/>
  <c r="S190" i="2"/>
  <c r="S3" i="2"/>
  <c r="S483" i="2"/>
  <c r="S47" i="2"/>
  <c r="S57" i="2"/>
  <c r="S611" i="2"/>
  <c r="S232" i="2"/>
  <c r="S164" i="2"/>
  <c r="S523" i="2"/>
  <c r="S563" i="2"/>
  <c r="S731" i="2"/>
  <c r="S439" i="2"/>
  <c r="S329" i="2"/>
  <c r="S201" i="2"/>
  <c r="S28" i="2"/>
  <c r="S178" i="2"/>
  <c r="S358" i="2"/>
  <c r="S344" i="2"/>
  <c r="S648" i="2"/>
  <c r="S465" i="2"/>
  <c r="S256" i="2"/>
  <c r="S453" i="2"/>
  <c r="S88" i="2"/>
  <c r="S76" i="2"/>
  <c r="S695" i="2"/>
  <c r="S498" i="2"/>
  <c r="S382" i="2"/>
  <c r="S724" i="2"/>
  <c r="S131" i="2"/>
  <c r="S489" i="2"/>
  <c r="S367" i="2"/>
  <c r="S310" i="2"/>
  <c r="S681" i="2"/>
  <c r="S244" i="2"/>
  <c r="S484" i="2"/>
  <c r="S441" i="2"/>
  <c r="S273" i="2"/>
  <c r="S464" i="2"/>
  <c r="S539" i="2"/>
  <c r="S211" i="2"/>
  <c r="S235" i="2"/>
  <c r="S132" i="2"/>
  <c r="S260" i="2"/>
  <c r="S91" i="2"/>
  <c r="S186" i="2"/>
  <c r="S440" i="2"/>
  <c r="S116" i="2"/>
  <c r="S437" i="2"/>
  <c r="S29" i="2"/>
  <c r="S722" i="2"/>
  <c r="S85" i="2"/>
  <c r="S436" i="2"/>
  <c r="S55" i="2"/>
  <c r="S421" i="2"/>
  <c r="S430" i="2"/>
  <c r="S112" i="2"/>
  <c r="S532" i="2"/>
  <c r="S697" i="2"/>
  <c r="S104" i="2"/>
  <c r="S727" i="2"/>
  <c r="S419" i="2"/>
  <c r="S675" i="2"/>
  <c r="S592" i="2"/>
  <c r="S685" i="2"/>
  <c r="S519" i="2"/>
  <c r="S676" i="2"/>
  <c r="S566" i="2"/>
  <c r="S526" i="2"/>
  <c r="S357" i="2"/>
  <c r="S128" i="2"/>
  <c r="S571" i="2"/>
  <c r="S714" i="2"/>
  <c r="S237" i="2"/>
  <c r="S600" i="2"/>
  <c r="S435" i="2"/>
  <c r="S381" i="2"/>
  <c r="S16" i="2"/>
  <c r="S475" i="2"/>
  <c r="S48" i="2"/>
  <c r="S154" i="2"/>
  <c r="S394" i="2"/>
  <c r="S492" i="2"/>
  <c r="S239" i="2"/>
  <c r="S556" i="2"/>
  <c r="S311" i="2"/>
  <c r="S670" i="2"/>
  <c r="S651" i="2"/>
  <c r="S157" i="2"/>
  <c r="S513" i="2"/>
  <c r="S652" i="2"/>
  <c r="S56" i="2"/>
  <c r="S392" i="2"/>
  <c r="S447" i="2"/>
  <c r="S290" i="2"/>
  <c r="S152" i="2"/>
  <c r="S497" i="2"/>
  <c r="S374" i="2"/>
  <c r="S23" i="2"/>
  <c r="S395" i="2"/>
  <c r="S607" i="2"/>
  <c r="S639" i="2"/>
  <c r="S401" i="2"/>
  <c r="S736" i="2"/>
  <c r="S485" i="2"/>
  <c r="S25" i="2"/>
  <c r="S617" i="2"/>
  <c r="S423" i="2"/>
  <c r="S58" i="2"/>
  <c r="S227" i="2"/>
  <c r="S442" i="2"/>
  <c r="S540" i="2"/>
  <c r="S728" i="2"/>
  <c r="S261" i="2"/>
  <c r="S612" i="2"/>
  <c r="S508" i="2"/>
  <c r="S26" i="2"/>
  <c r="S454" i="2"/>
  <c r="S45" i="2"/>
  <c r="S18" i="2"/>
  <c r="S151" i="2"/>
  <c r="S202" i="2"/>
  <c r="S488" i="2"/>
  <c r="S143" i="2"/>
  <c r="S93" i="2"/>
  <c r="S666" i="2"/>
  <c r="S66" i="2"/>
  <c r="S583" i="2"/>
  <c r="S514" i="2"/>
  <c r="S301" i="2"/>
  <c r="S333" i="2"/>
  <c r="S337" i="2"/>
  <c r="S455" i="2"/>
  <c r="S220" i="2"/>
  <c r="S150" i="2"/>
  <c r="S293" i="2"/>
  <c r="S97" i="2"/>
  <c r="S404" i="2"/>
  <c r="S671" i="2"/>
  <c r="S653" i="2"/>
  <c r="S545" i="2"/>
  <c r="S369" i="2"/>
  <c r="S258" i="2"/>
  <c r="S543" i="2"/>
  <c r="S20" i="2"/>
  <c r="S100" i="2"/>
  <c r="S167" i="2"/>
  <c r="S678" i="2"/>
  <c r="S734" i="2"/>
  <c r="S39" i="2"/>
  <c r="S713" i="2"/>
  <c r="S445" i="2"/>
  <c r="S325" i="2"/>
  <c r="S674" i="2"/>
  <c r="S405" i="2"/>
  <c r="S268" i="2"/>
  <c r="S226" i="2"/>
  <c r="S275" i="2"/>
  <c r="S640" i="2"/>
  <c r="S192" i="2"/>
  <c r="S479" i="2"/>
  <c r="S576" i="2"/>
  <c r="S426" i="2"/>
  <c r="S705" i="2"/>
  <c r="S614" i="2"/>
  <c r="S327" i="2"/>
  <c r="S701" i="2"/>
  <c r="S341" i="2"/>
  <c r="S163" i="2"/>
  <c r="S250" i="2"/>
  <c r="S124" i="2"/>
  <c r="S138" i="2"/>
  <c r="S710" i="2"/>
  <c r="S719" i="2"/>
  <c r="S257" i="2"/>
  <c r="S522" i="2"/>
  <c r="S593" i="2"/>
  <c r="S561" i="2"/>
  <c r="S463" i="2"/>
  <c r="S111" i="2"/>
  <c r="S133" i="2"/>
  <c r="S732" i="2"/>
  <c r="S187" i="2"/>
  <c r="S365" i="2"/>
  <c r="S328" i="2"/>
  <c r="S122" i="2"/>
  <c r="S696" i="2"/>
  <c r="S62" i="2"/>
  <c r="S669" i="2"/>
  <c r="S121" i="2"/>
  <c r="S242" i="2"/>
  <c r="S579" i="2"/>
  <c r="S642" i="2"/>
  <c r="S682" i="2"/>
  <c r="S172" i="2"/>
  <c r="S552" i="2"/>
  <c r="S282" i="2"/>
  <c r="S398" i="2"/>
  <c r="S342" i="2"/>
  <c r="S285" i="2"/>
  <c r="S126" i="2"/>
  <c r="S331" i="2"/>
  <c r="S702" i="2"/>
  <c r="S550" i="2"/>
  <c r="S460" i="2"/>
  <c r="S570" i="2"/>
  <c r="S400" i="2"/>
  <c r="S564" i="2"/>
  <c r="S667" i="2"/>
  <c r="S700" i="2"/>
  <c r="S660" i="2"/>
  <c r="S738" i="2"/>
  <c r="S694" i="2"/>
  <c r="S140" i="2"/>
  <c r="S551" i="2"/>
  <c r="S580" i="2"/>
  <c r="S601" i="2"/>
  <c r="S574" i="2"/>
  <c r="S476" i="2"/>
  <c r="S280" i="2"/>
  <c r="S335" i="2"/>
  <c r="S691" i="2"/>
  <c r="S86" i="2"/>
  <c r="S107" i="2"/>
  <c r="S343" i="2"/>
  <c r="S549" i="2"/>
  <c r="S613" i="2"/>
  <c r="S137" i="2"/>
  <c r="S315" i="2"/>
  <c r="S339" i="2"/>
  <c r="S101" i="2"/>
  <c r="S223" i="2"/>
  <c r="S560" i="2"/>
  <c r="S396" i="2"/>
  <c r="S424" i="2"/>
  <c r="S596" i="2"/>
  <c r="S314" i="2"/>
  <c r="S537" i="2"/>
  <c r="S658" i="2"/>
  <c r="S194" i="2"/>
  <c r="S567" i="2"/>
  <c r="S253" i="2"/>
  <c r="S156" i="2"/>
  <c r="S729" i="2"/>
  <c r="S511" i="2"/>
  <c r="S411" i="2"/>
  <c r="S577" i="2"/>
  <c r="S450" i="2"/>
  <c r="S500" i="2"/>
  <c r="S174" i="2"/>
  <c r="S406" i="2"/>
  <c r="S161" i="2"/>
  <c r="S449" i="2"/>
  <c r="S397" i="2"/>
  <c r="S518" i="2"/>
  <c r="S427" i="2"/>
  <c r="S340" i="2"/>
  <c r="S688" i="2"/>
  <c r="S598" i="2"/>
  <c r="S207" i="2"/>
  <c r="S584" i="2"/>
  <c r="S622" i="2"/>
  <c r="S355" i="2"/>
  <c r="S305" i="2"/>
  <c r="S656" i="2"/>
  <c r="S193" i="2"/>
  <c r="S434" i="2"/>
  <c r="S619" i="2"/>
  <c r="S672" i="2"/>
  <c r="S363" i="2"/>
  <c r="S524" i="2"/>
  <c r="S568" i="2"/>
  <c r="S715" i="2"/>
  <c r="S266" i="2"/>
  <c r="S502" i="2"/>
  <c r="S283" i="2"/>
  <c r="S387" i="2"/>
  <c r="S412" i="2"/>
  <c r="S733" i="2"/>
  <c r="S391" i="2"/>
  <c r="S602" i="2"/>
  <c r="S393" i="2"/>
  <c r="S628" i="2"/>
  <c r="S503" i="2"/>
  <c r="S679" i="2"/>
  <c r="S586" i="2"/>
  <c r="S638" i="2"/>
  <c r="S521" i="2"/>
  <c r="S624" i="2"/>
  <c r="S725" i="2"/>
  <c r="S446" i="2"/>
  <c r="S723" i="2"/>
  <c r="S707" i="2"/>
  <c r="S686" i="2"/>
  <c r="S647" i="2"/>
  <c r="S683" i="2"/>
  <c r="S610" i="2"/>
  <c r="S737" i="2"/>
  <c r="S711" i="2"/>
  <c r="S698" i="2"/>
  <c r="S625" i="2"/>
  <c r="S603" i="2"/>
  <c r="S595" i="2"/>
  <c r="S668" i="2"/>
  <c r="S599" i="2"/>
  <c r="S720" i="2"/>
  <c r="S718" i="2"/>
  <c r="S631" i="2"/>
  <c r="S665" i="2"/>
  <c r="S709" i="2"/>
  <c r="S726" i="2"/>
  <c r="S717" i="2"/>
  <c r="S582" i="2"/>
  <c r="S687" i="2"/>
  <c r="S664" i="2"/>
  <c r="S689" i="2"/>
  <c r="S690" i="2"/>
  <c r="S735" i="2"/>
  <c r="N557" i="2"/>
  <c r="N528" i="2"/>
  <c r="N615" i="2"/>
  <c r="N125" i="2"/>
  <c r="N402" i="2"/>
  <c r="N531" i="2"/>
  <c r="N360" i="2"/>
  <c r="N510" i="2"/>
  <c r="N591" i="2"/>
  <c r="N322" i="2"/>
  <c r="N356" i="2"/>
  <c r="N469" i="2"/>
  <c r="N267" i="2"/>
  <c r="N693" i="2"/>
  <c r="N176" i="2"/>
  <c r="N118" i="2"/>
  <c r="N158" i="2"/>
  <c r="N457" i="2"/>
  <c r="N527" i="2"/>
  <c r="N662" i="2"/>
  <c r="N529" i="2"/>
  <c r="N70" i="2"/>
  <c r="N105" i="2"/>
  <c r="N417" i="2"/>
  <c r="N377" i="2"/>
  <c r="N507" i="2"/>
  <c r="N19" i="2"/>
  <c r="N302" i="2"/>
  <c r="N198" i="2"/>
  <c r="N650" i="2"/>
  <c r="N368" i="2"/>
  <c r="N114" i="2"/>
  <c r="N645" i="2"/>
  <c r="N632" i="2"/>
  <c r="N142" i="2"/>
  <c r="N73" i="2"/>
  <c r="N5" i="2"/>
  <c r="N304" i="2"/>
  <c r="N636" i="2"/>
  <c r="N82" i="2"/>
  <c r="N459" i="2"/>
  <c r="N109" i="2"/>
  <c r="N34" i="2"/>
  <c r="N209" i="2"/>
  <c r="N330" i="2"/>
  <c r="N515" i="2"/>
  <c r="N218" i="2"/>
  <c r="N546" i="2"/>
  <c r="N269" i="2"/>
  <c r="N113" i="2"/>
  <c r="N171" i="2"/>
  <c r="N410" i="2"/>
  <c r="N623" i="2"/>
  <c r="N78" i="2"/>
  <c r="N77" i="2"/>
  <c r="N422" i="2"/>
  <c r="N272" i="2"/>
  <c r="N525" i="2"/>
  <c r="N534" i="2"/>
  <c r="N64" i="2"/>
  <c r="N146" i="2"/>
  <c r="N474" i="2"/>
  <c r="N318" i="2"/>
  <c r="N182" i="2"/>
  <c r="N458" i="2"/>
  <c r="N456" i="2"/>
  <c r="N234" i="2"/>
  <c r="N141" i="2"/>
  <c r="N326" i="2"/>
  <c r="N74" i="2"/>
  <c r="N414" i="2"/>
  <c r="N390" i="2"/>
  <c r="N461" i="2"/>
  <c r="N308" i="2"/>
  <c r="N654" i="2"/>
  <c r="N127" i="2"/>
  <c r="N297" i="2"/>
  <c r="N480" i="2"/>
  <c r="N4" i="2"/>
  <c r="N348" i="2"/>
  <c r="N196" i="2"/>
  <c r="N306" i="2"/>
  <c r="N94" i="2"/>
  <c r="N553" i="2"/>
  <c r="N316" i="2"/>
  <c r="N535" i="2"/>
  <c r="N12" i="2"/>
  <c r="N208" i="2"/>
  <c r="N44" i="2"/>
  <c r="N247" i="2"/>
  <c r="N345" i="2"/>
  <c r="N386" i="2"/>
  <c r="N629" i="2"/>
  <c r="N50" i="2"/>
  <c r="N252" i="2"/>
  <c r="N287" i="2"/>
  <c r="N361" i="2"/>
  <c r="N428" i="2"/>
  <c r="N8" i="2"/>
  <c r="N319" i="2"/>
  <c r="N59" i="2"/>
  <c r="N195" i="2"/>
  <c r="N265" i="2"/>
  <c r="N292" i="2"/>
  <c r="N238" i="2"/>
  <c r="N135" i="2"/>
  <c r="N499" i="2"/>
  <c r="N230" i="2"/>
  <c r="N286" i="2"/>
  <c r="N221" i="2"/>
  <c r="N159" i="2"/>
  <c r="N103" i="2"/>
  <c r="N38" i="2"/>
  <c r="N415" i="2"/>
  <c r="N486" i="2"/>
  <c r="N179" i="2"/>
  <c r="N633" i="2"/>
  <c r="N362" i="2"/>
  <c r="N147" i="2"/>
  <c r="N704" i="2"/>
  <c r="N466" i="2"/>
  <c r="N10" i="2"/>
  <c r="N229" i="2"/>
  <c r="N364" i="2"/>
  <c r="N145" i="2"/>
  <c r="N279" i="2"/>
  <c r="N33" i="2"/>
  <c r="N277" i="2"/>
  <c r="N54" i="2"/>
  <c r="N334" i="2"/>
  <c r="N168" i="2"/>
  <c r="N199" i="2"/>
  <c r="N210" i="2"/>
  <c r="N443" i="2"/>
  <c r="N609" i="2"/>
  <c r="N495" i="2"/>
  <c r="N312" i="2"/>
  <c r="N284" i="2"/>
  <c r="N43" i="2"/>
  <c r="N378" i="2"/>
  <c r="N294" i="2"/>
  <c r="N716" i="2"/>
  <c r="N353" i="2"/>
  <c r="N346" i="2"/>
  <c r="N482" i="2"/>
  <c r="N699" i="2"/>
  <c r="N96" i="2"/>
  <c r="N323" i="2"/>
  <c r="N11" i="2"/>
  <c r="N231" i="2"/>
  <c r="N84" i="2"/>
  <c r="N117" i="2"/>
  <c r="N354" i="2"/>
  <c r="N246" i="2"/>
  <c r="N281" i="2"/>
  <c r="N371" i="2"/>
  <c r="N542" i="2"/>
  <c r="N188" i="2"/>
  <c r="N490" i="2"/>
  <c r="N533" i="2"/>
  <c r="N554" i="2"/>
  <c r="N372" i="2"/>
  <c r="N547" i="2"/>
  <c r="N162" i="2"/>
  <c r="N467" i="2"/>
  <c r="N37" i="2"/>
  <c r="N264" i="2"/>
  <c r="N581" i="2"/>
  <c r="N646" i="2"/>
  <c r="N493" i="2"/>
  <c r="N630" i="2"/>
  <c r="N2" i="2"/>
  <c r="N505" i="2"/>
  <c r="N481" i="2"/>
  <c r="N349" i="2"/>
  <c r="N641" i="2"/>
  <c r="N149" i="2"/>
  <c r="N129" i="2"/>
  <c r="N22" i="2"/>
  <c r="N185" i="2"/>
  <c r="N222" i="2"/>
  <c r="N169" i="2"/>
  <c r="N661" i="2"/>
  <c r="N233" i="2"/>
  <c r="N51" i="2"/>
  <c r="N384" i="2"/>
  <c r="N597" i="2"/>
  <c r="N41" i="2"/>
  <c r="N643" i="2"/>
  <c r="N562" i="2"/>
  <c r="N379" i="2"/>
  <c r="N30" i="2"/>
  <c r="N180" i="2"/>
  <c r="N684" i="2"/>
  <c r="N307" i="2"/>
  <c r="N359" i="2"/>
  <c r="N618" i="2"/>
  <c r="N448" i="2"/>
  <c r="N89" i="2"/>
  <c r="N438" i="2"/>
  <c r="N429" i="2"/>
  <c r="N251" i="2"/>
  <c r="N366" i="2"/>
  <c r="N530" i="2"/>
  <c r="N587" i="2"/>
  <c r="N75" i="2"/>
  <c r="N262" i="2"/>
  <c r="N375" i="2"/>
  <c r="N81" i="2"/>
  <c r="N644" i="2"/>
  <c r="N241" i="2"/>
  <c r="N604" i="2"/>
  <c r="N509" i="2"/>
  <c r="N501" i="2"/>
  <c r="N431" i="2"/>
  <c r="N144" i="2"/>
  <c r="N184" i="2"/>
  <c r="N288" i="2"/>
  <c r="N572" i="2"/>
  <c r="N83" i="2"/>
  <c r="N544" i="2"/>
  <c r="N416" i="2"/>
  <c r="N320" i="2"/>
  <c r="N67" i="2"/>
  <c r="N255" i="2"/>
  <c r="N278" i="2"/>
  <c r="N589" i="2"/>
  <c r="N677" i="2"/>
  <c r="N468" i="2"/>
  <c r="N61" i="2"/>
  <c r="N512" i="2"/>
  <c r="N517" i="2"/>
  <c r="N730" i="2"/>
  <c r="N620" i="2"/>
  <c r="N259" i="2"/>
  <c r="N585" i="2"/>
  <c r="N295" i="2"/>
  <c r="N708" i="2"/>
  <c r="N53" i="2"/>
  <c r="N303" i="2"/>
  <c r="N170" i="2"/>
  <c r="N444" i="2"/>
  <c r="N148" i="2"/>
  <c r="N703" i="2"/>
  <c r="N108" i="2"/>
  <c r="N90" i="2"/>
  <c r="N594" i="2"/>
  <c r="N263" i="2"/>
  <c r="N559" i="2"/>
  <c r="N376" i="2"/>
  <c r="N27" i="2"/>
  <c r="N657" i="2"/>
  <c r="N336" i="2"/>
  <c r="N409" i="2"/>
  <c r="N452" i="2"/>
  <c r="N352" i="2"/>
  <c r="N31" i="2"/>
  <c r="N17" i="2"/>
  <c r="N271" i="2"/>
  <c r="N291" i="2"/>
  <c r="N92" i="2"/>
  <c r="N536" i="2"/>
  <c r="N418" i="2"/>
  <c r="N309" i="2"/>
  <c r="N313" i="2"/>
  <c r="N590" i="2"/>
  <c r="N558" i="2"/>
  <c r="N214" i="2"/>
  <c r="N72" i="2"/>
  <c r="N389" i="2"/>
  <c r="N115" i="2"/>
  <c r="N565" i="2"/>
  <c r="N477" i="2"/>
  <c r="N71" i="2"/>
  <c r="N173" i="2"/>
  <c r="N63" i="2"/>
  <c r="N605" i="2"/>
  <c r="N407" i="2"/>
  <c r="N491" i="2"/>
  <c r="N212" i="2"/>
  <c r="N32" i="2"/>
  <c r="N478" i="2"/>
  <c r="N432" i="2"/>
  <c r="N95" i="2"/>
  <c r="N123" i="2"/>
  <c r="N80" i="2"/>
  <c r="N274" i="2"/>
  <c r="N298" i="2"/>
  <c r="N347" i="2"/>
  <c r="N608" i="2"/>
  <c r="N317" i="2"/>
  <c r="N471" i="2"/>
  <c r="N616" i="2"/>
  <c r="N712" i="2"/>
  <c r="N225" i="2"/>
  <c r="N177" i="2"/>
  <c r="N555" i="2"/>
  <c r="N106" i="2"/>
  <c r="N243" i="2"/>
  <c r="N65" i="2"/>
  <c r="N373" i="2"/>
  <c r="N270" i="2"/>
  <c r="N160" i="2"/>
  <c r="N621" i="2"/>
  <c r="N203" i="2"/>
  <c r="N68" i="2"/>
  <c r="N408" i="2"/>
  <c r="N496" i="2"/>
  <c r="N338" i="2"/>
  <c r="N351" i="2"/>
  <c r="N276" i="2"/>
  <c r="N166" i="2"/>
  <c r="N248" i="2"/>
  <c r="N139" i="2"/>
  <c r="N569" i="2"/>
  <c r="N473" i="2"/>
  <c r="N626" i="2"/>
  <c r="N634" i="2"/>
  <c r="N245" i="2"/>
  <c r="N573" i="2"/>
  <c r="N98" i="2"/>
  <c r="N183" i="2"/>
  <c r="N9" i="2"/>
  <c r="N321" i="2"/>
  <c r="N216" i="2"/>
  <c r="N24" i="2"/>
  <c r="N217" i="2"/>
  <c r="N520" i="2"/>
  <c r="N99" i="2"/>
  <c r="N575" i="2"/>
  <c r="N236" i="2"/>
  <c r="N7" i="2"/>
  <c r="N425" i="2"/>
  <c r="N663" i="2"/>
  <c r="N52" i="2"/>
  <c r="N721" i="2"/>
  <c r="N213" i="2"/>
  <c r="N649" i="2"/>
  <c r="N399" i="2"/>
  <c r="N60" i="2"/>
  <c r="N299" i="2"/>
  <c r="N79" i="2"/>
  <c r="N627" i="2"/>
  <c r="N42" i="2"/>
  <c r="N46" i="2"/>
  <c r="N35" i="2"/>
  <c r="N706" i="2"/>
  <c r="N504" i="2"/>
  <c r="N380" i="2"/>
  <c r="N36" i="2"/>
  <c r="N134" i="2"/>
  <c r="N506" i="2"/>
  <c r="N300" i="2"/>
  <c r="N110" i="2"/>
  <c r="N548" i="2"/>
  <c r="N332" i="2"/>
  <c r="N655" i="2"/>
  <c r="N606" i="2"/>
  <c r="N119" i="2"/>
  <c r="N462" i="2"/>
  <c r="N254" i="2"/>
  <c r="N215" i="2"/>
  <c r="N470" i="2"/>
  <c r="N324" i="2"/>
  <c r="N588" i="2"/>
  <c r="N249" i="2"/>
  <c r="N224" i="2"/>
  <c r="N578" i="2"/>
  <c r="N240" i="2"/>
  <c r="N189" i="2"/>
  <c r="N451" i="2"/>
  <c r="N388" i="2"/>
  <c r="N385" i="2"/>
  <c r="N219" i="2"/>
  <c r="N120" i="2"/>
  <c r="N413" i="2"/>
  <c r="N692" i="2"/>
  <c r="N153" i="2"/>
  <c r="N673" i="2"/>
  <c r="N49" i="2"/>
  <c r="N197" i="2"/>
  <c r="N420" i="2"/>
  <c r="N130" i="2"/>
  <c r="N635" i="2"/>
  <c r="N350" i="2"/>
  <c r="N206" i="2"/>
  <c r="N538" i="2"/>
  <c r="N289" i="2"/>
  <c r="N13" i="2"/>
  <c r="N487" i="2"/>
  <c r="N680" i="2"/>
  <c r="N370" i="2"/>
  <c r="N204" i="2"/>
  <c r="N21" i="2"/>
  <c r="N155" i="2"/>
  <c r="N296" i="2"/>
  <c r="N165" i="2"/>
  <c r="N175" i="2"/>
  <c r="N516" i="2"/>
  <c r="N205" i="2"/>
  <c r="N136" i="2"/>
  <c r="N383" i="2"/>
  <c r="N69" i="2"/>
  <c r="N637" i="2"/>
  <c r="N102" i="2"/>
  <c r="N40" i="2"/>
  <c r="N15" i="2"/>
  <c r="N228" i="2"/>
  <c r="N403" i="2"/>
  <c r="N472" i="2"/>
  <c r="N433" i="2"/>
  <c r="N191" i="2"/>
  <c r="N6" i="2"/>
  <c r="N200" i="2"/>
  <c r="N14" i="2"/>
  <c r="N659" i="2"/>
  <c r="N181" i="2"/>
  <c r="N494" i="2"/>
  <c r="N541" i="2"/>
  <c r="N87" i="2"/>
  <c r="N190" i="2"/>
  <c r="N3" i="2"/>
  <c r="N483" i="2"/>
  <c r="N47" i="2"/>
  <c r="N57" i="2"/>
  <c r="N611" i="2"/>
  <c r="N232" i="2"/>
  <c r="N164" i="2"/>
  <c r="N523" i="2"/>
  <c r="N563" i="2"/>
  <c r="N731" i="2"/>
  <c r="N439" i="2"/>
  <c r="N329" i="2"/>
  <c r="N201" i="2"/>
  <c r="N28" i="2"/>
  <c r="N178" i="2"/>
  <c r="N358" i="2"/>
  <c r="N344" i="2"/>
  <c r="N648" i="2"/>
  <c r="N465" i="2"/>
  <c r="N256" i="2"/>
  <c r="N453" i="2"/>
  <c r="N88" i="2"/>
  <c r="N76" i="2"/>
  <c r="N695" i="2"/>
  <c r="N498" i="2"/>
  <c r="N382" i="2"/>
  <c r="N724" i="2"/>
  <c r="N131" i="2"/>
  <c r="N489" i="2"/>
  <c r="N367" i="2"/>
  <c r="N310" i="2"/>
  <c r="N681" i="2"/>
  <c r="N244" i="2"/>
  <c r="N484" i="2"/>
  <c r="N441" i="2"/>
  <c r="N273" i="2"/>
  <c r="N464" i="2"/>
  <c r="N539" i="2"/>
  <c r="N211" i="2"/>
  <c r="N235" i="2"/>
  <c r="N132" i="2"/>
  <c r="N260" i="2"/>
  <c r="N91" i="2"/>
  <c r="N186" i="2"/>
  <c r="N440" i="2"/>
  <c r="N116" i="2"/>
  <c r="N437" i="2"/>
  <c r="N29" i="2"/>
  <c r="N722" i="2"/>
  <c r="N85" i="2"/>
  <c r="N436" i="2"/>
  <c r="N55" i="2"/>
  <c r="N421" i="2"/>
  <c r="N430" i="2"/>
  <c r="N112" i="2"/>
  <c r="N532" i="2"/>
  <c r="N697" i="2"/>
  <c r="N104" i="2"/>
  <c r="N727" i="2"/>
  <c r="N419" i="2"/>
  <c r="N675" i="2"/>
  <c r="N592" i="2"/>
  <c r="N685" i="2"/>
  <c r="N519" i="2"/>
  <c r="N676" i="2"/>
  <c r="N566" i="2"/>
  <c r="N526" i="2"/>
  <c r="N357" i="2"/>
  <c r="N128" i="2"/>
  <c r="N571" i="2"/>
  <c r="N714" i="2"/>
  <c r="N237" i="2"/>
  <c r="N600" i="2"/>
  <c r="N435" i="2"/>
  <c r="N381" i="2"/>
  <c r="N16" i="2"/>
  <c r="N475" i="2"/>
  <c r="N48" i="2"/>
  <c r="N154" i="2"/>
  <c r="N394" i="2"/>
  <c r="N492" i="2"/>
  <c r="N239" i="2"/>
  <c r="N556" i="2"/>
  <c r="N311" i="2"/>
  <c r="N670" i="2"/>
  <c r="N651" i="2"/>
  <c r="N157" i="2"/>
  <c r="N513" i="2"/>
  <c r="N652" i="2"/>
  <c r="N56" i="2"/>
  <c r="N392" i="2"/>
  <c r="N447" i="2"/>
  <c r="N290" i="2"/>
  <c r="N152" i="2"/>
  <c r="N497" i="2"/>
  <c r="N374" i="2"/>
  <c r="N23" i="2"/>
  <c r="N395" i="2"/>
  <c r="N607" i="2"/>
  <c r="N639" i="2"/>
  <c r="N401" i="2"/>
  <c r="N736" i="2"/>
  <c r="N485" i="2"/>
  <c r="N25" i="2"/>
  <c r="N617" i="2"/>
  <c r="N423" i="2"/>
  <c r="N58" i="2"/>
  <c r="N227" i="2"/>
  <c r="N442" i="2"/>
  <c r="N540" i="2"/>
  <c r="N728" i="2"/>
  <c r="N261" i="2"/>
  <c r="N612" i="2"/>
  <c r="N508" i="2"/>
  <c r="N26" i="2"/>
  <c r="N454" i="2"/>
  <c r="N45" i="2"/>
  <c r="N18" i="2"/>
  <c r="N151" i="2"/>
  <c r="N202" i="2"/>
  <c r="N488" i="2"/>
  <c r="N143" i="2"/>
  <c r="N93" i="2"/>
  <c r="N666" i="2"/>
  <c r="N66" i="2"/>
  <c r="N583" i="2"/>
  <c r="N514" i="2"/>
  <c r="N301" i="2"/>
  <c r="N333" i="2"/>
  <c r="N337" i="2"/>
  <c r="N455" i="2"/>
  <c r="N220" i="2"/>
  <c r="N150" i="2"/>
  <c r="N293" i="2"/>
  <c r="N97" i="2"/>
  <c r="N404" i="2"/>
  <c r="N671" i="2"/>
  <c r="N653" i="2"/>
  <c r="N545" i="2"/>
  <c r="N369" i="2"/>
  <c r="N258" i="2"/>
  <c r="N543" i="2"/>
  <c r="N20" i="2"/>
  <c r="N100" i="2"/>
  <c r="N167" i="2"/>
  <c r="N678" i="2"/>
  <c r="N734" i="2"/>
  <c r="N39" i="2"/>
  <c r="N713" i="2"/>
  <c r="N445" i="2"/>
  <c r="N325" i="2"/>
  <c r="N674" i="2"/>
  <c r="N405" i="2"/>
  <c r="N268" i="2"/>
  <c r="N226" i="2"/>
  <c r="N275" i="2"/>
  <c r="N640" i="2"/>
  <c r="N192" i="2"/>
  <c r="N479" i="2"/>
  <c r="N576" i="2"/>
  <c r="N426" i="2"/>
  <c r="N705" i="2"/>
  <c r="N614" i="2"/>
  <c r="N327" i="2"/>
  <c r="N701" i="2"/>
  <c r="N341" i="2"/>
  <c r="N163" i="2"/>
  <c r="N250" i="2"/>
  <c r="N124" i="2"/>
  <c r="N138" i="2"/>
  <c r="N710" i="2"/>
  <c r="N719" i="2"/>
  <c r="N257" i="2"/>
  <c r="N522" i="2"/>
  <c r="N593" i="2"/>
  <c r="N561" i="2"/>
  <c r="N463" i="2"/>
  <c r="N111" i="2"/>
  <c r="N133" i="2"/>
  <c r="N732" i="2"/>
  <c r="N187" i="2"/>
  <c r="N365" i="2"/>
  <c r="N328" i="2"/>
  <c r="N122" i="2"/>
  <c r="N696" i="2"/>
  <c r="N62" i="2"/>
  <c r="N669" i="2"/>
  <c r="N121" i="2"/>
  <c r="N242" i="2"/>
  <c r="N579" i="2"/>
  <c r="N642" i="2"/>
  <c r="N682" i="2"/>
  <c r="N172" i="2"/>
  <c r="N552" i="2"/>
  <c r="N282" i="2"/>
  <c r="N398" i="2"/>
  <c r="N342" i="2"/>
  <c r="N285" i="2"/>
  <c r="N126" i="2"/>
  <c r="N331" i="2"/>
  <c r="N702" i="2"/>
  <c r="N550" i="2"/>
  <c r="N460" i="2"/>
  <c r="N570" i="2"/>
  <c r="N400" i="2"/>
  <c r="N564" i="2"/>
  <c r="N667" i="2"/>
  <c r="N700" i="2"/>
  <c r="N660" i="2"/>
  <c r="N738" i="2"/>
  <c r="N694" i="2"/>
  <c r="N140" i="2"/>
  <c r="N551" i="2"/>
  <c r="N580" i="2"/>
  <c r="N601" i="2"/>
  <c r="N574" i="2"/>
  <c r="N476" i="2"/>
  <c r="N280" i="2"/>
  <c r="N335" i="2"/>
  <c r="N691" i="2"/>
  <c r="N86" i="2"/>
  <c r="N107" i="2"/>
  <c r="N343" i="2"/>
  <c r="N549" i="2"/>
  <c r="N613" i="2"/>
  <c r="N137" i="2"/>
  <c r="N315" i="2"/>
  <c r="N339" i="2"/>
  <c r="N101" i="2"/>
  <c r="N223" i="2"/>
  <c r="N560" i="2"/>
  <c r="N396" i="2"/>
  <c r="N424" i="2"/>
  <c r="N596" i="2"/>
  <c r="N314" i="2"/>
  <c r="N537" i="2"/>
  <c r="N658" i="2"/>
  <c r="N194" i="2"/>
  <c r="N567" i="2"/>
  <c r="N253" i="2"/>
  <c r="N156" i="2"/>
  <c r="N729" i="2"/>
  <c r="N511" i="2"/>
  <c r="N411" i="2"/>
  <c r="N577" i="2"/>
  <c r="N450" i="2"/>
  <c r="N500" i="2"/>
  <c r="N174" i="2"/>
  <c r="N406" i="2"/>
  <c r="N161" i="2"/>
  <c r="N449" i="2"/>
  <c r="N397" i="2"/>
  <c r="N518" i="2"/>
  <c r="N427" i="2"/>
  <c r="N340" i="2"/>
  <c r="N688" i="2"/>
  <c r="N598" i="2"/>
  <c r="N207" i="2"/>
  <c r="N584" i="2"/>
  <c r="N622" i="2"/>
  <c r="N355" i="2"/>
  <c r="N305" i="2"/>
  <c r="N656" i="2"/>
  <c r="N193" i="2"/>
  <c r="N434" i="2"/>
  <c r="N619" i="2"/>
  <c r="N672" i="2"/>
  <c r="N363" i="2"/>
  <c r="N524" i="2"/>
  <c r="N568" i="2"/>
  <c r="N715" i="2"/>
  <c r="N266" i="2"/>
  <c r="N502" i="2"/>
  <c r="N283" i="2"/>
  <c r="N387" i="2"/>
  <c r="N412" i="2"/>
  <c r="N733" i="2"/>
  <c r="N391" i="2"/>
  <c r="N602" i="2"/>
  <c r="N393" i="2"/>
  <c r="N628" i="2"/>
  <c r="N503" i="2"/>
  <c r="N679" i="2"/>
  <c r="N586" i="2"/>
  <c r="N638" i="2"/>
  <c r="N521" i="2"/>
  <c r="N624" i="2"/>
  <c r="N725" i="2"/>
  <c r="N446" i="2"/>
  <c r="N723" i="2"/>
  <c r="N707" i="2"/>
  <c r="N686" i="2"/>
  <c r="N647" i="2"/>
  <c r="N683" i="2"/>
  <c r="N610" i="2"/>
  <c r="N737" i="2"/>
  <c r="N711" i="2"/>
  <c r="N698" i="2"/>
  <c r="N625" i="2"/>
  <c r="N603" i="2"/>
  <c r="N595" i="2"/>
  <c r="N668" i="2"/>
  <c r="N599" i="2"/>
  <c r="N720" i="2"/>
  <c r="N718" i="2"/>
  <c r="N631" i="2"/>
  <c r="N665" i="2"/>
  <c r="N709" i="2"/>
  <c r="N726" i="2"/>
  <c r="N717" i="2"/>
  <c r="N582" i="2"/>
  <c r="N687" i="2"/>
  <c r="N664" i="2"/>
  <c r="N689" i="2"/>
  <c r="N690" i="2"/>
  <c r="N735" i="2"/>
  <c r="L557" i="2"/>
  <c r="L528" i="2"/>
  <c r="L615" i="2"/>
  <c r="L125" i="2"/>
  <c r="L402" i="2"/>
  <c r="L531" i="2"/>
  <c r="L360" i="2"/>
  <c r="L510" i="2"/>
  <c r="L591" i="2"/>
  <c r="L322" i="2"/>
  <c r="L356" i="2"/>
  <c r="L469" i="2"/>
  <c r="L267" i="2"/>
  <c r="L693" i="2"/>
  <c r="L176" i="2"/>
  <c r="L118" i="2"/>
  <c r="L158" i="2"/>
  <c r="L457" i="2"/>
  <c r="L527" i="2"/>
  <c r="L662" i="2"/>
  <c r="L529" i="2"/>
  <c r="L70" i="2"/>
  <c r="L105" i="2"/>
  <c r="L417" i="2"/>
  <c r="L377" i="2"/>
  <c r="L507" i="2"/>
  <c r="L19" i="2"/>
  <c r="L302" i="2"/>
  <c r="L198" i="2"/>
  <c r="L650" i="2"/>
  <c r="L368" i="2"/>
  <c r="L114" i="2"/>
  <c r="L645" i="2"/>
  <c r="L632" i="2"/>
  <c r="L142" i="2"/>
  <c r="L73" i="2"/>
  <c r="L5" i="2"/>
  <c r="L304" i="2"/>
  <c r="L636" i="2"/>
  <c r="L82" i="2"/>
  <c r="L459" i="2"/>
  <c r="L109" i="2"/>
  <c r="L34" i="2"/>
  <c r="L209" i="2"/>
  <c r="L330" i="2"/>
  <c r="L515" i="2"/>
  <c r="L218" i="2"/>
  <c r="L546" i="2"/>
  <c r="L269" i="2"/>
  <c r="L113" i="2"/>
  <c r="L171" i="2"/>
  <c r="L410" i="2"/>
  <c r="L623" i="2"/>
  <c r="L78" i="2"/>
  <c r="L77" i="2"/>
  <c r="L422" i="2"/>
  <c r="L272" i="2"/>
  <c r="L525" i="2"/>
  <c r="L534" i="2"/>
  <c r="L64" i="2"/>
  <c r="L146" i="2"/>
  <c r="L474" i="2"/>
  <c r="L318" i="2"/>
  <c r="L182" i="2"/>
  <c r="L458" i="2"/>
  <c r="L456" i="2"/>
  <c r="L234" i="2"/>
  <c r="L141" i="2"/>
  <c r="L326" i="2"/>
  <c r="L74" i="2"/>
  <c r="L414" i="2"/>
  <c r="L390" i="2"/>
  <c r="L461" i="2"/>
  <c r="L308" i="2"/>
  <c r="L654" i="2"/>
  <c r="L127" i="2"/>
  <c r="L297" i="2"/>
  <c r="L480" i="2"/>
  <c r="L4" i="2"/>
  <c r="L348" i="2"/>
  <c r="L196" i="2"/>
  <c r="L306" i="2"/>
  <c r="L94" i="2"/>
  <c r="L553" i="2"/>
  <c r="L316" i="2"/>
  <c r="L535" i="2"/>
  <c r="L12" i="2"/>
  <c r="L208" i="2"/>
  <c r="L44" i="2"/>
  <c r="L247" i="2"/>
  <c r="L345" i="2"/>
  <c r="L386" i="2"/>
  <c r="L629" i="2"/>
  <c r="L50" i="2"/>
  <c r="L252" i="2"/>
  <c r="L287" i="2"/>
  <c r="L361" i="2"/>
  <c r="L428" i="2"/>
  <c r="L8" i="2"/>
  <c r="L319" i="2"/>
  <c r="L59" i="2"/>
  <c r="L195" i="2"/>
  <c r="L265" i="2"/>
  <c r="L292" i="2"/>
  <c r="L238" i="2"/>
  <c r="L135" i="2"/>
  <c r="L499" i="2"/>
  <c r="L230" i="2"/>
  <c r="L286" i="2"/>
  <c r="L221" i="2"/>
  <c r="L159" i="2"/>
  <c r="L103" i="2"/>
  <c r="L38" i="2"/>
  <c r="L415" i="2"/>
  <c r="L486" i="2"/>
  <c r="L179" i="2"/>
  <c r="L633" i="2"/>
  <c r="L362" i="2"/>
  <c r="L147" i="2"/>
  <c r="L704" i="2"/>
  <c r="L466" i="2"/>
  <c r="L10" i="2"/>
  <c r="L229" i="2"/>
  <c r="L364" i="2"/>
  <c r="L145" i="2"/>
  <c r="L279" i="2"/>
  <c r="L33" i="2"/>
  <c r="L277" i="2"/>
  <c r="L54" i="2"/>
  <c r="L334" i="2"/>
  <c r="L168" i="2"/>
  <c r="L199" i="2"/>
  <c r="L210" i="2"/>
  <c r="L443" i="2"/>
  <c r="L609" i="2"/>
  <c r="L495" i="2"/>
  <c r="L312" i="2"/>
  <c r="L284" i="2"/>
  <c r="L43" i="2"/>
  <c r="L378" i="2"/>
  <c r="L294" i="2"/>
  <c r="L716" i="2"/>
  <c r="L353" i="2"/>
  <c r="L346" i="2"/>
  <c r="L482" i="2"/>
  <c r="L699" i="2"/>
  <c r="L96" i="2"/>
  <c r="L323" i="2"/>
  <c r="L11" i="2"/>
  <c r="L231" i="2"/>
  <c r="L84" i="2"/>
  <c r="L117" i="2"/>
  <c r="L354" i="2"/>
  <c r="L246" i="2"/>
  <c r="L281" i="2"/>
  <c r="L371" i="2"/>
  <c r="L542" i="2"/>
  <c r="L188" i="2"/>
  <c r="L490" i="2"/>
  <c r="L533" i="2"/>
  <c r="L554" i="2"/>
  <c r="L372" i="2"/>
  <c r="L547" i="2"/>
  <c r="L162" i="2"/>
  <c r="L467" i="2"/>
  <c r="L37" i="2"/>
  <c r="L264" i="2"/>
  <c r="L581" i="2"/>
  <c r="L646" i="2"/>
  <c r="L493" i="2"/>
  <c r="L630" i="2"/>
  <c r="L2" i="2"/>
  <c r="L505" i="2"/>
  <c r="L481" i="2"/>
  <c r="L349" i="2"/>
  <c r="L641" i="2"/>
  <c r="L149" i="2"/>
  <c r="L129" i="2"/>
  <c r="L22" i="2"/>
  <c r="L185" i="2"/>
  <c r="L222" i="2"/>
  <c r="L169" i="2"/>
  <c r="L661" i="2"/>
  <c r="L233" i="2"/>
  <c r="L51" i="2"/>
  <c r="L384" i="2"/>
  <c r="L597" i="2"/>
  <c r="L41" i="2"/>
  <c r="L643" i="2"/>
  <c r="L562" i="2"/>
  <c r="L379" i="2"/>
  <c r="L30" i="2"/>
  <c r="L180" i="2"/>
  <c r="L684" i="2"/>
  <c r="L307" i="2"/>
  <c r="L359" i="2"/>
  <c r="L618" i="2"/>
  <c r="L448" i="2"/>
  <c r="L89" i="2"/>
  <c r="L438" i="2"/>
  <c r="L429" i="2"/>
  <c r="L251" i="2"/>
  <c r="L366" i="2"/>
  <c r="L530" i="2"/>
  <c r="L587" i="2"/>
  <c r="L75" i="2"/>
  <c r="L262" i="2"/>
  <c r="L375" i="2"/>
  <c r="L81" i="2"/>
  <c r="L644" i="2"/>
  <c r="L241" i="2"/>
  <c r="L604" i="2"/>
  <c r="L509" i="2"/>
  <c r="L501" i="2"/>
  <c r="L431" i="2"/>
  <c r="L144" i="2"/>
  <c r="L184" i="2"/>
  <c r="L288" i="2"/>
  <c r="L572" i="2"/>
  <c r="L83" i="2"/>
  <c r="L544" i="2"/>
  <c r="L416" i="2"/>
  <c r="L320" i="2"/>
  <c r="L67" i="2"/>
  <c r="L255" i="2"/>
  <c r="L278" i="2"/>
  <c r="L589" i="2"/>
  <c r="L677" i="2"/>
  <c r="L468" i="2"/>
  <c r="L61" i="2"/>
  <c r="L512" i="2"/>
  <c r="L517" i="2"/>
  <c r="L730" i="2"/>
  <c r="L620" i="2"/>
  <c r="L259" i="2"/>
  <c r="L585" i="2"/>
  <c r="L295" i="2"/>
  <c r="L708" i="2"/>
  <c r="L53" i="2"/>
  <c r="L303" i="2"/>
  <c r="L170" i="2"/>
  <c r="L444" i="2"/>
  <c r="L148" i="2"/>
  <c r="L703" i="2"/>
  <c r="L108" i="2"/>
  <c r="L90" i="2"/>
  <c r="L594" i="2"/>
  <c r="L263" i="2"/>
  <c r="L559" i="2"/>
  <c r="L376" i="2"/>
  <c r="L27" i="2"/>
  <c r="L657" i="2"/>
  <c r="L336" i="2"/>
  <c r="L409" i="2"/>
  <c r="L452" i="2"/>
  <c r="L352" i="2"/>
  <c r="L31" i="2"/>
  <c r="L17" i="2"/>
  <c r="L271" i="2"/>
  <c r="L291" i="2"/>
  <c r="L92" i="2"/>
  <c r="L536" i="2"/>
  <c r="L418" i="2"/>
  <c r="L309" i="2"/>
  <c r="L313" i="2"/>
  <c r="L590" i="2"/>
  <c r="L558" i="2"/>
  <c r="L214" i="2"/>
  <c r="L72" i="2"/>
  <c r="L389" i="2"/>
  <c r="L115" i="2"/>
  <c r="L565" i="2"/>
  <c r="L477" i="2"/>
  <c r="L71" i="2"/>
  <c r="L173" i="2"/>
  <c r="L63" i="2"/>
  <c r="L605" i="2"/>
  <c r="L407" i="2"/>
  <c r="L491" i="2"/>
  <c r="L212" i="2"/>
  <c r="L32" i="2"/>
  <c r="L478" i="2"/>
  <c r="L432" i="2"/>
  <c r="L95" i="2"/>
  <c r="L123" i="2"/>
  <c r="L80" i="2"/>
  <c r="L274" i="2"/>
  <c r="L298" i="2"/>
  <c r="L347" i="2"/>
  <c r="L608" i="2"/>
  <c r="L317" i="2"/>
  <c r="L471" i="2"/>
  <c r="L616" i="2"/>
  <c r="L712" i="2"/>
  <c r="L225" i="2"/>
  <c r="L177" i="2"/>
  <c r="L555" i="2"/>
  <c r="L106" i="2"/>
  <c r="L243" i="2"/>
  <c r="L65" i="2"/>
  <c r="L373" i="2"/>
  <c r="L270" i="2"/>
  <c r="L160" i="2"/>
  <c r="L621" i="2"/>
  <c r="L203" i="2"/>
  <c r="L68" i="2"/>
  <c r="L408" i="2"/>
  <c r="L496" i="2"/>
  <c r="L338" i="2"/>
  <c r="L351" i="2"/>
  <c r="L276" i="2"/>
  <c r="L166" i="2"/>
  <c r="L248" i="2"/>
  <c r="L139" i="2"/>
  <c r="L569" i="2"/>
  <c r="L473" i="2"/>
  <c r="L626" i="2"/>
  <c r="L634" i="2"/>
  <c r="L245" i="2"/>
  <c r="L573" i="2"/>
  <c r="L98" i="2"/>
  <c r="L183" i="2"/>
  <c r="L9" i="2"/>
  <c r="L321" i="2"/>
  <c r="L216" i="2"/>
  <c r="L24" i="2"/>
  <c r="L217" i="2"/>
  <c r="L520" i="2"/>
  <c r="L99" i="2"/>
  <c r="L575" i="2"/>
  <c r="L236" i="2"/>
  <c r="L7" i="2"/>
  <c r="L425" i="2"/>
  <c r="L663" i="2"/>
  <c r="L52" i="2"/>
  <c r="L721" i="2"/>
  <c r="L213" i="2"/>
  <c r="L649" i="2"/>
  <c r="L399" i="2"/>
  <c r="L60" i="2"/>
  <c r="L299" i="2"/>
  <c r="L79" i="2"/>
  <c r="L627" i="2"/>
  <c r="L42" i="2"/>
  <c r="L46" i="2"/>
  <c r="L35" i="2"/>
  <c r="L706" i="2"/>
  <c r="L504" i="2"/>
  <c r="L380" i="2"/>
  <c r="L36" i="2"/>
  <c r="L134" i="2"/>
  <c r="L506" i="2"/>
  <c r="L300" i="2"/>
  <c r="L110" i="2"/>
  <c r="L548" i="2"/>
  <c r="L332" i="2"/>
  <c r="L655" i="2"/>
  <c r="L606" i="2"/>
  <c r="L119" i="2"/>
  <c r="L462" i="2"/>
  <c r="L254" i="2"/>
  <c r="L215" i="2"/>
  <c r="L470" i="2"/>
  <c r="L324" i="2"/>
  <c r="L588" i="2"/>
  <c r="L249" i="2"/>
  <c r="L224" i="2"/>
  <c r="L578" i="2"/>
  <c r="L240" i="2"/>
  <c r="L189" i="2"/>
  <c r="L451" i="2"/>
  <c r="L388" i="2"/>
  <c r="L385" i="2"/>
  <c r="L219" i="2"/>
  <c r="L120" i="2"/>
  <c r="L413" i="2"/>
  <c r="L692" i="2"/>
  <c r="L153" i="2"/>
  <c r="L673" i="2"/>
  <c r="L49" i="2"/>
  <c r="L197" i="2"/>
  <c r="L420" i="2"/>
  <c r="L130" i="2"/>
  <c r="L635" i="2"/>
  <c r="L350" i="2"/>
  <c r="L206" i="2"/>
  <c r="L538" i="2"/>
  <c r="L289" i="2"/>
  <c r="L13" i="2"/>
  <c r="L487" i="2"/>
  <c r="L680" i="2"/>
  <c r="L370" i="2"/>
  <c r="L204" i="2"/>
  <c r="L21" i="2"/>
  <c r="L155" i="2"/>
  <c r="L296" i="2"/>
  <c r="L165" i="2"/>
  <c r="L175" i="2"/>
  <c r="L516" i="2"/>
  <c r="L205" i="2"/>
  <c r="L136" i="2"/>
  <c r="L383" i="2"/>
  <c r="L69" i="2"/>
  <c r="L637" i="2"/>
  <c r="L102" i="2"/>
  <c r="L40" i="2"/>
  <c r="L15" i="2"/>
  <c r="L228" i="2"/>
  <c r="L403" i="2"/>
  <c r="L472" i="2"/>
  <c r="L433" i="2"/>
  <c r="L191" i="2"/>
  <c r="L6" i="2"/>
  <c r="L200" i="2"/>
  <c r="L14" i="2"/>
  <c r="L659" i="2"/>
  <c r="L181" i="2"/>
  <c r="L494" i="2"/>
  <c r="L541" i="2"/>
  <c r="L87" i="2"/>
  <c r="L190" i="2"/>
  <c r="L3" i="2"/>
  <c r="L483" i="2"/>
  <c r="L47" i="2"/>
  <c r="L57" i="2"/>
  <c r="L611" i="2"/>
  <c r="L232" i="2"/>
  <c r="L164" i="2"/>
  <c r="L523" i="2"/>
  <c r="L563" i="2"/>
  <c r="L731" i="2"/>
  <c r="L439" i="2"/>
  <c r="L329" i="2"/>
  <c r="L201" i="2"/>
  <c r="L28" i="2"/>
  <c r="L178" i="2"/>
  <c r="L358" i="2"/>
  <c r="L344" i="2"/>
  <c r="L648" i="2"/>
  <c r="L465" i="2"/>
  <c r="L256" i="2"/>
  <c r="L453" i="2"/>
  <c r="L88" i="2"/>
  <c r="L76" i="2"/>
  <c r="L695" i="2"/>
  <c r="L498" i="2"/>
  <c r="L382" i="2"/>
  <c r="L724" i="2"/>
  <c r="L131" i="2"/>
  <c r="L489" i="2"/>
  <c r="L367" i="2"/>
  <c r="L310" i="2"/>
  <c r="L681" i="2"/>
  <c r="L244" i="2"/>
  <c r="L484" i="2"/>
  <c r="L441" i="2"/>
  <c r="L273" i="2"/>
  <c r="L464" i="2"/>
  <c r="L539" i="2"/>
  <c r="L211" i="2"/>
  <c r="L235" i="2"/>
  <c r="L132" i="2"/>
  <c r="L260" i="2"/>
  <c r="L91" i="2"/>
  <c r="L186" i="2"/>
  <c r="L440" i="2"/>
  <c r="L116" i="2"/>
  <c r="L437" i="2"/>
  <c r="L29" i="2"/>
  <c r="L722" i="2"/>
  <c r="L85" i="2"/>
  <c r="L436" i="2"/>
  <c r="L55" i="2"/>
  <c r="L421" i="2"/>
  <c r="L430" i="2"/>
  <c r="L112" i="2"/>
  <c r="L532" i="2"/>
  <c r="L697" i="2"/>
  <c r="L104" i="2"/>
  <c r="L727" i="2"/>
  <c r="L419" i="2"/>
  <c r="L675" i="2"/>
  <c r="L592" i="2"/>
  <c r="L685" i="2"/>
  <c r="L519" i="2"/>
  <c r="L676" i="2"/>
  <c r="L566" i="2"/>
  <c r="L526" i="2"/>
  <c r="L357" i="2"/>
  <c r="L128" i="2"/>
  <c r="L571" i="2"/>
  <c r="L714" i="2"/>
  <c r="L237" i="2"/>
  <c r="L600" i="2"/>
  <c r="L435" i="2"/>
  <c r="L381" i="2"/>
  <c r="L16" i="2"/>
  <c r="L475" i="2"/>
  <c r="L48" i="2"/>
  <c r="L154" i="2"/>
  <c r="L394" i="2"/>
  <c r="L492" i="2"/>
  <c r="L239" i="2"/>
  <c r="L556" i="2"/>
  <c r="L311" i="2"/>
  <c r="L670" i="2"/>
  <c r="L651" i="2"/>
  <c r="L157" i="2"/>
  <c r="L513" i="2"/>
  <c r="L652" i="2"/>
  <c r="L56" i="2"/>
  <c r="L392" i="2"/>
  <c r="L447" i="2"/>
  <c r="L290" i="2"/>
  <c r="L152" i="2"/>
  <c r="L497" i="2"/>
  <c r="L374" i="2"/>
  <c r="L23" i="2"/>
  <c r="L395" i="2"/>
  <c r="L607" i="2"/>
  <c r="L639" i="2"/>
  <c r="L401" i="2"/>
  <c r="L736" i="2"/>
  <c r="L485" i="2"/>
  <c r="L25" i="2"/>
  <c r="L617" i="2"/>
  <c r="L423" i="2"/>
  <c r="L58" i="2"/>
  <c r="L227" i="2"/>
  <c r="L442" i="2"/>
  <c r="L540" i="2"/>
  <c r="L728" i="2"/>
  <c r="L261" i="2"/>
  <c r="L612" i="2"/>
  <c r="L508" i="2"/>
  <c r="L26" i="2"/>
  <c r="L454" i="2"/>
  <c r="L45" i="2"/>
  <c r="L18" i="2"/>
  <c r="L151" i="2"/>
  <c r="L202" i="2"/>
  <c r="L488" i="2"/>
  <c r="L143" i="2"/>
  <c r="L93" i="2"/>
  <c r="L666" i="2"/>
  <c r="L66" i="2"/>
  <c r="L583" i="2"/>
  <c r="L514" i="2"/>
  <c r="L301" i="2"/>
  <c r="L333" i="2"/>
  <c r="L337" i="2"/>
  <c r="L455" i="2"/>
  <c r="L220" i="2"/>
  <c r="L150" i="2"/>
  <c r="L293" i="2"/>
  <c r="L97" i="2"/>
  <c r="L404" i="2"/>
  <c r="L671" i="2"/>
  <c r="L653" i="2"/>
  <c r="L545" i="2"/>
  <c r="L369" i="2"/>
  <c r="L258" i="2"/>
  <c r="L543" i="2"/>
  <c r="L20" i="2"/>
  <c r="L100" i="2"/>
  <c r="L167" i="2"/>
  <c r="L678" i="2"/>
  <c r="L734" i="2"/>
  <c r="L39" i="2"/>
  <c r="L713" i="2"/>
  <c r="L445" i="2"/>
  <c r="L325" i="2"/>
  <c r="L674" i="2"/>
  <c r="L405" i="2"/>
  <c r="L268" i="2"/>
  <c r="L226" i="2"/>
  <c r="L275" i="2"/>
  <c r="L640" i="2"/>
  <c r="L192" i="2"/>
  <c r="L479" i="2"/>
  <c r="L576" i="2"/>
  <c r="L426" i="2"/>
  <c r="L705" i="2"/>
  <c r="L614" i="2"/>
  <c r="L327" i="2"/>
  <c r="L701" i="2"/>
  <c r="L341" i="2"/>
  <c r="L163" i="2"/>
  <c r="L250" i="2"/>
  <c r="L124" i="2"/>
  <c r="L138" i="2"/>
  <c r="L710" i="2"/>
  <c r="L719" i="2"/>
  <c r="L257" i="2"/>
  <c r="L522" i="2"/>
  <c r="L593" i="2"/>
  <c r="L561" i="2"/>
  <c r="L463" i="2"/>
  <c r="L111" i="2"/>
  <c r="L133" i="2"/>
  <c r="L732" i="2"/>
  <c r="L187" i="2"/>
  <c r="L365" i="2"/>
  <c r="L328" i="2"/>
  <c r="L122" i="2"/>
  <c r="L696" i="2"/>
  <c r="L62" i="2"/>
  <c r="L669" i="2"/>
  <c r="L121" i="2"/>
  <c r="L242" i="2"/>
  <c r="L579" i="2"/>
  <c r="L642" i="2"/>
  <c r="L682" i="2"/>
  <c r="L172" i="2"/>
  <c r="L552" i="2"/>
  <c r="L282" i="2"/>
  <c r="L398" i="2"/>
  <c r="L342" i="2"/>
  <c r="L285" i="2"/>
  <c r="L126" i="2"/>
  <c r="L331" i="2"/>
  <c r="L702" i="2"/>
  <c r="L550" i="2"/>
  <c r="L460" i="2"/>
  <c r="L570" i="2"/>
  <c r="L400" i="2"/>
  <c r="L564" i="2"/>
  <c r="L667" i="2"/>
  <c r="L700" i="2"/>
  <c r="L660" i="2"/>
  <c r="L738" i="2"/>
  <c r="L694" i="2"/>
  <c r="L140" i="2"/>
  <c r="L551" i="2"/>
  <c r="L580" i="2"/>
  <c r="L601" i="2"/>
  <c r="L574" i="2"/>
  <c r="L476" i="2"/>
  <c r="L280" i="2"/>
  <c r="L335" i="2"/>
  <c r="L691" i="2"/>
  <c r="L86" i="2"/>
  <c r="L107" i="2"/>
  <c r="L343" i="2"/>
  <c r="L549" i="2"/>
  <c r="L613" i="2"/>
  <c r="L137" i="2"/>
  <c r="L315" i="2"/>
  <c r="L339" i="2"/>
  <c r="L101" i="2"/>
  <c r="L223" i="2"/>
  <c r="L560" i="2"/>
  <c r="L396" i="2"/>
  <c r="L424" i="2"/>
  <c r="L596" i="2"/>
  <c r="L314" i="2"/>
  <c r="L537" i="2"/>
  <c r="L658" i="2"/>
  <c r="L194" i="2"/>
  <c r="L567" i="2"/>
  <c r="L253" i="2"/>
  <c r="L156" i="2"/>
  <c r="L729" i="2"/>
  <c r="L511" i="2"/>
  <c r="L411" i="2"/>
  <c r="L577" i="2"/>
  <c r="L450" i="2"/>
  <c r="L500" i="2"/>
  <c r="L174" i="2"/>
  <c r="L406" i="2"/>
  <c r="L161" i="2"/>
  <c r="L449" i="2"/>
  <c r="L397" i="2"/>
  <c r="L518" i="2"/>
  <c r="L427" i="2"/>
  <c r="L340" i="2"/>
  <c r="L688" i="2"/>
  <c r="L598" i="2"/>
  <c r="L207" i="2"/>
  <c r="L584" i="2"/>
  <c r="L622" i="2"/>
  <c r="L355" i="2"/>
  <c r="L305" i="2"/>
  <c r="L656" i="2"/>
  <c r="L193" i="2"/>
  <c r="L434" i="2"/>
  <c r="L619" i="2"/>
  <c r="L672" i="2"/>
  <c r="L363" i="2"/>
  <c r="L524" i="2"/>
  <c r="L568" i="2"/>
  <c r="L715" i="2"/>
  <c r="L266" i="2"/>
  <c r="L502" i="2"/>
  <c r="L283" i="2"/>
  <c r="L387" i="2"/>
  <c r="L412" i="2"/>
  <c r="L733" i="2"/>
  <c r="L391" i="2"/>
  <c r="L602" i="2"/>
  <c r="L393" i="2"/>
  <c r="L628" i="2"/>
  <c r="L503" i="2"/>
  <c r="L679" i="2"/>
  <c r="L586" i="2"/>
  <c r="L638" i="2"/>
  <c r="L521" i="2"/>
  <c r="L624" i="2"/>
  <c r="L725" i="2"/>
  <c r="L446" i="2"/>
  <c r="L723" i="2"/>
  <c r="L707" i="2"/>
  <c r="L686" i="2"/>
  <c r="L647" i="2"/>
  <c r="L683" i="2"/>
  <c r="L610" i="2"/>
  <c r="L737" i="2"/>
  <c r="L711" i="2"/>
  <c r="L698" i="2"/>
  <c r="L625" i="2"/>
  <c r="L603" i="2"/>
  <c r="L595" i="2"/>
  <c r="L668" i="2"/>
  <c r="L599" i="2"/>
  <c r="L720" i="2"/>
  <c r="L718" i="2"/>
  <c r="L631" i="2"/>
  <c r="L665" i="2"/>
  <c r="L709" i="2"/>
  <c r="L726" i="2"/>
  <c r="L717" i="2"/>
  <c r="L582" i="2"/>
  <c r="L687" i="2"/>
  <c r="L664" i="2"/>
  <c r="L689" i="2"/>
  <c r="L690" i="2"/>
  <c r="L735" i="2"/>
  <c r="H557" i="2"/>
  <c r="H528" i="2"/>
  <c r="H615" i="2"/>
  <c r="H125" i="2"/>
  <c r="H402" i="2"/>
  <c r="H531" i="2"/>
  <c r="H360" i="2"/>
  <c r="H510" i="2"/>
  <c r="H591" i="2"/>
  <c r="H322" i="2"/>
  <c r="H356" i="2"/>
  <c r="H469" i="2"/>
  <c r="H267" i="2"/>
  <c r="H693" i="2"/>
  <c r="H176" i="2"/>
  <c r="H118" i="2"/>
  <c r="H158" i="2"/>
  <c r="H457" i="2"/>
  <c r="H527" i="2"/>
  <c r="H662" i="2"/>
  <c r="H529" i="2"/>
  <c r="H70" i="2"/>
  <c r="H105" i="2"/>
  <c r="H417" i="2"/>
  <c r="H377" i="2"/>
  <c r="H507" i="2"/>
  <c r="H19" i="2"/>
  <c r="H302" i="2"/>
  <c r="H198" i="2"/>
  <c r="H650" i="2"/>
  <c r="H368" i="2"/>
  <c r="H114" i="2"/>
  <c r="H645" i="2"/>
  <c r="H632" i="2"/>
  <c r="H142" i="2"/>
  <c r="H73" i="2"/>
  <c r="H5" i="2"/>
  <c r="H304" i="2"/>
  <c r="H636" i="2"/>
  <c r="H82" i="2"/>
  <c r="H459" i="2"/>
  <c r="H109" i="2"/>
  <c r="H34" i="2"/>
  <c r="H209" i="2"/>
  <c r="H330" i="2"/>
  <c r="H515" i="2"/>
  <c r="H218" i="2"/>
  <c r="H546" i="2"/>
  <c r="H269" i="2"/>
  <c r="H113" i="2"/>
  <c r="H171" i="2"/>
  <c r="H410" i="2"/>
  <c r="H623" i="2"/>
  <c r="H78" i="2"/>
  <c r="H77" i="2"/>
  <c r="H422" i="2"/>
  <c r="H272" i="2"/>
  <c r="H525" i="2"/>
  <c r="H534" i="2"/>
  <c r="H64" i="2"/>
  <c r="H146" i="2"/>
  <c r="H474" i="2"/>
  <c r="H318" i="2"/>
  <c r="H182" i="2"/>
  <c r="H458" i="2"/>
  <c r="H456" i="2"/>
  <c r="H234" i="2"/>
  <c r="H141" i="2"/>
  <c r="H326" i="2"/>
  <c r="H74" i="2"/>
  <c r="H414" i="2"/>
  <c r="H390" i="2"/>
  <c r="H461" i="2"/>
  <c r="H308" i="2"/>
  <c r="H654" i="2"/>
  <c r="H127" i="2"/>
  <c r="H297" i="2"/>
  <c r="H480" i="2"/>
  <c r="H4" i="2"/>
  <c r="H348" i="2"/>
  <c r="H196" i="2"/>
  <c r="H306" i="2"/>
  <c r="H94" i="2"/>
  <c r="H553" i="2"/>
  <c r="H316" i="2"/>
  <c r="H535" i="2"/>
  <c r="H12" i="2"/>
  <c r="H208" i="2"/>
  <c r="H44" i="2"/>
  <c r="H247" i="2"/>
  <c r="H345" i="2"/>
  <c r="H386" i="2"/>
  <c r="H629" i="2"/>
  <c r="H50" i="2"/>
  <c r="H252" i="2"/>
  <c r="H287" i="2"/>
  <c r="H361" i="2"/>
  <c r="H428" i="2"/>
  <c r="H8" i="2"/>
  <c r="H319" i="2"/>
  <c r="H59" i="2"/>
  <c r="H195" i="2"/>
  <c r="H265" i="2"/>
  <c r="H292" i="2"/>
  <c r="H238" i="2"/>
  <c r="H135" i="2"/>
  <c r="H499" i="2"/>
  <c r="H230" i="2"/>
  <c r="H286" i="2"/>
  <c r="H221" i="2"/>
  <c r="H159" i="2"/>
  <c r="H103" i="2"/>
  <c r="H38" i="2"/>
  <c r="H415" i="2"/>
  <c r="H486" i="2"/>
  <c r="H179" i="2"/>
  <c r="H633" i="2"/>
  <c r="H362" i="2"/>
  <c r="H147" i="2"/>
  <c r="H704" i="2"/>
  <c r="H466" i="2"/>
  <c r="H10" i="2"/>
  <c r="H229" i="2"/>
  <c r="H364" i="2"/>
  <c r="H145" i="2"/>
  <c r="H279" i="2"/>
  <c r="H33" i="2"/>
  <c r="H277" i="2"/>
  <c r="H54" i="2"/>
  <c r="H334" i="2"/>
  <c r="H168" i="2"/>
  <c r="H199" i="2"/>
  <c r="H210" i="2"/>
  <c r="H443" i="2"/>
  <c r="H609" i="2"/>
  <c r="H495" i="2"/>
  <c r="H312" i="2"/>
  <c r="H284" i="2"/>
  <c r="H43" i="2"/>
  <c r="H378" i="2"/>
  <c r="H294" i="2"/>
  <c r="H716" i="2"/>
  <c r="H353" i="2"/>
  <c r="H346" i="2"/>
  <c r="H482" i="2"/>
  <c r="H699" i="2"/>
  <c r="H96" i="2"/>
  <c r="H323" i="2"/>
  <c r="H11" i="2"/>
  <c r="H231" i="2"/>
  <c r="H84" i="2"/>
  <c r="H117" i="2"/>
  <c r="H354" i="2"/>
  <c r="H246" i="2"/>
  <c r="H281" i="2"/>
  <c r="H371" i="2"/>
  <c r="H542" i="2"/>
  <c r="H188" i="2"/>
  <c r="H490" i="2"/>
  <c r="H533" i="2"/>
  <c r="H554" i="2"/>
  <c r="H372" i="2"/>
  <c r="H547" i="2"/>
  <c r="H162" i="2"/>
  <c r="H467" i="2"/>
  <c r="H37" i="2"/>
  <c r="H264" i="2"/>
  <c r="H581" i="2"/>
  <c r="H646" i="2"/>
  <c r="H493" i="2"/>
  <c r="H630" i="2"/>
  <c r="H2" i="2"/>
  <c r="H505" i="2"/>
  <c r="H481" i="2"/>
  <c r="H349" i="2"/>
  <c r="H641" i="2"/>
  <c r="H149" i="2"/>
  <c r="H129" i="2"/>
  <c r="H22" i="2"/>
  <c r="H185" i="2"/>
  <c r="H222" i="2"/>
  <c r="H169" i="2"/>
  <c r="H661" i="2"/>
  <c r="H233" i="2"/>
  <c r="H51" i="2"/>
  <c r="H384" i="2"/>
  <c r="H597" i="2"/>
  <c r="H41" i="2"/>
  <c r="H643" i="2"/>
  <c r="H562" i="2"/>
  <c r="H379" i="2"/>
  <c r="H30" i="2"/>
  <c r="H180" i="2"/>
  <c r="H684" i="2"/>
  <c r="H307" i="2"/>
  <c r="H359" i="2"/>
  <c r="H618" i="2"/>
  <c r="H448" i="2"/>
  <c r="H89" i="2"/>
  <c r="H438" i="2"/>
  <c r="H429" i="2"/>
  <c r="H251" i="2"/>
  <c r="H366" i="2"/>
  <c r="H530" i="2"/>
  <c r="H587" i="2"/>
  <c r="H75" i="2"/>
  <c r="H262" i="2"/>
  <c r="H375" i="2"/>
  <c r="H81" i="2"/>
  <c r="H644" i="2"/>
  <c r="H241" i="2"/>
  <c r="H604" i="2"/>
  <c r="H509" i="2"/>
  <c r="H501" i="2"/>
  <c r="H431" i="2"/>
  <c r="H144" i="2"/>
  <c r="H184" i="2"/>
  <c r="H288" i="2"/>
  <c r="H572" i="2"/>
  <c r="H83" i="2"/>
  <c r="H544" i="2"/>
  <c r="H416" i="2"/>
  <c r="H320" i="2"/>
  <c r="H67" i="2"/>
  <c r="H255" i="2"/>
  <c r="H278" i="2"/>
  <c r="H589" i="2"/>
  <c r="H677" i="2"/>
  <c r="H468" i="2"/>
  <c r="H61" i="2"/>
  <c r="H512" i="2"/>
  <c r="H517" i="2"/>
  <c r="H730" i="2"/>
  <c r="H620" i="2"/>
  <c r="H259" i="2"/>
  <c r="H585" i="2"/>
  <c r="H295" i="2"/>
  <c r="H708" i="2"/>
  <c r="H53" i="2"/>
  <c r="H303" i="2"/>
  <c r="H170" i="2"/>
  <c r="H444" i="2"/>
  <c r="H148" i="2"/>
  <c r="H703" i="2"/>
  <c r="H108" i="2"/>
  <c r="H90" i="2"/>
  <c r="H594" i="2"/>
  <c r="H263" i="2"/>
  <c r="H559" i="2"/>
  <c r="H376" i="2"/>
  <c r="H27" i="2"/>
  <c r="H657" i="2"/>
  <c r="H336" i="2"/>
  <c r="H409" i="2"/>
  <c r="H452" i="2"/>
  <c r="H352" i="2"/>
  <c r="H31" i="2"/>
  <c r="H17" i="2"/>
  <c r="H271" i="2"/>
  <c r="H291" i="2"/>
  <c r="H92" i="2"/>
  <c r="H536" i="2"/>
  <c r="H418" i="2"/>
  <c r="H309" i="2"/>
  <c r="H313" i="2"/>
  <c r="H590" i="2"/>
  <c r="H558" i="2"/>
  <c r="H214" i="2"/>
  <c r="H72" i="2"/>
  <c r="H389" i="2"/>
  <c r="H115" i="2"/>
  <c r="H565" i="2"/>
  <c r="H477" i="2"/>
  <c r="H71" i="2"/>
  <c r="H173" i="2"/>
  <c r="H63" i="2"/>
  <c r="H605" i="2"/>
  <c r="H407" i="2"/>
  <c r="H491" i="2"/>
  <c r="H212" i="2"/>
  <c r="H32" i="2"/>
  <c r="H478" i="2"/>
  <c r="H432" i="2"/>
  <c r="H95" i="2"/>
  <c r="H123" i="2"/>
  <c r="H80" i="2"/>
  <c r="H274" i="2"/>
  <c r="H298" i="2"/>
  <c r="H347" i="2"/>
  <c r="H608" i="2"/>
  <c r="H317" i="2"/>
  <c r="H471" i="2"/>
  <c r="H616" i="2"/>
  <c r="H712" i="2"/>
  <c r="H225" i="2"/>
  <c r="H177" i="2"/>
  <c r="H555" i="2"/>
  <c r="H106" i="2"/>
  <c r="H243" i="2"/>
  <c r="H65" i="2"/>
  <c r="H373" i="2"/>
  <c r="H270" i="2"/>
  <c r="H160" i="2"/>
  <c r="H621" i="2"/>
  <c r="H203" i="2"/>
  <c r="H68" i="2"/>
  <c r="H408" i="2"/>
  <c r="H496" i="2"/>
  <c r="H338" i="2"/>
  <c r="H351" i="2"/>
  <c r="H276" i="2"/>
  <c r="H166" i="2"/>
  <c r="H248" i="2"/>
  <c r="H139" i="2"/>
  <c r="H569" i="2"/>
  <c r="H473" i="2"/>
  <c r="H626" i="2"/>
  <c r="H634" i="2"/>
  <c r="H245" i="2"/>
  <c r="H573" i="2"/>
  <c r="H98" i="2"/>
  <c r="H183" i="2"/>
  <c r="H9" i="2"/>
  <c r="H321" i="2"/>
  <c r="H216" i="2"/>
  <c r="H24" i="2"/>
  <c r="H217" i="2"/>
  <c r="H520" i="2"/>
  <c r="H99" i="2"/>
  <c r="H575" i="2"/>
  <c r="H236" i="2"/>
  <c r="H7" i="2"/>
  <c r="H425" i="2"/>
  <c r="H663" i="2"/>
  <c r="H52" i="2"/>
  <c r="H721" i="2"/>
  <c r="H213" i="2"/>
  <c r="H649" i="2"/>
  <c r="H399" i="2"/>
  <c r="H60" i="2"/>
  <c r="H299" i="2"/>
  <c r="H79" i="2"/>
  <c r="H627" i="2"/>
  <c r="H42" i="2"/>
  <c r="H46" i="2"/>
  <c r="H35" i="2"/>
  <c r="H706" i="2"/>
  <c r="H504" i="2"/>
  <c r="H380" i="2"/>
  <c r="H36" i="2"/>
  <c r="H134" i="2"/>
  <c r="H506" i="2"/>
  <c r="H300" i="2"/>
  <c r="H110" i="2"/>
  <c r="H548" i="2"/>
  <c r="H332" i="2"/>
  <c r="H655" i="2"/>
  <c r="H606" i="2"/>
  <c r="H119" i="2"/>
  <c r="H462" i="2"/>
  <c r="H254" i="2"/>
  <c r="H215" i="2"/>
  <c r="H470" i="2"/>
  <c r="H324" i="2"/>
  <c r="H588" i="2"/>
  <c r="H249" i="2"/>
  <c r="H224" i="2"/>
  <c r="H578" i="2"/>
  <c r="H240" i="2"/>
  <c r="H189" i="2"/>
  <c r="H451" i="2"/>
  <c r="H388" i="2"/>
  <c r="H385" i="2"/>
  <c r="H219" i="2"/>
  <c r="H120" i="2"/>
  <c r="H413" i="2"/>
  <c r="H692" i="2"/>
  <c r="H153" i="2"/>
  <c r="H673" i="2"/>
  <c r="H49" i="2"/>
  <c r="H197" i="2"/>
  <c r="H420" i="2"/>
  <c r="H130" i="2"/>
  <c r="H635" i="2"/>
  <c r="H350" i="2"/>
  <c r="H206" i="2"/>
  <c r="H538" i="2"/>
  <c r="H289" i="2"/>
  <c r="H13" i="2"/>
  <c r="H487" i="2"/>
  <c r="H680" i="2"/>
  <c r="H370" i="2"/>
  <c r="H204" i="2"/>
  <c r="H21" i="2"/>
  <c r="H155" i="2"/>
  <c r="H296" i="2"/>
  <c r="H165" i="2"/>
  <c r="H175" i="2"/>
  <c r="H516" i="2"/>
  <c r="H205" i="2"/>
  <c r="H136" i="2"/>
  <c r="H383" i="2"/>
  <c r="H69" i="2"/>
  <c r="H637" i="2"/>
  <c r="H102" i="2"/>
  <c r="H40" i="2"/>
  <c r="H15" i="2"/>
  <c r="H228" i="2"/>
  <c r="H403" i="2"/>
  <c r="H472" i="2"/>
  <c r="H433" i="2"/>
  <c r="H191" i="2"/>
  <c r="H6" i="2"/>
  <c r="H200" i="2"/>
  <c r="H14" i="2"/>
  <c r="H659" i="2"/>
  <c r="H181" i="2"/>
  <c r="H494" i="2"/>
  <c r="H541" i="2"/>
  <c r="H87" i="2"/>
  <c r="H190" i="2"/>
  <c r="H3" i="2"/>
  <c r="H483" i="2"/>
  <c r="H47" i="2"/>
  <c r="H57" i="2"/>
  <c r="H611" i="2"/>
  <c r="H232" i="2"/>
  <c r="H164" i="2"/>
  <c r="H523" i="2"/>
  <c r="H563" i="2"/>
  <c r="H731" i="2"/>
  <c r="H439" i="2"/>
  <c r="H329" i="2"/>
  <c r="H201" i="2"/>
  <c r="H28" i="2"/>
  <c r="H178" i="2"/>
  <c r="H358" i="2"/>
  <c r="H344" i="2"/>
  <c r="H648" i="2"/>
  <c r="H465" i="2"/>
  <c r="H256" i="2"/>
  <c r="H453" i="2"/>
  <c r="H88" i="2"/>
  <c r="H76" i="2"/>
  <c r="H695" i="2"/>
  <c r="H498" i="2"/>
  <c r="H382" i="2"/>
  <c r="H724" i="2"/>
  <c r="H131" i="2"/>
  <c r="H489" i="2"/>
  <c r="H367" i="2"/>
  <c r="H310" i="2"/>
  <c r="H681" i="2"/>
  <c r="H244" i="2"/>
  <c r="H484" i="2"/>
  <c r="H441" i="2"/>
  <c r="H273" i="2"/>
  <c r="H464" i="2"/>
  <c r="H539" i="2"/>
  <c r="H211" i="2"/>
  <c r="H235" i="2"/>
  <c r="H132" i="2"/>
  <c r="H260" i="2"/>
  <c r="H91" i="2"/>
  <c r="H186" i="2"/>
  <c r="H440" i="2"/>
  <c r="H116" i="2"/>
  <c r="H437" i="2"/>
  <c r="H29" i="2"/>
  <c r="H722" i="2"/>
  <c r="H85" i="2"/>
  <c r="H436" i="2"/>
  <c r="H55" i="2"/>
  <c r="H421" i="2"/>
  <c r="H430" i="2"/>
  <c r="H112" i="2"/>
  <c r="H532" i="2"/>
  <c r="H697" i="2"/>
  <c r="H104" i="2"/>
  <c r="H727" i="2"/>
  <c r="H419" i="2"/>
  <c r="H675" i="2"/>
  <c r="H592" i="2"/>
  <c r="H685" i="2"/>
  <c r="H519" i="2"/>
  <c r="H676" i="2"/>
  <c r="H566" i="2"/>
  <c r="H526" i="2"/>
  <c r="H357" i="2"/>
  <c r="H128" i="2"/>
  <c r="H571" i="2"/>
  <c r="H714" i="2"/>
  <c r="H237" i="2"/>
  <c r="H600" i="2"/>
  <c r="H435" i="2"/>
  <c r="H381" i="2"/>
  <c r="H16" i="2"/>
  <c r="H475" i="2"/>
  <c r="H48" i="2"/>
  <c r="H154" i="2"/>
  <c r="H394" i="2"/>
  <c r="H492" i="2"/>
  <c r="H239" i="2"/>
  <c r="H556" i="2"/>
  <c r="H311" i="2"/>
  <c r="H670" i="2"/>
  <c r="H651" i="2"/>
  <c r="H157" i="2"/>
  <c r="H513" i="2"/>
  <c r="H652" i="2"/>
  <c r="H56" i="2"/>
  <c r="H392" i="2"/>
  <c r="H447" i="2"/>
  <c r="H290" i="2"/>
  <c r="H152" i="2"/>
  <c r="H497" i="2"/>
  <c r="H374" i="2"/>
  <c r="H23" i="2"/>
  <c r="H395" i="2"/>
  <c r="H607" i="2"/>
  <c r="H639" i="2"/>
  <c r="H401" i="2"/>
  <c r="H736" i="2"/>
  <c r="H485" i="2"/>
  <c r="H25" i="2"/>
  <c r="H617" i="2"/>
  <c r="H423" i="2"/>
  <c r="H58" i="2"/>
  <c r="H227" i="2"/>
  <c r="H442" i="2"/>
  <c r="H540" i="2"/>
  <c r="H728" i="2"/>
  <c r="H261" i="2"/>
  <c r="H612" i="2"/>
  <c r="H508" i="2"/>
  <c r="H26" i="2"/>
  <c r="H454" i="2"/>
  <c r="H45" i="2"/>
  <c r="H18" i="2"/>
  <c r="H151" i="2"/>
  <c r="H202" i="2"/>
  <c r="H488" i="2"/>
  <c r="H143" i="2"/>
  <c r="H93" i="2"/>
  <c r="H666" i="2"/>
  <c r="H66" i="2"/>
  <c r="H583" i="2"/>
  <c r="H514" i="2"/>
  <c r="H301" i="2"/>
  <c r="H333" i="2"/>
  <c r="H337" i="2"/>
  <c r="H455" i="2"/>
  <c r="H220" i="2"/>
  <c r="H150" i="2"/>
  <c r="H293" i="2"/>
  <c r="H97" i="2"/>
  <c r="H404" i="2"/>
  <c r="H671" i="2"/>
  <c r="H653" i="2"/>
  <c r="H545" i="2"/>
  <c r="H369" i="2"/>
  <c r="H258" i="2"/>
  <c r="H543" i="2"/>
  <c r="H20" i="2"/>
  <c r="H100" i="2"/>
  <c r="H167" i="2"/>
  <c r="H678" i="2"/>
  <c r="H734" i="2"/>
  <c r="H39" i="2"/>
  <c r="H713" i="2"/>
  <c r="H445" i="2"/>
  <c r="H325" i="2"/>
  <c r="H674" i="2"/>
  <c r="H405" i="2"/>
  <c r="H268" i="2"/>
  <c r="H226" i="2"/>
  <c r="H275" i="2"/>
  <c r="H640" i="2"/>
  <c r="H192" i="2"/>
  <c r="H479" i="2"/>
  <c r="H576" i="2"/>
  <c r="H426" i="2"/>
  <c r="H705" i="2"/>
  <c r="H614" i="2"/>
  <c r="H327" i="2"/>
  <c r="H701" i="2"/>
  <c r="H341" i="2"/>
  <c r="H163" i="2"/>
  <c r="H250" i="2"/>
  <c r="H124" i="2"/>
  <c r="H138" i="2"/>
  <c r="H710" i="2"/>
  <c r="H719" i="2"/>
  <c r="H257" i="2"/>
  <c r="H522" i="2"/>
  <c r="H593" i="2"/>
  <c r="H561" i="2"/>
  <c r="H463" i="2"/>
  <c r="H111" i="2"/>
  <c r="H133" i="2"/>
  <c r="H732" i="2"/>
  <c r="H187" i="2"/>
  <c r="H365" i="2"/>
  <c r="H328" i="2"/>
  <c r="H122" i="2"/>
  <c r="H696" i="2"/>
  <c r="H62" i="2"/>
  <c r="H669" i="2"/>
  <c r="H121" i="2"/>
  <c r="H242" i="2"/>
  <c r="H579" i="2"/>
  <c r="H642" i="2"/>
  <c r="H682" i="2"/>
  <c r="H172" i="2"/>
  <c r="H552" i="2"/>
  <c r="H282" i="2"/>
  <c r="H398" i="2"/>
  <c r="H342" i="2"/>
  <c r="H285" i="2"/>
  <c r="H126" i="2"/>
  <c r="H331" i="2"/>
  <c r="H702" i="2"/>
  <c r="H550" i="2"/>
  <c r="H460" i="2"/>
  <c r="H570" i="2"/>
  <c r="H400" i="2"/>
  <c r="H564" i="2"/>
  <c r="H667" i="2"/>
  <c r="H700" i="2"/>
  <c r="H660" i="2"/>
  <c r="H738" i="2"/>
  <c r="H694" i="2"/>
  <c r="H140" i="2"/>
  <c r="H551" i="2"/>
  <c r="H580" i="2"/>
  <c r="H601" i="2"/>
  <c r="H574" i="2"/>
  <c r="H476" i="2"/>
  <c r="H280" i="2"/>
  <c r="H335" i="2"/>
  <c r="H691" i="2"/>
  <c r="H86" i="2"/>
  <c r="H107" i="2"/>
  <c r="H343" i="2"/>
  <c r="H549" i="2"/>
  <c r="H613" i="2"/>
  <c r="H137" i="2"/>
  <c r="H315" i="2"/>
  <c r="H339" i="2"/>
  <c r="H101" i="2"/>
  <c r="H223" i="2"/>
  <c r="H560" i="2"/>
  <c r="H396" i="2"/>
  <c r="H424" i="2"/>
  <c r="H596" i="2"/>
  <c r="H314" i="2"/>
  <c r="H537" i="2"/>
  <c r="H658" i="2"/>
  <c r="H194" i="2"/>
  <c r="H567" i="2"/>
  <c r="H253" i="2"/>
  <c r="H156" i="2"/>
  <c r="H729" i="2"/>
  <c r="H511" i="2"/>
  <c r="H411" i="2"/>
  <c r="H577" i="2"/>
  <c r="H450" i="2"/>
  <c r="H500" i="2"/>
  <c r="H174" i="2"/>
  <c r="H406" i="2"/>
  <c r="H161" i="2"/>
  <c r="H449" i="2"/>
  <c r="H397" i="2"/>
  <c r="H518" i="2"/>
  <c r="H427" i="2"/>
  <c r="H340" i="2"/>
  <c r="H688" i="2"/>
  <c r="H598" i="2"/>
  <c r="H207" i="2"/>
  <c r="H584" i="2"/>
  <c r="H622" i="2"/>
  <c r="H355" i="2"/>
  <c r="H305" i="2"/>
  <c r="H656" i="2"/>
  <c r="H193" i="2"/>
  <c r="H434" i="2"/>
  <c r="H619" i="2"/>
  <c r="H672" i="2"/>
  <c r="H363" i="2"/>
  <c r="H524" i="2"/>
  <c r="H568" i="2"/>
  <c r="H715" i="2"/>
  <c r="H266" i="2"/>
  <c r="H502" i="2"/>
  <c r="H283" i="2"/>
  <c r="H387" i="2"/>
  <c r="H412" i="2"/>
  <c r="H733" i="2"/>
  <c r="H391" i="2"/>
  <c r="H602" i="2"/>
  <c r="H393" i="2"/>
  <c r="H628" i="2"/>
  <c r="H503" i="2"/>
  <c r="H679" i="2"/>
  <c r="H586" i="2"/>
  <c r="H638" i="2"/>
  <c r="H521" i="2"/>
  <c r="H624" i="2"/>
  <c r="H725" i="2"/>
  <c r="H446" i="2"/>
  <c r="H723" i="2"/>
  <c r="H707" i="2"/>
  <c r="H686" i="2"/>
  <c r="H647" i="2"/>
  <c r="H683" i="2"/>
  <c r="H610" i="2"/>
  <c r="H737" i="2"/>
  <c r="H711" i="2"/>
  <c r="H698" i="2"/>
  <c r="H625" i="2"/>
  <c r="H603" i="2"/>
  <c r="H595" i="2"/>
  <c r="H668" i="2"/>
  <c r="H599" i="2"/>
  <c r="H720" i="2"/>
  <c r="H718" i="2"/>
  <c r="H631" i="2"/>
  <c r="H665" i="2"/>
  <c r="H709" i="2"/>
  <c r="H726" i="2"/>
  <c r="H717" i="2"/>
  <c r="H582" i="2"/>
  <c r="H687" i="2"/>
  <c r="H664" i="2"/>
  <c r="H689" i="2"/>
  <c r="H690" i="2"/>
  <c r="H735" i="2"/>
  <c r="C23" i="3" l="1"/>
  <c r="AR140" i="2"/>
  <c r="C67" i="3"/>
  <c r="AR319" i="2"/>
  <c r="C3" i="3"/>
  <c r="AR113" i="2"/>
  <c r="D107" i="3"/>
  <c r="V107" i="3"/>
  <c r="E107" i="3"/>
  <c r="E122" i="3"/>
  <c r="F122" i="3"/>
  <c r="V61" i="3"/>
  <c r="G61" i="3"/>
  <c r="F61" i="3"/>
  <c r="P61" i="3"/>
  <c r="F120" i="3"/>
  <c r="G120" i="3"/>
  <c r="D120" i="3"/>
  <c r="H120" i="3"/>
  <c r="H8" i="3"/>
  <c r="Q8" i="3"/>
  <c r="P8" i="3"/>
  <c r="E8" i="3"/>
  <c r="F8" i="3"/>
  <c r="H70" i="3"/>
  <c r="P70" i="3"/>
  <c r="E70" i="3"/>
  <c r="U57" i="3"/>
  <c r="F57" i="3"/>
  <c r="P39" i="3"/>
  <c r="G39" i="3"/>
  <c r="Q39" i="3"/>
  <c r="D39" i="3"/>
  <c r="U39" i="3"/>
  <c r="P88" i="3"/>
  <c r="G88" i="3"/>
  <c r="Q88" i="3"/>
  <c r="D88" i="3"/>
  <c r="H4" i="3"/>
  <c r="Q4" i="3"/>
  <c r="E104" i="3"/>
  <c r="H104" i="3"/>
  <c r="F104" i="3"/>
  <c r="E59" i="3"/>
  <c r="H59" i="3"/>
  <c r="G59" i="3"/>
  <c r="F55" i="3"/>
  <c r="P55" i="3"/>
  <c r="F71" i="3"/>
  <c r="G71" i="3"/>
  <c r="D71" i="3"/>
  <c r="U71" i="3"/>
  <c r="P71" i="3"/>
  <c r="G17" i="3"/>
  <c r="D17" i="3"/>
  <c r="P17" i="3"/>
  <c r="U63" i="3"/>
  <c r="P63" i="3"/>
  <c r="E63" i="3"/>
  <c r="Q63" i="3"/>
  <c r="V63" i="3"/>
  <c r="E98" i="3"/>
  <c r="H98" i="3"/>
  <c r="D98" i="3"/>
  <c r="G98" i="3"/>
  <c r="F98" i="3"/>
  <c r="H87" i="3"/>
  <c r="Q87" i="3"/>
  <c r="F87" i="3"/>
  <c r="G87" i="3"/>
  <c r="V87" i="3"/>
  <c r="Q40" i="3"/>
  <c r="F40" i="3"/>
  <c r="G40" i="3"/>
  <c r="P40" i="3"/>
  <c r="D47" i="3"/>
  <c r="P47" i="3"/>
  <c r="H47" i="3"/>
  <c r="P35" i="3"/>
  <c r="D35" i="3"/>
  <c r="E35" i="3"/>
  <c r="F35" i="3"/>
  <c r="F77" i="3"/>
  <c r="E77" i="3"/>
  <c r="H77" i="3"/>
  <c r="G77" i="3"/>
  <c r="Q77" i="3"/>
  <c r="H13" i="3"/>
  <c r="G13" i="3"/>
  <c r="Q13" i="3"/>
  <c r="U13" i="3"/>
  <c r="J107" i="3"/>
  <c r="L59" i="3"/>
  <c r="M61" i="3"/>
  <c r="M109" i="3"/>
  <c r="O118" i="3"/>
  <c r="O30" i="3"/>
  <c r="O49" i="3"/>
  <c r="O33" i="3"/>
  <c r="O100" i="3"/>
  <c r="O11" i="3"/>
  <c r="O83" i="3"/>
  <c r="O89" i="3"/>
  <c r="O42" i="3"/>
  <c r="O119" i="3"/>
  <c r="AR521" i="2"/>
  <c r="AR283" i="2"/>
  <c r="AR161" i="2"/>
  <c r="AR194" i="2"/>
  <c r="AR137" i="2"/>
  <c r="AR580" i="2"/>
  <c r="AR550" i="2"/>
  <c r="AR579" i="2"/>
  <c r="AR111" i="2"/>
  <c r="AR341" i="2"/>
  <c r="AR268" i="2"/>
  <c r="AR18" i="2"/>
  <c r="AR423" i="2"/>
  <c r="AR152" i="2"/>
  <c r="AR239" i="2"/>
  <c r="AR571" i="2"/>
  <c r="AR104" i="2"/>
  <c r="AR116" i="2"/>
  <c r="AR484" i="2"/>
  <c r="AR88" i="2"/>
  <c r="AR541" i="2"/>
  <c r="AR15" i="2"/>
  <c r="AR130" i="2"/>
  <c r="AR451" i="2"/>
  <c r="AR119" i="2"/>
  <c r="AR9" i="2"/>
  <c r="AR276" i="2"/>
  <c r="AR243" i="2"/>
  <c r="AR274" i="2"/>
  <c r="AR418" i="2"/>
  <c r="AR27" i="2"/>
  <c r="AR53" i="2"/>
  <c r="AR589" i="2"/>
  <c r="AR431" i="2"/>
  <c r="AR366" i="2"/>
  <c r="AR22" i="2"/>
  <c r="AR264" i="2"/>
  <c r="AR353" i="2"/>
  <c r="AR168" i="2"/>
  <c r="AR147" i="2"/>
  <c r="AR499" i="2"/>
  <c r="AR94" i="2"/>
  <c r="AR414" i="2"/>
  <c r="AR534" i="2"/>
  <c r="AR105" i="2"/>
  <c r="D23" i="3"/>
  <c r="D97" i="3"/>
  <c r="G83" i="3"/>
  <c r="G74" i="3"/>
  <c r="H117" i="3"/>
  <c r="H26" i="3"/>
  <c r="Q44" i="3"/>
  <c r="U32" i="3"/>
  <c r="F74" i="3"/>
  <c r="T23" i="3"/>
  <c r="T122" i="3"/>
  <c r="M107" i="3"/>
  <c r="O59" i="3"/>
  <c r="O54" i="3"/>
  <c r="O4" i="3"/>
  <c r="O7" i="3"/>
  <c r="O28" i="3"/>
  <c r="O75" i="3"/>
  <c r="AR584" i="2"/>
  <c r="AR500" i="2"/>
  <c r="AR126" i="2"/>
  <c r="C68" i="3"/>
  <c r="AR593" i="2"/>
  <c r="AR325" i="2"/>
  <c r="AR514" i="2"/>
  <c r="C19" i="3"/>
  <c r="AR26" i="2"/>
  <c r="AR485" i="2"/>
  <c r="AR392" i="2"/>
  <c r="AR154" i="2"/>
  <c r="AR91" i="2"/>
  <c r="AR310" i="2"/>
  <c r="AR164" i="2"/>
  <c r="AR370" i="2"/>
  <c r="AR49" i="2"/>
  <c r="AR42" i="2"/>
  <c r="AR7" i="2"/>
  <c r="AR573" i="2"/>
  <c r="AR177" i="2"/>
  <c r="AR95" i="2"/>
  <c r="AR291" i="2"/>
  <c r="AR585" i="2"/>
  <c r="AR67" i="2"/>
  <c r="C62" i="3"/>
  <c r="AR438" i="2"/>
  <c r="AR41" i="2"/>
  <c r="AR162" i="2"/>
  <c r="AR117" i="2"/>
  <c r="AR378" i="2"/>
  <c r="C66" i="3"/>
  <c r="AR277" i="2"/>
  <c r="AR179" i="2"/>
  <c r="AR386" i="2"/>
  <c r="AR348" i="2"/>
  <c r="AR141" i="2"/>
  <c r="AR422" i="2"/>
  <c r="AR114" i="2"/>
  <c r="AR662" i="2"/>
  <c r="AR510" i="2"/>
  <c r="D67" i="3"/>
  <c r="D6" i="3"/>
  <c r="E44" i="3"/>
  <c r="F52" i="3"/>
  <c r="G80" i="3"/>
  <c r="G52" i="3"/>
  <c r="G32" i="3"/>
  <c r="H67" i="3"/>
  <c r="H6" i="3"/>
  <c r="U80" i="3"/>
  <c r="U50" i="3"/>
  <c r="F23" i="3"/>
  <c r="H44" i="3"/>
  <c r="T61" i="3"/>
  <c r="T109" i="3"/>
  <c r="L24" i="3"/>
  <c r="M67" i="3"/>
  <c r="O37" i="3"/>
  <c r="O12" i="3"/>
  <c r="O34" i="3"/>
  <c r="O101" i="3"/>
  <c r="O53" i="3"/>
  <c r="O98" i="3"/>
  <c r="O3" i="3"/>
  <c r="AR503" i="2"/>
  <c r="AR568" i="2"/>
  <c r="AR207" i="2"/>
  <c r="AR596" i="2"/>
  <c r="AR107" i="2"/>
  <c r="AR285" i="2"/>
  <c r="AR62" i="2"/>
  <c r="AR445" i="2"/>
  <c r="AR56" i="2"/>
  <c r="AR48" i="2"/>
  <c r="AR566" i="2"/>
  <c r="AR430" i="2"/>
  <c r="AR260" i="2"/>
  <c r="AR14" i="2"/>
  <c r="AR69" i="2"/>
  <c r="AR224" i="2"/>
  <c r="AR236" i="2"/>
  <c r="AR245" i="2"/>
  <c r="C22" i="3"/>
  <c r="AR225" i="2"/>
  <c r="AR432" i="2"/>
  <c r="AR115" i="2"/>
  <c r="AR320" i="2"/>
  <c r="AR547" i="2"/>
  <c r="AR84" i="2"/>
  <c r="AR43" i="2"/>
  <c r="AR33" i="2"/>
  <c r="AR486" i="2"/>
  <c r="AR265" i="2"/>
  <c r="AR345" i="2"/>
  <c r="AR4" i="2"/>
  <c r="AR34" i="2"/>
  <c r="AR368" i="2"/>
  <c r="D80" i="3"/>
  <c r="D44" i="3"/>
  <c r="E74" i="3"/>
  <c r="Q52" i="3"/>
  <c r="D69" i="3"/>
  <c r="H23" i="3"/>
  <c r="Q50" i="3"/>
  <c r="J24" i="3"/>
  <c r="K67" i="3"/>
  <c r="L23" i="3"/>
  <c r="L122" i="3"/>
  <c r="O44" i="3"/>
  <c r="O27" i="3"/>
  <c r="O63" i="3"/>
  <c r="O16" i="3"/>
  <c r="O93" i="3"/>
  <c r="O10" i="3"/>
  <c r="O52" i="3"/>
  <c r="O86" i="3"/>
  <c r="O14" i="3"/>
  <c r="O9" i="3"/>
  <c r="O39" i="3"/>
  <c r="O99" i="3"/>
  <c r="O56" i="3"/>
  <c r="AR393" i="2"/>
  <c r="AR363" i="2"/>
  <c r="AR396" i="2"/>
  <c r="AR122" i="2"/>
  <c r="AR39" i="2"/>
  <c r="AR404" i="2"/>
  <c r="AR261" i="2"/>
  <c r="AR639" i="2"/>
  <c r="AR16" i="2"/>
  <c r="AR519" i="2"/>
  <c r="AR55" i="2"/>
  <c r="AR235" i="2"/>
  <c r="AR131" i="2"/>
  <c r="AR358" i="2"/>
  <c r="AR57" i="2"/>
  <c r="AR6" i="2"/>
  <c r="AR136" i="2"/>
  <c r="AR13" i="2"/>
  <c r="AR299" i="2"/>
  <c r="AR99" i="2"/>
  <c r="AR203" i="2"/>
  <c r="AR616" i="2"/>
  <c r="AR32" i="2"/>
  <c r="AR72" i="2"/>
  <c r="AR31" i="2"/>
  <c r="AR108" i="2"/>
  <c r="AR544" i="2"/>
  <c r="AR81" i="2"/>
  <c r="AR618" i="2"/>
  <c r="AR554" i="2"/>
  <c r="AR11" i="2"/>
  <c r="AR312" i="2"/>
  <c r="AR145" i="2"/>
  <c r="AR38" i="2"/>
  <c r="AR44" i="2"/>
  <c r="AR458" i="2"/>
  <c r="AR623" i="2"/>
  <c r="AR459" i="2"/>
  <c r="AR198" i="2"/>
  <c r="AR158" i="2"/>
  <c r="AR402" i="2"/>
  <c r="I9" i="3"/>
  <c r="S9" i="3"/>
  <c r="I55" i="3"/>
  <c r="S55" i="3"/>
  <c r="I27" i="3"/>
  <c r="S27" i="3"/>
  <c r="I7" i="3"/>
  <c r="S7" i="3"/>
  <c r="D68" i="3"/>
  <c r="D57" i="3"/>
  <c r="D7" i="3"/>
  <c r="E4" i="3"/>
  <c r="P57" i="3"/>
  <c r="Q68" i="3"/>
  <c r="Q27" i="3"/>
  <c r="I107" i="3"/>
  <c r="S107" i="3"/>
  <c r="I61" i="3"/>
  <c r="S61" i="3"/>
  <c r="I8" i="3"/>
  <c r="S8" i="3"/>
  <c r="I39" i="3"/>
  <c r="S39" i="3"/>
  <c r="I104" i="3"/>
  <c r="S104" i="3"/>
  <c r="I71" i="3"/>
  <c r="S71" i="3"/>
  <c r="I63" i="3"/>
  <c r="S63" i="3"/>
  <c r="I87" i="3"/>
  <c r="S87" i="3"/>
  <c r="I47" i="3"/>
  <c r="S47" i="3"/>
  <c r="I77" i="3"/>
  <c r="S77" i="3"/>
  <c r="I68" i="3"/>
  <c r="S68" i="3"/>
  <c r="I57" i="3"/>
  <c r="S57" i="3"/>
  <c r="I4" i="3"/>
  <c r="S4" i="3"/>
  <c r="I102" i="3"/>
  <c r="S102" i="3"/>
  <c r="I19" i="3"/>
  <c r="S19" i="3"/>
  <c r="K4" i="3"/>
  <c r="L68" i="3"/>
  <c r="L19" i="3"/>
  <c r="D102" i="3"/>
  <c r="E102" i="3"/>
  <c r="E19" i="3"/>
  <c r="F68" i="3"/>
  <c r="G102" i="3"/>
  <c r="G19" i="3"/>
  <c r="H102" i="3"/>
  <c r="P68" i="3"/>
  <c r="U27" i="3"/>
  <c r="I111" i="3"/>
  <c r="S111" i="3"/>
  <c r="U49" i="3"/>
  <c r="I49" i="3"/>
  <c r="S49" i="3"/>
  <c r="F112" i="3"/>
  <c r="I112" i="3"/>
  <c r="S112" i="3"/>
  <c r="D113" i="3"/>
  <c r="I113" i="3"/>
  <c r="S113" i="3"/>
  <c r="D86" i="3"/>
  <c r="I86" i="3"/>
  <c r="S86" i="3"/>
  <c r="V3" i="3"/>
  <c r="I3" i="3"/>
  <c r="S3" i="3"/>
  <c r="F30" i="3"/>
  <c r="I30" i="3"/>
  <c r="S30" i="3"/>
  <c r="E95" i="3"/>
  <c r="I95" i="3"/>
  <c r="S95" i="3"/>
  <c r="P12" i="3"/>
  <c r="I12" i="3"/>
  <c r="S12" i="3"/>
  <c r="H2" i="3"/>
  <c r="I2" i="3"/>
  <c r="S2" i="3"/>
  <c r="I85" i="3"/>
  <c r="S85" i="3"/>
  <c r="E9" i="3"/>
  <c r="F7" i="3"/>
  <c r="G9" i="3"/>
  <c r="H19" i="3"/>
  <c r="P19" i="3"/>
  <c r="U4" i="3"/>
  <c r="V9" i="3"/>
  <c r="V27" i="3"/>
  <c r="V122" i="3"/>
  <c r="I122" i="3"/>
  <c r="S122" i="3"/>
  <c r="V120" i="3"/>
  <c r="I120" i="3"/>
  <c r="S120" i="3"/>
  <c r="V70" i="3"/>
  <c r="I70" i="3"/>
  <c r="S70" i="3"/>
  <c r="V88" i="3"/>
  <c r="I88" i="3"/>
  <c r="S88" i="3"/>
  <c r="P59" i="3"/>
  <c r="I59" i="3"/>
  <c r="S59" i="3"/>
  <c r="V17" i="3"/>
  <c r="I17" i="3"/>
  <c r="S17" i="3"/>
  <c r="V98" i="3"/>
  <c r="I98" i="3"/>
  <c r="S98" i="3"/>
  <c r="V40" i="3"/>
  <c r="I40" i="3"/>
  <c r="S40" i="3"/>
  <c r="V35" i="3"/>
  <c r="I35" i="3"/>
  <c r="S35" i="3"/>
  <c r="I13" i="3"/>
  <c r="S13" i="3"/>
  <c r="H68" i="3"/>
  <c r="P102" i="3"/>
  <c r="Q9" i="3"/>
  <c r="Q55" i="3"/>
  <c r="U19" i="3"/>
  <c r="V83" i="3"/>
  <c r="I83" i="3"/>
  <c r="S83" i="3"/>
  <c r="V67" i="3"/>
  <c r="I67" i="3"/>
  <c r="S67" i="3"/>
  <c r="V74" i="3"/>
  <c r="I74" i="3"/>
  <c r="S74" i="3"/>
  <c r="V69" i="3"/>
  <c r="I69" i="3"/>
  <c r="S69" i="3"/>
  <c r="V23" i="3"/>
  <c r="I23" i="3"/>
  <c r="S23" i="3"/>
  <c r="V100" i="3"/>
  <c r="I100" i="3"/>
  <c r="S100" i="3"/>
  <c r="V6" i="3"/>
  <c r="I6" i="3"/>
  <c r="S6" i="3"/>
  <c r="V38" i="3"/>
  <c r="I38" i="3"/>
  <c r="S38" i="3"/>
  <c r="V44" i="3"/>
  <c r="I44" i="3"/>
  <c r="S44" i="3"/>
  <c r="I50" i="3"/>
  <c r="S50" i="3"/>
  <c r="D85" i="3"/>
  <c r="D55" i="3"/>
  <c r="D19" i="3"/>
  <c r="E57" i="3"/>
  <c r="F85" i="3"/>
  <c r="G57" i="3"/>
  <c r="U68" i="3"/>
  <c r="V85" i="3"/>
  <c r="V19" i="3"/>
  <c r="V62" i="3"/>
  <c r="I62" i="3"/>
  <c r="S62" i="3"/>
  <c r="Q29" i="3"/>
  <c r="I29" i="3"/>
  <c r="S29" i="3"/>
  <c r="V114" i="3"/>
  <c r="I114" i="3"/>
  <c r="S114" i="3"/>
  <c r="V96" i="3"/>
  <c r="I96" i="3"/>
  <c r="S96" i="3"/>
  <c r="U53" i="3"/>
  <c r="I53" i="3"/>
  <c r="S53" i="3"/>
  <c r="V42" i="3"/>
  <c r="I42" i="3"/>
  <c r="S42" i="3"/>
  <c r="U56" i="3"/>
  <c r="I56" i="3"/>
  <c r="S56" i="3"/>
  <c r="V84" i="3"/>
  <c r="I84" i="3"/>
  <c r="S84" i="3"/>
  <c r="V75" i="3"/>
  <c r="I75" i="3"/>
  <c r="S75" i="3"/>
  <c r="I34" i="3"/>
  <c r="S34" i="3"/>
  <c r="F4" i="3"/>
  <c r="F102" i="3"/>
  <c r="P9" i="3"/>
  <c r="Q85" i="3"/>
  <c r="D110" i="3"/>
  <c r="I110" i="3"/>
  <c r="S110" i="3"/>
  <c r="E118" i="3"/>
  <c r="I118" i="3"/>
  <c r="S118" i="3"/>
  <c r="D93" i="3"/>
  <c r="I93" i="3"/>
  <c r="S93" i="3"/>
  <c r="D82" i="3"/>
  <c r="I82" i="3"/>
  <c r="S82" i="3"/>
  <c r="D41" i="3"/>
  <c r="I41" i="3"/>
  <c r="S41" i="3"/>
  <c r="E78" i="3"/>
  <c r="I78" i="3"/>
  <c r="S78" i="3"/>
  <c r="I73" i="3"/>
  <c r="S73" i="3"/>
  <c r="I43" i="3"/>
  <c r="S43" i="3"/>
  <c r="I15" i="3"/>
  <c r="S15" i="3"/>
  <c r="I11" i="3"/>
  <c r="S11" i="3"/>
  <c r="V58" i="3"/>
  <c r="I58" i="3"/>
  <c r="S58" i="3"/>
  <c r="L4" i="3"/>
  <c r="M68" i="3"/>
  <c r="M19" i="3"/>
  <c r="E68" i="3"/>
  <c r="F19" i="3"/>
  <c r="G55" i="3"/>
  <c r="H57" i="3"/>
  <c r="P4" i="3"/>
  <c r="Q102" i="3"/>
  <c r="Q19" i="3"/>
  <c r="U9" i="3"/>
  <c r="U55" i="3"/>
  <c r="V57" i="3"/>
  <c r="Q116" i="3"/>
  <c r="I116" i="3"/>
  <c r="S116" i="3"/>
  <c r="U64" i="3"/>
  <c r="I64" i="3"/>
  <c r="S64" i="3"/>
  <c r="F106" i="3"/>
  <c r="I106" i="3"/>
  <c r="S106" i="3"/>
  <c r="F16" i="3"/>
  <c r="I16" i="3"/>
  <c r="S16" i="3"/>
  <c r="G101" i="3"/>
  <c r="I101" i="3"/>
  <c r="S101" i="3"/>
  <c r="G48" i="3"/>
  <c r="I48" i="3"/>
  <c r="S48" i="3"/>
  <c r="H65" i="3"/>
  <c r="I65" i="3"/>
  <c r="S65" i="3"/>
  <c r="U60" i="3"/>
  <c r="I60" i="3"/>
  <c r="S60" i="3"/>
  <c r="I81" i="3"/>
  <c r="S81" i="3"/>
  <c r="I25" i="3"/>
  <c r="S25" i="3"/>
  <c r="E55" i="3"/>
  <c r="E27" i="3"/>
  <c r="E7" i="3"/>
  <c r="F9" i="3"/>
  <c r="G68" i="3"/>
  <c r="G27" i="3"/>
  <c r="H55" i="3"/>
  <c r="H27" i="3"/>
  <c r="P7" i="3"/>
  <c r="Q57" i="3"/>
  <c r="U7" i="3"/>
  <c r="U108" i="3"/>
  <c r="I108" i="3"/>
  <c r="S108" i="3"/>
  <c r="V94" i="3"/>
  <c r="I94" i="3"/>
  <c r="S94" i="3"/>
  <c r="V99" i="3"/>
  <c r="I99" i="3"/>
  <c r="S99" i="3"/>
  <c r="U22" i="3"/>
  <c r="I22" i="3"/>
  <c r="S22" i="3"/>
  <c r="V10" i="3"/>
  <c r="I10" i="3"/>
  <c r="S10" i="3"/>
  <c r="V103" i="3"/>
  <c r="I103" i="3"/>
  <c r="S103" i="3"/>
  <c r="F76" i="3"/>
  <c r="I76" i="3"/>
  <c r="S76" i="3"/>
  <c r="U51" i="3"/>
  <c r="I51" i="3"/>
  <c r="S51" i="3"/>
  <c r="U36" i="3"/>
  <c r="I36" i="3"/>
  <c r="S36" i="3"/>
  <c r="H45" i="3"/>
  <c r="I45" i="3"/>
  <c r="S45" i="3"/>
  <c r="J4" i="3"/>
  <c r="K68" i="3"/>
  <c r="K19" i="3"/>
  <c r="D9" i="3"/>
  <c r="D4" i="3"/>
  <c r="D27" i="3"/>
  <c r="E85" i="3"/>
  <c r="H9" i="3"/>
  <c r="H7" i="3"/>
  <c r="P85" i="3"/>
  <c r="V4" i="3"/>
  <c r="P119" i="3"/>
  <c r="I119" i="3"/>
  <c r="S119" i="3"/>
  <c r="H79" i="3"/>
  <c r="I79" i="3"/>
  <c r="S79" i="3"/>
  <c r="Q90" i="3"/>
  <c r="I90" i="3"/>
  <c r="S90" i="3"/>
  <c r="V91" i="3"/>
  <c r="I91" i="3"/>
  <c r="S91" i="3"/>
  <c r="V92" i="3"/>
  <c r="I92" i="3"/>
  <c r="S92" i="3"/>
  <c r="G18" i="3"/>
  <c r="I18" i="3"/>
  <c r="S18" i="3"/>
  <c r="U37" i="3"/>
  <c r="I37" i="3"/>
  <c r="S37" i="3"/>
  <c r="H33" i="3"/>
  <c r="I33" i="3"/>
  <c r="S33" i="3"/>
  <c r="Q31" i="3"/>
  <c r="I31" i="3"/>
  <c r="S31" i="3"/>
  <c r="U28" i="3"/>
  <c r="I28" i="3"/>
  <c r="S28" i="3"/>
  <c r="G7" i="3"/>
  <c r="P27" i="3"/>
  <c r="U102" i="3"/>
  <c r="P109" i="3"/>
  <c r="I109" i="3"/>
  <c r="S109" i="3"/>
  <c r="V117" i="3"/>
  <c r="I117" i="3"/>
  <c r="S117" i="3"/>
  <c r="P89" i="3"/>
  <c r="I89" i="3"/>
  <c r="S89" i="3"/>
  <c r="Q24" i="3"/>
  <c r="I24" i="3"/>
  <c r="S24" i="3"/>
  <c r="V26" i="3"/>
  <c r="I26" i="3"/>
  <c r="S26" i="3"/>
  <c r="Q80" i="3"/>
  <c r="I80" i="3"/>
  <c r="S80" i="3"/>
  <c r="U97" i="3"/>
  <c r="I97" i="3"/>
  <c r="S97" i="3"/>
  <c r="V52" i="3"/>
  <c r="I52" i="3"/>
  <c r="S52" i="3"/>
  <c r="P14" i="3"/>
  <c r="I14" i="3"/>
  <c r="S14" i="3"/>
  <c r="Q32" i="3"/>
  <c r="I32" i="3"/>
  <c r="S32" i="3"/>
  <c r="G85" i="3"/>
  <c r="T68" i="3"/>
  <c r="T19" i="3"/>
  <c r="U85" i="3"/>
  <c r="V55" i="3"/>
  <c r="U121" i="3"/>
  <c r="I121" i="3"/>
  <c r="S121" i="3"/>
  <c r="V5" i="3"/>
  <c r="I5" i="3"/>
  <c r="S5" i="3"/>
  <c r="V66" i="3"/>
  <c r="I66" i="3"/>
  <c r="S66" i="3"/>
  <c r="U115" i="3"/>
  <c r="I115" i="3"/>
  <c r="S115" i="3"/>
  <c r="V21" i="3"/>
  <c r="I21" i="3"/>
  <c r="S21" i="3"/>
  <c r="U105" i="3"/>
  <c r="I105" i="3"/>
  <c r="S105" i="3"/>
  <c r="V20" i="3"/>
  <c r="I20" i="3"/>
  <c r="S20" i="3"/>
  <c r="V46" i="3"/>
  <c r="I46" i="3"/>
  <c r="S46" i="3"/>
  <c r="V54" i="3"/>
  <c r="I54" i="3"/>
  <c r="S54" i="3"/>
  <c r="P72" i="3"/>
  <c r="I72" i="3"/>
  <c r="S72" i="3"/>
  <c r="T66" i="3"/>
  <c r="L21" i="3"/>
  <c r="L20" i="3"/>
  <c r="D20" i="3"/>
  <c r="E115" i="3"/>
  <c r="F21" i="3"/>
  <c r="G66" i="3"/>
  <c r="H72" i="3"/>
  <c r="Q114" i="3"/>
  <c r="Q20" i="3"/>
  <c r="U96" i="3"/>
  <c r="V97" i="3"/>
  <c r="N66" i="3"/>
  <c r="E93" i="3"/>
  <c r="E20" i="3"/>
  <c r="P10" i="3"/>
  <c r="R66" i="3"/>
  <c r="J21" i="3"/>
  <c r="J20" i="3"/>
  <c r="L5" i="3"/>
  <c r="D105" i="3"/>
  <c r="D72" i="3"/>
  <c r="F20" i="3"/>
  <c r="F72" i="3"/>
  <c r="G46" i="3"/>
  <c r="H20" i="3"/>
  <c r="L66" i="3"/>
  <c r="D121" i="3"/>
  <c r="E66" i="3"/>
  <c r="E54" i="3"/>
  <c r="P66" i="3"/>
  <c r="P20" i="3"/>
  <c r="J5" i="3"/>
  <c r="G5" i="3"/>
  <c r="G21" i="3"/>
  <c r="P21" i="3"/>
  <c r="P54" i="3"/>
  <c r="Q121" i="3"/>
  <c r="Q12" i="3"/>
  <c r="J66" i="3"/>
  <c r="M21" i="3"/>
  <c r="M20" i="3"/>
  <c r="D21" i="3"/>
  <c r="D54" i="3"/>
  <c r="F121" i="3"/>
  <c r="F115" i="3"/>
  <c r="F54" i="3"/>
  <c r="H115" i="3"/>
  <c r="H54" i="3"/>
  <c r="E105" i="3"/>
  <c r="G72" i="3"/>
  <c r="U72" i="3"/>
  <c r="K21" i="3"/>
  <c r="K20" i="3"/>
  <c r="M5" i="3"/>
  <c r="D115" i="3"/>
  <c r="E5" i="3"/>
  <c r="F105" i="3"/>
  <c r="G20" i="3"/>
  <c r="H105" i="3"/>
  <c r="P86" i="3"/>
  <c r="Q46" i="3"/>
  <c r="M66" i="3"/>
  <c r="C21" i="3"/>
  <c r="C20" i="3"/>
  <c r="D46" i="3"/>
  <c r="E46" i="3"/>
  <c r="G121" i="3"/>
  <c r="G115" i="3"/>
  <c r="P115" i="3"/>
  <c r="Q72" i="3"/>
  <c r="T21" i="3"/>
  <c r="T20" i="3"/>
  <c r="K5" i="3"/>
  <c r="D66" i="3"/>
  <c r="E121" i="3"/>
  <c r="E21" i="3"/>
  <c r="F66" i="3"/>
  <c r="F46" i="3"/>
  <c r="G54" i="3"/>
  <c r="H46" i="3"/>
  <c r="K66" i="3"/>
  <c r="C5" i="3"/>
  <c r="E72" i="3"/>
  <c r="H66" i="3"/>
  <c r="P46" i="3"/>
  <c r="Q49" i="3"/>
  <c r="D109" i="3"/>
  <c r="F117" i="3"/>
  <c r="Q89" i="3"/>
  <c r="H109" i="3"/>
  <c r="H89" i="3"/>
  <c r="F109" i="3"/>
  <c r="H121" i="3"/>
  <c r="Q54" i="3"/>
  <c r="Q117" i="3"/>
  <c r="E109" i="3"/>
  <c r="H111" i="3"/>
  <c r="Q5" i="3"/>
  <c r="D117" i="3"/>
  <c r="G109" i="3"/>
  <c r="P117" i="3"/>
  <c r="H29" i="3"/>
  <c r="Q17" i="3"/>
  <c r="U29" i="3"/>
  <c r="U59" i="3"/>
  <c r="U40" i="3"/>
  <c r="V59" i="3"/>
  <c r="P96" i="3"/>
  <c r="P29" i="3"/>
  <c r="Q96" i="3"/>
  <c r="U35" i="3"/>
  <c r="U70" i="3"/>
  <c r="V29" i="3"/>
  <c r="Q120" i="3"/>
  <c r="Q98" i="3"/>
  <c r="U114" i="3"/>
  <c r="V90" i="3"/>
  <c r="J55" i="3"/>
  <c r="H62" i="3"/>
  <c r="Q53" i="3"/>
  <c r="U122" i="3"/>
  <c r="U88" i="3"/>
  <c r="P62" i="3"/>
  <c r="Q122" i="3"/>
  <c r="Q70" i="3"/>
  <c r="T33" i="3"/>
  <c r="M37" i="3"/>
  <c r="E108" i="3"/>
  <c r="E103" i="3"/>
  <c r="H99" i="3"/>
  <c r="H103" i="3"/>
  <c r="H36" i="3"/>
  <c r="P45" i="3"/>
  <c r="U76" i="3"/>
  <c r="V76" i="3"/>
  <c r="M39" i="3"/>
  <c r="D103" i="3"/>
  <c r="E36" i="3"/>
  <c r="F103" i="3"/>
  <c r="F36" i="3"/>
  <c r="U94" i="3"/>
  <c r="U45" i="3"/>
  <c r="E10" i="3"/>
  <c r="F94" i="3"/>
  <c r="G103" i="3"/>
  <c r="G36" i="3"/>
  <c r="P76" i="3"/>
  <c r="H10" i="3"/>
  <c r="P94" i="3"/>
  <c r="P22" i="3"/>
  <c r="Q76" i="3"/>
  <c r="Q45" i="3"/>
  <c r="E22" i="3"/>
  <c r="H51" i="3"/>
  <c r="D22" i="3"/>
  <c r="E51" i="3"/>
  <c r="F108" i="3"/>
  <c r="F10" i="3"/>
  <c r="F51" i="3"/>
  <c r="G10" i="3"/>
  <c r="H94" i="3"/>
  <c r="P36" i="3"/>
  <c r="G51" i="3"/>
  <c r="Q67" i="3"/>
  <c r="Q36" i="3"/>
  <c r="U103" i="3"/>
  <c r="E99" i="3"/>
  <c r="G108" i="3"/>
  <c r="G16" i="3"/>
  <c r="H108" i="3"/>
  <c r="P103" i="3"/>
  <c r="V36" i="3"/>
  <c r="D94" i="3"/>
  <c r="F22" i="3"/>
  <c r="G22" i="3"/>
  <c r="H22" i="3"/>
  <c r="H76" i="3"/>
  <c r="D51" i="3"/>
  <c r="E76" i="3"/>
  <c r="E45" i="3"/>
  <c r="P108" i="3"/>
  <c r="P99" i="3"/>
  <c r="P51" i="3"/>
  <c r="Q108" i="3"/>
  <c r="Q99" i="3"/>
  <c r="U89" i="3"/>
  <c r="V22" i="3"/>
  <c r="Q94" i="3"/>
  <c r="Q22" i="3"/>
  <c r="P100" i="3"/>
  <c r="Q83" i="3"/>
  <c r="Q10" i="3"/>
  <c r="U62" i="3"/>
  <c r="V89" i="3"/>
  <c r="V108" i="3"/>
  <c r="P67" i="3"/>
  <c r="P23" i="3"/>
  <c r="Q74" i="3"/>
  <c r="H69" i="3"/>
  <c r="Q23" i="3"/>
  <c r="V51" i="3"/>
  <c r="U99" i="3"/>
  <c r="U10" i="3"/>
  <c r="M11" i="3"/>
  <c r="Q69" i="3"/>
  <c r="P74" i="3"/>
  <c r="Q100" i="3"/>
  <c r="T3" i="3"/>
  <c r="L2" i="3"/>
  <c r="D49" i="3"/>
  <c r="G111" i="3"/>
  <c r="G3" i="3"/>
  <c r="H12" i="3"/>
  <c r="P111" i="3"/>
  <c r="U113" i="3"/>
  <c r="D111" i="3"/>
  <c r="D2" i="3"/>
  <c r="E30" i="3"/>
  <c r="F3" i="3"/>
  <c r="G2" i="3"/>
  <c r="P113" i="3"/>
  <c r="Q115" i="3"/>
  <c r="Q86" i="3"/>
  <c r="V111" i="3"/>
  <c r="J2" i="3"/>
  <c r="F111" i="3"/>
  <c r="H113" i="3"/>
  <c r="H95" i="3"/>
  <c r="P95" i="3"/>
  <c r="Q111" i="3"/>
  <c r="Q95" i="3"/>
  <c r="U111" i="3"/>
  <c r="V112" i="3"/>
  <c r="V86" i="3"/>
  <c r="V12" i="3"/>
  <c r="L3" i="3"/>
  <c r="M8" i="3"/>
  <c r="D12" i="3"/>
  <c r="F2" i="3"/>
  <c r="G86" i="3"/>
  <c r="G12" i="3"/>
  <c r="U3" i="3"/>
  <c r="U95" i="3"/>
  <c r="V30" i="3"/>
  <c r="K41" i="3"/>
  <c r="E3" i="3"/>
  <c r="E2" i="3"/>
  <c r="F86" i="3"/>
  <c r="Q113" i="3"/>
  <c r="U21" i="3"/>
  <c r="V53" i="3"/>
  <c r="V56" i="3"/>
  <c r="J3" i="3"/>
  <c r="K121" i="3"/>
  <c r="K120" i="3"/>
  <c r="L9" i="3"/>
  <c r="M2" i="3"/>
  <c r="D95" i="3"/>
  <c r="E86" i="3"/>
  <c r="F12" i="3"/>
  <c r="G113" i="3"/>
  <c r="H5" i="3"/>
  <c r="H112" i="3"/>
  <c r="H30" i="3"/>
  <c r="P112" i="3"/>
  <c r="P30" i="3"/>
  <c r="Q66" i="3"/>
  <c r="Q30" i="3"/>
  <c r="U112" i="3"/>
  <c r="U84" i="3"/>
  <c r="U2" i="3"/>
  <c r="V24" i="3"/>
  <c r="E113" i="3"/>
  <c r="G112" i="3"/>
  <c r="G95" i="3"/>
  <c r="P5" i="3"/>
  <c r="P105" i="3"/>
  <c r="P2" i="3"/>
  <c r="Q105" i="3"/>
  <c r="U5" i="3"/>
  <c r="V115" i="3"/>
  <c r="V105" i="3"/>
  <c r="K2" i="3"/>
  <c r="M28" i="3"/>
  <c r="D30" i="3"/>
  <c r="E112" i="3"/>
  <c r="E12" i="3"/>
  <c r="F113" i="3"/>
  <c r="F95" i="3"/>
  <c r="Q2" i="3"/>
  <c r="U86" i="3"/>
  <c r="V49" i="3"/>
  <c r="M12" i="3"/>
  <c r="M3" i="3"/>
  <c r="C2" i="3"/>
  <c r="D3" i="3"/>
  <c r="H49" i="3"/>
  <c r="H3" i="3"/>
  <c r="Q112" i="3"/>
  <c r="U30" i="3"/>
  <c r="V95" i="3"/>
  <c r="T2" i="3"/>
  <c r="C58" i="3"/>
  <c r="E49" i="3"/>
  <c r="G49" i="3"/>
  <c r="G30" i="3"/>
  <c r="P121" i="3"/>
  <c r="P49" i="3"/>
  <c r="P3" i="3"/>
  <c r="Q3" i="3"/>
  <c r="U12" i="3"/>
  <c r="V113" i="3"/>
  <c r="K3" i="3"/>
  <c r="Q21" i="3"/>
  <c r="V121" i="3"/>
  <c r="F79" i="3"/>
  <c r="F33" i="3"/>
  <c r="H48" i="3"/>
  <c r="H37" i="3"/>
  <c r="Q79" i="3"/>
  <c r="Q33" i="3"/>
  <c r="V37" i="3"/>
  <c r="T103" i="3"/>
  <c r="T32" i="3"/>
  <c r="J112" i="3"/>
  <c r="L18" i="3"/>
  <c r="L29" i="3"/>
  <c r="M13" i="3"/>
  <c r="E90" i="3"/>
  <c r="F37" i="3"/>
  <c r="G90" i="3"/>
  <c r="H18" i="3"/>
  <c r="P25" i="3"/>
  <c r="Q119" i="3"/>
  <c r="Q37" i="3"/>
  <c r="U79" i="3"/>
  <c r="U31" i="3"/>
  <c r="J76" i="3"/>
  <c r="K101" i="3"/>
  <c r="L8" i="3"/>
  <c r="N32" i="3"/>
  <c r="E79" i="3"/>
  <c r="E28" i="3"/>
  <c r="G31" i="3"/>
  <c r="H92" i="3"/>
  <c r="P91" i="3"/>
  <c r="Q109" i="3"/>
  <c r="Q97" i="3"/>
  <c r="U117" i="3"/>
  <c r="U14" i="3"/>
  <c r="V18" i="3"/>
  <c r="J18" i="3"/>
  <c r="L33" i="3"/>
  <c r="E119" i="3"/>
  <c r="F18" i="3"/>
  <c r="G79" i="3"/>
  <c r="P24" i="3"/>
  <c r="P28" i="3"/>
  <c r="Q18" i="3"/>
  <c r="U92" i="3"/>
  <c r="V80" i="3"/>
  <c r="V31" i="3"/>
  <c r="D28" i="3"/>
  <c r="E31" i="3"/>
  <c r="G33" i="3"/>
  <c r="H91" i="3"/>
  <c r="P90" i="3"/>
  <c r="P31" i="3"/>
  <c r="P32" i="3"/>
  <c r="U26" i="3"/>
  <c r="U33" i="3"/>
  <c r="V79" i="3"/>
  <c r="V14" i="3"/>
  <c r="K65" i="3"/>
  <c r="D31" i="3"/>
  <c r="F92" i="3"/>
  <c r="G119" i="3"/>
  <c r="H28" i="3"/>
  <c r="Q92" i="3"/>
  <c r="U119" i="3"/>
  <c r="U17" i="3"/>
  <c r="U52" i="3"/>
  <c r="K94" i="3"/>
  <c r="D33" i="3"/>
  <c r="E33" i="3"/>
  <c r="G37" i="3"/>
  <c r="H90" i="3"/>
  <c r="P79" i="3"/>
  <c r="P33" i="3"/>
  <c r="U109" i="3"/>
  <c r="U91" i="3"/>
  <c r="C6" i="3"/>
  <c r="Q91" i="3"/>
  <c r="Q28" i="3"/>
  <c r="U24" i="3"/>
  <c r="V119" i="3"/>
  <c r="V16" i="3"/>
  <c r="V33" i="3"/>
  <c r="E37" i="3"/>
  <c r="P37" i="3"/>
  <c r="V109" i="3"/>
  <c r="D106" i="3"/>
  <c r="F64" i="3"/>
  <c r="P97" i="3"/>
  <c r="C65" i="3"/>
  <c r="F116" i="3"/>
  <c r="G106" i="3"/>
  <c r="H101" i="3"/>
  <c r="P81" i="3"/>
  <c r="U116" i="3"/>
  <c r="U66" i="3"/>
  <c r="U65" i="3"/>
  <c r="U54" i="3"/>
  <c r="T65" i="3"/>
  <c r="E25" i="3"/>
  <c r="G64" i="3"/>
  <c r="H16" i="3"/>
  <c r="P60" i="3"/>
  <c r="Q25" i="3"/>
  <c r="V106" i="3"/>
  <c r="V81" i="3"/>
  <c r="G116" i="3"/>
  <c r="H106" i="3"/>
  <c r="P65" i="3"/>
  <c r="Q81" i="3"/>
  <c r="U48" i="3"/>
  <c r="L64" i="3"/>
  <c r="E81" i="3"/>
  <c r="E60" i="3"/>
  <c r="F25" i="3"/>
  <c r="H64" i="3"/>
  <c r="P48" i="3"/>
  <c r="Q60" i="3"/>
  <c r="V64" i="3"/>
  <c r="V60" i="3"/>
  <c r="E65" i="3"/>
  <c r="F81" i="3"/>
  <c r="H116" i="3"/>
  <c r="P101" i="3"/>
  <c r="Q65" i="3"/>
  <c r="U101" i="3"/>
  <c r="U20" i="3"/>
  <c r="E106" i="3"/>
  <c r="E16" i="3"/>
  <c r="E101" i="3"/>
  <c r="E48" i="3"/>
  <c r="F60" i="3"/>
  <c r="G25" i="3"/>
  <c r="P16" i="3"/>
  <c r="Q48" i="3"/>
  <c r="V116" i="3"/>
  <c r="V65" i="3"/>
  <c r="D16" i="3"/>
  <c r="D101" i="3"/>
  <c r="D48" i="3"/>
  <c r="D60" i="3"/>
  <c r="D81" i="3"/>
  <c r="D25" i="3"/>
  <c r="E116" i="3"/>
  <c r="E64" i="3"/>
  <c r="J65" i="3"/>
  <c r="M101" i="3"/>
  <c r="F65" i="3"/>
  <c r="G81" i="3"/>
  <c r="P106" i="3"/>
  <c r="Q101" i="3"/>
  <c r="U16" i="3"/>
  <c r="U25" i="3"/>
  <c r="L65" i="3"/>
  <c r="L60" i="3"/>
  <c r="D116" i="3"/>
  <c r="D64" i="3"/>
  <c r="D65" i="3"/>
  <c r="J116" i="3"/>
  <c r="F48" i="3"/>
  <c r="G60" i="3"/>
  <c r="H25" i="3"/>
  <c r="P64" i="3"/>
  <c r="Q16" i="3"/>
  <c r="V48" i="3"/>
  <c r="F101" i="3"/>
  <c r="G65" i="3"/>
  <c r="H81" i="3"/>
  <c r="P116" i="3"/>
  <c r="Q106" i="3"/>
  <c r="U106" i="3"/>
  <c r="U81" i="3"/>
  <c r="H60" i="3"/>
  <c r="Q64" i="3"/>
  <c r="V101" i="3"/>
  <c r="M65" i="3"/>
  <c r="V15" i="3"/>
  <c r="U15" i="3"/>
  <c r="Q15" i="3"/>
  <c r="P15" i="3"/>
  <c r="H15" i="3"/>
  <c r="G15" i="3"/>
  <c r="F15" i="3"/>
  <c r="E15" i="3"/>
  <c r="V110" i="3"/>
  <c r="U110" i="3"/>
  <c r="Q110" i="3"/>
  <c r="P110" i="3"/>
  <c r="H110" i="3"/>
  <c r="G110" i="3"/>
  <c r="F110" i="3"/>
  <c r="V118" i="3"/>
  <c r="U118" i="3"/>
  <c r="Q118" i="3"/>
  <c r="P118" i="3"/>
  <c r="H118" i="3"/>
  <c r="G118" i="3"/>
  <c r="F118" i="3"/>
  <c r="V93" i="3"/>
  <c r="U93" i="3"/>
  <c r="Q93" i="3"/>
  <c r="P93" i="3"/>
  <c r="H93" i="3"/>
  <c r="G93" i="3"/>
  <c r="F93" i="3"/>
  <c r="V82" i="3"/>
  <c r="U82" i="3"/>
  <c r="Q82" i="3"/>
  <c r="P82" i="3"/>
  <c r="H82" i="3"/>
  <c r="G82" i="3"/>
  <c r="F82" i="3"/>
  <c r="V41" i="3"/>
  <c r="U41" i="3"/>
  <c r="Q41" i="3"/>
  <c r="P41" i="3"/>
  <c r="H41" i="3"/>
  <c r="G41" i="3"/>
  <c r="F41" i="3"/>
  <c r="V78" i="3"/>
  <c r="U78" i="3"/>
  <c r="Q78" i="3"/>
  <c r="P78" i="3"/>
  <c r="H78" i="3"/>
  <c r="G78" i="3"/>
  <c r="F78" i="3"/>
  <c r="V73" i="3"/>
  <c r="U73" i="3"/>
  <c r="Q73" i="3"/>
  <c r="P73" i="3"/>
  <c r="H73" i="3"/>
  <c r="G73" i="3"/>
  <c r="F73" i="3"/>
  <c r="E73" i="3"/>
  <c r="V43" i="3"/>
  <c r="U43" i="3"/>
  <c r="Q43" i="3"/>
  <c r="P43" i="3"/>
  <c r="H43" i="3"/>
  <c r="G43" i="3"/>
  <c r="F43" i="3"/>
  <c r="E43" i="3"/>
  <c r="V11" i="3"/>
  <c r="U11" i="3"/>
  <c r="Q11" i="3"/>
  <c r="P11" i="3"/>
  <c r="H11" i="3"/>
  <c r="G11" i="3"/>
  <c r="F11" i="3"/>
  <c r="E11" i="3"/>
  <c r="K110" i="3"/>
  <c r="M82" i="3"/>
  <c r="T78" i="3"/>
  <c r="J110" i="3"/>
  <c r="L41" i="3"/>
  <c r="N118" i="3"/>
  <c r="M93" i="3"/>
  <c r="U83" i="3"/>
  <c r="U67" i="3"/>
  <c r="U74" i="3"/>
  <c r="U69" i="3"/>
  <c r="U23" i="3"/>
  <c r="U100" i="3"/>
  <c r="U6" i="3"/>
  <c r="U38" i="3"/>
  <c r="U44" i="3"/>
  <c r="K85" i="3"/>
  <c r="L101" i="3"/>
  <c r="M114" i="3"/>
  <c r="N52" i="3"/>
  <c r="K51" i="3"/>
  <c r="L16" i="3"/>
  <c r="L25" i="3"/>
  <c r="C120" i="3"/>
  <c r="J10" i="3"/>
  <c r="L116" i="3"/>
  <c r="N29" i="3"/>
  <c r="C33" i="3"/>
  <c r="T105" i="3"/>
  <c r="T82" i="3"/>
  <c r="T117" i="3"/>
  <c r="T87" i="3"/>
  <c r="J81" i="3"/>
  <c r="J43" i="3"/>
  <c r="J94" i="3"/>
  <c r="J48" i="3"/>
  <c r="J6" i="3"/>
  <c r="J60" i="3"/>
  <c r="K54" i="3"/>
  <c r="K7" i="3"/>
  <c r="K28" i="3"/>
  <c r="K75" i="3"/>
  <c r="L17" i="3"/>
  <c r="L51" i="3"/>
  <c r="L69" i="3"/>
  <c r="L106" i="3"/>
  <c r="L57" i="3"/>
  <c r="M85" i="3"/>
  <c r="M92" i="3"/>
  <c r="M64" i="3"/>
  <c r="M79" i="3"/>
  <c r="M78" i="3"/>
  <c r="N33" i="3"/>
  <c r="N114" i="3"/>
  <c r="C84" i="3"/>
  <c r="T54" i="3"/>
  <c r="T7" i="3"/>
  <c r="T28" i="3"/>
  <c r="J17" i="3"/>
  <c r="J41" i="3"/>
  <c r="J51" i="3"/>
  <c r="J69" i="3"/>
  <c r="J106" i="3"/>
  <c r="J57" i="3"/>
  <c r="K92" i="3"/>
  <c r="K64" i="3"/>
  <c r="L118" i="3"/>
  <c r="L30" i="3"/>
  <c r="L11" i="3"/>
  <c r="L83" i="3"/>
  <c r="L42" i="3"/>
  <c r="M41" i="3"/>
  <c r="M73" i="3"/>
  <c r="M74" i="3"/>
  <c r="M71" i="3"/>
  <c r="M55" i="3"/>
  <c r="M40" i="3"/>
  <c r="C37" i="3"/>
  <c r="C32" i="3"/>
  <c r="C12" i="3"/>
  <c r="C34" i="3"/>
  <c r="C101" i="3"/>
  <c r="C98" i="3"/>
  <c r="L73" i="3"/>
  <c r="J121" i="3"/>
  <c r="J90" i="3"/>
  <c r="J38" i="3"/>
  <c r="J45" i="3"/>
  <c r="J91" i="3"/>
  <c r="J114" i="3"/>
  <c r="J8" i="3"/>
  <c r="J120" i="3"/>
  <c r="J36" i="3"/>
  <c r="K27" i="3"/>
  <c r="K116" i="3"/>
  <c r="K16" i="3"/>
  <c r="K10" i="3"/>
  <c r="K52" i="3"/>
  <c r="K9" i="3"/>
  <c r="K39" i="3"/>
  <c r="K99" i="3"/>
  <c r="L82" i="3"/>
  <c r="L78" i="3"/>
  <c r="L15" i="3"/>
  <c r="M116" i="3"/>
  <c r="M29" i="3"/>
  <c r="M53" i="3"/>
  <c r="M43" i="3"/>
  <c r="M112" i="3"/>
  <c r="N54" i="3"/>
  <c r="C85" i="3"/>
  <c r="C64" i="3"/>
  <c r="C70" i="3"/>
  <c r="C13" i="3"/>
  <c r="J33" i="3"/>
  <c r="J119" i="3"/>
  <c r="K71" i="3"/>
  <c r="K25" i="3"/>
  <c r="M111" i="3"/>
  <c r="C93" i="3"/>
  <c r="L28" i="3"/>
  <c r="M17" i="3"/>
  <c r="K76" i="3"/>
  <c r="K48" i="3"/>
  <c r="L37" i="3"/>
  <c r="L12" i="3"/>
  <c r="C40" i="3"/>
  <c r="C94" i="3"/>
  <c r="T116" i="3"/>
  <c r="T112" i="3"/>
  <c r="J7" i="3"/>
  <c r="J28" i="3"/>
  <c r="K17" i="3"/>
  <c r="K29" i="3"/>
  <c r="K81" i="3"/>
  <c r="K106" i="3"/>
  <c r="L13" i="3"/>
  <c r="M118" i="3"/>
  <c r="M30" i="3"/>
  <c r="M42" i="3"/>
  <c r="N74" i="3"/>
  <c r="C83" i="3"/>
  <c r="C88" i="3"/>
  <c r="AS668" i="2"/>
  <c r="J37" i="3"/>
  <c r="J12" i="3"/>
  <c r="J34" i="3"/>
  <c r="J101" i="3"/>
  <c r="J31" i="3"/>
  <c r="J98" i="3"/>
  <c r="K38" i="3"/>
  <c r="K45" i="3"/>
  <c r="K8" i="3"/>
  <c r="K36" i="3"/>
  <c r="L93" i="3"/>
  <c r="L10" i="3"/>
  <c r="L39" i="3"/>
  <c r="M103" i="3"/>
  <c r="M117" i="3"/>
  <c r="M87" i="3"/>
  <c r="M34" i="3"/>
  <c r="M15" i="3"/>
  <c r="N50" i="3"/>
  <c r="N53" i="3"/>
  <c r="N43" i="3"/>
  <c r="C29" i="3"/>
  <c r="C41" i="3"/>
  <c r="C35" i="3"/>
  <c r="C69" i="3"/>
  <c r="AS689" i="2"/>
  <c r="AS391" i="2"/>
  <c r="T18" i="3"/>
  <c r="T17" i="3"/>
  <c r="T29" i="3"/>
  <c r="T41" i="3"/>
  <c r="T51" i="3"/>
  <c r="J85" i="3"/>
  <c r="J92" i="3"/>
  <c r="J64" i="3"/>
  <c r="J79" i="3"/>
  <c r="J13" i="3"/>
  <c r="K118" i="3"/>
  <c r="K33" i="3"/>
  <c r="K11" i="3"/>
  <c r="L71" i="3"/>
  <c r="M56" i="3"/>
  <c r="M96" i="3"/>
  <c r="M84" i="3"/>
  <c r="M46" i="3"/>
  <c r="N13" i="3"/>
  <c r="C73" i="3"/>
  <c r="C38" i="3"/>
  <c r="C44" i="3"/>
  <c r="C91" i="3"/>
  <c r="C114" i="3"/>
  <c r="C50" i="3"/>
  <c r="N62" i="3"/>
  <c r="T121" i="3"/>
  <c r="T120" i="3"/>
  <c r="J9" i="3"/>
  <c r="J39" i="3"/>
  <c r="J103" i="3"/>
  <c r="J99" i="3"/>
  <c r="K105" i="3"/>
  <c r="K82" i="3"/>
  <c r="K103" i="3"/>
  <c r="K60" i="3"/>
  <c r="L81" i="3"/>
  <c r="L43" i="3"/>
  <c r="L112" i="3"/>
  <c r="L48" i="3"/>
  <c r="M75" i="3"/>
  <c r="N73" i="3"/>
  <c r="N69" i="3"/>
  <c r="C30" i="3"/>
  <c r="C100" i="3"/>
  <c r="C117" i="3"/>
  <c r="C11" i="3"/>
  <c r="C24" i="3"/>
  <c r="J71" i="3"/>
  <c r="M98" i="3"/>
  <c r="C59" i="3"/>
  <c r="L58" i="3"/>
  <c r="K58" i="3"/>
  <c r="D58" i="3"/>
  <c r="E58" i="3"/>
  <c r="F58" i="3"/>
  <c r="G58" i="3"/>
  <c r="H58" i="3"/>
  <c r="P58" i="3"/>
  <c r="Q58" i="3"/>
  <c r="U58" i="3"/>
  <c r="M58" i="3"/>
  <c r="R121" i="3"/>
  <c r="R73" i="3"/>
  <c r="R90" i="3"/>
  <c r="R38" i="3"/>
  <c r="R45" i="3"/>
  <c r="R91" i="3"/>
  <c r="R114" i="3"/>
  <c r="R22" i="3"/>
  <c r="R8" i="3"/>
  <c r="R120" i="3"/>
  <c r="R36" i="3"/>
  <c r="R50" i="3"/>
  <c r="T31" i="3"/>
  <c r="J35" i="3"/>
  <c r="L77" i="3"/>
  <c r="M70" i="3"/>
  <c r="M104" i="3"/>
  <c r="N30" i="3"/>
  <c r="N49" i="3"/>
  <c r="N100" i="3"/>
  <c r="N11" i="3"/>
  <c r="N89" i="3"/>
  <c r="N42" i="3"/>
  <c r="N119" i="3"/>
  <c r="C115" i="3"/>
  <c r="C96" i="3"/>
  <c r="C46" i="3"/>
  <c r="C80" i="3"/>
  <c r="R118" i="3"/>
  <c r="R30" i="3"/>
  <c r="R49" i="3"/>
  <c r="R33" i="3"/>
  <c r="R100" i="3"/>
  <c r="R11" i="3"/>
  <c r="R83" i="3"/>
  <c r="R89" i="3"/>
  <c r="R42" i="3"/>
  <c r="R119" i="3"/>
  <c r="T115" i="3"/>
  <c r="T96" i="3"/>
  <c r="T84" i="3"/>
  <c r="T46" i="3"/>
  <c r="T58" i="3"/>
  <c r="T80" i="3"/>
  <c r="J111" i="3"/>
  <c r="J47" i="3"/>
  <c r="J113" i="3"/>
  <c r="J15" i="3"/>
  <c r="J97" i="3"/>
  <c r="J102" i="3"/>
  <c r="J95" i="3"/>
  <c r="J88" i="3"/>
  <c r="K37" i="3"/>
  <c r="K12" i="3"/>
  <c r="K34" i="3"/>
  <c r="K53" i="3"/>
  <c r="K98" i="3"/>
  <c r="L121" i="3"/>
  <c r="L90" i="3"/>
  <c r="L38" i="3"/>
  <c r="L45" i="3"/>
  <c r="L91" i="3"/>
  <c r="L114" i="3"/>
  <c r="L120" i="3"/>
  <c r="L36" i="3"/>
  <c r="L50" i="3"/>
  <c r="M44" i="3"/>
  <c r="M27" i="3"/>
  <c r="M63" i="3"/>
  <c r="M16" i="3"/>
  <c r="M10" i="3"/>
  <c r="M52" i="3"/>
  <c r="M86" i="3"/>
  <c r="M14" i="3"/>
  <c r="M9" i="3"/>
  <c r="M99" i="3"/>
  <c r="N105" i="3"/>
  <c r="N117" i="3"/>
  <c r="N31" i="3"/>
  <c r="C54" i="3"/>
  <c r="C7" i="3"/>
  <c r="C28" i="3"/>
  <c r="N67" i="3"/>
  <c r="R105" i="3"/>
  <c r="R107" i="3"/>
  <c r="R82" i="3"/>
  <c r="R103" i="3"/>
  <c r="R117" i="3"/>
  <c r="R87" i="3"/>
  <c r="R2" i="3"/>
  <c r="R78" i="3"/>
  <c r="R31" i="3"/>
  <c r="R32" i="3"/>
  <c r="T75" i="3"/>
  <c r="J29" i="3"/>
  <c r="J77" i="3"/>
  <c r="K70" i="3"/>
  <c r="K79" i="3"/>
  <c r="K104" i="3"/>
  <c r="K13" i="3"/>
  <c r="L49" i="3"/>
  <c r="L100" i="3"/>
  <c r="L89" i="3"/>
  <c r="L119" i="3"/>
  <c r="M25" i="3"/>
  <c r="M26" i="3"/>
  <c r="M72" i="3"/>
  <c r="N115" i="3"/>
  <c r="N84" i="3"/>
  <c r="N46" i="3"/>
  <c r="N58" i="3"/>
  <c r="N80" i="3"/>
  <c r="C52" i="3"/>
  <c r="C53" i="3"/>
  <c r="N19" i="3"/>
  <c r="R115" i="3"/>
  <c r="R96" i="3"/>
  <c r="R84" i="3"/>
  <c r="R46" i="3"/>
  <c r="R58" i="3"/>
  <c r="R67" i="3"/>
  <c r="R80" i="3"/>
  <c r="T37" i="3"/>
  <c r="T12" i="3"/>
  <c r="T34" i="3"/>
  <c r="T101" i="3"/>
  <c r="T53" i="3"/>
  <c r="T98" i="3"/>
  <c r="J73" i="3"/>
  <c r="J50" i="3"/>
  <c r="K44" i="3"/>
  <c r="K63" i="3"/>
  <c r="K93" i="3"/>
  <c r="K86" i="3"/>
  <c r="K14" i="3"/>
  <c r="K56" i="3"/>
  <c r="L105" i="3"/>
  <c r="L103" i="3"/>
  <c r="L117" i="3"/>
  <c r="L87" i="3"/>
  <c r="L31" i="3"/>
  <c r="L32" i="3"/>
  <c r="M81" i="3"/>
  <c r="M35" i="3"/>
  <c r="M94" i="3"/>
  <c r="M48" i="3"/>
  <c r="M6" i="3"/>
  <c r="M60" i="3"/>
  <c r="N59" i="3"/>
  <c r="N4" i="3"/>
  <c r="N7" i="3"/>
  <c r="N28" i="3"/>
  <c r="N75" i="3"/>
  <c r="C92" i="3"/>
  <c r="C79" i="3"/>
  <c r="C26" i="3"/>
  <c r="C104" i="3"/>
  <c r="C74" i="3"/>
  <c r="R59" i="3"/>
  <c r="R54" i="3"/>
  <c r="R4" i="3"/>
  <c r="R7" i="3"/>
  <c r="R28" i="3"/>
  <c r="R75" i="3"/>
  <c r="T85" i="3"/>
  <c r="T92" i="3"/>
  <c r="T64" i="3"/>
  <c r="T70" i="3"/>
  <c r="T79" i="3"/>
  <c r="T104" i="3"/>
  <c r="T13" i="3"/>
  <c r="J118" i="3"/>
  <c r="J30" i="3"/>
  <c r="J49" i="3"/>
  <c r="J100" i="3"/>
  <c r="J11" i="3"/>
  <c r="J83" i="3"/>
  <c r="J89" i="3"/>
  <c r="J42" i="3"/>
  <c r="K74" i="3"/>
  <c r="K26" i="3"/>
  <c r="K55" i="3"/>
  <c r="K72" i="3"/>
  <c r="K40" i="3"/>
  <c r="L115" i="3"/>
  <c r="L96" i="3"/>
  <c r="L84" i="3"/>
  <c r="L46" i="3"/>
  <c r="L80" i="3"/>
  <c r="M47" i="3"/>
  <c r="M76" i="3"/>
  <c r="M113" i="3"/>
  <c r="M97" i="3"/>
  <c r="M102" i="3"/>
  <c r="M95" i="3"/>
  <c r="M88" i="3"/>
  <c r="N12" i="3"/>
  <c r="N101" i="3"/>
  <c r="C27" i="3"/>
  <c r="C63" i="3"/>
  <c r="C16" i="3"/>
  <c r="C10" i="3"/>
  <c r="C86" i="3"/>
  <c r="C39" i="3"/>
  <c r="C99" i="3"/>
  <c r="C56" i="3"/>
  <c r="R37" i="3"/>
  <c r="R12" i="3"/>
  <c r="R34" i="3"/>
  <c r="R101" i="3"/>
  <c r="R53" i="3"/>
  <c r="R98" i="3"/>
  <c r="R3" i="3"/>
  <c r="T44" i="3"/>
  <c r="T27" i="3"/>
  <c r="T63" i="3"/>
  <c r="T16" i="3"/>
  <c r="T93" i="3"/>
  <c r="T10" i="3"/>
  <c r="T52" i="3"/>
  <c r="T86" i="3"/>
  <c r="J105" i="3"/>
  <c r="J82" i="3"/>
  <c r="J117" i="3"/>
  <c r="J87" i="3"/>
  <c r="J78" i="3"/>
  <c r="J32" i="3"/>
  <c r="K35" i="3"/>
  <c r="K43" i="3"/>
  <c r="K112" i="3"/>
  <c r="K6" i="3"/>
  <c r="L54" i="3"/>
  <c r="L7" i="3"/>
  <c r="L75" i="3"/>
  <c r="M18" i="3"/>
  <c r="M77" i="3"/>
  <c r="M51" i="3"/>
  <c r="M69" i="3"/>
  <c r="M106" i="3"/>
  <c r="M57" i="3"/>
  <c r="N85" i="3"/>
  <c r="N92" i="3"/>
  <c r="N64" i="3"/>
  <c r="N70" i="3"/>
  <c r="N79" i="3"/>
  <c r="N104" i="3"/>
  <c r="C71" i="3"/>
  <c r="C25" i="3"/>
  <c r="C55" i="3"/>
  <c r="C72" i="3"/>
  <c r="R85" i="3"/>
  <c r="R92" i="3"/>
  <c r="R64" i="3"/>
  <c r="R70" i="3"/>
  <c r="R79" i="3"/>
  <c r="R104" i="3"/>
  <c r="R13" i="3"/>
  <c r="T74" i="3"/>
  <c r="T71" i="3"/>
  <c r="T25" i="3"/>
  <c r="T26" i="3"/>
  <c r="T55" i="3"/>
  <c r="T72" i="3"/>
  <c r="T40" i="3"/>
  <c r="J115" i="3"/>
  <c r="J96" i="3"/>
  <c r="J84" i="3"/>
  <c r="J46" i="3"/>
  <c r="J58" i="3"/>
  <c r="J80" i="3"/>
  <c r="K111" i="3"/>
  <c r="K47" i="3"/>
  <c r="K113" i="3"/>
  <c r="K15" i="3"/>
  <c r="K97" i="3"/>
  <c r="K102" i="3"/>
  <c r="K95" i="3"/>
  <c r="K88" i="3"/>
  <c r="L34" i="3"/>
  <c r="L53" i="3"/>
  <c r="L98" i="3"/>
  <c r="M121" i="3"/>
  <c r="M90" i="3"/>
  <c r="M38" i="3"/>
  <c r="M45" i="3"/>
  <c r="M91" i="3"/>
  <c r="M120" i="3"/>
  <c r="M36" i="3"/>
  <c r="M50" i="3"/>
  <c r="N44" i="3"/>
  <c r="N27" i="3"/>
  <c r="N63" i="3"/>
  <c r="N16" i="3"/>
  <c r="N93" i="3"/>
  <c r="N10" i="3"/>
  <c r="N86" i="3"/>
  <c r="N14" i="3"/>
  <c r="N9" i="3"/>
  <c r="N39" i="3"/>
  <c r="N99" i="3"/>
  <c r="N56" i="3"/>
  <c r="C116" i="3"/>
  <c r="C14" i="3"/>
  <c r="C81" i="3"/>
  <c r="C43" i="3"/>
  <c r="C112" i="3"/>
  <c r="C110" i="3"/>
  <c r="C48" i="3"/>
  <c r="C60" i="3"/>
  <c r="N96" i="3"/>
  <c r="R44" i="3"/>
  <c r="R27" i="3"/>
  <c r="R63" i="3"/>
  <c r="R16" i="3"/>
  <c r="R93" i="3"/>
  <c r="R10" i="3"/>
  <c r="R52" i="3"/>
  <c r="R86" i="3"/>
  <c r="R14" i="3"/>
  <c r="R9" i="3"/>
  <c r="R39" i="3"/>
  <c r="R99" i="3"/>
  <c r="R56" i="3"/>
  <c r="T81" i="3"/>
  <c r="T35" i="3"/>
  <c r="T43" i="3"/>
  <c r="T94" i="3"/>
  <c r="T48" i="3"/>
  <c r="T6" i="3"/>
  <c r="T60" i="3"/>
  <c r="J54" i="3"/>
  <c r="J75" i="3"/>
  <c r="K18" i="3"/>
  <c r="K77" i="3"/>
  <c r="K69" i="3"/>
  <c r="K57" i="3"/>
  <c r="L85" i="3"/>
  <c r="L92" i="3"/>
  <c r="L70" i="3"/>
  <c r="L79" i="3"/>
  <c r="L104" i="3"/>
  <c r="M49" i="3"/>
  <c r="M33" i="3"/>
  <c r="M100" i="3"/>
  <c r="M83" i="3"/>
  <c r="M89" i="3"/>
  <c r="M119" i="3"/>
  <c r="N21" i="3"/>
  <c r="N71" i="3"/>
  <c r="N25" i="3"/>
  <c r="N26" i="3"/>
  <c r="N55" i="3"/>
  <c r="N72" i="3"/>
  <c r="N40" i="3"/>
  <c r="N20" i="3"/>
  <c r="N24" i="3"/>
  <c r="C108" i="3"/>
  <c r="C111" i="3"/>
  <c r="C47" i="3"/>
  <c r="C76" i="3"/>
  <c r="C113" i="3"/>
  <c r="C15" i="3"/>
  <c r="C97" i="3"/>
  <c r="C102" i="3"/>
  <c r="C95" i="3"/>
  <c r="N23" i="3"/>
  <c r="R116" i="3"/>
  <c r="AT687" i="2"/>
  <c r="AT603" i="2"/>
  <c r="AT725" i="2"/>
  <c r="AT412" i="2"/>
  <c r="AT193" i="2"/>
  <c r="R21" i="3"/>
  <c r="R74" i="3"/>
  <c r="R71" i="3"/>
  <c r="R25" i="3"/>
  <c r="R26" i="3"/>
  <c r="R55" i="3"/>
  <c r="R72" i="3"/>
  <c r="R40" i="3"/>
  <c r="R20" i="3"/>
  <c r="R24" i="3"/>
  <c r="R65" i="3"/>
  <c r="T111" i="3"/>
  <c r="T47" i="3"/>
  <c r="T76" i="3"/>
  <c r="T113" i="3"/>
  <c r="T15" i="3"/>
  <c r="T97" i="3"/>
  <c r="T102" i="3"/>
  <c r="T95" i="3"/>
  <c r="T88" i="3"/>
  <c r="J53" i="3"/>
  <c r="K73" i="3"/>
  <c r="K90" i="3"/>
  <c r="K91" i="3"/>
  <c r="K114" i="3"/>
  <c r="K50" i="3"/>
  <c r="L44" i="3"/>
  <c r="L27" i="3"/>
  <c r="L63" i="3"/>
  <c r="L52" i="3"/>
  <c r="L86" i="3"/>
  <c r="L14" i="3"/>
  <c r="L99" i="3"/>
  <c r="L56" i="3"/>
  <c r="M105" i="3"/>
  <c r="M31" i="3"/>
  <c r="M32" i="3"/>
  <c r="N116" i="3"/>
  <c r="N81" i="3"/>
  <c r="N35" i="3"/>
  <c r="N94" i="3"/>
  <c r="N112" i="3"/>
  <c r="N110" i="3"/>
  <c r="N48" i="3"/>
  <c r="N6" i="3"/>
  <c r="N60" i="3"/>
  <c r="C61" i="3"/>
  <c r="C18" i="3"/>
  <c r="C109" i="3"/>
  <c r="C77" i="3"/>
  <c r="C51" i="3"/>
  <c r="C106" i="3"/>
  <c r="C57" i="3"/>
  <c r="AU412" i="2"/>
  <c r="R68" i="3"/>
  <c r="R81" i="3"/>
  <c r="R35" i="3"/>
  <c r="R43" i="3"/>
  <c r="R94" i="3"/>
  <c r="R112" i="3"/>
  <c r="R110" i="3"/>
  <c r="R48" i="3"/>
  <c r="R6" i="3"/>
  <c r="R60" i="3"/>
  <c r="T77" i="3"/>
  <c r="T69" i="3"/>
  <c r="T106" i="3"/>
  <c r="T57" i="3"/>
  <c r="J70" i="3"/>
  <c r="J104" i="3"/>
  <c r="K30" i="3"/>
  <c r="K49" i="3"/>
  <c r="K100" i="3"/>
  <c r="K83" i="3"/>
  <c r="K89" i="3"/>
  <c r="K42" i="3"/>
  <c r="K119" i="3"/>
  <c r="L74" i="3"/>
  <c r="L26" i="3"/>
  <c r="L55" i="3"/>
  <c r="L72" i="3"/>
  <c r="L40" i="3"/>
  <c r="M115" i="3"/>
  <c r="M80" i="3"/>
  <c r="N108" i="3"/>
  <c r="N111" i="3"/>
  <c r="N47" i="3"/>
  <c r="N76" i="3"/>
  <c r="N113" i="3"/>
  <c r="N15" i="3"/>
  <c r="N97" i="3"/>
  <c r="N102" i="3"/>
  <c r="N122" i="3"/>
  <c r="N5" i="3"/>
  <c r="N95" i="3"/>
  <c r="N88" i="3"/>
  <c r="C121" i="3"/>
  <c r="C90" i="3"/>
  <c r="C45" i="3"/>
  <c r="C8" i="3"/>
  <c r="C36" i="3"/>
  <c r="C17" i="3"/>
  <c r="R108" i="3"/>
  <c r="R23" i="3"/>
  <c r="R111" i="3"/>
  <c r="R47" i="3"/>
  <c r="R76" i="3"/>
  <c r="R113" i="3"/>
  <c r="R15" i="3"/>
  <c r="R97" i="3"/>
  <c r="R102" i="3"/>
  <c r="R122" i="3"/>
  <c r="R5" i="3"/>
  <c r="R95" i="3"/>
  <c r="R88" i="3"/>
  <c r="T73" i="3"/>
  <c r="T90" i="3"/>
  <c r="T38" i="3"/>
  <c r="T45" i="3"/>
  <c r="T91" i="3"/>
  <c r="T114" i="3"/>
  <c r="T8" i="3"/>
  <c r="T36" i="3"/>
  <c r="T50" i="3"/>
  <c r="J44" i="3"/>
  <c r="J27" i="3"/>
  <c r="J63" i="3"/>
  <c r="J16" i="3"/>
  <c r="J93" i="3"/>
  <c r="J52" i="3"/>
  <c r="J86" i="3"/>
  <c r="J14" i="3"/>
  <c r="J56" i="3"/>
  <c r="K117" i="3"/>
  <c r="K87" i="3"/>
  <c r="K78" i="3"/>
  <c r="K31" i="3"/>
  <c r="K32" i="3"/>
  <c r="L35" i="3"/>
  <c r="L94" i="3"/>
  <c r="L6" i="3"/>
  <c r="M54" i="3"/>
  <c r="M7" i="3"/>
  <c r="N61" i="3"/>
  <c r="N18" i="3"/>
  <c r="N68" i="3"/>
  <c r="N17" i="3"/>
  <c r="N109" i="3"/>
  <c r="N77" i="3"/>
  <c r="N41" i="3"/>
  <c r="N51" i="3"/>
  <c r="N106" i="3"/>
  <c r="N57" i="3"/>
  <c r="C118" i="3"/>
  <c r="C49" i="3"/>
  <c r="C89" i="3"/>
  <c r="C42" i="3"/>
  <c r="C119" i="3"/>
  <c r="C122" i="3"/>
  <c r="N65" i="3"/>
  <c r="R61" i="3"/>
  <c r="R18" i="3"/>
  <c r="R19" i="3"/>
  <c r="R17" i="3"/>
  <c r="R29" i="3"/>
  <c r="R109" i="3"/>
  <c r="R77" i="3"/>
  <c r="R41" i="3"/>
  <c r="R51" i="3"/>
  <c r="R62" i="3"/>
  <c r="R69" i="3"/>
  <c r="R106" i="3"/>
  <c r="R57" i="3"/>
  <c r="T118" i="3"/>
  <c r="T30" i="3"/>
  <c r="T49" i="3"/>
  <c r="T100" i="3"/>
  <c r="T11" i="3"/>
  <c r="T83" i="3"/>
  <c r="T89" i="3"/>
  <c r="T42" i="3"/>
  <c r="J74" i="3"/>
  <c r="J25" i="3"/>
  <c r="J26" i="3"/>
  <c r="J72" i="3"/>
  <c r="J40" i="3"/>
  <c r="K115" i="3"/>
  <c r="K96" i="3"/>
  <c r="K84" i="3"/>
  <c r="K46" i="3"/>
  <c r="K80" i="3"/>
  <c r="L111" i="3"/>
  <c r="L47" i="3"/>
  <c r="L76" i="3"/>
  <c r="L113" i="3"/>
  <c r="L97" i="3"/>
  <c r="L102" i="3"/>
  <c r="L95" i="3"/>
  <c r="L88" i="3"/>
  <c r="N38" i="3"/>
  <c r="N8" i="3"/>
  <c r="N120" i="3"/>
  <c r="C105" i="3"/>
  <c r="C82" i="3"/>
  <c r="C103" i="3"/>
  <c r="C87" i="3"/>
  <c r="C78" i="3"/>
  <c r="C31" i="3"/>
  <c r="N83" i="3"/>
  <c r="C75" i="3"/>
  <c r="N82" i="3"/>
  <c r="N78" i="3"/>
  <c r="N37" i="3"/>
  <c r="N34" i="3"/>
  <c r="T119" i="3"/>
  <c r="N45" i="3"/>
  <c r="N36" i="3"/>
  <c r="N22" i="3"/>
  <c r="N90" i="3"/>
  <c r="N91" i="3"/>
  <c r="N103" i="3"/>
  <c r="N87" i="3"/>
  <c r="N121" i="3"/>
  <c r="N98" i="3"/>
  <c r="N3" i="3"/>
  <c r="C9" i="3"/>
  <c r="C4" i="3"/>
  <c r="T14" i="3"/>
  <c r="T9" i="3"/>
  <c r="T39" i="3"/>
  <c r="T99" i="3"/>
  <c r="T56" i="3"/>
  <c r="C107" i="3"/>
  <c r="N2" i="3"/>
  <c r="AS678" i="2"/>
  <c r="AS28" i="2"/>
  <c r="AS569" i="2"/>
  <c r="AS307" i="2"/>
  <c r="AS318" i="2"/>
  <c r="AT397" i="2"/>
  <c r="AT202" i="2"/>
  <c r="AT403" i="2"/>
  <c r="AT605" i="2"/>
  <c r="AT482" i="2"/>
  <c r="AT267" i="2"/>
  <c r="AU397" i="2"/>
  <c r="AS619" i="2"/>
  <c r="AS293" i="2"/>
  <c r="AS483" i="2"/>
  <c r="AS317" i="2"/>
  <c r="AS630" i="2"/>
  <c r="AS636" i="2"/>
  <c r="AT339" i="2"/>
  <c r="AT374" i="2"/>
  <c r="AT350" i="2"/>
  <c r="AT336" i="2"/>
  <c r="AT466" i="2"/>
  <c r="AU253" i="2"/>
  <c r="AS723" i="2"/>
  <c r="AS192" i="2"/>
  <c r="AS382" i="2"/>
  <c r="AS160" i="2"/>
  <c r="AS661" i="2"/>
  <c r="AS171" i="2"/>
  <c r="AT253" i="2"/>
  <c r="AT227" i="2"/>
  <c r="AT165" i="2"/>
  <c r="AT313" i="2"/>
  <c r="AT210" i="2"/>
  <c r="AT557" i="2"/>
  <c r="AU603" i="2"/>
  <c r="AU574" i="2"/>
  <c r="AS427" i="2"/>
  <c r="AS143" i="2"/>
  <c r="AS433" i="2"/>
  <c r="AS491" i="2"/>
  <c r="AS96" i="2"/>
  <c r="AS176" i="2"/>
  <c r="AT682" i="2"/>
  <c r="AT419" i="2"/>
  <c r="AT380" i="2"/>
  <c r="AT587" i="2"/>
  <c r="AT146" i="2"/>
  <c r="AU725" i="2"/>
  <c r="AU339" i="2"/>
  <c r="AS138" i="2"/>
  <c r="AS592" i="2"/>
  <c r="AS134" i="2"/>
  <c r="AS572" i="2"/>
  <c r="AS654" i="2"/>
  <c r="AT220" i="2"/>
  <c r="AT190" i="2"/>
  <c r="AT347" i="2"/>
  <c r="AT542" i="2"/>
  <c r="AT377" i="2"/>
  <c r="AU193" i="2"/>
  <c r="AS223" i="2"/>
  <c r="AS395" i="2"/>
  <c r="AS538" i="2"/>
  <c r="AS452" i="2"/>
  <c r="AS229" i="2"/>
  <c r="AT732" i="2"/>
  <c r="AT273" i="2"/>
  <c r="AT216" i="2"/>
  <c r="AT180" i="2"/>
  <c r="AT461" i="2"/>
  <c r="AU682" i="2"/>
  <c r="AS729" i="2"/>
  <c r="AS540" i="2"/>
  <c r="AS516" i="2"/>
  <c r="AS558" i="2"/>
  <c r="AS609" i="2"/>
  <c r="AS615" i="2"/>
  <c r="AT570" i="2"/>
  <c r="AT237" i="2"/>
  <c r="AT254" i="2"/>
  <c r="AT468" i="2"/>
  <c r="AT286" i="2"/>
  <c r="AU202" i="2"/>
  <c r="AS365" i="2"/>
  <c r="AS539" i="2"/>
  <c r="AS217" i="2"/>
  <c r="AS490" i="2"/>
  <c r="AS19" i="2"/>
  <c r="AT574" i="2"/>
  <c r="AT311" i="2"/>
  <c r="AT385" i="2"/>
  <c r="AT170" i="2"/>
  <c r="AT361" i="2"/>
  <c r="AU220" i="2"/>
  <c r="AS564" i="2"/>
  <c r="AS435" i="2"/>
  <c r="AS470" i="2"/>
  <c r="AS512" i="2"/>
  <c r="AS8" i="2"/>
  <c r="AT250" i="2"/>
  <c r="AT29" i="2"/>
  <c r="AT213" i="2"/>
  <c r="AT184" i="2"/>
  <c r="AT316" i="2"/>
  <c r="AU227" i="2"/>
  <c r="AS552" i="2"/>
  <c r="AS85" i="2"/>
  <c r="AS399" i="2"/>
  <c r="AS262" i="2"/>
  <c r="AS12" i="2"/>
  <c r="AT100" i="2"/>
  <c r="AT329" i="2"/>
  <c r="AT248" i="2"/>
  <c r="AT222" i="2"/>
  <c r="AT5" i="2"/>
  <c r="AU250" i="2"/>
  <c r="AS280" i="2"/>
  <c r="AS651" i="2"/>
  <c r="AS120" i="2"/>
  <c r="AS148" i="2"/>
  <c r="AS159" i="2"/>
  <c r="AT275" i="2"/>
  <c r="AT695" i="2"/>
  <c r="AT373" i="2"/>
  <c r="AT646" i="2"/>
  <c r="AT269" i="2"/>
  <c r="AU687" i="2"/>
  <c r="AU732" i="2"/>
  <c r="AU275" i="2"/>
  <c r="AU419" i="2"/>
  <c r="AU190" i="2"/>
  <c r="AU254" i="2"/>
  <c r="AU373" i="2"/>
  <c r="AS664" i="2"/>
  <c r="AS518" i="2"/>
  <c r="AS400" i="2"/>
  <c r="AS167" i="2"/>
  <c r="AS23" i="2"/>
  <c r="AS675" i="2"/>
  <c r="AS464" i="2"/>
  <c r="AS472" i="2"/>
  <c r="AS206" i="2"/>
  <c r="AS215" i="2"/>
  <c r="AS36" i="2"/>
  <c r="AS24" i="2"/>
  <c r="AS139" i="2"/>
  <c r="AS270" i="2"/>
  <c r="AS608" i="2"/>
  <c r="AS407" i="2"/>
  <c r="AS590" i="2"/>
  <c r="AS409" i="2"/>
  <c r="AS444" i="2"/>
  <c r="AS61" i="2"/>
  <c r="AS288" i="2"/>
  <c r="AS75" i="2"/>
  <c r="AS684" i="2"/>
  <c r="AS169" i="2"/>
  <c r="AS493" i="2"/>
  <c r="AS188" i="2"/>
  <c r="AS699" i="2"/>
  <c r="AS443" i="2"/>
  <c r="AS10" i="2"/>
  <c r="AS221" i="2"/>
  <c r="AS428" i="2"/>
  <c r="AS535" i="2"/>
  <c r="AS308" i="2"/>
  <c r="AS474" i="2"/>
  <c r="AS113" i="2"/>
  <c r="AS304" i="2"/>
  <c r="AS507" i="2"/>
  <c r="AS693" i="2"/>
  <c r="AS528" i="2"/>
  <c r="AT582" i="2"/>
  <c r="AT625" i="2"/>
  <c r="AT624" i="2"/>
  <c r="AT387" i="2"/>
  <c r="AT656" i="2"/>
  <c r="AT449" i="2"/>
  <c r="AT567" i="2"/>
  <c r="AT315" i="2"/>
  <c r="AT601" i="2"/>
  <c r="AT460" i="2"/>
  <c r="AT642" i="2"/>
  <c r="AT133" i="2"/>
  <c r="AT163" i="2"/>
  <c r="AT226" i="2"/>
  <c r="AT20" i="2"/>
  <c r="AT455" i="2"/>
  <c r="AT151" i="2"/>
  <c r="AT58" i="2"/>
  <c r="AT497" i="2"/>
  <c r="AT556" i="2"/>
  <c r="AT714" i="2"/>
  <c r="AT727" i="2"/>
  <c r="AT437" i="2"/>
  <c r="AU100" i="2"/>
  <c r="AU273" i="2"/>
  <c r="AU165" i="2"/>
  <c r="AU216" i="2"/>
  <c r="AU313" i="2"/>
  <c r="AS446" i="2"/>
  <c r="AS101" i="2"/>
  <c r="AS124" i="2"/>
  <c r="AS488" i="2"/>
  <c r="AS670" i="2"/>
  <c r="AS722" i="2"/>
  <c r="AS3" i="2"/>
  <c r="AS175" i="2"/>
  <c r="AS219" i="2"/>
  <c r="AS649" i="2"/>
  <c r="AS687" i="2"/>
  <c r="AS603" i="2"/>
  <c r="AS725" i="2"/>
  <c r="AS412" i="2"/>
  <c r="AS193" i="2"/>
  <c r="AS397" i="2"/>
  <c r="AS253" i="2"/>
  <c r="AS339" i="2"/>
  <c r="AS574" i="2"/>
  <c r="AS570" i="2"/>
  <c r="AS682" i="2"/>
  <c r="AS732" i="2"/>
  <c r="AS250" i="2"/>
  <c r="AS275" i="2"/>
  <c r="AS100" i="2"/>
  <c r="AS220" i="2"/>
  <c r="AS202" i="2"/>
  <c r="AS227" i="2"/>
  <c r="AS374" i="2"/>
  <c r="AS311" i="2"/>
  <c r="AS237" i="2"/>
  <c r="AS419" i="2"/>
  <c r="AS29" i="2"/>
  <c r="AS273" i="2"/>
  <c r="AS695" i="2"/>
  <c r="AS329" i="2"/>
  <c r="AS190" i="2"/>
  <c r="AS403" i="2"/>
  <c r="AS165" i="2"/>
  <c r="AS350" i="2"/>
  <c r="AS385" i="2"/>
  <c r="AS254" i="2"/>
  <c r="AS380" i="2"/>
  <c r="AS213" i="2"/>
  <c r="AS216" i="2"/>
  <c r="AS248" i="2"/>
  <c r="AS373" i="2"/>
  <c r="AS347" i="2"/>
  <c r="AS605" i="2"/>
  <c r="AS313" i="2"/>
  <c r="AS336" i="2"/>
  <c r="AS170" i="2"/>
  <c r="AS468" i="2"/>
  <c r="AS184" i="2"/>
  <c r="AS587" i="2"/>
  <c r="AS180" i="2"/>
  <c r="AS222" i="2"/>
  <c r="AS646" i="2"/>
  <c r="AS542" i="2"/>
  <c r="AS482" i="2"/>
  <c r="AS210" i="2"/>
  <c r="AS466" i="2"/>
  <c r="AS286" i="2"/>
  <c r="AS361" i="2"/>
  <c r="AS316" i="2"/>
  <c r="AS461" i="2"/>
  <c r="AS146" i="2"/>
  <c r="AS269" i="2"/>
  <c r="AS5" i="2"/>
  <c r="AS377" i="2"/>
  <c r="AS267" i="2"/>
  <c r="AS557" i="2"/>
  <c r="AT717" i="2"/>
  <c r="AT698" i="2"/>
  <c r="AT521" i="2"/>
  <c r="AT283" i="2"/>
  <c r="AT305" i="2"/>
  <c r="AT161" i="2"/>
  <c r="AT194" i="2"/>
  <c r="AT137" i="2"/>
  <c r="AU311" i="2"/>
  <c r="AU329" i="2"/>
  <c r="AU385" i="2"/>
  <c r="AU248" i="2"/>
  <c r="AU336" i="2"/>
  <c r="AS434" i="2"/>
  <c r="AS476" i="2"/>
  <c r="AS640" i="2"/>
  <c r="AS442" i="2"/>
  <c r="AS600" i="2"/>
  <c r="AS201" i="2"/>
  <c r="AS625" i="2"/>
  <c r="AS387" i="2"/>
  <c r="AS449" i="2"/>
  <c r="AS567" i="2"/>
  <c r="AS315" i="2"/>
  <c r="AS601" i="2"/>
  <c r="AS460" i="2"/>
  <c r="AS642" i="2"/>
  <c r="AS133" i="2"/>
  <c r="AS163" i="2"/>
  <c r="AS226" i="2"/>
  <c r="AS20" i="2"/>
  <c r="AS455" i="2"/>
  <c r="AS151" i="2"/>
  <c r="AS58" i="2"/>
  <c r="AS497" i="2"/>
  <c r="AS556" i="2"/>
  <c r="AS714" i="2"/>
  <c r="AS727" i="2"/>
  <c r="AS437" i="2"/>
  <c r="AS441" i="2"/>
  <c r="AS76" i="2"/>
  <c r="AS439" i="2"/>
  <c r="AS87" i="2"/>
  <c r="AS228" i="2"/>
  <c r="AS296" i="2"/>
  <c r="AS635" i="2"/>
  <c r="AS388" i="2"/>
  <c r="AS462" i="2"/>
  <c r="AS504" i="2"/>
  <c r="AS721" i="2"/>
  <c r="AS321" i="2"/>
  <c r="AS166" i="2"/>
  <c r="AS65" i="2"/>
  <c r="AS298" i="2"/>
  <c r="AS63" i="2"/>
  <c r="AS309" i="2"/>
  <c r="AS657" i="2"/>
  <c r="AS303" i="2"/>
  <c r="AS677" i="2"/>
  <c r="AS144" i="2"/>
  <c r="AS530" i="2"/>
  <c r="AS30" i="2"/>
  <c r="AS185" i="2"/>
  <c r="AS581" i="2"/>
  <c r="AS371" i="2"/>
  <c r="AS346" i="2"/>
  <c r="AS199" i="2"/>
  <c r="AS704" i="2"/>
  <c r="AS230" i="2"/>
  <c r="AS287" i="2"/>
  <c r="AS553" i="2"/>
  <c r="AS390" i="2"/>
  <c r="AS64" i="2"/>
  <c r="AS546" i="2"/>
  <c r="AS73" i="2"/>
  <c r="AS417" i="2"/>
  <c r="AS469" i="2"/>
  <c r="AT726" i="2"/>
  <c r="AT711" i="2"/>
  <c r="AT638" i="2"/>
  <c r="AT502" i="2"/>
  <c r="AT355" i="2"/>
  <c r="AT406" i="2"/>
  <c r="AT658" i="2"/>
  <c r="AT613" i="2"/>
  <c r="AT551" i="2"/>
  <c r="AT702" i="2"/>
  <c r="AT242" i="2"/>
  <c r="AT463" i="2"/>
  <c r="AT701" i="2"/>
  <c r="AU374" i="2"/>
  <c r="AU695" i="2"/>
  <c r="AU350" i="2"/>
  <c r="AU213" i="2"/>
  <c r="AU347" i="2"/>
  <c r="AS595" i="2"/>
  <c r="AS156" i="2"/>
  <c r="AS172" i="2"/>
  <c r="AS150" i="2"/>
  <c r="AS498" i="2"/>
  <c r="AS582" i="2"/>
  <c r="AS624" i="2"/>
  <c r="AS656" i="2"/>
  <c r="AS717" i="2"/>
  <c r="AS698" i="2"/>
  <c r="AS521" i="2"/>
  <c r="AS283" i="2"/>
  <c r="AS305" i="2"/>
  <c r="AS161" i="2"/>
  <c r="AS194" i="2"/>
  <c r="AS137" i="2"/>
  <c r="AS580" i="2"/>
  <c r="AS550" i="2"/>
  <c r="AS579" i="2"/>
  <c r="AS111" i="2"/>
  <c r="AS341" i="2"/>
  <c r="AS268" i="2"/>
  <c r="AS543" i="2"/>
  <c r="AS337" i="2"/>
  <c r="AS18" i="2"/>
  <c r="AS423" i="2"/>
  <c r="AS152" i="2"/>
  <c r="AS239" i="2"/>
  <c r="AS571" i="2"/>
  <c r="AS104" i="2"/>
  <c r="AS116" i="2"/>
  <c r="AS484" i="2"/>
  <c r="AS88" i="2"/>
  <c r="AS731" i="2"/>
  <c r="AS541" i="2"/>
  <c r="AS15" i="2"/>
  <c r="AS155" i="2"/>
  <c r="AS130" i="2"/>
  <c r="AS451" i="2"/>
  <c r="AS119" i="2"/>
  <c r="AS706" i="2"/>
  <c r="AS52" i="2"/>
  <c r="AS9" i="2"/>
  <c r="AS276" i="2"/>
  <c r="AS243" i="2"/>
  <c r="AS274" i="2"/>
  <c r="AS173" i="2"/>
  <c r="AS418" i="2"/>
  <c r="AS27" i="2"/>
  <c r="AS53" i="2"/>
  <c r="AS589" i="2"/>
  <c r="AS431" i="2"/>
  <c r="AS366" i="2"/>
  <c r="AS379" i="2"/>
  <c r="AS22" i="2"/>
  <c r="AS264" i="2"/>
  <c r="AS281" i="2"/>
  <c r="AS353" i="2"/>
  <c r="AS168" i="2"/>
  <c r="AS147" i="2"/>
  <c r="AS499" i="2"/>
  <c r="AS252" i="2"/>
  <c r="AS94" i="2"/>
  <c r="AS414" i="2"/>
  <c r="AS534" i="2"/>
  <c r="AS218" i="2"/>
  <c r="AS142" i="2"/>
  <c r="AS105" i="2"/>
  <c r="AS356" i="2"/>
  <c r="AT709" i="2"/>
  <c r="AT737" i="2"/>
  <c r="AT586" i="2"/>
  <c r="AT266" i="2"/>
  <c r="AT622" i="2"/>
  <c r="AT174" i="2"/>
  <c r="AU570" i="2"/>
  <c r="AU237" i="2"/>
  <c r="AU29" i="2"/>
  <c r="AU403" i="2"/>
  <c r="AU380" i="2"/>
  <c r="AU605" i="2"/>
  <c r="AS733" i="2"/>
  <c r="AS187" i="2"/>
  <c r="AS726" i="2"/>
  <c r="AS711" i="2"/>
  <c r="AS638" i="2"/>
  <c r="AS502" i="2"/>
  <c r="AS355" i="2"/>
  <c r="AS406" i="2"/>
  <c r="AS658" i="2"/>
  <c r="AS613" i="2"/>
  <c r="AS551" i="2"/>
  <c r="AS702" i="2"/>
  <c r="AS242" i="2"/>
  <c r="AS463" i="2"/>
  <c r="AS701" i="2"/>
  <c r="AS405" i="2"/>
  <c r="AS258" i="2"/>
  <c r="AS333" i="2"/>
  <c r="AS45" i="2"/>
  <c r="AS617" i="2"/>
  <c r="AS290" i="2"/>
  <c r="AS492" i="2"/>
  <c r="AS128" i="2"/>
  <c r="AS697" i="2"/>
  <c r="AS440" i="2"/>
  <c r="AS244" i="2"/>
  <c r="AS453" i="2"/>
  <c r="AS563" i="2"/>
  <c r="AS494" i="2"/>
  <c r="AS40" i="2"/>
  <c r="AS21" i="2"/>
  <c r="AS420" i="2"/>
  <c r="AS189" i="2"/>
  <c r="AS606" i="2"/>
  <c r="AS35" i="2"/>
  <c r="AS663" i="2"/>
  <c r="AS183" i="2"/>
  <c r="AS351" i="2"/>
  <c r="AS106" i="2"/>
  <c r="AS80" i="2"/>
  <c r="AS71" i="2"/>
  <c r="AS536" i="2"/>
  <c r="AS376" i="2"/>
  <c r="AS708" i="2"/>
  <c r="AS278" i="2"/>
  <c r="AS501" i="2"/>
  <c r="AS251" i="2"/>
  <c r="AS562" i="2"/>
  <c r="AS129" i="2"/>
  <c r="AS37" i="2"/>
  <c r="AS246" i="2"/>
  <c r="AS716" i="2"/>
  <c r="AS334" i="2"/>
  <c r="AS362" i="2"/>
  <c r="AS135" i="2"/>
  <c r="AS50" i="2"/>
  <c r="AS306" i="2"/>
  <c r="AS74" i="2"/>
  <c r="AS525" i="2"/>
  <c r="AS515" i="2"/>
  <c r="AS632" i="2"/>
  <c r="AS70" i="2"/>
  <c r="AS322" i="2"/>
  <c r="AT665" i="2"/>
  <c r="AT610" i="2"/>
  <c r="AT679" i="2"/>
  <c r="AT715" i="2"/>
  <c r="AT584" i="2"/>
  <c r="AT500" i="2"/>
  <c r="AS709" i="2"/>
  <c r="AS537" i="2"/>
  <c r="AS327" i="2"/>
  <c r="AS447" i="2"/>
  <c r="AS186" i="2"/>
  <c r="AS181" i="2"/>
  <c r="AS240" i="2"/>
  <c r="AS338" i="2"/>
  <c r="AS559" i="2"/>
  <c r="AS429" i="2"/>
  <c r="AS354" i="2"/>
  <c r="AS238" i="2"/>
  <c r="AS629" i="2"/>
  <c r="AS330" i="2"/>
  <c r="AS645" i="2"/>
  <c r="AS529" i="2"/>
  <c r="AS591" i="2"/>
  <c r="AT631" i="2"/>
  <c r="AT683" i="2"/>
  <c r="AT503" i="2"/>
  <c r="AT568" i="2"/>
  <c r="AT207" i="2"/>
  <c r="AT450" i="2"/>
  <c r="AT596" i="2"/>
  <c r="AT107" i="2"/>
  <c r="AT738" i="2"/>
  <c r="AT285" i="2"/>
  <c r="AT62" i="2"/>
  <c r="AT522" i="2"/>
  <c r="AT705" i="2"/>
  <c r="AT445" i="2"/>
  <c r="AT653" i="2"/>
  <c r="AT583" i="2"/>
  <c r="AT508" i="2"/>
  <c r="AT736" i="2"/>
  <c r="AT56" i="2"/>
  <c r="AT48" i="2"/>
  <c r="AT566" i="2"/>
  <c r="AT430" i="2"/>
  <c r="AT260" i="2"/>
  <c r="AT367" i="2"/>
  <c r="AT648" i="2"/>
  <c r="AT232" i="2"/>
  <c r="AT14" i="2"/>
  <c r="AT69" i="2"/>
  <c r="AT680" i="2"/>
  <c r="AT673" i="2"/>
  <c r="AT224" i="2"/>
  <c r="AT548" i="2"/>
  <c r="AT627" i="2"/>
  <c r="AT236" i="2"/>
  <c r="AT245" i="2"/>
  <c r="AT408" i="2"/>
  <c r="AT225" i="2"/>
  <c r="AT432" i="2"/>
  <c r="AT115" i="2"/>
  <c r="AT271" i="2"/>
  <c r="AT594" i="2"/>
  <c r="AT259" i="2"/>
  <c r="AT320" i="2"/>
  <c r="AT241" i="2"/>
  <c r="AT89" i="2"/>
  <c r="AT597" i="2"/>
  <c r="AT349" i="2"/>
  <c r="AT547" i="2"/>
  <c r="AT84" i="2"/>
  <c r="AT43" i="2"/>
  <c r="AT33" i="2"/>
  <c r="AT486" i="2"/>
  <c r="AT265" i="2"/>
  <c r="AT345" i="2"/>
  <c r="AT4" i="2"/>
  <c r="AT234" i="2"/>
  <c r="AT77" i="2"/>
  <c r="AT34" i="2"/>
  <c r="AT368" i="2"/>
  <c r="AT527" i="2"/>
  <c r="AT360" i="2"/>
  <c r="AS622" i="2"/>
  <c r="AS121" i="2"/>
  <c r="AS25" i="2"/>
  <c r="AS256" i="2"/>
  <c r="AS197" i="2"/>
  <c r="AS555" i="2"/>
  <c r="AS92" i="2"/>
  <c r="AS509" i="2"/>
  <c r="AS467" i="2"/>
  <c r="AS633" i="2"/>
  <c r="AS326" i="2"/>
  <c r="AS665" i="2"/>
  <c r="AS679" i="2"/>
  <c r="AS715" i="2"/>
  <c r="AS584" i="2"/>
  <c r="AS500" i="2"/>
  <c r="AS314" i="2"/>
  <c r="AS343" i="2"/>
  <c r="AS694" i="2"/>
  <c r="AS126" i="2"/>
  <c r="AS669" i="2"/>
  <c r="AS593" i="2"/>
  <c r="AS614" i="2"/>
  <c r="AS325" i="2"/>
  <c r="AS545" i="2"/>
  <c r="AS514" i="2"/>
  <c r="AS26" i="2"/>
  <c r="AS485" i="2"/>
  <c r="AS392" i="2"/>
  <c r="AS154" i="2"/>
  <c r="AS526" i="2"/>
  <c r="AS112" i="2"/>
  <c r="AS91" i="2"/>
  <c r="AS310" i="2"/>
  <c r="AS465" i="2"/>
  <c r="AS164" i="2"/>
  <c r="AS659" i="2"/>
  <c r="AS637" i="2"/>
  <c r="AS370" i="2"/>
  <c r="AS49" i="2"/>
  <c r="AS578" i="2"/>
  <c r="AS332" i="2"/>
  <c r="AS42" i="2"/>
  <c r="AS7" i="2"/>
  <c r="AS573" i="2"/>
  <c r="AS496" i="2"/>
  <c r="AS177" i="2"/>
  <c r="AS95" i="2"/>
  <c r="AS565" i="2"/>
  <c r="AS291" i="2"/>
  <c r="AS263" i="2"/>
  <c r="AS585" i="2"/>
  <c r="AS67" i="2"/>
  <c r="AS604" i="2"/>
  <c r="AS438" i="2"/>
  <c r="AS41" i="2"/>
  <c r="AS641" i="2"/>
  <c r="AS162" i="2"/>
  <c r="AS117" i="2"/>
  <c r="AS378" i="2"/>
  <c r="AS277" i="2"/>
  <c r="AS179" i="2"/>
  <c r="AS292" i="2"/>
  <c r="AS386" i="2"/>
  <c r="AS348" i="2"/>
  <c r="AS141" i="2"/>
  <c r="AS422" i="2"/>
  <c r="AS209" i="2"/>
  <c r="AS114" i="2"/>
  <c r="AS662" i="2"/>
  <c r="AS510" i="2"/>
  <c r="AT718" i="2"/>
  <c r="AT647" i="2"/>
  <c r="AT628" i="2"/>
  <c r="AT524" i="2"/>
  <c r="AT598" i="2"/>
  <c r="AT577" i="2"/>
  <c r="AT424" i="2"/>
  <c r="AT86" i="2"/>
  <c r="AT660" i="2"/>
  <c r="AT342" i="2"/>
  <c r="AT696" i="2"/>
  <c r="AT257" i="2"/>
  <c r="AT426" i="2"/>
  <c r="AT713" i="2"/>
  <c r="AT671" i="2"/>
  <c r="AS174" i="2"/>
  <c r="AS561" i="2"/>
  <c r="AS454" i="2"/>
  <c r="AS532" i="2"/>
  <c r="AS523" i="2"/>
  <c r="AS204" i="2"/>
  <c r="AS425" i="2"/>
  <c r="AS123" i="2"/>
  <c r="AS295" i="2"/>
  <c r="AS149" i="2"/>
  <c r="AS54" i="2"/>
  <c r="AS196" i="2"/>
  <c r="AS610" i="2"/>
  <c r="AS631" i="2"/>
  <c r="AS683" i="2"/>
  <c r="AS503" i="2"/>
  <c r="AS568" i="2"/>
  <c r="AS207" i="2"/>
  <c r="AS450" i="2"/>
  <c r="AS596" i="2"/>
  <c r="AS107" i="2"/>
  <c r="AS738" i="2"/>
  <c r="AS285" i="2"/>
  <c r="AS62" i="2"/>
  <c r="AS522" i="2"/>
  <c r="AS705" i="2"/>
  <c r="AS445" i="2"/>
  <c r="AS653" i="2"/>
  <c r="AS583" i="2"/>
  <c r="AS508" i="2"/>
  <c r="AS736" i="2"/>
  <c r="AS56" i="2"/>
  <c r="AS48" i="2"/>
  <c r="AS566" i="2"/>
  <c r="AS430" i="2"/>
  <c r="AS260" i="2"/>
  <c r="AS367" i="2"/>
  <c r="AS648" i="2"/>
  <c r="AS232" i="2"/>
  <c r="AS14" i="2"/>
  <c r="AS69" i="2"/>
  <c r="AS680" i="2"/>
  <c r="AS673" i="2"/>
  <c r="AS224" i="2"/>
  <c r="AS548" i="2"/>
  <c r="AS627" i="2"/>
  <c r="AS236" i="2"/>
  <c r="AS245" i="2"/>
  <c r="AS408" i="2"/>
  <c r="AS225" i="2"/>
  <c r="AS432" i="2"/>
  <c r="AS115" i="2"/>
  <c r="AS271" i="2"/>
  <c r="AS594" i="2"/>
  <c r="AS259" i="2"/>
  <c r="AS320" i="2"/>
  <c r="AS241" i="2"/>
  <c r="AS89" i="2"/>
  <c r="AS597" i="2"/>
  <c r="AS349" i="2"/>
  <c r="AS547" i="2"/>
  <c r="AS84" i="2"/>
  <c r="AS43" i="2"/>
  <c r="AS33" i="2"/>
  <c r="AS486" i="2"/>
  <c r="AS265" i="2"/>
  <c r="AS345" i="2"/>
  <c r="AS4" i="2"/>
  <c r="AS234" i="2"/>
  <c r="AS77" i="2"/>
  <c r="AS34" i="2"/>
  <c r="AS368" i="2"/>
  <c r="AS527" i="2"/>
  <c r="AS360" i="2"/>
  <c r="AT735" i="2"/>
  <c r="AT720" i="2"/>
  <c r="AT686" i="2"/>
  <c r="AT393" i="2"/>
  <c r="AT363" i="2"/>
  <c r="AT688" i="2"/>
  <c r="AT411" i="2"/>
  <c r="AT396" i="2"/>
  <c r="AT691" i="2"/>
  <c r="AT700" i="2"/>
  <c r="AT398" i="2"/>
  <c r="AT122" i="2"/>
  <c r="AT719" i="2"/>
  <c r="AS266" i="2"/>
  <c r="AS331" i="2"/>
  <c r="AS301" i="2"/>
  <c r="AS681" i="2"/>
  <c r="AS102" i="2"/>
  <c r="AS98" i="2"/>
  <c r="AS477" i="2"/>
  <c r="AS255" i="2"/>
  <c r="AS643" i="2"/>
  <c r="AS294" i="2"/>
  <c r="AS272" i="2"/>
  <c r="AS718" i="2"/>
  <c r="AS647" i="2"/>
  <c r="AS628" i="2"/>
  <c r="AS524" i="2"/>
  <c r="AS598" i="2"/>
  <c r="AS577" i="2"/>
  <c r="AS424" i="2"/>
  <c r="AS86" i="2"/>
  <c r="AS660" i="2"/>
  <c r="AS342" i="2"/>
  <c r="AS696" i="2"/>
  <c r="AS257" i="2"/>
  <c r="AS426" i="2"/>
  <c r="AS713" i="2"/>
  <c r="AS671" i="2"/>
  <c r="AS66" i="2"/>
  <c r="AS612" i="2"/>
  <c r="AS401" i="2"/>
  <c r="AS652" i="2"/>
  <c r="AS475" i="2"/>
  <c r="AS676" i="2"/>
  <c r="AS421" i="2"/>
  <c r="AS132" i="2"/>
  <c r="AS489" i="2"/>
  <c r="AS344" i="2"/>
  <c r="AS611" i="2"/>
  <c r="AS200" i="2"/>
  <c r="AS383" i="2"/>
  <c r="AS487" i="2"/>
  <c r="AS153" i="2"/>
  <c r="AS249" i="2"/>
  <c r="AS110" i="2"/>
  <c r="AS79" i="2"/>
  <c r="AS575" i="2"/>
  <c r="AS634" i="2"/>
  <c r="AS68" i="2"/>
  <c r="AS712" i="2"/>
  <c r="AS478" i="2"/>
  <c r="AS389" i="2"/>
  <c r="AS17" i="2"/>
  <c r="AS90" i="2"/>
  <c r="AS620" i="2"/>
  <c r="AS416" i="2"/>
  <c r="AS644" i="2"/>
  <c r="AS448" i="2"/>
  <c r="AS384" i="2"/>
  <c r="AS481" i="2"/>
  <c r="AS372" i="2"/>
  <c r="AS231" i="2"/>
  <c r="AS284" i="2"/>
  <c r="AS279" i="2"/>
  <c r="AS415" i="2"/>
  <c r="AS195" i="2"/>
  <c r="AS247" i="2"/>
  <c r="AS480" i="2"/>
  <c r="AS456" i="2"/>
  <c r="AS78" i="2"/>
  <c r="AS109" i="2"/>
  <c r="AS650" i="2"/>
  <c r="AS457" i="2"/>
  <c r="AS531" i="2"/>
  <c r="AT690" i="2"/>
  <c r="AT599" i="2"/>
  <c r="AT707" i="2"/>
  <c r="AT602" i="2"/>
  <c r="AT672" i="2"/>
  <c r="AT340" i="2"/>
  <c r="AT511" i="2"/>
  <c r="AT560" i="2"/>
  <c r="AT335" i="2"/>
  <c r="AT667" i="2"/>
  <c r="AT282" i="2"/>
  <c r="AT328" i="2"/>
  <c r="AT710" i="2"/>
  <c r="AS586" i="2"/>
  <c r="AS140" i="2"/>
  <c r="AS369" i="2"/>
  <c r="AS357" i="2"/>
  <c r="AS46" i="2"/>
  <c r="AS720" i="2"/>
  <c r="AS393" i="2"/>
  <c r="AS688" i="2"/>
  <c r="AS396" i="2"/>
  <c r="AS700" i="2"/>
  <c r="AS122" i="2"/>
  <c r="AS576" i="2"/>
  <c r="AS404" i="2"/>
  <c r="AS261" i="2"/>
  <c r="AS513" i="2"/>
  <c r="AS16" i="2"/>
  <c r="AS519" i="2"/>
  <c r="AS55" i="2"/>
  <c r="AS235" i="2"/>
  <c r="AS131" i="2"/>
  <c r="AS358" i="2"/>
  <c r="AS57" i="2"/>
  <c r="AS6" i="2"/>
  <c r="AS136" i="2"/>
  <c r="AS13" i="2"/>
  <c r="AS692" i="2"/>
  <c r="AS588" i="2"/>
  <c r="AS300" i="2"/>
  <c r="AS299" i="2"/>
  <c r="AS99" i="2"/>
  <c r="AS626" i="2"/>
  <c r="AS203" i="2"/>
  <c r="AS616" i="2"/>
  <c r="AS32" i="2"/>
  <c r="AS72" i="2"/>
  <c r="AS31" i="2"/>
  <c r="AS108" i="2"/>
  <c r="AS730" i="2"/>
  <c r="AS544" i="2"/>
  <c r="AS81" i="2"/>
  <c r="AS618" i="2"/>
  <c r="AS51" i="2"/>
  <c r="AS505" i="2"/>
  <c r="AS554" i="2"/>
  <c r="AS11" i="2"/>
  <c r="AS312" i="2"/>
  <c r="AS145" i="2"/>
  <c r="AS38" i="2"/>
  <c r="AS59" i="2"/>
  <c r="AS44" i="2"/>
  <c r="AS297" i="2"/>
  <c r="AS458" i="2"/>
  <c r="AS623" i="2"/>
  <c r="AS459" i="2"/>
  <c r="AS198" i="2"/>
  <c r="AS158" i="2"/>
  <c r="AS402" i="2"/>
  <c r="AT689" i="2"/>
  <c r="AT668" i="2"/>
  <c r="AT723" i="2"/>
  <c r="AT391" i="2"/>
  <c r="AT619" i="2"/>
  <c r="AT427" i="2"/>
  <c r="AT729" i="2"/>
  <c r="AT223" i="2"/>
  <c r="AT280" i="2"/>
  <c r="AT564" i="2"/>
  <c r="AT552" i="2"/>
  <c r="AT365" i="2"/>
  <c r="AT138" i="2"/>
  <c r="AT192" i="2"/>
  <c r="AT678" i="2"/>
  <c r="AT293" i="2"/>
  <c r="AT143" i="2"/>
  <c r="AT540" i="2"/>
  <c r="AT395" i="2"/>
  <c r="AT651" i="2"/>
  <c r="AT435" i="2"/>
  <c r="AT592" i="2"/>
  <c r="AT85" i="2"/>
  <c r="AT539" i="2"/>
  <c r="AT382" i="2"/>
  <c r="AT28" i="2"/>
  <c r="AT483" i="2"/>
  <c r="AT433" i="2"/>
  <c r="AT516" i="2"/>
  <c r="AT538" i="2"/>
  <c r="AS737" i="2"/>
  <c r="AS549" i="2"/>
  <c r="AS674" i="2"/>
  <c r="AS394" i="2"/>
  <c r="AS655" i="2"/>
  <c r="AS735" i="2"/>
  <c r="AS686" i="2"/>
  <c r="AS363" i="2"/>
  <c r="AS411" i="2"/>
  <c r="AS691" i="2"/>
  <c r="AS398" i="2"/>
  <c r="AS719" i="2"/>
  <c r="AS39" i="2"/>
  <c r="AS666" i="2"/>
  <c r="AS639" i="2"/>
  <c r="AS690" i="2"/>
  <c r="AS599" i="2"/>
  <c r="AS707" i="2"/>
  <c r="AS602" i="2"/>
  <c r="AS672" i="2"/>
  <c r="AS340" i="2"/>
  <c r="AS511" i="2"/>
  <c r="AS560" i="2"/>
  <c r="AS335" i="2"/>
  <c r="AS667" i="2"/>
  <c r="AS282" i="2"/>
  <c r="AS328" i="2"/>
  <c r="AS710" i="2"/>
  <c r="AS479" i="2"/>
  <c r="AS734" i="2"/>
  <c r="AS97" i="2"/>
  <c r="AS93" i="2"/>
  <c r="AS728" i="2"/>
  <c r="AS607" i="2"/>
  <c r="AS157" i="2"/>
  <c r="AS381" i="2"/>
  <c r="AS685" i="2"/>
  <c r="AS436" i="2"/>
  <c r="AS211" i="2"/>
  <c r="AS724" i="2"/>
  <c r="AS178" i="2"/>
  <c r="AS47" i="2"/>
  <c r="AS191" i="2"/>
  <c r="AS205" i="2"/>
  <c r="AS289" i="2"/>
  <c r="AS413" i="2"/>
  <c r="AS324" i="2"/>
  <c r="AS506" i="2"/>
  <c r="AS60" i="2"/>
  <c r="AS520" i="2"/>
  <c r="AS473" i="2"/>
  <c r="AS621" i="2"/>
  <c r="AS471" i="2"/>
  <c r="AS212" i="2"/>
  <c r="AS214" i="2"/>
  <c r="AS352" i="2"/>
  <c r="AS703" i="2"/>
  <c r="AS517" i="2"/>
  <c r="AS83" i="2"/>
  <c r="AS375" i="2"/>
  <c r="AS359" i="2"/>
  <c r="AS233" i="2"/>
  <c r="AS2" i="2"/>
  <c r="AS533" i="2"/>
  <c r="AS323" i="2"/>
  <c r="AS495" i="2"/>
  <c r="AS364" i="2"/>
  <c r="AS103" i="2"/>
  <c r="AS319" i="2"/>
  <c r="AS208" i="2"/>
  <c r="AS127" i="2"/>
  <c r="AS182" i="2"/>
  <c r="AS410" i="2"/>
  <c r="AS82" i="2"/>
  <c r="AS302" i="2"/>
  <c r="AS118" i="2"/>
  <c r="AS125" i="2"/>
  <c r="AT664" i="2"/>
  <c r="AT595" i="2"/>
  <c r="AT446" i="2"/>
  <c r="AT733" i="2"/>
  <c r="AT434" i="2"/>
  <c r="AT518" i="2"/>
  <c r="AT156" i="2"/>
  <c r="AT101" i="2"/>
  <c r="AT476" i="2"/>
  <c r="AU170" i="2"/>
  <c r="AT441" i="2"/>
  <c r="AT76" i="2"/>
  <c r="AT439" i="2"/>
  <c r="AT87" i="2"/>
  <c r="AT228" i="2"/>
  <c r="AT296" i="2"/>
  <c r="AT635" i="2"/>
  <c r="AT388" i="2"/>
  <c r="AT462" i="2"/>
  <c r="AT504" i="2"/>
  <c r="AT721" i="2"/>
  <c r="AT321" i="2"/>
  <c r="AT166" i="2"/>
  <c r="AT65" i="2"/>
  <c r="AT298" i="2"/>
  <c r="AT63" i="2"/>
  <c r="AT309" i="2"/>
  <c r="AT657" i="2"/>
  <c r="AT303" i="2"/>
  <c r="AT677" i="2"/>
  <c r="AT144" i="2"/>
  <c r="AT530" i="2"/>
  <c r="AT30" i="2"/>
  <c r="AT185" i="2"/>
  <c r="AT581" i="2"/>
  <c r="AT371" i="2"/>
  <c r="AT346" i="2"/>
  <c r="AT199" i="2"/>
  <c r="AT704" i="2"/>
  <c r="AT230" i="2"/>
  <c r="AT287" i="2"/>
  <c r="AT553" i="2"/>
  <c r="AT390" i="2"/>
  <c r="AT64" i="2"/>
  <c r="AT546" i="2"/>
  <c r="AT73" i="2"/>
  <c r="AT417" i="2"/>
  <c r="AT469" i="2"/>
  <c r="AU582" i="2"/>
  <c r="AT580" i="2"/>
  <c r="AT550" i="2"/>
  <c r="AT579" i="2"/>
  <c r="AT111" i="2"/>
  <c r="AT341" i="2"/>
  <c r="AT268" i="2"/>
  <c r="AT543" i="2"/>
  <c r="AT337" i="2"/>
  <c r="AT18" i="2"/>
  <c r="AT423" i="2"/>
  <c r="AT152" i="2"/>
  <c r="AT239" i="2"/>
  <c r="AT571" i="2"/>
  <c r="AT104" i="2"/>
  <c r="AT116" i="2"/>
  <c r="AT484" i="2"/>
  <c r="AT88" i="2"/>
  <c r="AT731" i="2"/>
  <c r="AT541" i="2"/>
  <c r="AT15" i="2"/>
  <c r="AT155" i="2"/>
  <c r="AT130" i="2"/>
  <c r="AT451" i="2"/>
  <c r="AT119" i="2"/>
  <c r="AT706" i="2"/>
  <c r="AT52" i="2"/>
  <c r="AT9" i="2"/>
  <c r="AT276" i="2"/>
  <c r="AT243" i="2"/>
  <c r="AT274" i="2"/>
  <c r="AT173" i="2"/>
  <c r="AT418" i="2"/>
  <c r="AT27" i="2"/>
  <c r="AT53" i="2"/>
  <c r="AT589" i="2"/>
  <c r="AT431" i="2"/>
  <c r="AT366" i="2"/>
  <c r="AT379" i="2"/>
  <c r="AT22" i="2"/>
  <c r="AT264" i="2"/>
  <c r="AT281" i="2"/>
  <c r="AT353" i="2"/>
  <c r="AT168" i="2"/>
  <c r="AT147" i="2"/>
  <c r="AT499" i="2"/>
  <c r="AT252" i="2"/>
  <c r="AT94" i="2"/>
  <c r="AT414" i="2"/>
  <c r="AT534" i="2"/>
  <c r="AT218" i="2"/>
  <c r="AT142" i="2"/>
  <c r="AT105" i="2"/>
  <c r="AT356" i="2"/>
  <c r="AT405" i="2"/>
  <c r="AT258" i="2"/>
  <c r="AT333" i="2"/>
  <c r="AT45" i="2"/>
  <c r="AT617" i="2"/>
  <c r="AT290" i="2"/>
  <c r="AT492" i="2"/>
  <c r="AT128" i="2"/>
  <c r="AT697" i="2"/>
  <c r="AT440" i="2"/>
  <c r="AT244" i="2"/>
  <c r="AT453" i="2"/>
  <c r="AT563" i="2"/>
  <c r="AT494" i="2"/>
  <c r="AT40" i="2"/>
  <c r="AT21" i="2"/>
  <c r="AT420" i="2"/>
  <c r="AT189" i="2"/>
  <c r="AT606" i="2"/>
  <c r="AT35" i="2"/>
  <c r="AT663" i="2"/>
  <c r="AT183" i="2"/>
  <c r="AT351" i="2"/>
  <c r="AT106" i="2"/>
  <c r="AT80" i="2"/>
  <c r="AT71" i="2"/>
  <c r="AT536" i="2"/>
  <c r="AT376" i="2"/>
  <c r="AT708" i="2"/>
  <c r="AT278" i="2"/>
  <c r="AT501" i="2"/>
  <c r="AT251" i="2"/>
  <c r="AT562" i="2"/>
  <c r="AT129" i="2"/>
  <c r="AT37" i="2"/>
  <c r="AT246" i="2"/>
  <c r="AT716" i="2"/>
  <c r="AT334" i="2"/>
  <c r="AT362" i="2"/>
  <c r="AT135" i="2"/>
  <c r="AT50" i="2"/>
  <c r="AT306" i="2"/>
  <c r="AT74" i="2"/>
  <c r="AT525" i="2"/>
  <c r="AT515" i="2"/>
  <c r="AT632" i="2"/>
  <c r="AT70" i="2"/>
  <c r="AT322" i="2"/>
  <c r="AT537" i="2"/>
  <c r="AT549" i="2"/>
  <c r="AT140" i="2"/>
  <c r="AT331" i="2"/>
  <c r="AT121" i="2"/>
  <c r="AT561" i="2"/>
  <c r="AT327" i="2"/>
  <c r="AT674" i="2"/>
  <c r="AT369" i="2"/>
  <c r="AT301" i="2"/>
  <c r="AT454" i="2"/>
  <c r="AT25" i="2"/>
  <c r="AT447" i="2"/>
  <c r="AT394" i="2"/>
  <c r="AT357" i="2"/>
  <c r="AT532" i="2"/>
  <c r="AT186" i="2"/>
  <c r="AT681" i="2"/>
  <c r="AT256" i="2"/>
  <c r="AT523" i="2"/>
  <c r="AT181" i="2"/>
  <c r="AT102" i="2"/>
  <c r="AT204" i="2"/>
  <c r="AT197" i="2"/>
  <c r="AT240" i="2"/>
  <c r="AT655" i="2"/>
  <c r="AT46" i="2"/>
  <c r="AT425" i="2"/>
  <c r="AT98" i="2"/>
  <c r="AT338" i="2"/>
  <c r="AT555" i="2"/>
  <c r="AT123" i="2"/>
  <c r="AT477" i="2"/>
  <c r="AT92" i="2"/>
  <c r="AT559" i="2"/>
  <c r="AT295" i="2"/>
  <c r="AT255" i="2"/>
  <c r="AT509" i="2"/>
  <c r="AT429" i="2"/>
  <c r="AT643" i="2"/>
  <c r="AT149" i="2"/>
  <c r="AT467" i="2"/>
  <c r="AT354" i="2"/>
  <c r="AT294" i="2"/>
  <c r="AT54" i="2"/>
  <c r="AT633" i="2"/>
  <c r="AT238" i="2"/>
  <c r="AT629" i="2"/>
  <c r="AT196" i="2"/>
  <c r="AT326" i="2"/>
  <c r="AT272" i="2"/>
  <c r="AT330" i="2"/>
  <c r="AT645" i="2"/>
  <c r="AT529" i="2"/>
  <c r="AT591" i="2"/>
  <c r="AT314" i="2"/>
  <c r="AT343" i="2"/>
  <c r="AT694" i="2"/>
  <c r="AT126" i="2"/>
  <c r="AT669" i="2"/>
  <c r="AT593" i="2"/>
  <c r="AT614" i="2"/>
  <c r="AT325" i="2"/>
  <c r="AT545" i="2"/>
  <c r="AT514" i="2"/>
  <c r="AT26" i="2"/>
  <c r="AT485" i="2"/>
  <c r="AT392" i="2"/>
  <c r="AT154" i="2"/>
  <c r="AT526" i="2"/>
  <c r="AT112" i="2"/>
  <c r="AT91" i="2"/>
  <c r="AT310" i="2"/>
  <c r="AT465" i="2"/>
  <c r="AT164" i="2"/>
  <c r="AT659" i="2"/>
  <c r="AT637" i="2"/>
  <c r="AT370" i="2"/>
  <c r="AT49" i="2"/>
  <c r="AT578" i="2"/>
  <c r="AT332" i="2"/>
  <c r="AT42" i="2"/>
  <c r="AT7" i="2"/>
  <c r="AT573" i="2"/>
  <c r="AT496" i="2"/>
  <c r="AT177" i="2"/>
  <c r="AT95" i="2"/>
  <c r="AT565" i="2"/>
  <c r="AT291" i="2"/>
  <c r="AT263" i="2"/>
  <c r="AT585" i="2"/>
  <c r="AT67" i="2"/>
  <c r="AT604" i="2"/>
  <c r="AT438" i="2"/>
  <c r="AT41" i="2"/>
  <c r="AT641" i="2"/>
  <c r="AT162" i="2"/>
  <c r="AT117" i="2"/>
  <c r="AT378" i="2"/>
  <c r="AT277" i="2"/>
  <c r="AT179" i="2"/>
  <c r="AT292" i="2"/>
  <c r="AT386" i="2"/>
  <c r="AT348" i="2"/>
  <c r="AT141" i="2"/>
  <c r="AT422" i="2"/>
  <c r="AT209" i="2"/>
  <c r="AT114" i="2"/>
  <c r="AT662" i="2"/>
  <c r="AT510" i="2"/>
  <c r="AT66" i="2"/>
  <c r="AT612" i="2"/>
  <c r="AT401" i="2"/>
  <c r="AT652" i="2"/>
  <c r="AT475" i="2"/>
  <c r="AT676" i="2"/>
  <c r="AT421" i="2"/>
  <c r="AT132" i="2"/>
  <c r="AT489" i="2"/>
  <c r="AT344" i="2"/>
  <c r="AT611" i="2"/>
  <c r="AT200" i="2"/>
  <c r="AT383" i="2"/>
  <c r="AT487" i="2"/>
  <c r="AT153" i="2"/>
  <c r="AT249" i="2"/>
  <c r="AT110" i="2"/>
  <c r="AT79" i="2"/>
  <c r="AT575" i="2"/>
  <c r="AT634" i="2"/>
  <c r="AT68" i="2"/>
  <c r="AT712" i="2"/>
  <c r="AT478" i="2"/>
  <c r="AT389" i="2"/>
  <c r="AT17" i="2"/>
  <c r="AT90" i="2"/>
  <c r="AT620" i="2"/>
  <c r="AT416" i="2"/>
  <c r="AT644" i="2"/>
  <c r="AT448" i="2"/>
  <c r="AT384" i="2"/>
  <c r="AT481" i="2"/>
  <c r="AT372" i="2"/>
  <c r="AT231" i="2"/>
  <c r="AT284" i="2"/>
  <c r="AT279" i="2"/>
  <c r="AT415" i="2"/>
  <c r="AT195" i="2"/>
  <c r="AT247" i="2"/>
  <c r="AT480" i="2"/>
  <c r="AT456" i="2"/>
  <c r="AT78" i="2"/>
  <c r="AT109" i="2"/>
  <c r="AT650" i="2"/>
  <c r="AT457" i="2"/>
  <c r="AT531" i="2"/>
  <c r="AT576" i="2"/>
  <c r="AT39" i="2"/>
  <c r="AT404" i="2"/>
  <c r="AT666" i="2"/>
  <c r="AT261" i="2"/>
  <c r="AT639" i="2"/>
  <c r="AT513" i="2"/>
  <c r="AT16" i="2"/>
  <c r="AT519" i="2"/>
  <c r="AT55" i="2"/>
  <c r="AT235" i="2"/>
  <c r="AT131" i="2"/>
  <c r="AT358" i="2"/>
  <c r="AT57" i="2"/>
  <c r="AT6" i="2"/>
  <c r="AT136" i="2"/>
  <c r="AT13" i="2"/>
  <c r="AT692" i="2"/>
  <c r="AT588" i="2"/>
  <c r="AT300" i="2"/>
  <c r="AT299" i="2"/>
  <c r="AT99" i="2"/>
  <c r="AT626" i="2"/>
  <c r="AT203" i="2"/>
  <c r="AT616" i="2"/>
  <c r="AT32" i="2"/>
  <c r="AT72" i="2"/>
  <c r="AT31" i="2"/>
  <c r="AT108" i="2"/>
  <c r="AT730" i="2"/>
  <c r="AT544" i="2"/>
  <c r="AT81" i="2"/>
  <c r="AT618" i="2"/>
  <c r="AT51" i="2"/>
  <c r="AT505" i="2"/>
  <c r="AT554" i="2"/>
  <c r="AT11" i="2"/>
  <c r="AT312" i="2"/>
  <c r="AT145" i="2"/>
  <c r="AT38" i="2"/>
  <c r="AT59" i="2"/>
  <c r="AT44" i="2"/>
  <c r="AT297" i="2"/>
  <c r="AT458" i="2"/>
  <c r="AT623" i="2"/>
  <c r="AT459" i="2"/>
  <c r="AT198" i="2"/>
  <c r="AT158" i="2"/>
  <c r="AT402" i="2"/>
  <c r="AT479" i="2"/>
  <c r="AT734" i="2"/>
  <c r="AT97" i="2"/>
  <c r="AT93" i="2"/>
  <c r="AT728" i="2"/>
  <c r="AT607" i="2"/>
  <c r="AT157" i="2"/>
  <c r="AT381" i="2"/>
  <c r="AT685" i="2"/>
  <c r="AT436" i="2"/>
  <c r="AT211" i="2"/>
  <c r="AT724" i="2"/>
  <c r="AT178" i="2"/>
  <c r="AT47" i="2"/>
  <c r="AT191" i="2"/>
  <c r="AT205" i="2"/>
  <c r="AT289" i="2"/>
  <c r="AT413" i="2"/>
  <c r="AT324" i="2"/>
  <c r="AT506" i="2"/>
  <c r="AT60" i="2"/>
  <c r="AT520" i="2"/>
  <c r="AT473" i="2"/>
  <c r="AT621" i="2"/>
  <c r="AT471" i="2"/>
  <c r="AT212" i="2"/>
  <c r="AT214" i="2"/>
  <c r="AT352" i="2"/>
  <c r="AT703" i="2"/>
  <c r="AT517" i="2"/>
  <c r="AT83" i="2"/>
  <c r="AT375" i="2"/>
  <c r="AT359" i="2"/>
  <c r="AT233" i="2"/>
  <c r="AT2" i="2"/>
  <c r="AT533" i="2"/>
  <c r="AT323" i="2"/>
  <c r="AT495" i="2"/>
  <c r="AT364" i="2"/>
  <c r="AT103" i="2"/>
  <c r="AT319" i="2"/>
  <c r="AT208" i="2"/>
  <c r="AT127" i="2"/>
  <c r="AT182" i="2"/>
  <c r="AT410" i="2"/>
  <c r="AT82" i="2"/>
  <c r="AT302" i="2"/>
  <c r="AT118" i="2"/>
  <c r="AT125" i="2"/>
  <c r="AT120" i="2"/>
  <c r="AT470" i="2"/>
  <c r="AT134" i="2"/>
  <c r="AT399" i="2"/>
  <c r="AT217" i="2"/>
  <c r="AT569" i="2"/>
  <c r="AT160" i="2"/>
  <c r="AT317" i="2"/>
  <c r="AT491" i="2"/>
  <c r="AT558" i="2"/>
  <c r="AT452" i="2"/>
  <c r="AT148" i="2"/>
  <c r="AT512" i="2"/>
  <c r="AT572" i="2"/>
  <c r="AT262" i="2"/>
  <c r="AT307" i="2"/>
  <c r="AT661" i="2"/>
  <c r="AT630" i="2"/>
  <c r="AT490" i="2"/>
  <c r="AT96" i="2"/>
  <c r="AT609" i="2"/>
  <c r="AT229" i="2"/>
  <c r="AT159" i="2"/>
  <c r="AT8" i="2"/>
  <c r="AT12" i="2"/>
  <c r="AT654" i="2"/>
  <c r="AT318" i="2"/>
  <c r="AT171" i="2"/>
  <c r="AT636" i="2"/>
  <c r="AT19" i="2"/>
  <c r="AT176" i="2"/>
  <c r="AT615" i="2"/>
  <c r="AU689" i="2"/>
  <c r="AU668" i="2"/>
  <c r="AU723" i="2"/>
  <c r="AU391" i="2"/>
  <c r="AU619" i="2"/>
  <c r="AU427" i="2"/>
  <c r="AU729" i="2"/>
  <c r="AU223" i="2"/>
  <c r="AU280" i="2"/>
  <c r="AU564" i="2"/>
  <c r="AU552" i="2"/>
  <c r="AU365" i="2"/>
  <c r="AU138" i="2"/>
  <c r="AU192" i="2"/>
  <c r="AU678" i="2"/>
  <c r="AT400" i="2"/>
  <c r="AT172" i="2"/>
  <c r="AT187" i="2"/>
  <c r="AT124" i="2"/>
  <c r="AT640" i="2"/>
  <c r="AT167" i="2"/>
  <c r="AT150" i="2"/>
  <c r="AT488" i="2"/>
  <c r="AT442" i="2"/>
  <c r="AT23" i="2"/>
  <c r="AT670" i="2"/>
  <c r="AT600" i="2"/>
  <c r="AT675" i="2"/>
  <c r="AT722" i="2"/>
  <c r="AT464" i="2"/>
  <c r="AT498" i="2"/>
  <c r="AT201" i="2"/>
  <c r="AT3" i="2"/>
  <c r="AT472" i="2"/>
  <c r="AT175" i="2"/>
  <c r="AT206" i="2"/>
  <c r="AT219" i="2"/>
  <c r="AT215" i="2"/>
  <c r="AT36" i="2"/>
  <c r="AT649" i="2"/>
  <c r="AT24" i="2"/>
  <c r="AT139" i="2"/>
  <c r="AT270" i="2"/>
  <c r="AT608" i="2"/>
  <c r="AT407" i="2"/>
  <c r="AT590" i="2"/>
  <c r="AT409" i="2"/>
  <c r="AT444" i="2"/>
  <c r="AT61" i="2"/>
  <c r="AT288" i="2"/>
  <c r="AT75" i="2"/>
  <c r="AT684" i="2"/>
  <c r="AT169" i="2"/>
  <c r="AT493" i="2"/>
  <c r="AT188" i="2"/>
  <c r="AT699" i="2"/>
  <c r="AT443" i="2"/>
  <c r="AT10" i="2"/>
  <c r="AT221" i="2"/>
  <c r="AT428" i="2"/>
  <c r="AT535" i="2"/>
  <c r="AT308" i="2"/>
  <c r="AT474" i="2"/>
  <c r="AT113" i="2"/>
  <c r="AT304" i="2"/>
  <c r="AT507" i="2"/>
  <c r="AT693" i="2"/>
  <c r="AT528" i="2"/>
  <c r="AU468" i="2"/>
  <c r="AU625" i="2"/>
  <c r="AU624" i="2"/>
  <c r="AU387" i="2"/>
  <c r="AU656" i="2"/>
  <c r="AU449" i="2"/>
  <c r="AU567" i="2"/>
  <c r="AU315" i="2"/>
  <c r="AU601" i="2"/>
  <c r="AU460" i="2"/>
  <c r="AU642" i="2"/>
  <c r="AU133" i="2"/>
  <c r="AU163" i="2"/>
  <c r="AU226" i="2"/>
  <c r="AU20" i="2"/>
  <c r="AU455" i="2"/>
  <c r="AU151" i="2"/>
  <c r="AU58" i="2"/>
  <c r="AU497" i="2"/>
  <c r="AU556" i="2"/>
  <c r="AU714" i="2"/>
  <c r="AU727" i="2"/>
  <c r="AU437" i="2"/>
  <c r="AU441" i="2"/>
  <c r="AU76" i="2"/>
  <c r="AU439" i="2"/>
  <c r="AU87" i="2"/>
  <c r="AU228" i="2"/>
  <c r="AU296" i="2"/>
  <c r="AU635" i="2"/>
  <c r="AU388" i="2"/>
  <c r="AU462" i="2"/>
  <c r="AU504" i="2"/>
  <c r="AU721" i="2"/>
  <c r="AU321" i="2"/>
  <c r="AU166" i="2"/>
  <c r="AU65" i="2"/>
  <c r="AU298" i="2"/>
  <c r="AU63" i="2"/>
  <c r="AU309" i="2"/>
  <c r="AU657" i="2"/>
  <c r="AU303" i="2"/>
  <c r="AU677" i="2"/>
  <c r="AU717" i="2"/>
  <c r="AU698" i="2"/>
  <c r="AU521" i="2"/>
  <c r="AU283" i="2"/>
  <c r="AU305" i="2"/>
  <c r="AU161" i="2"/>
  <c r="AU194" i="2"/>
  <c r="AU137" i="2"/>
  <c r="AU580" i="2"/>
  <c r="AU550" i="2"/>
  <c r="AU579" i="2"/>
  <c r="AU111" i="2"/>
  <c r="AU341" i="2"/>
  <c r="AU268" i="2"/>
  <c r="AU543" i="2"/>
  <c r="AU337" i="2"/>
  <c r="AU18" i="2"/>
  <c r="AU423" i="2"/>
  <c r="AU152" i="2"/>
  <c r="AU239" i="2"/>
  <c r="AU571" i="2"/>
  <c r="AU104" i="2"/>
  <c r="AU116" i="2"/>
  <c r="AU484" i="2"/>
  <c r="AU88" i="2"/>
  <c r="AU731" i="2"/>
  <c r="AU541" i="2"/>
  <c r="AU15" i="2"/>
  <c r="AU155" i="2"/>
  <c r="AU130" i="2"/>
  <c r="AU451" i="2"/>
  <c r="AU119" i="2"/>
  <c r="AU706" i="2"/>
  <c r="AU52" i="2"/>
  <c r="AU9" i="2"/>
  <c r="AU276" i="2"/>
  <c r="AU243" i="2"/>
  <c r="AU274" i="2"/>
  <c r="AU173" i="2"/>
  <c r="AU418" i="2"/>
  <c r="AU27" i="2"/>
  <c r="AU53" i="2"/>
  <c r="AU589" i="2"/>
  <c r="AU431" i="2"/>
  <c r="AU726" i="2"/>
  <c r="AU711" i="2"/>
  <c r="AU638" i="2"/>
  <c r="AU502" i="2"/>
  <c r="AU355" i="2"/>
  <c r="AU406" i="2"/>
  <c r="AU658" i="2"/>
  <c r="AU613" i="2"/>
  <c r="AU551" i="2"/>
  <c r="AU702" i="2"/>
  <c r="AU242" i="2"/>
  <c r="AU463" i="2"/>
  <c r="AU701" i="2"/>
  <c r="AU405" i="2"/>
  <c r="AU258" i="2"/>
  <c r="AU333" i="2"/>
  <c r="AU45" i="2"/>
  <c r="AU617" i="2"/>
  <c r="AU290" i="2"/>
  <c r="AU492" i="2"/>
  <c r="AU128" i="2"/>
  <c r="AU697" i="2"/>
  <c r="AU440" i="2"/>
  <c r="AU244" i="2"/>
  <c r="AU453" i="2"/>
  <c r="AU563" i="2"/>
  <c r="AU494" i="2"/>
  <c r="AU40" i="2"/>
  <c r="AU21" i="2"/>
  <c r="AU420" i="2"/>
  <c r="AU189" i="2"/>
  <c r="AU606" i="2"/>
  <c r="AU35" i="2"/>
  <c r="AU663" i="2"/>
  <c r="AU183" i="2"/>
  <c r="AU351" i="2"/>
  <c r="AU106" i="2"/>
  <c r="AU80" i="2"/>
  <c r="AU71" i="2"/>
  <c r="AU709" i="2"/>
  <c r="AU737" i="2"/>
  <c r="AU586" i="2"/>
  <c r="AU266" i="2"/>
  <c r="AU622" i="2"/>
  <c r="AU174" i="2"/>
  <c r="AU537" i="2"/>
  <c r="AU549" i="2"/>
  <c r="AU140" i="2"/>
  <c r="AU331" i="2"/>
  <c r="AU121" i="2"/>
  <c r="AU561" i="2"/>
  <c r="AU327" i="2"/>
  <c r="AU674" i="2"/>
  <c r="AU369" i="2"/>
  <c r="AU301" i="2"/>
  <c r="AU454" i="2"/>
  <c r="AU25" i="2"/>
  <c r="AU447" i="2"/>
  <c r="AU394" i="2"/>
  <c r="AU357" i="2"/>
  <c r="AU532" i="2"/>
  <c r="AU186" i="2"/>
  <c r="AU681" i="2"/>
  <c r="AU256" i="2"/>
  <c r="AU523" i="2"/>
  <c r="AU181" i="2"/>
  <c r="AU102" i="2"/>
  <c r="AU204" i="2"/>
  <c r="AU197" i="2"/>
  <c r="AU240" i="2"/>
  <c r="AU655" i="2"/>
  <c r="AU46" i="2"/>
  <c r="AU425" i="2"/>
  <c r="AU98" i="2"/>
  <c r="AU338" i="2"/>
  <c r="AU555" i="2"/>
  <c r="AU123" i="2"/>
  <c r="AU665" i="2"/>
  <c r="AU610" i="2"/>
  <c r="AU679" i="2"/>
  <c r="AU715" i="2"/>
  <c r="AU584" i="2"/>
  <c r="AU500" i="2"/>
  <c r="AU314" i="2"/>
  <c r="AU343" i="2"/>
  <c r="AU694" i="2"/>
  <c r="AU126" i="2"/>
  <c r="AU669" i="2"/>
  <c r="AU593" i="2"/>
  <c r="AU614" i="2"/>
  <c r="AU325" i="2"/>
  <c r="AU545" i="2"/>
  <c r="AU514" i="2"/>
  <c r="AU26" i="2"/>
  <c r="AU485" i="2"/>
  <c r="AU392" i="2"/>
  <c r="AU154" i="2"/>
  <c r="AU526" i="2"/>
  <c r="AU112" i="2"/>
  <c r="AU91" i="2"/>
  <c r="AU310" i="2"/>
  <c r="AU465" i="2"/>
  <c r="AU164" i="2"/>
  <c r="AU659" i="2"/>
  <c r="AU637" i="2"/>
  <c r="AU370" i="2"/>
  <c r="AU49" i="2"/>
  <c r="AU578" i="2"/>
  <c r="AU332" i="2"/>
  <c r="AU42" i="2"/>
  <c r="AU7" i="2"/>
  <c r="AU573" i="2"/>
  <c r="AU496" i="2"/>
  <c r="AU177" i="2"/>
  <c r="AU95" i="2"/>
  <c r="AU565" i="2"/>
  <c r="AU631" i="2"/>
  <c r="AU683" i="2"/>
  <c r="AU503" i="2"/>
  <c r="AU568" i="2"/>
  <c r="AU207" i="2"/>
  <c r="AU450" i="2"/>
  <c r="AU596" i="2"/>
  <c r="AU107" i="2"/>
  <c r="AU738" i="2"/>
  <c r="AU285" i="2"/>
  <c r="AU62" i="2"/>
  <c r="AU522" i="2"/>
  <c r="AU705" i="2"/>
  <c r="AU445" i="2"/>
  <c r="AU653" i="2"/>
  <c r="AU583" i="2"/>
  <c r="AU508" i="2"/>
  <c r="AU736" i="2"/>
  <c r="AU56" i="2"/>
  <c r="AU48" i="2"/>
  <c r="AU566" i="2"/>
  <c r="AU430" i="2"/>
  <c r="AU260" i="2"/>
  <c r="AU367" i="2"/>
  <c r="AU648" i="2"/>
  <c r="AU232" i="2"/>
  <c r="AU14" i="2"/>
  <c r="AU69" i="2"/>
  <c r="AU680" i="2"/>
  <c r="AU673" i="2"/>
  <c r="AU224" i="2"/>
  <c r="AU548" i="2"/>
  <c r="AU627" i="2"/>
  <c r="AU236" i="2"/>
  <c r="AU245" i="2"/>
  <c r="AU408" i="2"/>
  <c r="AU225" i="2"/>
  <c r="AU432" i="2"/>
  <c r="AU115" i="2"/>
  <c r="AU271" i="2"/>
  <c r="AU594" i="2"/>
  <c r="AU259" i="2"/>
  <c r="AU320" i="2"/>
  <c r="AU718" i="2"/>
  <c r="AU647" i="2"/>
  <c r="AU628" i="2"/>
  <c r="AU524" i="2"/>
  <c r="AU598" i="2"/>
  <c r="AU577" i="2"/>
  <c r="AU424" i="2"/>
  <c r="AU86" i="2"/>
  <c r="AU660" i="2"/>
  <c r="AU342" i="2"/>
  <c r="AU696" i="2"/>
  <c r="AU257" i="2"/>
  <c r="AU426" i="2"/>
  <c r="AU713" i="2"/>
  <c r="AU671" i="2"/>
  <c r="AU66" i="2"/>
  <c r="AU612" i="2"/>
  <c r="AU401" i="2"/>
  <c r="AU652" i="2"/>
  <c r="AU475" i="2"/>
  <c r="AU676" i="2"/>
  <c r="AU421" i="2"/>
  <c r="AU132" i="2"/>
  <c r="AU489" i="2"/>
  <c r="AU344" i="2"/>
  <c r="AU611" i="2"/>
  <c r="AU200" i="2"/>
  <c r="AU383" i="2"/>
  <c r="AU487" i="2"/>
  <c r="AU153" i="2"/>
  <c r="AU249" i="2"/>
  <c r="AU110" i="2"/>
  <c r="AU79" i="2"/>
  <c r="AU575" i="2"/>
  <c r="AU634" i="2"/>
  <c r="AU68" i="2"/>
  <c r="AU712" i="2"/>
  <c r="AU478" i="2"/>
  <c r="AU389" i="2"/>
  <c r="AU17" i="2"/>
  <c r="AU90" i="2"/>
  <c r="AU620" i="2"/>
  <c r="AU416" i="2"/>
  <c r="AU735" i="2"/>
  <c r="AU720" i="2"/>
  <c r="AU686" i="2"/>
  <c r="AU393" i="2"/>
  <c r="AU363" i="2"/>
  <c r="AU688" i="2"/>
  <c r="AU411" i="2"/>
  <c r="AU396" i="2"/>
  <c r="AU691" i="2"/>
  <c r="AU700" i="2"/>
  <c r="AU398" i="2"/>
  <c r="AU122" i="2"/>
  <c r="AU719" i="2"/>
  <c r="AU576" i="2"/>
  <c r="AU39" i="2"/>
  <c r="AU404" i="2"/>
  <c r="AU666" i="2"/>
  <c r="AU261" i="2"/>
  <c r="AU639" i="2"/>
  <c r="AU513" i="2"/>
  <c r="AU16" i="2"/>
  <c r="AU519" i="2"/>
  <c r="AU55" i="2"/>
  <c r="AU235" i="2"/>
  <c r="AU131" i="2"/>
  <c r="AU358" i="2"/>
  <c r="AU57" i="2"/>
  <c r="AU6" i="2"/>
  <c r="AU136" i="2"/>
  <c r="AU13" i="2"/>
  <c r="AU692" i="2"/>
  <c r="AU588" i="2"/>
  <c r="AU300" i="2"/>
  <c r="AU299" i="2"/>
  <c r="AU99" i="2"/>
  <c r="AU626" i="2"/>
  <c r="AU203" i="2"/>
  <c r="AU616" i="2"/>
  <c r="AU32" i="2"/>
  <c r="AU72" i="2"/>
  <c r="AU31" i="2"/>
  <c r="AU690" i="2"/>
  <c r="AU599" i="2"/>
  <c r="AU707" i="2"/>
  <c r="AU602" i="2"/>
  <c r="AU672" i="2"/>
  <c r="AU340" i="2"/>
  <c r="AU511" i="2"/>
  <c r="AU560" i="2"/>
  <c r="AU335" i="2"/>
  <c r="AU667" i="2"/>
  <c r="AU282" i="2"/>
  <c r="AU328" i="2"/>
  <c r="AU710" i="2"/>
  <c r="AU479" i="2"/>
  <c r="AU734" i="2"/>
  <c r="AU97" i="2"/>
  <c r="AU93" i="2"/>
  <c r="AU728" i="2"/>
  <c r="AU607" i="2"/>
  <c r="AU157" i="2"/>
  <c r="AU381" i="2"/>
  <c r="AU685" i="2"/>
  <c r="AU436" i="2"/>
  <c r="AU211" i="2"/>
  <c r="AU724" i="2"/>
  <c r="AU178" i="2"/>
  <c r="AU47" i="2"/>
  <c r="AU191" i="2"/>
  <c r="AU205" i="2"/>
  <c r="AU289" i="2"/>
  <c r="AU413" i="2"/>
  <c r="AU324" i="2"/>
  <c r="AU506" i="2"/>
  <c r="AU60" i="2"/>
  <c r="AU520" i="2"/>
  <c r="AU473" i="2"/>
  <c r="AU621" i="2"/>
  <c r="AU471" i="2"/>
  <c r="AU212" i="2"/>
  <c r="AU214" i="2"/>
  <c r="AU352" i="2"/>
  <c r="AU703" i="2"/>
  <c r="AU517" i="2"/>
  <c r="AU83" i="2"/>
  <c r="AU293" i="2"/>
  <c r="AU143" i="2"/>
  <c r="AU540" i="2"/>
  <c r="AU395" i="2"/>
  <c r="AU651" i="2"/>
  <c r="AU435" i="2"/>
  <c r="AU592" i="2"/>
  <c r="AU85" i="2"/>
  <c r="AU539" i="2"/>
  <c r="AU382" i="2"/>
  <c r="AU28" i="2"/>
  <c r="AU483" i="2"/>
  <c r="AU433" i="2"/>
  <c r="AU516" i="2"/>
  <c r="AU538" i="2"/>
  <c r="AU120" i="2"/>
  <c r="AU470" i="2"/>
  <c r="AU134" i="2"/>
  <c r="AU399" i="2"/>
  <c r="AU217" i="2"/>
  <c r="AU569" i="2"/>
  <c r="AU160" i="2"/>
  <c r="AU317" i="2"/>
  <c r="AU491" i="2"/>
  <c r="AU558" i="2"/>
  <c r="AU452" i="2"/>
  <c r="AU148" i="2"/>
  <c r="AU512" i="2"/>
  <c r="AU572" i="2"/>
  <c r="AU262" i="2"/>
  <c r="AU307" i="2"/>
  <c r="AU661" i="2"/>
  <c r="AU630" i="2"/>
  <c r="AU490" i="2"/>
  <c r="AU96" i="2"/>
  <c r="AU609" i="2"/>
  <c r="AU229" i="2"/>
  <c r="AU159" i="2"/>
  <c r="AU8" i="2"/>
  <c r="AU12" i="2"/>
  <c r="AU654" i="2"/>
  <c r="AU318" i="2"/>
  <c r="AU171" i="2"/>
  <c r="AU636" i="2"/>
  <c r="AU19" i="2"/>
  <c r="AU176" i="2"/>
  <c r="AU664" i="2"/>
  <c r="AU595" i="2"/>
  <c r="AU446" i="2"/>
  <c r="AU733" i="2"/>
  <c r="AU434" i="2"/>
  <c r="AU518" i="2"/>
  <c r="AU156" i="2"/>
  <c r="AU101" i="2"/>
  <c r="AU476" i="2"/>
  <c r="AU400" i="2"/>
  <c r="AU172" i="2"/>
  <c r="AU187" i="2"/>
  <c r="AU124" i="2"/>
  <c r="AU640" i="2"/>
  <c r="AU167" i="2"/>
  <c r="AU150" i="2"/>
  <c r="AU488" i="2"/>
  <c r="AU442" i="2"/>
  <c r="AU23" i="2"/>
  <c r="AU670" i="2"/>
  <c r="AU600" i="2"/>
  <c r="AU675" i="2"/>
  <c r="AU722" i="2"/>
  <c r="AU464" i="2"/>
  <c r="AU498" i="2"/>
  <c r="AU201" i="2"/>
  <c r="AU3" i="2"/>
  <c r="AU472" i="2"/>
  <c r="AU175" i="2"/>
  <c r="AU206" i="2"/>
  <c r="AU219" i="2"/>
  <c r="AU215" i="2"/>
  <c r="AU36" i="2"/>
  <c r="AU649" i="2"/>
  <c r="AU24" i="2"/>
  <c r="AU139" i="2"/>
  <c r="AU270" i="2"/>
  <c r="AU608" i="2"/>
  <c r="AU407" i="2"/>
  <c r="AU590" i="2"/>
  <c r="AU184" i="2"/>
  <c r="AU477" i="2"/>
  <c r="AU92" i="2"/>
  <c r="AU559" i="2"/>
  <c r="AU295" i="2"/>
  <c r="AU255" i="2"/>
  <c r="AU509" i="2"/>
  <c r="AU429" i="2"/>
  <c r="AU643" i="2"/>
  <c r="AU149" i="2"/>
  <c r="AU467" i="2"/>
  <c r="AU354" i="2"/>
  <c r="AU294" i="2"/>
  <c r="AU54" i="2"/>
  <c r="AU633" i="2"/>
  <c r="AU238" i="2"/>
  <c r="AU629" i="2"/>
  <c r="AU196" i="2"/>
  <c r="AU326" i="2"/>
  <c r="AU272" i="2"/>
  <c r="AU330" i="2"/>
  <c r="AU645" i="2"/>
  <c r="AU529" i="2"/>
  <c r="AU591" i="2"/>
  <c r="AU291" i="2"/>
  <c r="AU263" i="2"/>
  <c r="AU585" i="2"/>
  <c r="AU67" i="2"/>
  <c r="AU604" i="2"/>
  <c r="AU438" i="2"/>
  <c r="AU41" i="2"/>
  <c r="AU641" i="2"/>
  <c r="AU162" i="2"/>
  <c r="AU117" i="2"/>
  <c r="AU378" i="2"/>
  <c r="AU277" i="2"/>
  <c r="AU179" i="2"/>
  <c r="AU292" i="2"/>
  <c r="AU386" i="2"/>
  <c r="AU348" i="2"/>
  <c r="AU141" i="2"/>
  <c r="AU422" i="2"/>
  <c r="AU209" i="2"/>
  <c r="AU114" i="2"/>
  <c r="AU662" i="2"/>
  <c r="AU510" i="2"/>
  <c r="AU241" i="2"/>
  <c r="AU89" i="2"/>
  <c r="AU597" i="2"/>
  <c r="AU349" i="2"/>
  <c r="AU547" i="2"/>
  <c r="AU84" i="2"/>
  <c r="AU43" i="2"/>
  <c r="AU33" i="2"/>
  <c r="AU486" i="2"/>
  <c r="AU265" i="2"/>
  <c r="AU345" i="2"/>
  <c r="AU4" i="2"/>
  <c r="AU234" i="2"/>
  <c r="AU77" i="2"/>
  <c r="AU34" i="2"/>
  <c r="AU368" i="2"/>
  <c r="AU527" i="2"/>
  <c r="AU360" i="2"/>
  <c r="AU644" i="2"/>
  <c r="AU448" i="2"/>
  <c r="AU384" i="2"/>
  <c r="AU481" i="2"/>
  <c r="AU372" i="2"/>
  <c r="AU231" i="2"/>
  <c r="AU284" i="2"/>
  <c r="AU279" i="2"/>
  <c r="AU415" i="2"/>
  <c r="AU195" i="2"/>
  <c r="AU247" i="2"/>
  <c r="AU480" i="2"/>
  <c r="AU456" i="2"/>
  <c r="AU78" i="2"/>
  <c r="AU109" i="2"/>
  <c r="AU650" i="2"/>
  <c r="AU457" i="2"/>
  <c r="AU531" i="2"/>
  <c r="AU108" i="2"/>
  <c r="AU730" i="2"/>
  <c r="AU544" i="2"/>
  <c r="AU81" i="2"/>
  <c r="AU618" i="2"/>
  <c r="AU51" i="2"/>
  <c r="AU505" i="2"/>
  <c r="AU554" i="2"/>
  <c r="AU11" i="2"/>
  <c r="AU312" i="2"/>
  <c r="AU145" i="2"/>
  <c r="AU38" i="2"/>
  <c r="AU59" i="2"/>
  <c r="AU44" i="2"/>
  <c r="AU297" i="2"/>
  <c r="AU458" i="2"/>
  <c r="AU623" i="2"/>
  <c r="AU459" i="2"/>
  <c r="AU198" i="2"/>
  <c r="AU158" i="2"/>
  <c r="AU402" i="2"/>
  <c r="AU375" i="2"/>
  <c r="AU359" i="2"/>
  <c r="AU233" i="2"/>
  <c r="AU2" i="2"/>
  <c r="AU533" i="2"/>
  <c r="AU323" i="2"/>
  <c r="AU495" i="2"/>
  <c r="AU364" i="2"/>
  <c r="AU103" i="2"/>
  <c r="AU319" i="2"/>
  <c r="AU208" i="2"/>
  <c r="AU127" i="2"/>
  <c r="AU182" i="2"/>
  <c r="AU410" i="2"/>
  <c r="AU82" i="2"/>
  <c r="AU302" i="2"/>
  <c r="AU118" i="2"/>
  <c r="AU125" i="2"/>
  <c r="AU615" i="2"/>
  <c r="AU409" i="2"/>
  <c r="AU444" i="2"/>
  <c r="AU61" i="2"/>
  <c r="AU288" i="2"/>
  <c r="AU75" i="2"/>
  <c r="AU684" i="2"/>
  <c r="AU169" i="2"/>
  <c r="AU493" i="2"/>
  <c r="AU188" i="2"/>
  <c r="AU699" i="2"/>
  <c r="AU443" i="2"/>
  <c r="AU10" i="2"/>
  <c r="AU221" i="2"/>
  <c r="AU428" i="2"/>
  <c r="AU535" i="2"/>
  <c r="AU308" i="2"/>
  <c r="AU474" i="2"/>
  <c r="AU113" i="2"/>
  <c r="AU304" i="2"/>
  <c r="AU507" i="2"/>
  <c r="AU693" i="2"/>
  <c r="AU528" i="2"/>
  <c r="AU587" i="2"/>
  <c r="AU180" i="2"/>
  <c r="AU222" i="2"/>
  <c r="AU646" i="2"/>
  <c r="AU542" i="2"/>
  <c r="AU482" i="2"/>
  <c r="AU210" i="2"/>
  <c r="AU466" i="2"/>
  <c r="AU286" i="2"/>
  <c r="AU361" i="2"/>
  <c r="AU316" i="2"/>
  <c r="AU461" i="2"/>
  <c r="AU146" i="2"/>
  <c r="AU269" i="2"/>
  <c r="AU5" i="2"/>
  <c r="AU377" i="2"/>
  <c r="AU267" i="2"/>
  <c r="AU557" i="2"/>
  <c r="AU144" i="2"/>
  <c r="AU530" i="2"/>
  <c r="AU30" i="2"/>
  <c r="AU185" i="2"/>
  <c r="AU581" i="2"/>
  <c r="AU371" i="2"/>
  <c r="AU346" i="2"/>
  <c r="AU199" i="2"/>
  <c r="AU704" i="2"/>
  <c r="AU230" i="2"/>
  <c r="AU287" i="2"/>
  <c r="AU553" i="2"/>
  <c r="AU390" i="2"/>
  <c r="AU64" i="2"/>
  <c r="AU546" i="2"/>
  <c r="AU73" i="2"/>
  <c r="AU417" i="2"/>
  <c r="AU469" i="2"/>
  <c r="AU366" i="2"/>
  <c r="AU379" i="2"/>
  <c r="AU22" i="2"/>
  <c r="AU264" i="2"/>
  <c r="AU281" i="2"/>
  <c r="AU353" i="2"/>
  <c r="AU168" i="2"/>
  <c r="AU147" i="2"/>
  <c r="AU499" i="2"/>
  <c r="AU252" i="2"/>
  <c r="AU94" i="2"/>
  <c r="AU414" i="2"/>
  <c r="AU534" i="2"/>
  <c r="AU218" i="2"/>
  <c r="AU142" i="2"/>
  <c r="AU105" i="2"/>
  <c r="AU356" i="2"/>
  <c r="AU536" i="2"/>
  <c r="AU376" i="2"/>
  <c r="AU708" i="2"/>
  <c r="AU278" i="2"/>
  <c r="AU501" i="2"/>
  <c r="AU251" i="2"/>
  <c r="AU562" i="2"/>
  <c r="AU129" i="2"/>
  <c r="AU37" i="2"/>
  <c r="AU246" i="2"/>
  <c r="AU716" i="2"/>
  <c r="AU334" i="2"/>
  <c r="AU362" i="2"/>
  <c r="AU135" i="2"/>
  <c r="AU50" i="2"/>
  <c r="AU306" i="2"/>
  <c r="AU74" i="2"/>
  <c r="AU525" i="2"/>
  <c r="AU515" i="2"/>
  <c r="AU632" i="2"/>
  <c r="AU70" i="2"/>
  <c r="AU322" i="2"/>
  <c r="AV220" i="2" l="1"/>
  <c r="AV687" i="2"/>
  <c r="AV668" i="2"/>
  <c r="AV216" i="2"/>
  <c r="AV603" i="2"/>
  <c r="Y85" i="3"/>
  <c r="AV682" i="2"/>
  <c r="AV419" i="2"/>
  <c r="AV391" i="2"/>
  <c r="AV254" i="2"/>
  <c r="AV339" i="2"/>
  <c r="AV253" i="2"/>
  <c r="AV227" i="2"/>
  <c r="AV397" i="2"/>
  <c r="AV193" i="2"/>
  <c r="Y39" i="3"/>
  <c r="Y15" i="3"/>
  <c r="Y69" i="3"/>
  <c r="Y11" i="3"/>
  <c r="Y74" i="3"/>
  <c r="Y45" i="3"/>
  <c r="Y87" i="3"/>
  <c r="Y57" i="3"/>
  <c r="Y36" i="3"/>
  <c r="Y63" i="3"/>
  <c r="Y111" i="3"/>
  <c r="Y68" i="3"/>
  <c r="Y92" i="3"/>
  <c r="Y91" i="3"/>
  <c r="Y25" i="3"/>
  <c r="Y121" i="3"/>
  <c r="Y81" i="3"/>
  <c r="Y96" i="3"/>
  <c r="Y40" i="3"/>
  <c r="Y32" i="3"/>
  <c r="Y114" i="3"/>
  <c r="Y98" i="3"/>
  <c r="Y115" i="3"/>
  <c r="Y117" i="3"/>
  <c r="Y33" i="3"/>
  <c r="Y108" i="3"/>
  <c r="Y116" i="3"/>
  <c r="Y110" i="3"/>
  <c r="Y56" i="3"/>
  <c r="Y6" i="3"/>
  <c r="Y113" i="3"/>
  <c r="Y102" i="3"/>
  <c r="Y66" i="3"/>
  <c r="Y109" i="3"/>
  <c r="Y37" i="3"/>
  <c r="Y42" i="3"/>
  <c r="Y100" i="3"/>
  <c r="Y13" i="3"/>
  <c r="Y112" i="3"/>
  <c r="Y77" i="3"/>
  <c r="Y55" i="3"/>
  <c r="Y5" i="3"/>
  <c r="Y18" i="3"/>
  <c r="Y58" i="3"/>
  <c r="Y53" i="3"/>
  <c r="Y23" i="3"/>
  <c r="Y35" i="3"/>
  <c r="Y49" i="3"/>
  <c r="Y47" i="3"/>
  <c r="Y4" i="3"/>
  <c r="Y14" i="3"/>
  <c r="Y90" i="3"/>
  <c r="Y51" i="3"/>
  <c r="Y60" i="3"/>
  <c r="Y43" i="3"/>
  <c r="Y29" i="3"/>
  <c r="Y67" i="3"/>
  <c r="Y17" i="3"/>
  <c r="W24" i="3"/>
  <c r="Y71" i="3"/>
  <c r="Y9" i="3"/>
  <c r="Y72" i="3"/>
  <c r="Y52" i="3"/>
  <c r="Y79" i="3"/>
  <c r="Y76" i="3"/>
  <c r="Y65" i="3"/>
  <c r="Y73" i="3"/>
  <c r="Y62" i="3"/>
  <c r="Y83" i="3"/>
  <c r="Y59" i="3"/>
  <c r="Y2" i="3"/>
  <c r="W23" i="3"/>
  <c r="Y104" i="3"/>
  <c r="W91" i="3"/>
  <c r="Y54" i="3"/>
  <c r="Y97" i="3"/>
  <c r="Y119" i="3"/>
  <c r="Y103" i="3"/>
  <c r="Y48" i="3"/>
  <c r="Y78" i="3"/>
  <c r="Y88" i="3"/>
  <c r="Y12" i="3"/>
  <c r="Y46" i="3"/>
  <c r="Y80" i="3"/>
  <c r="Y10" i="3"/>
  <c r="Y101" i="3"/>
  <c r="Y41" i="3"/>
  <c r="Y70" i="3"/>
  <c r="Y95" i="3"/>
  <c r="Y8" i="3"/>
  <c r="Y20" i="3"/>
  <c r="Y26" i="3"/>
  <c r="Y22" i="3"/>
  <c r="Y16" i="3"/>
  <c r="Y82" i="3"/>
  <c r="Y34" i="3"/>
  <c r="Y50" i="3"/>
  <c r="Y120" i="3"/>
  <c r="Y30" i="3"/>
  <c r="Y61" i="3"/>
  <c r="Y7" i="3"/>
  <c r="Y105" i="3"/>
  <c r="Y24" i="3"/>
  <c r="Y28" i="3"/>
  <c r="Y99" i="3"/>
  <c r="Y106" i="3"/>
  <c r="Y93" i="3"/>
  <c r="Y75" i="3"/>
  <c r="Y44" i="3"/>
  <c r="Y122" i="3"/>
  <c r="Y3" i="3"/>
  <c r="W82" i="3"/>
  <c r="Y107" i="3"/>
  <c r="Y19" i="3"/>
  <c r="Y21" i="3"/>
  <c r="Y89" i="3"/>
  <c r="Y31" i="3"/>
  <c r="Y94" i="3"/>
  <c r="Y64" i="3"/>
  <c r="Y118" i="3"/>
  <c r="Y84" i="3"/>
  <c r="Y38" i="3"/>
  <c r="Y86" i="3"/>
  <c r="Y27" i="3"/>
  <c r="W114" i="3"/>
  <c r="W68" i="3"/>
  <c r="W113" i="3"/>
  <c r="W81" i="3"/>
  <c r="W105" i="3"/>
  <c r="W118" i="3"/>
  <c r="W106" i="3"/>
  <c r="W18" i="3"/>
  <c r="W76" i="3"/>
  <c r="W10" i="3"/>
  <c r="W52" i="3"/>
  <c r="W28" i="3"/>
  <c r="W84" i="3"/>
  <c r="W38" i="3"/>
  <c r="W107" i="3"/>
  <c r="W45" i="3"/>
  <c r="W61" i="3"/>
  <c r="W47" i="3"/>
  <c r="W14" i="3"/>
  <c r="W93" i="3"/>
  <c r="W7" i="3"/>
  <c r="W96" i="3"/>
  <c r="W69" i="3"/>
  <c r="AV689" i="2"/>
  <c r="AV202" i="2"/>
  <c r="W90" i="3"/>
  <c r="W66" i="3"/>
  <c r="W111" i="3"/>
  <c r="W116" i="3"/>
  <c r="W65" i="3"/>
  <c r="W16" i="3"/>
  <c r="W54" i="3"/>
  <c r="W115" i="3"/>
  <c r="W35" i="3"/>
  <c r="AV412" i="2"/>
  <c r="W122" i="3"/>
  <c r="W73" i="3"/>
  <c r="W62" i="3"/>
  <c r="W108" i="3"/>
  <c r="W60" i="3"/>
  <c r="W20" i="3"/>
  <c r="W63" i="3"/>
  <c r="W88" i="3"/>
  <c r="AV190" i="2"/>
  <c r="AV100" i="2"/>
  <c r="AV725" i="2"/>
  <c r="W75" i="3"/>
  <c r="W119" i="3"/>
  <c r="W121" i="3"/>
  <c r="W51" i="3"/>
  <c r="W48" i="3"/>
  <c r="W72" i="3"/>
  <c r="W27" i="3"/>
  <c r="W3" i="3"/>
  <c r="W83" i="3"/>
  <c r="AV275" i="2"/>
  <c r="AV176" i="2"/>
  <c r="W42" i="3"/>
  <c r="W41" i="3"/>
  <c r="W59" i="3"/>
  <c r="W110" i="3"/>
  <c r="W55" i="3"/>
  <c r="W74" i="3"/>
  <c r="W53" i="3"/>
  <c r="W30" i="3"/>
  <c r="AV373" i="2"/>
  <c r="AV250" i="2"/>
  <c r="AV564" i="2"/>
  <c r="AV490" i="2"/>
  <c r="AV558" i="2"/>
  <c r="W31" i="3"/>
  <c r="W89" i="3"/>
  <c r="W17" i="3"/>
  <c r="W77" i="3"/>
  <c r="W95" i="3"/>
  <c r="W25" i="3"/>
  <c r="W104" i="3"/>
  <c r="W6" i="3"/>
  <c r="W40" i="3"/>
  <c r="AV82" i="2"/>
  <c r="AV233" i="2"/>
  <c r="AV520" i="2"/>
  <c r="AV436" i="2"/>
  <c r="AV282" i="2"/>
  <c r="AV666" i="2"/>
  <c r="AV549" i="2"/>
  <c r="AV623" i="2"/>
  <c r="AV618" i="2"/>
  <c r="AV46" i="2"/>
  <c r="AV480" i="2"/>
  <c r="AV416" i="2"/>
  <c r="AV249" i="2"/>
  <c r="AV652" i="2"/>
  <c r="AV424" i="2"/>
  <c r="AV98" i="2"/>
  <c r="AV234" i="2"/>
  <c r="AV241" i="2"/>
  <c r="AV548" i="2"/>
  <c r="AV48" i="2"/>
  <c r="AV107" i="2"/>
  <c r="AV295" i="2"/>
  <c r="AV510" i="2"/>
  <c r="AV117" i="2"/>
  <c r="AV177" i="2"/>
  <c r="AV465" i="2"/>
  <c r="AV614" i="2"/>
  <c r="AV326" i="2"/>
  <c r="AV186" i="2"/>
  <c r="AV187" i="2"/>
  <c r="AV168" i="2"/>
  <c r="AV173" i="2"/>
  <c r="AV541" i="2"/>
  <c r="AV543" i="2"/>
  <c r="AV521" i="2"/>
  <c r="AV287" i="2"/>
  <c r="AV377" i="2"/>
  <c r="AV646" i="2"/>
  <c r="AV248" i="2"/>
  <c r="AV273" i="2"/>
  <c r="AV732" i="2"/>
  <c r="AV649" i="2"/>
  <c r="AV590" i="2"/>
  <c r="AV23" i="2"/>
  <c r="W4" i="3"/>
  <c r="W78" i="3"/>
  <c r="W11" i="3"/>
  <c r="W36" i="3"/>
  <c r="W109" i="3"/>
  <c r="W5" i="3"/>
  <c r="W112" i="3"/>
  <c r="W71" i="3"/>
  <c r="W26" i="3"/>
  <c r="W101" i="3"/>
  <c r="W120" i="3"/>
  <c r="W13" i="3"/>
  <c r="W9" i="3"/>
  <c r="W2" i="3"/>
  <c r="W117" i="3"/>
  <c r="W8" i="3"/>
  <c r="W102" i="3"/>
  <c r="W21" i="3"/>
  <c r="W56" i="3"/>
  <c r="W79" i="3"/>
  <c r="W34" i="3"/>
  <c r="W80" i="3"/>
  <c r="W70" i="3"/>
  <c r="W87" i="3"/>
  <c r="W33" i="3"/>
  <c r="W29" i="3"/>
  <c r="W97" i="3"/>
  <c r="W94" i="3"/>
  <c r="W99" i="3"/>
  <c r="W64" i="3"/>
  <c r="W12" i="3"/>
  <c r="W58" i="3"/>
  <c r="W98" i="3"/>
  <c r="AV574" i="2"/>
  <c r="W103" i="3"/>
  <c r="W49" i="3"/>
  <c r="W22" i="3"/>
  <c r="W57" i="3"/>
  <c r="W19" i="3"/>
  <c r="W15" i="3"/>
  <c r="W43" i="3"/>
  <c r="W39" i="3"/>
  <c r="W92" i="3"/>
  <c r="W32" i="3"/>
  <c r="W46" i="3"/>
  <c r="W50" i="3"/>
  <c r="W67" i="3"/>
  <c r="W86" i="3"/>
  <c r="W85" i="3"/>
  <c r="W37" i="3"/>
  <c r="W44" i="3"/>
  <c r="W100" i="3"/>
  <c r="AV303" i="2"/>
  <c r="AV410" i="2"/>
  <c r="AV359" i="2"/>
  <c r="AV60" i="2"/>
  <c r="AV685" i="2"/>
  <c r="AV667" i="2"/>
  <c r="AV39" i="2"/>
  <c r="AV737" i="2"/>
  <c r="AV458" i="2"/>
  <c r="AV81" i="2"/>
  <c r="AV300" i="2"/>
  <c r="AV16" i="2"/>
  <c r="AV357" i="2"/>
  <c r="AV247" i="2"/>
  <c r="AV620" i="2"/>
  <c r="AV153" i="2"/>
  <c r="AV401" i="2"/>
  <c r="AV577" i="2"/>
  <c r="AV102" i="2"/>
  <c r="AV4" i="2"/>
  <c r="AV320" i="2"/>
  <c r="AV224" i="2"/>
  <c r="AV56" i="2"/>
  <c r="AV596" i="2"/>
  <c r="AV123" i="2"/>
  <c r="AV662" i="2"/>
  <c r="AV162" i="2"/>
  <c r="AV496" i="2"/>
  <c r="AV310" i="2"/>
  <c r="AV593" i="2"/>
  <c r="AV633" i="2"/>
  <c r="AV529" i="2"/>
  <c r="AV447" i="2"/>
  <c r="AV632" i="2"/>
  <c r="AV129" i="2"/>
  <c r="AV183" i="2"/>
  <c r="AV440" i="2"/>
  <c r="AV242" i="2"/>
  <c r="AV733" i="2"/>
  <c r="AV353" i="2"/>
  <c r="AV274" i="2"/>
  <c r="AV731" i="2"/>
  <c r="AV268" i="2"/>
  <c r="AV698" i="2"/>
  <c r="AV230" i="2"/>
  <c r="AV657" i="2"/>
  <c r="AV296" i="2"/>
  <c r="AV151" i="2"/>
  <c r="AV387" i="2"/>
  <c r="AV5" i="2"/>
  <c r="AV222" i="2"/>
  <c r="AV29" i="2"/>
  <c r="AV219" i="2"/>
  <c r="AV443" i="2"/>
  <c r="AV407" i="2"/>
  <c r="AV167" i="2"/>
  <c r="AV217" i="2"/>
  <c r="AV516" i="2"/>
  <c r="AV96" i="2"/>
  <c r="AV37" i="2"/>
  <c r="AV182" i="2"/>
  <c r="AV375" i="2"/>
  <c r="AV506" i="2"/>
  <c r="AV381" i="2"/>
  <c r="AV335" i="2"/>
  <c r="AV719" i="2"/>
  <c r="AV297" i="2"/>
  <c r="AV544" i="2"/>
  <c r="AV588" i="2"/>
  <c r="AV513" i="2"/>
  <c r="AV369" i="2"/>
  <c r="AV195" i="2"/>
  <c r="AV90" i="2"/>
  <c r="AV487" i="2"/>
  <c r="AV612" i="2"/>
  <c r="AV598" i="2"/>
  <c r="AV681" i="2"/>
  <c r="AV345" i="2"/>
  <c r="AV259" i="2"/>
  <c r="AV673" i="2"/>
  <c r="AV736" i="2"/>
  <c r="AV450" i="2"/>
  <c r="AV425" i="2"/>
  <c r="AV114" i="2"/>
  <c r="AV641" i="2"/>
  <c r="AV573" i="2"/>
  <c r="AV91" i="2"/>
  <c r="AV669" i="2"/>
  <c r="AV467" i="2"/>
  <c r="AV645" i="2"/>
  <c r="AV327" i="2"/>
  <c r="AV515" i="2"/>
  <c r="AV562" i="2"/>
  <c r="AV663" i="2"/>
  <c r="AV697" i="2"/>
  <c r="AV702" i="2"/>
  <c r="AV356" i="2"/>
  <c r="AV281" i="2"/>
  <c r="AV243" i="2"/>
  <c r="AV88" i="2"/>
  <c r="AV341" i="2"/>
  <c r="AV717" i="2"/>
  <c r="AV704" i="2"/>
  <c r="AV309" i="2"/>
  <c r="AV228" i="2"/>
  <c r="AV455" i="2"/>
  <c r="AV625" i="2"/>
  <c r="AV269" i="2"/>
  <c r="AV180" i="2"/>
  <c r="AV213" i="2"/>
  <c r="AV570" i="2"/>
  <c r="AV175" i="2"/>
  <c r="AV528" i="2"/>
  <c r="AV699" i="2"/>
  <c r="AV608" i="2"/>
  <c r="AV400" i="2"/>
  <c r="AV12" i="2"/>
  <c r="AV539" i="2"/>
  <c r="AV540" i="2"/>
  <c r="AV491" i="2"/>
  <c r="AV463" i="2"/>
  <c r="AV127" i="2"/>
  <c r="AV83" i="2"/>
  <c r="AV324" i="2"/>
  <c r="AV157" i="2"/>
  <c r="AV560" i="2"/>
  <c r="AV398" i="2"/>
  <c r="AV44" i="2"/>
  <c r="AV730" i="2"/>
  <c r="AV692" i="2"/>
  <c r="AV261" i="2"/>
  <c r="AV140" i="2"/>
  <c r="AV415" i="2"/>
  <c r="AV17" i="2"/>
  <c r="AV383" i="2"/>
  <c r="AV66" i="2"/>
  <c r="AV524" i="2"/>
  <c r="AV301" i="2"/>
  <c r="AV265" i="2"/>
  <c r="AV594" i="2"/>
  <c r="AV680" i="2"/>
  <c r="AV508" i="2"/>
  <c r="AV207" i="2"/>
  <c r="AV204" i="2"/>
  <c r="AV209" i="2"/>
  <c r="AV41" i="2"/>
  <c r="AV7" i="2"/>
  <c r="AV112" i="2"/>
  <c r="AV126" i="2"/>
  <c r="AV509" i="2"/>
  <c r="AV330" i="2"/>
  <c r="AV537" i="2"/>
  <c r="AV525" i="2"/>
  <c r="AV251" i="2"/>
  <c r="AV35" i="2"/>
  <c r="AV128" i="2"/>
  <c r="AV551" i="2"/>
  <c r="AV105" i="2"/>
  <c r="AV264" i="2"/>
  <c r="AV276" i="2"/>
  <c r="AV484" i="2"/>
  <c r="AV111" i="2"/>
  <c r="AV656" i="2"/>
  <c r="AV199" i="2"/>
  <c r="AV63" i="2"/>
  <c r="AV87" i="2"/>
  <c r="AV20" i="2"/>
  <c r="AV201" i="2"/>
  <c r="AV146" i="2"/>
  <c r="AV587" i="2"/>
  <c r="AV380" i="2"/>
  <c r="AV237" i="2"/>
  <c r="AV3" i="2"/>
  <c r="AV693" i="2"/>
  <c r="AV188" i="2"/>
  <c r="AV270" i="2"/>
  <c r="AV518" i="2"/>
  <c r="AV262" i="2"/>
  <c r="AV365" i="2"/>
  <c r="AV729" i="2"/>
  <c r="AV433" i="2"/>
  <c r="AV70" i="2"/>
  <c r="AV449" i="2"/>
  <c r="AV208" i="2"/>
  <c r="AV517" i="2"/>
  <c r="AV413" i="2"/>
  <c r="AV607" i="2"/>
  <c r="AV511" i="2"/>
  <c r="AV691" i="2"/>
  <c r="AV59" i="2"/>
  <c r="AV108" i="2"/>
  <c r="AV13" i="2"/>
  <c r="AV404" i="2"/>
  <c r="AV586" i="2"/>
  <c r="AV279" i="2"/>
  <c r="AV389" i="2"/>
  <c r="AV200" i="2"/>
  <c r="AV671" i="2"/>
  <c r="AV628" i="2"/>
  <c r="AV331" i="2"/>
  <c r="AV486" i="2"/>
  <c r="AV271" i="2"/>
  <c r="AV69" i="2"/>
  <c r="AV583" i="2"/>
  <c r="AV568" i="2"/>
  <c r="AV523" i="2"/>
  <c r="AV422" i="2"/>
  <c r="AV438" i="2"/>
  <c r="AV42" i="2"/>
  <c r="AV526" i="2"/>
  <c r="AV694" i="2"/>
  <c r="AV92" i="2"/>
  <c r="AV629" i="2"/>
  <c r="AV709" i="2"/>
  <c r="AV74" i="2"/>
  <c r="AV501" i="2"/>
  <c r="AV606" i="2"/>
  <c r="AV492" i="2"/>
  <c r="AV613" i="2"/>
  <c r="AV142" i="2"/>
  <c r="AV22" i="2"/>
  <c r="AV9" i="2"/>
  <c r="AV116" i="2"/>
  <c r="AV579" i="2"/>
  <c r="AV624" i="2"/>
  <c r="AV346" i="2"/>
  <c r="AV298" i="2"/>
  <c r="AV439" i="2"/>
  <c r="AV226" i="2"/>
  <c r="AV600" i="2"/>
  <c r="AV461" i="2"/>
  <c r="AV184" i="2"/>
  <c r="AV311" i="2"/>
  <c r="AV722" i="2"/>
  <c r="AV507" i="2"/>
  <c r="AV493" i="2"/>
  <c r="AV139" i="2"/>
  <c r="AV664" i="2"/>
  <c r="AV399" i="2"/>
  <c r="AV229" i="2"/>
  <c r="AV143" i="2"/>
  <c r="AV171" i="2"/>
  <c r="AV319" i="2"/>
  <c r="AV703" i="2"/>
  <c r="AV289" i="2"/>
  <c r="AV728" i="2"/>
  <c r="AV340" i="2"/>
  <c r="AV411" i="2"/>
  <c r="AV38" i="2"/>
  <c r="AV31" i="2"/>
  <c r="AV136" i="2"/>
  <c r="AV576" i="2"/>
  <c r="AV284" i="2"/>
  <c r="AV478" i="2"/>
  <c r="AV611" i="2"/>
  <c r="AV713" i="2"/>
  <c r="AV647" i="2"/>
  <c r="AV266" i="2"/>
  <c r="AV33" i="2"/>
  <c r="AV115" i="2"/>
  <c r="AV14" i="2"/>
  <c r="AV653" i="2"/>
  <c r="AV503" i="2"/>
  <c r="AV532" i="2"/>
  <c r="AV141" i="2"/>
  <c r="AV604" i="2"/>
  <c r="AV332" i="2"/>
  <c r="AV154" i="2"/>
  <c r="AV343" i="2"/>
  <c r="AV555" i="2"/>
  <c r="AV238" i="2"/>
  <c r="AV306" i="2"/>
  <c r="AV278" i="2"/>
  <c r="AV189" i="2"/>
  <c r="AV290" i="2"/>
  <c r="AV658" i="2"/>
  <c r="AV218" i="2"/>
  <c r="AV379" i="2"/>
  <c r="AV52" i="2"/>
  <c r="AV104" i="2"/>
  <c r="AV550" i="2"/>
  <c r="AV582" i="2"/>
  <c r="AV469" i="2"/>
  <c r="AV371" i="2"/>
  <c r="AV65" i="2"/>
  <c r="AV76" i="2"/>
  <c r="AV163" i="2"/>
  <c r="AV442" i="2"/>
  <c r="AV316" i="2"/>
  <c r="AV468" i="2"/>
  <c r="AV385" i="2"/>
  <c r="AV374" i="2"/>
  <c r="AV670" i="2"/>
  <c r="AV304" i="2"/>
  <c r="AV169" i="2"/>
  <c r="AV24" i="2"/>
  <c r="AV85" i="2"/>
  <c r="AV452" i="2"/>
  <c r="AV427" i="2"/>
  <c r="AV661" i="2"/>
  <c r="AV636" i="2"/>
  <c r="AV519" i="2"/>
  <c r="AV351" i="2"/>
  <c r="AV10" i="2"/>
  <c r="AV103" i="2"/>
  <c r="AV352" i="2"/>
  <c r="AV205" i="2"/>
  <c r="AV93" i="2"/>
  <c r="AV672" i="2"/>
  <c r="AV363" i="2"/>
  <c r="AV145" i="2"/>
  <c r="AV72" i="2"/>
  <c r="AV6" i="2"/>
  <c r="AV122" i="2"/>
  <c r="AV531" i="2"/>
  <c r="AV231" i="2"/>
  <c r="AV712" i="2"/>
  <c r="AV344" i="2"/>
  <c r="AV426" i="2"/>
  <c r="AV718" i="2"/>
  <c r="AV43" i="2"/>
  <c r="AV432" i="2"/>
  <c r="AV232" i="2"/>
  <c r="AV445" i="2"/>
  <c r="AV683" i="2"/>
  <c r="AV454" i="2"/>
  <c r="AV348" i="2"/>
  <c r="AV67" i="2"/>
  <c r="AV578" i="2"/>
  <c r="AV392" i="2"/>
  <c r="AV314" i="2"/>
  <c r="AV197" i="2"/>
  <c r="AV354" i="2"/>
  <c r="AV50" i="2"/>
  <c r="AV708" i="2"/>
  <c r="AV420" i="2"/>
  <c r="AV617" i="2"/>
  <c r="AV406" i="2"/>
  <c r="AV534" i="2"/>
  <c r="AV366" i="2"/>
  <c r="AV706" i="2"/>
  <c r="AV571" i="2"/>
  <c r="AV580" i="2"/>
  <c r="AV498" i="2"/>
  <c r="AV417" i="2"/>
  <c r="AV581" i="2"/>
  <c r="AV166" i="2"/>
  <c r="AV441" i="2"/>
  <c r="AV133" i="2"/>
  <c r="AV640" i="2"/>
  <c r="AV361" i="2"/>
  <c r="AV170" i="2"/>
  <c r="AV350" i="2"/>
  <c r="AV488" i="2"/>
  <c r="AV113" i="2"/>
  <c r="AV684" i="2"/>
  <c r="AV36" i="2"/>
  <c r="AV159" i="2"/>
  <c r="AV552" i="2"/>
  <c r="AV538" i="2"/>
  <c r="AV160" i="2"/>
  <c r="AV630" i="2"/>
  <c r="AV318" i="2"/>
  <c r="AV591" i="2"/>
  <c r="AV364" i="2"/>
  <c r="AV214" i="2"/>
  <c r="AV191" i="2"/>
  <c r="AV97" i="2"/>
  <c r="AV602" i="2"/>
  <c r="AV686" i="2"/>
  <c r="AV312" i="2"/>
  <c r="AV32" i="2"/>
  <c r="AV57" i="2"/>
  <c r="AV700" i="2"/>
  <c r="AV457" i="2"/>
  <c r="AV372" i="2"/>
  <c r="AV68" i="2"/>
  <c r="AV489" i="2"/>
  <c r="AV257" i="2"/>
  <c r="AV272" i="2"/>
  <c r="AV360" i="2"/>
  <c r="AV84" i="2"/>
  <c r="AV225" i="2"/>
  <c r="AV648" i="2"/>
  <c r="AV705" i="2"/>
  <c r="AV631" i="2"/>
  <c r="AV561" i="2"/>
  <c r="AV386" i="2"/>
  <c r="AV585" i="2"/>
  <c r="AV49" i="2"/>
  <c r="AV485" i="2"/>
  <c r="AV500" i="2"/>
  <c r="AV256" i="2"/>
  <c r="AV429" i="2"/>
  <c r="AV135" i="2"/>
  <c r="AV376" i="2"/>
  <c r="AV21" i="2"/>
  <c r="AV45" i="2"/>
  <c r="AV355" i="2"/>
  <c r="AV414" i="2"/>
  <c r="AV431" i="2"/>
  <c r="AV119" i="2"/>
  <c r="AV239" i="2"/>
  <c r="AV137" i="2"/>
  <c r="AV150" i="2"/>
  <c r="AV73" i="2"/>
  <c r="AV185" i="2"/>
  <c r="AV321" i="2"/>
  <c r="AV437" i="2"/>
  <c r="AV642" i="2"/>
  <c r="AV476" i="2"/>
  <c r="AV286" i="2"/>
  <c r="AV336" i="2"/>
  <c r="AV165" i="2"/>
  <c r="AV124" i="2"/>
  <c r="AV474" i="2"/>
  <c r="AV75" i="2"/>
  <c r="AV215" i="2"/>
  <c r="AV148" i="2"/>
  <c r="AV395" i="2"/>
  <c r="AV654" i="2"/>
  <c r="AV382" i="2"/>
  <c r="AV317" i="2"/>
  <c r="AV307" i="2"/>
  <c r="AV299" i="2"/>
  <c r="AV635" i="2"/>
  <c r="AV495" i="2"/>
  <c r="AV212" i="2"/>
  <c r="AV47" i="2"/>
  <c r="AV734" i="2"/>
  <c r="AV707" i="2"/>
  <c r="AV735" i="2"/>
  <c r="AV402" i="2"/>
  <c r="AV11" i="2"/>
  <c r="AV616" i="2"/>
  <c r="AV358" i="2"/>
  <c r="AV396" i="2"/>
  <c r="AV650" i="2"/>
  <c r="AV481" i="2"/>
  <c r="AV634" i="2"/>
  <c r="AV132" i="2"/>
  <c r="AV696" i="2"/>
  <c r="AV294" i="2"/>
  <c r="AV527" i="2"/>
  <c r="AV547" i="2"/>
  <c r="AV408" i="2"/>
  <c r="AV367" i="2"/>
  <c r="AV522" i="2"/>
  <c r="AV610" i="2"/>
  <c r="AV174" i="2"/>
  <c r="AV292" i="2"/>
  <c r="AV263" i="2"/>
  <c r="AV370" i="2"/>
  <c r="AV26" i="2"/>
  <c r="AV584" i="2"/>
  <c r="AV25" i="2"/>
  <c r="AV559" i="2"/>
  <c r="AV362" i="2"/>
  <c r="AV536" i="2"/>
  <c r="AV40" i="2"/>
  <c r="AV333" i="2"/>
  <c r="AV502" i="2"/>
  <c r="AV94" i="2"/>
  <c r="AV589" i="2"/>
  <c r="AV451" i="2"/>
  <c r="AV152" i="2"/>
  <c r="AV194" i="2"/>
  <c r="AV172" i="2"/>
  <c r="AV546" i="2"/>
  <c r="AV30" i="2"/>
  <c r="AV721" i="2"/>
  <c r="AV727" i="2"/>
  <c r="AV460" i="2"/>
  <c r="AV434" i="2"/>
  <c r="AV466" i="2"/>
  <c r="AV313" i="2"/>
  <c r="AV403" i="2"/>
  <c r="AV101" i="2"/>
  <c r="AV308" i="2"/>
  <c r="AV288" i="2"/>
  <c r="AV206" i="2"/>
  <c r="AV120" i="2"/>
  <c r="AV8" i="2"/>
  <c r="AV223" i="2"/>
  <c r="AV572" i="2"/>
  <c r="AV192" i="2"/>
  <c r="AV483" i="2"/>
  <c r="AV569" i="2"/>
  <c r="AV244" i="2"/>
  <c r="AV125" i="2"/>
  <c r="AV323" i="2"/>
  <c r="AV471" i="2"/>
  <c r="AV178" i="2"/>
  <c r="AV479" i="2"/>
  <c r="AV599" i="2"/>
  <c r="AV655" i="2"/>
  <c r="AV158" i="2"/>
  <c r="AV554" i="2"/>
  <c r="AV203" i="2"/>
  <c r="AV131" i="2"/>
  <c r="AV688" i="2"/>
  <c r="AV109" i="2"/>
  <c r="AV384" i="2"/>
  <c r="AV575" i="2"/>
  <c r="AV421" i="2"/>
  <c r="AV342" i="2"/>
  <c r="AV643" i="2"/>
  <c r="AV368" i="2"/>
  <c r="AV349" i="2"/>
  <c r="AV245" i="2"/>
  <c r="AV260" i="2"/>
  <c r="AV62" i="2"/>
  <c r="AV196" i="2"/>
  <c r="AV179" i="2"/>
  <c r="AV291" i="2"/>
  <c r="AV637" i="2"/>
  <c r="AV514" i="2"/>
  <c r="AV715" i="2"/>
  <c r="AV121" i="2"/>
  <c r="AV338" i="2"/>
  <c r="AV334" i="2"/>
  <c r="AV71" i="2"/>
  <c r="AV494" i="2"/>
  <c r="AV258" i="2"/>
  <c r="AV638" i="2"/>
  <c r="AV252" i="2"/>
  <c r="AV53" i="2"/>
  <c r="AV130" i="2"/>
  <c r="AV423" i="2"/>
  <c r="AV161" i="2"/>
  <c r="AV156" i="2"/>
  <c r="AV64" i="2"/>
  <c r="AV530" i="2"/>
  <c r="AV504" i="2"/>
  <c r="AV714" i="2"/>
  <c r="AV601" i="2"/>
  <c r="AV210" i="2"/>
  <c r="AV605" i="2"/>
  <c r="AV446" i="2"/>
  <c r="AV535" i="2"/>
  <c r="AV61" i="2"/>
  <c r="AV472" i="2"/>
  <c r="AV651" i="2"/>
  <c r="AV512" i="2"/>
  <c r="AV134" i="2"/>
  <c r="AV723" i="2"/>
  <c r="AV293" i="2"/>
  <c r="AV28" i="2"/>
  <c r="AV58" i="2"/>
  <c r="AV118" i="2"/>
  <c r="AV533" i="2"/>
  <c r="AV621" i="2"/>
  <c r="AV724" i="2"/>
  <c r="AV710" i="2"/>
  <c r="AV690" i="2"/>
  <c r="AV394" i="2"/>
  <c r="AV198" i="2"/>
  <c r="AV505" i="2"/>
  <c r="AV626" i="2"/>
  <c r="AV235" i="2"/>
  <c r="AV393" i="2"/>
  <c r="AV78" i="2"/>
  <c r="AV448" i="2"/>
  <c r="AV79" i="2"/>
  <c r="AV676" i="2"/>
  <c r="AV660" i="2"/>
  <c r="AV255" i="2"/>
  <c r="AV34" i="2"/>
  <c r="AV597" i="2"/>
  <c r="AV236" i="2"/>
  <c r="AV430" i="2"/>
  <c r="AV285" i="2"/>
  <c r="AV54" i="2"/>
  <c r="AV277" i="2"/>
  <c r="AV565" i="2"/>
  <c r="AV659" i="2"/>
  <c r="AV545" i="2"/>
  <c r="AV679" i="2"/>
  <c r="AV622" i="2"/>
  <c r="AV240" i="2"/>
  <c r="AV716" i="2"/>
  <c r="AV80" i="2"/>
  <c r="AV563" i="2"/>
  <c r="AV405" i="2"/>
  <c r="AV711" i="2"/>
  <c r="AV499" i="2"/>
  <c r="AV27" i="2"/>
  <c r="AV155" i="2"/>
  <c r="AV18" i="2"/>
  <c r="AV305" i="2"/>
  <c r="AV595" i="2"/>
  <c r="AV390" i="2"/>
  <c r="AV144" i="2"/>
  <c r="AV462" i="2"/>
  <c r="AV556" i="2"/>
  <c r="AV315" i="2"/>
  <c r="AV557" i="2"/>
  <c r="AV482" i="2"/>
  <c r="AV347" i="2"/>
  <c r="AV329" i="2"/>
  <c r="AV428" i="2"/>
  <c r="AV444" i="2"/>
  <c r="AV464" i="2"/>
  <c r="AV280" i="2"/>
  <c r="AV470" i="2"/>
  <c r="AV615" i="2"/>
  <c r="AV592" i="2"/>
  <c r="AV619" i="2"/>
  <c r="AV678" i="2"/>
  <c r="AV302" i="2"/>
  <c r="AV2" i="2"/>
  <c r="AV473" i="2"/>
  <c r="AV211" i="2"/>
  <c r="AV328" i="2"/>
  <c r="AV639" i="2"/>
  <c r="AV674" i="2"/>
  <c r="AV459" i="2"/>
  <c r="AV51" i="2"/>
  <c r="AV99" i="2"/>
  <c r="AV55" i="2"/>
  <c r="AV720" i="2"/>
  <c r="AV456" i="2"/>
  <c r="AV644" i="2"/>
  <c r="AV110" i="2"/>
  <c r="AV475" i="2"/>
  <c r="AV86" i="2"/>
  <c r="AV477" i="2"/>
  <c r="AV77" i="2"/>
  <c r="AV89" i="2"/>
  <c r="AV627" i="2"/>
  <c r="AV566" i="2"/>
  <c r="AV738" i="2"/>
  <c r="AV149" i="2"/>
  <c r="AV378" i="2"/>
  <c r="AV95" i="2"/>
  <c r="AV164" i="2"/>
  <c r="AV325" i="2"/>
  <c r="AV665" i="2"/>
  <c r="AV181" i="2"/>
  <c r="AV322" i="2"/>
  <c r="AV246" i="2"/>
  <c r="AV106" i="2"/>
  <c r="AV453" i="2"/>
  <c r="AV701" i="2"/>
  <c r="AV726" i="2"/>
  <c r="AV147" i="2"/>
  <c r="AV418" i="2"/>
  <c r="AV15" i="2"/>
  <c r="AV337" i="2"/>
  <c r="AV283" i="2"/>
  <c r="AV553" i="2"/>
  <c r="AV677" i="2"/>
  <c r="AV388" i="2"/>
  <c r="AV497" i="2"/>
  <c r="AV567" i="2"/>
  <c r="AV267" i="2"/>
  <c r="AV542" i="2"/>
  <c r="AV695" i="2"/>
  <c r="AV221" i="2"/>
  <c r="AV409" i="2"/>
  <c r="AV675" i="2"/>
  <c r="AV435" i="2"/>
  <c r="AV19" i="2"/>
  <c r="AV609" i="2"/>
  <c r="AV138" i="2"/>
  <c r="Z105" i="3" l="1"/>
  <c r="Z10" i="3"/>
  <c r="Z7" i="3"/>
  <c r="Z83" i="3"/>
  <c r="Z95" i="3"/>
  <c r="Z86" i="3"/>
  <c r="Z43" i="3"/>
  <c r="Z84" i="3"/>
  <c r="Z60" i="3"/>
  <c r="Z44" i="3"/>
  <c r="Z56" i="3"/>
  <c r="Z104" i="3"/>
  <c r="Z9" i="3"/>
  <c r="Z47" i="3"/>
  <c r="Z100" i="3"/>
  <c r="Z33" i="3"/>
  <c r="Z92" i="3"/>
  <c r="Z64" i="3"/>
  <c r="Z110" i="3"/>
  <c r="Z55" i="3"/>
  <c r="Z31" i="3"/>
  <c r="Z70" i="3"/>
  <c r="Z107" i="3"/>
  <c r="Z62" i="3"/>
  <c r="Z65" i="3"/>
  <c r="Z39" i="3"/>
  <c r="Z51" i="3"/>
  <c r="Z91" i="3"/>
  <c r="Z112" i="3"/>
  <c r="Z4" i="3"/>
  <c r="Z37" i="3"/>
  <c r="Z36" i="3"/>
  <c r="Z89" i="3"/>
  <c r="Z41" i="3"/>
  <c r="Z80" i="3"/>
  <c r="Z73" i="3"/>
  <c r="Z76" i="3"/>
  <c r="Z90" i="3"/>
  <c r="Z32" i="3"/>
  <c r="Z117" i="3"/>
  <c r="Z13" i="3"/>
  <c r="Z66" i="3"/>
  <c r="Z22" i="3"/>
  <c r="Z46" i="3"/>
  <c r="Z48" i="3"/>
  <c r="Z79" i="3"/>
  <c r="Z14" i="3"/>
  <c r="Z87" i="3"/>
  <c r="Z94" i="3"/>
  <c r="Z106" i="3"/>
  <c r="Z16" i="3"/>
  <c r="Z12" i="3"/>
  <c r="Z59" i="3"/>
  <c r="Z17" i="3"/>
  <c r="Z23" i="3"/>
  <c r="Z109" i="3"/>
  <c r="Z21" i="3"/>
  <c r="Z30" i="3"/>
  <c r="Z61" i="3"/>
  <c r="Z103" i="3"/>
  <c r="Z8" i="3"/>
  <c r="Z52" i="3"/>
  <c r="Z116" i="3"/>
  <c r="Z49" i="3"/>
  <c r="Z42" i="3"/>
  <c r="Z120" i="3"/>
  <c r="Z19" i="3"/>
  <c r="Z26" i="3"/>
  <c r="Z119" i="3"/>
  <c r="Z72" i="3"/>
  <c r="Z35" i="3"/>
  <c r="Z18" i="3"/>
  <c r="Z50" i="3"/>
  <c r="Z20" i="3"/>
  <c r="Z97" i="3"/>
  <c r="Z111" i="3"/>
  <c r="Z53" i="3"/>
  <c r="Z57" i="3"/>
  <c r="Z3" i="3"/>
  <c r="Z34" i="3"/>
  <c r="Z118" i="3"/>
  <c r="Z54" i="3"/>
  <c r="Z115" i="3"/>
  <c r="Z40" i="3"/>
  <c r="Z58" i="3"/>
  <c r="Z5" i="3"/>
  <c r="Z122" i="3"/>
  <c r="Z82" i="3"/>
  <c r="Z38" i="3"/>
  <c r="Z98" i="3"/>
  <c r="Z69" i="3"/>
  <c r="Z85" i="3"/>
  <c r="Z25" i="3"/>
  <c r="Z63" i="3"/>
  <c r="Z108" i="3"/>
  <c r="Z102" i="3"/>
  <c r="Z27" i="3"/>
  <c r="Z99" i="3"/>
  <c r="Z88" i="3"/>
  <c r="Z74" i="3"/>
  <c r="Z96" i="3"/>
  <c r="Z45" i="3"/>
  <c r="Z113" i="3"/>
  <c r="Z75" i="3"/>
  <c r="Z28" i="3"/>
  <c r="Z78" i="3"/>
  <c r="Z67" i="3"/>
  <c r="Z114" i="3"/>
  <c r="Z11" i="3"/>
  <c r="Z71" i="3"/>
  <c r="Z6" i="3"/>
  <c r="Z77" i="3"/>
  <c r="Z93" i="3"/>
  <c r="Z24" i="3"/>
  <c r="Z101" i="3"/>
  <c r="Z2" i="3"/>
  <c r="Z29" i="3"/>
  <c r="Z68" i="3"/>
  <c r="Z15" i="3"/>
  <c r="Z81" i="3"/>
  <c r="Z121" i="3"/>
  <c r="X28" i="3"/>
  <c r="X82" i="3"/>
  <c r="X104" i="3"/>
  <c r="X27" i="3"/>
  <c r="X61" i="3"/>
  <c r="X92" i="3"/>
  <c r="X12" i="3"/>
  <c r="X56" i="3"/>
  <c r="X109" i="3"/>
  <c r="X53" i="3"/>
  <c r="X60" i="3"/>
  <c r="X111" i="3"/>
  <c r="X45" i="3"/>
  <c r="X52" i="3"/>
  <c r="X5" i="3"/>
  <c r="X20" i="3"/>
  <c r="X116" i="3"/>
  <c r="X100" i="3"/>
  <c r="X64" i="3"/>
  <c r="X21" i="3"/>
  <c r="X36" i="3"/>
  <c r="X25" i="3"/>
  <c r="X74" i="3"/>
  <c r="X72" i="3"/>
  <c r="X108" i="3"/>
  <c r="X66" i="3"/>
  <c r="X58" i="3"/>
  <c r="X44" i="3"/>
  <c r="X90" i="3"/>
  <c r="X37" i="3"/>
  <c r="X99" i="3"/>
  <c r="X8" i="3"/>
  <c r="X13" i="3"/>
  <c r="X78" i="3"/>
  <c r="X77" i="3"/>
  <c r="X55" i="3"/>
  <c r="X51" i="3"/>
  <c r="X73" i="3"/>
  <c r="X69" i="3"/>
  <c r="X32" i="3"/>
  <c r="X11" i="3"/>
  <c r="X85" i="3"/>
  <c r="X43" i="3"/>
  <c r="X94" i="3"/>
  <c r="X117" i="3"/>
  <c r="X120" i="3"/>
  <c r="X17" i="3"/>
  <c r="X110" i="3"/>
  <c r="X121" i="3"/>
  <c r="X122" i="3"/>
  <c r="X35" i="3"/>
  <c r="X96" i="3"/>
  <c r="X76" i="3"/>
  <c r="X81" i="3"/>
  <c r="X39" i="3"/>
  <c r="X15" i="3"/>
  <c r="X97" i="3"/>
  <c r="X2" i="3"/>
  <c r="X101" i="3"/>
  <c r="X89" i="3"/>
  <c r="X59" i="3"/>
  <c r="X119" i="3"/>
  <c r="X115" i="3"/>
  <c r="X7" i="3"/>
  <c r="X18" i="3"/>
  <c r="X113" i="3"/>
  <c r="X9" i="3"/>
  <c r="X62" i="3"/>
  <c r="X86" i="3"/>
  <c r="X19" i="3"/>
  <c r="X29" i="3"/>
  <c r="X26" i="3"/>
  <c r="X31" i="3"/>
  <c r="X41" i="3"/>
  <c r="X75" i="3"/>
  <c r="X54" i="3"/>
  <c r="X107" i="3"/>
  <c r="X106" i="3"/>
  <c r="X68" i="3"/>
  <c r="X48" i="3"/>
  <c r="X57" i="3"/>
  <c r="X33" i="3"/>
  <c r="X70" i="3"/>
  <c r="X42" i="3"/>
  <c r="X88" i="3"/>
  <c r="X93" i="3"/>
  <c r="X118" i="3"/>
  <c r="X114" i="3"/>
  <c r="X102" i="3"/>
  <c r="X67" i="3"/>
  <c r="X22" i="3"/>
  <c r="X87" i="3"/>
  <c r="X80" i="3"/>
  <c r="X83" i="3"/>
  <c r="X16" i="3"/>
  <c r="X105" i="3"/>
  <c r="X95" i="3"/>
  <c r="X50" i="3"/>
  <c r="X49" i="3"/>
  <c r="X34" i="3"/>
  <c r="X71" i="3"/>
  <c r="X4" i="3"/>
  <c r="X40" i="3"/>
  <c r="X3" i="3"/>
  <c r="X63" i="3"/>
  <c r="X14" i="3"/>
  <c r="X38" i="3"/>
  <c r="X91" i="3"/>
  <c r="X10" i="3"/>
  <c r="X46" i="3"/>
  <c r="X103" i="3"/>
  <c r="X98" i="3"/>
  <c r="X79" i="3"/>
  <c r="X112" i="3"/>
  <c r="X6" i="3"/>
  <c r="X30" i="3"/>
  <c r="X65" i="3"/>
  <c r="X47" i="3"/>
  <c r="X84" i="3"/>
  <c r="X23" i="3"/>
  <c r="X24" i="3"/>
</calcChain>
</file>

<file path=xl/sharedStrings.xml><?xml version="1.0" encoding="utf-8"?>
<sst xmlns="http://schemas.openxmlformats.org/spreadsheetml/2006/main" count="24552" uniqueCount="10356">
  <si>
    <t>Name</t>
  </si>
  <si>
    <t>Ticker</t>
  </si>
  <si>
    <t>Sub-Sector</t>
  </si>
  <si>
    <t>Market Cap</t>
  </si>
  <si>
    <t>Close Price</t>
  </si>
  <si>
    <t>1Y Return vs Nifty</t>
  </si>
  <si>
    <t>1M Return vs Nifty</t>
  </si>
  <si>
    <t>6M Return vs Nifty</t>
  </si>
  <si>
    <t>1W Return vs Nifty</t>
  </si>
  <si>
    <t>50D EMA</t>
  </si>
  <si>
    <t>200D EMA</t>
  </si>
  <si>
    <t>RSI Exponential â€“ 14D</t>
  </si>
  <si>
    <t>Relative Volume</t>
  </si>
  <si>
    <t>% Away From 52W High</t>
  </si>
  <si>
    <t>% Away From 52W Low</t>
  </si>
  <si>
    <t>Sharpe Ratio</t>
  </si>
  <si>
    <t>Reliance Industries Ltd</t>
  </si>
  <si>
    <t>RELIANCE</t>
  </si>
  <si>
    <t>Oil &amp; Gas - Refining &amp; Marketing</t>
  </si>
  <si>
    <t>Tata Consultancy Services Ltd</t>
  </si>
  <si>
    <t>TCS</t>
  </si>
  <si>
    <t>IT Services &amp; Consulting</t>
  </si>
  <si>
    <t>HDFC Bank Ltd</t>
  </si>
  <si>
    <t>HDFCBANK</t>
  </si>
  <si>
    <t>Private Banks</t>
  </si>
  <si>
    <t>Bharti Airtel Ltd</t>
  </si>
  <si>
    <t>BHARTIARTL</t>
  </si>
  <si>
    <t>Telecom Services</t>
  </si>
  <si>
    <t>ICICI Bank Ltd</t>
  </si>
  <si>
    <t>ICICIBANK</t>
  </si>
  <si>
    <t>Infosys Ltd</t>
  </si>
  <si>
    <t>INFY</t>
  </si>
  <si>
    <t>State Bank of India</t>
  </si>
  <si>
    <t>SBIN</t>
  </si>
  <si>
    <t>Public Banks</t>
  </si>
  <si>
    <t>Life Insurance Corporation Of India</t>
  </si>
  <si>
    <t>LICI</t>
  </si>
  <si>
    <t>Insurance</t>
  </si>
  <si>
    <t>Hindustan Unilever Ltd</t>
  </si>
  <si>
    <t>HINDUNILVR</t>
  </si>
  <si>
    <t>FMCG - Household Products</t>
  </si>
  <si>
    <t>ITC Ltd</t>
  </si>
  <si>
    <t>ITC</t>
  </si>
  <si>
    <t>FMCG - Tobacco</t>
  </si>
  <si>
    <t>Larsen and Toubro Ltd</t>
  </si>
  <si>
    <t>LT</t>
  </si>
  <si>
    <t>Construction &amp; Engineering</t>
  </si>
  <si>
    <t>HCL Technologies Ltd</t>
  </si>
  <si>
    <t>HCLTECH</t>
  </si>
  <si>
    <t>Sun Pharmaceutical Industries Ltd</t>
  </si>
  <si>
    <t>SUNPHARMA</t>
  </si>
  <si>
    <t>Pharmaceuticals</t>
  </si>
  <si>
    <t>Bajaj Finance Ltd</t>
  </si>
  <si>
    <t>BAJFINANCE</t>
  </si>
  <si>
    <t>Consumer Finance</t>
  </si>
  <si>
    <t>Oil and Natural Gas Corporation Ltd</t>
  </si>
  <si>
    <t>ONGC</t>
  </si>
  <si>
    <t>Oil &amp; Gas - Exploration &amp; Production</t>
  </si>
  <si>
    <t>NTPC Ltd</t>
  </si>
  <si>
    <t>NTPC</t>
  </si>
  <si>
    <t>Power Generation</t>
  </si>
  <si>
    <t>Tata Motors Ltd</t>
  </si>
  <si>
    <t>TATAMOTORS</t>
  </si>
  <si>
    <t>Four Wheelers</t>
  </si>
  <si>
    <t>Maruti Suzuki India Ltd</t>
  </si>
  <si>
    <t>MARUTI</t>
  </si>
  <si>
    <t>Axis Bank Ltd</t>
  </si>
  <si>
    <t>AXISBANK</t>
  </si>
  <si>
    <t>Kotak Mahindra Bank Ltd</t>
  </si>
  <si>
    <t>KOTAKBANK</t>
  </si>
  <si>
    <t>Adani Enterprises Ltd</t>
  </si>
  <si>
    <t>ADANIENT</t>
  </si>
  <si>
    <t>Commodities Trading</t>
  </si>
  <si>
    <t>Mahindra and Mahindra Ltd</t>
  </si>
  <si>
    <t>M&amp;M</t>
  </si>
  <si>
    <t>Coal India Ltd</t>
  </si>
  <si>
    <t>COALINDIA</t>
  </si>
  <si>
    <t>Mining - Coal</t>
  </si>
  <si>
    <t>UltraTech Cement Ltd</t>
  </si>
  <si>
    <t>ULTRACEMCO</t>
  </si>
  <si>
    <t>Cement</t>
  </si>
  <si>
    <t>Avenue Supermarts Ltd</t>
  </si>
  <si>
    <t>DMART</t>
  </si>
  <si>
    <t>Retail - Department Stores</t>
  </si>
  <si>
    <t>Titan Company Ltd</t>
  </si>
  <si>
    <t>TITAN</t>
  </si>
  <si>
    <t>Precious Metals, Jewellery &amp; Watches</t>
  </si>
  <si>
    <t>Hindustan Aeronautics Ltd</t>
  </si>
  <si>
    <t>HAL</t>
  </si>
  <si>
    <t>Aerospace &amp; Defense Equipments</t>
  </si>
  <si>
    <t>Adani Ports and Special Economic Zone Ltd</t>
  </si>
  <si>
    <t>ADANIPORTS</t>
  </si>
  <si>
    <t>Ports</t>
  </si>
  <si>
    <t>Power Grid Corporation of India Ltd</t>
  </si>
  <si>
    <t>POWERGRID</t>
  </si>
  <si>
    <t>Power Transmission &amp; Distribution</t>
  </si>
  <si>
    <t>Asian Paints Ltd</t>
  </si>
  <si>
    <t>ASIANPAINT</t>
  </si>
  <si>
    <t>Paints</t>
  </si>
  <si>
    <t>Adani Green Energy Ltd</t>
  </si>
  <si>
    <t>ADANIGREEN</t>
  </si>
  <si>
    <t>Renewable Energy</t>
  </si>
  <si>
    <t>Bajaj Auto Ltd</t>
  </si>
  <si>
    <t>BAJAJ-AUTO</t>
  </si>
  <si>
    <t>Two Wheelers</t>
  </si>
  <si>
    <t>Wipro Ltd</t>
  </si>
  <si>
    <t>WIPRO</t>
  </si>
  <si>
    <t>Bajaj Finserv Ltd</t>
  </si>
  <si>
    <t>BAJAJFINSV</t>
  </si>
  <si>
    <t>Adani Power Ltd</t>
  </si>
  <si>
    <t>ADANIPOWER</t>
  </si>
  <si>
    <t>Siemens Ltd</t>
  </si>
  <si>
    <t>SIEMENS</t>
  </si>
  <si>
    <t>Conglomerates</t>
  </si>
  <si>
    <t>Trent Ltd</t>
  </si>
  <si>
    <t>TRENT</t>
  </si>
  <si>
    <t>Retail - Apparel</t>
  </si>
  <si>
    <t>Indian Oil Corporation Ltd</t>
  </si>
  <si>
    <t>IOC</t>
  </si>
  <si>
    <t>Nestle India Ltd</t>
  </si>
  <si>
    <t>NESTLEIND</t>
  </si>
  <si>
    <t>FMCG - Foods</t>
  </si>
  <si>
    <t>Indian Railway Finance Corp Ltd</t>
  </si>
  <si>
    <t>IRFC</t>
  </si>
  <si>
    <t>Specialized Finance</t>
  </si>
  <si>
    <t>JSW Steel Ltd</t>
  </si>
  <si>
    <t>JSWSTEEL</t>
  </si>
  <si>
    <t>Iron &amp; Steel</t>
  </si>
  <si>
    <t>Zomato Ltd</t>
  </si>
  <si>
    <t>ZOMATO</t>
  </si>
  <si>
    <t>Online Services</t>
  </si>
  <si>
    <t>Bharat Electronics Ltd</t>
  </si>
  <si>
    <t>BEL</t>
  </si>
  <si>
    <t>Electronic Equipments</t>
  </si>
  <si>
    <t>Hindustan Zinc Ltd</t>
  </si>
  <si>
    <t>HINDZINC</t>
  </si>
  <si>
    <t>Mining - Diversified</t>
  </si>
  <si>
    <t>DLF Ltd</t>
  </si>
  <si>
    <t>DLF</t>
  </si>
  <si>
    <t>Real Estate</t>
  </si>
  <si>
    <t>Jio Financial Services Ltd</t>
  </si>
  <si>
    <t>JIOFIN</t>
  </si>
  <si>
    <t>Varun Beverages Ltd</t>
  </si>
  <si>
    <t>VBL</t>
  </si>
  <si>
    <t>Soft Drinks</t>
  </si>
  <si>
    <t>Tata Steel Ltd</t>
  </si>
  <si>
    <t>TATASTEEL</t>
  </si>
  <si>
    <t>Grasim Industries Ltd</t>
  </si>
  <si>
    <t>GRASIM</t>
  </si>
  <si>
    <t>Interglobe Aviation Ltd</t>
  </si>
  <si>
    <t>INDIGO</t>
  </si>
  <si>
    <t>Airlines</t>
  </si>
  <si>
    <t>Vedanta Ltd</t>
  </si>
  <si>
    <t>VEDL</t>
  </si>
  <si>
    <t>Metals - Diversified</t>
  </si>
  <si>
    <t>SBI Life Insurance Company Ltd</t>
  </si>
  <si>
    <t>SBILIFE</t>
  </si>
  <si>
    <t>LTIMindtree Ltd</t>
  </si>
  <si>
    <t>LTIM</t>
  </si>
  <si>
    <t>Power Finance Corporation Ltd</t>
  </si>
  <si>
    <t>PFC</t>
  </si>
  <si>
    <t>ABB India Ltd</t>
  </si>
  <si>
    <t>ABB</t>
  </si>
  <si>
    <t>Heavy Electrical Equipments</t>
  </si>
  <si>
    <t>Tech Mahindra Ltd</t>
  </si>
  <si>
    <t>TECHM</t>
  </si>
  <si>
    <t>Hindalco Industries Ltd</t>
  </si>
  <si>
    <t>HINDALCO</t>
  </si>
  <si>
    <t>Metals - Aluminium</t>
  </si>
  <si>
    <t>Pidilite Industries Ltd</t>
  </si>
  <si>
    <t>PIDILITIND</t>
  </si>
  <si>
    <t>Diversified Chemicals</t>
  </si>
  <si>
    <t>HDFC Life Insurance Company Ltd</t>
  </si>
  <si>
    <t>HDFCLIFE</t>
  </si>
  <si>
    <t>REC Limited</t>
  </si>
  <si>
    <t>RECLTD</t>
  </si>
  <si>
    <t>Gail (India) Ltd</t>
  </si>
  <si>
    <t>GAIL</t>
  </si>
  <si>
    <t>Gas Distribution</t>
  </si>
  <si>
    <t>Ambuja Cements Ltd</t>
  </si>
  <si>
    <t>AMBUJACEM</t>
  </si>
  <si>
    <t>Bharat Petroleum Corporation Ltd</t>
  </si>
  <si>
    <t>BPCL</t>
  </si>
  <si>
    <t>TATAMTRDVR</t>
  </si>
  <si>
    <t>Godrej Consumer Products Ltd</t>
  </si>
  <si>
    <t>GODREJCP</t>
  </si>
  <si>
    <t>FMCG - Personal Products</t>
  </si>
  <si>
    <t>Britannia Industries Ltd</t>
  </si>
  <si>
    <t>BRITANNIA</t>
  </si>
  <si>
    <t>Tata Power Company Ltd</t>
  </si>
  <si>
    <t>TATAPOWER</t>
  </si>
  <si>
    <t>Samvardhana Motherson International Ltd</t>
  </si>
  <si>
    <t>MOTHERSON</t>
  </si>
  <si>
    <t>Auto Parts</t>
  </si>
  <si>
    <t>Eicher Motors Ltd</t>
  </si>
  <si>
    <t>EICHERMOT</t>
  </si>
  <si>
    <t>Trucks &amp; Buses</t>
  </si>
  <si>
    <t>TVS Motor Company Ltd</t>
  </si>
  <si>
    <t>TVSMOTOR</t>
  </si>
  <si>
    <t>Divi's Laboratories Ltd</t>
  </si>
  <si>
    <t>DIVISLAB</t>
  </si>
  <si>
    <t>Labs &amp; Life Sciences Services</t>
  </si>
  <si>
    <t>Bank of Baroda Ltd</t>
  </si>
  <si>
    <t>BANKBARODA</t>
  </si>
  <si>
    <t>Cipla Ltd</t>
  </si>
  <si>
    <t>CIPLA</t>
  </si>
  <si>
    <t>Punjab National Bank</t>
  </si>
  <si>
    <t>PNB</t>
  </si>
  <si>
    <t>Adani Energy Solutions Ltd</t>
  </si>
  <si>
    <t>ADANIENSOL</t>
  </si>
  <si>
    <t>Power Infrastructure</t>
  </si>
  <si>
    <t>JSW Energy Ltd</t>
  </si>
  <si>
    <t>JSWENERGY</t>
  </si>
  <si>
    <t>Macrotech Developers Ltd</t>
  </si>
  <si>
    <t>LODHA</t>
  </si>
  <si>
    <t>Tata Consumer Products Ltd</t>
  </si>
  <si>
    <t>TATACONSUM</t>
  </si>
  <si>
    <t>Tea &amp; Coffee</t>
  </si>
  <si>
    <t>Rail Vikas Nigam Ltd</t>
  </si>
  <si>
    <t>RVNL</t>
  </si>
  <si>
    <t>Havells India Ltd</t>
  </si>
  <si>
    <t>HAVELLS</t>
  </si>
  <si>
    <t>Electrical Components &amp; Equipments</t>
  </si>
  <si>
    <t>Shriram Finance Ltd</t>
  </si>
  <si>
    <t>SHRIRAMFIN</t>
  </si>
  <si>
    <t>Cholamandalam Investment and Finance Company Ltd</t>
  </si>
  <si>
    <t>CHOLAFIN</t>
  </si>
  <si>
    <t>Indus Towers Ltd</t>
  </si>
  <si>
    <t>INDUSTOWER</t>
  </si>
  <si>
    <t>Telecom Infrastructure</t>
  </si>
  <si>
    <t>Dabur India Ltd</t>
  </si>
  <si>
    <t>DABUR</t>
  </si>
  <si>
    <t>Indian Overseas Bank</t>
  </si>
  <si>
    <t>IOB</t>
  </si>
  <si>
    <t>Dr Reddy's Laboratories Ltd</t>
  </si>
  <si>
    <t>DRREDDY</t>
  </si>
  <si>
    <t>Oil India Ltd</t>
  </si>
  <si>
    <t>OIL</t>
  </si>
  <si>
    <t>Torrent Pharmaceuticals Ltd</t>
  </si>
  <si>
    <t>TORNTPHARM</t>
  </si>
  <si>
    <t>CG Power and Industrial Solutions Ltd</t>
  </si>
  <si>
    <t>CGPOWER</t>
  </si>
  <si>
    <t>Zydus Lifesciences Ltd</t>
  </si>
  <si>
    <t>ZYDUSLIFE</t>
  </si>
  <si>
    <t>Bajaj Holdings and Investment Ltd</t>
  </si>
  <si>
    <t>BAJAJHLDNG</t>
  </si>
  <si>
    <t>Asset Management</t>
  </si>
  <si>
    <t>Vodafone Idea Ltd</t>
  </si>
  <si>
    <t>IDEA</t>
  </si>
  <si>
    <t>Indusind Bank Ltd</t>
  </si>
  <si>
    <t>INDUSINDBK</t>
  </si>
  <si>
    <t>Cummins India Ltd</t>
  </si>
  <si>
    <t>CUMMINSIND</t>
  </si>
  <si>
    <t>Industrial Machinery</t>
  </si>
  <si>
    <t>Hero MotoCorp Ltd</t>
  </si>
  <si>
    <t>HEROMOTOCO</t>
  </si>
  <si>
    <t>United Spirits Ltd</t>
  </si>
  <si>
    <t>UNITDSPR</t>
  </si>
  <si>
    <t>Alcoholic Beverages</t>
  </si>
  <si>
    <t>ICICI Lombard General Insurance Company Ltd</t>
  </si>
  <si>
    <t>ICICIGI</t>
  </si>
  <si>
    <t>ICICI Prudential Life Insurance Company Ltd</t>
  </si>
  <si>
    <t>ICICIPRULI</t>
  </si>
  <si>
    <t>Suzlon Energy Ltd</t>
  </si>
  <si>
    <t>SUZLON</t>
  </si>
  <si>
    <t>Renewable Energy Equipment &amp; Services</t>
  </si>
  <si>
    <t>IDBI Bank Ltd</t>
  </si>
  <si>
    <t>IDBI</t>
  </si>
  <si>
    <t>Private Bank</t>
  </si>
  <si>
    <t>Bharat Heavy Electricals Ltd</t>
  </si>
  <si>
    <t>BHEL</t>
  </si>
  <si>
    <t>Polycab India Ltd</t>
  </si>
  <si>
    <t>POLYCAB</t>
  </si>
  <si>
    <t>GMR Airports Infrastructure Ltd</t>
  </si>
  <si>
    <t>GMRINFRA</t>
  </si>
  <si>
    <t>Canara Bank Ltd</t>
  </si>
  <si>
    <t>CANBK</t>
  </si>
  <si>
    <t>Jindal Steel And Power Ltd</t>
  </si>
  <si>
    <t>JINDALSTEL</t>
  </si>
  <si>
    <t>Colgate-Palmolive (India) Ltd</t>
  </si>
  <si>
    <t>COLPAL</t>
  </si>
  <si>
    <t>Apollo Hospitals Enterprise Ltd</t>
  </si>
  <si>
    <t>APOLLOHOSP</t>
  </si>
  <si>
    <t>Hospitals &amp; Diagnostic Centres</t>
  </si>
  <si>
    <t>NHPC Ltd</t>
  </si>
  <si>
    <t>NHPC</t>
  </si>
  <si>
    <t>Info Edge (India) Ltd</t>
  </si>
  <si>
    <t>NAUKRI</t>
  </si>
  <si>
    <t>Bosch Ltd</t>
  </si>
  <si>
    <t>BOSCHLTD</t>
  </si>
  <si>
    <t>Lupin Ltd</t>
  </si>
  <si>
    <t>LUPIN</t>
  </si>
  <si>
    <t>Oracle Financial Services Software Ltd</t>
  </si>
  <si>
    <t>OFSS</t>
  </si>
  <si>
    <t>Software Services</t>
  </si>
  <si>
    <t>Solar Industries India Ltd</t>
  </si>
  <si>
    <t>SOLARINDS</t>
  </si>
  <si>
    <t>Commodity Chemicals</t>
  </si>
  <si>
    <t>Union Bank of India Ltd</t>
  </si>
  <si>
    <t>UNIONBANK</t>
  </si>
  <si>
    <t>Mankind Pharma Ltd</t>
  </si>
  <si>
    <t>MANKIND</t>
  </si>
  <si>
    <t>Indian Hotels Company Ltd</t>
  </si>
  <si>
    <t>INDHOTEL</t>
  </si>
  <si>
    <t>Hotels, Resorts &amp; Cruise Lines</t>
  </si>
  <si>
    <t>Adani Total Gas Ltd</t>
  </si>
  <si>
    <t>ATGL</t>
  </si>
  <si>
    <t>HDFC Asset Management Company Ltd</t>
  </si>
  <si>
    <t>HDFCAMC</t>
  </si>
  <si>
    <t>Aurobindo Pharma Ltd</t>
  </si>
  <si>
    <t>AUROPHARMA</t>
  </si>
  <si>
    <t>Shree Cement Ltd</t>
  </si>
  <si>
    <t>SHREECEM</t>
  </si>
  <si>
    <t>Marico Ltd</t>
  </si>
  <si>
    <t>MARICO</t>
  </si>
  <si>
    <t>Mazagon Dock Shipbuilders Ltd</t>
  </si>
  <si>
    <t>MAZDOCK</t>
  </si>
  <si>
    <t>Shipbuilding</t>
  </si>
  <si>
    <t>Hindustan Petroleum Corp Ltd</t>
  </si>
  <si>
    <t>HINDPETRO</t>
  </si>
  <si>
    <t>Max Healthcare Institute Ltd</t>
  </si>
  <si>
    <t>MAXHEALTH</t>
  </si>
  <si>
    <t>PB Fintech Ltd</t>
  </si>
  <si>
    <t>POLICYBZR</t>
  </si>
  <si>
    <t>Godrej Properties Ltd</t>
  </si>
  <si>
    <t>GODREJPROP</t>
  </si>
  <si>
    <t>Dixon Technologies (India) Ltd</t>
  </si>
  <si>
    <t>DIXON</t>
  </si>
  <si>
    <t>Home Electronics &amp; Appliances</t>
  </si>
  <si>
    <t>Tube Investments of India Ltd</t>
  </si>
  <si>
    <t>TIINDIA</t>
  </si>
  <si>
    <t>Cycles</t>
  </si>
  <si>
    <t>Torrent Power Ltd</t>
  </si>
  <si>
    <t>TORNTPOWER</t>
  </si>
  <si>
    <t>Muthoot Finance Ltd</t>
  </si>
  <si>
    <t>MUTHOOTFIN</t>
  </si>
  <si>
    <t>Persistent Systems Ltd</t>
  </si>
  <si>
    <t>PERSISTENT</t>
  </si>
  <si>
    <t>Ashok Leyland Ltd</t>
  </si>
  <si>
    <t>ASHOKLEY</t>
  </si>
  <si>
    <t>Bharat Forge Ltd</t>
  </si>
  <si>
    <t>BHARATFORG</t>
  </si>
  <si>
    <t>Yes Bank Ltd</t>
  </si>
  <si>
    <t>YESBANK</t>
  </si>
  <si>
    <t>SRF Ltd</t>
  </si>
  <si>
    <t>SRF</t>
  </si>
  <si>
    <t>Indian Railway Catering and Tourism Corporation Ltd</t>
  </si>
  <si>
    <t>IRCTC</t>
  </si>
  <si>
    <t>Indian Bank</t>
  </si>
  <si>
    <t>INDIANB</t>
  </si>
  <si>
    <t>General Insurance Corporation of India</t>
  </si>
  <si>
    <t>GICRE</t>
  </si>
  <si>
    <t>Prestige Estates Projects Ltd</t>
  </si>
  <si>
    <t>PRESTIGE</t>
  </si>
  <si>
    <t>Alkem Laboratories Ltd</t>
  </si>
  <si>
    <t>ALKEM</t>
  </si>
  <si>
    <t>Supreme Industries Ltd</t>
  </si>
  <si>
    <t>SUPREMEIND</t>
  </si>
  <si>
    <t>Plastic Products</t>
  </si>
  <si>
    <t>SBI Cards and Payment Services Ltd</t>
  </si>
  <si>
    <t>SBICARD</t>
  </si>
  <si>
    <t>Payment Infrastructure</t>
  </si>
  <si>
    <t>Patanjali Foods Ltd</t>
  </si>
  <si>
    <t>PATANJALI</t>
  </si>
  <si>
    <t>Packaged Foods &amp; Meats</t>
  </si>
  <si>
    <t>Indian Renewable Energy Development Agency Ltd</t>
  </si>
  <si>
    <t>IREDA</t>
  </si>
  <si>
    <t>NMDC Ltd</t>
  </si>
  <si>
    <t>NMDC</t>
  </si>
  <si>
    <t>Mining - Iron Ore</t>
  </si>
  <si>
    <t>PI Industries Ltd</t>
  </si>
  <si>
    <t>PIIND</t>
  </si>
  <si>
    <t>Berger Paints India Ltd</t>
  </si>
  <si>
    <t>BERGEPAINT</t>
  </si>
  <si>
    <t>Phoenix Mills Ltd</t>
  </si>
  <si>
    <t>PHOENIXLTD</t>
  </si>
  <si>
    <t>JSW Infrastructure Ltd</t>
  </si>
  <si>
    <t>JSWINFRA</t>
  </si>
  <si>
    <t>Kalyan Jewellers India Ltd</t>
  </si>
  <si>
    <t>KALYANKJIL</t>
  </si>
  <si>
    <t>Oberoi Realty Ltd</t>
  </si>
  <si>
    <t>OBEROIRLTY</t>
  </si>
  <si>
    <t>UNO Minda Ltd</t>
  </si>
  <si>
    <t>UNOMINDA</t>
  </si>
  <si>
    <t>Fertilisers And Chemicals Travancore Ltd</t>
  </si>
  <si>
    <t>FACT</t>
  </si>
  <si>
    <t>Fertilizers &amp; Agro Chemicals</t>
  </si>
  <si>
    <t>Fsn E-Commerce Ventures Ltd</t>
  </si>
  <si>
    <t>NYKAA</t>
  </si>
  <si>
    <t>Wellness Services</t>
  </si>
  <si>
    <t>Schaeffler India Ltd</t>
  </si>
  <si>
    <t>SCHAEFFLER</t>
  </si>
  <si>
    <t>Linde India Ltd</t>
  </si>
  <si>
    <t>LINDEINDIA</t>
  </si>
  <si>
    <t>UCO Bank</t>
  </si>
  <si>
    <t>UCOBANK</t>
  </si>
  <si>
    <t>Abbott India Ltd</t>
  </si>
  <si>
    <t>ABBOTINDIA</t>
  </si>
  <si>
    <t>Jindal Stainless Ltd</t>
  </si>
  <si>
    <t>JSL</t>
  </si>
  <si>
    <t>Container Corporation of India Ltd</t>
  </si>
  <si>
    <t>CONCOR</t>
  </si>
  <si>
    <t>Logistics</t>
  </si>
  <si>
    <t>MRF Ltd</t>
  </si>
  <si>
    <t>MRF</t>
  </si>
  <si>
    <t>Tires &amp; Rubber</t>
  </si>
  <si>
    <t>Bharti Hexacom Ltd</t>
  </si>
  <si>
    <t>BHARTIHEXA</t>
  </si>
  <si>
    <t>L&amp;T Technology Services Ltd</t>
  </si>
  <si>
    <t>LTTS</t>
  </si>
  <si>
    <t>Aditya Birla Capital Ltd</t>
  </si>
  <si>
    <t>ABCAPITAL</t>
  </si>
  <si>
    <t>Diversified Financials</t>
  </si>
  <si>
    <t>Mphasis Ltd</t>
  </si>
  <si>
    <t>MPHASIS</t>
  </si>
  <si>
    <t>Voltas Ltd</t>
  </si>
  <si>
    <t>VOLTAS</t>
  </si>
  <si>
    <t>Steel Authority of India Ltd</t>
  </si>
  <si>
    <t>SAIL</t>
  </si>
  <si>
    <t>Housing and Urban Development Corporation Ltd</t>
  </si>
  <si>
    <t>HUDCO</t>
  </si>
  <si>
    <t>Petronet LNG Ltd</t>
  </si>
  <si>
    <t>PETRONET</t>
  </si>
  <si>
    <t>Oil &amp; Gas - Storage &amp; Transportation</t>
  </si>
  <si>
    <t>Tata Communications Ltd</t>
  </si>
  <si>
    <t>TATACOMM</t>
  </si>
  <si>
    <t>IDFC First Bank Ltd</t>
  </si>
  <si>
    <t>IDFCFIRSTB</t>
  </si>
  <si>
    <t>Balkrishna Industries Ltd</t>
  </si>
  <si>
    <t>BALKRISIND</t>
  </si>
  <si>
    <t>Ola Electric Mobility Ltd</t>
  </si>
  <si>
    <t>OLAELEC</t>
  </si>
  <si>
    <t>Procter &amp; Gamble Hygiene and Health Care Ltd</t>
  </si>
  <si>
    <t>PGHH</t>
  </si>
  <si>
    <t>Cochin Shipyard Ltd</t>
  </si>
  <si>
    <t>COCHINSHIP</t>
  </si>
  <si>
    <t>Bank of India Ltd</t>
  </si>
  <si>
    <t>BANKINDIA</t>
  </si>
  <si>
    <t>United Breweries Ltd</t>
  </si>
  <si>
    <t>UBL</t>
  </si>
  <si>
    <t>Central Bank of India Ltd</t>
  </si>
  <si>
    <t>CENTRALBK</t>
  </si>
  <si>
    <t>Astral Ltd</t>
  </si>
  <si>
    <t>ASTRAL</t>
  </si>
  <si>
    <t>Building Products - Pipes</t>
  </si>
  <si>
    <t>SJVN Ltd</t>
  </si>
  <si>
    <t>SJVN</t>
  </si>
  <si>
    <t>Coromandel International Ltd</t>
  </si>
  <si>
    <t>COROMANDEL</t>
  </si>
  <si>
    <t>Hitachi Energy India Ltd</t>
  </si>
  <si>
    <t>POWERINDIA</t>
  </si>
  <si>
    <t>KPIT Technologies Ltd</t>
  </si>
  <si>
    <t>KPITTECH</t>
  </si>
  <si>
    <t>Thermax Limited</t>
  </si>
  <si>
    <t>THERMAX</t>
  </si>
  <si>
    <t>GlaxoSmithKline Pharmaceuticals Ltd</t>
  </si>
  <si>
    <t>GLAXO</t>
  </si>
  <si>
    <t>Adani Wilmar Ltd</t>
  </si>
  <si>
    <t>AWL</t>
  </si>
  <si>
    <t>Federal Bank Ltd</t>
  </si>
  <si>
    <t>FEDERALBNK</t>
  </si>
  <si>
    <t>Bharat Dynamics Ltd</t>
  </si>
  <si>
    <t>BDL</t>
  </si>
  <si>
    <t>Sundaram Finance Ltd</t>
  </si>
  <si>
    <t>SUNDARMFIN</t>
  </si>
  <si>
    <t>Tata Elxsi Ltd</t>
  </si>
  <si>
    <t>TATAELXSI</t>
  </si>
  <si>
    <t>Glenmark Pharmaceuticals Ltd</t>
  </si>
  <si>
    <t>GLENMARK</t>
  </si>
  <si>
    <t>AU Small Finance Bank Ltd</t>
  </si>
  <si>
    <t>AUBANK</t>
  </si>
  <si>
    <t>Page Industries Ltd</t>
  </si>
  <si>
    <t>PAGEIND</t>
  </si>
  <si>
    <t>Apparel &amp; Accessories</t>
  </si>
  <si>
    <t>Honeywell Automation India Ltd</t>
  </si>
  <si>
    <t>HONAUT</t>
  </si>
  <si>
    <t>Motilal Oswal Financial Services Ltd</t>
  </si>
  <si>
    <t>MOTILALOFS</t>
  </si>
  <si>
    <t>Nippon Life India Asset Management Ltd</t>
  </si>
  <si>
    <t>NAM-INDIA</t>
  </si>
  <si>
    <t>ACC Ltd</t>
  </si>
  <si>
    <t>ACC</t>
  </si>
  <si>
    <t>Bank of Maharashtra Ltd</t>
  </si>
  <si>
    <t>MAHABANK</t>
  </si>
  <si>
    <t>New India Assurance Company Ltd</t>
  </si>
  <si>
    <t>NIACL</t>
  </si>
  <si>
    <t>UPL Ltd</t>
  </si>
  <si>
    <t>UPL</t>
  </si>
  <si>
    <t>Jubilant Foodworks Ltd</t>
  </si>
  <si>
    <t>JUBLFOOD</t>
  </si>
  <si>
    <t>Restaurants &amp; Cafes</t>
  </si>
  <si>
    <t>Ge T&amp;D India Ltd</t>
  </si>
  <si>
    <t>GET&amp;D</t>
  </si>
  <si>
    <t>Tata Technologies Ltd</t>
  </si>
  <si>
    <t>TATATECH</t>
  </si>
  <si>
    <t>Exide Industries Ltd</t>
  </si>
  <si>
    <t>EXIDEIND</t>
  </si>
  <si>
    <t>Batteries</t>
  </si>
  <si>
    <t>Biocon Ltd</t>
  </si>
  <si>
    <t>BIOCON</t>
  </si>
  <si>
    <t>Biotechnology</t>
  </si>
  <si>
    <t>L&amp;T Finance Ltd</t>
  </si>
  <si>
    <t>LTF</t>
  </si>
  <si>
    <t>Escorts Kubota Ltd</t>
  </si>
  <si>
    <t>ESCORTS</t>
  </si>
  <si>
    <t>Tractors</t>
  </si>
  <si>
    <t>AIA Engineering Ltd</t>
  </si>
  <si>
    <t>AIAENG</t>
  </si>
  <si>
    <t>Sona BLW Precision Forgings Ltd</t>
  </si>
  <si>
    <t>SONACOMS</t>
  </si>
  <si>
    <t>Gujarat Gas Ltd</t>
  </si>
  <si>
    <t>GUJGASLTD</t>
  </si>
  <si>
    <t>KEI Industries Ltd</t>
  </si>
  <si>
    <t>KEI</t>
  </si>
  <si>
    <t>Cables</t>
  </si>
  <si>
    <t>Fortis Healthcare Ltd</t>
  </si>
  <si>
    <t>FORTIS</t>
  </si>
  <si>
    <t>Punjab &amp; Sind Bank</t>
  </si>
  <si>
    <t>PSB</t>
  </si>
  <si>
    <t>Lloyds Metals And Energy Ltd</t>
  </si>
  <si>
    <t>LLOYDSME</t>
  </si>
  <si>
    <t>360 One Wam Ltd</t>
  </si>
  <si>
    <t>360ONE</t>
  </si>
  <si>
    <t>Investment Banking &amp; Brokerage</t>
  </si>
  <si>
    <t>Coforge Ltd</t>
  </si>
  <si>
    <t>COFORGE</t>
  </si>
  <si>
    <t>IRB Infrastructure Developers Ltd</t>
  </si>
  <si>
    <t>IRB</t>
  </si>
  <si>
    <t>APL Apollo Tubes Ltd</t>
  </si>
  <si>
    <t>APLAPOLLO</t>
  </si>
  <si>
    <t>3M India Ltd</t>
  </si>
  <si>
    <t>3MINDIA</t>
  </si>
  <si>
    <t>Stationery</t>
  </si>
  <si>
    <t>Mahindra and Mahindra Financial Services Ltd</t>
  </si>
  <si>
    <t>M&amp;MFIN</t>
  </si>
  <si>
    <t>Deepak Nitrite Ltd</t>
  </si>
  <si>
    <t>DEEPAKNTR</t>
  </si>
  <si>
    <t>NLC India Ltd</t>
  </si>
  <si>
    <t>NLCINDIA</t>
  </si>
  <si>
    <t>Ajanta Pharma Ltd</t>
  </si>
  <si>
    <t>AJANTPHARM</t>
  </si>
  <si>
    <t>Mangalore Refinery and Petrochemicals Ltd</t>
  </si>
  <si>
    <t>MRPL</t>
  </si>
  <si>
    <t>Max Financial Services Ltd</t>
  </si>
  <si>
    <t>MFSL</t>
  </si>
  <si>
    <t>BSE Ltd</t>
  </si>
  <si>
    <t>BSE</t>
  </si>
  <si>
    <t>Stock Exchanges &amp; Ratings</t>
  </si>
  <si>
    <t>Indraprastha Gas Ltd</t>
  </si>
  <si>
    <t>IGL</t>
  </si>
  <si>
    <t>LIC Housing Finance Ltd</t>
  </si>
  <si>
    <t>LICHSGFIN</t>
  </si>
  <si>
    <t>Home Financing</t>
  </si>
  <si>
    <t>Metro Brands Ltd</t>
  </si>
  <si>
    <t>METROBRAND</t>
  </si>
  <si>
    <t>Footwear</t>
  </si>
  <si>
    <t>Apar Industries Ltd</t>
  </si>
  <si>
    <t>APARINDS</t>
  </si>
  <si>
    <t>Emami Ltd</t>
  </si>
  <si>
    <t>EMAMILTD</t>
  </si>
  <si>
    <t>Endurance Technologies Ltd</t>
  </si>
  <si>
    <t>ENDURANCE</t>
  </si>
  <si>
    <t>Gujarat Fluorochemicals Ltd</t>
  </si>
  <si>
    <t>FLUOROCHEM</t>
  </si>
  <si>
    <t>Specialty Chemicals</t>
  </si>
  <si>
    <t>Star Health and Allied Insurance Company Ltd</t>
  </si>
  <si>
    <t>STARHEALTH</t>
  </si>
  <si>
    <t>IPCA Laboratories Ltd</t>
  </si>
  <si>
    <t>IPCALAB</t>
  </si>
  <si>
    <t>Blue Star Ltd</t>
  </si>
  <si>
    <t>BLUESTARCO</t>
  </si>
  <si>
    <t>J K Cement Ltd</t>
  </si>
  <si>
    <t>JKCEMENT</t>
  </si>
  <si>
    <t>Syngene International Ltd</t>
  </si>
  <si>
    <t>SYNGENE</t>
  </si>
  <si>
    <t>Dalmia Bharat Ltd</t>
  </si>
  <si>
    <t>DALBHARAT</t>
  </si>
  <si>
    <t>Go Digit General Insurance Ltd</t>
  </si>
  <si>
    <t>GODIGIT</t>
  </si>
  <si>
    <t>One 97 Communications Ltd</t>
  </si>
  <si>
    <t>PAYTM</t>
  </si>
  <si>
    <t>Business Support Services</t>
  </si>
  <si>
    <t>National Aluminium Co Ltd</t>
  </si>
  <si>
    <t>NATIONALUM</t>
  </si>
  <si>
    <t>CRISIL Ltd</t>
  </si>
  <si>
    <t>CRISIL</t>
  </si>
  <si>
    <t>Aditya Birla Fashion and Retail Ltd</t>
  </si>
  <si>
    <t>ABFRL</t>
  </si>
  <si>
    <t>Brainbees Solutions Ltd</t>
  </si>
  <si>
    <t>FIRSTCRY</t>
  </si>
  <si>
    <t>Bandhan Bank Ltd</t>
  </si>
  <si>
    <t>BANDHANBNK</t>
  </si>
  <si>
    <t>Embassy Office Parks REIT</t>
  </si>
  <si>
    <t>EMBASSY</t>
  </si>
  <si>
    <t>Central Depository Services (India) Ltd</t>
  </si>
  <si>
    <t>CDSL</t>
  </si>
  <si>
    <t>Godrej Industries Ltd</t>
  </si>
  <si>
    <t>GODREJIND</t>
  </si>
  <si>
    <t>Kaynes Technology India Ltd</t>
  </si>
  <si>
    <t>KAYNES</t>
  </si>
  <si>
    <t>Apollo Tyres Ltd</t>
  </si>
  <si>
    <t>APOLLOTYRE</t>
  </si>
  <si>
    <t>Hindustan Copper Ltd</t>
  </si>
  <si>
    <t>HINDCOPPER</t>
  </si>
  <si>
    <t>Mining - Copper</t>
  </si>
  <si>
    <t>Delhivery Ltd</t>
  </si>
  <si>
    <t>DELHIVERY</t>
  </si>
  <si>
    <t>Cholamandalam Financial Holdings Ltd</t>
  </si>
  <si>
    <t>CHOLAHLDNG</t>
  </si>
  <si>
    <t>NBCC (India) Ltd</t>
  </si>
  <si>
    <t>NBCC</t>
  </si>
  <si>
    <t>Poonawalla Fincorp Ltd</t>
  </si>
  <si>
    <t>POONAWALLA</t>
  </si>
  <si>
    <t>Tata Investment Corporation Ltd</t>
  </si>
  <si>
    <t>TATAINVEST</t>
  </si>
  <si>
    <t>Motherson Sumi Wiring India Ltd</t>
  </si>
  <si>
    <t>MSUMI</t>
  </si>
  <si>
    <t>Sun Tv Network Ltd</t>
  </si>
  <si>
    <t>SUNTV</t>
  </si>
  <si>
    <t>TV Channels &amp; Broadcasters</t>
  </si>
  <si>
    <t>TVS Holdings Ltd</t>
  </si>
  <si>
    <t>TVSHLTD</t>
  </si>
  <si>
    <t>Gland Pharma Ltd</t>
  </si>
  <si>
    <t>GLAND</t>
  </si>
  <si>
    <t>Crompton Greaves Consumer Electricals Ltd</t>
  </si>
  <si>
    <t>CROMPTON</t>
  </si>
  <si>
    <t>KPR Mill Ltd</t>
  </si>
  <si>
    <t>KPRMILL</t>
  </si>
  <si>
    <t>Textiles</t>
  </si>
  <si>
    <t>ZF Commercial Vehicle Control Systems India Ltd</t>
  </si>
  <si>
    <t>ZFCVINDIA</t>
  </si>
  <si>
    <t>J B Chemicals and Pharmaceuticals Ltd</t>
  </si>
  <si>
    <t>JBCHEPHARM</t>
  </si>
  <si>
    <t>Jyoti CNC Automation Ltd</t>
  </si>
  <si>
    <t>JYOTICNC</t>
  </si>
  <si>
    <t>Computer Hardware</t>
  </si>
  <si>
    <t>Inox Wind Ltd</t>
  </si>
  <si>
    <t>INOXWIND</t>
  </si>
  <si>
    <t>Godfrey Phillips India Ltd</t>
  </si>
  <si>
    <t>GODFRYPHLP</t>
  </si>
  <si>
    <t>Carborundum Universal Ltd</t>
  </si>
  <si>
    <t>CARBORUNIV</t>
  </si>
  <si>
    <t>Gillette India Ltd</t>
  </si>
  <si>
    <t>GILLETTE</t>
  </si>
  <si>
    <t>Hatsun Agro Product Ltd</t>
  </si>
  <si>
    <t>HATSUN</t>
  </si>
  <si>
    <t>BASF India Ltd</t>
  </si>
  <si>
    <t>BASF</t>
  </si>
  <si>
    <t>Vedant Fashions Ltd</t>
  </si>
  <si>
    <t>MANYAVAR</t>
  </si>
  <si>
    <t>Sundram Fasteners Ltd</t>
  </si>
  <si>
    <t>SUNDRMFAST</t>
  </si>
  <si>
    <t>ITI Ltd</t>
  </si>
  <si>
    <t>ITI</t>
  </si>
  <si>
    <t>Telecom Equipments</t>
  </si>
  <si>
    <t>Timken India Ltd</t>
  </si>
  <si>
    <t>TIMKEN</t>
  </si>
  <si>
    <t>Global Health Ltd</t>
  </si>
  <si>
    <t>MEDANTA</t>
  </si>
  <si>
    <t>Bayer Cropscience Ltd</t>
  </si>
  <si>
    <t>BAYERCROP</t>
  </si>
  <si>
    <t>Natco Pharma Ltd</t>
  </si>
  <si>
    <t>NATCOPHARM</t>
  </si>
  <si>
    <t>Amara Raja Energy &amp; Mobility Ltd</t>
  </si>
  <si>
    <t>ARE&amp;M</t>
  </si>
  <si>
    <t>Dr. Lal PathLabs Ltd</t>
  </si>
  <si>
    <t>LALPATHLAB</t>
  </si>
  <si>
    <t>Suven Pharmaceuticals Ltd</t>
  </si>
  <si>
    <t>SUVENPHAR</t>
  </si>
  <si>
    <t>Tata Chemicals Ltd</t>
  </si>
  <si>
    <t>TATACHEM</t>
  </si>
  <si>
    <t>Grindwell Norton Ltd</t>
  </si>
  <si>
    <t>GRINDWELL</t>
  </si>
  <si>
    <t>Aegis Logistics Ltd</t>
  </si>
  <si>
    <t>AEGISLOG</t>
  </si>
  <si>
    <t>Emcure Pharmaceuticals Ltd</t>
  </si>
  <si>
    <t>EMCURE</t>
  </si>
  <si>
    <t>Brigade Enterprises Ltd</t>
  </si>
  <si>
    <t>BRIGADE</t>
  </si>
  <si>
    <t>Pfizer Ltd</t>
  </si>
  <si>
    <t>PFIZER</t>
  </si>
  <si>
    <t>Century Textiles and Industries Ltd</t>
  </si>
  <si>
    <t>CENTURYTEX</t>
  </si>
  <si>
    <t>Paper Products</t>
  </si>
  <si>
    <t>ICICI Securities Ltd</t>
  </si>
  <si>
    <t>ISEC</t>
  </si>
  <si>
    <t>Sumitomo Chemical India Ltd</t>
  </si>
  <si>
    <t>SUMICHEM</t>
  </si>
  <si>
    <t>SKF India Ltd</t>
  </si>
  <si>
    <t>SKFINDIA</t>
  </si>
  <si>
    <t>Castrol India Ltd</t>
  </si>
  <si>
    <t>CASTROLIND</t>
  </si>
  <si>
    <t>Himadri Speciality Chemical Ltd</t>
  </si>
  <si>
    <t>HSCL</t>
  </si>
  <si>
    <t>Narayana Hrudayalaya Ltd</t>
  </si>
  <si>
    <t>NH</t>
  </si>
  <si>
    <t>Authum Investment &amp; Infrastructure Ltd</t>
  </si>
  <si>
    <t>AIIL</t>
  </si>
  <si>
    <t>Whirlpool of India Ltd</t>
  </si>
  <si>
    <t>WHIRLPOOL</t>
  </si>
  <si>
    <t>KIOCL Ltd</t>
  </si>
  <si>
    <t>KIOCL</t>
  </si>
  <si>
    <t>CESC Ltd</t>
  </si>
  <si>
    <t>CESC</t>
  </si>
  <si>
    <t>Ircon International Ltd</t>
  </si>
  <si>
    <t>IRCON</t>
  </si>
  <si>
    <t>Multi Commodity Exchange of India Ltd</t>
  </si>
  <si>
    <t>MCX</t>
  </si>
  <si>
    <t>Piramal Pharma Ltd</t>
  </si>
  <si>
    <t>PPLPHARMA</t>
  </si>
  <si>
    <t>Ratnamani Metals and Tubes Ltd</t>
  </si>
  <si>
    <t>RATNAMANI</t>
  </si>
  <si>
    <t>Radico Khaitan Ltd</t>
  </si>
  <si>
    <t>RADICO</t>
  </si>
  <si>
    <t>Laurus Labs Ltd</t>
  </si>
  <si>
    <t>LAURUSLABS</t>
  </si>
  <si>
    <t>EIH Ltd</t>
  </si>
  <si>
    <t>EIHOTEL</t>
  </si>
  <si>
    <t>Angel One Ltd</t>
  </si>
  <si>
    <t>ANGELONE</t>
  </si>
  <si>
    <t>Piramal Enterprises Ltd</t>
  </si>
  <si>
    <t>PEL</t>
  </si>
  <si>
    <t>Kansai Nerolac Paints Ltd</t>
  </si>
  <si>
    <t>KANSAINER</t>
  </si>
  <si>
    <t>Affle (India) Ltd</t>
  </si>
  <si>
    <t>AFFLE</t>
  </si>
  <si>
    <t>Advertising</t>
  </si>
  <si>
    <t>Poly Medicure Ltd</t>
  </si>
  <si>
    <t>POLYMED</t>
  </si>
  <si>
    <t>Health Care Equipment &amp; Supplies</t>
  </si>
  <si>
    <t>Atul Ltd</t>
  </si>
  <si>
    <t>ATUL</t>
  </si>
  <si>
    <t>Jupiter Wagons Ltd</t>
  </si>
  <si>
    <t>JWL</t>
  </si>
  <si>
    <t>Rail</t>
  </si>
  <si>
    <t>CPSE ETF</t>
  </si>
  <si>
    <t>CPSEETF</t>
  </si>
  <si>
    <t>Equity</t>
  </si>
  <si>
    <t>Shyam Metalics and Energy Ltd</t>
  </si>
  <si>
    <t>SHYAMMETL</t>
  </si>
  <si>
    <t>Triveni Turbine Ltd</t>
  </si>
  <si>
    <t>TRITURBINE</t>
  </si>
  <si>
    <t>PNB Housing Finance Ltd</t>
  </si>
  <si>
    <t>PNBHOUSING</t>
  </si>
  <si>
    <t>Elgi Equipments Ltd</t>
  </si>
  <si>
    <t>ELGIEQUIP</t>
  </si>
  <si>
    <t>Finolex Cables Ltd</t>
  </si>
  <si>
    <t>FINCABLES</t>
  </si>
  <si>
    <t>Aarti Industries Ltd</t>
  </si>
  <si>
    <t>AARTIIND</t>
  </si>
  <si>
    <t>Nuvama Wealth Management Ltd</t>
  </si>
  <si>
    <t>NUVAMA</t>
  </si>
  <si>
    <t>Jindal SAW Ltd</t>
  </si>
  <si>
    <t>JINDALSAW</t>
  </si>
  <si>
    <t>JBM Auto Ltd</t>
  </si>
  <si>
    <t>JBMA</t>
  </si>
  <si>
    <t>Cyient Ltd</t>
  </si>
  <si>
    <t>CYIENT</t>
  </si>
  <si>
    <t>KEC International Ltd</t>
  </si>
  <si>
    <t>KEC</t>
  </si>
  <si>
    <t>CIE Automotive India Ltd</t>
  </si>
  <si>
    <t>CIEINDIA</t>
  </si>
  <si>
    <t>Computer Age Management Services Ltd</t>
  </si>
  <si>
    <t>CAMS</t>
  </si>
  <si>
    <t>Firstsource Solutions Ltd</t>
  </si>
  <si>
    <t>FSL</t>
  </si>
  <si>
    <t>Outsourced services</t>
  </si>
  <si>
    <t>Swan Energy Ltd</t>
  </si>
  <si>
    <t>SWANENERGY</t>
  </si>
  <si>
    <t>Tejas Networks Ltd</t>
  </si>
  <si>
    <t>TEJASNET</t>
  </si>
  <si>
    <t>Devyani International Ltd</t>
  </si>
  <si>
    <t>DEVYANI</t>
  </si>
  <si>
    <t>Alembic Pharmaceuticals Ltd</t>
  </si>
  <si>
    <t>APLLTD</t>
  </si>
  <si>
    <t>Five-Star Business Finance Ltd</t>
  </si>
  <si>
    <t>FIVESTAR</t>
  </si>
  <si>
    <t>Kajaria Ceramics Ltd</t>
  </si>
  <si>
    <t>KAJARIACER</t>
  </si>
  <si>
    <t>Building Products - Ceramics</t>
  </si>
  <si>
    <t>Bikaji Foods International Ltd</t>
  </si>
  <si>
    <t>BIKAJI</t>
  </si>
  <si>
    <t>Gujarat State Petronet Ltd</t>
  </si>
  <si>
    <t>GSPL</t>
  </si>
  <si>
    <t>Kalpataru Projects International Ltd</t>
  </si>
  <si>
    <t>KPIL</t>
  </si>
  <si>
    <t>HFCL Ltd</t>
  </si>
  <si>
    <t>HFCL</t>
  </si>
  <si>
    <t>Aditya Birla Sun Life Amc Ltd</t>
  </si>
  <si>
    <t>ABSLAMC</t>
  </si>
  <si>
    <t>Anant Raj Ltd</t>
  </si>
  <si>
    <t>ANANTRAJ</t>
  </si>
  <si>
    <t>Signatureglobal (India) Ltd</t>
  </si>
  <si>
    <t>SIGNATURE</t>
  </si>
  <si>
    <t>V Guard Industries Ltd</t>
  </si>
  <si>
    <t>VGUARD</t>
  </si>
  <si>
    <t>Vinati Organics Ltd</t>
  </si>
  <si>
    <t>VINATIORGA</t>
  </si>
  <si>
    <t>Garden Reach Shipbuilders &amp; Engineers Ltd</t>
  </si>
  <si>
    <t>GRSE</t>
  </si>
  <si>
    <t>Chambal Fertilisers and Chemicals Ltd</t>
  </si>
  <si>
    <t>CHAMBLFERT</t>
  </si>
  <si>
    <t>Nexus Select Trust</t>
  </si>
  <si>
    <t>NXST</t>
  </si>
  <si>
    <t>Aster DM Healthcare Ltd</t>
  </si>
  <si>
    <t>ASTERDM</t>
  </si>
  <si>
    <t>NCC Ltd</t>
  </si>
  <si>
    <t>NCC</t>
  </si>
  <si>
    <t>Mindspace Business Parks REIT</t>
  </si>
  <si>
    <t>MINDSPACE</t>
  </si>
  <si>
    <t>Cello World Ltd</t>
  </si>
  <si>
    <t>CELLO</t>
  </si>
  <si>
    <t>Jyothy Labs Ltd</t>
  </si>
  <si>
    <t>JYOTHYLAB</t>
  </si>
  <si>
    <t>Relaxo Footwears Ltd</t>
  </si>
  <si>
    <t>RELAXO</t>
  </si>
  <si>
    <t>Techno Electric &amp; Engineering Company Ltd</t>
  </si>
  <si>
    <t>TECHNOE</t>
  </si>
  <si>
    <t>Krishna Institute of Medical Sciences Ltd</t>
  </si>
  <si>
    <t>KIMS</t>
  </si>
  <si>
    <t>PTC Industries Ltd</t>
  </si>
  <si>
    <t>PTCIL</t>
  </si>
  <si>
    <t>IIFL Finance Ltd</t>
  </si>
  <si>
    <t>IIFL</t>
  </si>
  <si>
    <t>Schneider Electric Infrastructure Ltd</t>
  </si>
  <si>
    <t>SCHNEIDER</t>
  </si>
  <si>
    <t>Ramco Cements Limited</t>
  </si>
  <si>
    <t>RAMCOCEM</t>
  </si>
  <si>
    <t>Sobha Ltd</t>
  </si>
  <si>
    <t>SOBHA</t>
  </si>
  <si>
    <t>Tbo Tek Ltd</t>
  </si>
  <si>
    <t>TBOTEK</t>
  </si>
  <si>
    <t>Tour &amp; Travel Services</t>
  </si>
  <si>
    <t>CreditAccess Grameen Ltd</t>
  </si>
  <si>
    <t>CREDITACC</t>
  </si>
  <si>
    <t>Blue Dart Express Ltd</t>
  </si>
  <si>
    <t>BLUEDART</t>
  </si>
  <si>
    <t>Titagarh Rail Systems Ltd</t>
  </si>
  <si>
    <t>TITAGARH</t>
  </si>
  <si>
    <t>Welspun Living Ltd</t>
  </si>
  <si>
    <t>WELSPUNLIV</t>
  </si>
  <si>
    <t>Welspun Corp Ltd</t>
  </si>
  <si>
    <t>WELCORP</t>
  </si>
  <si>
    <t>Trident Ltd</t>
  </si>
  <si>
    <t>TRIDENT</t>
  </si>
  <si>
    <t>Kirloskar Oil Engines Ltd</t>
  </si>
  <si>
    <t>KIRLOSENG</t>
  </si>
  <si>
    <t>HBL Power Systems Ltd</t>
  </si>
  <si>
    <t>HBLPOWER</t>
  </si>
  <si>
    <t>IFCI Ltd</t>
  </si>
  <si>
    <t>IFCI</t>
  </si>
  <si>
    <t>Bata India Ltd</t>
  </si>
  <si>
    <t>BATAINDIA</t>
  </si>
  <si>
    <t>R R Kabel Ltd</t>
  </si>
  <si>
    <t>RRKABEL</t>
  </si>
  <si>
    <t>Manappuram Finance Ltd</t>
  </si>
  <si>
    <t>MANAPPURAM</t>
  </si>
  <si>
    <t>PCBL Ltd</t>
  </si>
  <si>
    <t>PCBL</t>
  </si>
  <si>
    <t>Great Eastern Shipping Company Ltd</t>
  </si>
  <si>
    <t>GESHIP</t>
  </si>
  <si>
    <t>Tata Teleservices (Maharashtra) Ltd</t>
  </si>
  <si>
    <t>TTML</t>
  </si>
  <si>
    <t>Chalet Hotels Ltd</t>
  </si>
  <si>
    <t>CHALET</t>
  </si>
  <si>
    <t>Karur Vysya Bank Ltd</t>
  </si>
  <si>
    <t>KARURVYSYA</t>
  </si>
  <si>
    <t>IDFC Ltd</t>
  </si>
  <si>
    <t>IDFC</t>
  </si>
  <si>
    <t>Finolex Industries Ltd</t>
  </si>
  <si>
    <t>FINPIPE</t>
  </si>
  <si>
    <t>Indiamart Intermesh Ltd</t>
  </si>
  <si>
    <t>INDIAMART</t>
  </si>
  <si>
    <t>Capri Global Capital Ltd</t>
  </si>
  <si>
    <t>CGCL</t>
  </si>
  <si>
    <t>Bombay Burmah Trading Corporation Ltd</t>
  </si>
  <si>
    <t>BBTC</t>
  </si>
  <si>
    <t>DCM Shriram Ltd</t>
  </si>
  <si>
    <t>DCMSHRIRAM</t>
  </si>
  <si>
    <t>Zensar Technologies Ltd</t>
  </si>
  <si>
    <t>ZENSARTECH</t>
  </si>
  <si>
    <t>Bls International Services Ltd</t>
  </si>
  <si>
    <t>BLS</t>
  </si>
  <si>
    <t>Century Plyboards (India) Ltd</t>
  </si>
  <si>
    <t>CENTURYPLY</t>
  </si>
  <si>
    <t>Wood Products</t>
  </si>
  <si>
    <t>Mahanagar Gas Ltd</t>
  </si>
  <si>
    <t>MGL</t>
  </si>
  <si>
    <t>Birlasoft Ltd</t>
  </si>
  <si>
    <t>BSOFT</t>
  </si>
  <si>
    <t>Eris Lifesciences Ltd</t>
  </si>
  <si>
    <t>ERIS</t>
  </si>
  <si>
    <t>Kfin Technologies Ltd</t>
  </si>
  <si>
    <t>KFINTECH</t>
  </si>
  <si>
    <t>Sonata Software Ltd</t>
  </si>
  <si>
    <t>SONATSOFTW</t>
  </si>
  <si>
    <t>Astrazeneca Pharma India Ltd</t>
  </si>
  <si>
    <t>ASTRAZEN</t>
  </si>
  <si>
    <t>Ramkrishna Forgings Ltd</t>
  </si>
  <si>
    <t>RKFORGE</t>
  </si>
  <si>
    <t>Aadhar Housing Finance Ltd</t>
  </si>
  <si>
    <t>AADHARHFC</t>
  </si>
  <si>
    <t>Concord Biotech Ltd</t>
  </si>
  <si>
    <t>CONCORDBIO</t>
  </si>
  <si>
    <t>Fine Organic Industries Ltd</t>
  </si>
  <si>
    <t>FINEORG</t>
  </si>
  <si>
    <t>Indian Energy Exchange Ltd</t>
  </si>
  <si>
    <t>IEX</t>
  </si>
  <si>
    <t>Power Trading &amp; Consultancy</t>
  </si>
  <si>
    <t>Jai Balaji Industries Ltd</t>
  </si>
  <si>
    <t>JAIBALAJI</t>
  </si>
  <si>
    <t>Granules India Ltd</t>
  </si>
  <si>
    <t>GRANULES</t>
  </si>
  <si>
    <t>Honasa Consumer Ltd</t>
  </si>
  <si>
    <t>HONASA</t>
  </si>
  <si>
    <t>Lakshmi Machine Works Ltd</t>
  </si>
  <si>
    <t>LAXMIMACH</t>
  </si>
  <si>
    <t>Navin Fluorine International Ltd</t>
  </si>
  <si>
    <t>NAVINFLUOR</t>
  </si>
  <si>
    <t>BEML Ltd</t>
  </si>
  <si>
    <t>BEML</t>
  </si>
  <si>
    <t>NMDC Steel Ltd</t>
  </si>
  <si>
    <t>NSLNISP</t>
  </si>
  <si>
    <t>Wockhardt Ltd</t>
  </si>
  <si>
    <t>WOCKPHARMA</t>
  </si>
  <si>
    <t>Supreme Petrochem Ltd</t>
  </si>
  <si>
    <t>SPLPETRO</t>
  </si>
  <si>
    <t>Asahi India Glass Ltd</t>
  </si>
  <si>
    <t>ASAHIINDIA</t>
  </si>
  <si>
    <t>Railtel Corporation of India Ltd</t>
  </si>
  <si>
    <t>RAILTEL</t>
  </si>
  <si>
    <t>Communication &amp; Networking</t>
  </si>
  <si>
    <t>Clean Science and Technology Ltd</t>
  </si>
  <si>
    <t>CLEAN</t>
  </si>
  <si>
    <t>Data Patterns (India) Ltd</t>
  </si>
  <si>
    <t>DATAPATTNS</t>
  </si>
  <si>
    <t>KSB Ltd</t>
  </si>
  <si>
    <t>KSB</t>
  </si>
  <si>
    <t>Redington Ltd</t>
  </si>
  <si>
    <t>REDINGTON</t>
  </si>
  <si>
    <t>Technology Hardware</t>
  </si>
  <si>
    <t>Sterling and Wilson Renewable Energy Ltd</t>
  </si>
  <si>
    <t>SWSOLAR</t>
  </si>
  <si>
    <t>Doms Industries Ltd</t>
  </si>
  <si>
    <t>DOMS</t>
  </si>
  <si>
    <t>Office Supplies</t>
  </si>
  <si>
    <t>Zen Technologies Ltd</t>
  </si>
  <si>
    <t>ZENTEC</t>
  </si>
  <si>
    <t>RITES Ltd</t>
  </si>
  <si>
    <t>RITES</t>
  </si>
  <si>
    <t>Aptus Value Housing Finance India Ltd</t>
  </si>
  <si>
    <t>APTUS</t>
  </si>
  <si>
    <t>Sanofi India Ltd</t>
  </si>
  <si>
    <t>SANOFI</t>
  </si>
  <si>
    <t>UTI S&amp;P BSE Sensex ETF</t>
  </si>
  <si>
    <t>UTISENSETF</t>
  </si>
  <si>
    <t>Action Construction Equipment Ltd</t>
  </si>
  <si>
    <t>ACE</t>
  </si>
  <si>
    <t>Heavy Machinery</t>
  </si>
  <si>
    <t>Neuland Laboratories Ltd</t>
  </si>
  <si>
    <t>NEULANDLAB</t>
  </si>
  <si>
    <t>Anand Rathi Wealth Ltd</t>
  </si>
  <si>
    <t>ANANDRATHI</t>
  </si>
  <si>
    <t>Godrej Agrovet Ltd</t>
  </si>
  <si>
    <t>GODREJAGRO</t>
  </si>
  <si>
    <t>Agro Products</t>
  </si>
  <si>
    <t>Netweb Technologies India Ltd</t>
  </si>
  <si>
    <t>NETWEB</t>
  </si>
  <si>
    <t>MMTC Ltd</t>
  </si>
  <si>
    <t>MMTC</t>
  </si>
  <si>
    <t>G R Infraprojects Ltd</t>
  </si>
  <si>
    <t>GRINFRA</t>
  </si>
  <si>
    <t>Craftsman Automation Ltd</t>
  </si>
  <si>
    <t>CRAFTSMAN</t>
  </si>
  <si>
    <t>Chennai Petroleum Corporation Ltd</t>
  </si>
  <si>
    <t>CHENNPETRO</t>
  </si>
  <si>
    <t>UTI Asset Management Company Ltd</t>
  </si>
  <si>
    <t>UTIAMC</t>
  </si>
  <si>
    <t>Minda Corporation Ltd</t>
  </si>
  <si>
    <t>MINDACORP</t>
  </si>
  <si>
    <t>PVR INOX Ltd</t>
  </si>
  <si>
    <t>PVRINOX</t>
  </si>
  <si>
    <t>Theatres</t>
  </si>
  <si>
    <t>Akzo Nobel India Ltd</t>
  </si>
  <si>
    <t>AKZOINDIA</t>
  </si>
  <si>
    <t>Newgen Software Technologies Ltd</t>
  </si>
  <si>
    <t>NEWGEN</t>
  </si>
  <si>
    <t>Kirloskar Brothers Ltd</t>
  </si>
  <si>
    <t>KIRLOSBROS</t>
  </si>
  <si>
    <t>Waaree Renewable Technologies Ltd</t>
  </si>
  <si>
    <t>WAAREERTL</t>
  </si>
  <si>
    <t>Voltamp Transformers Ltd</t>
  </si>
  <si>
    <t>VOLTAMP</t>
  </si>
  <si>
    <t>E I D-Parry (India) Ltd</t>
  </si>
  <si>
    <t>EIDPARRY</t>
  </si>
  <si>
    <t>Sugar</t>
  </si>
  <si>
    <t>Inox Wind Energy Ltd</t>
  </si>
  <si>
    <t>IWEL</t>
  </si>
  <si>
    <t>Zydus Wellness Ltd</t>
  </si>
  <si>
    <t>ZYDUSWELL</t>
  </si>
  <si>
    <t>Vardhman Textiles Ltd</t>
  </si>
  <si>
    <t>VTL</t>
  </si>
  <si>
    <t>Amber Enterprises India Ltd</t>
  </si>
  <si>
    <t>AMBER</t>
  </si>
  <si>
    <t>Jubilant Pharmova Ltd</t>
  </si>
  <si>
    <t>JUBLPHARMA</t>
  </si>
  <si>
    <t>Gravita India Ltd</t>
  </si>
  <si>
    <t>GRAVITA</t>
  </si>
  <si>
    <t>Metals - Lead</t>
  </si>
  <si>
    <t>Akums Drugs and Pharmaceuticals Ltd</t>
  </si>
  <si>
    <t>AKUMS</t>
  </si>
  <si>
    <t>Caplin Point Laboratories Ltd</t>
  </si>
  <si>
    <t>CAPLIPOINT</t>
  </si>
  <si>
    <t>Nava Limited</t>
  </si>
  <si>
    <t>NAVA</t>
  </si>
  <si>
    <t>RBL Bank Ltd</t>
  </si>
  <si>
    <t>RBLBANK</t>
  </si>
  <si>
    <t>Praj Industries Ltd</t>
  </si>
  <si>
    <t>PRAJIND</t>
  </si>
  <si>
    <t>Alok Industries Ltd</t>
  </si>
  <si>
    <t>ALOKINDS</t>
  </si>
  <si>
    <t>Westlife Foodworld Ltd</t>
  </si>
  <si>
    <t>WESTLIFE</t>
  </si>
  <si>
    <t>Deepak Fertilisers and Petrochemicals Corp Ltd</t>
  </si>
  <si>
    <t>DEEPAKFERT</t>
  </si>
  <si>
    <t>Elecon Engineering Company Ltd</t>
  </si>
  <si>
    <t>ELECON</t>
  </si>
  <si>
    <t>PG Electroplast Ltd</t>
  </si>
  <si>
    <t>PGEL</t>
  </si>
  <si>
    <t>Genus Power Infrastructures Ltd</t>
  </si>
  <si>
    <t>GENUSPOWER</t>
  </si>
  <si>
    <t>Intellect Design Arena Ltd</t>
  </si>
  <si>
    <t>INTELLECT</t>
  </si>
  <si>
    <t>Indegene Ltd</t>
  </si>
  <si>
    <t>INDGN</t>
  </si>
  <si>
    <t>Raymond Ltd</t>
  </si>
  <si>
    <t>RAYMOND</t>
  </si>
  <si>
    <t>Electrosteel Castings Ltd</t>
  </si>
  <si>
    <t>ELECTCAST</t>
  </si>
  <si>
    <t>Aavas Financiers Ltd</t>
  </si>
  <si>
    <t>AAVAS</t>
  </si>
  <si>
    <t>Ingersoll-Rand (India) Ltd</t>
  </si>
  <si>
    <t>INGERRAND</t>
  </si>
  <si>
    <t>Reliance Power Ltd</t>
  </si>
  <si>
    <t>RPOWER</t>
  </si>
  <si>
    <t>TTK Prestige Ltd</t>
  </si>
  <si>
    <t>TTKPRESTIG</t>
  </si>
  <si>
    <t>RHI Magnesita India Ltd</t>
  </si>
  <si>
    <t>RHIM</t>
  </si>
  <si>
    <t>Zee Entertainment Enterprises Ltd</t>
  </si>
  <si>
    <t>ZEEL</t>
  </si>
  <si>
    <t>Olectra Greentech Ltd</t>
  </si>
  <si>
    <t>OLECTRA</t>
  </si>
  <si>
    <t>eClerx Services Limited</t>
  </si>
  <si>
    <t>ECLERX</t>
  </si>
  <si>
    <t>Godawari Power and Ispat Ltd</t>
  </si>
  <si>
    <t>GPIL</t>
  </si>
  <si>
    <t>Cube Highways Trust</t>
  </si>
  <si>
    <t>CUBEINVIT</t>
  </si>
  <si>
    <t>Roads</t>
  </si>
  <si>
    <t>LT Foods Ltd</t>
  </si>
  <si>
    <t>LTFOODS</t>
  </si>
  <si>
    <t>shipping corporation of India Ltd</t>
  </si>
  <si>
    <t>SCI</t>
  </si>
  <si>
    <t>Cera Sanitaryware Ltd</t>
  </si>
  <si>
    <t>CERA</t>
  </si>
  <si>
    <t>Glenmark Life Sciences Ltd</t>
  </si>
  <si>
    <t>GLS</t>
  </si>
  <si>
    <t>Tanla Platforms Ltd</t>
  </si>
  <si>
    <t>TANLA</t>
  </si>
  <si>
    <t>Rainbow Children's Medicare Ltd</t>
  </si>
  <si>
    <t>RAINBOW</t>
  </si>
  <si>
    <t>Jaiprakash Power Ventures Ltd</t>
  </si>
  <si>
    <t>JPPOWER</t>
  </si>
  <si>
    <t>City Union Bank Ltd</t>
  </si>
  <si>
    <t>CUB</t>
  </si>
  <si>
    <t>Sarda Energy &amp; Minerals Ltd</t>
  </si>
  <si>
    <t>SARDAEN</t>
  </si>
  <si>
    <t>Strides Pharma Science Ltd</t>
  </si>
  <si>
    <t>STAR</t>
  </si>
  <si>
    <t>Nuvoco Vistas Corporation Ltd</t>
  </si>
  <si>
    <t>NUVOCO</t>
  </si>
  <si>
    <t>Jammu and Kashmir Bank Ltd</t>
  </si>
  <si>
    <t>J&amp;KBANK</t>
  </si>
  <si>
    <t>Engineers India Ltd</t>
  </si>
  <si>
    <t>ENGINERSIN</t>
  </si>
  <si>
    <t>Happiest Minds Technologies Ltd</t>
  </si>
  <si>
    <t>HAPPSTMNDS</t>
  </si>
  <si>
    <t>KPI Green Energy Ltd</t>
  </si>
  <si>
    <t>KPIGREEN</t>
  </si>
  <si>
    <t>PNC Infratech Ltd</t>
  </si>
  <si>
    <t>PNCINFRA</t>
  </si>
  <si>
    <t>Gujarat Mineral Development Corporation Ltd</t>
  </si>
  <si>
    <t>GMDCLTD</t>
  </si>
  <si>
    <t>Bengal &amp; Assam Company Ltd</t>
  </si>
  <si>
    <t>BENGALASM</t>
  </si>
  <si>
    <t>Quess Corp Ltd</t>
  </si>
  <si>
    <t>QUESS</t>
  </si>
  <si>
    <t>Employment Services</t>
  </si>
  <si>
    <t>Aether Industries Ltd</t>
  </si>
  <si>
    <t>AETHER</t>
  </si>
  <si>
    <t>Safari Industries (India) Ltd</t>
  </si>
  <si>
    <t>SAFARI</t>
  </si>
  <si>
    <t>Powergrid Infrastructure Investment Trust</t>
  </si>
  <si>
    <t>PGINVIT</t>
  </si>
  <si>
    <t>CEAT Ltd</t>
  </si>
  <si>
    <t>CEATLTD</t>
  </si>
  <si>
    <t>Rattanindia Enterprises Ltd</t>
  </si>
  <si>
    <t>RTNINDIA</t>
  </si>
  <si>
    <t>Kirloskar Ferrous Industries Ltd</t>
  </si>
  <si>
    <t>KIRLFER</t>
  </si>
  <si>
    <t>Balrampur Chini Mills Ltd</t>
  </si>
  <si>
    <t>BALRAMCHIN</t>
  </si>
  <si>
    <t>CE Info Systems Ltd</t>
  </si>
  <si>
    <t>MAPMYINDIA</t>
  </si>
  <si>
    <t>Can Fin Homes Ltd</t>
  </si>
  <si>
    <t>CANFINHOME</t>
  </si>
  <si>
    <t>India Cements Ltd</t>
  </si>
  <si>
    <t>INDIACEM</t>
  </si>
  <si>
    <t>Force Motors Ltd</t>
  </si>
  <si>
    <t>FORCEMOT</t>
  </si>
  <si>
    <t>Happy Forgings Ltd</t>
  </si>
  <si>
    <t>HAPPYFORGE</t>
  </si>
  <si>
    <t>Auto, Truck &amp; Motorcycle Parts</t>
  </si>
  <si>
    <t>Bajaj Electricals Ltd</t>
  </si>
  <si>
    <t>BAJAJELEC</t>
  </si>
  <si>
    <t>Gujarat Pipavav Port Ltd</t>
  </si>
  <si>
    <t>GPPL</t>
  </si>
  <si>
    <t>Tega Industries Ltd</t>
  </si>
  <si>
    <t>TEGA</t>
  </si>
  <si>
    <t>Just Dial Ltd</t>
  </si>
  <si>
    <t>JUSTDIAL</t>
  </si>
  <si>
    <t>Power Mech Projects Ltd</t>
  </si>
  <si>
    <t>POWERMECH</t>
  </si>
  <si>
    <t>Symphony Ltd</t>
  </si>
  <si>
    <t>SYMPHONY</t>
  </si>
  <si>
    <t>Rashtriya Chemicals and Fertilizers Ltd</t>
  </si>
  <si>
    <t>RCF</t>
  </si>
  <si>
    <t>Transformers and Rectifiers (India) Ltd</t>
  </si>
  <si>
    <t>TARIL</t>
  </si>
  <si>
    <t>Valor Estate Ltd</t>
  </si>
  <si>
    <t>DBREALTY</t>
  </si>
  <si>
    <t>Isgec Heavy Engineering Ltd</t>
  </si>
  <si>
    <t>ISGEC</t>
  </si>
  <si>
    <t>Maharashtra Scooters Ltd</t>
  </si>
  <si>
    <t>MAHSCOOTER</t>
  </si>
  <si>
    <t>Metropolis Healthcare Ltd</t>
  </si>
  <si>
    <t>METROPOLIS</t>
  </si>
  <si>
    <t>Aurionpro Solutions Ltd</t>
  </si>
  <si>
    <t>AURIONPRO</t>
  </si>
  <si>
    <t>Bharat 22 ETF</t>
  </si>
  <si>
    <t>ICICIB22</t>
  </si>
  <si>
    <t>Inox India Ltd</t>
  </si>
  <si>
    <t>INOXINDIA</t>
  </si>
  <si>
    <t>Sea-Borne Tankers</t>
  </si>
  <si>
    <t>Puravankara Ltd</t>
  </si>
  <si>
    <t>PURVA</t>
  </si>
  <si>
    <t>HMT Ltd</t>
  </si>
  <si>
    <t>HMT</t>
  </si>
  <si>
    <t>Alkyl Amines Chemicals Ltd</t>
  </si>
  <si>
    <t>ALKYLAMINE</t>
  </si>
  <si>
    <t>Marksans Pharma Ltd</t>
  </si>
  <si>
    <t>MARKSANS</t>
  </si>
  <si>
    <t>Nippon India ETF Nifty Bank BeES</t>
  </si>
  <si>
    <t>BANKBEES</t>
  </si>
  <si>
    <t>JK Tyre &amp; Industries Ltd</t>
  </si>
  <si>
    <t>JKTYRE</t>
  </si>
  <si>
    <t>Arvind Ltd</t>
  </si>
  <si>
    <t>ARVIND</t>
  </si>
  <si>
    <t>Lemon Tree Hotels Ltd</t>
  </si>
  <si>
    <t>LEMONTREE</t>
  </si>
  <si>
    <t>Jubilant Ingrevia Ltd</t>
  </si>
  <si>
    <t>JUBLINGREA</t>
  </si>
  <si>
    <t>Thomas Cook (India) Ltd</t>
  </si>
  <si>
    <t>THOMASCOOK</t>
  </si>
  <si>
    <t>Vesuvius India Ltd</t>
  </si>
  <si>
    <t>VESUVIUS</t>
  </si>
  <si>
    <t>Sapphire Foods India Ltd</t>
  </si>
  <si>
    <t>SAPPHIRE</t>
  </si>
  <si>
    <t>Graphite India Ltd</t>
  </si>
  <si>
    <t>GRAPHITE</t>
  </si>
  <si>
    <t>HG Infra Engineering Ltd</t>
  </si>
  <si>
    <t>HGINFRA</t>
  </si>
  <si>
    <t>Sheela Foam Ltd</t>
  </si>
  <si>
    <t>SFL</t>
  </si>
  <si>
    <t>Home Furnishing</t>
  </si>
  <si>
    <t>Usha Martin Ltd</t>
  </si>
  <si>
    <t>USHAMART</t>
  </si>
  <si>
    <t>Latent View Analytics Ltd</t>
  </si>
  <si>
    <t>LATENTVIEW</t>
  </si>
  <si>
    <t>Galaxy Surfactants Ltd</t>
  </si>
  <si>
    <t>GALAXYSURF</t>
  </si>
  <si>
    <t>Birla Corporation Ltd</t>
  </si>
  <si>
    <t>BIRLACORPN</t>
  </si>
  <si>
    <t>Eureka Forbes Ltd</t>
  </si>
  <si>
    <t>EUREKAFORBE</t>
  </si>
  <si>
    <t>Household Appliances</t>
  </si>
  <si>
    <t>Max Estates Ltd</t>
  </si>
  <si>
    <t>MAXESTATES</t>
  </si>
  <si>
    <t>Prudent Corporate Advisory Services Ltd</t>
  </si>
  <si>
    <t>PRUDENT</t>
  </si>
  <si>
    <t>Network18 Media &amp; Investments Ltd</t>
  </si>
  <si>
    <t>NETWORK18</t>
  </si>
  <si>
    <t>Movies &amp; TV Serials</t>
  </si>
  <si>
    <t>Route Mobile Ltd</t>
  </si>
  <si>
    <t>ROUTE</t>
  </si>
  <si>
    <t>Shree Renuka Sugars Ltd</t>
  </si>
  <si>
    <t>RENUKA</t>
  </si>
  <si>
    <t>Gujarat Narmada Valley Fertilizers &amp; Chemicals Ltd</t>
  </si>
  <si>
    <t>GNFC</t>
  </si>
  <si>
    <t>Saregama India Ltd</t>
  </si>
  <si>
    <t>SAREGAMA</t>
  </si>
  <si>
    <t>Edelweiss Financial Services Ltd</t>
  </si>
  <si>
    <t>EDELWEISS</t>
  </si>
  <si>
    <t>JM Financial Ltd</t>
  </si>
  <si>
    <t>JMFINANCIL</t>
  </si>
  <si>
    <t>Sammaan Capital Ltd</t>
  </si>
  <si>
    <t>SAMMAANCAP</t>
  </si>
  <si>
    <t>Triveni Engineering and Industries Ltd</t>
  </si>
  <si>
    <t>TRIVENI</t>
  </si>
  <si>
    <t>Archean Chemical Industries Ltd</t>
  </si>
  <si>
    <t>ACI</t>
  </si>
  <si>
    <t>RedTape</t>
  </si>
  <si>
    <t>REDTAPE</t>
  </si>
  <si>
    <t>Home First Finance Company India Ltd</t>
  </si>
  <si>
    <t>HOMEFIRST</t>
  </si>
  <si>
    <t>Brookfield India Real Estate Trust</t>
  </si>
  <si>
    <t>BIRET</t>
  </si>
  <si>
    <t>Azad Engineering Ltd</t>
  </si>
  <si>
    <t>AZAD</t>
  </si>
  <si>
    <t>ESAB India Ltd</t>
  </si>
  <si>
    <t>ESABINDIA</t>
  </si>
  <si>
    <t>ELANTAS Beck India Ltd</t>
  </si>
  <si>
    <t>ELANTAS</t>
  </si>
  <si>
    <t>India Grid Trust</t>
  </si>
  <si>
    <t>INDIGRID</t>
  </si>
  <si>
    <t>Keystone Realtors Ltd</t>
  </si>
  <si>
    <t>RUSTOMJEE</t>
  </si>
  <si>
    <t>ITD Cementation India Ltd</t>
  </si>
  <si>
    <t>ITDCEM</t>
  </si>
  <si>
    <t>CCL Products (India) Ltd</t>
  </si>
  <si>
    <t>CCL</t>
  </si>
  <si>
    <t>Tips Industries Ltd</t>
  </si>
  <si>
    <t>TIPSINDLTD</t>
  </si>
  <si>
    <t>Mrs. Bectors Food Specialities Ltd</t>
  </si>
  <si>
    <t>BECTORFOOD</t>
  </si>
  <si>
    <t>Gujarat State Fertilizers &amp; Chemicals Ltd</t>
  </si>
  <si>
    <t>GSFC</t>
  </si>
  <si>
    <t>KNR Constructions Ltd</t>
  </si>
  <si>
    <t>KNRCON</t>
  </si>
  <si>
    <t>Vijaya Diagnostic Centre Ltd</t>
  </si>
  <si>
    <t>VIJAYA</t>
  </si>
  <si>
    <t>Mastek Ltd</t>
  </si>
  <si>
    <t>MASTEK</t>
  </si>
  <si>
    <t>Avanti Feeds Ltd</t>
  </si>
  <si>
    <t>AVANTIFEED</t>
  </si>
  <si>
    <t>National Standard (India) Ltd</t>
  </si>
  <si>
    <t>NATIONSTD</t>
  </si>
  <si>
    <t>Equitas Small Finance Bank Ltd</t>
  </si>
  <si>
    <t>EQUITASBNK</t>
  </si>
  <si>
    <t>Shriram Pistons &amp; Rings Ltd</t>
  </si>
  <si>
    <t>SHRIPISTON</t>
  </si>
  <si>
    <t>JK Lakshmi Cement Ltd</t>
  </si>
  <si>
    <t>JKLAKSHMI</t>
  </si>
  <si>
    <t>CMS Info Systems Ltd</t>
  </si>
  <si>
    <t>CMSINFO</t>
  </si>
  <si>
    <t>Mahindra Lifespace Developers Ltd</t>
  </si>
  <si>
    <t>MAHLIFE</t>
  </si>
  <si>
    <t>Allied Blenders and Distillers Ltd</t>
  </si>
  <si>
    <t>ABDL</t>
  </si>
  <si>
    <t>SBFC Finance Ltd</t>
  </si>
  <si>
    <t>SBFC</t>
  </si>
  <si>
    <t>Lloyds Engineering Works Ltd</t>
  </si>
  <si>
    <t>LLOYDSENGG</t>
  </si>
  <si>
    <t>Kama Holdings Ltd</t>
  </si>
  <si>
    <t>KAMAHOLD</t>
  </si>
  <si>
    <t>GMR Power and Urban Infra Ltd</t>
  </si>
  <si>
    <t>GMRP&amp;UI</t>
  </si>
  <si>
    <t>Shakti Pumps (India) Ltd</t>
  </si>
  <si>
    <t>SHAKTIPUMP</t>
  </si>
  <si>
    <t>Star Cement Ltd</t>
  </si>
  <si>
    <t>STARCEMENT</t>
  </si>
  <si>
    <t>Maharashtra Seamless Ltd</t>
  </si>
  <si>
    <t>MAHSEAMLES</t>
  </si>
  <si>
    <t>Technocraft Industries (India) Ltd</t>
  </si>
  <si>
    <t>TIIL</t>
  </si>
  <si>
    <t>Sunteck Realty Ltd</t>
  </si>
  <si>
    <t>SUNTECK</t>
  </si>
  <si>
    <t>Gallantt Ispat Ltd</t>
  </si>
  <si>
    <t>GALLANTT</t>
  </si>
  <si>
    <t>Ion Exchange (India) Ltd</t>
  </si>
  <si>
    <t>IONEXCHANG</t>
  </si>
  <si>
    <t>Environmental Services</t>
  </si>
  <si>
    <t>Rategain Travel Technologies Ltd</t>
  </si>
  <si>
    <t>RATEGAIN</t>
  </si>
  <si>
    <t>Black Box Ltd</t>
  </si>
  <si>
    <t>BBOX</t>
  </si>
  <si>
    <t>Equinox India Developments Ltd</t>
  </si>
  <si>
    <t>EMBDL</t>
  </si>
  <si>
    <t>Time Technoplast Ltd</t>
  </si>
  <si>
    <t>TIMETECHNO</t>
  </si>
  <si>
    <t>Varroc Engineering Ltd</t>
  </si>
  <si>
    <t>VARROC</t>
  </si>
  <si>
    <t>TVS Supply Chain Solutions Ltd</t>
  </si>
  <si>
    <t>TVSSCS</t>
  </si>
  <si>
    <t>Campus Activewear Ltd</t>
  </si>
  <si>
    <t>CAMPUS</t>
  </si>
  <si>
    <t>Kirloskar Pneumatic Company Ltd</t>
  </si>
  <si>
    <t>KIRLPNU</t>
  </si>
  <si>
    <t>Shoppers Stop Ltd</t>
  </si>
  <si>
    <t>SHOPERSTOP</t>
  </si>
  <si>
    <t>Kotak Nifty Bank ETF</t>
  </si>
  <si>
    <t>BANKNIFTY1</t>
  </si>
  <si>
    <t>Rajesh Exports Ltd</t>
  </si>
  <si>
    <t>RAJESHEXPO</t>
  </si>
  <si>
    <t>Procter &amp; Gamble Health Ltd</t>
  </si>
  <si>
    <t>PGHL</t>
  </si>
  <si>
    <t>Religare Enterprises Ltd</t>
  </si>
  <si>
    <t>RELIGARE</t>
  </si>
  <si>
    <t>ASK Automotive Ltd</t>
  </si>
  <si>
    <t>ASKAUTOLTD</t>
  </si>
  <si>
    <t>Choice International Ltd</t>
  </si>
  <si>
    <t>CHOICEIN</t>
  </si>
  <si>
    <t>Jupiter Life Line Hospitals Ltd</t>
  </si>
  <si>
    <t>JLHL</t>
  </si>
  <si>
    <t>Infibeam Avenues Ltd</t>
  </si>
  <si>
    <t>INFIBEAM</t>
  </si>
  <si>
    <t>Transport Corporation of India Ltd</t>
  </si>
  <si>
    <t>TCI</t>
  </si>
  <si>
    <t>RattanIndia Power Ltd</t>
  </si>
  <si>
    <t>RTNPOWER</t>
  </si>
  <si>
    <t>Senco Gold Ltd</t>
  </si>
  <si>
    <t>SENCO</t>
  </si>
  <si>
    <t>F D C Ltd</t>
  </si>
  <si>
    <t>FDC</t>
  </si>
  <si>
    <t>Prism Johnson Ltd</t>
  </si>
  <si>
    <t>PRSMJOHNSN</t>
  </si>
  <si>
    <t>Anupam Rasayan India Ltd</t>
  </si>
  <si>
    <t>ANURAS</t>
  </si>
  <si>
    <t>Juniper Hotels Ltd</t>
  </si>
  <si>
    <t>JUNIPER</t>
  </si>
  <si>
    <t>Ahluwalia Contracts (India) Ltd</t>
  </si>
  <si>
    <t>AHLUCONT</t>
  </si>
  <si>
    <t>Ujjivan Small Finance Bank Ltd</t>
  </si>
  <si>
    <t>UJJIVANSFB</t>
  </si>
  <si>
    <t>Karnataka Bank Ltd</t>
  </si>
  <si>
    <t>KTKBANK</t>
  </si>
  <si>
    <t>Va Tech Wabag Ltd</t>
  </si>
  <si>
    <t>WABAG</t>
  </si>
  <si>
    <t>Water Management</t>
  </si>
  <si>
    <t>SBI Nifty 50 ETF</t>
  </si>
  <si>
    <t>SETFNIF50</t>
  </si>
  <si>
    <t>BHARAT Bond ETF-April 2023-Growth</t>
  </si>
  <si>
    <t>EBBETF0423</t>
  </si>
  <si>
    <t>Debt</t>
  </si>
  <si>
    <t>Blue Jet Healthcare Ltd</t>
  </si>
  <si>
    <t>BLUEJET</t>
  </si>
  <si>
    <t>IIFL Securities Ltd</t>
  </si>
  <si>
    <t>IIFLSEC</t>
  </si>
  <si>
    <t>Welspun Enterprises Ltd</t>
  </si>
  <si>
    <t>WELENT</t>
  </si>
  <si>
    <t>IFB Industries Ltd</t>
  </si>
  <si>
    <t>IFBIND</t>
  </si>
  <si>
    <t>Sansera Engineering Ltd</t>
  </si>
  <si>
    <t>SANSERA</t>
  </si>
  <si>
    <t>Electronics Mart India Ltd</t>
  </si>
  <si>
    <t>EMIL</t>
  </si>
  <si>
    <t>Moil Ltd</t>
  </si>
  <si>
    <t>MOIL</t>
  </si>
  <si>
    <t>Mining - Manganese</t>
  </si>
  <si>
    <t>Dhanuka Agritech Ltd</t>
  </si>
  <si>
    <t>DHANUKA</t>
  </si>
  <si>
    <t>TV18 Broadcast Ltd</t>
  </si>
  <si>
    <t>TV18BRDCST</t>
  </si>
  <si>
    <t>Astra Microwave Products Ltd</t>
  </si>
  <si>
    <t>ASTRAMICRO</t>
  </si>
  <si>
    <t>Mahindra Holidays and Resorts India Ltd</t>
  </si>
  <si>
    <t>MHRIL</t>
  </si>
  <si>
    <t>Protean eGov Technologies Ltd</t>
  </si>
  <si>
    <t>PROTEAN</t>
  </si>
  <si>
    <t>IT Consulting &amp; Other Services</t>
  </si>
  <si>
    <t>Reliance Infrastructure Ltd</t>
  </si>
  <si>
    <t>RELINFRA</t>
  </si>
  <si>
    <t>Sandur Manganese and Iron Ores Ltd</t>
  </si>
  <si>
    <t>SANDUMA</t>
  </si>
  <si>
    <t>Indo Count Industries Ltd</t>
  </si>
  <si>
    <t>ICIL</t>
  </si>
  <si>
    <t>JK Paper Ltd</t>
  </si>
  <si>
    <t>JKPAPER</t>
  </si>
  <si>
    <t>EPL Ltd</t>
  </si>
  <si>
    <t>EPL</t>
  </si>
  <si>
    <t>Packaging</t>
  </si>
  <si>
    <t>India Shelter Finance Corporation Ltd</t>
  </si>
  <si>
    <t>INDIASHLTR</t>
  </si>
  <si>
    <t>Balu Forge Industries Ltd</t>
  </si>
  <si>
    <t>BALUFORGE</t>
  </si>
  <si>
    <t>Diamond Power Infrastructure Ltd</t>
  </si>
  <si>
    <t>DIACABS</t>
  </si>
  <si>
    <t>Hindustan Construction Company Ltd</t>
  </si>
  <si>
    <t>HCC</t>
  </si>
  <si>
    <t>Texmaco Rail &amp; Engineering Ltd</t>
  </si>
  <si>
    <t>TEXRAIL</t>
  </si>
  <si>
    <t>Suprajit Engineering Ltd</t>
  </si>
  <si>
    <t>SUPRAJIT</t>
  </si>
  <si>
    <t>Epigral Ltd</t>
  </si>
  <si>
    <t>EPIGRAL</t>
  </si>
  <si>
    <t>JSW Holdings Ltd</t>
  </si>
  <si>
    <t>JSWHL</t>
  </si>
  <si>
    <t>Laxmi Organic Industries Ltd</t>
  </si>
  <si>
    <t>LXCHEM</t>
  </si>
  <si>
    <t>Chemplast Sanmar Ltd</t>
  </si>
  <si>
    <t>CHEMPLASTS</t>
  </si>
  <si>
    <t>Mishra Dhatu Nigam Ltd</t>
  </si>
  <si>
    <t>MIDHANI</t>
  </si>
  <si>
    <t>Dilip Buildcon Ltd</t>
  </si>
  <si>
    <t>DBL</t>
  </si>
  <si>
    <t>PDS Limited</t>
  </si>
  <si>
    <t>PDSL</t>
  </si>
  <si>
    <t>HEG Ltd</t>
  </si>
  <si>
    <t>HEG</t>
  </si>
  <si>
    <t>Sharda Motor Industries Ltd</t>
  </si>
  <si>
    <t>SHARDAMOTR</t>
  </si>
  <si>
    <t>Gabriel India Ltd</t>
  </si>
  <si>
    <t>GABRIEL</t>
  </si>
  <si>
    <t>Ethos Ltd</t>
  </si>
  <si>
    <t>ETHOSLTD</t>
  </si>
  <si>
    <t>Syrma SGS Technology Ltd</t>
  </si>
  <si>
    <t>SYRMA</t>
  </si>
  <si>
    <t>MedPlus Health Services Ltd</t>
  </si>
  <si>
    <t>MEDPLUS</t>
  </si>
  <si>
    <t>Bondada Engineering Ltd</t>
  </si>
  <si>
    <t>BONDADA</t>
  </si>
  <si>
    <t>Inox Green Energy Services Ltd</t>
  </si>
  <si>
    <t>INOXGREEN</t>
  </si>
  <si>
    <t>Garware Hi-Tech Films Ltd</t>
  </si>
  <si>
    <t>GRWRHITECH</t>
  </si>
  <si>
    <t>Sun Pharma Advanced Research Co Ltd</t>
  </si>
  <si>
    <t>SPARC</t>
  </si>
  <si>
    <t>Jindal Worldwide Ltd</t>
  </si>
  <si>
    <t>JINDWORLD</t>
  </si>
  <si>
    <t>Garware Technical Fibres Ltd</t>
  </si>
  <si>
    <t>GARFIBRES</t>
  </si>
  <si>
    <t>Surya Roshni Ltd</t>
  </si>
  <si>
    <t>SURYAROSNI</t>
  </si>
  <si>
    <t>VST Industries Ltd</t>
  </si>
  <si>
    <t>VSTIND</t>
  </si>
  <si>
    <t>Tamilnad Mercantile Bank Ltd</t>
  </si>
  <si>
    <t>TMB</t>
  </si>
  <si>
    <t>Greenlam Industries Ltd</t>
  </si>
  <si>
    <t>GREENLAM</t>
  </si>
  <si>
    <t>Building Products - Laminates</t>
  </si>
  <si>
    <t>Man Infraconstruction Ltd</t>
  </si>
  <si>
    <t>MANINFRA</t>
  </si>
  <si>
    <t>Dodla Dairy Ltd</t>
  </si>
  <si>
    <t>DODLA</t>
  </si>
  <si>
    <t>Piccadily Agro Industries Ltd</t>
  </si>
  <si>
    <t>PICCADIL</t>
  </si>
  <si>
    <t>Ganesh Housing Corp Ltd</t>
  </si>
  <si>
    <t>GANESHHOUC</t>
  </si>
  <si>
    <t>V-mart Retail Ltd</t>
  </si>
  <si>
    <t>VMART</t>
  </si>
  <si>
    <t>Easy Trip Planners Ltd</t>
  </si>
  <si>
    <t>EASEMYTRIP</t>
  </si>
  <si>
    <t>Shilpa Medicare Ltd</t>
  </si>
  <si>
    <t>SHILPAMED</t>
  </si>
  <si>
    <t>Nazara Technologies Ltd</t>
  </si>
  <si>
    <t>NAZARA</t>
  </si>
  <si>
    <t>Theme Parks &amp; Gaming</t>
  </si>
  <si>
    <t>Responsive Industries Ltd</t>
  </si>
  <si>
    <t>RESPONIND</t>
  </si>
  <si>
    <t>Building Products - Granite</t>
  </si>
  <si>
    <t>Insolation Energy Ltd</t>
  </si>
  <si>
    <t>INA</t>
  </si>
  <si>
    <t>Semiconductors</t>
  </si>
  <si>
    <t>Magellanic Cloud Ltd</t>
  </si>
  <si>
    <t>MCLOUD</t>
  </si>
  <si>
    <t>LS Industries Ltd</t>
  </si>
  <si>
    <t>LSIND</t>
  </si>
  <si>
    <t>Paradeep Phosphates Ltd</t>
  </si>
  <si>
    <t>PARADEEP</t>
  </si>
  <si>
    <t>Balaji Amines Ltd</t>
  </si>
  <si>
    <t>BALAMINES</t>
  </si>
  <si>
    <t>Allcargo Logistics Ltd</t>
  </si>
  <si>
    <t>ALLCARGO</t>
  </si>
  <si>
    <t>Orchid Pharma Ltd</t>
  </si>
  <si>
    <t>ORCHPHARMA</t>
  </si>
  <si>
    <t>Sundaram Finance Holdings Ltd</t>
  </si>
  <si>
    <t>SUNDARMHLD</t>
  </si>
  <si>
    <t>Lux Industries Ltd</t>
  </si>
  <si>
    <t>LUXIND</t>
  </si>
  <si>
    <t>Indigo Paints Ltd</t>
  </si>
  <si>
    <t>INDIGOPNTS</t>
  </si>
  <si>
    <t>Arvind Fashions Ltd</t>
  </si>
  <si>
    <t>ARVINDFASN</t>
  </si>
  <si>
    <t>Sudarshan Chemical Industries Ltd</t>
  </si>
  <si>
    <t>SUDARSCHEM</t>
  </si>
  <si>
    <t>Jai Corp Ltd</t>
  </si>
  <si>
    <t>JAICORPLTD</t>
  </si>
  <si>
    <t>Gulf Oil Lubricants India Ltd</t>
  </si>
  <si>
    <t>GULFOILLUB</t>
  </si>
  <si>
    <t>Ceigall India Ltd</t>
  </si>
  <si>
    <t>CEIGALL</t>
  </si>
  <si>
    <t>National Fertilizers Ltd</t>
  </si>
  <si>
    <t>NFL</t>
  </si>
  <si>
    <t>KRBL Ltd</t>
  </si>
  <si>
    <t>KRBL</t>
  </si>
  <si>
    <t>Kennametal India Ltd</t>
  </si>
  <si>
    <t>KENNAMET</t>
  </si>
  <si>
    <t>Sterlite Technologies Ltd</t>
  </si>
  <si>
    <t>STLTECH</t>
  </si>
  <si>
    <t>National Highways Infra Trust</t>
  </si>
  <si>
    <t>NHIT</t>
  </si>
  <si>
    <t>Gokaldas Exports Ltd</t>
  </si>
  <si>
    <t>GOKEX</t>
  </si>
  <si>
    <t>South Indian Bank Ltd</t>
  </si>
  <si>
    <t>SOUTHBANK</t>
  </si>
  <si>
    <t>Rolex Rings Ltd</t>
  </si>
  <si>
    <t>ROLEXRINGS</t>
  </si>
  <si>
    <t>Niit Learning Systems Ltd</t>
  </si>
  <si>
    <t>NIITMTS</t>
  </si>
  <si>
    <t>Education Services</t>
  </si>
  <si>
    <t>Borosil Renewables Ltd</t>
  </si>
  <si>
    <t>BORORENEW</t>
  </si>
  <si>
    <t>Housewares</t>
  </si>
  <si>
    <t>BHARAT Bond ETF-April 2030-Growth</t>
  </si>
  <si>
    <t>EBBETF0430</t>
  </si>
  <si>
    <t>Nesco Ltd</t>
  </si>
  <si>
    <t>NESCO</t>
  </si>
  <si>
    <t>TD Power Systems Ltd</t>
  </si>
  <si>
    <t>TDPOWERSYS</t>
  </si>
  <si>
    <t>Ashoka Buildcon Ltd</t>
  </si>
  <si>
    <t>ASHOKA</t>
  </si>
  <si>
    <t>V I P Industries Ltd</t>
  </si>
  <si>
    <t>VIPIND</t>
  </si>
  <si>
    <t>eMudhra Ltd</t>
  </si>
  <si>
    <t>EMUDHRA</t>
  </si>
  <si>
    <t>Hindustan Foods Ltd</t>
  </si>
  <si>
    <t>HNDFDS</t>
  </si>
  <si>
    <t>Rallis India Ltd</t>
  </si>
  <si>
    <t>RALLIS</t>
  </si>
  <si>
    <t>GHCL Ltd</t>
  </si>
  <si>
    <t>GHCL</t>
  </si>
  <si>
    <t>Kesoram Industries Ltd</t>
  </si>
  <si>
    <t>KESORAMIND</t>
  </si>
  <si>
    <t>Prince Pipes and Fittings Ltd</t>
  </si>
  <si>
    <t>PRINCEPIPE</t>
  </si>
  <si>
    <t>Network People Services Technologies Ltd</t>
  </si>
  <si>
    <t>NPST</t>
  </si>
  <si>
    <t>BHARAT Bond ETF-April 2032</t>
  </si>
  <si>
    <t>BBETF0432</t>
  </si>
  <si>
    <t>Tarc Ltd</t>
  </si>
  <si>
    <t>TARC</t>
  </si>
  <si>
    <t>Go Fashion (India) Ltd</t>
  </si>
  <si>
    <t>GOCOLORS</t>
  </si>
  <si>
    <t>India Tourism Development Corp Ltd</t>
  </si>
  <si>
    <t>ITDC</t>
  </si>
  <si>
    <t>Le Travenues Technology Ltd</t>
  </si>
  <si>
    <t>IXIGO</t>
  </si>
  <si>
    <t>J Kumar Infraprojects Ltd</t>
  </si>
  <si>
    <t>JKIL</t>
  </si>
  <si>
    <t>India Infrastructure Trust</t>
  </si>
  <si>
    <t>INFRATRUST</t>
  </si>
  <si>
    <t>Orient Cement Ltd</t>
  </si>
  <si>
    <t>ORIENTCEM</t>
  </si>
  <si>
    <t>Aditya Vision Ltd</t>
  </si>
  <si>
    <t>AVL</t>
  </si>
  <si>
    <t>Retail - Speciality</t>
  </si>
  <si>
    <t>Jana Small Finance Bank Ltd</t>
  </si>
  <si>
    <t>JSFB</t>
  </si>
  <si>
    <t>Indinfravit Trust</t>
  </si>
  <si>
    <t>INDINFR</t>
  </si>
  <si>
    <t>Cyient DLM Ltd</t>
  </si>
  <si>
    <t>CYIENTDLM</t>
  </si>
  <si>
    <t>Gujarat Ambuja Exports Ltd</t>
  </si>
  <si>
    <t>GAEL</t>
  </si>
  <si>
    <t>Pilani Investment And Industries Corporation Ltd</t>
  </si>
  <si>
    <t>PILANIINVS</t>
  </si>
  <si>
    <t>GMM Pfaudler Ltd</t>
  </si>
  <si>
    <t>GMMPFAUDLR</t>
  </si>
  <si>
    <t>Pricol Ltd</t>
  </si>
  <si>
    <t>PRICOLLTD</t>
  </si>
  <si>
    <t>Share India Securities Ltd</t>
  </si>
  <si>
    <t>SHAREINDIA</t>
  </si>
  <si>
    <t>AGI Greenpac Ltd</t>
  </si>
  <si>
    <t>AGI</t>
  </si>
  <si>
    <t>Kovai Medical Center and Hospital Ltd</t>
  </si>
  <si>
    <t>KOVAI</t>
  </si>
  <si>
    <t>PTC India Ltd</t>
  </si>
  <si>
    <t>PTC</t>
  </si>
  <si>
    <t>SIS Ltd</t>
  </si>
  <si>
    <t>SIS</t>
  </si>
  <si>
    <t>Aarti Pharmalabs Ltd</t>
  </si>
  <si>
    <t>AARTIPHARM</t>
  </si>
  <si>
    <t>DB Corp Ltd</t>
  </si>
  <si>
    <t>DBCORP</t>
  </si>
  <si>
    <t>Publishing</t>
  </si>
  <si>
    <t>Privi Speciality Chemicals Ltd</t>
  </si>
  <si>
    <t>PRIVISCL</t>
  </si>
  <si>
    <t>Bansal Wire Industries Ltd</t>
  </si>
  <si>
    <t>BANSALWIRE</t>
  </si>
  <si>
    <t>Uflex Ltd</t>
  </si>
  <si>
    <t>UFLEX</t>
  </si>
  <si>
    <t>ICRA Ltd</t>
  </si>
  <si>
    <t>ICRA</t>
  </si>
  <si>
    <t>MSTC Ltd</t>
  </si>
  <si>
    <t>MSTCLTD</t>
  </si>
  <si>
    <t>R Systems International Ltd</t>
  </si>
  <si>
    <t>RSYSTEMS</t>
  </si>
  <si>
    <t>Kirloskar Industries Ltd</t>
  </si>
  <si>
    <t>KIRLOSIND</t>
  </si>
  <si>
    <t>Bharat Bijlee Ltd</t>
  </si>
  <si>
    <t>BBL</t>
  </si>
  <si>
    <t>Rain Industries Ltd</t>
  </si>
  <si>
    <t>RAIN</t>
  </si>
  <si>
    <t>Entero Healthcare Solutions Ltd</t>
  </si>
  <si>
    <t>ENTERO</t>
  </si>
  <si>
    <t>Orient Electric Ltd</t>
  </si>
  <si>
    <t>ORIENTELEC</t>
  </si>
  <si>
    <t>Hemisphere Properties India Ltd</t>
  </si>
  <si>
    <t>HEMIPROP</t>
  </si>
  <si>
    <t>Gujarat Alkalies And Chemicals Ltd</t>
  </si>
  <si>
    <t>GUJALKALI</t>
  </si>
  <si>
    <t>Paisalo Digital Ltd</t>
  </si>
  <si>
    <t>PAISALO</t>
  </si>
  <si>
    <t>Lloyds Enterprises Ltd</t>
  </si>
  <si>
    <t>LLOYDSENT</t>
  </si>
  <si>
    <t>Trading Companies &amp; Distributors</t>
  </si>
  <si>
    <t>PC Jeweller Ltd</t>
  </si>
  <si>
    <t>PCJEWELLER</t>
  </si>
  <si>
    <t>Aarti Drugs Ltd</t>
  </si>
  <si>
    <t>AARTIDRUGS</t>
  </si>
  <si>
    <t>Healthcare Global Enterprises Ltd</t>
  </si>
  <si>
    <t>HCG</t>
  </si>
  <si>
    <t>MTAR Technologies Ltd</t>
  </si>
  <si>
    <t>MTARTECH</t>
  </si>
  <si>
    <t>Restaurant Brands Asia Ltd</t>
  </si>
  <si>
    <t>RBA</t>
  </si>
  <si>
    <t>Utkarsh Small Finance Bank Ltd</t>
  </si>
  <si>
    <t>UTKARSHBNK</t>
  </si>
  <si>
    <t>Vaibhav Global Ltd</t>
  </si>
  <si>
    <t>VAIBHAVGBL</t>
  </si>
  <si>
    <t>CSB Bank Ltd</t>
  </si>
  <si>
    <t>CSBBANK</t>
  </si>
  <si>
    <t>Awfis Space Solutions Ltd</t>
  </si>
  <si>
    <t>AWFIS</t>
  </si>
  <si>
    <t>Kaveri Seed Company Ltd</t>
  </si>
  <si>
    <t>KSCL</t>
  </si>
  <si>
    <t>Seeds</t>
  </si>
  <si>
    <t>Bharat Rasayan Ltd</t>
  </si>
  <si>
    <t>BHARATRAS</t>
  </si>
  <si>
    <t>TeamLease Services Ltd</t>
  </si>
  <si>
    <t>TEAMLEASE</t>
  </si>
  <si>
    <t>Ami Organics Ltd</t>
  </si>
  <si>
    <t>AMIORG</t>
  </si>
  <si>
    <t>Sharda Cropchem Ltd</t>
  </si>
  <si>
    <t>SHARDACROP</t>
  </si>
  <si>
    <t>Spicejet Ltd</t>
  </si>
  <si>
    <t>SPICEJET</t>
  </si>
  <si>
    <t>Thangamayil Jewellery Ltd</t>
  </si>
  <si>
    <t>THANGAMAYL</t>
  </si>
  <si>
    <t>Heidelbergcement India Ltd</t>
  </si>
  <si>
    <t>HEIDELBERG</t>
  </si>
  <si>
    <t>Rossari Biotech Ltd</t>
  </si>
  <si>
    <t>ROSSARI</t>
  </si>
  <si>
    <t>Dynamatic Technologies Ltd</t>
  </si>
  <si>
    <t>DYNAMATECH</t>
  </si>
  <si>
    <t>Ujaas Energy Ltd</t>
  </si>
  <si>
    <t>UEL</t>
  </si>
  <si>
    <t>Advanced Enzyme Technologies Ltd</t>
  </si>
  <si>
    <t>ADVENZYMES</t>
  </si>
  <si>
    <t>Bajaj Hindusthan Sugar Ltd</t>
  </si>
  <si>
    <t>BAJAJHIND</t>
  </si>
  <si>
    <t>Nippon India ETF Gold BeES</t>
  </si>
  <si>
    <t>GOLDBEES</t>
  </si>
  <si>
    <t>Gold</t>
  </si>
  <si>
    <t>Imagicaaworld Entertainment Ltd</t>
  </si>
  <si>
    <t>IMAGICAA</t>
  </si>
  <si>
    <t>Bhagiradha Chemicals and Industries Ltd</t>
  </si>
  <si>
    <t>BHAGCHEM</t>
  </si>
  <si>
    <t>Borosil Ltd</t>
  </si>
  <si>
    <t>BOROLTD</t>
  </si>
  <si>
    <t>Johnson Controls-Hitachi Air Conditioning India Ltd</t>
  </si>
  <si>
    <t>JCHAC</t>
  </si>
  <si>
    <t>MAS Financial Services Ltd</t>
  </si>
  <si>
    <t>MASFIN</t>
  </si>
  <si>
    <t>Manorama Industries Ltd</t>
  </si>
  <si>
    <t>MANORAMA</t>
  </si>
  <si>
    <t>Optiemus Infracom Ltd</t>
  </si>
  <si>
    <t>OPTIEMUS</t>
  </si>
  <si>
    <t>Heritage Foods Ltd</t>
  </si>
  <si>
    <t>HERITGFOOD</t>
  </si>
  <si>
    <t>Pitti Engineering Ltd</t>
  </si>
  <si>
    <t>PITTIENG</t>
  </si>
  <si>
    <t>Jain Irrigation Systems Ltd</t>
  </si>
  <si>
    <t>JISLJALEQS</t>
  </si>
  <si>
    <t>Agricultural &amp; Farm Machinery</t>
  </si>
  <si>
    <t>Jamna Auto Industries Ltd</t>
  </si>
  <si>
    <t>JAMNAAUTO</t>
  </si>
  <si>
    <t>Gateway Distriparks Ltd</t>
  </si>
  <si>
    <t>GATEWAY</t>
  </si>
  <si>
    <t>Paras Defence and Space Technologies Ltd</t>
  </si>
  <si>
    <t>PARAS</t>
  </si>
  <si>
    <t>Styrenix Performance Materials Ltd</t>
  </si>
  <si>
    <t>STYRENIX</t>
  </si>
  <si>
    <t>Harsha Engineers International Ltd</t>
  </si>
  <si>
    <t>HARSHA</t>
  </si>
  <si>
    <t>Tilaknagar Industries Ltd</t>
  </si>
  <si>
    <t>TI</t>
  </si>
  <si>
    <t>Ramky Infrastructure Ltd</t>
  </si>
  <si>
    <t>RAMKY</t>
  </si>
  <si>
    <t>Greenply Industries Ltd</t>
  </si>
  <si>
    <t>GREENPLY</t>
  </si>
  <si>
    <t>Grauer And Weil (India) Ltd</t>
  </si>
  <si>
    <t>GRAUWEIL</t>
  </si>
  <si>
    <t>Subros Ltd</t>
  </si>
  <si>
    <t>SUBROS</t>
  </si>
  <si>
    <t>Orissa Minerals Development Company Ltd</t>
  </si>
  <si>
    <t>ORISSAMINE</t>
  </si>
  <si>
    <t>Ganesha Ecosphere Ltd</t>
  </si>
  <si>
    <t>GANECOS</t>
  </si>
  <si>
    <t>Shilchar Technologies Ltd</t>
  </si>
  <si>
    <t>SHILCTECH</t>
  </si>
  <si>
    <t>Nocil Ltd</t>
  </si>
  <si>
    <t>NOCIL</t>
  </si>
  <si>
    <t>Pearl Global Industries Ltd</t>
  </si>
  <si>
    <t>PGIL</t>
  </si>
  <si>
    <t>Thyrocare Technologies Ltd</t>
  </si>
  <si>
    <t>THYROCARE</t>
  </si>
  <si>
    <t>Jayaswal Neco Industries Ltd</t>
  </si>
  <si>
    <t>JAYNECOIND</t>
  </si>
  <si>
    <t>Banco Products (India) Ltd</t>
  </si>
  <si>
    <t>BANCOINDIA</t>
  </si>
  <si>
    <t>Shanthi Gears Ltd</t>
  </si>
  <si>
    <t>SHANTIGEAR</t>
  </si>
  <si>
    <t>EMS Ltd</t>
  </si>
  <si>
    <t>EMSLIMITED</t>
  </si>
  <si>
    <t>Exicom Tele-Systems Ltd</t>
  </si>
  <si>
    <t>EXICOM</t>
  </si>
  <si>
    <t>Blue Cloud Softech Solutions Ltd</t>
  </si>
  <si>
    <t>BLUECLOUDS</t>
  </si>
  <si>
    <t>Wonderla Holidays Ltd</t>
  </si>
  <si>
    <t>WONDERLA</t>
  </si>
  <si>
    <t>Greenpanel Industries Ltd</t>
  </si>
  <si>
    <t>GREENPANEL</t>
  </si>
  <si>
    <t>Skipper Ltd</t>
  </si>
  <si>
    <t>SKIPPER</t>
  </si>
  <si>
    <t>Prime Focus Ltd</t>
  </si>
  <si>
    <t>PFOCUS</t>
  </si>
  <si>
    <t>Animation</t>
  </si>
  <si>
    <t>Balmer Lawrie and Company Ltd</t>
  </si>
  <si>
    <t>BALMLAWRIE</t>
  </si>
  <si>
    <t>Hawkins Cookers Ltd</t>
  </si>
  <si>
    <t>HAWKINCOOK</t>
  </si>
  <si>
    <t>WPIL Ltd</t>
  </si>
  <si>
    <t>WPIL</t>
  </si>
  <si>
    <t>JTL Industries Ltd</t>
  </si>
  <si>
    <t>JTLIND</t>
  </si>
  <si>
    <t>VRL Logistics Ltd</t>
  </si>
  <si>
    <t>VRLLOG</t>
  </si>
  <si>
    <t>Moschip Technologies Ltd</t>
  </si>
  <si>
    <t>MOSCHIP</t>
  </si>
  <si>
    <t>Supriya Lifescience Ltd</t>
  </si>
  <si>
    <t>SUPRIYA</t>
  </si>
  <si>
    <t>Samhi Hotels Ltd</t>
  </si>
  <si>
    <t>SAMHI</t>
  </si>
  <si>
    <t>Fedbank Financial Services Ltd</t>
  </si>
  <si>
    <t>FEDFINA</t>
  </si>
  <si>
    <t>Venus Pipes and Tubes Ltd</t>
  </si>
  <si>
    <t>VENUSPIPES</t>
  </si>
  <si>
    <t>Bombay Dyeing and Mfg Co Ltd</t>
  </si>
  <si>
    <t>BOMDYEING</t>
  </si>
  <si>
    <t>SG Mart Ltd</t>
  </si>
  <si>
    <t>SGMART</t>
  </si>
  <si>
    <t>Renewable Electricity</t>
  </si>
  <si>
    <t>Tinplate Company of India Ltd</t>
  </si>
  <si>
    <t>TINPLATE</t>
  </si>
  <si>
    <t>Avantel Ltd</t>
  </si>
  <si>
    <t>AVANTEL</t>
  </si>
  <si>
    <t>Tide Water Oil Co India Ltd</t>
  </si>
  <si>
    <t>TIDEWATER</t>
  </si>
  <si>
    <t>Morepen Laboratories Ltd</t>
  </si>
  <si>
    <t>MOREPENLAB</t>
  </si>
  <si>
    <t>Nippon India ETF Nifty 50 BeES</t>
  </si>
  <si>
    <t>NIFTYBEES</t>
  </si>
  <si>
    <t>Spandana Sphoorty Financial Ltd</t>
  </si>
  <si>
    <t>SPANDANA</t>
  </si>
  <si>
    <t>Shaily Engineering Plastics Ltd</t>
  </si>
  <si>
    <t>SHAILY</t>
  </si>
  <si>
    <t>Zaggle Prepaid Ocean Services Ltd</t>
  </si>
  <si>
    <t>ZAGGLE</t>
  </si>
  <si>
    <t>Yatharth Hospital &amp; Trauma Care Services Ltd</t>
  </si>
  <si>
    <t>YATHARTH</t>
  </si>
  <si>
    <t>JTEKT India Ltd</t>
  </si>
  <si>
    <t>JTEKTINDIA</t>
  </si>
  <si>
    <t>Patel Engineering Ltd</t>
  </si>
  <si>
    <t>PATELENG</t>
  </si>
  <si>
    <t>Hinduja Global Solutions Ltd</t>
  </si>
  <si>
    <t>HGS</t>
  </si>
  <si>
    <t>JNK India Ltd</t>
  </si>
  <si>
    <t>JNKINDIA</t>
  </si>
  <si>
    <t>Fineotex Chemical Ltd</t>
  </si>
  <si>
    <t>FCL</t>
  </si>
  <si>
    <t>HPL Electric &amp; Power Ltd</t>
  </si>
  <si>
    <t>HPL</t>
  </si>
  <si>
    <t>Greaves Cotton Ltd</t>
  </si>
  <si>
    <t>GREAVESCOT</t>
  </si>
  <si>
    <t>Fiem Industries Ltd</t>
  </si>
  <si>
    <t>FIEMIND</t>
  </si>
  <si>
    <t>Sunflag Iron and Steel Co Ltd</t>
  </si>
  <si>
    <t>SUNFLAG</t>
  </si>
  <si>
    <t>Gujarat Themis Biosyn Ltd</t>
  </si>
  <si>
    <t>GUJTHEM</t>
  </si>
  <si>
    <t>Bhansali Engg Polymers Ltd</t>
  </si>
  <si>
    <t>BEPL</t>
  </si>
  <si>
    <t>TCI Express Ltd</t>
  </si>
  <si>
    <t>TCIEXP</t>
  </si>
  <si>
    <t>KDDL Ltd</t>
  </si>
  <si>
    <t>KDDL</t>
  </si>
  <si>
    <t>Gopal Snacks Ltd</t>
  </si>
  <si>
    <t>GOPAL</t>
  </si>
  <si>
    <t>Savita Oil Technologies Ltd</t>
  </si>
  <si>
    <t>SOTL</t>
  </si>
  <si>
    <t>Cartrade Tech Ltd</t>
  </si>
  <si>
    <t>CARTRADE</t>
  </si>
  <si>
    <t>Prakash Industries Ltd</t>
  </si>
  <si>
    <t>PRAKASH</t>
  </si>
  <si>
    <t>SeQuent Scientific Ltd</t>
  </si>
  <si>
    <t>SEQUENT</t>
  </si>
  <si>
    <t>Shipping Corporation of India Land and Assets Ltd</t>
  </si>
  <si>
    <t>SCILAL</t>
  </si>
  <si>
    <t>Alembic Ltd</t>
  </si>
  <si>
    <t>ALEMBICLTD</t>
  </si>
  <si>
    <t>Unichem Laboratories Ltd</t>
  </si>
  <si>
    <t>UNICHEMLAB</t>
  </si>
  <si>
    <t>West Coast Paper Mills Ltd</t>
  </si>
  <si>
    <t>WSTCSTPAPR</t>
  </si>
  <si>
    <t>RPSG Ventures Ltd</t>
  </si>
  <si>
    <t>RPSGVENT</t>
  </si>
  <si>
    <t>Polyplex Corp Ltd</t>
  </si>
  <si>
    <t>POLYPLEX</t>
  </si>
  <si>
    <t>LG Balakrishnan &amp; Bros Ltd</t>
  </si>
  <si>
    <t>LGBBROSLTD</t>
  </si>
  <si>
    <t>Oriana Power Ltd</t>
  </si>
  <si>
    <t>ORIANA</t>
  </si>
  <si>
    <t>Sula Vineyards Ltd</t>
  </si>
  <si>
    <t>SULA</t>
  </si>
  <si>
    <t>SEPC Ltd</t>
  </si>
  <si>
    <t>SEPC</t>
  </si>
  <si>
    <t>MPS Ltd</t>
  </si>
  <si>
    <t>MPSLTD</t>
  </si>
  <si>
    <t>Swaraj Engines Ltd</t>
  </si>
  <si>
    <t>SWARAJENG</t>
  </si>
  <si>
    <t>Shrem InvIT</t>
  </si>
  <si>
    <t>SHREMINVIT</t>
  </si>
  <si>
    <t>Kingfa Science and Technology (India) Ltd</t>
  </si>
  <si>
    <t>KINGFA</t>
  </si>
  <si>
    <t>Anup Engineering Ltd</t>
  </si>
  <si>
    <t>ANUP</t>
  </si>
  <si>
    <t>Neogen Chemicals Ltd</t>
  </si>
  <si>
    <t>NEOGEN</t>
  </si>
  <si>
    <t>Hikal Ltd</t>
  </si>
  <si>
    <t>HIKAL</t>
  </si>
  <si>
    <t>India Glycols Ltd</t>
  </si>
  <si>
    <t>INDIAGLYCO</t>
  </si>
  <si>
    <t>Innova Captab Ltd</t>
  </si>
  <si>
    <t>INNOVACAP</t>
  </si>
  <si>
    <t>Nirlon Ltd</t>
  </si>
  <si>
    <t>NIRLON</t>
  </si>
  <si>
    <t>Medi Assist Healthcare Services Ltd</t>
  </si>
  <si>
    <t>MEDIASSIST</t>
  </si>
  <si>
    <t>V2 Retail Ltd</t>
  </si>
  <si>
    <t>V2RETAIL</t>
  </si>
  <si>
    <t>Muthoot Microfin Ltd</t>
  </si>
  <si>
    <t>MUTHOOTMF</t>
  </si>
  <si>
    <t>Microfinancing</t>
  </si>
  <si>
    <t>Bannari Amman Sugars Ltd</t>
  </si>
  <si>
    <t>BANARISUG</t>
  </si>
  <si>
    <t>Bajaj Consumer Care Ltd</t>
  </si>
  <si>
    <t>BAJAJCON</t>
  </si>
  <si>
    <t>Jindal Poly Films Ltd</t>
  </si>
  <si>
    <t>JINDALPOLY</t>
  </si>
  <si>
    <t>DCB Bank Ltd</t>
  </si>
  <si>
    <t>DCBBANK</t>
  </si>
  <si>
    <t>Seamec Ltd</t>
  </si>
  <si>
    <t>SEAMECLTD</t>
  </si>
  <si>
    <t>Oil &amp; Gas - Equipment &amp; Services</t>
  </si>
  <si>
    <t>Gufic Biosciences Ltd</t>
  </si>
  <si>
    <t>GUFICBIO</t>
  </si>
  <si>
    <t>Mahanagar Telephone Nigam Ltd</t>
  </si>
  <si>
    <t>MTNL</t>
  </si>
  <si>
    <t>Websol Energy System Ltd</t>
  </si>
  <si>
    <t>WEBELSOLAR</t>
  </si>
  <si>
    <t>IndoStar Capital Finance Ltd</t>
  </si>
  <si>
    <t>INDOSTAR</t>
  </si>
  <si>
    <t>Apeejay Surrendra Park Hotels Ltd</t>
  </si>
  <si>
    <t>PARKHOTELS</t>
  </si>
  <si>
    <t>E2E Networks Ltd</t>
  </si>
  <si>
    <t>E2E</t>
  </si>
  <si>
    <t>Kewal Kiran Clothing Ltd</t>
  </si>
  <si>
    <t>KKCL</t>
  </si>
  <si>
    <t>Honda India Power Products Ltd</t>
  </si>
  <si>
    <t>HONDAPOWER</t>
  </si>
  <si>
    <t>Sandhar Technologies Ltd</t>
  </si>
  <si>
    <t>SANDHAR</t>
  </si>
  <si>
    <t>Indian Metals and Ferro Alloys Ltd</t>
  </si>
  <si>
    <t>IMFA</t>
  </si>
  <si>
    <t>Hathway Cable and Datacom Ltd</t>
  </si>
  <si>
    <t>HATHWAY</t>
  </si>
  <si>
    <t>Cable &amp; D2H</t>
  </si>
  <si>
    <t>Quick Heal Technologies Ltd</t>
  </si>
  <si>
    <t>QUICKHEAL</t>
  </si>
  <si>
    <t>Artemis Medicare Services Ltd</t>
  </si>
  <si>
    <t>ARTEMISMED</t>
  </si>
  <si>
    <t>Cigniti Technologies Ltd</t>
  </si>
  <si>
    <t>CIGNITITEC</t>
  </si>
  <si>
    <t>IRB InvIT Fund</t>
  </si>
  <si>
    <t>IRBINVIT</t>
  </si>
  <si>
    <t>Motilal Oswal NASDAQ 100 ETF</t>
  </si>
  <si>
    <t>MON100</t>
  </si>
  <si>
    <t>Lumax AutoTechnologies Ltd</t>
  </si>
  <si>
    <t>LUMAXTECH</t>
  </si>
  <si>
    <t>Nucleus Software Exports Ltd</t>
  </si>
  <si>
    <t>NUCLEUS</t>
  </si>
  <si>
    <t>TVS Srichakra Ltd</t>
  </si>
  <si>
    <t>TVSSRICHAK</t>
  </si>
  <si>
    <t>DCX Systems Ltd</t>
  </si>
  <si>
    <t>DCXINDIA</t>
  </si>
  <si>
    <t>PTC India Financial Services Ltd</t>
  </si>
  <si>
    <t>PFS</t>
  </si>
  <si>
    <t>Steel Strips Wheels Ltd</t>
  </si>
  <si>
    <t>SSWL</t>
  </si>
  <si>
    <t>Spright Agro Ltd</t>
  </si>
  <si>
    <t>SPRIGHT</t>
  </si>
  <si>
    <t>TCNS Clothing Co Ltd</t>
  </si>
  <si>
    <t>TCNSBRANDS</t>
  </si>
  <si>
    <t>Mahindra Logistics Ltd</t>
  </si>
  <si>
    <t>MAHLOG</t>
  </si>
  <si>
    <t>Refex Industries Ltd</t>
  </si>
  <si>
    <t>REFEX</t>
  </si>
  <si>
    <t>Gokul Agro Resources Ltd</t>
  </si>
  <si>
    <t>GOKULAGRO</t>
  </si>
  <si>
    <t>Navneet Education Ltd</t>
  </si>
  <si>
    <t>NAVNETEDUL</t>
  </si>
  <si>
    <t>RPG Life Sciences Limited</t>
  </si>
  <si>
    <t>RPGLIFE</t>
  </si>
  <si>
    <t>Indraprastha Medical Corporation Ltd</t>
  </si>
  <si>
    <t>INDRAMEDCO</t>
  </si>
  <si>
    <t>GTL Infrastructure Ltd</t>
  </si>
  <si>
    <t>GTLINFRA</t>
  </si>
  <si>
    <t>Kalyani Steels Ltd</t>
  </si>
  <si>
    <t>KSL</t>
  </si>
  <si>
    <t>La Opala R G Ltd</t>
  </si>
  <si>
    <t>LAOPALA</t>
  </si>
  <si>
    <t>Tasty Bite Eatables Ltd</t>
  </si>
  <si>
    <t>TASTYBITE</t>
  </si>
  <si>
    <t>Ddev Plastiks Industries Ltd</t>
  </si>
  <si>
    <t>DDEVPLASTIK</t>
  </si>
  <si>
    <t>Hindustan Oil Exploration Company Ltd</t>
  </si>
  <si>
    <t>HINDOILEXP</t>
  </si>
  <si>
    <t>Fino Payments Bank Ltd</t>
  </si>
  <si>
    <t>FINOPB</t>
  </si>
  <si>
    <t>Sanghvi Movers Ltd</t>
  </si>
  <si>
    <t>SANGHVIMOV</t>
  </si>
  <si>
    <t>Gensol Engineering Ltd</t>
  </si>
  <si>
    <t>GENSOL</t>
  </si>
  <si>
    <t>Sundaram Clayton Ltd</t>
  </si>
  <si>
    <t>SUNCLAY</t>
  </si>
  <si>
    <t>Suraj Estate Developers Ltd</t>
  </si>
  <si>
    <t>SURAJEST</t>
  </si>
  <si>
    <t>Real Estate Rental, Development &amp; Operations</t>
  </si>
  <si>
    <t>Ashiana Housing Ltd</t>
  </si>
  <si>
    <t>ASHIANA</t>
  </si>
  <si>
    <t>Sky Gold Ltd</t>
  </si>
  <si>
    <t>SKYGOLD</t>
  </si>
  <si>
    <t>Thirumalai Chemicals Ltd</t>
  </si>
  <si>
    <t>TIRUMALCHM</t>
  </si>
  <si>
    <t>Dhani Services Ltd</t>
  </si>
  <si>
    <t>DHANI</t>
  </si>
  <si>
    <t>Precision Wires India Ltd</t>
  </si>
  <si>
    <t>PRECWIRE</t>
  </si>
  <si>
    <t>Eveready Industries India Ltd</t>
  </si>
  <si>
    <t>EVEREADY</t>
  </si>
  <si>
    <t>Delta Corp Ltd</t>
  </si>
  <si>
    <t>DELTACORP</t>
  </si>
  <si>
    <t>Shivalik Bimetal Controls Ltd</t>
  </si>
  <si>
    <t>SBCL</t>
  </si>
  <si>
    <t>Dalmia Bharat Sugar and Industries Ltd</t>
  </si>
  <si>
    <t>DALMIASUG</t>
  </si>
  <si>
    <t>Gujarat Industries Power Company Ltd</t>
  </si>
  <si>
    <t>GIPCL</t>
  </si>
  <si>
    <t>Marine Electricals (India) Ltd</t>
  </si>
  <si>
    <t>MARINE</t>
  </si>
  <si>
    <t>Stylam Industries Ltd</t>
  </si>
  <si>
    <t>STYLAMIND</t>
  </si>
  <si>
    <t>Avalon Technologies Ltd</t>
  </si>
  <si>
    <t>AVALON</t>
  </si>
  <si>
    <t>Suven Life Sciences Ltd</t>
  </si>
  <si>
    <t>SUVEN</t>
  </si>
  <si>
    <t>VST Tillers Tractors Ltd</t>
  </si>
  <si>
    <t>VSTTILLERS</t>
  </si>
  <si>
    <t>Jeena Sikho Lifecare Ltd</t>
  </si>
  <si>
    <t>JSLL</t>
  </si>
  <si>
    <t>Indoco Remedies Ltd</t>
  </si>
  <si>
    <t>INDOCO</t>
  </si>
  <si>
    <t>Fischer Medical Ventures Ltd</t>
  </si>
  <si>
    <t>FISCHER</t>
  </si>
  <si>
    <t>Datamatics Global Services Ltd</t>
  </si>
  <si>
    <t>DATAMATICS</t>
  </si>
  <si>
    <t>Hi-Tech Pipes Ltd</t>
  </si>
  <si>
    <t>HITECH</t>
  </si>
  <si>
    <t>S H Kelkar and Company Ltd</t>
  </si>
  <si>
    <t>SHK</t>
  </si>
  <si>
    <t>Kolte-Patil Developers Ltd</t>
  </si>
  <si>
    <t>KOLTEPATIL</t>
  </si>
  <si>
    <t>Capacite Infraprojects Ltd</t>
  </si>
  <si>
    <t>CAPACITE</t>
  </si>
  <si>
    <t>Flair Writing Industries Ltd</t>
  </si>
  <si>
    <t>FLAIR</t>
  </si>
  <si>
    <t>Venky's (India) Ltd</t>
  </si>
  <si>
    <t>VENKEYS</t>
  </si>
  <si>
    <t>Huhtamaki India Ltd</t>
  </si>
  <si>
    <t>HUHTAMAKI</t>
  </si>
  <si>
    <t>Apollo Micro Systems Ltd</t>
  </si>
  <si>
    <t>APOLLO</t>
  </si>
  <si>
    <t>Vishnu Prakash R Punglia Ltd</t>
  </si>
  <si>
    <t>VPRPL</t>
  </si>
  <si>
    <t>Arvind Smartspaces Ltd</t>
  </si>
  <si>
    <t>ARVSMART</t>
  </si>
  <si>
    <t>Maithan Alloys Ltd</t>
  </si>
  <si>
    <t>MAITHANALL</t>
  </si>
  <si>
    <t>Bajel Projects Ltd</t>
  </si>
  <si>
    <t>BAJEL</t>
  </si>
  <si>
    <t>Electric Utilities</t>
  </si>
  <si>
    <t>Max Ventures and Industries Ltd</t>
  </si>
  <si>
    <t>MAXVIL</t>
  </si>
  <si>
    <t>Rajoo Engineers Ltd</t>
  </si>
  <si>
    <t>RAJOOENG</t>
  </si>
  <si>
    <t>Repco Home Finance Ltd</t>
  </si>
  <si>
    <t>REPCOHOME</t>
  </si>
  <si>
    <t>Rajratan Global Wire Ltd</t>
  </si>
  <si>
    <t>RAJRATAN</t>
  </si>
  <si>
    <t>Fusion Finance Ltd</t>
  </si>
  <si>
    <t>FUSION</t>
  </si>
  <si>
    <t>KCP Ltd</t>
  </si>
  <si>
    <t>KCP</t>
  </si>
  <si>
    <t>Ashapura Minechem Ltd</t>
  </si>
  <si>
    <t>ASHAPURMIN</t>
  </si>
  <si>
    <t>Foseco India Ltd</t>
  </si>
  <si>
    <t>FOSECOIND</t>
  </si>
  <si>
    <t>NRB Bearings Ltd</t>
  </si>
  <si>
    <t>NRBBEARING</t>
  </si>
  <si>
    <t>Sindhu Trade Links Ltd</t>
  </si>
  <si>
    <t>SINDHUTRAD</t>
  </si>
  <si>
    <t>ideaForge Technology Ltd</t>
  </si>
  <si>
    <t>IDEAFORGE</t>
  </si>
  <si>
    <t>D P Abhushan Ltd</t>
  </si>
  <si>
    <t>DPABHUSHAN</t>
  </si>
  <si>
    <t>Salasar Techno Engineering Ltd</t>
  </si>
  <si>
    <t>SALASAR</t>
  </si>
  <si>
    <t>SJS Enterprises Ltd</t>
  </si>
  <si>
    <t>SJS</t>
  </si>
  <si>
    <t>Tinna Rubber and Infrastructure Ltd</t>
  </si>
  <si>
    <t>TINNARUBR</t>
  </si>
  <si>
    <t>Sagar Cements Ltd</t>
  </si>
  <si>
    <t>SAGCEM</t>
  </si>
  <si>
    <t>Abans Holdings Ltd</t>
  </si>
  <si>
    <t>AHL</t>
  </si>
  <si>
    <t>Dishman Carbogen Amcis Ltd</t>
  </si>
  <si>
    <t>DCAL</t>
  </si>
  <si>
    <t>Solara Active Pharma Sciences Ltd</t>
  </si>
  <si>
    <t>SOLARA</t>
  </si>
  <si>
    <t>Lotus Chocolate Company Ltd</t>
  </si>
  <si>
    <t>LOTUSCHO</t>
  </si>
  <si>
    <t>Automotive Axles Ltd</t>
  </si>
  <si>
    <t>AUTOAXLES</t>
  </si>
  <si>
    <t>BF Utilities Ltd</t>
  </si>
  <si>
    <t>BFUTILITIE</t>
  </si>
  <si>
    <t>Somany Ceramics Ltd</t>
  </si>
  <si>
    <t>SOMANYCERA</t>
  </si>
  <si>
    <t>Goodluck India Ltd</t>
  </si>
  <si>
    <t>GOODLUCK</t>
  </si>
  <si>
    <t>Stanley Lifestyles Ltd</t>
  </si>
  <si>
    <t>STANLEY</t>
  </si>
  <si>
    <t>Premier Explosives Ltd</t>
  </si>
  <si>
    <t>PREMEXPLN</t>
  </si>
  <si>
    <t>Marathon Nextgen Realty Ltd</t>
  </si>
  <si>
    <t>MARATHON</t>
  </si>
  <si>
    <t>Servotech Power Systems Ltd</t>
  </si>
  <si>
    <t>SERVOTECH</t>
  </si>
  <si>
    <t>Confidence Petroleum India Ltd</t>
  </si>
  <si>
    <t>CONFIPET</t>
  </si>
  <si>
    <t>Saksoft Ltd</t>
  </si>
  <si>
    <t>SAKSOFT</t>
  </si>
  <si>
    <t>Ge Power India Ltd</t>
  </si>
  <si>
    <t>GEPIL</t>
  </si>
  <si>
    <t>CARE Ratings Ltd</t>
  </si>
  <si>
    <t>CARERATING</t>
  </si>
  <si>
    <t>Vindhya Telelinks Ltd</t>
  </si>
  <si>
    <t>VINDHYATEL</t>
  </si>
  <si>
    <t>Dollar Industries Ltd</t>
  </si>
  <si>
    <t>DOLLAR</t>
  </si>
  <si>
    <t>Shalby Ltd</t>
  </si>
  <si>
    <t>SHALBY</t>
  </si>
  <si>
    <t>Thejo Engineering Ltd</t>
  </si>
  <si>
    <t>THEJO</t>
  </si>
  <si>
    <t>Wendt (India) Limited</t>
  </si>
  <si>
    <t>WENDT</t>
  </si>
  <si>
    <t>TCPL Packaging Ltd</t>
  </si>
  <si>
    <t>TCPLPACK</t>
  </si>
  <si>
    <t>Spectrum Electrical Industries Ltd</t>
  </si>
  <si>
    <t>SPECTRUM</t>
  </si>
  <si>
    <t>SML Isuzu Ltd</t>
  </si>
  <si>
    <t>SMLISUZU</t>
  </si>
  <si>
    <t>Goldiam International Ltd</t>
  </si>
  <si>
    <t>GOLDIAM</t>
  </si>
  <si>
    <t>Geojit Financial Services Ltd</t>
  </si>
  <si>
    <t>GEOJITFSL</t>
  </si>
  <si>
    <t>Vadilal Industries Ltd</t>
  </si>
  <si>
    <t>VADILALIND</t>
  </si>
  <si>
    <t>SMS Pharmaceuticals Ltd</t>
  </si>
  <si>
    <t>SMSPHARMA</t>
  </si>
  <si>
    <t>JITF Infralogistics Ltd</t>
  </si>
  <si>
    <t>JITFINFRA</t>
  </si>
  <si>
    <t>HLE Glascoat Ltd</t>
  </si>
  <si>
    <t>HLEGLAS</t>
  </si>
  <si>
    <t>MM Forgings Ltd</t>
  </si>
  <si>
    <t>MMFL</t>
  </si>
  <si>
    <t>Genesys International Corporation Ltd</t>
  </si>
  <si>
    <t>GENESYS</t>
  </si>
  <si>
    <t>Vertoz Advertising Ltd</t>
  </si>
  <si>
    <t>VERTOZ</t>
  </si>
  <si>
    <t>Dolat Algotech Ltd</t>
  </si>
  <si>
    <t>DOLATALGO</t>
  </si>
  <si>
    <t>Indian Hume Pipe Company Ltd</t>
  </si>
  <si>
    <t>INDIANHUME</t>
  </si>
  <si>
    <t>Mayur Uniquoters Ltd</t>
  </si>
  <si>
    <t>MAYURUNIQ</t>
  </si>
  <si>
    <t>Novartis India Ltd</t>
  </si>
  <si>
    <t>NOVARTIND</t>
  </si>
  <si>
    <t>Pokarna Ltd</t>
  </si>
  <si>
    <t>POKARNA</t>
  </si>
  <si>
    <t>Man Industries (India) Ltd</t>
  </si>
  <si>
    <t>MANINDS</t>
  </si>
  <si>
    <t>Rane Holdings Ltd</t>
  </si>
  <si>
    <t>RANEHOLDIN</t>
  </si>
  <si>
    <t>Nilkamal Ltd</t>
  </si>
  <si>
    <t>NILKAMAL</t>
  </si>
  <si>
    <t>Vishnu Chemicals Ltd</t>
  </si>
  <si>
    <t>VISHNU</t>
  </si>
  <si>
    <t>Hindware Home Innovation Ltd</t>
  </si>
  <si>
    <t>HINDWAREAP</t>
  </si>
  <si>
    <t>ADF Foods Ltd</t>
  </si>
  <si>
    <t>ADFFOODS</t>
  </si>
  <si>
    <t>Dish TV India Ltd</t>
  </si>
  <si>
    <t>DISHTV</t>
  </si>
  <si>
    <t>Dolphin Offshore Enterprises (India) Ltd</t>
  </si>
  <si>
    <t>DOLPHIN</t>
  </si>
  <si>
    <t>TIL Ltd</t>
  </si>
  <si>
    <t>TIL</t>
  </si>
  <si>
    <t>Rupa &amp; Company Ltd</t>
  </si>
  <si>
    <t>RUPA</t>
  </si>
  <si>
    <t>Rashi Peripherals Ltd</t>
  </si>
  <si>
    <t>RPTECH</t>
  </si>
  <si>
    <t>K.P. Energy Ltd</t>
  </si>
  <si>
    <t>KPEL</t>
  </si>
  <si>
    <t>Raghav Productivity Enhancers Ltd</t>
  </si>
  <si>
    <t>RPEL</t>
  </si>
  <si>
    <t>Xpro India Ltd</t>
  </si>
  <si>
    <t>XPROINDIA</t>
  </si>
  <si>
    <t>Andrew Yule &amp; Co Ltd</t>
  </si>
  <si>
    <t>ANDREWYU</t>
  </si>
  <si>
    <t>Goodyear India Ltd</t>
  </si>
  <si>
    <t>GOODYEAR</t>
  </si>
  <si>
    <t>Axiscades Technologies Ltd</t>
  </si>
  <si>
    <t>AXISCADES</t>
  </si>
  <si>
    <t>Lumax Industries Ltd</t>
  </si>
  <si>
    <t>LUMAXIND</t>
  </si>
  <si>
    <t>Mangalam Cement Ltd</t>
  </si>
  <si>
    <t>MANGLMCEM</t>
  </si>
  <si>
    <t>Monarch Networth Capital Ltd</t>
  </si>
  <si>
    <t>MONARCH</t>
  </si>
  <si>
    <t>Hariom Pipe Industries Ltd</t>
  </si>
  <si>
    <t>HARIOMPIPE</t>
  </si>
  <si>
    <t>Paramount Communications Ltd</t>
  </si>
  <si>
    <t>PARACABLES</t>
  </si>
  <si>
    <t>Veritas (India) Ltd</t>
  </si>
  <si>
    <t>VERITAS</t>
  </si>
  <si>
    <t>PSP Projects Ltd</t>
  </si>
  <si>
    <t>PSPPROJECT</t>
  </si>
  <si>
    <t>Jash Engineering Ltd</t>
  </si>
  <si>
    <t>JASH</t>
  </si>
  <si>
    <t>John Cockerill India Ltd</t>
  </si>
  <si>
    <t>COCKERILL</t>
  </si>
  <si>
    <t>Industrial Machinery &amp; Supplies &amp; Components</t>
  </si>
  <si>
    <t>Accelya Solutions India Ltd</t>
  </si>
  <si>
    <t>ACCELYA</t>
  </si>
  <si>
    <t>Insecticides (India) Ltd</t>
  </si>
  <si>
    <t>INSECTICID</t>
  </si>
  <si>
    <t>ESAF Small Finance Bank Limited</t>
  </si>
  <si>
    <t>ESAFSFB</t>
  </si>
  <si>
    <t>Stove Kraft Ltd</t>
  </si>
  <si>
    <t>STOVEKRAFT</t>
  </si>
  <si>
    <t>Welspun Specialty Solutions Ltd</t>
  </si>
  <si>
    <t>WELSPLSOL</t>
  </si>
  <si>
    <t>IOL Chemicals and Pharmaceuticals Ltd</t>
  </si>
  <si>
    <t>IOLCP</t>
  </si>
  <si>
    <t>SBI Gold ETF</t>
  </si>
  <si>
    <t>SETFGOLD</t>
  </si>
  <si>
    <t>Owais Metal and Mineral Processing Ltd</t>
  </si>
  <si>
    <t>OWAIS</t>
  </si>
  <si>
    <t>EFC (I) Ltd</t>
  </si>
  <si>
    <t>EFCIL</t>
  </si>
  <si>
    <t>Distributors</t>
  </si>
  <si>
    <t>Meghmani Organics Ltd</t>
  </si>
  <si>
    <t>MOL</t>
  </si>
  <si>
    <t>Jubilant Industries Ltd</t>
  </si>
  <si>
    <t>JUBLINDS</t>
  </si>
  <si>
    <t>Carysil Ltd</t>
  </si>
  <si>
    <t>CARYSIL</t>
  </si>
  <si>
    <t>DISA India Ltd</t>
  </si>
  <si>
    <t>DISAQ</t>
  </si>
  <si>
    <t>Oriental Hotels Ltd</t>
  </si>
  <si>
    <t>ORIENTHOT</t>
  </si>
  <si>
    <t>TechNVision Ventures Ltd</t>
  </si>
  <si>
    <t>TECHNVISN</t>
  </si>
  <si>
    <t>Mold-Tek Packaging Ltd</t>
  </si>
  <si>
    <t>MOLDTKPAC</t>
  </si>
  <si>
    <t>Barbeque-Nation Hospitality Ltd</t>
  </si>
  <si>
    <t>BARBEQUE</t>
  </si>
  <si>
    <t>NIBE Ltd</t>
  </si>
  <si>
    <t>NIBE</t>
  </si>
  <si>
    <t>Globus Spirits Ltd</t>
  </si>
  <si>
    <t>GLOBUSSPR</t>
  </si>
  <si>
    <t>Jyoti Structures Ltd</t>
  </si>
  <si>
    <t>JYOTISTRUC</t>
  </si>
  <si>
    <t>Kalyani Investment Company Ltd</t>
  </si>
  <si>
    <t>KICL</t>
  </si>
  <si>
    <t>Nippon India ETF Nifty 1D Rate Liquid BeES</t>
  </si>
  <si>
    <t>LIQUIDBEES</t>
  </si>
  <si>
    <t>Nelco Ltd</t>
  </si>
  <si>
    <t>NELCO</t>
  </si>
  <si>
    <t>Sai Silks (Kalamandir) Ltd</t>
  </si>
  <si>
    <t>KALAMANDIR</t>
  </si>
  <si>
    <t>HMA Agro Industries Ltd</t>
  </si>
  <si>
    <t>HMAAGRO</t>
  </si>
  <si>
    <t>B L Kashyap and Sons Ltd</t>
  </si>
  <si>
    <t>BLKASHYAP</t>
  </si>
  <si>
    <t>Unitech Ltd</t>
  </si>
  <si>
    <t>UNITECH</t>
  </si>
  <si>
    <t>Panama Petrochem Ltd</t>
  </si>
  <si>
    <t>PANAMAPET</t>
  </si>
  <si>
    <t>DCW Ltd</t>
  </si>
  <si>
    <t>DCW</t>
  </si>
  <si>
    <t>KP Green Engineering Ltd</t>
  </si>
  <si>
    <t>KPGEL</t>
  </si>
  <si>
    <t>Heavy Electrical Equipment</t>
  </si>
  <si>
    <t>Pennar Industries Ltd</t>
  </si>
  <si>
    <t>PENIND</t>
  </si>
  <si>
    <t>Orient Green Power Company Ltd</t>
  </si>
  <si>
    <t>GREENPOWER</t>
  </si>
  <si>
    <t>Epack Durable Ltd</t>
  </si>
  <si>
    <t>EPACK</t>
  </si>
  <si>
    <t>DEN Networks Ltd</t>
  </si>
  <si>
    <t>DEN</t>
  </si>
  <si>
    <t>EIH Associated Hotels Ltd</t>
  </si>
  <si>
    <t>EIHAHOTELS</t>
  </si>
  <si>
    <t>Summit Securities Ltd</t>
  </si>
  <si>
    <t>SUMMITSEC</t>
  </si>
  <si>
    <t>Ajmera Realty &amp; Infra India Ltd</t>
  </si>
  <si>
    <t>AJMERA</t>
  </si>
  <si>
    <t>Federal-Mogul Goetze (India) Ltd</t>
  </si>
  <si>
    <t>FMGOETZE</t>
  </si>
  <si>
    <t>Dreamfolks Services Ltd</t>
  </si>
  <si>
    <t>DREAMFOLKS</t>
  </si>
  <si>
    <t>Landmark Cars Ltd</t>
  </si>
  <si>
    <t>LANDMARK</t>
  </si>
  <si>
    <t>Dredging Corporation of India Ltd</t>
  </si>
  <si>
    <t>DREDGECORP</t>
  </si>
  <si>
    <t>Dredging</t>
  </si>
  <si>
    <t>Kitex Garments Ltd</t>
  </si>
  <si>
    <t>KITEX</t>
  </si>
  <si>
    <t>India Pesticides Ltd</t>
  </si>
  <si>
    <t>IPL</t>
  </si>
  <si>
    <t>Sasken Technologies Ltd</t>
  </si>
  <si>
    <t>SASKEN</t>
  </si>
  <si>
    <t>Nitin Spinners Ltd</t>
  </si>
  <si>
    <t>NITINSPIN</t>
  </si>
  <si>
    <t>Tarsons Products Ltd</t>
  </si>
  <si>
    <t>TARSONS</t>
  </si>
  <si>
    <t>Astec Lifesciences Ltd</t>
  </si>
  <si>
    <t>ASTEC</t>
  </si>
  <si>
    <t>DEE Development Engineers Ltd</t>
  </si>
  <si>
    <t>DEEDEV</t>
  </si>
  <si>
    <t>Deep Industries Ltd</t>
  </si>
  <si>
    <t>DEEPINDS</t>
  </si>
  <si>
    <t>Gocl Corporation Ltd</t>
  </si>
  <si>
    <t>GOCLCORP</t>
  </si>
  <si>
    <t>Satin Creditcare Network Ltd</t>
  </si>
  <si>
    <t>SATIN</t>
  </si>
  <si>
    <t>Themis Medicare Ltd</t>
  </si>
  <si>
    <t>THEMISMED</t>
  </si>
  <si>
    <t>Sanstar Ltd</t>
  </si>
  <si>
    <t>SANSTAR</t>
  </si>
  <si>
    <t>Omaxe Ltd</t>
  </si>
  <si>
    <t>OMAXE</t>
  </si>
  <si>
    <t>Nalwa Sons Investments Ltd</t>
  </si>
  <si>
    <t>NSIL</t>
  </si>
  <si>
    <t>Krsnaa Diagnostics Ltd</t>
  </si>
  <si>
    <t>KRSNAA</t>
  </si>
  <si>
    <t>Navkar Corporation Ltd</t>
  </si>
  <si>
    <t>NAVKARCORP</t>
  </si>
  <si>
    <t>Precision Camshafts Ltd</t>
  </si>
  <si>
    <t>PRECAM</t>
  </si>
  <si>
    <t>Updater Services Ltd</t>
  </si>
  <si>
    <t>UDS</t>
  </si>
  <si>
    <t>Apollo Pipes Ltd</t>
  </si>
  <si>
    <t>APOLLOPIPE</t>
  </si>
  <si>
    <t>Sanghi Industries Ltd</t>
  </si>
  <si>
    <t>SANGHIIND</t>
  </si>
  <si>
    <t>Universal Cables Ltd</t>
  </si>
  <si>
    <t>UNIVCABLES</t>
  </si>
  <si>
    <t>Igarashi Motors India Ltd</t>
  </si>
  <si>
    <t>IGARASHI</t>
  </si>
  <si>
    <t>Tatva Chintan Pharma Chem Ltd</t>
  </si>
  <si>
    <t>TATVA</t>
  </si>
  <si>
    <t>Cupid Ltd</t>
  </si>
  <si>
    <t>CUPID</t>
  </si>
  <si>
    <t>Parag Milk Foods Ltd</t>
  </si>
  <si>
    <t>PARAGMILK</t>
  </si>
  <si>
    <t>Pnb Gilts Ltd</t>
  </si>
  <si>
    <t>PNBGILTS</t>
  </si>
  <si>
    <t>IFGL Refractories Ltd</t>
  </si>
  <si>
    <t>IFGLEXPOR</t>
  </si>
  <si>
    <t>Mukand Ltd</t>
  </si>
  <si>
    <t>MUKANDLTD</t>
  </si>
  <si>
    <t>Vardhman Special Steels Ltd</t>
  </si>
  <si>
    <t>VSSL</t>
  </si>
  <si>
    <t>Platinum Industries Ltd</t>
  </si>
  <si>
    <t>PLATIND</t>
  </si>
  <si>
    <t>Siyaram Silk Mills Ltd</t>
  </si>
  <si>
    <t>SIYSIL</t>
  </si>
  <si>
    <t>IKIO Lighting Ltd</t>
  </si>
  <si>
    <t>IKIO</t>
  </si>
  <si>
    <t>Aeroflex Industries Ltd</t>
  </si>
  <si>
    <t>AEROFLEX</t>
  </si>
  <si>
    <t>Amrutanjan Health Care Ltd</t>
  </si>
  <si>
    <t>AMRUTANJAN</t>
  </si>
  <si>
    <t>Alicon Castalloy Ltd</t>
  </si>
  <si>
    <t>ALICON</t>
  </si>
  <si>
    <t>Vakrangee Limited</t>
  </si>
  <si>
    <t>VAKRANGEE</t>
  </si>
  <si>
    <t>TTK Healthcare Ltd</t>
  </si>
  <si>
    <t>TTKHLTCARE</t>
  </si>
  <si>
    <t>Vidhi Specialty Food Ingredients Ltd</t>
  </si>
  <si>
    <t>VIDHIING</t>
  </si>
  <si>
    <t>Seshasayee Paper and Boards Ltd</t>
  </si>
  <si>
    <t>SESHAPAPER</t>
  </si>
  <si>
    <t>Cosmo First Ltd</t>
  </si>
  <si>
    <t>COSMOFIRST</t>
  </si>
  <si>
    <t>S.P.Apparels Ltd</t>
  </si>
  <si>
    <t>SPAL</t>
  </si>
  <si>
    <t>Kody Technolab Ltd</t>
  </si>
  <si>
    <t>KODYTECH</t>
  </si>
  <si>
    <t>Andhra Paper Ltd</t>
  </si>
  <si>
    <t>ANDHRAPAP</t>
  </si>
  <si>
    <t>Apcotex Industries Ltd</t>
  </si>
  <si>
    <t>APCOTEXIND</t>
  </si>
  <si>
    <t>Shriram Properties Ltd</t>
  </si>
  <si>
    <t>SHRIRAMPPS</t>
  </si>
  <si>
    <t>Pondy Oxides and Chemicals Ltd</t>
  </si>
  <si>
    <t>POCL</t>
  </si>
  <si>
    <t>Uniparts India Ltd</t>
  </si>
  <si>
    <t>UNIPARTS</t>
  </si>
  <si>
    <t>Tanfac Industries Ltd</t>
  </si>
  <si>
    <t>TANFACIND</t>
  </si>
  <si>
    <t>Indo Tech Transformers Ltd</t>
  </si>
  <si>
    <t>INDOTECH</t>
  </si>
  <si>
    <t>KKRRAFTON Developers Limited</t>
  </si>
  <si>
    <t>KDL</t>
  </si>
  <si>
    <t>Ugro Capital Ltd</t>
  </si>
  <si>
    <t>UGROCAP</t>
  </si>
  <si>
    <t>Ram Ratna Wires Ltd</t>
  </si>
  <si>
    <t>RAMRAT</t>
  </si>
  <si>
    <t>Deccan Gold Mines Ltd</t>
  </si>
  <si>
    <t>DECNGOLD</t>
  </si>
  <si>
    <t>BLS E-Services Ltd</t>
  </si>
  <si>
    <t>BLSE</t>
  </si>
  <si>
    <t>Praveg Ltd</t>
  </si>
  <si>
    <t>PRAVEG</t>
  </si>
  <si>
    <t>Rossell India Ltd</t>
  </si>
  <si>
    <t>ROSSELLIND</t>
  </si>
  <si>
    <t>HIL Ltd</t>
  </si>
  <si>
    <t>HIL</t>
  </si>
  <si>
    <t>BF Investment Ltd</t>
  </si>
  <si>
    <t>BFINVEST</t>
  </si>
  <si>
    <t>Yasho Industries Ltd</t>
  </si>
  <si>
    <t>YASHO</t>
  </si>
  <si>
    <t>Unicommerce eSolutions Ltd</t>
  </si>
  <si>
    <t>UNIECOM</t>
  </si>
  <si>
    <t>GKW Ltd</t>
  </si>
  <si>
    <t>GKWLIMITED</t>
  </si>
  <si>
    <t>D Link (India) Limited</t>
  </si>
  <si>
    <t>DLINKINDIA</t>
  </si>
  <si>
    <t>Master Trust Ltd</t>
  </si>
  <si>
    <t>MASTERTR</t>
  </si>
  <si>
    <t>ICICI Prudential Nifty 50 ETF</t>
  </si>
  <si>
    <t>NIFTYIETF</t>
  </si>
  <si>
    <t>63 Moons Technologies Ltd</t>
  </si>
  <si>
    <t>63MOONS</t>
  </si>
  <si>
    <t>GPT Infraprojects Ltd</t>
  </si>
  <si>
    <t>GPTINFRA</t>
  </si>
  <si>
    <t>Hubtown Ltd</t>
  </si>
  <si>
    <t>HUBTOWN</t>
  </si>
  <si>
    <t>Talbros Automotive Components Ltd</t>
  </si>
  <si>
    <t>TALBROAUTO</t>
  </si>
  <si>
    <t>I G Petrochemicals Ltd</t>
  </si>
  <si>
    <t>IGPL</t>
  </si>
  <si>
    <t>Mufin Green Finance Ltd</t>
  </si>
  <si>
    <t>MUFIN</t>
  </si>
  <si>
    <t>Everest Kanto Cylinder Ltd</t>
  </si>
  <si>
    <t>EKC</t>
  </si>
  <si>
    <t>Suratwwala Business Group Ltd</t>
  </si>
  <si>
    <t>SBGLP</t>
  </si>
  <si>
    <t>Ramco Industries Ltd</t>
  </si>
  <si>
    <t>RAMCOIND</t>
  </si>
  <si>
    <t>Cantabil Retail India Ltd</t>
  </si>
  <si>
    <t>CANTABIL</t>
  </si>
  <si>
    <t>Yatra Online Ltd</t>
  </si>
  <si>
    <t>YATRA</t>
  </si>
  <si>
    <t>Rane (Madras) Ltd</t>
  </si>
  <si>
    <t>RML</t>
  </si>
  <si>
    <t>SG Finserve Ltd</t>
  </si>
  <si>
    <t>SGFIN</t>
  </si>
  <si>
    <t>Som Distilleries and Breweries Ltd</t>
  </si>
  <si>
    <t>SDBL</t>
  </si>
  <si>
    <t>Expleo Solutions Ltd</t>
  </si>
  <si>
    <t>EXPLEOSOL</t>
  </si>
  <si>
    <t>Sangam (India) Ltd</t>
  </si>
  <si>
    <t>SANGAMIND</t>
  </si>
  <si>
    <t>Bombay Super Hybrid Seeds Ltd</t>
  </si>
  <si>
    <t>BSHSL</t>
  </si>
  <si>
    <t>Prataap Snacks Ltd</t>
  </si>
  <si>
    <t>DIAMONDYD</t>
  </si>
  <si>
    <t>Suryoday Small Finance Bank Ltd</t>
  </si>
  <si>
    <t>SURYODAY</t>
  </si>
  <si>
    <t>Balmer Lawrie Investments Ltd</t>
  </si>
  <si>
    <t>BLIL</t>
  </si>
  <si>
    <t>Antony Waste Handling Cell Ltd</t>
  </si>
  <si>
    <t>AWHCL</t>
  </si>
  <si>
    <t>JISLDVREQS</t>
  </si>
  <si>
    <t>Gandhar Oil Refinery (INDIA) Ltd</t>
  </si>
  <si>
    <t>GANDHAR</t>
  </si>
  <si>
    <t>NIIT Ltd</t>
  </si>
  <si>
    <t>NIITLTD</t>
  </si>
  <si>
    <t>Advait Infratech Ltd</t>
  </si>
  <si>
    <t>ADVAIT</t>
  </si>
  <si>
    <t>Electrical Components &amp; Equipment</t>
  </si>
  <si>
    <t>TAJ GVK Hotels and Resorts Ltd</t>
  </si>
  <si>
    <t>TAJGVK</t>
  </si>
  <si>
    <t>GRP Ltd</t>
  </si>
  <si>
    <t>GRPLTD</t>
  </si>
  <si>
    <t>Hester Biosciences Ltd</t>
  </si>
  <si>
    <t>HESTERBIO</t>
  </si>
  <si>
    <t>Wheels India Ltd</t>
  </si>
  <si>
    <t>WHEELS</t>
  </si>
  <si>
    <t>Jagran Prakashan Ltd</t>
  </si>
  <si>
    <t>JAGRAN</t>
  </si>
  <si>
    <t>Oriental Rail Infrastructure Ltd</t>
  </si>
  <si>
    <t>ORIRAIL</t>
  </si>
  <si>
    <t>Jaiprakash Associates Ltd</t>
  </si>
  <si>
    <t>JPASSOCIAT</t>
  </si>
  <si>
    <t>Kilburn Engineering Ltd</t>
  </si>
  <si>
    <t>KLBRENG-B</t>
  </si>
  <si>
    <t>Agro Tech Foods Ltd</t>
  </si>
  <si>
    <t>ATFL</t>
  </si>
  <si>
    <t>Om Infra Ltd</t>
  </si>
  <si>
    <t>OMINFRAL</t>
  </si>
  <si>
    <t>Eco Recycling Ltd</t>
  </si>
  <si>
    <t>ECORECO</t>
  </si>
  <si>
    <t>Dynacons Systems and Solutions Ltd</t>
  </si>
  <si>
    <t>DSSL</t>
  </si>
  <si>
    <t>Veranda Learning Solutions Ltd</t>
  </si>
  <si>
    <t>VERANDA</t>
  </si>
  <si>
    <t>Kokuyo Camlin Ltd</t>
  </si>
  <si>
    <t>KOKUYOCMLN</t>
  </si>
  <si>
    <t>Walchandnagar Industries Ltd</t>
  </si>
  <si>
    <t>WALCHANNAG</t>
  </si>
  <si>
    <t>Kotak Gold Etf</t>
  </si>
  <si>
    <t>GOLD1</t>
  </si>
  <si>
    <t>Sigachi Industries Ltd</t>
  </si>
  <si>
    <t>SIGACHI</t>
  </si>
  <si>
    <t>Systematix Corporate Services Ltd</t>
  </si>
  <si>
    <t>SYSTMTXC</t>
  </si>
  <si>
    <t>PIX Transmissions Ltd</t>
  </si>
  <si>
    <t>PIXTRANS</t>
  </si>
  <si>
    <t>Udaipur Cement Works Ltd</t>
  </si>
  <si>
    <t>UDAICEMENT</t>
  </si>
  <si>
    <t>Centum Electronics Ltd</t>
  </si>
  <si>
    <t>CENTUM</t>
  </si>
  <si>
    <t>Madhya Bharat Agro Products Ltd</t>
  </si>
  <si>
    <t>MBAPL</t>
  </si>
  <si>
    <t>India Power Corporation Ltd</t>
  </si>
  <si>
    <t>DPSCLTD</t>
  </si>
  <si>
    <t>NDR Auto Components Ltd</t>
  </si>
  <si>
    <t>NDRAUTO</t>
  </si>
  <si>
    <t>Salzer Electronics Ltd</t>
  </si>
  <si>
    <t>SALZERELEC</t>
  </si>
  <si>
    <t>Agarwal Industrial Corporation Ltd</t>
  </si>
  <si>
    <t>AGARIND</t>
  </si>
  <si>
    <t>Jindal Drilling and Industries Ltd</t>
  </si>
  <si>
    <t>JINDRILL</t>
  </si>
  <si>
    <t>Hercules Hoists Ltd</t>
  </si>
  <si>
    <t>HERCULES</t>
  </si>
  <si>
    <t>G M Breweries Ltd</t>
  </si>
  <si>
    <t>GMBREW</t>
  </si>
  <si>
    <t>Peninsula Land Ltd</t>
  </si>
  <si>
    <t>PENINLAND</t>
  </si>
  <si>
    <t>Alpex Solar Ltd</t>
  </si>
  <si>
    <t>ALPEXSOLAR</t>
  </si>
  <si>
    <t>Sterling Tools Ltd</t>
  </si>
  <si>
    <t>STERTOOLS</t>
  </si>
  <si>
    <t>Divgi TorqTransfer Systems Ltd</t>
  </si>
  <si>
    <t>DIVGIITTS</t>
  </si>
  <si>
    <t>Elpro International Ltd</t>
  </si>
  <si>
    <t>ELPROINTL</t>
  </si>
  <si>
    <t>Paushak Ltd</t>
  </si>
  <si>
    <t>PAUSHAKLTD</t>
  </si>
  <si>
    <t>HDFC Gold Exchange Traded Fund</t>
  </si>
  <si>
    <t>HDFCGOLD</t>
  </si>
  <si>
    <t>ICICI Prudential Gold ETF</t>
  </si>
  <si>
    <t>GOLDIETF</t>
  </si>
  <si>
    <t>Nippon India ETF Nifty Next 50 Junior BeES</t>
  </si>
  <si>
    <t>JUNIORBEES</t>
  </si>
  <si>
    <t>Hi-Tech Gears Ltd</t>
  </si>
  <si>
    <t>HITECHGEAR</t>
  </si>
  <si>
    <t>Bharat Wire Ropes Ltd</t>
  </si>
  <si>
    <t>BHARATWIRE</t>
  </si>
  <si>
    <t>Kiri Industries Ltd</t>
  </si>
  <si>
    <t>KIRIINDUS</t>
  </si>
  <si>
    <t>Heranba Industries Ltd</t>
  </si>
  <si>
    <t>HERANBA</t>
  </si>
  <si>
    <t>Shanti Educational Initiatives Ltd</t>
  </si>
  <si>
    <t>SEIL</t>
  </si>
  <si>
    <t>GNA Axles Ltd</t>
  </si>
  <si>
    <t>GNA</t>
  </si>
  <si>
    <t>Excel Industries Ltd</t>
  </si>
  <si>
    <t>EXCELINDUS</t>
  </si>
  <si>
    <t>Borosil Scientific Ltd</t>
  </si>
  <si>
    <t>BOROSCI</t>
  </si>
  <si>
    <t>Dr Agarwal's Eye Hospital Ltd</t>
  </si>
  <si>
    <t>DRAGARWQ</t>
  </si>
  <si>
    <t>Southern Petrochemical Industries Corporation Ltd</t>
  </si>
  <si>
    <t>SPIC</t>
  </si>
  <si>
    <t>Sirca Paints India Ltd</t>
  </si>
  <si>
    <t>SIRCA</t>
  </si>
  <si>
    <t>Marsons Ltd</t>
  </si>
  <si>
    <t>MARSONS</t>
  </si>
  <si>
    <t>Motisons Jewellers Ltd</t>
  </si>
  <si>
    <t>MOTISONS</t>
  </si>
  <si>
    <t>Apparel &amp; Accessories Retailers</t>
  </si>
  <si>
    <t>GTPL Hathway Ltd</t>
  </si>
  <si>
    <t>GTPL</t>
  </si>
  <si>
    <t>Reliance Industrial Infrastructure Ltd</t>
  </si>
  <si>
    <t>RIIL</t>
  </si>
  <si>
    <t>India Nippon Electricals Ltd</t>
  </si>
  <si>
    <t>INDNIPPON</t>
  </si>
  <si>
    <t>Wonder Electricals Ltd</t>
  </si>
  <si>
    <t>WEL</t>
  </si>
  <si>
    <t>Everest Industries Ltd</t>
  </si>
  <si>
    <t>EVERESTIND</t>
  </si>
  <si>
    <t>Building Products - Prefab Structures</t>
  </si>
  <si>
    <t>Fairchem Organics Ltd</t>
  </si>
  <si>
    <t>FAIRCHEMOR</t>
  </si>
  <si>
    <t>Roto Pumps Ltd</t>
  </si>
  <si>
    <t>ROTO</t>
  </si>
  <si>
    <t>Sadhana Nitro Chem Ltd</t>
  </si>
  <si>
    <t>SADHNANIQ</t>
  </si>
  <si>
    <t>Fedders Holding Ltd</t>
  </si>
  <si>
    <t>FEDDERSHOL</t>
  </si>
  <si>
    <t>Jyoti Resins and Adhesives Ltd</t>
  </si>
  <si>
    <t>JYOTIRES</t>
  </si>
  <si>
    <t>Ador Welding Ltd</t>
  </si>
  <si>
    <t>ADORWELD</t>
  </si>
  <si>
    <t>Zota Health Care Ltd</t>
  </si>
  <si>
    <t>ZOTA</t>
  </si>
  <si>
    <t>ASM Technologies Ltd</t>
  </si>
  <si>
    <t>ASMTEC</t>
  </si>
  <si>
    <t>Madras Fertilizers Ltd</t>
  </si>
  <si>
    <t>MADRASFERT</t>
  </si>
  <si>
    <t>Oriental Aromatics Ltd</t>
  </si>
  <si>
    <t>OAL</t>
  </si>
  <si>
    <t>Atul Auto Ltd</t>
  </si>
  <si>
    <t>ATULAUTO</t>
  </si>
  <si>
    <t>Three Wheelers</t>
  </si>
  <si>
    <t>Automobile Corp Of Goa Ltd</t>
  </si>
  <si>
    <t>ACGL</t>
  </si>
  <si>
    <t>Arman Financial Services Ltd</t>
  </si>
  <si>
    <t>ARMANFIN</t>
  </si>
  <si>
    <t>Last Mile Enterprises Ltd</t>
  </si>
  <si>
    <t>LASTMILE</t>
  </si>
  <si>
    <t>Real Estate Development</t>
  </si>
  <si>
    <t>Fratelli Vineyards Ltd</t>
  </si>
  <si>
    <t>TINNATFL</t>
  </si>
  <si>
    <t>Media Matrix Worldwide Ltd</t>
  </si>
  <si>
    <t>MMWL</t>
  </si>
  <si>
    <t>Windlas Biotech Ltd</t>
  </si>
  <si>
    <t>WINDLAS</t>
  </si>
  <si>
    <t>Camlin Fine Sciences Ltd</t>
  </si>
  <si>
    <t>CAMLINFINE</t>
  </si>
  <si>
    <t>Amines and Plasticizers Ltd</t>
  </si>
  <si>
    <t>AMNPLST</t>
  </si>
  <si>
    <t>Yamuna Syndicate Ltd</t>
  </si>
  <si>
    <t>YSL</t>
  </si>
  <si>
    <t>Bigbloc Construction Ltd</t>
  </si>
  <si>
    <t>BIGBLOC</t>
  </si>
  <si>
    <t>Yuken India Ltd</t>
  </si>
  <si>
    <t>YUKEN</t>
  </si>
  <si>
    <t>Syncom Formulations (India) Ltd</t>
  </si>
  <si>
    <t>SYNCOMF</t>
  </si>
  <si>
    <t>Dcm Shriram Industries Ltd</t>
  </si>
  <si>
    <t>DCMSRIND</t>
  </si>
  <si>
    <t>Irm Energy Ltd</t>
  </si>
  <si>
    <t>IRMENERGY</t>
  </si>
  <si>
    <t>Asian Energy Services Ltd</t>
  </si>
  <si>
    <t>ASIANENE</t>
  </si>
  <si>
    <t>MIC Electronics Ltd</t>
  </si>
  <si>
    <t>MICEL</t>
  </si>
  <si>
    <t>AMIC Forging Ltd</t>
  </si>
  <si>
    <t>AMIC</t>
  </si>
  <si>
    <t>Steel</t>
  </si>
  <si>
    <t>Butterfly Gandhimathi Appliances Ltd</t>
  </si>
  <si>
    <t>BUTTERFLY</t>
  </si>
  <si>
    <t>Steel Exchange India Ltd</t>
  </si>
  <si>
    <t>STEELXIND</t>
  </si>
  <si>
    <t>BMW Industries Ltd</t>
  </si>
  <si>
    <t>BMW</t>
  </si>
  <si>
    <t>Forbes Precision Tools and Machine Parts Ltd</t>
  </si>
  <si>
    <t>TOTEM</t>
  </si>
  <si>
    <t>Subex Ltd</t>
  </si>
  <si>
    <t>SUBEXLTD</t>
  </si>
  <si>
    <t>Sportking India Ltd</t>
  </si>
  <si>
    <t>SPORTKING</t>
  </si>
  <si>
    <t>BCL Industries Ltd</t>
  </si>
  <si>
    <t>BCLIND</t>
  </si>
  <si>
    <t>Rico Auto Industries Ltd</t>
  </si>
  <si>
    <t>RICOAUTO</t>
  </si>
  <si>
    <t>Filatex India Ltd</t>
  </si>
  <si>
    <t>FILATEX</t>
  </si>
  <si>
    <t>Tourism Finance Corporation of India Ltd</t>
  </si>
  <si>
    <t>TFCILTD</t>
  </si>
  <si>
    <t>Texmaco Infrastructure &amp; Holdings Ltd</t>
  </si>
  <si>
    <t>TEXINFRA</t>
  </si>
  <si>
    <t>Kernex Microsystems (India) Ltd</t>
  </si>
  <si>
    <t>KERNEX</t>
  </si>
  <si>
    <t>Eimco Elecon (India) Ltd</t>
  </si>
  <si>
    <t>EIMCOELECO</t>
  </si>
  <si>
    <t>Likhitha Infrastructure Ltd</t>
  </si>
  <si>
    <t>LIKHITHA</t>
  </si>
  <si>
    <t>Matrimony.Com Ltd</t>
  </si>
  <si>
    <t>MATRIMONY</t>
  </si>
  <si>
    <t>Popular Vehicles and Services Ltd</t>
  </si>
  <si>
    <t>PVSL</t>
  </si>
  <si>
    <t>Kesar India Ltd</t>
  </si>
  <si>
    <t>KESAR</t>
  </si>
  <si>
    <t>Associated Alcohols &amp; Breweries Ltd</t>
  </si>
  <si>
    <t>ASALCBR</t>
  </si>
  <si>
    <t>Allsec Technologies Ltd</t>
  </si>
  <si>
    <t>ALLSEC</t>
  </si>
  <si>
    <t>Century Enka Ltd</t>
  </si>
  <si>
    <t>CENTENKA</t>
  </si>
  <si>
    <t>Mishtann Foods Ltd</t>
  </si>
  <si>
    <t>MISHTANN</t>
  </si>
  <si>
    <t>Hind Rectifiers Ltd</t>
  </si>
  <si>
    <t>HIRECT</t>
  </si>
  <si>
    <t>Cosmic CRF Ltd</t>
  </si>
  <si>
    <t>COSMICCRF</t>
  </si>
  <si>
    <t>MSP Steel &amp; Power Ltd</t>
  </si>
  <si>
    <t>MSPL</t>
  </si>
  <si>
    <t>RIR Power Electronics Ltd</t>
  </si>
  <si>
    <t>RIR</t>
  </si>
  <si>
    <t>5Paisa Capital Ltd</t>
  </si>
  <si>
    <t>5PAISA</t>
  </si>
  <si>
    <t>Manali Petrochemicals Ltd</t>
  </si>
  <si>
    <t>MANALIPETC</t>
  </si>
  <si>
    <t>India Motor Parts &amp; Accessories Ltd</t>
  </si>
  <si>
    <t>IMPAL</t>
  </si>
  <si>
    <t>One Point One Solutions Ltd</t>
  </si>
  <si>
    <t>ONEPOINT</t>
  </si>
  <si>
    <t>Kellton Tech Solutions Ltd</t>
  </si>
  <si>
    <t>KELLTONTEC</t>
  </si>
  <si>
    <t>Brightcom Group Ltd</t>
  </si>
  <si>
    <t>BCG</t>
  </si>
  <si>
    <t>TV Today Network Limited</t>
  </si>
  <si>
    <t>TVTODAY</t>
  </si>
  <si>
    <t>Allcargo Gati Ltd</t>
  </si>
  <si>
    <t>ACLGATI</t>
  </si>
  <si>
    <t>Punjab Chemicals and Crop Protection Ltd</t>
  </si>
  <si>
    <t>PUNJABCHEM</t>
  </si>
  <si>
    <t>Mangalore Chemicals and Fertilisers Ltd</t>
  </si>
  <si>
    <t>MANGCHEFER</t>
  </si>
  <si>
    <t>GRM Overseas Ltd</t>
  </si>
  <si>
    <t>GRMOVER</t>
  </si>
  <si>
    <t>Rama Steel Tubes Ltd</t>
  </si>
  <si>
    <t>RAMASTEEL</t>
  </si>
  <si>
    <t>SMC Global Securities Ltd</t>
  </si>
  <si>
    <t>SMCGLOBAL</t>
  </si>
  <si>
    <t>Suyog Telematics Ltd</t>
  </si>
  <si>
    <t>SUYOG</t>
  </si>
  <si>
    <t>Tamilnadu Newsprint &amp; Papers Ltd</t>
  </si>
  <si>
    <t>TNPL</t>
  </si>
  <si>
    <t>Dhunseri Ventures Ltd</t>
  </si>
  <si>
    <t>DVL</t>
  </si>
  <si>
    <t>Best Agrolife Ltd</t>
  </si>
  <si>
    <t>BESTAGRO</t>
  </si>
  <si>
    <t>Vascon Engineers Ltd</t>
  </si>
  <si>
    <t>VASCONEQ</t>
  </si>
  <si>
    <t>Remus Pharmaceuticals Ltd</t>
  </si>
  <si>
    <t>REMUS</t>
  </si>
  <si>
    <t>ULTRAMARINE &amp; PIGMENTS Ltd</t>
  </si>
  <si>
    <t>ULTRAMAR</t>
  </si>
  <si>
    <t>Timex Group India Ltd</t>
  </si>
  <si>
    <t>TIMEX</t>
  </si>
  <si>
    <t>Krishana Phoschem Ltd</t>
  </si>
  <si>
    <t>KRISHANA</t>
  </si>
  <si>
    <t>Polo Queen Industrial and Fintech Ltd</t>
  </si>
  <si>
    <t>PQIF</t>
  </si>
  <si>
    <t>JG Chemicals Ltd</t>
  </si>
  <si>
    <t>JGCHEM</t>
  </si>
  <si>
    <t>Hexa Tradex Ltd</t>
  </si>
  <si>
    <t>HEXATRADEX</t>
  </si>
  <si>
    <t>Kamdhenu Ltd</t>
  </si>
  <si>
    <t>KAMDHENU</t>
  </si>
  <si>
    <t>GPT Healthcare Ltd</t>
  </si>
  <si>
    <t>GPTHEALTH</t>
  </si>
  <si>
    <t>Knowledge Marine &amp; Engineering Works Ltd</t>
  </si>
  <si>
    <t>KMEW</t>
  </si>
  <si>
    <t>Marine Transportation</t>
  </si>
  <si>
    <t>Shree Digvijay Cement Co Ltd</t>
  </si>
  <si>
    <t>SHREDIGCEM</t>
  </si>
  <si>
    <t>Andhra Sugars Ltd</t>
  </si>
  <si>
    <t>ANDHRSUGAR</t>
  </si>
  <si>
    <t>Shiva Cement Ltd</t>
  </si>
  <si>
    <t>SHIVACEM</t>
  </si>
  <si>
    <t>Monte Carlo Fashions Ltd</t>
  </si>
  <si>
    <t>MONTECARLO</t>
  </si>
  <si>
    <t>Kabra Extrusion Technik Ltd</t>
  </si>
  <si>
    <t>KABRAEXTRU</t>
  </si>
  <si>
    <t>Kotak Nifty 50 ETF</t>
  </si>
  <si>
    <t>NIFTY1</t>
  </si>
  <si>
    <t>SPML Infra Ltd</t>
  </si>
  <si>
    <t>SPMLINFRA</t>
  </si>
  <si>
    <t>Selan Exploration Technology Ltd</t>
  </si>
  <si>
    <t>SELAN</t>
  </si>
  <si>
    <t>Centrum Capital Ltd</t>
  </si>
  <si>
    <t>CENTRUM</t>
  </si>
  <si>
    <t>Solex Energy Ltd</t>
  </si>
  <si>
    <t>SOLEX</t>
  </si>
  <si>
    <t>Himatsingka Seide Ltd</t>
  </si>
  <si>
    <t>HIMATSEIDE</t>
  </si>
  <si>
    <t>KMC Speciality Hospitals (India) Ltd</t>
  </si>
  <si>
    <t>KMCSHIL</t>
  </si>
  <si>
    <t>Taneja Aerospace and Aviation Ltd</t>
  </si>
  <si>
    <t>TANAA</t>
  </si>
  <si>
    <t>Aaswa Trading and Exports Ltd</t>
  </si>
  <si>
    <t>TCC</t>
  </si>
  <si>
    <t>Real Estate Services</t>
  </si>
  <si>
    <t>Saraswati Commercial (India) Ltd</t>
  </si>
  <si>
    <t>ZSARACOM</t>
  </si>
  <si>
    <t>Kopran Ltd</t>
  </si>
  <si>
    <t>KOPRAN</t>
  </si>
  <si>
    <t>Spacenet Enterprises India Ltd</t>
  </si>
  <si>
    <t>SPCENET</t>
  </si>
  <si>
    <t>Eraaya Lifespaces Ltd</t>
  </si>
  <si>
    <t>ERAAYA</t>
  </si>
  <si>
    <t>Credo Brands Marketing Ltd</t>
  </si>
  <si>
    <t>MUFTI</t>
  </si>
  <si>
    <t>Men's Clothing</t>
  </si>
  <si>
    <t>Panacea Biotec Ltd</t>
  </si>
  <si>
    <t>PANACEABIO</t>
  </si>
  <si>
    <t>Ramco Systems Ltd</t>
  </si>
  <si>
    <t>RAMCOSYS</t>
  </si>
  <si>
    <t>Xchanging Solutions Ltd</t>
  </si>
  <si>
    <t>XCHANGING</t>
  </si>
  <si>
    <t>Ester Industries Ltd</t>
  </si>
  <si>
    <t>ESTER</t>
  </si>
  <si>
    <t>Shankara Building Products Ltd</t>
  </si>
  <si>
    <t>SHANKARA</t>
  </si>
  <si>
    <t>Mukka Proteins Ltd</t>
  </si>
  <si>
    <t>MUKKA</t>
  </si>
  <si>
    <t>Wealth First Portfolio Managers Ltd</t>
  </si>
  <si>
    <t>WEALTH</t>
  </si>
  <si>
    <t>HLV Ltd</t>
  </si>
  <si>
    <t>HLVLTD</t>
  </si>
  <si>
    <t>Swelect Energy Systems Ltd</t>
  </si>
  <si>
    <t>SWELECTES</t>
  </si>
  <si>
    <t>Prakash Pipes Ltd</t>
  </si>
  <si>
    <t>PPL</t>
  </si>
  <si>
    <t>Beta Drugs Ltd</t>
  </si>
  <si>
    <t>BETA</t>
  </si>
  <si>
    <t>Lincoln Pharmaceuticals Ltd</t>
  </si>
  <si>
    <t>LINCOLN</t>
  </si>
  <si>
    <t>Dynamic Cables Ltd</t>
  </si>
  <si>
    <t>DYCL</t>
  </si>
  <si>
    <t>Rishabh Instruments Ltd</t>
  </si>
  <si>
    <t>RISHABH</t>
  </si>
  <si>
    <t>Wardwizard Innovations &amp; Mobility Ltd</t>
  </si>
  <si>
    <t>WARDINMOBI</t>
  </si>
  <si>
    <t>Asian Star Co Ltd</t>
  </si>
  <si>
    <t>ASTAR</t>
  </si>
  <si>
    <t>Aurum Proptech Ltd</t>
  </si>
  <si>
    <t>AURUM</t>
  </si>
  <si>
    <t>Aptech Ltd</t>
  </si>
  <si>
    <t>APTECHT</t>
  </si>
  <si>
    <t>Saurashtra Cement Ltd</t>
  </si>
  <si>
    <t>SAURASHCEM</t>
  </si>
  <si>
    <t>Z F Steering Gear (India) Ltd</t>
  </si>
  <si>
    <t>ZFSTEERING</t>
  </si>
  <si>
    <t>Kirloskar Electric Company Ltd</t>
  </si>
  <si>
    <t>KECL</t>
  </si>
  <si>
    <t>Macpower CNC Machines Ltd</t>
  </si>
  <si>
    <t>MACPOWER</t>
  </si>
  <si>
    <t>Raj Rayon Industries Ltd</t>
  </si>
  <si>
    <t>RAJRILTD</t>
  </si>
  <si>
    <t>Bliss GVS Pharma Ltd</t>
  </si>
  <si>
    <t>BLISSGVS</t>
  </si>
  <si>
    <t>Finkurve Financial Services Ltd</t>
  </si>
  <si>
    <t>FINKURVE</t>
  </si>
  <si>
    <t>AVT Natural Products Ltd</t>
  </si>
  <si>
    <t>AVTNPL</t>
  </si>
  <si>
    <t>Panorama Studios International Ltd</t>
  </si>
  <si>
    <t>PANORAMA</t>
  </si>
  <si>
    <t>Veefin Solutions Ltd</t>
  </si>
  <si>
    <t>VEEFIN</t>
  </si>
  <si>
    <t>Application Software</t>
  </si>
  <si>
    <t>CFF Fluid Control Ltd</t>
  </si>
  <si>
    <t>CFF</t>
  </si>
  <si>
    <t>Aerospace &amp; Defense</t>
  </si>
  <si>
    <t>Arrow Greentech Ltd</t>
  </si>
  <si>
    <t>ARROWGREEN</t>
  </si>
  <si>
    <t>Capital Small Finance Bank Ltd</t>
  </si>
  <si>
    <t>CAPITALSFB</t>
  </si>
  <si>
    <t>Windsor Machines Ltd</t>
  </si>
  <si>
    <t>WINDMACHIN</t>
  </si>
  <si>
    <t>Avadh Sugar &amp; Energy Ltd</t>
  </si>
  <si>
    <t>AVADHSUGAR</t>
  </si>
  <si>
    <t>Basilic Fly Studio Ltd</t>
  </si>
  <si>
    <t>BASILIC</t>
  </si>
  <si>
    <t>Ngl Fine Chem Ltd</t>
  </si>
  <si>
    <t>NGLFINE</t>
  </si>
  <si>
    <t>R K Swamy Ltd</t>
  </si>
  <si>
    <t>RKSWAMY</t>
  </si>
  <si>
    <t>Dwarikesh Sugar Industries Ltd</t>
  </si>
  <si>
    <t>DWARKESH</t>
  </si>
  <si>
    <t>Kothari Petrochemicals Ltd</t>
  </si>
  <si>
    <t>KOTHARIPET</t>
  </si>
  <si>
    <t>Dhampur Sugar Mills Ltd</t>
  </si>
  <si>
    <t>DHAMPURSUG</t>
  </si>
  <si>
    <t>Sri Adhikari Brothers Television Network Ltd</t>
  </si>
  <si>
    <t>SABTNL</t>
  </si>
  <si>
    <t>Vardhman Holdings Ltd</t>
  </si>
  <si>
    <t>VHL</t>
  </si>
  <si>
    <t>New Delhi Television Ltd</t>
  </si>
  <si>
    <t>NDTV</t>
  </si>
  <si>
    <t>Mercury Ev-Tech Ltd</t>
  </si>
  <si>
    <t>MERCURYEV</t>
  </si>
  <si>
    <t>Snowman Logistics Ltd</t>
  </si>
  <si>
    <t>SNOWMAN</t>
  </si>
  <si>
    <t>Mafatlal Industries Ltd</t>
  </si>
  <si>
    <t>MAFATIND</t>
  </si>
  <si>
    <t>Khazanchi Jewellers Ltd</t>
  </si>
  <si>
    <t>KHAZANCHI</t>
  </si>
  <si>
    <t>Apparel, Accessories &amp; Luxury Goods</t>
  </si>
  <si>
    <t>Steelcast Ltd</t>
  </si>
  <si>
    <t>STEELCAS</t>
  </si>
  <si>
    <t>Automotive Stampings and Assemblies Ltd</t>
  </si>
  <si>
    <t>ASAL</t>
  </si>
  <si>
    <t>Chemfab Alkalis Ltd</t>
  </si>
  <si>
    <t>CHEMFAB</t>
  </si>
  <si>
    <t>Allied Digital Services Ltd</t>
  </si>
  <si>
    <t>ADSL</t>
  </si>
  <si>
    <t>Tribhovandas Bhimji Zaveri Ltd</t>
  </si>
  <si>
    <t>TBZ</t>
  </si>
  <si>
    <t>Signpost India Ltd</t>
  </si>
  <si>
    <t>SIGNPOST</t>
  </si>
  <si>
    <t>GIC Housing Finance Ltd</t>
  </si>
  <si>
    <t>GICHSGFIN</t>
  </si>
  <si>
    <t>Manoj Vaibhav Gems N Jewellers Ltd</t>
  </si>
  <si>
    <t>MVGJL</t>
  </si>
  <si>
    <t>Beekay Steel Industries Ltd</t>
  </si>
  <si>
    <t>BEEKAY</t>
  </si>
  <si>
    <t>Saint-Gobain Sekurit India Ltd</t>
  </si>
  <si>
    <t>SAINTGOBAIN</t>
  </si>
  <si>
    <t>Pakka Limited</t>
  </si>
  <si>
    <t>PAKKA</t>
  </si>
  <si>
    <t>Crest Ventures Ltd</t>
  </si>
  <si>
    <t>CREST</t>
  </si>
  <si>
    <t>Arihant Superstructures Ltd</t>
  </si>
  <si>
    <t>ARIHANTSUP</t>
  </si>
  <si>
    <t>AGS Transact Technologies Ltd</t>
  </si>
  <si>
    <t>AGSTRA</t>
  </si>
  <si>
    <t>Allcargo Terminals Ltd</t>
  </si>
  <si>
    <t>ATL</t>
  </si>
  <si>
    <t>Kamdhenu Ventures Ltd</t>
  </si>
  <si>
    <t>KAMOPAINTS</t>
  </si>
  <si>
    <t>Trident Techlabs Ltd</t>
  </si>
  <si>
    <t>TECHLABS</t>
  </si>
  <si>
    <t>VLS Finance Ltd</t>
  </si>
  <si>
    <t>VLSFINANCE</t>
  </si>
  <si>
    <t>Kuantum Papers Ltd</t>
  </si>
  <si>
    <t>KUANTUM</t>
  </si>
  <si>
    <t>Sandesh Ltd</t>
  </si>
  <si>
    <t>SANDESH</t>
  </si>
  <si>
    <t>Uttam Sugar Mills Ltd</t>
  </si>
  <si>
    <t>UTTAMSUGAR</t>
  </si>
  <si>
    <t>Heubach Colorants India Ltd</t>
  </si>
  <si>
    <t>HEUBACHIND</t>
  </si>
  <si>
    <t>Faze Three Ltd</t>
  </si>
  <si>
    <t>FAZE3Q</t>
  </si>
  <si>
    <t>Nelcast Ltd</t>
  </si>
  <si>
    <t>NELCAST</t>
  </si>
  <si>
    <t>3B Blackbio DX Ltd</t>
  </si>
  <si>
    <t>3BBLACKBIO</t>
  </si>
  <si>
    <t>Fertilizers &amp; Agricultural Chemicals</t>
  </si>
  <si>
    <t>Radhika Jeweltech Ltd</t>
  </si>
  <si>
    <t>RADHIKAJWE</t>
  </si>
  <si>
    <t>Oswal Greentech Ltd</t>
  </si>
  <si>
    <t>OSWALGREEN</t>
  </si>
  <si>
    <t>Chaman Lal Setia Exports Ltd</t>
  </si>
  <si>
    <t>CLSEL</t>
  </si>
  <si>
    <t>Transindia Real Estate Ltd</t>
  </si>
  <si>
    <t>TREL</t>
  </si>
  <si>
    <t>Control Print Ltd</t>
  </si>
  <si>
    <t>CONTROLPR</t>
  </si>
  <si>
    <t>Vimta Labs Ltd</t>
  </si>
  <si>
    <t>VIMTALABS</t>
  </si>
  <si>
    <t>Dharmaj Crop Guard Ltd</t>
  </si>
  <si>
    <t>DHARMAJ</t>
  </si>
  <si>
    <t>Elin Electronics Ltd</t>
  </si>
  <si>
    <t>ELIN</t>
  </si>
  <si>
    <t>Ceinsys Tech Ltd</t>
  </si>
  <si>
    <t>CEINSYSTECH</t>
  </si>
  <si>
    <t>Satia Industries Ltd</t>
  </si>
  <si>
    <t>SATIA</t>
  </si>
  <si>
    <t>Vinyas Innovative Technologies Ltd</t>
  </si>
  <si>
    <t>VINYAS</t>
  </si>
  <si>
    <t>Sutlej Textiles and Industries Ltd</t>
  </si>
  <si>
    <t>SUTLEJTEX</t>
  </si>
  <si>
    <t>Ksolves India Ltd</t>
  </si>
  <si>
    <t>KSOLVES</t>
  </si>
  <si>
    <t>Electrotherm (India) Ltd</t>
  </si>
  <si>
    <t>ELECTHERM</t>
  </si>
  <si>
    <t>Indo Rama Synthetics (India) Ltd</t>
  </si>
  <si>
    <t>INDORAMA</t>
  </si>
  <si>
    <t>Sat Industries Ltd</t>
  </si>
  <si>
    <t>SATINDLTD</t>
  </si>
  <si>
    <t>Gulshan Polyols Ltd</t>
  </si>
  <si>
    <t>GULPOLY</t>
  </si>
  <si>
    <t>VL E-Governance &amp; IT Solutions Ltd</t>
  </si>
  <si>
    <t>VLEGOV</t>
  </si>
  <si>
    <t>State Trading Corporation of India Ltd</t>
  </si>
  <si>
    <t>STCINDIA</t>
  </si>
  <si>
    <t>Enkei Wheels (India) Ltd</t>
  </si>
  <si>
    <t>ENKEIWHEL</t>
  </si>
  <si>
    <t>Asian Granito India Ltd</t>
  </si>
  <si>
    <t>ASIANTILES</t>
  </si>
  <si>
    <t>SAR Televenture Ltd</t>
  </si>
  <si>
    <t>SARTELE</t>
  </si>
  <si>
    <t>BEML Land Assets Ltd</t>
  </si>
  <si>
    <t>BLAL</t>
  </si>
  <si>
    <t>Sahana System Ltd</t>
  </si>
  <si>
    <t>SAHANA</t>
  </si>
  <si>
    <t>Indo Amines Ltd</t>
  </si>
  <si>
    <t>INDOAMIN</t>
  </si>
  <si>
    <t>Tuticorin Alkali Chemicals and Fertilizers Ltd</t>
  </si>
  <si>
    <t>TUTIALKA</t>
  </si>
  <si>
    <t>Vintage Coffee and Beverages Ltd</t>
  </si>
  <si>
    <t>VINCOFE</t>
  </si>
  <si>
    <t>AGI Infra Ltd</t>
  </si>
  <si>
    <t>AGIIL</t>
  </si>
  <si>
    <t>Alphalogic Techsys Ltd</t>
  </si>
  <si>
    <t>ALPHALOGIC</t>
  </si>
  <si>
    <t>Ganesh Benzoplast Ltd</t>
  </si>
  <si>
    <t>GANESHBE</t>
  </si>
  <si>
    <t>Urja Global Ltd</t>
  </si>
  <si>
    <t>URJA</t>
  </si>
  <si>
    <t>NACL Industries Ltd</t>
  </si>
  <si>
    <t>NACLIND</t>
  </si>
  <si>
    <t>Lancer Container Lines Ltd</t>
  </si>
  <si>
    <t>LANCER</t>
  </si>
  <si>
    <t>Kriti Industries (India) Limited</t>
  </si>
  <si>
    <t>KRITI</t>
  </si>
  <si>
    <t>Pudumjee Paper Products Ltd</t>
  </si>
  <si>
    <t>PDMJEPAPER</t>
  </si>
  <si>
    <t>Shalimar Paints Ltd</t>
  </si>
  <si>
    <t>SHALPAINTS</t>
  </si>
  <si>
    <t>Ganesh Green Bharat Ltd</t>
  </si>
  <si>
    <t>GGBL</t>
  </si>
  <si>
    <t>IST Ltd</t>
  </si>
  <si>
    <t>ISTLTD</t>
  </si>
  <si>
    <t>Sunshine Capital Ltd</t>
  </si>
  <si>
    <t>SCL</t>
  </si>
  <si>
    <t>Voith Paper Fabrics India Ltd</t>
  </si>
  <si>
    <t>VOITHPAPR</t>
  </si>
  <si>
    <t>Sika Interplant Systems Ltd</t>
  </si>
  <si>
    <t>SIKA</t>
  </si>
  <si>
    <t>Vashu Bhagnani Industries Ltd</t>
  </si>
  <si>
    <t>POOJAENT</t>
  </si>
  <si>
    <t>Nahar Spinning Mills Ltd</t>
  </si>
  <si>
    <t>NAHARSPING</t>
  </si>
  <si>
    <t>Jay Bharat Maruti Ltd</t>
  </si>
  <si>
    <t>JAYBARMARU</t>
  </si>
  <si>
    <t>Ice Make Refrigeration Ltd</t>
  </si>
  <si>
    <t>ICEMAKE</t>
  </si>
  <si>
    <t>Magadh Sugar &amp; Energy Ltd</t>
  </si>
  <si>
    <t>MAGADSUGAR</t>
  </si>
  <si>
    <t>Uniphos Enterprises Ltd</t>
  </si>
  <si>
    <t>UNIENTER</t>
  </si>
  <si>
    <t>Bharat Parenterals Ltd</t>
  </si>
  <si>
    <t>BPLPHARMA</t>
  </si>
  <si>
    <t>20 Microns Ltd</t>
  </si>
  <si>
    <t>20MICRONS</t>
  </si>
  <si>
    <t>Vilas Transcore Ltd</t>
  </si>
  <si>
    <t>VILAS</t>
  </si>
  <si>
    <t>Bajaj Healthcare Ltd</t>
  </si>
  <si>
    <t>BAJAJHCARE</t>
  </si>
  <si>
    <t>Munjal Auto Industries Ltd</t>
  </si>
  <si>
    <t>MUNJALAU</t>
  </si>
  <si>
    <t>Zuari Industries Ltd</t>
  </si>
  <si>
    <t>ZUARIIND</t>
  </si>
  <si>
    <t>Max India Ltd</t>
  </si>
  <si>
    <t>MAXIND</t>
  </si>
  <si>
    <t>Infobeans Technologies Ltd</t>
  </si>
  <si>
    <t>INFOBEAN</t>
  </si>
  <si>
    <t>Sakuma Exports Ltd</t>
  </si>
  <si>
    <t>SAKUMA</t>
  </si>
  <si>
    <t>Industrial and Prudential Investment Co Ltd</t>
  </si>
  <si>
    <t>INDPRUD</t>
  </si>
  <si>
    <t>V-Marc India Ltd</t>
  </si>
  <si>
    <t>VMARCIND</t>
  </si>
  <si>
    <t>Ravindra Energy Ltd</t>
  </si>
  <si>
    <t>RELTD</t>
  </si>
  <si>
    <t>Valiant Organics Ltd</t>
  </si>
  <si>
    <t>VALIANTORG</t>
  </si>
  <si>
    <t>Rhetan TMT Ltd</t>
  </si>
  <si>
    <t>RHETAN</t>
  </si>
  <si>
    <t>Aimtron Electronics Ltd</t>
  </si>
  <si>
    <t>AIMTRON</t>
  </si>
  <si>
    <t>Krystal Integrated Services Ltd</t>
  </si>
  <si>
    <t>KRYSTAL</t>
  </si>
  <si>
    <t>Jagsonpal Pharmaceuticals Ltd</t>
  </si>
  <si>
    <t>JAGSNPHARM</t>
  </si>
  <si>
    <t>RACL Geartech Ltd</t>
  </si>
  <si>
    <t>RACLGEAR</t>
  </si>
  <si>
    <t>TGV SRAAC Ltd</t>
  </si>
  <si>
    <t>TGVSL</t>
  </si>
  <si>
    <t>GHCL Textiles Ltd</t>
  </si>
  <si>
    <t>GHCLTEXTIL</t>
  </si>
  <si>
    <t>Waaree Technologies Ltd</t>
  </si>
  <si>
    <t>WAAREE</t>
  </si>
  <si>
    <t>Anuh Pharma Ltd</t>
  </si>
  <si>
    <t>ANUHPHR</t>
  </si>
  <si>
    <t>Innovana Thinklabs Ltd</t>
  </si>
  <si>
    <t>INNOVANA</t>
  </si>
  <si>
    <t>RSWM Ltd</t>
  </si>
  <si>
    <t>RSWM</t>
  </si>
  <si>
    <t>Alliance Integrated Metaliks Ltd</t>
  </si>
  <si>
    <t>AIML</t>
  </si>
  <si>
    <t>Rushil Decor Ltd</t>
  </si>
  <si>
    <t>RUSHIL</t>
  </si>
  <si>
    <t>Bajaj Steel Industries Ltd</t>
  </si>
  <si>
    <t>BAJAJST</t>
  </si>
  <si>
    <t>Sastasundar Ventures Ltd</t>
  </si>
  <si>
    <t>SASTASUNDR</t>
  </si>
  <si>
    <t>RMC Switchgears Ltd</t>
  </si>
  <si>
    <t>RMC</t>
  </si>
  <si>
    <t>NCL Industries Ltd</t>
  </si>
  <si>
    <t>NCLIND</t>
  </si>
  <si>
    <t>Orient Paper and Industries Ltd</t>
  </si>
  <si>
    <t>ORIENTPPR</t>
  </si>
  <si>
    <t>MMP Industries Ltd</t>
  </si>
  <si>
    <t>MMP</t>
  </si>
  <si>
    <t>Shree Ganesh Remedies Ltd</t>
  </si>
  <si>
    <t>SGRL</t>
  </si>
  <si>
    <t>Sree Rayalaseema Hi-Strength Hypo Ltd</t>
  </si>
  <si>
    <t>SRHHYPOLTD</t>
  </si>
  <si>
    <t>Benares Hotels Ltd</t>
  </si>
  <si>
    <t>BENARAS</t>
  </si>
  <si>
    <t>Entertainment Network (India) Ltd</t>
  </si>
  <si>
    <t>ENIL</t>
  </si>
  <si>
    <t>Radio</t>
  </si>
  <si>
    <t>Algoquant Fintech Ltd</t>
  </si>
  <si>
    <t>AQFINTECH</t>
  </si>
  <si>
    <t>Zodiac Energy Ltd</t>
  </si>
  <si>
    <t>ZODIAC</t>
  </si>
  <si>
    <t>Dhanlaxmi Bank Ltd</t>
  </si>
  <si>
    <t>DHANBANK</t>
  </si>
  <si>
    <t>Bodal Chemicals Ltd</t>
  </si>
  <si>
    <t>BODALCHEM</t>
  </si>
  <si>
    <t>Creative Newtech Ltd</t>
  </si>
  <si>
    <t>CREATIVE</t>
  </si>
  <si>
    <t>Meson Valves India Ltd</t>
  </si>
  <si>
    <t>MESON</t>
  </si>
  <si>
    <t>ADC India Communications Ltd</t>
  </si>
  <si>
    <t>ADCINDIA</t>
  </si>
  <si>
    <t>Chemcon Speciality Chemicals Ltd</t>
  </si>
  <si>
    <t>CHEMCON</t>
  </si>
  <si>
    <t>Jaykay Enterprises Ltd</t>
  </si>
  <si>
    <t>JAYKAY</t>
  </si>
  <si>
    <t>Foods and Inns Ltd</t>
  </si>
  <si>
    <t>FOODSIN</t>
  </si>
  <si>
    <t>Ambika Cotton Mills Ltd</t>
  </si>
  <si>
    <t>AMBIKCO</t>
  </si>
  <si>
    <t>Hardwyn India Ltd</t>
  </si>
  <si>
    <t>HARDWYN</t>
  </si>
  <si>
    <t>Building Products - Glass</t>
  </si>
  <si>
    <t>Filatex Fashions Ltd</t>
  </si>
  <si>
    <t>FILATFASH</t>
  </si>
  <si>
    <t>Sathlokhar Synergys E&amp;C Global Ltd</t>
  </si>
  <si>
    <t>SSEGL</t>
  </si>
  <si>
    <t>Royal Orchid Hotels Ltd</t>
  </si>
  <si>
    <t>ROHLTD</t>
  </si>
  <si>
    <t>Krishna Defence &amp; Allied Industries Ltd</t>
  </si>
  <si>
    <t>KRISHNADEF</t>
  </si>
  <si>
    <t>Morganite Crucible (India) Ltd</t>
  </si>
  <si>
    <t>MORGANITE</t>
  </si>
  <si>
    <t>Emkay Taps and Cutting Tools Ltd</t>
  </si>
  <si>
    <t>EMKAYTOOLS</t>
  </si>
  <si>
    <t>Investment Trust of India Ltd</t>
  </si>
  <si>
    <t>THEINVEST</t>
  </si>
  <si>
    <t>Visaka Industries Ltd</t>
  </si>
  <si>
    <t>VISAKAIND</t>
  </si>
  <si>
    <t>Dhunseri Investments Ltd</t>
  </si>
  <si>
    <t>DHUNINV</t>
  </si>
  <si>
    <t>Renaissance Global Ltd</t>
  </si>
  <si>
    <t>RGL</t>
  </si>
  <si>
    <t>Jagatjit Industries Ltd</t>
  </si>
  <si>
    <t>JAGAJITIND</t>
  </si>
  <si>
    <t>Tracxn Technologies Ltd</t>
  </si>
  <si>
    <t>TRACXN</t>
  </si>
  <si>
    <t>Essar Shipping Ltd</t>
  </si>
  <si>
    <t>ESSARSHPNG</t>
  </si>
  <si>
    <t>Career Point Ltd</t>
  </si>
  <si>
    <t>CAREERP</t>
  </si>
  <si>
    <t>Primo Chemicals Ltd</t>
  </si>
  <si>
    <t>PRIMO</t>
  </si>
  <si>
    <t>Jayant Agro-Organics Ltd</t>
  </si>
  <si>
    <t>JAYAGROGN</t>
  </si>
  <si>
    <t>The Ruby Mills Ltd</t>
  </si>
  <si>
    <t>RUBYMILLS</t>
  </si>
  <si>
    <t>Australian Premium Solar (India) Ltd</t>
  </si>
  <si>
    <t>APS</t>
  </si>
  <si>
    <t>Photovoltaic Solar Systems &amp; Equipment</t>
  </si>
  <si>
    <t>Rane Brake Linings Ltd</t>
  </si>
  <si>
    <t>RBL</t>
  </si>
  <si>
    <t>K&amp;R Rail Engineering Ltd</t>
  </si>
  <si>
    <t>KRRAIL</t>
  </si>
  <si>
    <t>SBC Exports Ltd</t>
  </si>
  <si>
    <t>SBC</t>
  </si>
  <si>
    <t>Transpek Industry Ltd</t>
  </si>
  <si>
    <t>TRANSPEK</t>
  </si>
  <si>
    <t>Giriraj Civil Developers Ltd</t>
  </si>
  <si>
    <t>GIRIRAJ</t>
  </si>
  <si>
    <t>Silver Touch Technologies Ltd</t>
  </si>
  <si>
    <t>SILVERTUC</t>
  </si>
  <si>
    <t>Rajapalayam Mills Ltd</t>
  </si>
  <si>
    <t>RAJPALAYAM</t>
  </si>
  <si>
    <t>Gandhi Special Tubes Ltd</t>
  </si>
  <si>
    <t>GANDHITUBE</t>
  </si>
  <si>
    <t>KSE Ltd</t>
  </si>
  <si>
    <t>KSE</t>
  </si>
  <si>
    <t>Sar Auto Products Ltd</t>
  </si>
  <si>
    <t>SAPL</t>
  </si>
  <si>
    <t>Kore Digital Ltd</t>
  </si>
  <si>
    <t>PNGS Gargi Fashion Jewellery Ltd</t>
  </si>
  <si>
    <t>GARGI</t>
  </si>
  <si>
    <t>Apparel Retail</t>
  </si>
  <si>
    <t>W S Industries (India) Ltd</t>
  </si>
  <si>
    <t>WSI</t>
  </si>
  <si>
    <t>CSL Finance Ltd</t>
  </si>
  <si>
    <t>CSLFINANCE</t>
  </si>
  <si>
    <t>EKI Energy Services Ltd</t>
  </si>
  <si>
    <t>EKI</t>
  </si>
  <si>
    <t>Environmental &amp; Facilities Services</t>
  </si>
  <si>
    <t>Ritco Logistics Ltd</t>
  </si>
  <si>
    <t>RITCO</t>
  </si>
  <si>
    <t>Prime Securities Ltd</t>
  </si>
  <si>
    <t>PRIMESECU</t>
  </si>
  <si>
    <t>Eldeco Housing and Industries Ltd</t>
  </si>
  <si>
    <t>ELDEHSG</t>
  </si>
  <si>
    <t>Davangere Sugar Company Ltd</t>
  </si>
  <si>
    <t>DAVANGERE</t>
  </si>
  <si>
    <t>TAAL Enterprises Ltd</t>
  </si>
  <si>
    <t>TAALENT</t>
  </si>
  <si>
    <t>Onmobile Global Ltd</t>
  </si>
  <si>
    <t>ONMOBILE</t>
  </si>
  <si>
    <t>Concord Control Systems Ltd</t>
  </si>
  <si>
    <t>CNCRD</t>
  </si>
  <si>
    <t>Onward Technologies Ltd</t>
  </si>
  <si>
    <t>ONWARDTEC</t>
  </si>
  <si>
    <t>Speciality Restaurants Ltd</t>
  </si>
  <si>
    <t>SPECIALITY</t>
  </si>
  <si>
    <t>Mindteck (India) Ltd</t>
  </si>
  <si>
    <t>MINDTECK</t>
  </si>
  <si>
    <t>Deccan Cements Ltd</t>
  </si>
  <si>
    <t>DECCANCE</t>
  </si>
  <si>
    <t>Radiant Cash Management Services Ltd</t>
  </si>
  <si>
    <t>RADIANTCMS</t>
  </si>
  <si>
    <t>Vikas Lifecare Ltd</t>
  </si>
  <si>
    <t>VIKASLIFE</t>
  </si>
  <si>
    <t>Kotyark Industries Ltd</t>
  </si>
  <si>
    <t>KOTYARK</t>
  </si>
  <si>
    <t>Hp Adhesives Ltd</t>
  </si>
  <si>
    <t>HPAL</t>
  </si>
  <si>
    <t>Ugar Sugar Works Ltd</t>
  </si>
  <si>
    <t>UGARSUGAR</t>
  </si>
  <si>
    <t>Vishnusurya Projects and Infra Ltd</t>
  </si>
  <si>
    <t>VISHNUINFR</t>
  </si>
  <si>
    <t>AFCOM Holdings Ltd</t>
  </si>
  <si>
    <t>AFCOM</t>
  </si>
  <si>
    <t>Jindal Poly Investment and Finance Company Ltd</t>
  </si>
  <si>
    <t>JPOLYINVST</t>
  </si>
  <si>
    <t>Axtel Industries Ltd</t>
  </si>
  <si>
    <t>AXTEL</t>
  </si>
  <si>
    <t>NINtec Systems Ltd</t>
  </si>
  <si>
    <t>NINSYS</t>
  </si>
  <si>
    <t>TPL Plastech Ltd</t>
  </si>
  <si>
    <t>TPLPLASTEH</t>
  </si>
  <si>
    <t>Repro India Ltd</t>
  </si>
  <si>
    <t>REPRO</t>
  </si>
  <si>
    <t>Moneyboxx Finance Ltd</t>
  </si>
  <si>
    <t>MONEYBOXX</t>
  </si>
  <si>
    <t>Spencer's Retail Ltd</t>
  </si>
  <si>
    <t>SPENCERS</t>
  </si>
  <si>
    <t>Tamilnadu Petroproducts Ltd</t>
  </si>
  <si>
    <t>TNPETRO</t>
  </si>
  <si>
    <t>Jindal Photo Ltd</t>
  </si>
  <si>
    <t>JINDALPHOT</t>
  </si>
  <si>
    <t>STEL Holdings Ltd</t>
  </si>
  <si>
    <t>STEL</t>
  </si>
  <si>
    <t>Aditya Birla Money Ltd</t>
  </si>
  <si>
    <t>BIRLAMONEY</t>
  </si>
  <si>
    <t>Linc Ltd</t>
  </si>
  <si>
    <t>LINC</t>
  </si>
  <si>
    <t>Integra Engineering India Ltd</t>
  </si>
  <si>
    <t>INTEGRAEN</t>
  </si>
  <si>
    <t>Fermenta Biotech Ltd</t>
  </si>
  <si>
    <t>FERMENTA</t>
  </si>
  <si>
    <t>Hindustan Composites Ltd</t>
  </si>
  <si>
    <t>HINDCOMPOS</t>
  </si>
  <si>
    <t>Simplex Infrastructures Ltd</t>
  </si>
  <si>
    <t>SIMPLEXINF</t>
  </si>
  <si>
    <t>Shivalik Rasayan Ltd</t>
  </si>
  <si>
    <t>SHIVALIK</t>
  </si>
  <si>
    <t>Vasa Denticity Ltd</t>
  </si>
  <si>
    <t>DENTALKART</t>
  </si>
  <si>
    <t>Dhampur Bio Organics Ltd</t>
  </si>
  <si>
    <t>DBOL</t>
  </si>
  <si>
    <t>Albert David Ltd</t>
  </si>
  <si>
    <t>ALBERTDAVD</t>
  </si>
  <si>
    <t>All e Technologies Ltd</t>
  </si>
  <si>
    <t>ALLETEC</t>
  </si>
  <si>
    <t>HDFC Nifty 50 ETF</t>
  </si>
  <si>
    <t>HDFCNIFTY</t>
  </si>
  <si>
    <t>Capital India Finance Ltd</t>
  </si>
  <si>
    <t>CIFL</t>
  </si>
  <si>
    <t>Integrated Industries Ltd</t>
  </si>
  <si>
    <t>IIL</t>
  </si>
  <si>
    <t>Electronic Components</t>
  </si>
  <si>
    <t>Nectar Lifesciences Ltd</t>
  </si>
  <si>
    <t>NECLIFE</t>
  </si>
  <si>
    <t>Gloster Ltd</t>
  </si>
  <si>
    <t>GLOSTERLTD</t>
  </si>
  <si>
    <t>SPEL Semiconductor Ltd</t>
  </si>
  <si>
    <t>SPELS</t>
  </si>
  <si>
    <t>Digispice Technologies Ltd</t>
  </si>
  <si>
    <t>DIGISPICE</t>
  </si>
  <si>
    <t>Apex Frozen Foods Ltd</t>
  </si>
  <si>
    <t>APEX</t>
  </si>
  <si>
    <t>Sarveshwar Foods Ltd</t>
  </si>
  <si>
    <t>SARVESHWAR</t>
  </si>
  <si>
    <t>Sical Logistics Ltd</t>
  </si>
  <si>
    <t>SICALLOG</t>
  </si>
  <si>
    <t>De Nora India Ltd</t>
  </si>
  <si>
    <t>DENORA</t>
  </si>
  <si>
    <t>GFL Ltd</t>
  </si>
  <si>
    <t>GFLLIMITED</t>
  </si>
  <si>
    <t>Andhra Cements Ltd</t>
  </si>
  <si>
    <t>ACL</t>
  </si>
  <si>
    <t>Ratnaveer Precision Engineering Ltd</t>
  </si>
  <si>
    <t>RATNAVEER</t>
  </si>
  <si>
    <t>Zuari Agro Chemicals Ltd</t>
  </si>
  <si>
    <t>ZUARI</t>
  </si>
  <si>
    <t>Chembond Chemicals Ltd</t>
  </si>
  <si>
    <t>CHEMBOND</t>
  </si>
  <si>
    <t>Cheviot Co Ltd</t>
  </si>
  <si>
    <t>CHEVIOT</t>
  </si>
  <si>
    <t>S J Logistics (India) Ltd</t>
  </si>
  <si>
    <t>SJLOGISTIC</t>
  </si>
  <si>
    <t>RPP Infra Projects Ltd</t>
  </si>
  <si>
    <t>RPPINFRA</t>
  </si>
  <si>
    <t>Hampton Sky Realty Ltd</t>
  </si>
  <si>
    <t>HAMPTON</t>
  </si>
  <si>
    <t>TAC Infosec Ltd</t>
  </si>
  <si>
    <t>TAC</t>
  </si>
  <si>
    <t>Andhra Petrochemicals Ltd</t>
  </si>
  <si>
    <t>ANDHRAPET</t>
  </si>
  <si>
    <t>TVS Electronics Ltd</t>
  </si>
  <si>
    <t>TVSELECT</t>
  </si>
  <si>
    <t>Permanent Magnets Ltd</t>
  </si>
  <si>
    <t>PERMAGN</t>
  </si>
  <si>
    <t>Frontier Springs Ltd</t>
  </si>
  <si>
    <t>FRONTSP</t>
  </si>
  <si>
    <t>Oswal Agro Mills Ltd</t>
  </si>
  <si>
    <t>OSWALAGRO</t>
  </si>
  <si>
    <t>Forbes &amp; Company Ltd</t>
  </si>
  <si>
    <t>FORBESCO</t>
  </si>
  <si>
    <t>Khaitan Chemicals and Fertilizers Ltd</t>
  </si>
  <si>
    <t>KHAICHEM</t>
  </si>
  <si>
    <t>Plastiblends India Ltd</t>
  </si>
  <si>
    <t>PLASTIBLEN</t>
  </si>
  <si>
    <t>Shree Pushkar Chemicals &amp; Fertilisers Ltd</t>
  </si>
  <si>
    <t>SHREEPUSHK</t>
  </si>
  <si>
    <t>IND Swift Laboratories Ltd</t>
  </si>
  <si>
    <t>INDSWFTLAB</t>
  </si>
  <si>
    <t>GVK Power &amp; Infrastructure Ltd</t>
  </si>
  <si>
    <t>GVKPIL</t>
  </si>
  <si>
    <t>Airports</t>
  </si>
  <si>
    <t>Birla Cable Ltd</t>
  </si>
  <si>
    <t>BIRLACABLE</t>
  </si>
  <si>
    <t>Coffee Day Enterprises Ltd</t>
  </si>
  <si>
    <t>COFFEEDAY</t>
  </si>
  <si>
    <t>Cropster Agro Ltd</t>
  </si>
  <si>
    <t>CROPSTER</t>
  </si>
  <si>
    <t>Arihant Capital Markets Ltd</t>
  </si>
  <si>
    <t>ARIHANTCAP</t>
  </si>
  <si>
    <t>EFFWA Infra &amp; Research Ltd</t>
  </si>
  <si>
    <t>EFFWA</t>
  </si>
  <si>
    <t>Virtuoso Optoelectronics Ltd</t>
  </si>
  <si>
    <t>VOEPL</t>
  </si>
  <si>
    <t>Zee Media Corporation Ltd</t>
  </si>
  <si>
    <t>ZEEMEDIA</t>
  </si>
  <si>
    <t>S Chand and Company Ltd</t>
  </si>
  <si>
    <t>SCHAND</t>
  </si>
  <si>
    <t>Bhageria Industries Ltd</t>
  </si>
  <si>
    <t>BHAGERIA</t>
  </si>
  <si>
    <t>Artemis Electricals and Projects Ltd</t>
  </si>
  <si>
    <t>AEPL</t>
  </si>
  <si>
    <t>Mallcom (India) Ltd</t>
  </si>
  <si>
    <t>MALLCOM</t>
  </si>
  <si>
    <t>Kaycee Industries Ltd</t>
  </si>
  <si>
    <t>KAYCEEI</t>
  </si>
  <si>
    <t>R S Software (India) Ltd</t>
  </si>
  <si>
    <t>RSSOFTWARE</t>
  </si>
  <si>
    <t>Sukhjit Starch and Chemicals Ltd</t>
  </si>
  <si>
    <t>SUKHJITS</t>
  </si>
  <si>
    <t>GeeCee Ventures Ltd</t>
  </si>
  <si>
    <t>GEECEE</t>
  </si>
  <si>
    <t>MBL Infrastructure Ltd</t>
  </si>
  <si>
    <t>MBLINFRA</t>
  </si>
  <si>
    <t>Liberty Shoes Ltd</t>
  </si>
  <si>
    <t>LIBERTSHOE</t>
  </si>
  <si>
    <t>Annapurna Swadisht Ltd</t>
  </si>
  <si>
    <t>ANNAPURNA</t>
  </si>
  <si>
    <t>Shankar Lal Rampal Dye-Chem Ltd</t>
  </si>
  <si>
    <t>SRD</t>
  </si>
  <si>
    <t>Nahar Poly Films Ltd</t>
  </si>
  <si>
    <t>NAHARPOLY</t>
  </si>
  <si>
    <t>Sarla Performance Fibers Ltd</t>
  </si>
  <si>
    <t>SARLAPOLY</t>
  </si>
  <si>
    <t>Nile Ltd</t>
  </si>
  <si>
    <t>NILE</t>
  </si>
  <si>
    <t>Hazoor Multi Projects Ltd</t>
  </si>
  <si>
    <t>HAZOOR</t>
  </si>
  <si>
    <t>Race Eco Chain Ltd</t>
  </si>
  <si>
    <t>RACE</t>
  </si>
  <si>
    <t>Emami Paper Mills Ltd</t>
  </si>
  <si>
    <t>EMAMIPAP</t>
  </si>
  <si>
    <t>RBM Infracon Ltd</t>
  </si>
  <si>
    <t>RBMINFRA</t>
  </si>
  <si>
    <t>Kwality Pharmaceuticals Ltd</t>
  </si>
  <si>
    <t>KPL</t>
  </si>
  <si>
    <t>Macfos Ltd</t>
  </si>
  <si>
    <t>ROBU</t>
  </si>
  <si>
    <t>Computer &amp; Electronics Retail</t>
  </si>
  <si>
    <t>Kisan Mouldings Ltd</t>
  </si>
  <si>
    <t>KISAN</t>
  </si>
  <si>
    <t>Wim Plast Ltd</t>
  </si>
  <si>
    <t>WIMPLAST</t>
  </si>
  <si>
    <t>Shri Jagdamba Polymers Ltd</t>
  </si>
  <si>
    <t>SHRJAGP</t>
  </si>
  <si>
    <t>Mkventures Capital Ltd</t>
  </si>
  <si>
    <t>MKVENTURES</t>
  </si>
  <si>
    <t>Kriti Nutrients Ltd</t>
  </si>
  <si>
    <t>KRITINUT</t>
  </si>
  <si>
    <t>Vinyl Chemicals (India) Ltd</t>
  </si>
  <si>
    <t>VINYLINDIA</t>
  </si>
  <si>
    <t>Shree Tirupati Balajee FIBC Ltd</t>
  </si>
  <si>
    <t>TIRUPATI</t>
  </si>
  <si>
    <t>Shriram Asset Management Co Ltd</t>
  </si>
  <si>
    <t>SRAMSET</t>
  </si>
  <si>
    <t>Alankit Ltd</t>
  </si>
  <si>
    <t>ALANKIT</t>
  </si>
  <si>
    <t>Goa Carbon Ltd</t>
  </si>
  <si>
    <t>GOACARBON</t>
  </si>
  <si>
    <t>Metals - Coke</t>
  </si>
  <si>
    <t>Nitta Gelatin India Ltd</t>
  </si>
  <si>
    <t>NITTAGELA</t>
  </si>
  <si>
    <t>Global Surfaces Ltd</t>
  </si>
  <si>
    <t>GSLSU</t>
  </si>
  <si>
    <t>Bedmutha Industries Ltd</t>
  </si>
  <si>
    <t>BEDMUTHA</t>
  </si>
  <si>
    <t>Jay Jalaram Technologies Ltd</t>
  </si>
  <si>
    <t>KORE</t>
  </si>
  <si>
    <t>U. P. Hotels Ltd</t>
  </si>
  <si>
    <t>UPHOT</t>
  </si>
  <si>
    <t>Mac Charles (India) Ltd</t>
  </si>
  <si>
    <t>MCCHRLS-B</t>
  </si>
  <si>
    <t>SKM Egg Products Export India Ltd</t>
  </si>
  <si>
    <t>SKMEGGPROD</t>
  </si>
  <si>
    <t>Wanbury Ltd</t>
  </si>
  <si>
    <t>WANBURY</t>
  </si>
  <si>
    <t>Shreyas Shipping and Logistics Ltd</t>
  </si>
  <si>
    <t>SHREYAS</t>
  </si>
  <si>
    <t>Newtime Infrastructure Ltd</t>
  </si>
  <si>
    <t>NEWINFRA</t>
  </si>
  <si>
    <t>Sahaj Solar Ltd</t>
  </si>
  <si>
    <t>SAHAJSOLAR</t>
  </si>
  <si>
    <t>PVP Ventures Ltd</t>
  </si>
  <si>
    <t>PVP</t>
  </si>
  <si>
    <t>Petro Carbon and Chemicals Ltd</t>
  </si>
  <si>
    <t>PCCL</t>
  </si>
  <si>
    <t>Brand Concepts Ltd</t>
  </si>
  <si>
    <t>BCONCEPTS</t>
  </si>
  <si>
    <t>Viceroy Hotels Ltd</t>
  </si>
  <si>
    <t>VHLTD</t>
  </si>
  <si>
    <t>RDB Realty &amp; Infrastructure Ltd</t>
  </si>
  <si>
    <t>RDBRIL</t>
  </si>
  <si>
    <t>Veljan Denison Ltd</t>
  </si>
  <si>
    <t>VELJAN</t>
  </si>
  <si>
    <t>Pashupati Cotspin Ltd</t>
  </si>
  <si>
    <t>PASHUPATI</t>
  </si>
  <si>
    <t>Stovec Industries Ltd</t>
  </si>
  <si>
    <t>STOVACQ</t>
  </si>
  <si>
    <t>Vraj Iron and Steel Ltd</t>
  </si>
  <si>
    <t>VRAJ</t>
  </si>
  <si>
    <t>Parsvnath Developers Ltd</t>
  </si>
  <si>
    <t>PARSVNATH</t>
  </si>
  <si>
    <t>Swiss Military Consumer Goods Ltd</t>
  </si>
  <si>
    <t>SWISSMLTRY</t>
  </si>
  <si>
    <t>Consolidated Finvest &amp; Holdings Ltd</t>
  </si>
  <si>
    <t>CONSOFINVT</t>
  </si>
  <si>
    <t>Foce India Ltd</t>
  </si>
  <si>
    <t>FOCE</t>
  </si>
  <si>
    <t>Bright Outdoor Media Ltd</t>
  </si>
  <si>
    <t>BRIGHT</t>
  </si>
  <si>
    <t>IIRM Holdings India Ltd</t>
  </si>
  <si>
    <t>IIRM</t>
  </si>
  <si>
    <t>Ashima Ltd</t>
  </si>
  <si>
    <t>ASHIMASYN</t>
  </si>
  <si>
    <t>Nicco Parks &amp; Resorts Ltd</t>
  </si>
  <si>
    <t>NICCOPAR</t>
  </si>
  <si>
    <t>Black Rose Industries Ltd</t>
  </si>
  <si>
    <t>BLACKROSE</t>
  </si>
  <si>
    <t>Cellecor Gadgets Ltd</t>
  </si>
  <si>
    <t>CELLECOR</t>
  </si>
  <si>
    <t>PREVEST DENPRO LTD</t>
  </si>
  <si>
    <t>PREVEST</t>
  </si>
  <si>
    <t>Health Care Supplies</t>
  </si>
  <si>
    <t>Danlaw Technologies India Ltd</t>
  </si>
  <si>
    <t>DANLAW</t>
  </si>
  <si>
    <t>Balaji Telefilms Ltd</t>
  </si>
  <si>
    <t>BALAJITELE</t>
  </si>
  <si>
    <t>VVIP Infratech Ltd</t>
  </si>
  <si>
    <t>VVIPIL</t>
  </si>
  <si>
    <t>N R Agarwal Industries Ltd</t>
  </si>
  <si>
    <t>NRAIL</t>
  </si>
  <si>
    <t>Menon Bearings Ltd</t>
  </si>
  <si>
    <t>MENONBE</t>
  </si>
  <si>
    <t>Genus Paper &amp; Boards Ltd</t>
  </si>
  <si>
    <t>GENUSPAPER</t>
  </si>
  <si>
    <t>Rudra Ecovation Ltd</t>
  </si>
  <si>
    <t>RUDRAECO</t>
  </si>
  <si>
    <t>ABS Marine Services Ltd</t>
  </si>
  <si>
    <t>ABSMARINE</t>
  </si>
  <si>
    <t>Haldyn Glass Ltd</t>
  </si>
  <si>
    <t>HALDYNGL</t>
  </si>
  <si>
    <t>MIRC Electronics Ltd</t>
  </si>
  <si>
    <t>MIRCELECTR</t>
  </si>
  <si>
    <t>Shardul Securities Ltd</t>
  </si>
  <si>
    <t>SHARDUL</t>
  </si>
  <si>
    <t>Teerth Gopicon Ltd</t>
  </si>
  <si>
    <t>TGL</t>
  </si>
  <si>
    <t>Advani Hotels and Resorts (India) Ltd</t>
  </si>
  <si>
    <t>ADVANIHOTR</t>
  </si>
  <si>
    <t>Empire Industries Ltd</t>
  </si>
  <si>
    <t>EMPIND</t>
  </si>
  <si>
    <t>Sreeleathers Ltd</t>
  </si>
  <si>
    <t>SREEL</t>
  </si>
  <si>
    <t>Nova Agritech Ltd</t>
  </si>
  <si>
    <t>NOVAAGRI</t>
  </si>
  <si>
    <t>A K Capital Services Ltd</t>
  </si>
  <si>
    <t>AKCAPIT</t>
  </si>
  <si>
    <t>Wise Travel India Ltd</t>
  </si>
  <si>
    <t>WTICAB</t>
  </si>
  <si>
    <t>Drone Destination Ltd</t>
  </si>
  <si>
    <t>DRONE</t>
  </si>
  <si>
    <t>Sunshield Chemicals Ltd</t>
  </si>
  <si>
    <t>SUNSHIEL</t>
  </si>
  <si>
    <t>Nahar Industrial Enterprises Ltd</t>
  </si>
  <si>
    <t>NAHARINDUS</t>
  </si>
  <si>
    <t>Hindustan Media Ventures Ltd</t>
  </si>
  <si>
    <t>HMVL</t>
  </si>
  <si>
    <t>DMCC Speciality Chemicals Ltd</t>
  </si>
  <si>
    <t>DMCC</t>
  </si>
  <si>
    <t>Tara Chand Infralogistic Solutions Ltd</t>
  </si>
  <si>
    <t>TARACHAND</t>
  </si>
  <si>
    <t>Focus Lighting and Fixtures Ltd</t>
  </si>
  <si>
    <t>FOCUS</t>
  </si>
  <si>
    <t>Naperol Investments Ltd</t>
  </si>
  <si>
    <t>NAPEROL</t>
  </si>
  <si>
    <t>Asset Management &amp; Custody Banks</t>
  </si>
  <si>
    <t>Vikas Ecotech Ltd</t>
  </si>
  <si>
    <t>VIKASECO</t>
  </si>
  <si>
    <t>Sakar Healthcare Ltd</t>
  </si>
  <si>
    <t>SAKAR</t>
  </si>
  <si>
    <t>Megatherm Induction Ltd</t>
  </si>
  <si>
    <t>MEGATHERM</t>
  </si>
  <si>
    <t>Nandan Denim Ltd</t>
  </si>
  <si>
    <t>NDL</t>
  </si>
  <si>
    <t>Trust Fintech Ltd</t>
  </si>
  <si>
    <t>TRUST</t>
  </si>
  <si>
    <t>Kaya Ltd</t>
  </si>
  <si>
    <t>KAYA</t>
  </si>
  <si>
    <t>Shivam Autotech Ltd</t>
  </si>
  <si>
    <t>SHIVAMAUTO</t>
  </si>
  <si>
    <t>LIC MF S&amp;P BSE Sensex ETF</t>
  </si>
  <si>
    <t>LICNETFSEN</t>
  </si>
  <si>
    <t>Tantia Constructions Ltd</t>
  </si>
  <si>
    <t>TCLCONS</t>
  </si>
  <si>
    <t>DIC India Ltd</t>
  </si>
  <si>
    <t>DICIND</t>
  </si>
  <si>
    <t>Pyramid Technoplast Ltd</t>
  </si>
  <si>
    <t>PYRAMID</t>
  </si>
  <si>
    <t>Maan Aluminium Ltd</t>
  </si>
  <si>
    <t>MAANALU</t>
  </si>
  <si>
    <t>Saraswati Saree Depot Ltd</t>
  </si>
  <si>
    <t>SSDL</t>
  </si>
  <si>
    <t>Munjal Showa Ltd</t>
  </si>
  <si>
    <t>MUNJALSHOW</t>
  </si>
  <si>
    <t>Deep Energy Resources Ltd</t>
  </si>
  <si>
    <t>DEEPENR</t>
  </si>
  <si>
    <t>Sayaji Hotels Ltd</t>
  </si>
  <si>
    <t>SAYAJIHOTL</t>
  </si>
  <si>
    <t>Donear Industries Ltd</t>
  </si>
  <si>
    <t>DONEAR</t>
  </si>
  <si>
    <t>Bharat Seats Ltd</t>
  </si>
  <si>
    <t>BHARATSE</t>
  </si>
  <si>
    <t>High Energy Batteries (India) Ltd</t>
  </si>
  <si>
    <t>HIGHENE</t>
  </si>
  <si>
    <t>Modern Insulators Ltd</t>
  </si>
  <si>
    <t>MODINSU</t>
  </si>
  <si>
    <t>Inspirisys Solutions Ltd</t>
  </si>
  <si>
    <t>INSPIRISYS</t>
  </si>
  <si>
    <t>Vantage Knowledge Academy Ltd</t>
  </si>
  <si>
    <t>VKAL</t>
  </si>
  <si>
    <t>Khadim India Ltd</t>
  </si>
  <si>
    <t>KHADIM</t>
  </si>
  <si>
    <t>Aym Syntex Ltd</t>
  </si>
  <si>
    <t>AYMSYNTEX</t>
  </si>
  <si>
    <t>Arfin India Ltd</t>
  </si>
  <si>
    <t>ARFIN</t>
  </si>
  <si>
    <t>R &amp; B Denims Ltd</t>
  </si>
  <si>
    <t>RNBDENIMS</t>
  </si>
  <si>
    <t>UTI Gold Exchange Traded Fund</t>
  </si>
  <si>
    <t>GOLDSHARE</t>
  </si>
  <si>
    <t>Hindustan Motors Ltd</t>
  </si>
  <si>
    <t>HINDMOTORS</t>
  </si>
  <si>
    <t>Supreme Power Equipment Ltd</t>
  </si>
  <si>
    <t>SUPREMEPWR</t>
  </si>
  <si>
    <t>Lokesh Machines Ltd</t>
  </si>
  <si>
    <t>LOKESHMACH</t>
  </si>
  <si>
    <t>D P Wires Ltd</t>
  </si>
  <si>
    <t>DPWIRES</t>
  </si>
  <si>
    <t>Nagarjuna Fertilizers and Chemicals Ltd</t>
  </si>
  <si>
    <t>NAGAFERT</t>
  </si>
  <si>
    <t>Uni-Abex Alloy Products Ltd</t>
  </si>
  <si>
    <t>UNIABEXAL</t>
  </si>
  <si>
    <t>Mold-Tek Technologies Ltd</t>
  </si>
  <si>
    <t>MOLDTECH</t>
  </si>
  <si>
    <t>SRM Contractors Ltd</t>
  </si>
  <si>
    <t>SRM</t>
  </si>
  <si>
    <t>Affordable Robotic &amp; Automation Ltd</t>
  </si>
  <si>
    <t>AFFORDABLE</t>
  </si>
  <si>
    <t>Axita Cotton Ltd</t>
  </si>
  <si>
    <t>AXITA</t>
  </si>
  <si>
    <t>Indag Rubber Ltd</t>
  </si>
  <si>
    <t>INDAG</t>
  </si>
  <si>
    <t>PTL Enterprises Ltd</t>
  </si>
  <si>
    <t>PTL</t>
  </si>
  <si>
    <t>AVG Logistics Ltd</t>
  </si>
  <si>
    <t>AVG</t>
  </si>
  <si>
    <t>Reliance Communications Ltd</t>
  </si>
  <si>
    <t>RCOM</t>
  </si>
  <si>
    <t>Nitco Ltd</t>
  </si>
  <si>
    <t>NITCO</t>
  </si>
  <si>
    <t>FCS Software Solutions Ltd</t>
  </si>
  <si>
    <t>FCSSOFT</t>
  </si>
  <si>
    <t>Sil Investments Ltd</t>
  </si>
  <si>
    <t>SILINV</t>
  </si>
  <si>
    <t>Music Broadcast Ltd</t>
  </si>
  <si>
    <t>RADIOCITY</t>
  </si>
  <si>
    <t>Shivalic Power Control Ltd</t>
  </si>
  <si>
    <t>SPCL</t>
  </si>
  <si>
    <t>KN Agri Resources Ltd</t>
  </si>
  <si>
    <t>KNAGRI</t>
  </si>
  <si>
    <t>Delton Cables Ltd</t>
  </si>
  <si>
    <t>DLTNCBL</t>
  </si>
  <si>
    <t>Manaksia Ltd</t>
  </si>
  <si>
    <t>MANAKSIA</t>
  </si>
  <si>
    <t>Singer India Ltd</t>
  </si>
  <si>
    <t>SINGER</t>
  </si>
  <si>
    <t>Aerpace Industries Ltd</t>
  </si>
  <si>
    <t>AERPACE</t>
  </si>
  <si>
    <t>RBZ Jewellers Ltd</t>
  </si>
  <si>
    <t>RBZJEWEL</t>
  </si>
  <si>
    <t>Jewelry &amp; Watch Retailers</t>
  </si>
  <si>
    <t>Remsons Industries Ltd</t>
  </si>
  <si>
    <t>REMSONSIND</t>
  </si>
  <si>
    <t>Indo Borax and Chemicals Ltd</t>
  </si>
  <si>
    <t>INDOBORAX</t>
  </si>
  <si>
    <t>BPL Ltd</t>
  </si>
  <si>
    <t>BPL</t>
  </si>
  <si>
    <t>Kamat Hotels (India) Ltd</t>
  </si>
  <si>
    <t>KAMATHOTEL</t>
  </si>
  <si>
    <t>ATMASTCO Ltd</t>
  </si>
  <si>
    <t>ATMASTCO</t>
  </si>
  <si>
    <t>Mirza International Ltd</t>
  </si>
  <si>
    <t>MIRZAINT</t>
  </si>
  <si>
    <t>Oricon Enterprises Ltd</t>
  </si>
  <si>
    <t>ORICONENT</t>
  </si>
  <si>
    <t>Orient Ceratech Ltd</t>
  </si>
  <si>
    <t>ORIENTCER</t>
  </si>
  <si>
    <t>Laxmi Goldorna House Ltd</t>
  </si>
  <si>
    <t>LGHL</t>
  </si>
  <si>
    <t>Worth Investment &amp; Trading Co Ltd</t>
  </si>
  <si>
    <t>WORTH</t>
  </si>
  <si>
    <t>Addictive Learning Technology Ltd</t>
  </si>
  <si>
    <t>LAWSIKHO</t>
  </si>
  <si>
    <t>Asahi Songwon Colors Ltd</t>
  </si>
  <si>
    <t>ASAHISONG</t>
  </si>
  <si>
    <t>Sadbhav Engineering Ltd</t>
  </si>
  <si>
    <t>SADBHAV</t>
  </si>
  <si>
    <t>Cybertech Systems and Software Ltd</t>
  </si>
  <si>
    <t>CYBERTECH</t>
  </si>
  <si>
    <t>Nila Infrastructures Ltd</t>
  </si>
  <si>
    <t>NILAINFRA</t>
  </si>
  <si>
    <t>Gretex Corporate Services Ltd</t>
  </si>
  <si>
    <t>GCSL</t>
  </si>
  <si>
    <t>National Peroxide Ltd</t>
  </si>
  <si>
    <t>NPL</t>
  </si>
  <si>
    <t>Sealmatic India Ltd</t>
  </si>
  <si>
    <t>SEALMATIC</t>
  </si>
  <si>
    <t>Jost's Engineering Company Ltd</t>
  </si>
  <si>
    <t>JOSTS</t>
  </si>
  <si>
    <t>3i Infotech Ltd</t>
  </si>
  <si>
    <t>3IINFOLTD</t>
  </si>
  <si>
    <t>UTI Nifty Next 50 Exchange Traded Fund</t>
  </si>
  <si>
    <t>UTINEXT50</t>
  </si>
  <si>
    <t>Nupur Recyclers Ltd</t>
  </si>
  <si>
    <t>NRL</t>
  </si>
  <si>
    <t>NBI Industrial Finance Company Ltd</t>
  </si>
  <si>
    <t>NBIFIN</t>
  </si>
  <si>
    <t>HT Media Ltd</t>
  </si>
  <si>
    <t>HTMEDIA</t>
  </si>
  <si>
    <t>Harita Seating Systems Ltd</t>
  </si>
  <si>
    <t>HARITASEAT</t>
  </si>
  <si>
    <t>Rathi Steel and Power Ltd</t>
  </si>
  <si>
    <t>RATHIST</t>
  </si>
  <si>
    <t>TRF Ltd</t>
  </si>
  <si>
    <t>TRF</t>
  </si>
  <si>
    <t>Nikhil Adhesives Ltd</t>
  </si>
  <si>
    <t>NIKHILAD</t>
  </si>
  <si>
    <t>Balaxi Pharmaceuticals Ltd</t>
  </si>
  <si>
    <t>BALAXI</t>
  </si>
  <si>
    <t>Niyogin Fintech Ltd</t>
  </si>
  <si>
    <t>NIYOGIN</t>
  </si>
  <si>
    <t>Izmo Ltd</t>
  </si>
  <si>
    <t>IZMO</t>
  </si>
  <si>
    <t>Suraj Products Ltd</t>
  </si>
  <si>
    <t>SURAJ</t>
  </si>
  <si>
    <t>Suraj Ltd</t>
  </si>
  <si>
    <t>SURAJLTD</t>
  </si>
  <si>
    <t>Rudra Global Infra Products Ltd</t>
  </si>
  <si>
    <t>RUDRA</t>
  </si>
  <si>
    <t>Vikram Thermo (India) Ltd</t>
  </si>
  <si>
    <t>VIKRAMTH</t>
  </si>
  <si>
    <t>Accent Microcell Ltd</t>
  </si>
  <si>
    <t>ACCENTMIC</t>
  </si>
  <si>
    <t>Precot Ltd</t>
  </si>
  <si>
    <t>PRECOT</t>
  </si>
  <si>
    <t>Kronox Lab Sciences Ltd</t>
  </si>
  <si>
    <t>KRONOX</t>
  </si>
  <si>
    <t>Synergy Green Industries Ltd</t>
  </si>
  <si>
    <t>SGIL</t>
  </si>
  <si>
    <t>Pritika Auto Industries Ltd</t>
  </si>
  <si>
    <t>PRITIKAUTO</t>
  </si>
  <si>
    <t>KCP Sugar and Industries Corp Ltd</t>
  </si>
  <si>
    <t>KCPSUGIND</t>
  </si>
  <si>
    <t>Bhartiya International Ltd</t>
  </si>
  <si>
    <t>BIL</t>
  </si>
  <si>
    <t>Trucap Finance Ltd</t>
  </si>
  <si>
    <t>TRU</t>
  </si>
  <si>
    <t>IFB Agro Industries Ltd</t>
  </si>
  <si>
    <t>IFBAGRO</t>
  </si>
  <si>
    <t>Swaraj Suiting Ltd</t>
  </si>
  <si>
    <t>SWARAJ</t>
  </si>
  <si>
    <t>Aarti Surfactants Ltd</t>
  </si>
  <si>
    <t>AARTISURF</t>
  </si>
  <si>
    <t>Diamines and Chemicals Ltd</t>
  </si>
  <si>
    <t>DIAMINESQ</t>
  </si>
  <si>
    <t>Sinclairs Hotels Ltd</t>
  </si>
  <si>
    <t>SINCLAIR</t>
  </si>
  <si>
    <t>Birla Precision Technologies Ltd</t>
  </si>
  <si>
    <t>BIRLAPREC</t>
  </si>
  <si>
    <t>Meghna Infracon Infrastructure Ltd</t>
  </si>
  <si>
    <t>MIIL</t>
  </si>
  <si>
    <t>Bartronics India Ltd</t>
  </si>
  <si>
    <t>ASMS</t>
  </si>
  <si>
    <t>Uravi T &amp; Wedge Lamps Ltd</t>
  </si>
  <si>
    <t>URAVI</t>
  </si>
  <si>
    <t>Bella Casa Fashion &amp; Retail Ltd</t>
  </si>
  <si>
    <t>BELLACASA</t>
  </si>
  <si>
    <t>Anjani Portland Cement Ltd</t>
  </si>
  <si>
    <t>APCL</t>
  </si>
  <si>
    <t>Geekay Wires Ltd</t>
  </si>
  <si>
    <t>GEEKAYWIRE</t>
  </si>
  <si>
    <t>Proventus Agrocom Ltd</t>
  </si>
  <si>
    <t>PROV</t>
  </si>
  <si>
    <t>Muthoot Capital Services Ltd</t>
  </si>
  <si>
    <t>MUTHOOTCAP</t>
  </si>
  <si>
    <t>ZIM Laboratories Ltd</t>
  </si>
  <si>
    <t>ZIMLAB</t>
  </si>
  <si>
    <t>Kothari Products Ltd</t>
  </si>
  <si>
    <t>KOTHARIPRO</t>
  </si>
  <si>
    <t>Quest Capital Markets Ltd</t>
  </si>
  <si>
    <t>QUESTCAP</t>
  </si>
  <si>
    <t>Indo Us Bio-Tech Ltd</t>
  </si>
  <si>
    <t>INDOUS</t>
  </si>
  <si>
    <t>Krishca Strapping Solutions Ltd</t>
  </si>
  <si>
    <t>KRISHCA</t>
  </si>
  <si>
    <t>HCL Infosystems Ltd</t>
  </si>
  <si>
    <t>HCL-INSYS</t>
  </si>
  <si>
    <t>Orient Bell Ltd</t>
  </si>
  <si>
    <t>ORIENTBELL</t>
  </si>
  <si>
    <t>Kilitch Drugs (India) Ltd</t>
  </si>
  <si>
    <t>KILITCH</t>
  </si>
  <si>
    <t>Modi's Navnirman Ltd</t>
  </si>
  <si>
    <t>MODIS</t>
  </si>
  <si>
    <t>International Conveyors Ltd</t>
  </si>
  <si>
    <t>INTLCONV</t>
  </si>
  <si>
    <t>Lyka Labs Ltd</t>
  </si>
  <si>
    <t>LYKALABS</t>
  </si>
  <si>
    <t>Nahar Capital and Financial Services Ltd</t>
  </si>
  <si>
    <t>NAHARCAP</t>
  </si>
  <si>
    <t>United Drilling Tools Ltd</t>
  </si>
  <si>
    <t>UNIDT</t>
  </si>
  <si>
    <t>Iris Clothings Ltd</t>
  </si>
  <si>
    <t>IRISDOREME</t>
  </si>
  <si>
    <t>StarlinePS Enterprises Ltd</t>
  </si>
  <si>
    <t>STARLENT</t>
  </si>
  <si>
    <t>Triton Valves Ltd</t>
  </si>
  <si>
    <t>TRITONV</t>
  </si>
  <si>
    <t>Goodricke Group Ltd</t>
  </si>
  <si>
    <t>GOODRICKE</t>
  </si>
  <si>
    <t>Shalibhadra Finance Ltd</t>
  </si>
  <si>
    <t>SAHLIBHFI</t>
  </si>
  <si>
    <t>Tiger Logistics (India) Ltd</t>
  </si>
  <si>
    <t>TIGERLOGS</t>
  </si>
  <si>
    <t>ELGI Rubber Co Ltd</t>
  </si>
  <si>
    <t>ELGIRUBCO</t>
  </si>
  <si>
    <t>Madhav Infra Projects Ltd</t>
  </si>
  <si>
    <t>MADHAVIPL</t>
  </si>
  <si>
    <t>Thirdwave Financial Intermediaries Ltd</t>
  </si>
  <si>
    <t>THIRDFIN</t>
  </si>
  <si>
    <t>Kanoria Chemicals and Industries Ltd</t>
  </si>
  <si>
    <t>KANORICHEM</t>
  </si>
  <si>
    <t>International Travel House Ltd</t>
  </si>
  <si>
    <t>ITHL</t>
  </si>
  <si>
    <t>Kiran Vyapar Ltd</t>
  </si>
  <si>
    <t>KIRANVYPAR</t>
  </si>
  <si>
    <t>Vinsys IT Services India Ltd</t>
  </si>
  <si>
    <t>VINSYS</t>
  </si>
  <si>
    <t>SoftSol India Ltd</t>
  </si>
  <si>
    <t>SOFTSOL</t>
  </si>
  <si>
    <t>Autoline Industries Ltd</t>
  </si>
  <si>
    <t>AUTOIND</t>
  </si>
  <si>
    <t>Phantom Digital Effects Ltd</t>
  </si>
  <si>
    <t>PHANTOMFX</t>
  </si>
  <si>
    <t>Pavna Industries Ltd</t>
  </si>
  <si>
    <t>PAVNAIND</t>
  </si>
  <si>
    <t>Taylormade Renewables Ltd</t>
  </si>
  <si>
    <t>TRL</t>
  </si>
  <si>
    <t>Akme Fintrade India Ltd</t>
  </si>
  <si>
    <t>AFIL</t>
  </si>
  <si>
    <t>Frog Cellsat Ltd</t>
  </si>
  <si>
    <t>FROG</t>
  </si>
  <si>
    <t>DC Infotech and Communication Ltd</t>
  </si>
  <si>
    <t>DCI</t>
  </si>
  <si>
    <t>Shree Karni Fabcom Ltd</t>
  </si>
  <si>
    <t>SHREEKARNI</t>
  </si>
  <si>
    <t>Medicamen Biotech Ltd</t>
  </si>
  <si>
    <t>MEDICAMEQ</t>
  </si>
  <si>
    <t>Manomay Tex India Ltd</t>
  </si>
  <si>
    <t>MANOMAY</t>
  </si>
  <si>
    <t>Pradeep Metals Ltd</t>
  </si>
  <si>
    <t>PRADPME</t>
  </si>
  <si>
    <t>Creative Graphics Solutions India Ltd</t>
  </si>
  <si>
    <t>CGRAPHICS</t>
  </si>
  <si>
    <t>Viviana Power Tech Ltd</t>
  </si>
  <si>
    <t>VIVIANA</t>
  </si>
  <si>
    <t>Ambalal Sarabhai Enterprises Ltd</t>
  </si>
  <si>
    <t>AMBALALSA</t>
  </si>
  <si>
    <t>Quint Digital Ltd</t>
  </si>
  <si>
    <t>QUINT</t>
  </si>
  <si>
    <t>Broadcasting</t>
  </si>
  <si>
    <t>Jenburkt Pharmaceuticals Ltd</t>
  </si>
  <si>
    <t>JENBURPH</t>
  </si>
  <si>
    <t>Super Sales India Ltd</t>
  </si>
  <si>
    <t>SUPER</t>
  </si>
  <si>
    <t>Tierra Agrotech Ltd</t>
  </si>
  <si>
    <t>TIERRA</t>
  </si>
  <si>
    <t>Agricultural Products &amp; Services</t>
  </si>
  <si>
    <t>UFO Moviez India Ltd</t>
  </si>
  <si>
    <t>UFO</t>
  </si>
  <si>
    <t>Modison Ltd</t>
  </si>
  <si>
    <t>MODISONLTD</t>
  </si>
  <si>
    <t>Jet Airways (India) Ltd</t>
  </si>
  <si>
    <t>JETAIRWAYS</t>
  </si>
  <si>
    <t>Industrial Investment Trust Ltd</t>
  </si>
  <si>
    <t>IITL</t>
  </si>
  <si>
    <t>U Y Fincorp Ltd</t>
  </si>
  <si>
    <t>UYFINCORP</t>
  </si>
  <si>
    <t>Banswara Syntex Ltd</t>
  </si>
  <si>
    <t>BANSWRAS</t>
  </si>
  <si>
    <t>Mazda Ltd</t>
  </si>
  <si>
    <t>MAZDA</t>
  </si>
  <si>
    <t>IRIS Business Services Ltd</t>
  </si>
  <si>
    <t>IRIS</t>
  </si>
  <si>
    <t>SRG Housing Finance Ltd</t>
  </si>
  <si>
    <t>SRGHFL</t>
  </si>
  <si>
    <t>Kritika Wires Ltd</t>
  </si>
  <si>
    <t>KRITIKA</t>
  </si>
  <si>
    <t>Riddhi Siddhi Gluco Biols Ltd</t>
  </si>
  <si>
    <t>RIDDHI</t>
  </si>
  <si>
    <t>Valiant Communications Ltd</t>
  </si>
  <si>
    <t>VALIANT</t>
  </si>
  <si>
    <t>IL&amp;FS Engineering and Construction Company Ltd</t>
  </si>
  <si>
    <t>IL&amp;FSENGG</t>
  </si>
  <si>
    <t>Pratham EPC Projects Ltd</t>
  </si>
  <si>
    <t>PRATHAM</t>
  </si>
  <si>
    <t>Orbit Exports Ltd</t>
  </si>
  <si>
    <t>ORBTEXP</t>
  </si>
  <si>
    <t>Almondz Global Securities Ltd</t>
  </si>
  <si>
    <t>ALMONDZ</t>
  </si>
  <si>
    <t>Krishival Foods Ltd</t>
  </si>
  <si>
    <t>KRISHIVAL</t>
  </si>
  <si>
    <t>Airan Ltd</t>
  </si>
  <si>
    <t>AIRAN</t>
  </si>
  <si>
    <t>Vardhman Acrylics Ltd</t>
  </si>
  <si>
    <t>VARDHACRLC</t>
  </si>
  <si>
    <t>Xtglobal Infotech Ltd</t>
  </si>
  <si>
    <t>XTGLOBAL</t>
  </si>
  <si>
    <t>Dhabriya Polywood Ltd</t>
  </si>
  <si>
    <t>DHABRIYA</t>
  </si>
  <si>
    <t>Batliboi Ltd</t>
  </si>
  <si>
    <t>BATLIBOI</t>
  </si>
  <si>
    <t>Sumit Woods Ltd</t>
  </si>
  <si>
    <t>SUMIT</t>
  </si>
  <si>
    <t>Utssav CZ Gold Jewels Ltd</t>
  </si>
  <si>
    <t>UTSSAV</t>
  </si>
  <si>
    <t>MOS Utility Ltd</t>
  </si>
  <si>
    <t>MOS</t>
  </si>
  <si>
    <t>Indian Bright Steel Co Ltd</t>
  </si>
  <si>
    <t>IBRIGST</t>
  </si>
  <si>
    <t>RM Drip &amp; Sprinklers Systems Ltd</t>
  </si>
  <si>
    <t>RMDRIP</t>
  </si>
  <si>
    <t>Aryaman Financial Services Ltd</t>
  </si>
  <si>
    <t>ARYAMAN</t>
  </si>
  <si>
    <t>B&amp;B Triplewall Containers Ltd</t>
  </si>
  <si>
    <t>BBTCL</t>
  </si>
  <si>
    <t>Ador Fontech Ltd</t>
  </si>
  <si>
    <t>ADORFO</t>
  </si>
  <si>
    <t>Vadilal Enterprises Ltd</t>
  </si>
  <si>
    <t>VADILENT</t>
  </si>
  <si>
    <t>Bombay Oxygen Investments Ltd</t>
  </si>
  <si>
    <t>BOMOXY-B1</t>
  </si>
  <si>
    <t>Gokul Refoils and Solvent Ltd</t>
  </si>
  <si>
    <t>GOKUL</t>
  </si>
  <si>
    <t>Comfort Intech Ltd</t>
  </si>
  <si>
    <t>COMFINTE</t>
  </si>
  <si>
    <t>Titan Biotech Ltd</t>
  </si>
  <si>
    <t>TITANBIO</t>
  </si>
  <si>
    <t>TBI Corn Ltd</t>
  </si>
  <si>
    <t>TBI</t>
  </si>
  <si>
    <t>OK Play India Ltd</t>
  </si>
  <si>
    <t>OKPLA</t>
  </si>
  <si>
    <t>Bharat Agri Fert &amp; Realty Ltd</t>
  </si>
  <si>
    <t>BHARATAGRI</t>
  </si>
  <si>
    <t>Markolines Pavement Technologies Ltd</t>
  </si>
  <si>
    <t>MARKOLINES</t>
  </si>
  <si>
    <t>Highways &amp; Railtracks</t>
  </si>
  <si>
    <t>Vipul Ltd</t>
  </si>
  <si>
    <t>VIPULLTD</t>
  </si>
  <si>
    <t>Raghuvir Synthetics Ltd</t>
  </si>
  <si>
    <t>RAGHUSYN</t>
  </si>
  <si>
    <t>GEM Enviro Management Ltd</t>
  </si>
  <si>
    <t>GEMENVIRO</t>
  </si>
  <si>
    <t>Aditya BSL Nifty 50 ETF</t>
  </si>
  <si>
    <t>BSLNIFTY</t>
  </si>
  <si>
    <t>Cressanda Railway Solutions Ltd</t>
  </si>
  <si>
    <t>CRESSAN</t>
  </si>
  <si>
    <t>Rubfila International Ltd</t>
  </si>
  <si>
    <t>RUBFILA</t>
  </si>
  <si>
    <t>Euro Panel Products Ltd</t>
  </si>
  <si>
    <t>EUROBOND</t>
  </si>
  <si>
    <t>Royal India Corporation Ltd</t>
  </si>
  <si>
    <t>ROYALIND</t>
  </si>
  <si>
    <t>Vibhor Steel Tubes Ltd</t>
  </si>
  <si>
    <t>VSTL</t>
  </si>
  <si>
    <t>CL Educate Ltd</t>
  </si>
  <si>
    <t>CLEDUCATE</t>
  </si>
  <si>
    <t>Venus Remedies Ltd</t>
  </si>
  <si>
    <t>VENUSREM</t>
  </si>
  <si>
    <t>DU Digital Global Ltd</t>
  </si>
  <si>
    <t>DUGLOBAL</t>
  </si>
  <si>
    <t>BEW Engineering Ltd</t>
  </si>
  <si>
    <t>BEWLTD</t>
  </si>
  <si>
    <t>Kanoria Energy &amp; Infrastructure Limited</t>
  </si>
  <si>
    <t>KEIL</t>
  </si>
  <si>
    <t>Building Products</t>
  </si>
  <si>
    <t>Valiant Laboratories Ltd</t>
  </si>
  <si>
    <t>VALIANTLAB</t>
  </si>
  <si>
    <t>Gujarat Apollo Industries Ltd</t>
  </si>
  <si>
    <t>GUJAPOLLO</t>
  </si>
  <si>
    <t>Dynemic Products Ltd</t>
  </si>
  <si>
    <t>DYNPRO</t>
  </si>
  <si>
    <t>Majestic Auto Ltd</t>
  </si>
  <si>
    <t>MAJESAUT</t>
  </si>
  <si>
    <t>Emkay Global Financial Services Ltd</t>
  </si>
  <si>
    <t>EMKAY</t>
  </si>
  <si>
    <t>Manaksia Coated Metals &amp; Industries Ltd</t>
  </si>
  <si>
    <t>MANAKCOAT</t>
  </si>
  <si>
    <t>Prozone Realty Ltd</t>
  </si>
  <si>
    <t>PROZONER</t>
  </si>
  <si>
    <t>SoftTech Engineers Ltd</t>
  </si>
  <si>
    <t>SOFTTECH</t>
  </si>
  <si>
    <t>Dai Ichi Karkaria Ltd</t>
  </si>
  <si>
    <t>DAICHI</t>
  </si>
  <si>
    <t>Le Merite Exports Ltd</t>
  </si>
  <si>
    <t>LEMERITE</t>
  </si>
  <si>
    <t>Hi-Green Carbon Ltd</t>
  </si>
  <si>
    <t>HIGREEN</t>
  </si>
  <si>
    <t>Sheetal Cool Products Ltd</t>
  </si>
  <si>
    <t>SCPL</t>
  </si>
  <si>
    <t>Indo National Ltd</t>
  </si>
  <si>
    <t>NIPPOBATRY</t>
  </si>
  <si>
    <t>Nephro Care India Ltd</t>
  </si>
  <si>
    <t>NEPHROCARE</t>
  </si>
  <si>
    <t>Positron Energy Ltd</t>
  </si>
  <si>
    <t>POSITRON</t>
  </si>
  <si>
    <t>Poddar Pigments Ltd</t>
  </si>
  <si>
    <t>PODDARMENT</t>
  </si>
  <si>
    <t>Mawana Sugars Ltd</t>
  </si>
  <si>
    <t>MAWANASUG</t>
  </si>
  <si>
    <t>Supershakti Metaliks Ltd</t>
  </si>
  <si>
    <t>SUPERSHAKT</t>
  </si>
  <si>
    <t>Sakthi Sugars Ltd</t>
  </si>
  <si>
    <t>SAKHTISUG</t>
  </si>
  <si>
    <t>Kothari Sugars and Chemicals Ltd</t>
  </si>
  <si>
    <t>KOTARISUG</t>
  </si>
  <si>
    <t>Ceenik Exports (India) Ltd</t>
  </si>
  <si>
    <t>CEENIK</t>
  </si>
  <si>
    <t>Swadeshi Polytex Ltd</t>
  </si>
  <si>
    <t>SWADPOL</t>
  </si>
  <si>
    <t>Premier Polyfilm Ltd</t>
  </si>
  <si>
    <t>PREMIERPOL</t>
  </si>
  <si>
    <t>Aban Offshore Ltd</t>
  </si>
  <si>
    <t>ABAN</t>
  </si>
  <si>
    <t>Pasupati Acrylon Ltd</t>
  </si>
  <si>
    <t>PASUPTAC</t>
  </si>
  <si>
    <t>Galaxy Bearings Ltd</t>
  </si>
  <si>
    <t>GALXBRG</t>
  </si>
  <si>
    <t>Dynamic Services &amp; Security Ltd</t>
  </si>
  <si>
    <t>DYNAMIC</t>
  </si>
  <si>
    <t>Gennex Laboratories Ltd</t>
  </si>
  <si>
    <t>GENNEX</t>
  </si>
  <si>
    <t>Shri Keshav Cements and Infra Ltd</t>
  </si>
  <si>
    <t>SKCIL</t>
  </si>
  <si>
    <t>Sundaram Brake Linings Ltd</t>
  </si>
  <si>
    <t>SUNDRMBRAK</t>
  </si>
  <si>
    <t>Integra Essentia Ltd</t>
  </si>
  <si>
    <t>ESSENTIA</t>
  </si>
  <si>
    <t>Saakshi Medtech and Panels Ltd</t>
  </si>
  <si>
    <t>SAAKSHI</t>
  </si>
  <si>
    <t>Menon Pistons Ltd</t>
  </si>
  <si>
    <t>MENNPIS</t>
  </si>
  <si>
    <t>Aelea Commodities Ltd</t>
  </si>
  <si>
    <t>ACLD</t>
  </si>
  <si>
    <t>Indian Emulsifiers Ltd</t>
  </si>
  <si>
    <t>IEML</t>
  </si>
  <si>
    <t>Euro India Fresh Foods Ltd</t>
  </si>
  <si>
    <t>EIFFL</t>
  </si>
  <si>
    <t>AVP Infracon Ltd</t>
  </si>
  <si>
    <t>AVPINFRA</t>
  </si>
  <si>
    <t>Modi Naturals Ltd</t>
  </si>
  <si>
    <t>MODINATUR</t>
  </si>
  <si>
    <t>Logica Infoway Ltd</t>
  </si>
  <si>
    <t>LOGICA</t>
  </si>
  <si>
    <t>Ponni Sugars (Erode) Ltd</t>
  </si>
  <si>
    <t>PONNIERODE</t>
  </si>
  <si>
    <t>Mangalam Organics Ltd</t>
  </si>
  <si>
    <t>MANORG</t>
  </si>
  <si>
    <t>Newjaisa Technologies Ltd</t>
  </si>
  <si>
    <t>NEWJAISA</t>
  </si>
  <si>
    <t>Lakshmi Mills Company Ltd</t>
  </si>
  <si>
    <t>LAKSHMIMIL</t>
  </si>
  <si>
    <t>Ruchira Papers Ltd</t>
  </si>
  <si>
    <t>RUCHIRA</t>
  </si>
  <si>
    <t>Shemaroo Entertainment Ltd</t>
  </si>
  <si>
    <t>SHEMAROO</t>
  </si>
  <si>
    <t>Captain Polyplast Ltd</t>
  </si>
  <si>
    <t>CPL</t>
  </si>
  <si>
    <t>Harrisons Malayalam Ltd</t>
  </si>
  <si>
    <t>HARRMALAYA</t>
  </si>
  <si>
    <t>Cool Caps Industries Ltd</t>
  </si>
  <si>
    <t>COOLCAPS</t>
  </si>
  <si>
    <t>Nath Bio-Genes (I) Ltd</t>
  </si>
  <si>
    <t>NATHBIOGEN</t>
  </si>
  <si>
    <t>Mangalam Industrial Finance Ltd</t>
  </si>
  <si>
    <t>MANGIND</t>
  </si>
  <si>
    <t>Bharat Road Network Ltd</t>
  </si>
  <si>
    <t>BRNL</t>
  </si>
  <si>
    <t>Z-Tech (India) Ltd</t>
  </si>
  <si>
    <t>ZTECH</t>
  </si>
  <si>
    <t>Zenotech Laboratories Ltd</t>
  </si>
  <si>
    <t>ZENOTECH</t>
  </si>
  <si>
    <t>Lehar Footwears Ltd</t>
  </si>
  <si>
    <t>LEHAR</t>
  </si>
  <si>
    <t>Aion-Tech Solutions Ltd</t>
  </si>
  <si>
    <t>GOLDTECH</t>
  </si>
  <si>
    <t>Sudarshan Pharma Industries Ltd</t>
  </si>
  <si>
    <t>SUDARSHAN</t>
  </si>
  <si>
    <t>Kinetic Engineering Ltd</t>
  </si>
  <si>
    <t>KINETICENG</t>
  </si>
  <si>
    <t>Rane Engine Valve Ltd</t>
  </si>
  <si>
    <t>RANEENGINE</t>
  </si>
  <si>
    <t>Thaai Casting Limited</t>
  </si>
  <si>
    <t>TCL</t>
  </si>
  <si>
    <t>Sunita Tools Ltd</t>
  </si>
  <si>
    <t>SUNITATOOL</t>
  </si>
  <si>
    <t>Hindusthan Urban Infrastructure Ltd</t>
  </si>
  <si>
    <t>HUIL</t>
  </si>
  <si>
    <t>South West Pinnacle Exploration Ltd</t>
  </si>
  <si>
    <t>SOUTHWEST</t>
  </si>
  <si>
    <t>Shish Industries Ltd</t>
  </si>
  <si>
    <t>SHISHIND</t>
  </si>
  <si>
    <t>Suyog Gurbaxani Funicular Ropeways Ltd</t>
  </si>
  <si>
    <t>SGFRL</t>
  </si>
  <si>
    <t>Cineline India Ltd</t>
  </si>
  <si>
    <t>CINELINE</t>
  </si>
  <si>
    <t>POCL Enterprises Ltd</t>
  </si>
  <si>
    <t>POEL</t>
  </si>
  <si>
    <t>Innovators Facade Systems Ltd</t>
  </si>
  <si>
    <t>INNOVATORS</t>
  </si>
  <si>
    <t>KPT Industries Ltd</t>
  </si>
  <si>
    <t>KPT</t>
  </si>
  <si>
    <t>Nitin Castings Ltd</t>
  </si>
  <si>
    <t>NITINCAST</t>
  </si>
  <si>
    <t>Metals - Iron</t>
  </si>
  <si>
    <t>Amal Ltd</t>
  </si>
  <si>
    <t>AMAL</t>
  </si>
  <si>
    <t>Chavda Infra Ltd</t>
  </si>
  <si>
    <t>CHAVDA</t>
  </si>
  <si>
    <t>SMS Lifesciences India Ltd</t>
  </si>
  <si>
    <t>SMSLIFE</t>
  </si>
  <si>
    <t>Megasoft Ltd</t>
  </si>
  <si>
    <t>MEGASOFT</t>
  </si>
  <si>
    <t>Osia Hyper Retail Ltd</t>
  </si>
  <si>
    <t>OSIAHYPER</t>
  </si>
  <si>
    <t>Mangalam Global Enterprise Ltd</t>
  </si>
  <si>
    <t>MGEL</t>
  </si>
  <si>
    <t>Ruchi Infrastructure Ltd</t>
  </si>
  <si>
    <t>RUCHINFRA</t>
  </si>
  <si>
    <t>M K Proteins Ltd</t>
  </si>
  <si>
    <t>MKPL</t>
  </si>
  <si>
    <t>Graviss Hospitality Ltd</t>
  </si>
  <si>
    <t>GRAVISSHO</t>
  </si>
  <si>
    <t>UMA Exports Ltd</t>
  </si>
  <si>
    <t>UMAEXPORTS</t>
  </si>
  <si>
    <t>Refractory Shapes Ltd</t>
  </si>
  <si>
    <t>REFRACTORY</t>
  </si>
  <si>
    <t>IL &amp; FS Investment Managers Ltd</t>
  </si>
  <si>
    <t>IVC</t>
  </si>
  <si>
    <t>Universus Photo Imagings Ltd</t>
  </si>
  <si>
    <t>UNIVPHOTO</t>
  </si>
  <si>
    <t>DCM Nouvelle Ltd</t>
  </si>
  <si>
    <t>DCMNVL</t>
  </si>
  <si>
    <t>Sigma Solve Ltd</t>
  </si>
  <si>
    <t>SIGMA</t>
  </si>
  <si>
    <t>Chemtech Industrial Valves Ltd</t>
  </si>
  <si>
    <t>CHEMTECH</t>
  </si>
  <si>
    <t>Gourmet Gateway India Ltd</t>
  </si>
  <si>
    <t>GOURMET</t>
  </si>
  <si>
    <t>Restaurants</t>
  </si>
  <si>
    <t>Panchmahal Steel Ltd</t>
  </si>
  <si>
    <t>PANCHMAHQ</t>
  </si>
  <si>
    <t>Nila Spaces Ltd</t>
  </si>
  <si>
    <t>NILASPACES</t>
  </si>
  <si>
    <t>Vishal Fabrics Ltd</t>
  </si>
  <si>
    <t>VISHAL</t>
  </si>
  <si>
    <t>Kataria Industries Ltd</t>
  </si>
  <si>
    <t>KATARIA</t>
  </si>
  <si>
    <t>Keltech Energies Ltd</t>
  </si>
  <si>
    <t>KELENRG</t>
  </si>
  <si>
    <t>Indian Toners &amp; Developers Ltd</t>
  </si>
  <si>
    <t>INDTONER</t>
  </si>
  <si>
    <t>Shiv Aum Steels Ltd</t>
  </si>
  <si>
    <t>SHIVAUM</t>
  </si>
  <si>
    <t>Baroda Rayon Corporation Ltd</t>
  </si>
  <si>
    <t>BARODARY</t>
  </si>
  <si>
    <t>Panchsheel Organics Ltd</t>
  </si>
  <si>
    <t>PANCHSHEEL</t>
  </si>
  <si>
    <t>Esconet Technologies Ltd</t>
  </si>
  <si>
    <t>ESCONET</t>
  </si>
  <si>
    <t>Winsol Engineers Ltd</t>
  </si>
  <si>
    <t>WINSOL</t>
  </si>
  <si>
    <t>Emami Realty Ltd</t>
  </si>
  <si>
    <t>EMAMIREAL</t>
  </si>
  <si>
    <t>Aries Agro Ltd (CN)</t>
  </si>
  <si>
    <t>ARIES</t>
  </si>
  <si>
    <t>Surani Steel Tubes Ltd</t>
  </si>
  <si>
    <t>SURANI</t>
  </si>
  <si>
    <t>A-1 Acid Ltd</t>
  </si>
  <si>
    <t>AAL</t>
  </si>
  <si>
    <t>Jay Shree Tea and Industries Ltd</t>
  </si>
  <si>
    <t>JAYSREETEA</t>
  </si>
  <si>
    <t>Exhicon Events Media Solutions Ltd</t>
  </si>
  <si>
    <t>EXHICON</t>
  </si>
  <si>
    <t>Baheti Recycling Industries Ltd</t>
  </si>
  <si>
    <t>BAHETI</t>
  </si>
  <si>
    <t>Milkfood Ltd</t>
  </si>
  <si>
    <t>MLKFOOD</t>
  </si>
  <si>
    <t>Global Education Ltd</t>
  </si>
  <si>
    <t>GLOBAL</t>
  </si>
  <si>
    <t>Panasonic Energy India Co Ltd</t>
  </si>
  <si>
    <t>PANAENERG</t>
  </si>
  <si>
    <t>Hitech Corporation Ltd</t>
  </si>
  <si>
    <t>HITECHCORP</t>
  </si>
  <si>
    <t>BGR Energy Systems Ltd</t>
  </si>
  <si>
    <t>BGRENERGY</t>
  </si>
  <si>
    <t>Murudeshwar Ceramics Ltd</t>
  </si>
  <si>
    <t>MURUDCERA</t>
  </si>
  <si>
    <t>Kerala Ayurveda Ltd</t>
  </si>
  <si>
    <t>KERALAYUR</t>
  </si>
  <si>
    <t>Northern Spirits Ltd</t>
  </si>
  <si>
    <t>NSL</t>
  </si>
  <si>
    <t>Investment &amp; Precision Castings Ltd</t>
  </si>
  <si>
    <t>INVPRECQ</t>
  </si>
  <si>
    <t>VIP Clothing Ltd</t>
  </si>
  <si>
    <t>VIPCLOTHNG</t>
  </si>
  <si>
    <t>Apollo Sindoori Hotels Ltd</t>
  </si>
  <si>
    <t>APOLSINHOT</t>
  </si>
  <si>
    <t>Shree Rama Multi-Tech Ltd</t>
  </si>
  <si>
    <t>SHREERAMA</t>
  </si>
  <si>
    <t>Coastal Corporation Ltd</t>
  </si>
  <si>
    <t>COASTCORP</t>
  </si>
  <si>
    <t>Plaza Wires Ltd</t>
  </si>
  <si>
    <t>PLAZACABLE</t>
  </si>
  <si>
    <t>Byke Hospitality Ltd</t>
  </si>
  <si>
    <t>BYKE</t>
  </si>
  <si>
    <t>Sahyadri Industries Ltd</t>
  </si>
  <si>
    <t>SAHYADRI</t>
  </si>
  <si>
    <t>Inertia Steel Ltd</t>
  </si>
  <si>
    <t>INERTIAST</t>
  </si>
  <si>
    <t>Lucent Industries Ltd</t>
  </si>
  <si>
    <t>LUCENT</t>
  </si>
  <si>
    <t>Lorenzini Apparels Ltd</t>
  </si>
  <si>
    <t>LAL</t>
  </si>
  <si>
    <t>RNFI Services Ltd</t>
  </si>
  <si>
    <t>RNFI</t>
  </si>
  <si>
    <t>DRC Systems India Ltd</t>
  </si>
  <si>
    <t>DRCSYSTEMS</t>
  </si>
  <si>
    <t>Patels Airtemp (India) Ltd</t>
  </si>
  <si>
    <t>PATELSAI</t>
  </si>
  <si>
    <t>Atlantaa Ltd</t>
  </si>
  <si>
    <t>ATLANTAA</t>
  </si>
  <si>
    <t>Bannari Amman Spinning Mills Ltd</t>
  </si>
  <si>
    <t>BASML</t>
  </si>
  <si>
    <t>Remedium Lifecare Ltd</t>
  </si>
  <si>
    <t>REMLIFE</t>
  </si>
  <si>
    <t>Star Paper Mills Ltd</t>
  </si>
  <si>
    <t>STARPAPER</t>
  </si>
  <si>
    <t>Kings Infra Ventures Ltd</t>
  </si>
  <si>
    <t>KINGSINFR</t>
  </si>
  <si>
    <t>Bhilwara Technical Textiles Ltd</t>
  </si>
  <si>
    <t>BTTL</t>
  </si>
  <si>
    <t>Exxaro Tiles Ltd</t>
  </si>
  <si>
    <t>EXXARO</t>
  </si>
  <si>
    <t>Rockingdeals Circular Economy Ltd</t>
  </si>
  <si>
    <t>ROCKINGDCE</t>
  </si>
  <si>
    <t>CWD Limited</t>
  </si>
  <si>
    <t>CWD</t>
  </si>
  <si>
    <t>Consumer Electronics</t>
  </si>
  <si>
    <t>Shah Metacorp Ltd</t>
  </si>
  <si>
    <t>SHAH</t>
  </si>
  <si>
    <t>Shera Energy Ltd</t>
  </si>
  <si>
    <t>SHERA</t>
  </si>
  <si>
    <t>Trigyn Technologies Ltd</t>
  </si>
  <si>
    <t>TRIGYN</t>
  </si>
  <si>
    <t>Magna Electro Castings Ltd</t>
  </si>
  <si>
    <t>MAGNAELQ</t>
  </si>
  <si>
    <t>Multibase India Ltd</t>
  </si>
  <si>
    <t>MULTIBASE</t>
  </si>
  <si>
    <t>Fredun Pharmaceuticals Ltd</t>
  </si>
  <si>
    <t>FREDUN</t>
  </si>
  <si>
    <t>Manaksia Steels Ltd</t>
  </si>
  <si>
    <t>MANAKSTEEL</t>
  </si>
  <si>
    <t>Welspun Investments and Commercials Ltd</t>
  </si>
  <si>
    <t>WELINV</t>
  </si>
  <si>
    <t>Nippon India ETF Nifty Midcap 150</t>
  </si>
  <si>
    <t>MID150BEES</t>
  </si>
  <si>
    <t>A B Infrabuild Ltd</t>
  </si>
  <si>
    <t>ABINFRA</t>
  </si>
  <si>
    <t>Scan Steels Ltd</t>
  </si>
  <si>
    <t>SCANSTL</t>
  </si>
  <si>
    <t>Kaka Industries Ltd</t>
  </si>
  <si>
    <t>KAKA</t>
  </si>
  <si>
    <t>Mason Infratech Ltd</t>
  </si>
  <si>
    <t>MASON</t>
  </si>
  <si>
    <t>Shreyans Industries Ltd</t>
  </si>
  <si>
    <t>SHREYANIND</t>
  </si>
  <si>
    <t>Robust Hotels Ltd</t>
  </si>
  <si>
    <t>RHL</t>
  </si>
  <si>
    <t>UCAL Ltd</t>
  </si>
  <si>
    <t>UCAL</t>
  </si>
  <si>
    <t>SKP Bearing Industries Ltd</t>
  </si>
  <si>
    <t>SKP</t>
  </si>
  <si>
    <t>Competent Automobiles Company Ltd</t>
  </si>
  <si>
    <t>COMPEAU</t>
  </si>
  <si>
    <t>DJ Mediaprint &amp; Logistics Ltd</t>
  </si>
  <si>
    <t>DJML</t>
  </si>
  <si>
    <t>Star Housing Finance Ltd</t>
  </si>
  <si>
    <t>STARHFL</t>
  </si>
  <si>
    <t>Commercial &amp; Residential Mortgage Finance</t>
  </si>
  <si>
    <t>Evexia Lifecare Ltd</t>
  </si>
  <si>
    <t>EVEXIA</t>
  </si>
  <si>
    <t>Mahindra EPC Irrigation Ltd</t>
  </si>
  <si>
    <t>MAHEPC</t>
  </si>
  <si>
    <t>Variman Global Enterprises Ltd</t>
  </si>
  <si>
    <t>VARIMAN</t>
  </si>
  <si>
    <t>Technology Distributors</t>
  </si>
  <si>
    <t>Sicagen India Ltd</t>
  </si>
  <si>
    <t>SICAGEN</t>
  </si>
  <si>
    <t>Indo Thai Securities Ltd</t>
  </si>
  <si>
    <t>INDOTHAI</t>
  </si>
  <si>
    <t>NDL Ventures Ltd</t>
  </si>
  <si>
    <t>NDLVENTURE</t>
  </si>
  <si>
    <t>India Finsec Ltd</t>
  </si>
  <si>
    <t>IFINSEC</t>
  </si>
  <si>
    <t>Shyam Century Ferrous Ltd</t>
  </si>
  <si>
    <t>SHYAMCENT</t>
  </si>
  <si>
    <t>Energy-Mission Machineries (India) Ltd</t>
  </si>
  <si>
    <t>EMMIL</t>
  </si>
  <si>
    <t>Systango Technologies Ltd</t>
  </si>
  <si>
    <t>SYSTANGO</t>
  </si>
  <si>
    <t>Rajnish Wellness Ltd</t>
  </si>
  <si>
    <t>RAJNISH</t>
  </si>
  <si>
    <t>Vaarad Ventures Ltd</t>
  </si>
  <si>
    <t>VAARAD</t>
  </si>
  <si>
    <t>Bemco Hydraulics Ltd</t>
  </si>
  <si>
    <t>BEMHY</t>
  </si>
  <si>
    <t>GP Petroleums Ltd</t>
  </si>
  <si>
    <t>GULFPETRO</t>
  </si>
  <si>
    <t>Rana Sugars Ltd</t>
  </si>
  <si>
    <t>RANASUG</t>
  </si>
  <si>
    <t>K M Sugar Mills Ltd</t>
  </si>
  <si>
    <t>KMSUGAR</t>
  </si>
  <si>
    <t>VETO Switch Gears And Cables Ltd</t>
  </si>
  <si>
    <t>VETO</t>
  </si>
  <si>
    <t>GP Eco Solutions India Ltd</t>
  </si>
  <si>
    <t>GPECO</t>
  </si>
  <si>
    <t>Prithvi Exchange (India) Ltd</t>
  </si>
  <si>
    <t>PRITHVIEXCH</t>
  </si>
  <si>
    <t>Ravinder Heights Ltd</t>
  </si>
  <si>
    <t>RVHL</t>
  </si>
  <si>
    <t>K2 Infragen Ltd</t>
  </si>
  <si>
    <t>K2INFRA</t>
  </si>
  <si>
    <t>Shraddha Prime Projects Ltd</t>
  </si>
  <si>
    <t>SHRADDHA</t>
  </si>
  <si>
    <t>MK Exim (India) Ltd</t>
  </si>
  <si>
    <t>MKEXIM</t>
  </si>
  <si>
    <t>Aditya BSL Gold ETF</t>
  </si>
  <si>
    <t>BSLGOLDETF</t>
  </si>
  <si>
    <t>Trident Lifeline Ltd</t>
  </si>
  <si>
    <t>TLL</t>
  </si>
  <si>
    <t>Asian Hotels (North) Ltd</t>
  </si>
  <si>
    <t>ASIANHOTNR</t>
  </si>
  <si>
    <t>Talbros Engineering Ltd</t>
  </si>
  <si>
    <t>TALBROSENG</t>
  </si>
  <si>
    <t>Sintercom India Ltd</t>
  </si>
  <si>
    <t>SINTERCOM</t>
  </si>
  <si>
    <t>Felix Industries Ltd</t>
  </si>
  <si>
    <t>FELIX</t>
  </si>
  <si>
    <t>Brooks Laboratories Ltd</t>
  </si>
  <si>
    <t>BROOKS</t>
  </si>
  <si>
    <t>Maruti Infrastructure Ltd</t>
  </si>
  <si>
    <t>MAINFRA</t>
  </si>
  <si>
    <t>Arihant Foundations &amp; Housing Ltd</t>
  </si>
  <si>
    <t>ARIHANT</t>
  </si>
  <si>
    <t>Hindustan Organic Chemicals Ltd</t>
  </si>
  <si>
    <t>HOCL</t>
  </si>
  <si>
    <t>Apollo Finvest (India) Ltd</t>
  </si>
  <si>
    <t>APOLLOFI</t>
  </si>
  <si>
    <t>Fluidomat Ltd</t>
  </si>
  <si>
    <t>FLUIDOM</t>
  </si>
  <si>
    <t>Alufluoride Ltd</t>
  </si>
  <si>
    <t>ALUFLUOR</t>
  </si>
  <si>
    <t>Mangalam Worldwide Ltd</t>
  </si>
  <si>
    <t>MWL</t>
  </si>
  <si>
    <t>Rajnandini Metal Ltd</t>
  </si>
  <si>
    <t>RAJMET</t>
  </si>
  <si>
    <t>Uday Jewellery Industries Ltd</t>
  </si>
  <si>
    <t>UDAYJEW</t>
  </si>
  <si>
    <t>Rama Phosphates Ltd</t>
  </si>
  <si>
    <t>RAMAPHO</t>
  </si>
  <si>
    <t>Seacoast Shipping Services Ltd</t>
  </si>
  <si>
    <t>SEACOAST</t>
  </si>
  <si>
    <t>A2z Infra Engineering Ltd</t>
  </si>
  <si>
    <t>A2ZINFRA</t>
  </si>
  <si>
    <t>Vipul Organics Ltd</t>
  </si>
  <si>
    <t>VIPULORG</t>
  </si>
  <si>
    <t>Intense Technologies Ltd</t>
  </si>
  <si>
    <t>INTENTECH</t>
  </si>
  <si>
    <t>Trejhara Solutions Ltd</t>
  </si>
  <si>
    <t>TREJHARA</t>
  </si>
  <si>
    <t>Zodiac Clothing Company Ltd</t>
  </si>
  <si>
    <t>ZODIACLOTH</t>
  </si>
  <si>
    <t>Bhagyanagar India Ltd</t>
  </si>
  <si>
    <t>BHAGYANGR</t>
  </si>
  <si>
    <t>Medico Remedies Ltd</t>
  </si>
  <si>
    <t>MEDICO</t>
  </si>
  <si>
    <t>Madhuveer Com 18 Network Ltd</t>
  </si>
  <si>
    <t>MADHUVEER</t>
  </si>
  <si>
    <t>Global Vectra Helicorp Ltd</t>
  </si>
  <si>
    <t>GLOBALVECT</t>
  </si>
  <si>
    <t>Rajshree Polypack Ltd</t>
  </si>
  <si>
    <t>RPPL</t>
  </si>
  <si>
    <t>Virinchi Ltd</t>
  </si>
  <si>
    <t>VIRINCHI</t>
  </si>
  <si>
    <t>P.E. Analytics Ltd</t>
  </si>
  <si>
    <t>PROPEQUITY</t>
  </si>
  <si>
    <t>Goldstar Power Ltd</t>
  </si>
  <si>
    <t>GOLDSTAR</t>
  </si>
  <si>
    <t>Megastar Foods Ltd</t>
  </si>
  <si>
    <t>MEGASTAR</t>
  </si>
  <si>
    <t>Alacrity Securities Ltd</t>
  </si>
  <si>
    <t>ALSL</t>
  </si>
  <si>
    <t>Sanjivani Paranteral Ltd</t>
  </si>
  <si>
    <t>SANJIVIN</t>
  </si>
  <si>
    <t>Veer Global Infraconstruction Ltd</t>
  </si>
  <si>
    <t>VGIL</t>
  </si>
  <si>
    <t>Chemcrux Enterprises Ltd</t>
  </si>
  <si>
    <t>CHEMCRUX</t>
  </si>
  <si>
    <t>Lancor Holdings Ltd</t>
  </si>
  <si>
    <t>LANCORHOL</t>
  </si>
  <si>
    <t>Shree Rama Newsprint Ltd</t>
  </si>
  <si>
    <t>RAMANEWS</t>
  </si>
  <si>
    <t>Rudrabhishek Enterprises Ltd</t>
  </si>
  <si>
    <t>REPL</t>
  </si>
  <si>
    <t>ASI Industries Ltd</t>
  </si>
  <si>
    <t>ASIIL</t>
  </si>
  <si>
    <t>Sejal Glass Ltd</t>
  </si>
  <si>
    <t>SEJALLTD</t>
  </si>
  <si>
    <t>Supreme Holdings &amp; Hospitality (India) Ltd</t>
  </si>
  <si>
    <t>SUPREME</t>
  </si>
  <si>
    <t>Waterbase Ltd</t>
  </si>
  <si>
    <t>WATERBASE</t>
  </si>
  <si>
    <t>North Eastern Carrying Corporation Ltd</t>
  </si>
  <si>
    <t>NECCLTD</t>
  </si>
  <si>
    <t>Indowind Energy Ltd</t>
  </si>
  <si>
    <t>INDOWIND</t>
  </si>
  <si>
    <t>Purv Flexipack Ltd</t>
  </si>
  <si>
    <t>PURVFLEXI</t>
  </si>
  <si>
    <t>Parin Furniture Ltd</t>
  </si>
  <si>
    <t>PARIN</t>
  </si>
  <si>
    <t>RDB Rasayans Ltd</t>
  </si>
  <si>
    <t>RDBRL</t>
  </si>
  <si>
    <t>Maral Overseas Ltd</t>
  </si>
  <si>
    <t>MARALOVER</t>
  </si>
  <si>
    <t>ShreeOswal Seeds and Chemicals Ltd</t>
  </si>
  <si>
    <t>OSWALSEEDS</t>
  </si>
  <si>
    <t>Naga Dhunseri Group Ltd</t>
  </si>
  <si>
    <t>NDGL</t>
  </si>
  <si>
    <t>Coral Laboratories Ltd</t>
  </si>
  <si>
    <t>CORALAB</t>
  </si>
  <si>
    <t>GEE Ltd</t>
  </si>
  <si>
    <t>GEE</t>
  </si>
  <si>
    <t>Country Club Hospitality &amp; Holidays Ltd</t>
  </si>
  <si>
    <t>CCHHL</t>
  </si>
  <si>
    <t>Navkar Urbanstructure Ltd</t>
  </si>
  <si>
    <t>NAVKAR</t>
  </si>
  <si>
    <t>International Combustion (India) Ltd</t>
  </si>
  <si>
    <t>INTLCOMBQ</t>
  </si>
  <si>
    <t>KCK Industries Ltd</t>
  </si>
  <si>
    <t>KCK</t>
  </si>
  <si>
    <t>Bambino Agro Industries Ltd</t>
  </si>
  <si>
    <t>BAMBINO</t>
  </si>
  <si>
    <t>Rajasthan Gases Ltd</t>
  </si>
  <si>
    <t>RAJGASES</t>
  </si>
  <si>
    <t>Oil &amp; Gas Storage &amp; Transportation</t>
  </si>
  <si>
    <t>SBEC Sugar Ltd</t>
  </si>
  <si>
    <t>SBECSUG</t>
  </si>
  <si>
    <t>ABM Knowledgeware Ltd</t>
  </si>
  <si>
    <t>ABMKNO</t>
  </si>
  <si>
    <t>Paul Merchants Ltd</t>
  </si>
  <si>
    <t>PML</t>
  </si>
  <si>
    <t>Vijay Solvex Ltd</t>
  </si>
  <si>
    <t>VIJSOLX</t>
  </si>
  <si>
    <t>Inflame Appliances Ltd</t>
  </si>
  <si>
    <t>INFLAME</t>
  </si>
  <si>
    <t>Axis Gold ETF</t>
  </si>
  <si>
    <t>AXISGOLD</t>
  </si>
  <si>
    <t>Udayshivakumar Infra Ltd</t>
  </si>
  <si>
    <t>USK</t>
  </si>
  <si>
    <t>Tembo Global Industries Ltd</t>
  </si>
  <si>
    <t>TEMBO</t>
  </si>
  <si>
    <t>LOYAL EQUIPMENTS Ltd</t>
  </si>
  <si>
    <t>LOYAL</t>
  </si>
  <si>
    <t>Droneacharya Aerial Innovations Ltd</t>
  </si>
  <si>
    <t>DRONACHRYA</t>
  </si>
  <si>
    <t>Research &amp; Consulting Services</t>
  </si>
  <si>
    <t>Goyal Salt Ltd</t>
  </si>
  <si>
    <t>GOYALSALT</t>
  </si>
  <si>
    <t>Avonmore Capital &amp; Management Services Ltd</t>
  </si>
  <si>
    <t>AVONMORE</t>
  </si>
  <si>
    <t>Karnika Industries Ltd</t>
  </si>
  <si>
    <t>KARNIKA</t>
  </si>
  <si>
    <t>Pune E - Stock Broking Ltd</t>
  </si>
  <si>
    <t>PESB</t>
  </si>
  <si>
    <t>Vardhman Polytex Ltd</t>
  </si>
  <si>
    <t>VARDMNPOLY</t>
  </si>
  <si>
    <t>S A Tech Software India Ltd</t>
  </si>
  <si>
    <t>SATECH</t>
  </si>
  <si>
    <t>Natural Capsules Ltd</t>
  </si>
  <si>
    <t>NATCAPSUQ</t>
  </si>
  <si>
    <t>Magnum Ventures Ltd</t>
  </si>
  <si>
    <t>MAGNUM</t>
  </si>
  <si>
    <t>Nureca Ltd</t>
  </si>
  <si>
    <t>NURECA</t>
  </si>
  <si>
    <t>Shekhawati Industries Ltd</t>
  </si>
  <si>
    <t>SHEKHAWATI</t>
  </si>
  <si>
    <t>Neelamalai Agro Industries Ltd</t>
  </si>
  <si>
    <t>NEAGI</t>
  </si>
  <si>
    <t>Capital Trade Links Ltd</t>
  </si>
  <si>
    <t>CTL</t>
  </si>
  <si>
    <t>Premier Roadlines Ltd</t>
  </si>
  <si>
    <t>PRLIND</t>
  </si>
  <si>
    <t>Pil Italica Lifestyle Ltd</t>
  </si>
  <si>
    <t>PILITA</t>
  </si>
  <si>
    <t>Digikore Studios Ltd</t>
  </si>
  <si>
    <t>DIGIKORE</t>
  </si>
  <si>
    <t>Vishwaraj Sugar Industries Ltd</t>
  </si>
  <si>
    <t>VISHWARAJ</t>
  </si>
  <si>
    <t>Mercantile Ventures Ltd</t>
  </si>
  <si>
    <t>MERCANTILE</t>
  </si>
  <si>
    <t>Inventure Growth &amp; Securities Ltd</t>
  </si>
  <si>
    <t>INVENTURE</t>
  </si>
  <si>
    <t>PPAP Automotive Ltd</t>
  </si>
  <si>
    <t>PPAP</t>
  </si>
  <si>
    <t>Vintron Informatics Ltd</t>
  </si>
  <si>
    <t>VINTRON</t>
  </si>
  <si>
    <t>Refex Renewables &amp; Infrastructure Ltd</t>
  </si>
  <si>
    <t>REFEXRENEW</t>
  </si>
  <si>
    <t>Bimetal Bearings Ltd</t>
  </si>
  <si>
    <t>BIMETAL</t>
  </si>
  <si>
    <t>Alphageo (India) Ltd</t>
  </si>
  <si>
    <t>ALPHAGEO</t>
  </si>
  <si>
    <t>Jhaveri Credits and Capital Ltd</t>
  </si>
  <si>
    <t>JHACC</t>
  </si>
  <si>
    <t>Sayaji Hotels (Indore) Ltd</t>
  </si>
  <si>
    <t>SHILINDORE</t>
  </si>
  <si>
    <t>Omax Autos Ltd</t>
  </si>
  <si>
    <t>OMAXAUTO</t>
  </si>
  <si>
    <t>Crayons Advertising Ltd</t>
  </si>
  <si>
    <t>CRAYONS</t>
  </si>
  <si>
    <t>Axis Nifty AAA Bond Plus SDL Apr 2026 50:50 ETF</t>
  </si>
  <si>
    <t>AXISBPSETF</t>
  </si>
  <si>
    <t>Lords Chloro Alkali Ltd</t>
  </si>
  <si>
    <t>LORDSCHLO</t>
  </si>
  <si>
    <t>Jasch Gauging Technologies Ltd</t>
  </si>
  <si>
    <t>JGTL</t>
  </si>
  <si>
    <t>Prime Industries Ltd</t>
  </si>
  <si>
    <t>PRIMIND</t>
  </si>
  <si>
    <t>DEV Information Technology Ltd</t>
  </si>
  <si>
    <t>DEVIT</t>
  </si>
  <si>
    <t>Prajay Engineers Syndicate Ltd</t>
  </si>
  <si>
    <t>PRAENG</t>
  </si>
  <si>
    <t>Shukra Pharmaceuticals Ltd</t>
  </si>
  <si>
    <t>SHUKRAPHAR</t>
  </si>
  <si>
    <t>Duroply Industries Ltd</t>
  </si>
  <si>
    <t>DUROPLY</t>
  </si>
  <si>
    <t>Cords Cable Industries Ltd</t>
  </si>
  <si>
    <t>CORDSCABLE</t>
  </si>
  <si>
    <t>Aurangabad Distillery Ltd</t>
  </si>
  <si>
    <t>AURDIS</t>
  </si>
  <si>
    <t>Kalyani Cast-Tech Ltd</t>
  </si>
  <si>
    <t>KALYANI</t>
  </si>
  <si>
    <t>Kay Cee Energy &amp; Infra Ltd</t>
  </si>
  <si>
    <t>KCEIL</t>
  </si>
  <si>
    <t>Sadhav Shipping Ltd</t>
  </si>
  <si>
    <t>SADHAV</t>
  </si>
  <si>
    <t>Emmforce Autotech Ltd</t>
  </si>
  <si>
    <t>EMMFORCE</t>
  </si>
  <si>
    <t>Automotive Parts &amp; Equipment</t>
  </si>
  <si>
    <t>E Factor Experiences Ltd</t>
  </si>
  <si>
    <t>EFACTOR</t>
  </si>
  <si>
    <t>Surana Telecom and Power Ltd</t>
  </si>
  <si>
    <t>SURANAT&amp;P</t>
  </si>
  <si>
    <t>Zee Learn Ltd</t>
  </si>
  <si>
    <t>ZEELEARN</t>
  </si>
  <si>
    <t>Tahmar Enterprises Ltd</t>
  </si>
  <si>
    <t>TAHMARENT</t>
  </si>
  <si>
    <t>Panasonic Carbon India Co Ltd</t>
  </si>
  <si>
    <t>PANCARBON</t>
  </si>
  <si>
    <t>Captain Technocast Ltd</t>
  </si>
  <si>
    <t>CTCL</t>
  </si>
  <si>
    <t>Rox Hi-Tech Ltd</t>
  </si>
  <si>
    <t>ROXHITECH</t>
  </si>
  <si>
    <t>Jay Ushin Ltd</t>
  </si>
  <si>
    <t>JAYUSH</t>
  </si>
  <si>
    <t>Mahamaya Steel Industries Ltd</t>
  </si>
  <si>
    <t>MAHASTEEL</t>
  </si>
  <si>
    <t>Crown Lifters Ltd</t>
  </si>
  <si>
    <t>CROWN</t>
  </si>
  <si>
    <t>Ducon Infratechnologies Ltd</t>
  </si>
  <si>
    <t>DUCON</t>
  </si>
  <si>
    <t>VTM Ltd</t>
  </si>
  <si>
    <t>VTMLTD</t>
  </si>
  <si>
    <t>Zeal Global Services Ltd</t>
  </si>
  <si>
    <t>ZEAL</t>
  </si>
  <si>
    <t>Paragon Fine &amp; Speciality Chemical Ltd</t>
  </si>
  <si>
    <t>PARAGON</t>
  </si>
  <si>
    <t>Shree Osfm E-Mobility Ltd</t>
  </si>
  <si>
    <t>SHREEOSFM</t>
  </si>
  <si>
    <t>Loyal Textile Mills Ltd</t>
  </si>
  <si>
    <t>LOYALTEX</t>
  </si>
  <si>
    <t>Canarys Automations Ltd</t>
  </si>
  <si>
    <t>CANARYS</t>
  </si>
  <si>
    <t>Shri Venkatesh Refineries Ltd</t>
  </si>
  <si>
    <t>SVRL</t>
  </si>
  <si>
    <t>Mirae Asset Nifty 50 ETF</t>
  </si>
  <si>
    <t>NIFTYETF</t>
  </si>
  <si>
    <t>Cian Agro Industries &amp; Infrastructure Ltd</t>
  </si>
  <si>
    <t>CIANAGRO</t>
  </si>
  <si>
    <t>Chatha Foods Ltd</t>
  </si>
  <si>
    <t>CHATHA</t>
  </si>
  <si>
    <t>Mangalam Seeds Ltd</t>
  </si>
  <si>
    <t>MSL</t>
  </si>
  <si>
    <t>Tunwal E-Motors Ltd</t>
  </si>
  <si>
    <t>TUNWAL</t>
  </si>
  <si>
    <t>Hindcon Chemicals Ltd</t>
  </si>
  <si>
    <t>HINDCON</t>
  </si>
  <si>
    <t>Konstelec Engineers Ltd</t>
  </si>
  <si>
    <t>KONSTELEC</t>
  </si>
  <si>
    <t>NTC Industries Ltd</t>
  </si>
  <si>
    <t>NTCIND</t>
  </si>
  <si>
    <t>Aaron Industries Ltd</t>
  </si>
  <si>
    <t>AARON</t>
  </si>
  <si>
    <t>Kanchi Karpooram Ltd</t>
  </si>
  <si>
    <t>KANCHI</t>
  </si>
  <si>
    <t>Par Drugs and Chemicals Ltd</t>
  </si>
  <si>
    <t>PAR</t>
  </si>
  <si>
    <t>Ashapuri Gold Ornament Ltd</t>
  </si>
  <si>
    <t>AGOL</t>
  </si>
  <si>
    <t>Shradha Infraprojects Ltd</t>
  </si>
  <si>
    <t>SHRADHA</t>
  </si>
  <si>
    <t>Indian Terrain Fashions Ltd</t>
  </si>
  <si>
    <t>INDTERRAIN</t>
  </si>
  <si>
    <t>Ashika Credit Capital Ltd</t>
  </si>
  <si>
    <t>ASHIKA</t>
  </si>
  <si>
    <t>Essen Speciality Films Ltd</t>
  </si>
  <si>
    <t>ESFL</t>
  </si>
  <si>
    <t>Dhunseri Tea &amp; Industries Ltd</t>
  </si>
  <si>
    <t>DTIL</t>
  </si>
  <si>
    <t>Caspian Corporate Services Ltd</t>
  </si>
  <si>
    <t>CASPIAN</t>
  </si>
  <si>
    <t>Sadbhav Infrastructure Projects Ltd</t>
  </si>
  <si>
    <t>SADBHIN</t>
  </si>
  <si>
    <t>Take Solutions Ltd</t>
  </si>
  <si>
    <t>TAKE</t>
  </si>
  <si>
    <t>McLeod Russel India Ltd</t>
  </si>
  <si>
    <t>MCLEODRUSS</t>
  </si>
  <si>
    <t>Empower India Ltd</t>
  </si>
  <si>
    <t>EMPOWER</t>
  </si>
  <si>
    <t>Oriental Carbon &amp; Chemicals Ltd</t>
  </si>
  <si>
    <t>OCCL</t>
  </si>
  <si>
    <t>Aksharchem (India) Ltd</t>
  </si>
  <si>
    <t>AKSHARCHEM</t>
  </si>
  <si>
    <t>IP Rings Ltd</t>
  </si>
  <si>
    <t>IPRINGLTD</t>
  </si>
  <si>
    <t>Goldkart Jewels Ltd</t>
  </si>
  <si>
    <t>GOLDKART</t>
  </si>
  <si>
    <t>Thomas Scott (India) Ltd</t>
  </si>
  <si>
    <t>THOMASCOTT</t>
  </si>
  <si>
    <t>Espire Hospitality Ltd</t>
  </si>
  <si>
    <t>ESPIRE</t>
  </si>
  <si>
    <t>LGB Forge Ltd</t>
  </si>
  <si>
    <t>LGBFORGE</t>
  </si>
  <si>
    <t>On Door Concepts Ltd</t>
  </si>
  <si>
    <t>ONDOOR</t>
  </si>
  <si>
    <t>Retail - Online</t>
  </si>
  <si>
    <t>Bhatia Communications &amp; Retail (India) Ltd</t>
  </si>
  <si>
    <t>BHATIA</t>
  </si>
  <si>
    <t>Shri Dinesh Mills Ltd</t>
  </si>
  <si>
    <t>SHRIDINE</t>
  </si>
  <si>
    <t>Raj Television Network Ltd</t>
  </si>
  <si>
    <t>RAJTV</t>
  </si>
  <si>
    <t>Prime Fresh Ltd</t>
  </si>
  <si>
    <t>PRIMEFRESH</t>
  </si>
  <si>
    <t>India Gelatine &amp; Chemicals Ltd</t>
  </si>
  <si>
    <t>INDGELA</t>
  </si>
  <si>
    <t>Alphalogic Industries Ltd</t>
  </si>
  <si>
    <t>ALPHAIND</t>
  </si>
  <si>
    <t>Office Services &amp; Supplies</t>
  </si>
  <si>
    <t>Tirupati Forge Ltd</t>
  </si>
  <si>
    <t>TIRUPATIFL</t>
  </si>
  <si>
    <t>Aayush Art and Bullion Ltd</t>
  </si>
  <si>
    <t>AAYUSHBULL</t>
  </si>
  <si>
    <t>RKEC Projects Ltd</t>
  </si>
  <si>
    <t>RKEC</t>
  </si>
  <si>
    <t>Lovable Lingerie Ltd</t>
  </si>
  <si>
    <t>LOVABLE</t>
  </si>
  <si>
    <t>Pmc Fincorp Ltd</t>
  </si>
  <si>
    <t>PMCFIN</t>
  </si>
  <si>
    <t>Halder Venture Ltd</t>
  </si>
  <si>
    <t>HALDER</t>
  </si>
  <si>
    <t>Noida Toll Bridge Company Ltd</t>
  </si>
  <si>
    <t>NOIDATOLL</t>
  </si>
  <si>
    <t>City Pulse Multiplex Ltd</t>
  </si>
  <si>
    <t>CPML</t>
  </si>
  <si>
    <t>Movies &amp; Entertainment</t>
  </si>
  <si>
    <t>RRIL Ltd</t>
  </si>
  <si>
    <t>RRIL</t>
  </si>
  <si>
    <t>Cosmo Ferrites Ltd</t>
  </si>
  <si>
    <t>COSMOFE</t>
  </si>
  <si>
    <t>SAB Industries Ltd</t>
  </si>
  <si>
    <t>SAB</t>
  </si>
  <si>
    <t>Amba Enterprises Ltd</t>
  </si>
  <si>
    <t>AEL</t>
  </si>
  <si>
    <t>Spectrum Talent Management Ltd</t>
  </si>
  <si>
    <t>SPECTSTM</t>
  </si>
  <si>
    <t>Infollion Research Services Ltd</t>
  </si>
  <si>
    <t>INFOLLION</t>
  </si>
  <si>
    <t>Mini Diamonds (India) Ltd</t>
  </si>
  <si>
    <t>MINID</t>
  </si>
  <si>
    <t>Archidply Industries Ltd</t>
  </si>
  <si>
    <t>ARCHIDPLY</t>
  </si>
  <si>
    <t>Commercial Syn Bags Ltd</t>
  </si>
  <si>
    <t>COMSYN</t>
  </si>
  <si>
    <t>Generic Engineering Construction and Projects Ltd</t>
  </si>
  <si>
    <t>GENCON</t>
  </si>
  <si>
    <t>Infinium Pharmachem Ltd</t>
  </si>
  <si>
    <t>INFINIUM</t>
  </si>
  <si>
    <t>Maagh Advertising and Marketing Services Ltd</t>
  </si>
  <si>
    <t>MAAGHADV</t>
  </si>
  <si>
    <t>Maha Rashtra Apex Corporation Ltd</t>
  </si>
  <si>
    <t>MAHAPEXLTD</t>
  </si>
  <si>
    <t>Ajanta Soya Ltd</t>
  </si>
  <si>
    <t>AJANTSOY</t>
  </si>
  <si>
    <t>Maxposure Ltd</t>
  </si>
  <si>
    <t>MAXPOSURE</t>
  </si>
  <si>
    <t>Brady And Morris Engineering Co Ltd</t>
  </si>
  <si>
    <t>BRADYM</t>
  </si>
  <si>
    <t>Nirman Agri Genetics Ltd</t>
  </si>
  <si>
    <t>NIRMAN</t>
  </si>
  <si>
    <t>Capital Trust Ltd</t>
  </si>
  <si>
    <t>CAPTRUST</t>
  </si>
  <si>
    <t>LKP Finance Ltd</t>
  </si>
  <si>
    <t>LKPFIN</t>
  </si>
  <si>
    <t>Ginni Filaments Ltd</t>
  </si>
  <si>
    <t>GINNIFILA</t>
  </si>
  <si>
    <t>Parshva Enterprises Ltd</t>
  </si>
  <si>
    <t>PARSHVA</t>
  </si>
  <si>
    <t>Purple Finance Ltd</t>
  </si>
  <si>
    <t>PURPLEFIN</t>
  </si>
  <si>
    <t>Sona Machinery Ltd</t>
  </si>
  <si>
    <t>SONAMAC</t>
  </si>
  <si>
    <t>Anlon Technology Solutions Ltd</t>
  </si>
  <si>
    <t>ANLON</t>
  </si>
  <si>
    <t>Regis Industries Ltd</t>
  </si>
  <si>
    <t>REGIS</t>
  </si>
  <si>
    <t>Kanpur Plastipack Ltd</t>
  </si>
  <si>
    <t>KANPRPLA</t>
  </si>
  <si>
    <t>Available Finance Ltd</t>
  </si>
  <si>
    <t>AVAILFC</t>
  </si>
  <si>
    <t>JSL Industries Ltd</t>
  </si>
  <si>
    <t>JSLINDL</t>
  </si>
  <si>
    <t>PG Foils Ltd</t>
  </si>
  <si>
    <t>PGFOILQ</t>
  </si>
  <si>
    <t>V R Infraspace Ltd</t>
  </si>
  <si>
    <t>VR</t>
  </si>
  <si>
    <t>Qualitek Labs Ltd</t>
  </si>
  <si>
    <t>QLL</t>
  </si>
  <si>
    <t>Garnet International Ltd</t>
  </si>
  <si>
    <t>GARNETINT</t>
  </si>
  <si>
    <t>ResGen Ltd</t>
  </si>
  <si>
    <t>RESGEN</t>
  </si>
  <si>
    <t>Coal &amp; Consumable Fuels</t>
  </si>
  <si>
    <t>Brahmaputra Infrastructure Ltd</t>
  </si>
  <si>
    <t>BRAHMINFRA</t>
  </si>
  <si>
    <t>Sharda Ispat Ltd</t>
  </si>
  <si>
    <t>SHRDAIS</t>
  </si>
  <si>
    <t>Trom Industries Ltd</t>
  </si>
  <si>
    <t>TROM</t>
  </si>
  <si>
    <t>Starteck Finance Ltd</t>
  </si>
  <si>
    <t>STARTECK</t>
  </si>
  <si>
    <t>Shree Vasu Logistics Ltd</t>
  </si>
  <si>
    <t>SVLL</t>
  </si>
  <si>
    <t>Equippp Social Impact Technologies Ltd</t>
  </si>
  <si>
    <t>EQUIPPP</t>
  </si>
  <si>
    <t xml:space="preserve"> IT Services &amp; Consulting</t>
  </si>
  <si>
    <t>Mauria Udyog Ltd</t>
  </si>
  <si>
    <t>MUL</t>
  </si>
  <si>
    <t>Delphi World Money Ltd</t>
  </si>
  <si>
    <t>DELPHIFX</t>
  </si>
  <si>
    <t>Standard Capital Markets Ltd</t>
  </si>
  <si>
    <t>STANCAP</t>
  </si>
  <si>
    <t>JK Agri Genetics Ltd</t>
  </si>
  <si>
    <t>JK AGRI</t>
  </si>
  <si>
    <t>Kaushalya Logistics Ltd</t>
  </si>
  <si>
    <t>KLL</t>
  </si>
  <si>
    <t>Ground Freight &amp; Logistics</t>
  </si>
  <si>
    <t>Esprit Stones Ltd</t>
  </si>
  <si>
    <t>ESPRIT</t>
  </si>
  <si>
    <t>Diksat Transworld Ltd</t>
  </si>
  <si>
    <t>DIKSAT</t>
  </si>
  <si>
    <t>Maximus International Ltd</t>
  </si>
  <si>
    <t>MAXIMUS</t>
  </si>
  <si>
    <t>KBC Global Ltd</t>
  </si>
  <si>
    <t>KBCGLOBAL</t>
  </si>
  <si>
    <t>Raja Bahadur International Ltd</t>
  </si>
  <si>
    <t>RAJABAH</t>
  </si>
  <si>
    <t>T T Ltd</t>
  </si>
  <si>
    <t>TTL</t>
  </si>
  <si>
    <t>Smartlink Holdings Ltd</t>
  </si>
  <si>
    <t>SMARTLINK</t>
  </si>
  <si>
    <t>Jaysynth Orgochem Ltd</t>
  </si>
  <si>
    <t>JAYSYNTH</t>
  </si>
  <si>
    <t>Yash Optics &amp; Lens Ltd</t>
  </si>
  <si>
    <t>YASHOPTICS</t>
  </si>
  <si>
    <t>Cochin Minerals and Rutile Ltd</t>
  </si>
  <si>
    <t>COCHINM</t>
  </si>
  <si>
    <t>Madhusudan Masala Ltd</t>
  </si>
  <si>
    <t>MADHUSUDAN</t>
  </si>
  <si>
    <t>Dolfin Rubbers Ltd</t>
  </si>
  <si>
    <t>DOLFIN</t>
  </si>
  <si>
    <t>Umang Dairies Ltd</t>
  </si>
  <si>
    <t>UMANGDAIRY</t>
  </si>
  <si>
    <t>Lloyds Luxuries Ltd</t>
  </si>
  <si>
    <t>LLOYDS</t>
  </si>
  <si>
    <t>Storage Technologies and Automation Ltd</t>
  </si>
  <si>
    <t>STAL</t>
  </si>
  <si>
    <t>Indiabulls Enterprises Ltd</t>
  </si>
  <si>
    <t>IEL</t>
  </si>
  <si>
    <t>DCG Cables &amp; Wires Ltd</t>
  </si>
  <si>
    <t>DCG</t>
  </si>
  <si>
    <t>Super House Ltd</t>
  </si>
  <si>
    <t>SUPERHOUSE</t>
  </si>
  <si>
    <t>Jullundur Motor Agency (Delhi) Ltd</t>
  </si>
  <si>
    <t>JMA</t>
  </si>
  <si>
    <t>Modi Rubber Ltd</t>
  </si>
  <si>
    <t>MODIRUBBER</t>
  </si>
  <si>
    <t>GTL Ltd</t>
  </si>
  <si>
    <t>GTL</t>
  </si>
  <si>
    <t>Star Delta Transformers Ltd</t>
  </si>
  <si>
    <t>STARDELTA</t>
  </si>
  <si>
    <t>Aartech Solonics Ltd</t>
  </si>
  <si>
    <t>AARTECH</t>
  </si>
  <si>
    <t>Sarthak Metals Ltd</t>
  </si>
  <si>
    <t>SMLT</t>
  </si>
  <si>
    <t>QMS Medical Allied Services Ltd</t>
  </si>
  <si>
    <t>QMSMEDI</t>
  </si>
  <si>
    <t>Visa Steel Ltd</t>
  </si>
  <si>
    <t>VISASTEEL</t>
  </si>
  <si>
    <t>Swastika Investmart Ltd</t>
  </si>
  <si>
    <t>SWASTIKA</t>
  </si>
  <si>
    <t>Compucom Software Ltd</t>
  </si>
  <si>
    <t>COMPUSOFT</t>
  </si>
  <si>
    <t>Emerald Finance Ltd</t>
  </si>
  <si>
    <t>EMERALD</t>
  </si>
  <si>
    <t>Housing Development and Infrastructure Ltd</t>
  </si>
  <si>
    <t>HDIL</t>
  </si>
  <si>
    <t>CAPTAIN PIPES Ltd</t>
  </si>
  <si>
    <t>CAPPIPES</t>
  </si>
  <si>
    <t>S &amp; S Power Switchgear Ltd</t>
  </si>
  <si>
    <t>S&amp;SPOWER</t>
  </si>
  <si>
    <t>Naman In-Store (India) Ltd</t>
  </si>
  <si>
    <t>NAMAN</t>
  </si>
  <si>
    <t>Aashka Hospitals Ltd</t>
  </si>
  <si>
    <t>AASHKA</t>
  </si>
  <si>
    <t>Health Care Facilities</t>
  </si>
  <si>
    <t>Dindigul Farm Product Ltd</t>
  </si>
  <si>
    <t>DFPL</t>
  </si>
  <si>
    <t>SBI Nifty Bank ETF</t>
  </si>
  <si>
    <t>SETFNIFBK</t>
  </si>
  <si>
    <t>Rajshree Sugars &amp; Chemicals Ltd</t>
  </si>
  <si>
    <t>RAJSREESUG</t>
  </si>
  <si>
    <t>Phoenix Township Ltd</t>
  </si>
  <si>
    <t>PHOENIXTN</t>
  </si>
  <si>
    <t>Dhruv Consultancy Services Ltd</t>
  </si>
  <si>
    <t>DHRUV</t>
  </si>
  <si>
    <t>Kimia Biosciences Ltd</t>
  </si>
  <si>
    <t>KIMIABL</t>
  </si>
  <si>
    <t>Coral India Finance and Housing Ltd</t>
  </si>
  <si>
    <t>CORALFINAC</t>
  </si>
  <si>
    <t>Oil Country Tubular Ltd</t>
  </si>
  <si>
    <t>OILCOUNTUB</t>
  </si>
  <si>
    <t>G G Engineering Ltd</t>
  </si>
  <si>
    <t>GGENG</t>
  </si>
  <si>
    <t>Eco Hotels and Resorts Ltd</t>
  </si>
  <si>
    <t>ECOHOTELS</t>
  </si>
  <si>
    <t>G M Polyplast Ltd</t>
  </si>
  <si>
    <t>GMPL</t>
  </si>
  <si>
    <t>National Plastic Technologies Ltd</t>
  </si>
  <si>
    <t>NATPLASTI</t>
  </si>
  <si>
    <t>IL&amp;FS Transportation Networks Ltd</t>
  </si>
  <si>
    <t>IL&amp;FSTRANS</t>
  </si>
  <si>
    <t>Texmo Pipes and Products Ltd</t>
  </si>
  <si>
    <t>TEXMOPIPES</t>
  </si>
  <si>
    <t>Flexituff Ventures International Ltd</t>
  </si>
  <si>
    <t>FLEXITUFF</t>
  </si>
  <si>
    <t>Duncan Engineering Ltd</t>
  </si>
  <si>
    <t>DUNCANENG</t>
  </si>
  <si>
    <t>Indian Wood Products Co Ltd</t>
  </si>
  <si>
    <t>IWP</t>
  </si>
  <si>
    <t>Alpa Laboratories Ltd</t>
  </si>
  <si>
    <t>ALPA</t>
  </si>
  <si>
    <t>ICICI Prudential Nifty 100 Low Vol 30 ETF</t>
  </si>
  <si>
    <t>LOWVOLIETF</t>
  </si>
  <si>
    <t>Sanmit Infra Ltd</t>
  </si>
  <si>
    <t>SANINFRA</t>
  </si>
  <si>
    <t>Arham Technologies Ltd</t>
  </si>
  <si>
    <t>ARHAM</t>
  </si>
  <si>
    <t>Sayaji Hotels (Pune) Ltd</t>
  </si>
  <si>
    <t>SHPLPUNE</t>
  </si>
  <si>
    <t>Denis Chem Lab Ltd</t>
  </si>
  <si>
    <t>DENISCHEM</t>
  </si>
  <si>
    <t>delaPlex Ltd</t>
  </si>
  <si>
    <t>DELAPLEX</t>
  </si>
  <si>
    <t>Narmada Gelatines Ltd</t>
  </si>
  <si>
    <t>SHAWGELTIN</t>
  </si>
  <si>
    <t>LA Tim Metal &amp; Industries Ltd</t>
  </si>
  <si>
    <t>LATIMMETAL</t>
  </si>
  <si>
    <t>BSL Ltd</t>
  </si>
  <si>
    <t>BSL</t>
  </si>
  <si>
    <t>Bal Pharma Ltd</t>
  </si>
  <si>
    <t>BALPHARMA</t>
  </si>
  <si>
    <t>Nettlinx Ltd</t>
  </si>
  <si>
    <t>NETTLINX</t>
  </si>
  <si>
    <t>Shiva Texyarn Ltd</t>
  </si>
  <si>
    <t>SHIVATEX</t>
  </si>
  <si>
    <t>Lagnam Spintex Ltd</t>
  </si>
  <si>
    <t>LAGNAM</t>
  </si>
  <si>
    <t>Tips Films Ltd</t>
  </si>
  <si>
    <t>TIPSFILMS</t>
  </si>
  <si>
    <t>Asian Hotels (East) Ltd</t>
  </si>
  <si>
    <t>AHLEAST</t>
  </si>
  <si>
    <t>Aspinwall and Company Ltd</t>
  </si>
  <si>
    <t>ASPINWALL</t>
  </si>
  <si>
    <t>B &amp; A Packaging India Ltd</t>
  </si>
  <si>
    <t>BAPACK</t>
  </si>
  <si>
    <t>Mangal Credit and Fincorp Ltd</t>
  </si>
  <si>
    <t>MANCREDIT</t>
  </si>
  <si>
    <t>AMJ Land Holdings Ltd</t>
  </si>
  <si>
    <t>AMJLAND</t>
  </si>
  <si>
    <t>Univastu India Ltd</t>
  </si>
  <si>
    <t>UNIVASTU</t>
  </si>
  <si>
    <t>Techknowgreen Solutions Ltd</t>
  </si>
  <si>
    <t>TECHKGREEN</t>
  </si>
  <si>
    <t>Unihealth Consultancy Ltd</t>
  </si>
  <si>
    <t>UNIHEALTH</t>
  </si>
  <si>
    <t>Incredible Industries Ltd</t>
  </si>
  <si>
    <t>INCREDIBLE</t>
  </si>
  <si>
    <t>Global Offshore Services Ltd</t>
  </si>
  <si>
    <t>GLOBOFFS</t>
  </si>
  <si>
    <t>WAA Solar Ltd</t>
  </si>
  <si>
    <t>WAA</t>
  </si>
  <si>
    <t>Digicontent Ltd</t>
  </si>
  <si>
    <t>DGCONTENT</t>
  </si>
  <si>
    <t>Organic Recycling Systems Ltd</t>
  </si>
  <si>
    <t>ORGANICREC</t>
  </si>
  <si>
    <t>Shri Bajrang Alliance Ltd</t>
  </si>
  <si>
    <t>SHBAJRG</t>
  </si>
  <si>
    <t>JHS Svendgaard Laboratories Ltd</t>
  </si>
  <si>
    <t>JHS</t>
  </si>
  <si>
    <t>Chaman Metallics Ltd</t>
  </si>
  <si>
    <t>CMNL</t>
  </si>
  <si>
    <t>Somi Conveyor Beltings Ltd</t>
  </si>
  <si>
    <t>SOMICONVEY</t>
  </si>
  <si>
    <t>Vinny Overseas Ltd</t>
  </si>
  <si>
    <t>VINNY</t>
  </si>
  <si>
    <t>RSD Finance Ltd</t>
  </si>
  <si>
    <t>RSDFIN</t>
  </si>
  <si>
    <t>MITCON Consultancy &amp; Engineering Services Ltd</t>
  </si>
  <si>
    <t>MITCON</t>
  </si>
  <si>
    <t>Aarvi Encon Ltd</t>
  </si>
  <si>
    <t>AARVI</t>
  </si>
  <si>
    <t>A B Cotspin India Ltd</t>
  </si>
  <si>
    <t>ABCOTS</t>
  </si>
  <si>
    <t>Gayatri Rubbers and Chemicals Ltd</t>
  </si>
  <si>
    <t>GRCL</t>
  </si>
  <si>
    <t>Quest Laboratories Ltd</t>
  </si>
  <si>
    <t>QUESTLAB</t>
  </si>
  <si>
    <t>Shri Balaji Valve Components Ltd</t>
  </si>
  <si>
    <t>SBVCL</t>
  </si>
  <si>
    <t>Century Extrusions Ltd</t>
  </si>
  <si>
    <t>CENTEXT</t>
  </si>
  <si>
    <t>Worth Peripherals Ltd</t>
  </si>
  <si>
    <t>Akanksha Power and Infrastructure Ltd</t>
  </si>
  <si>
    <t>AKANKSHA</t>
  </si>
  <si>
    <t>Mangalam Drugs and Organics Ltd</t>
  </si>
  <si>
    <t>MANGALAM</t>
  </si>
  <si>
    <t>Edvenswa Enterprises Ltd</t>
  </si>
  <si>
    <t>EDVENSWA</t>
  </si>
  <si>
    <t>Jyoti Ltd</t>
  </si>
  <si>
    <t>JYOTI</t>
  </si>
  <si>
    <t>Weizmann Limited</t>
  </si>
  <si>
    <t>WEIZMANIND</t>
  </si>
  <si>
    <t>Nitiraj Engineers Ltd</t>
  </si>
  <si>
    <t>NITIRAJ</t>
  </si>
  <si>
    <t>Radix Industries (India) Ltd</t>
  </si>
  <si>
    <t>RADIXIND</t>
  </si>
  <si>
    <t>Indbank Merchant Banking Services Ltd</t>
  </si>
  <si>
    <t>INDBANK</t>
  </si>
  <si>
    <t>GVP Infotech Ltd</t>
  </si>
  <si>
    <t>GVPTECH</t>
  </si>
  <si>
    <t>Intrasoft Technologies Ltd</t>
  </si>
  <si>
    <t>ISFT</t>
  </si>
  <si>
    <t>Srivari Spices and Foods Ltd</t>
  </si>
  <si>
    <t>SSFL</t>
  </si>
  <si>
    <t>Beacon Trusteeship Ltd</t>
  </si>
  <si>
    <t>BEACON</t>
  </si>
  <si>
    <t>Winsome Textile Industries Ltd</t>
  </si>
  <si>
    <t>WINSOMTX</t>
  </si>
  <si>
    <t>Wardwizard Foods and Beverages Ltd</t>
  </si>
  <si>
    <t>WARDWIZFBL</t>
  </si>
  <si>
    <t>Lakshmi Automatic Loom Works Ltd</t>
  </si>
  <si>
    <t>LXMIATO</t>
  </si>
  <si>
    <t>Rajputana Industries Ltd</t>
  </si>
  <si>
    <t>RAJINDLTD</t>
  </si>
  <si>
    <t>Metals - Copper</t>
  </si>
  <si>
    <t>Pansari Developers Ltd</t>
  </si>
  <si>
    <t>PANSARI</t>
  </si>
  <si>
    <t>Sonam Ltd</t>
  </si>
  <si>
    <t>SONAMLTD</t>
  </si>
  <si>
    <t>Signet Industries Ltd</t>
  </si>
  <si>
    <t>SIGIND</t>
  </si>
  <si>
    <t>Confidence Futuristic Energetech Ltd</t>
  </si>
  <si>
    <t>CFEL</t>
  </si>
  <si>
    <t>Sel Manufacturing Company Ltd</t>
  </si>
  <si>
    <t>SELMC</t>
  </si>
  <si>
    <t>Hindustan Tin Works Ltd</t>
  </si>
  <si>
    <t>HINDTIN</t>
  </si>
  <si>
    <t>Emmbi Industries Ltd</t>
  </si>
  <si>
    <t>EMMBI</t>
  </si>
  <si>
    <t>Ludlow Jute &amp; Specialities Ltd</t>
  </si>
  <si>
    <t>LUDLOWJUT</t>
  </si>
  <si>
    <t>ACE Software Exports Ltd</t>
  </si>
  <si>
    <t>ACESOFT</t>
  </si>
  <si>
    <t>Kapston Services Ltd</t>
  </si>
  <si>
    <t>KAPSTON</t>
  </si>
  <si>
    <t>Enser Communications Ltd</t>
  </si>
  <si>
    <t>ENSER</t>
  </si>
  <si>
    <t>Indrayani Biotech Ltd</t>
  </si>
  <si>
    <t>INDRANIB</t>
  </si>
  <si>
    <t>Aarnav Fashions Ltd</t>
  </si>
  <si>
    <t>AARNAV</t>
  </si>
  <si>
    <t>Bihar Sponge Iron Ltd</t>
  </si>
  <si>
    <t>BIHSPONG</t>
  </si>
  <si>
    <t>CHL Ltd</t>
  </si>
  <si>
    <t>CHLLTD</t>
  </si>
  <si>
    <t>Ramdevbaba Solvent Ltd</t>
  </si>
  <si>
    <t>RBS</t>
  </si>
  <si>
    <t>Sylvan Plyboard (India) Ltd</t>
  </si>
  <si>
    <t>SYLVANPLY</t>
  </si>
  <si>
    <t>Raghuvansh Agrofarms Ltd</t>
  </si>
  <si>
    <t>RAFL</t>
  </si>
  <si>
    <t>Ratnabhumi Developers Ltd</t>
  </si>
  <si>
    <t>RATNABHUMI</t>
  </si>
  <si>
    <t>Prima Plastics Ltd</t>
  </si>
  <si>
    <t>PRIMAPLA</t>
  </si>
  <si>
    <t>Arunjyoti Bio Ventures Ltd</t>
  </si>
  <si>
    <t>ABVL</t>
  </si>
  <si>
    <t>United Nilgiri Tea Estates Company Ltd</t>
  </si>
  <si>
    <t>UNITEDTEA</t>
  </si>
  <si>
    <t>Rts Power Corporation Ltd</t>
  </si>
  <si>
    <t>RTSPOWR</t>
  </si>
  <si>
    <t>Anik Industries Ltd</t>
  </si>
  <si>
    <t>ANIKINDS</t>
  </si>
  <si>
    <t>Aryaman Capital Markets Ltd</t>
  </si>
  <si>
    <t>ARYACAPM</t>
  </si>
  <si>
    <t>Stratmont Industries Ltd</t>
  </si>
  <si>
    <t>STRATMONT</t>
  </si>
  <si>
    <t>United Polyfab Gujarat Ltd</t>
  </si>
  <si>
    <t>UNITEDPOLY</t>
  </si>
  <si>
    <t>Shree Ajit Pulp and Paper Ltd</t>
  </si>
  <si>
    <t>SAPPL</t>
  </si>
  <si>
    <t>Universal Autofoundry Ltd</t>
  </si>
  <si>
    <t>UNIAUTO</t>
  </si>
  <si>
    <t>Vaishali Pharma Ltd</t>
  </si>
  <si>
    <t>VAISHALI</t>
  </si>
  <si>
    <t>Gretex Industries Ltd</t>
  </si>
  <si>
    <t>GRETEX</t>
  </si>
  <si>
    <t>Deep Polymers Ltd</t>
  </si>
  <si>
    <t>DEEP</t>
  </si>
  <si>
    <t>Gujarat State Financial Corp</t>
  </si>
  <si>
    <t>GUJSTATFIN</t>
  </si>
  <si>
    <t>Anmol India Ltd</t>
  </si>
  <si>
    <t>ANMOL</t>
  </si>
  <si>
    <t>SAL Steel Ltd</t>
  </si>
  <si>
    <t>SALSTEEL</t>
  </si>
  <si>
    <t>Modern Threads (India) Ltd</t>
  </si>
  <si>
    <t>MODTHREAD</t>
  </si>
  <si>
    <t>Sharat Industries Ltd</t>
  </si>
  <si>
    <t>SHINDL</t>
  </si>
  <si>
    <t>Kesar Petroproducts Ltd</t>
  </si>
  <si>
    <t>KESARPE</t>
  </si>
  <si>
    <t>Panache Digilife Ltd</t>
  </si>
  <si>
    <t>PANACHE</t>
  </si>
  <si>
    <t>Arvee Laboratories (India) Ltd</t>
  </si>
  <si>
    <t>ARVEE</t>
  </si>
  <si>
    <t>Tarmat Ltd</t>
  </si>
  <si>
    <t>TARMAT</t>
  </si>
  <si>
    <t>Swati Projects Ltd</t>
  </si>
  <si>
    <t>SWATIPRO</t>
  </si>
  <si>
    <t>Odyssey Technologies Ltd</t>
  </si>
  <si>
    <t>ODYSSEY</t>
  </si>
  <si>
    <t>GSS Infotech Ltd</t>
  </si>
  <si>
    <t>GSS</t>
  </si>
  <si>
    <t>IVP Ltd</t>
  </si>
  <si>
    <t>IVP</t>
  </si>
  <si>
    <t>Maheshwari Logistics Ltd</t>
  </si>
  <si>
    <t>MAHESHWARI</t>
  </si>
  <si>
    <t>Manaksia Aluminium Co Ltd</t>
  </si>
  <si>
    <t>MANAKALUCO</t>
  </si>
  <si>
    <t>Priti International Ltd</t>
  </si>
  <si>
    <t>PRITI</t>
  </si>
  <si>
    <t>Samkrg Pistons and Rings Ltd</t>
  </si>
  <si>
    <t>SAMKRG</t>
  </si>
  <si>
    <t>Sunlite Recycling Industries Ltd</t>
  </si>
  <si>
    <t>SUNLITE</t>
  </si>
  <si>
    <t>Alpine Housing Development Corporation Limited</t>
  </si>
  <si>
    <t>ALPINEHOU</t>
  </si>
  <si>
    <t>Reliance Home Finance Ltd</t>
  </si>
  <si>
    <t>RHFL</t>
  </si>
  <si>
    <t>Ashapura Logistics Ltd</t>
  </si>
  <si>
    <t>ASHALOG</t>
  </si>
  <si>
    <t>SAH Polymers Ltd</t>
  </si>
  <si>
    <t>SAH</t>
  </si>
  <si>
    <t>Sir Shadi Lal Enterprises Ltd</t>
  </si>
  <si>
    <t>SSLEL</t>
  </si>
  <si>
    <t>MRO-TEK Realty Ltd</t>
  </si>
  <si>
    <t>MRO-TEK</t>
  </si>
  <si>
    <t>Greenchef Appliances Ltd</t>
  </si>
  <si>
    <t>GREENCHEF</t>
  </si>
  <si>
    <t>Surat Trade and Mercantile Ltd</t>
  </si>
  <si>
    <t>SURATRAML</t>
  </si>
  <si>
    <t>Ambey Laboratories Ltd</t>
  </si>
  <si>
    <t>AMBEY</t>
  </si>
  <si>
    <t>Salasar Exteriors and Contour Ltd</t>
  </si>
  <si>
    <t>SECL</t>
  </si>
  <si>
    <t>GIR Natureview Resorts Ltd</t>
  </si>
  <si>
    <t>GIRRESORTS</t>
  </si>
  <si>
    <t>Upsurge Investment and Finance Ltd</t>
  </si>
  <si>
    <t>UPSURGE</t>
  </si>
  <si>
    <t>Dhoot Industrial Finance Ltd</t>
  </si>
  <si>
    <t>DHOOTIN</t>
  </si>
  <si>
    <t>Upsurge Seeds Of Agriculture Ltd</t>
  </si>
  <si>
    <t>USASEEDS</t>
  </si>
  <si>
    <t>Urban Enviro Waste Management Ltd</t>
  </si>
  <si>
    <t>URBAN</t>
  </si>
  <si>
    <t>Metroglobal Ltd</t>
  </si>
  <si>
    <t>METROGLOBL</t>
  </si>
  <si>
    <t>Digidrive Distributors Ltd</t>
  </si>
  <si>
    <t>DIGIDRIVE</t>
  </si>
  <si>
    <t>Aveer Foods Ltd</t>
  </si>
  <si>
    <t>AVEER</t>
  </si>
  <si>
    <t>Cenlub Industries Ltd</t>
  </si>
  <si>
    <t>CENLUB</t>
  </si>
  <si>
    <t>DRS Dilip Roadlines Ltd</t>
  </si>
  <si>
    <t>DRSDILIP</t>
  </si>
  <si>
    <t>BDH Industries Ltd</t>
  </si>
  <si>
    <t>BDH</t>
  </si>
  <si>
    <t>Supreme Infrastructure India Ltd</t>
  </si>
  <si>
    <t>SUPREMEINF</t>
  </si>
  <si>
    <t>Abans Enterprises Ltd</t>
  </si>
  <si>
    <t>ABANSENT</t>
  </si>
  <si>
    <t>Precision Electronics Ltd</t>
  </si>
  <si>
    <t>PRECISIO</t>
  </si>
  <si>
    <t>Airo Lam Ltd</t>
  </si>
  <si>
    <t>AIROLAM</t>
  </si>
  <si>
    <t>Shahlon Silk Industries Ltd</t>
  </si>
  <si>
    <t>SHAHLON</t>
  </si>
  <si>
    <t>Power and Instrumentation (Gujarat) Ltd</t>
  </si>
  <si>
    <t>PIGL</t>
  </si>
  <si>
    <t>South India Paper Mills Ltd</t>
  </si>
  <si>
    <t>STHINPA</t>
  </si>
  <si>
    <t>Ovobel Foods Ltd</t>
  </si>
  <si>
    <t>OVOBELE</t>
  </si>
  <si>
    <t>Hindustan Adhesives Ltd</t>
  </si>
  <si>
    <t>HINDADH</t>
  </si>
  <si>
    <t>Lactose (India) Ltd</t>
  </si>
  <si>
    <t>LACTOSE</t>
  </si>
  <si>
    <t>Keynote Financial Services Ltd</t>
  </si>
  <si>
    <t>KEYFINSERV</t>
  </si>
  <si>
    <t>Lambodhara Textiles Ltd</t>
  </si>
  <si>
    <t>LAMBODHARA</t>
  </si>
  <si>
    <t>Caprihans India Ltd</t>
  </si>
  <si>
    <t>CAPRIHANS</t>
  </si>
  <si>
    <t>Gujarat Intrux Ltd</t>
  </si>
  <si>
    <t>GUJINTRX</t>
  </si>
  <si>
    <t>Bafna Pharmaceuticals Ltd</t>
  </si>
  <si>
    <t>BAFNAPH</t>
  </si>
  <si>
    <t>Atam Valves Ltd</t>
  </si>
  <si>
    <t>ATAM</t>
  </si>
  <si>
    <t>Kalyani Forge Ltd</t>
  </si>
  <si>
    <t>KALYANIFRG</t>
  </si>
  <si>
    <t>Simplex Castings Ltd</t>
  </si>
  <si>
    <t>SIMPLEXCAS</t>
  </si>
  <si>
    <t>Rulka Electricals Ltd</t>
  </si>
  <si>
    <t>RULKA</t>
  </si>
  <si>
    <t>Khemani Distributors &amp; Marketing Ltd</t>
  </si>
  <si>
    <t>KDML</t>
  </si>
  <si>
    <t>Silicon Rental Solutions Ltd</t>
  </si>
  <si>
    <t>SRSOLTD</t>
  </si>
  <si>
    <t>Jocil Ltd</t>
  </si>
  <si>
    <t>JOCIL</t>
  </si>
  <si>
    <t>Fonebox Retail Ltd</t>
  </si>
  <si>
    <t>FONEBOX</t>
  </si>
  <si>
    <t>Mitsu Chem Plast Ltd</t>
  </si>
  <si>
    <t>MITSU</t>
  </si>
  <si>
    <t>Vuenow Infratech Ltd</t>
  </si>
  <si>
    <t>VUENOW</t>
  </si>
  <si>
    <t>Cambridge Technology Enterprises Ltd</t>
  </si>
  <si>
    <t>CTE</t>
  </si>
  <si>
    <t>Siyaram Recycling Industries Ltd</t>
  </si>
  <si>
    <t>SIYARAM</t>
  </si>
  <si>
    <t>Gillanders Arbuthnot &amp; Co Ltd</t>
  </si>
  <si>
    <t>GILLANDERS</t>
  </si>
  <si>
    <t>Vital Chemtech Ltd</t>
  </si>
  <si>
    <t>VITAL</t>
  </si>
  <si>
    <t>Shigan Quantum Technologies Ltd</t>
  </si>
  <si>
    <t>SHIGAN</t>
  </si>
  <si>
    <t>B.A.G. Films and Media Ltd</t>
  </si>
  <si>
    <t>BAGFILMS</t>
  </si>
  <si>
    <t>Syschem (India) Ltd</t>
  </si>
  <si>
    <t>SYSCHEM</t>
  </si>
  <si>
    <t>Indian Infotech and Software Ltd</t>
  </si>
  <si>
    <t>INDINFO</t>
  </si>
  <si>
    <t>Tyche Industries Ltd</t>
  </si>
  <si>
    <t>TYCHE</t>
  </si>
  <si>
    <t>Dcm Ltd</t>
  </si>
  <si>
    <t>DCM</t>
  </si>
  <si>
    <t>SunGarner Energies Ltd</t>
  </si>
  <si>
    <t>SEL</t>
  </si>
  <si>
    <t>Toyam Sports Ltd</t>
  </si>
  <si>
    <t>TOYAMSL</t>
  </si>
  <si>
    <t>Sprayking Ltd</t>
  </si>
  <si>
    <t>SPRAYKING</t>
  </si>
  <si>
    <t>Avance Technologies Ltd</t>
  </si>
  <si>
    <t>AVANCE</t>
  </si>
  <si>
    <t>ATV Projects India Ltd</t>
  </si>
  <si>
    <t>ATVPR</t>
  </si>
  <si>
    <t>Divine Power Energy Ltd</t>
  </si>
  <si>
    <t>DPEL</t>
  </si>
  <si>
    <t>Savera Industries Ltd</t>
  </si>
  <si>
    <t>SAVERA</t>
  </si>
  <si>
    <t>Pritika Engineering Components Ltd</t>
  </si>
  <si>
    <t>PRITIKA</t>
  </si>
  <si>
    <t>Mahalaxmi Rubtech Ltd</t>
  </si>
  <si>
    <t>MHLXMIRU</t>
  </si>
  <si>
    <t>Standard Industries Ltd</t>
  </si>
  <si>
    <t>SIL</t>
  </si>
  <si>
    <t>Hilton Metal Forging Ltd</t>
  </si>
  <si>
    <t>HILTON</t>
  </si>
  <si>
    <t>S V Global Mill Ltd</t>
  </si>
  <si>
    <t>SVGLOBAL</t>
  </si>
  <si>
    <t>Rajnish Retail Ltd</t>
  </si>
  <si>
    <t>RRETAIL</t>
  </si>
  <si>
    <t>Accuracy Shipping Ltd</t>
  </si>
  <si>
    <t>ACCURACY</t>
  </si>
  <si>
    <t>Marvel Decor Ltd</t>
  </si>
  <si>
    <t>MDL</t>
  </si>
  <si>
    <t>Polson Ltd</t>
  </si>
  <si>
    <t>POLSON</t>
  </si>
  <si>
    <t>Nagpur Power and Industries Ltd</t>
  </si>
  <si>
    <t>NAGPI</t>
  </si>
  <si>
    <t>Basant Agro Tech (India) Ltd</t>
  </si>
  <si>
    <t>BASANTGL</t>
  </si>
  <si>
    <t>AKI India Ltd</t>
  </si>
  <si>
    <t>AKI</t>
  </si>
  <si>
    <t>Setco Automotive Ltd</t>
  </si>
  <si>
    <t>SETCO</t>
  </si>
  <si>
    <t>Surana Solar Ltd</t>
  </si>
  <si>
    <t>SURANASOL</t>
  </si>
  <si>
    <t>Globus Power Generation Ltd</t>
  </si>
  <si>
    <t>GLOBUSCON</t>
  </si>
  <si>
    <t>Tainwala Chemicals and Plastics (India) Ltd</t>
  </si>
  <si>
    <t>TAINWALCHM</t>
  </si>
  <si>
    <t>Sikko Industries Ltd</t>
  </si>
  <si>
    <t>SIKKO</t>
  </si>
  <si>
    <t>Indian Sucrose Ltd</t>
  </si>
  <si>
    <t>INDSUCR</t>
  </si>
  <si>
    <t>Xelpmoc Design and Tech Ltd</t>
  </si>
  <si>
    <t>XELPMOC</t>
  </si>
  <si>
    <t>Pramara Promotions Ltd</t>
  </si>
  <si>
    <t>PRAMARA</t>
  </si>
  <si>
    <t>Piccadily Sugar and Allied Industries Ltd</t>
  </si>
  <si>
    <t>PICCASUG</t>
  </si>
  <si>
    <t>Active Clothing Co Ltd</t>
  </si>
  <si>
    <t>ACTIVE</t>
  </si>
  <si>
    <t>NipponINETFNifty SDL Apr 2026 Top 20 Equal Weight</t>
  </si>
  <si>
    <t>SDL26BEES</t>
  </si>
  <si>
    <t>Electro Force (India) Ltd</t>
  </si>
  <si>
    <t>EFORCE</t>
  </si>
  <si>
    <t>Electronic Equipment &amp; Parts</t>
  </si>
  <si>
    <t>Krebs Biochemicals and Industries Ltd</t>
  </si>
  <si>
    <t>KREBSBIO</t>
  </si>
  <si>
    <t>Ganges Securities Ltd</t>
  </si>
  <si>
    <t>GANGESSECU</t>
  </si>
  <si>
    <t>Flex Foods Ltd</t>
  </si>
  <si>
    <t>FLEXFO</t>
  </si>
  <si>
    <t>CG VAK Software and Exports Ltd</t>
  </si>
  <si>
    <t>CGVAK</t>
  </si>
  <si>
    <t>Bhandari Hosiery Exports Ltd</t>
  </si>
  <si>
    <t>BHANDARI</t>
  </si>
  <si>
    <t>Western India Plywoods Ltd</t>
  </si>
  <si>
    <t>WIPL</t>
  </si>
  <si>
    <t>Ducol Organics &amp; Colours Ltd</t>
  </si>
  <si>
    <t>DUCOL</t>
  </si>
  <si>
    <t>Maitreya Medicare Ltd</t>
  </si>
  <si>
    <t>MAITREYA</t>
  </si>
  <si>
    <t>MPS Infotecnics Ltd</t>
  </si>
  <si>
    <t>VISESHINFO</t>
  </si>
  <si>
    <t>ITCONS e-Solutions Ltd</t>
  </si>
  <si>
    <t>ITCONS</t>
  </si>
  <si>
    <t>Human Resource &amp; Employment Services</t>
  </si>
  <si>
    <t>Machino Plastics Ltd</t>
  </si>
  <si>
    <t>MACPLASQ</t>
  </si>
  <si>
    <t>Kovilpatti Lakshmi Roller Flour Mills Ltd</t>
  </si>
  <si>
    <t>KLRFM</t>
  </si>
  <si>
    <t>Shradha AI Technologies Ltd</t>
  </si>
  <si>
    <t>SHRAAITECH</t>
  </si>
  <si>
    <t>Oil &amp; Gas Drilling</t>
  </si>
  <si>
    <t>Praxis Home Retail Ltd</t>
  </si>
  <si>
    <t>PRAXIS</t>
  </si>
  <si>
    <t>DIGJAM Ltd</t>
  </si>
  <si>
    <t>DIGJAMLMTD</t>
  </si>
  <si>
    <t>HCP Plastene Bulkpack Ltd</t>
  </si>
  <si>
    <t>HPBL</t>
  </si>
  <si>
    <t>Paper &amp; Plastic Packaging Products &amp; Materials</t>
  </si>
  <si>
    <t>Nagreeka Exports Ltd</t>
  </si>
  <si>
    <t>NAGREEKEXP</t>
  </si>
  <si>
    <t>Jamshri Realty Ltd</t>
  </si>
  <si>
    <t>JAMSHRI</t>
  </si>
  <si>
    <t>Real Estate Operating Companies</t>
  </si>
  <si>
    <t>Kaira Can Co Ltd</t>
  </si>
  <si>
    <t>KAIRA</t>
  </si>
  <si>
    <t>CIL Nova Petrochemicals Ltd</t>
  </si>
  <si>
    <t>CNOVAPETRO</t>
  </si>
  <si>
    <t>SPL Industries Ltd</t>
  </si>
  <si>
    <t>SPLIL</t>
  </si>
  <si>
    <t>Homesfy Realty Ltd</t>
  </si>
  <si>
    <t>HOMESFY</t>
  </si>
  <si>
    <t>Niraj Cement Structurals Ltd</t>
  </si>
  <si>
    <t>NIRAJ</t>
  </si>
  <si>
    <t>Aesthetik Engineers Ltd</t>
  </si>
  <si>
    <t>AESTHETIK</t>
  </si>
  <si>
    <t>Vibrant Global Capital Ltd</t>
  </si>
  <si>
    <t>VGCL</t>
  </si>
  <si>
    <t>Samrat Forgings Ltd</t>
  </si>
  <si>
    <t>SAMRATFORG</t>
  </si>
  <si>
    <t>Ecoplast Ltd</t>
  </si>
  <si>
    <t>ECOPLAST</t>
  </si>
  <si>
    <t>Aarey Drugs and Pharmaceuticals Ltd</t>
  </si>
  <si>
    <t>AAREYDRUGS</t>
  </si>
  <si>
    <t>Transwarranty Finance Ltd</t>
  </si>
  <si>
    <t>TFL</t>
  </si>
  <si>
    <t>HIM Teknoforge Ltd</t>
  </si>
  <si>
    <t>HIMTEK</t>
  </si>
  <si>
    <t>Gujarat Toolroom Ltd</t>
  </si>
  <si>
    <t>GUJTLRM</t>
  </si>
  <si>
    <t>Visco Trade Associates Ltd</t>
  </si>
  <si>
    <t>VISCO</t>
  </si>
  <si>
    <t>Eros International Media Ltd</t>
  </si>
  <si>
    <t>EROSMEDIA</t>
  </si>
  <si>
    <t>Mukta Arts Ltd</t>
  </si>
  <si>
    <t>MUKTAARTS</t>
  </si>
  <si>
    <t>Srestha Finvest Ltd</t>
  </si>
  <si>
    <t>SRESTHA</t>
  </si>
  <si>
    <t>Surya Lakshmi Cotton Mills Ltd</t>
  </si>
  <si>
    <t>SURYALAXMI</t>
  </si>
  <si>
    <t>Baid Finserv Ltd</t>
  </si>
  <si>
    <t>BAIDFIN</t>
  </si>
  <si>
    <t>Calcom Vision Ltd</t>
  </si>
  <si>
    <t>CALCOM</t>
  </si>
  <si>
    <t>Interiors &amp; More Ltd</t>
  </si>
  <si>
    <t>INM</t>
  </si>
  <si>
    <t>Eyantra Ventures Ltd</t>
  </si>
  <si>
    <t>EY</t>
  </si>
  <si>
    <t>Suryalata Spinning Mills Ltd</t>
  </si>
  <si>
    <t>SURYALA</t>
  </si>
  <si>
    <t>Reliance Chemotex Industries Ltd</t>
  </si>
  <si>
    <t>RELCHEMQ</t>
  </si>
  <si>
    <t>Narbada Gems and Jewellery Ltd</t>
  </si>
  <si>
    <t>NARBADA</t>
  </si>
  <si>
    <t>Swastik Pipe Ltd</t>
  </si>
  <si>
    <t>SWASTIK</t>
  </si>
  <si>
    <t>DHP India Ltd</t>
  </si>
  <si>
    <t>DHPIND</t>
  </si>
  <si>
    <t>Zeal Aqua Ltd</t>
  </si>
  <si>
    <t>Kakatiya Cement Sugar and Industries Ltd</t>
  </si>
  <si>
    <t>KAKATCEM</t>
  </si>
  <si>
    <t>Indian Card Clothing Company Ltd</t>
  </si>
  <si>
    <t>INDIANCARD</t>
  </si>
  <si>
    <t>Winsome Breweries Ltd</t>
  </si>
  <si>
    <t>WINSOMBR</t>
  </si>
  <si>
    <t>Brewers</t>
  </si>
  <si>
    <t>VL Infraprojects Ltd</t>
  </si>
  <si>
    <t>VLINFRA</t>
  </si>
  <si>
    <t>Hindprakash Industries Ltd</t>
  </si>
  <si>
    <t>HPIL</t>
  </si>
  <si>
    <t>Hemant Surgical Industries Ltd</t>
  </si>
  <si>
    <t>HSIL</t>
  </si>
  <si>
    <t>Health Care Distributors</t>
  </si>
  <si>
    <t>Globe International Carriers Ltd</t>
  </si>
  <si>
    <t>GICL</t>
  </si>
  <si>
    <t>Kifs Financial Services Ltd</t>
  </si>
  <si>
    <t>KIFS</t>
  </si>
  <si>
    <t>LKP Securities Ltd</t>
  </si>
  <si>
    <t>LKPSEC</t>
  </si>
  <si>
    <t>VJTF Eduservices Ltd</t>
  </si>
  <si>
    <t>VJTFEDU</t>
  </si>
  <si>
    <t>Bright Brothers Ltd</t>
  </si>
  <si>
    <t>BRIGHTBR</t>
  </si>
  <si>
    <t>Sera Investments &amp; Finance India Ltd</t>
  </si>
  <si>
    <t>SERA</t>
  </si>
  <si>
    <t>Rajeshwari Cans Ltd</t>
  </si>
  <si>
    <t>RCAN</t>
  </si>
  <si>
    <t>Metal, Glass &amp; Plastic Containers</t>
  </si>
  <si>
    <t>Smruthi Organics Ltd</t>
  </si>
  <si>
    <t>SMRUTHIORG</t>
  </si>
  <si>
    <t>Hindusthan National Glass And Industries Ltd</t>
  </si>
  <si>
    <t>HINDNATGLS</t>
  </si>
  <si>
    <t>Radhe Developers (India) Ltd</t>
  </si>
  <si>
    <t>RADHEDE</t>
  </si>
  <si>
    <t>B &amp; A Ltd</t>
  </si>
  <si>
    <t>BNALTD</t>
  </si>
  <si>
    <t>De Neers Tools Ltd</t>
  </si>
  <si>
    <t>DENEERS</t>
  </si>
  <si>
    <t>Genpharmasec Ltd</t>
  </si>
  <si>
    <t>GENPHARMA</t>
  </si>
  <si>
    <t>Zenith Drugs Ltd</t>
  </si>
  <si>
    <t>ZENITHDRUG</t>
  </si>
  <si>
    <t>Dhruva Capital Services Ltd</t>
  </si>
  <si>
    <t>DHRUVCA</t>
  </si>
  <si>
    <t>KHFM Hospitality and Facility Management Services Ltd</t>
  </si>
  <si>
    <t>KHFM</t>
  </si>
  <si>
    <t>Touchwood Entertainment Ltd</t>
  </si>
  <si>
    <t>TOUCHWOOD</t>
  </si>
  <si>
    <t>Indian Acrylics Ltd</t>
  </si>
  <si>
    <t>INDIANACRY</t>
  </si>
  <si>
    <t>Sizemasters Technology Ltd</t>
  </si>
  <si>
    <t>SIZEMASTER</t>
  </si>
  <si>
    <t>GV Films Ltd</t>
  </si>
  <si>
    <t>GVFILM</t>
  </si>
  <si>
    <t>Reliance Naval and Engineering Ltd</t>
  </si>
  <si>
    <t>RNAVAL</t>
  </si>
  <si>
    <t>Shri Techtex Ltd</t>
  </si>
  <si>
    <t>SHRITECH</t>
  </si>
  <si>
    <t>B-Right RealEstate Ltd</t>
  </si>
  <si>
    <t>BRRL</t>
  </si>
  <si>
    <t>Art Nirman Ltd</t>
  </si>
  <si>
    <t>ARTNIRMAN</t>
  </si>
  <si>
    <t>Ultracab (India) Ltd</t>
  </si>
  <si>
    <t>ULTRACAB</t>
  </si>
  <si>
    <t>Fidel Softech Ltd</t>
  </si>
  <si>
    <t>FIDEL</t>
  </si>
  <si>
    <t>7Seas Entertainment Ltd</t>
  </si>
  <si>
    <t>7SEASL</t>
  </si>
  <si>
    <t>Interactive Home Entertainment</t>
  </si>
  <si>
    <t>Mehai Technology Ltd</t>
  </si>
  <si>
    <t>MEHAI</t>
  </si>
  <si>
    <t>Samor Reality Ltd</t>
  </si>
  <si>
    <t>SAMOR</t>
  </si>
  <si>
    <t>Bharat Gears Ltd</t>
  </si>
  <si>
    <t>BHARATGEAR</t>
  </si>
  <si>
    <t>Jhandewalas Foods Ltd</t>
  </si>
  <si>
    <t>JFL</t>
  </si>
  <si>
    <t>Galaxy Cloud Kitchens Ltd</t>
  </si>
  <si>
    <t>GCKL</t>
  </si>
  <si>
    <t>Semac Consultants Ltd</t>
  </si>
  <si>
    <t>SEMAC</t>
  </si>
  <si>
    <t>Krishanveer Forge Ltd</t>
  </si>
  <si>
    <t>KVFORGE</t>
  </si>
  <si>
    <t>Patel Integrated Logistics Ltd</t>
  </si>
  <si>
    <t>PATINTLOG</t>
  </si>
  <si>
    <t>Colab Cloud Platforms Ltd</t>
  </si>
  <si>
    <t>COLABCLOUD</t>
  </si>
  <si>
    <t>Shreeji Translogistics Ltd</t>
  </si>
  <si>
    <t>STL</t>
  </si>
  <si>
    <t>Prakash Steelage Ltd</t>
  </si>
  <si>
    <t>PRAKASHSTL</t>
  </si>
  <si>
    <t>Aztec Fluids &amp; Machinery Ltd</t>
  </si>
  <si>
    <t>AZTEC</t>
  </si>
  <si>
    <t>BN Rathi Securities Ltd</t>
  </si>
  <si>
    <t>BNRSEC</t>
  </si>
  <si>
    <t>BCPL Railway Infrastructure Ltd</t>
  </si>
  <si>
    <t>BCPL</t>
  </si>
  <si>
    <t>Leading Leasing Finance and Investment Company Ltd</t>
  </si>
  <si>
    <t>LLFICL</t>
  </si>
  <si>
    <t>HB Estate Developers Ltd</t>
  </si>
  <si>
    <t>HBESD</t>
  </si>
  <si>
    <t>Chetana Education Ltd</t>
  </si>
  <si>
    <t>CHETANA</t>
  </si>
  <si>
    <t>Ai Champdany Industries Ltd</t>
  </si>
  <si>
    <t>AICHAMP</t>
  </si>
  <si>
    <t>Sotac Pharmaceuticals Ltd</t>
  </si>
  <si>
    <t>SOTAC</t>
  </si>
  <si>
    <t>Pacific Industries Ltd</t>
  </si>
  <si>
    <t>PACIFICI</t>
  </si>
  <si>
    <t>Garg Furnace Ltd</t>
  </si>
  <si>
    <t>GARGFUR</t>
  </si>
  <si>
    <t>Nippon India ETF Nifty PSU Bank BeES</t>
  </si>
  <si>
    <t>PSUBNKBEES</t>
  </si>
  <si>
    <t>Total Transport Systems Ltd</t>
  </si>
  <si>
    <t>TOTAL</t>
  </si>
  <si>
    <t>Rishiroop Ltd</t>
  </si>
  <si>
    <t>RISHIROOP</t>
  </si>
  <si>
    <t>Avro India Ltd</t>
  </si>
  <si>
    <t>AVROIND</t>
  </si>
  <si>
    <t>Saptarishi Agro Industries Ltd</t>
  </si>
  <si>
    <t>SPTRSHI</t>
  </si>
  <si>
    <t>DB (International) Stock Brokers Ltd</t>
  </si>
  <si>
    <t>DBSTOCKBRO</t>
  </si>
  <si>
    <t>WeP Solutions Ltd</t>
  </si>
  <si>
    <t>WEPSOLN</t>
  </si>
  <si>
    <t>Bilcare Ltd</t>
  </si>
  <si>
    <t>BI</t>
  </si>
  <si>
    <t>Manas Properties Ltd</t>
  </si>
  <si>
    <t>MANAS</t>
  </si>
  <si>
    <t>Sumuka Agro Industries Ltd</t>
  </si>
  <si>
    <t>SUMUKA</t>
  </si>
  <si>
    <t>Panyam Cements And Mineral Industrties Ltd</t>
  </si>
  <si>
    <t>PANCM</t>
  </si>
  <si>
    <t>Aluwind Architectural Ltd</t>
  </si>
  <si>
    <t>ALUWIND</t>
  </si>
  <si>
    <t>Building Products - Others</t>
  </si>
  <si>
    <t>Lotus Eye Hospital and Institute Ltd</t>
  </si>
  <si>
    <t>LOTUSEYE</t>
  </si>
  <si>
    <t>ITL Industries Ltd</t>
  </si>
  <si>
    <t>ITL</t>
  </si>
  <si>
    <t>Ansal Housing Ltd</t>
  </si>
  <si>
    <t>ANSALHSG</t>
  </si>
  <si>
    <t>Shah Alloys Ltd</t>
  </si>
  <si>
    <t>SHAHALLOYS</t>
  </si>
  <si>
    <t>Rungta Irrigation Ltd</t>
  </si>
  <si>
    <t>RUNGTAIR</t>
  </si>
  <si>
    <t>Ascom Leasing &amp; Investments Ltd</t>
  </si>
  <si>
    <t>ASCOM</t>
  </si>
  <si>
    <t>Enfuse Solutions Ltd</t>
  </si>
  <si>
    <t>ENFUSE</t>
  </si>
  <si>
    <t>Bodhi Tree Multimedia Ltd</t>
  </si>
  <si>
    <t>BTML</t>
  </si>
  <si>
    <t>Kesar Enterprises Ltd</t>
  </si>
  <si>
    <t>KESARENT</t>
  </si>
  <si>
    <t>Dhatre Udyog Ltd</t>
  </si>
  <si>
    <t>DHATRE</t>
  </si>
  <si>
    <t>W H Brady &amp; Company Ltd</t>
  </si>
  <si>
    <t>WHBRADY</t>
  </si>
  <si>
    <t>Thakkers Developers Ltd</t>
  </si>
  <si>
    <t>THAKDEV</t>
  </si>
  <si>
    <t>Scanpoint Geomatics Ltd</t>
  </si>
  <si>
    <t>SCANPGEOM</t>
  </si>
  <si>
    <t>Deepak Spinners Ltd</t>
  </si>
  <si>
    <t>DEEPAKSP</t>
  </si>
  <si>
    <t>AAA Technologies Ltd</t>
  </si>
  <si>
    <t>AAATECH</t>
  </si>
  <si>
    <t>Jainam Ferro Alloys (I) Ltd</t>
  </si>
  <si>
    <t>JAINAM</t>
  </si>
  <si>
    <t>Steelman Telecom Ltd</t>
  </si>
  <si>
    <t>STML</t>
  </si>
  <si>
    <t>Integrated Telecommunication Services</t>
  </si>
  <si>
    <t>Indsil Hydro Power and Manganese Ltd</t>
  </si>
  <si>
    <t>INDSILHYD</t>
  </si>
  <si>
    <t>AMD Industries Ltd</t>
  </si>
  <si>
    <t>AMDIND</t>
  </si>
  <si>
    <t>ANI Integrated Services Ltd</t>
  </si>
  <si>
    <t>AISL</t>
  </si>
  <si>
    <t>BN Holdings Ltd</t>
  </si>
  <si>
    <t>BNHOLDINGS</t>
  </si>
  <si>
    <t>Baweja Studios Ltd</t>
  </si>
  <si>
    <t>BAWEJA</t>
  </si>
  <si>
    <t>K I C Metaliks Ltd</t>
  </si>
  <si>
    <t>KAJARIR</t>
  </si>
  <si>
    <t>Vedavaag Systems Ltd</t>
  </si>
  <si>
    <t>VEDAVAAG</t>
  </si>
  <si>
    <t>Teamo Productions HQ Ltd</t>
  </si>
  <si>
    <t>TPHQ</t>
  </si>
  <si>
    <t>Vaswani Industries Ltd</t>
  </si>
  <si>
    <t>VASWANI</t>
  </si>
  <si>
    <t>Tirupati Starch &amp; Chemicals Ltd</t>
  </si>
  <si>
    <t>TIRUSTA</t>
  </si>
  <si>
    <t>Salona Cotspin Ltd</t>
  </si>
  <si>
    <t>SALONA</t>
  </si>
  <si>
    <t>Amarjothi Spinning Mills Ltd</t>
  </si>
  <si>
    <t>AMARJOTHI</t>
  </si>
  <si>
    <t>Gayatri Projects Ltd</t>
  </si>
  <si>
    <t>GAYAPROJ</t>
  </si>
  <si>
    <t>Parvati Sweetners and Power Ltd</t>
  </si>
  <si>
    <t>PARVATI</t>
  </si>
  <si>
    <t>Cubex Tubings Ltd</t>
  </si>
  <si>
    <t>CUBEXTUB</t>
  </si>
  <si>
    <t>New Swan Multitech Ltd</t>
  </si>
  <si>
    <t>SWANAGRO</t>
  </si>
  <si>
    <t>Ansal Properties and Infrastructure Ltd</t>
  </si>
  <si>
    <t>ANSALAPI</t>
  </si>
  <si>
    <t>Munoth Capital Market Ltd</t>
  </si>
  <si>
    <t>MUNCAPM</t>
  </si>
  <si>
    <t>Pharmaids Pharmaceuticals Ltd</t>
  </si>
  <si>
    <t>PHARMAID</t>
  </si>
  <si>
    <t>Gayatri Sugars Ltd</t>
  </si>
  <si>
    <t>GAYATRI</t>
  </si>
  <si>
    <t>United Van Der Horst Ltd</t>
  </si>
  <si>
    <t>UVDRHOR</t>
  </si>
  <si>
    <t>Athena Global Technologies Ltd</t>
  </si>
  <si>
    <t>ATHENAGLO</t>
  </si>
  <si>
    <t>Yarn Syndicate Ltd</t>
  </si>
  <si>
    <t>YARNSYN</t>
  </si>
  <si>
    <t>Kohinoor Foods Ltd</t>
  </si>
  <si>
    <t>KOHINOOR</t>
  </si>
  <si>
    <t>Mysore Petro Chemicals Ltd</t>
  </si>
  <si>
    <t>MYSORPETRO</t>
  </si>
  <si>
    <t>Prizor Viztech Ltd</t>
  </si>
  <si>
    <t>PRIZOR</t>
  </si>
  <si>
    <t>Tamboli Industries Ltd</t>
  </si>
  <si>
    <t>TAMBOLIIN</t>
  </si>
  <si>
    <t>Tanvi Foods (India) Ltd</t>
  </si>
  <si>
    <t>TANVI</t>
  </si>
  <si>
    <t>Key Corp Ltd</t>
  </si>
  <si>
    <t>KEYCORP</t>
  </si>
  <si>
    <t>Sonal Mercantile Ltd</t>
  </si>
  <si>
    <t>SONAL</t>
  </si>
  <si>
    <t>Bhilwara Spinners Ltd</t>
  </si>
  <si>
    <t>BHILSPIN</t>
  </si>
  <si>
    <t>Srivasavi Adhesive Tapes Ltd</t>
  </si>
  <si>
    <t>SRIVASAVI</t>
  </si>
  <si>
    <t>Kothari Fermentation and Biochem Ltd</t>
  </si>
  <si>
    <t>KFBL</t>
  </si>
  <si>
    <t>Likhami Consulting Ltd</t>
  </si>
  <si>
    <t>LIKHAMI</t>
  </si>
  <si>
    <t>Golkunda Diamonds and Jewellery Ltd</t>
  </si>
  <si>
    <t>GOLKUNDIA</t>
  </si>
  <si>
    <t>Pee Cee Cosma Sope Ltd</t>
  </si>
  <si>
    <t>PCCOSMA</t>
  </si>
  <si>
    <t>Atishay Ltd</t>
  </si>
  <si>
    <t>ATISHAY</t>
  </si>
  <si>
    <t>Rexnord Electronics and Controls Ltd</t>
  </si>
  <si>
    <t>REXNORD</t>
  </si>
  <si>
    <t>India Steel Works Ltd</t>
  </si>
  <si>
    <t>ISWL</t>
  </si>
  <si>
    <t>B C C Fuba India Ltd</t>
  </si>
  <si>
    <t>BCCFUBA</t>
  </si>
  <si>
    <t>Premco Global Ltd</t>
  </si>
  <si>
    <t>PREMCO</t>
  </si>
  <si>
    <t>Beardsell Ltd</t>
  </si>
  <si>
    <t>BEARDSELL</t>
  </si>
  <si>
    <t>Kundan Edifice Ltd</t>
  </si>
  <si>
    <t>KEL</t>
  </si>
  <si>
    <t>Relicab Cable Manufacturing Ltd</t>
  </si>
  <si>
    <t>RELICAB</t>
  </si>
  <si>
    <t>Saumya Consultants Ltd</t>
  </si>
  <si>
    <t>SAUMYA</t>
  </si>
  <si>
    <t>Sal Automotive Ltd</t>
  </si>
  <si>
    <t>SALAUTO</t>
  </si>
  <si>
    <t>Master Components Ltd</t>
  </si>
  <si>
    <t>MASTER</t>
  </si>
  <si>
    <t>Manglam Infra &amp; Engineering Ltd</t>
  </si>
  <si>
    <t>MIEL</t>
  </si>
  <si>
    <t>3rd Rock Multimedia Ltd</t>
  </si>
  <si>
    <t>3RDROCK</t>
  </si>
  <si>
    <t>SNL Bearings Ltd</t>
  </si>
  <si>
    <t>SNL</t>
  </si>
  <si>
    <t>Credent Global Finance Ltd</t>
  </si>
  <si>
    <t>CGFL</t>
  </si>
  <si>
    <t>Palash Securities Ltd</t>
  </si>
  <si>
    <t>PALASHSECU</t>
  </si>
  <si>
    <t>Aksh Optifibre Ltd</t>
  </si>
  <si>
    <t>AKSHOPTFBR</t>
  </si>
  <si>
    <t>Wallfort Financial Services Ltd</t>
  </si>
  <si>
    <t>WALLFORT</t>
  </si>
  <si>
    <t>Money Masters Leasing and Finance Ltd</t>
  </si>
  <si>
    <t>MMLF</t>
  </si>
  <si>
    <t>Vaidya Sane Ayurved Laboratories Ltd</t>
  </si>
  <si>
    <t>MADHAVBAUG</t>
  </si>
  <si>
    <t>Gujchem Distillers India Ltd</t>
  </si>
  <si>
    <t>GUJCMDS</t>
  </si>
  <si>
    <t>Sundaram Multi Pap Ltd</t>
  </si>
  <si>
    <t>SUNDARAM</t>
  </si>
  <si>
    <t>Virat Crane Industries Ltd</t>
  </si>
  <si>
    <t>VIRATCRA</t>
  </si>
  <si>
    <t>Barak Valley Cements Ltd</t>
  </si>
  <si>
    <t>BVCL</t>
  </si>
  <si>
    <t>Bengal Tea &amp; Fabrics Ltd</t>
  </si>
  <si>
    <t>BENGALT</t>
  </si>
  <si>
    <t>Gujarat Natural Resources Ltd</t>
  </si>
  <si>
    <t>GNRL</t>
  </si>
  <si>
    <t>BSEL Algo Ltd</t>
  </si>
  <si>
    <t>BSELALGO</t>
  </si>
  <si>
    <t>Cerebra Integrated Technologies Ltd</t>
  </si>
  <si>
    <t>CEREBRAINT</t>
  </si>
  <si>
    <t>Shervani Industrial Syndicate Ltd</t>
  </si>
  <si>
    <t>SHERVANI</t>
  </si>
  <si>
    <t>Zenith Exports Ltd</t>
  </si>
  <si>
    <t>ZENITHEXPO</t>
  </si>
  <si>
    <t>Rama Vision Ltd</t>
  </si>
  <si>
    <t>RAMAVISION</t>
  </si>
  <si>
    <t>Kotak S&amp;P BSE Sensex ETF</t>
  </si>
  <si>
    <t>SENSEX1</t>
  </si>
  <si>
    <t>Sagarsoft (India) Ltd</t>
  </si>
  <si>
    <t>SAGARSOFT</t>
  </si>
  <si>
    <t>Pioneer Embroideries Ltd</t>
  </si>
  <si>
    <t>PIONEEREMB</t>
  </si>
  <si>
    <t>Marco Cables &amp; Conductors Ltd</t>
  </si>
  <si>
    <t>MARCO</t>
  </si>
  <si>
    <t>Rishi Laser Ltd</t>
  </si>
  <si>
    <t>RISHILASE</t>
  </si>
  <si>
    <t>Fiberweb (India) Ltd</t>
  </si>
  <si>
    <t>FIBERWEB</t>
  </si>
  <si>
    <t>Macobs Technologies Ltd</t>
  </si>
  <si>
    <t>MACOBSTECH</t>
  </si>
  <si>
    <t>Arshiya Ltd</t>
  </si>
  <si>
    <t>ARSHIYA</t>
  </si>
  <si>
    <t>Globe Textiles (India) Ltd</t>
  </si>
  <si>
    <t>GLOBE</t>
  </si>
  <si>
    <t>Ansal Buildwell Ltd</t>
  </si>
  <si>
    <t>ANSALBU</t>
  </si>
  <si>
    <t>ICICI Prudential Nifty Next 50 ETF</t>
  </si>
  <si>
    <t>NEXT50IETF</t>
  </si>
  <si>
    <t>Samrat Pharmachem Ltd</t>
  </si>
  <si>
    <t>SAMRATPH</t>
  </si>
  <si>
    <t>Southern Magnesium and Chemicals Ltd</t>
  </si>
  <si>
    <t>SOUTHMG</t>
  </si>
  <si>
    <t>Lasa Supergenerics Ltd</t>
  </si>
  <si>
    <t>LASA</t>
  </si>
  <si>
    <t>Trishakti Industries Ltd</t>
  </si>
  <si>
    <t>TRISHAKT</t>
  </si>
  <si>
    <t>Diensten Tech Ltd</t>
  </si>
  <si>
    <t>DTL</t>
  </si>
  <si>
    <t>Dhariwalcorp Ltd</t>
  </si>
  <si>
    <t>DHARIWAL</t>
  </si>
  <si>
    <t>Cravatex Ltd</t>
  </si>
  <si>
    <t>CRAVATEX</t>
  </si>
  <si>
    <t>COSCO (India) Ltd</t>
  </si>
  <si>
    <t>COSCO</t>
  </si>
  <si>
    <t>Apis India Ltd</t>
  </si>
  <si>
    <t>APIS</t>
  </si>
  <si>
    <t>Nath Industries Ltd</t>
  </si>
  <si>
    <t>NATHIND</t>
  </si>
  <si>
    <t>Steel City Securities Ltd</t>
  </si>
  <si>
    <t>STEELCITY</t>
  </si>
  <si>
    <t>IBL Finance Ltd</t>
  </si>
  <si>
    <t>IBLFL</t>
  </si>
  <si>
    <t>Financial Technology</t>
  </si>
  <si>
    <t>MEP Infrastructure Developers Ltd</t>
  </si>
  <si>
    <t>MEP</t>
  </si>
  <si>
    <t>D &amp; H India Ltd</t>
  </si>
  <si>
    <t>DHINDIA</t>
  </si>
  <si>
    <t>Akshar Spintex Ltd</t>
  </si>
  <si>
    <t>AKSHAR</t>
  </si>
  <si>
    <t>Source Natural Foods and Herbal Supplements Ltd</t>
  </si>
  <si>
    <t>SOURCENTRL</t>
  </si>
  <si>
    <t>Oxygenta Pharmaceutical Ltd</t>
  </si>
  <si>
    <t>OXYGENTAPH</t>
  </si>
  <si>
    <t>Aprameya Engineering Ltd</t>
  </si>
  <si>
    <t>APRAMEYA</t>
  </si>
  <si>
    <t>Sanco Trans Ltd</t>
  </si>
  <si>
    <t>SANCTRN</t>
  </si>
  <si>
    <t>VMS Industries Ltd</t>
  </si>
  <si>
    <t>VMS</t>
  </si>
  <si>
    <t>Aayush Wellness Ltd</t>
  </si>
  <si>
    <t>AAYUSH</t>
  </si>
  <si>
    <t>Cinerad Communications Ltd</t>
  </si>
  <si>
    <t>CINERAD</t>
  </si>
  <si>
    <t>GTV Engineering Ltd</t>
  </si>
  <si>
    <t>GTV</t>
  </si>
  <si>
    <t>Lahoti Overseas Ltd</t>
  </si>
  <si>
    <t>LAHOTIOV</t>
  </si>
  <si>
    <t>Facor Alloys Ltd</t>
  </si>
  <si>
    <t>FACORALL</t>
  </si>
  <si>
    <t>Thacker and Company Ltd</t>
  </si>
  <si>
    <t>THACKER</t>
  </si>
  <si>
    <t>Sayaji Industries Ltd</t>
  </si>
  <si>
    <t>SAYAJIIND</t>
  </si>
  <si>
    <t>Baroda Extrusion Ltd</t>
  </si>
  <si>
    <t>BAROEXT</t>
  </si>
  <si>
    <t>Energy Development Company Ltd</t>
  </si>
  <si>
    <t>ENERGYDEV</t>
  </si>
  <si>
    <t>WSFx Global Pay Ltd</t>
  </si>
  <si>
    <t>WSFX</t>
  </si>
  <si>
    <t>Future Consumer Ltd</t>
  </si>
  <si>
    <t>FCONSUMER</t>
  </si>
  <si>
    <t>Quadrant Televentures Ltd</t>
  </si>
  <si>
    <t>QUADRANT</t>
  </si>
  <si>
    <t>Suraj Industries Ltd</t>
  </si>
  <si>
    <t>SURJIND</t>
  </si>
  <si>
    <t>Nidhi Granites Ltd</t>
  </si>
  <si>
    <t>NIDHGRN</t>
  </si>
  <si>
    <t>Rasi Electrodes Ltd</t>
  </si>
  <si>
    <t>RASIELEC</t>
  </si>
  <si>
    <t>Bhagyanagar Properties Ltd</t>
  </si>
  <si>
    <t>BHAGYAPROP</t>
  </si>
  <si>
    <t>Motor and General Finance Ltd</t>
  </si>
  <si>
    <t>MOTOGENFIN</t>
  </si>
  <si>
    <t>Binayak Tex Processors Ltd</t>
  </si>
  <si>
    <t>ZBINTXPP</t>
  </si>
  <si>
    <t>Alfred Herbert (India) Ltd</t>
  </si>
  <si>
    <t>ALFREDHE</t>
  </si>
  <si>
    <t>Transteel Seating Technologies Ltd</t>
  </si>
  <si>
    <t>TRANSTEEL</t>
  </si>
  <si>
    <t>Raaj Medisafe India Ltd</t>
  </si>
  <si>
    <t>RAAJMEDI</t>
  </si>
  <si>
    <t>Jayant Infratech Ltd</t>
  </si>
  <si>
    <t>JAYANT</t>
  </si>
  <si>
    <t>Harshdeep Hortico Ltd</t>
  </si>
  <si>
    <t>HARSHDEEP</t>
  </si>
  <si>
    <t>Home Furnishings</t>
  </si>
  <si>
    <t>Ahlada Engineers Ltd</t>
  </si>
  <si>
    <t>AHLADA</t>
  </si>
  <si>
    <t>Rudra Gas Enterprise Ltd</t>
  </si>
  <si>
    <t>RUDRAGAS</t>
  </si>
  <si>
    <t>Peria Karamalai Tea and Produce Company Ltd</t>
  </si>
  <si>
    <t>PKTEA</t>
  </si>
  <si>
    <t>Aspire &amp; Innovative Advertising Ltd</t>
  </si>
  <si>
    <t>ASPIRE</t>
  </si>
  <si>
    <t>Promax Power Ltd</t>
  </si>
  <si>
    <t>PROMAX</t>
  </si>
  <si>
    <t>Landmark Property Development Co Ltd</t>
  </si>
  <si>
    <t>LPDC</t>
  </si>
  <si>
    <t>Goyal Aluminiums Ltd</t>
  </si>
  <si>
    <t>GOYALALUM</t>
  </si>
  <si>
    <t>Aakash Exploration Services Ltd</t>
  </si>
  <si>
    <t>AAKASH</t>
  </si>
  <si>
    <t>Skil Infrastructure Ltd</t>
  </si>
  <si>
    <t>SKIL</t>
  </si>
  <si>
    <t>Rainbow Foundations Ltd</t>
  </si>
  <si>
    <t>RAINBOWF</t>
  </si>
  <si>
    <t>Ausom Enterprise Ltd</t>
  </si>
  <si>
    <t>AUSOMENT</t>
  </si>
  <si>
    <t>Sampann Utpadan India Ltd</t>
  </si>
  <si>
    <t>SAMPANN</t>
  </si>
  <si>
    <t>Regency Ceramics Ltd</t>
  </si>
  <si>
    <t>REGENCERAM</t>
  </si>
  <si>
    <t>Ajooni Biotech Ltd</t>
  </si>
  <si>
    <t>AJOONI</t>
  </si>
  <si>
    <t>Accel Ltd</t>
  </si>
  <si>
    <t>ACCEL</t>
  </si>
  <si>
    <t>Maiden Forgings Ltd</t>
  </si>
  <si>
    <t>MAIDEN</t>
  </si>
  <si>
    <t>Agri-Tech (India) Ltd</t>
  </si>
  <si>
    <t>AGRITECH</t>
  </si>
  <si>
    <t>Sameera Agro and Infra Ltd</t>
  </si>
  <si>
    <t>SAIFL</t>
  </si>
  <si>
    <t>Homebuilding</t>
  </si>
  <si>
    <t>Party Cruisers Ltd</t>
  </si>
  <si>
    <t>PARTYCRUS</t>
  </si>
  <si>
    <t>Ind Swift Ltd</t>
  </si>
  <si>
    <t>INDSWFTLTD</t>
  </si>
  <si>
    <t>Vishal Bearings Ltd</t>
  </si>
  <si>
    <t>VISHALBL</t>
  </si>
  <si>
    <t>Sharp Chucks and Machines Ltd</t>
  </si>
  <si>
    <t>SCML</t>
  </si>
  <si>
    <t>Super Tannery Ltd</t>
  </si>
  <si>
    <t>SUPTANERY</t>
  </si>
  <si>
    <t>Akar Auto Industries Ltd</t>
  </si>
  <si>
    <t>AAIL</t>
  </si>
  <si>
    <t>Quantum Gold Fund</t>
  </si>
  <si>
    <t>QGOLDHALF</t>
  </si>
  <si>
    <t>Bharat Immunologicals and Biologicals Corporation Ltd</t>
  </si>
  <si>
    <t>BIBCL</t>
  </si>
  <si>
    <t>Prerna Infrabuild Ltd</t>
  </si>
  <si>
    <t>PRERINFRA</t>
  </si>
  <si>
    <t>G. G. Automotive Gears Ltd</t>
  </si>
  <si>
    <t>GGAUTO</t>
  </si>
  <si>
    <t>HDFC S&amp;P BSE Sensex ETF</t>
  </si>
  <si>
    <t>HDFCSENSEX</t>
  </si>
  <si>
    <t>Bhagwati Autocast Ltd</t>
  </si>
  <si>
    <t>BGWTATO</t>
  </si>
  <si>
    <t>Shri Gang Industries and Allied Products Ltd</t>
  </si>
  <si>
    <t>SHRIGANG</t>
  </si>
  <si>
    <t>Three M Paper Boards Ltd</t>
  </si>
  <si>
    <t>THREEMPAPE</t>
  </si>
  <si>
    <t>Ishan Dyes and Chemicals Ltd</t>
  </si>
  <si>
    <t>ISHANCH</t>
  </si>
  <si>
    <t>Royal Cushion Vinyl Products Ltd</t>
  </si>
  <si>
    <t>ROYALCU</t>
  </si>
  <si>
    <t>Parnax Lab Ltd</t>
  </si>
  <si>
    <t>PARNAXLAB</t>
  </si>
  <si>
    <t>Emerald Leisures Ltd</t>
  </si>
  <si>
    <t>EMERALL</t>
  </si>
  <si>
    <t>CNI Research Ltd</t>
  </si>
  <si>
    <t>CNIRESLTD</t>
  </si>
  <si>
    <t>Himalaya Food International Ltd</t>
  </si>
  <si>
    <t>HFIL</t>
  </si>
  <si>
    <t>Adtech Systems Ltd</t>
  </si>
  <si>
    <t>ADTECH</t>
  </si>
  <si>
    <t>National Fittings Ltd</t>
  </si>
  <si>
    <t>NATFIT</t>
  </si>
  <si>
    <t>APM Industries Ltd</t>
  </si>
  <si>
    <t>APMIN</t>
  </si>
  <si>
    <t>Swashthik Plascon Ltd</t>
  </si>
  <si>
    <t>SPL</t>
  </si>
  <si>
    <t>Expo Gas Containers Ltd</t>
  </si>
  <si>
    <t>EXPOGAS</t>
  </si>
  <si>
    <t>Womancart Ltd</t>
  </si>
  <si>
    <t>WOMANCART</t>
  </si>
  <si>
    <t>Shetron Ltd</t>
  </si>
  <si>
    <t>SHETR</t>
  </si>
  <si>
    <t>TCI Industries Ltd</t>
  </si>
  <si>
    <t>TCIIND</t>
  </si>
  <si>
    <t>Orissa Bengal Carrier Ltd</t>
  </si>
  <si>
    <t>OBCL</t>
  </si>
  <si>
    <t>MRP Agro Ltd</t>
  </si>
  <si>
    <t>MRP</t>
  </si>
  <si>
    <t>Food Distributors</t>
  </si>
  <si>
    <t>Zenith Steel Pipes &amp; Industries Ltd</t>
  </si>
  <si>
    <t>ZENITHSTL</t>
  </si>
  <si>
    <t>Paras Petrofils Ltd</t>
  </si>
  <si>
    <t>PARASPETRO</t>
  </si>
  <si>
    <t>Securekloud Technologies Ltd</t>
  </si>
  <si>
    <t>SECURKLOUD</t>
  </si>
  <si>
    <t>Banka BioLoo Ltd</t>
  </si>
  <si>
    <t>BANKA</t>
  </si>
  <si>
    <t>Ganga Forging Ltd</t>
  </si>
  <si>
    <t>GANGAFORGE</t>
  </si>
  <si>
    <t>Pulz Electronics Ltd</t>
  </si>
  <si>
    <t>PULZ</t>
  </si>
  <si>
    <t>Suvidhaa Infoserve Ltd</t>
  </si>
  <si>
    <t>SUVIDHAA</t>
  </si>
  <si>
    <t>Ahasolar Technologies Ltd</t>
  </si>
  <si>
    <t>AHASOLAR</t>
  </si>
  <si>
    <t>Home Improvement Retail</t>
  </si>
  <si>
    <t>Vippy Spinpro Ltd</t>
  </si>
  <si>
    <t>VIPPYSP</t>
  </si>
  <si>
    <t>Auro Laboratories Ltd</t>
  </si>
  <si>
    <t>AUROLAB</t>
  </si>
  <si>
    <t>Shanti Spintex Ltd</t>
  </si>
  <si>
    <t>SHANTIDENM</t>
  </si>
  <si>
    <t>Asarfi Hospital Ltd</t>
  </si>
  <si>
    <t>ASARFI</t>
  </si>
  <si>
    <t>Integrated Personnel Services Ltd</t>
  </si>
  <si>
    <t>IPSL</t>
  </si>
  <si>
    <t>Goel Food Products Ltd</t>
  </si>
  <si>
    <t>GOEL</t>
  </si>
  <si>
    <t>Simmonds Marshall Ltd</t>
  </si>
  <si>
    <t>SIMMOND</t>
  </si>
  <si>
    <t>Tilak Ventures Ltd</t>
  </si>
  <si>
    <t>TILAK</t>
  </si>
  <si>
    <t>Resonance Specialties Ltd</t>
  </si>
  <si>
    <t>RESONANCE</t>
  </si>
  <si>
    <t>Jasch Industries Ltd</t>
  </si>
  <si>
    <t>JASCH</t>
  </si>
  <si>
    <t>Dynavision Ltd</t>
  </si>
  <si>
    <t>DYNAVSN</t>
  </si>
  <si>
    <t>Tulive Developers Ltd</t>
  </si>
  <si>
    <t>TULIVE</t>
  </si>
  <si>
    <t>Mercury Laboratories Ltd</t>
  </si>
  <si>
    <t>MERCURYLAB</t>
  </si>
  <si>
    <t>Abhinav Capital Services Ltd</t>
  </si>
  <si>
    <t>ABHICAP</t>
  </si>
  <si>
    <t>Transcorp International Ltd</t>
  </si>
  <si>
    <t>TRANSCOR</t>
  </si>
  <si>
    <t>Precision Metaliks Ltd</t>
  </si>
  <si>
    <t>PRECISION</t>
  </si>
  <si>
    <t>Grob Tea Co Ltd</t>
  </si>
  <si>
    <t>GROBTEA</t>
  </si>
  <si>
    <t>Sattrix Information Security Ltd</t>
  </si>
  <si>
    <t>SATTRIX</t>
  </si>
  <si>
    <t>Kemp and Company Ltd</t>
  </si>
  <si>
    <t>KEMP</t>
  </si>
  <si>
    <t>Global Pet Industries Ltd</t>
  </si>
  <si>
    <t>GLOBALPET</t>
  </si>
  <si>
    <t>Maruti Interior Products Ltd</t>
  </si>
  <si>
    <t>SPITZE</t>
  </si>
  <si>
    <t>Twentyfirst Century Management Services Ltd</t>
  </si>
  <si>
    <t>21STCENMGM</t>
  </si>
  <si>
    <t>Balgopal Commercial Ltd</t>
  </si>
  <si>
    <t>BALGOPAL</t>
  </si>
  <si>
    <t>Times Guaranty Ltd</t>
  </si>
  <si>
    <t>TIMESGTY</t>
  </si>
  <si>
    <t>Advik Capital Ltd</t>
  </si>
  <si>
    <t>ADVIKCA</t>
  </si>
  <si>
    <t>Constronics Infra Ltd</t>
  </si>
  <si>
    <t>CONSTRONIC</t>
  </si>
  <si>
    <t>Virat Leasing Ltd</t>
  </si>
  <si>
    <t>VLL</t>
  </si>
  <si>
    <t>Alkali Metals Ltd</t>
  </si>
  <si>
    <t>ALKALI</t>
  </si>
  <si>
    <t>Modern Dairies Ltd</t>
  </si>
  <si>
    <t>MODAIRY</t>
  </si>
  <si>
    <t>Hindustan Appliances Ltd</t>
  </si>
  <si>
    <t>HINDAPL</t>
  </si>
  <si>
    <t>Creative Castings Ltd</t>
  </si>
  <si>
    <t>Cadsys (India) Ltd</t>
  </si>
  <si>
    <t>CADSYS</t>
  </si>
  <si>
    <t>Fortis Malar Hospitals Ltd</t>
  </si>
  <si>
    <t>FORTISMLR</t>
  </si>
  <si>
    <t>AK Spintex Ltd</t>
  </si>
  <si>
    <t>AKSPINTEX</t>
  </si>
  <si>
    <t>Damodar Industries Ltd</t>
  </si>
  <si>
    <t>DAMODARIND</t>
  </si>
  <si>
    <t>Latteys Industries Ltd</t>
  </si>
  <si>
    <t>LATTEYS</t>
  </si>
  <si>
    <t>Durlax Top Surface Ltd</t>
  </si>
  <si>
    <t>DURLAX</t>
  </si>
  <si>
    <t>Mcon Rasayan India Ltd</t>
  </si>
  <si>
    <t>MCON</t>
  </si>
  <si>
    <t>James Warren Tea Ltd</t>
  </si>
  <si>
    <t>JAMESWARREN</t>
  </si>
  <si>
    <t>Moksh Ornaments Ltd</t>
  </si>
  <si>
    <t>MOKSH</t>
  </si>
  <si>
    <t>Crop Life Science Ltd</t>
  </si>
  <si>
    <t>CLSL</t>
  </si>
  <si>
    <t>Dangee Dums Ltd</t>
  </si>
  <si>
    <t>DANGEE</t>
  </si>
  <si>
    <t>Tokyo Plast International Ltd</t>
  </si>
  <si>
    <t>TOKYOPLAST</t>
  </si>
  <si>
    <t>Inani Securities Ltd</t>
  </si>
  <si>
    <t>INANISEC</t>
  </si>
  <si>
    <t>Retina Paints Ltd</t>
  </si>
  <si>
    <t>RETINA</t>
  </si>
  <si>
    <t>Yogi Ltd</t>
  </si>
  <si>
    <t>YOGI</t>
  </si>
  <si>
    <t>Asit C Mehta Financial Services Ltd</t>
  </si>
  <si>
    <t>ASITCFIN</t>
  </si>
  <si>
    <t>DRS Cargo Movers Ltd</t>
  </si>
  <si>
    <t>DRSCARGO</t>
  </si>
  <si>
    <t>Kontor Space Ltd</t>
  </si>
  <si>
    <t>KONTOR</t>
  </si>
  <si>
    <t>Phoenix International Ltd</t>
  </si>
  <si>
    <t>PHOENXINTL</t>
  </si>
  <si>
    <t>Kesar Terminals &amp; Infrastructure Ltd</t>
  </si>
  <si>
    <t>KTIL</t>
  </si>
  <si>
    <t>Holmarc Opto-Mechatronics Ltd</t>
  </si>
  <si>
    <t>HOLMARC</t>
  </si>
  <si>
    <t>Haryana Capfin Ltd</t>
  </si>
  <si>
    <t>HARYNACAP</t>
  </si>
  <si>
    <t>Blue Pebble Ltd</t>
  </si>
  <si>
    <t>BLUEPEBBLE</t>
  </si>
  <si>
    <t>Rachana Infrastructure Ltd</t>
  </si>
  <si>
    <t>RILINFRA</t>
  </si>
  <si>
    <t>McNally Bharat Engg Co Ltd</t>
  </si>
  <si>
    <t>MBECL</t>
  </si>
  <si>
    <t>Soma Textiles &amp; Industries Ltd</t>
  </si>
  <si>
    <t>SOMATEX</t>
  </si>
  <si>
    <t>Excel Realty N Infra Ltd</t>
  </si>
  <si>
    <t>EXCEL</t>
  </si>
  <si>
    <t>Modern Engineering and Projects Ltd</t>
  </si>
  <si>
    <t>MEAPL</t>
  </si>
  <si>
    <t>Shri Krishna Devcon Ltd</t>
  </si>
  <si>
    <t>SHRIKRISH</t>
  </si>
  <si>
    <t>Shalimar Wires Industries Ltd</t>
  </si>
  <si>
    <t>SHALIWIR</t>
  </si>
  <si>
    <t>Popees Cares Ltd</t>
  </si>
  <si>
    <t>POPEES</t>
  </si>
  <si>
    <t>Polychem Ltd</t>
  </si>
  <si>
    <t>POLYCHEM</t>
  </si>
  <si>
    <t>Sambhaav Media Ltd</t>
  </si>
  <si>
    <t>SAMBHAAV</t>
  </si>
  <si>
    <t>Inter Globe Finance Ltd</t>
  </si>
  <si>
    <t>INTRGLB</t>
  </si>
  <si>
    <t>Unique Organics Ltd</t>
  </si>
  <si>
    <t>UNIQUEO</t>
  </si>
  <si>
    <t>Aditya Consumer Marketing Ltd</t>
  </si>
  <si>
    <t>ACML</t>
  </si>
  <si>
    <t>Arihant Academy Ltd</t>
  </si>
  <si>
    <t>ARIHANTACA</t>
  </si>
  <si>
    <t>Everest Organics Ltd</t>
  </si>
  <si>
    <t>EVERESTO</t>
  </si>
  <si>
    <t>Dhanashree Electronics Ltd</t>
  </si>
  <si>
    <t>DEL</t>
  </si>
  <si>
    <t>HEC Infra Projects Ltd</t>
  </si>
  <si>
    <t>HECPROJECT</t>
  </si>
  <si>
    <t>Kiduja India Ltd</t>
  </si>
  <si>
    <t>KIDUJA</t>
  </si>
  <si>
    <t>Aditya BSL Nifty Next 50 ETF</t>
  </si>
  <si>
    <t>ABSLNN50ET</t>
  </si>
  <si>
    <t>United Cotfab Ltd</t>
  </si>
  <si>
    <t>COTFAB</t>
  </si>
  <si>
    <t>Innovassynth Investments Ltd</t>
  </si>
  <si>
    <t>INOVSYNTH</t>
  </si>
  <si>
    <t>Palred Technologies Ltd</t>
  </si>
  <si>
    <t>PALREDTEC</t>
  </si>
  <si>
    <t>Varanium Cloud Ltd</t>
  </si>
  <si>
    <t>CLOUD</t>
  </si>
  <si>
    <t>Yaari Digital Integrated Services Ltd</t>
  </si>
  <si>
    <t>YAARI</t>
  </si>
  <si>
    <t>BLB Ltd</t>
  </si>
  <si>
    <t>BLBLIMITED</t>
  </si>
  <si>
    <t>Modulex Construction Technologies Ltd</t>
  </si>
  <si>
    <t>MODULEX</t>
  </si>
  <si>
    <t>Kkalpana Industries (India) Ltd</t>
  </si>
  <si>
    <t>KKALPANAIND</t>
  </si>
  <si>
    <t>KG Petrochem Ltd</t>
  </si>
  <si>
    <t>KGPETRO</t>
  </si>
  <si>
    <t>Alstone Textiles (India) Ltd</t>
  </si>
  <si>
    <t>ALSTONE</t>
  </si>
  <si>
    <t>Madhav Copper Ltd</t>
  </si>
  <si>
    <t>MCL</t>
  </si>
  <si>
    <t>Anjani Foods Ltd</t>
  </si>
  <si>
    <t>ANJANIFOODS</t>
  </si>
  <si>
    <t>Aarvee Denims and Exports Ltd</t>
  </si>
  <si>
    <t>AARVEEDEN</t>
  </si>
  <si>
    <t>Trescon Ltd</t>
  </si>
  <si>
    <t>TRESCON</t>
  </si>
  <si>
    <t>Freshtrop Fruits Ltd</t>
  </si>
  <si>
    <t>FRSHTRP</t>
  </si>
  <si>
    <t>Gokak Textiles Ltd</t>
  </si>
  <si>
    <t>GOKAKTEX</t>
  </si>
  <si>
    <t>Chowgule Steamships Ltd</t>
  </si>
  <si>
    <t>CHOWGULSTM</t>
  </si>
  <si>
    <t>Som Datt Finance Corporation Ltd</t>
  </si>
  <si>
    <t>SODFC</t>
  </si>
  <si>
    <t>Veekayem Fashion &amp; Apparels Ltd</t>
  </si>
  <si>
    <t>VEEKAYEM</t>
  </si>
  <si>
    <t>Biofil Chemicals and Pharmaceuticals Ltd</t>
  </si>
  <si>
    <t>BIOFILCHEM</t>
  </si>
  <si>
    <t>Arnold Holdings Ltd</t>
  </si>
  <si>
    <t>ARNOLD</t>
  </si>
  <si>
    <t>Astron Paper &amp; Board Mill Ltd</t>
  </si>
  <si>
    <t>ASTRON</t>
  </si>
  <si>
    <t>Healthy Life Agritec Ltd</t>
  </si>
  <si>
    <t>HEALTHYLIFE</t>
  </si>
  <si>
    <t>IFL Enterprises Ltd</t>
  </si>
  <si>
    <t>IFL</t>
  </si>
  <si>
    <t>Dutron Polymers Ltd</t>
  </si>
  <si>
    <t>DUTRON</t>
  </si>
  <si>
    <t>Mayank Cattle Food Ltd</t>
  </si>
  <si>
    <t>MCFL</t>
  </si>
  <si>
    <t>SKP Securities Ltd</t>
  </si>
  <si>
    <t>SKPSEC</t>
  </si>
  <si>
    <t>Jet Freight Logistics Ltd</t>
  </si>
  <si>
    <t>JETFREIGHT</t>
  </si>
  <si>
    <t>Auto Pins (India) Ltd</t>
  </si>
  <si>
    <t>AUTOPINS</t>
  </si>
  <si>
    <t>ICICI Prudential Silver ETF</t>
  </si>
  <si>
    <t>SILVERIETF</t>
  </si>
  <si>
    <t>HB Stockholdings Ltd</t>
  </si>
  <si>
    <t>HBSL</t>
  </si>
  <si>
    <t>HOV Services Ltd</t>
  </si>
  <si>
    <t>HOVS</t>
  </si>
  <si>
    <t>Mohini Health &amp; Hygiene Ltd</t>
  </si>
  <si>
    <t>MHHL</t>
  </si>
  <si>
    <t>Srei Infrastructure Finance Ltd</t>
  </si>
  <si>
    <t>SREINFRA</t>
  </si>
  <si>
    <t>TPI India Ltd</t>
  </si>
  <si>
    <t>TPINDIA</t>
  </si>
  <si>
    <t>Hindustan Hardy Ltd</t>
  </si>
  <si>
    <t>HINDHARD</t>
  </si>
  <si>
    <t>Mohite Industries Ltd</t>
  </si>
  <si>
    <t>MOHITE</t>
  </si>
  <si>
    <t>Sky Industries Ltd</t>
  </si>
  <si>
    <t>SKYIND</t>
  </si>
  <si>
    <t>Astal Laboratories Ltd</t>
  </si>
  <si>
    <t>ASTALLTD</t>
  </si>
  <si>
    <t>Karma Energy Ltd</t>
  </si>
  <si>
    <t>KARMAENG</t>
  </si>
  <si>
    <t>Shilp Gravures Ltd</t>
  </si>
  <si>
    <t>SHILGRAVQ</t>
  </si>
  <si>
    <t>Picturepost Studios Ltd</t>
  </si>
  <si>
    <t>PPSL</t>
  </si>
  <si>
    <t>Kay Power and Paper Ltd</t>
  </si>
  <si>
    <t>KAYPOWR</t>
  </si>
  <si>
    <t>Cinevista Ltd</t>
  </si>
  <si>
    <t>CINEVISTA</t>
  </si>
  <si>
    <t>LCC Infotech Ltd</t>
  </si>
  <si>
    <t>LCCINFOTEC</t>
  </si>
  <si>
    <t>Sharika Enterprises Ltd</t>
  </si>
  <si>
    <t>SHARIKA</t>
  </si>
  <si>
    <t>Riddhi Corporate Services Ltd</t>
  </si>
  <si>
    <t>RIDDHICORP</t>
  </si>
  <si>
    <t>Mukesh Babu Financial Services Ltd</t>
  </si>
  <si>
    <t>MUKESHB</t>
  </si>
  <si>
    <t>Synoptics Technologies Ltd</t>
  </si>
  <si>
    <t>SYNOPTICS</t>
  </si>
  <si>
    <t>HB Portfolio Ltd</t>
  </si>
  <si>
    <t>HBPOR</t>
  </si>
  <si>
    <t>Debock Industries Ltd</t>
  </si>
  <si>
    <t>DIL</t>
  </si>
  <si>
    <t>Daikaffil Chemicals India Ltd</t>
  </si>
  <si>
    <t>DAIKAFFI</t>
  </si>
  <si>
    <t>Archit Organosys Ltd</t>
  </si>
  <si>
    <t>ARCHITORG</t>
  </si>
  <si>
    <t>Future Enterprises Ltd</t>
  </si>
  <si>
    <t>FELDVR</t>
  </si>
  <si>
    <t>Simbhaoli Sugars Ltd</t>
  </si>
  <si>
    <t>SIMBHALS</t>
  </si>
  <si>
    <t>Gujarat Containers Ltd</t>
  </si>
  <si>
    <t>GUJCONT</t>
  </si>
  <si>
    <t>Deepak Chemtex Ltd</t>
  </si>
  <si>
    <t>DEEPAKCHEM</t>
  </si>
  <si>
    <t>Ganga Papers India Ltd</t>
  </si>
  <si>
    <t>GANGAPA</t>
  </si>
  <si>
    <t>Hisar Metal Industries Ltd</t>
  </si>
  <si>
    <t>HISARMETAL</t>
  </si>
  <si>
    <t>Delta Manufacturing Ltd</t>
  </si>
  <si>
    <t>DELTAMAGNT</t>
  </si>
  <si>
    <t>SecMark Consultancy Ltd</t>
  </si>
  <si>
    <t>SECMARK</t>
  </si>
  <si>
    <t>Orient Press Ltd</t>
  </si>
  <si>
    <t>ORIENTLTD</t>
  </si>
  <si>
    <t>Titan Securities Ltd</t>
  </si>
  <si>
    <t>TITANSEC</t>
  </si>
  <si>
    <t>Mangalam Alloys Ltd</t>
  </si>
  <si>
    <t>MAL</t>
  </si>
  <si>
    <t>Unifinz Capital India Ltd</t>
  </si>
  <si>
    <t>UCIL</t>
  </si>
  <si>
    <t>Quicktouch Technologies Ltd</t>
  </si>
  <si>
    <t>QUICKTOUCH</t>
  </si>
  <si>
    <t>Madhucon Projects Ltd</t>
  </si>
  <si>
    <t>MADHUCON</t>
  </si>
  <si>
    <t>Chartered Logistics Ltd</t>
  </si>
  <si>
    <t>CHLOGIST</t>
  </si>
  <si>
    <t>Remi Edelstahl Tubulars Ltd</t>
  </si>
  <si>
    <t>REMIEDEL</t>
  </si>
  <si>
    <t>Aplab Ltd</t>
  </si>
  <si>
    <t>APLAB</t>
  </si>
  <si>
    <t>Vidli Restaurants Ltd</t>
  </si>
  <si>
    <t>VIDLI</t>
  </si>
  <si>
    <t>Makers Laboratories Ltd</t>
  </si>
  <si>
    <t>MAKERSL</t>
  </si>
  <si>
    <t>Kemistar Corporation Ltd</t>
  </si>
  <si>
    <t>KEMISTAR</t>
  </si>
  <si>
    <t>Bansal Roofing Products Ltd</t>
  </si>
  <si>
    <t>BRPL</t>
  </si>
  <si>
    <t>T &amp; I Global Ltd</t>
  </si>
  <si>
    <t>TIGLOB</t>
  </si>
  <si>
    <t>Sangam Finserv Ltd</t>
  </si>
  <si>
    <t>SANGAMFIN</t>
  </si>
  <si>
    <t>Bombay Metrics Supply Chain Ltd</t>
  </si>
  <si>
    <t>BMETRICS</t>
  </si>
  <si>
    <t>BITS Ltd</t>
  </si>
  <si>
    <t>BITS</t>
  </si>
  <si>
    <t>Pritish Nandy Communications Ltd</t>
  </si>
  <si>
    <t>PNC</t>
  </si>
  <si>
    <t>KBS India Ltd</t>
  </si>
  <si>
    <t>KBSINDIA</t>
  </si>
  <si>
    <t>Porwal Auto Components Ltd</t>
  </si>
  <si>
    <t>PORWAL</t>
  </si>
  <si>
    <t>Sati Poly Plast Ltd</t>
  </si>
  <si>
    <t>SATIPOLY</t>
  </si>
  <si>
    <t>Vasundhara Rasayans Ltd</t>
  </si>
  <si>
    <t>VRL</t>
  </si>
  <si>
    <t>Futuristic Solutions Ltd</t>
  </si>
  <si>
    <t>FUTSOL</t>
  </si>
  <si>
    <t>Alkosign Ltd</t>
  </si>
  <si>
    <t>ALKOSIGN</t>
  </si>
  <si>
    <t>Scoobee Day Garments (India) Ltd</t>
  </si>
  <si>
    <t>SCOOBEEDAY</t>
  </si>
  <si>
    <t>Nilachal Refractories Ltd</t>
  </si>
  <si>
    <t>NILACHAL</t>
  </si>
  <si>
    <t>Aimco Pesticides Ltd</t>
  </si>
  <si>
    <t>AIMCOPEST</t>
  </si>
  <si>
    <t>Celebrity Fashions Ltd</t>
  </si>
  <si>
    <t>CELEBRITY</t>
  </si>
  <si>
    <t>Saboo Sodium Chloro Ltd</t>
  </si>
  <si>
    <t>SABOOSOD</t>
  </si>
  <si>
    <t>Minal Industries Ltd</t>
  </si>
  <si>
    <t>MINALIND</t>
  </si>
  <si>
    <t>Acme Resources Ltd</t>
  </si>
  <si>
    <t>ACME</t>
  </si>
  <si>
    <t>Tayo Rolls Ltd</t>
  </si>
  <si>
    <t>TATAYODOGA</t>
  </si>
  <si>
    <t>Murae Organisor Ltd</t>
  </si>
  <si>
    <t>MURAE</t>
  </si>
  <si>
    <t>Agni Green Power Ltd</t>
  </si>
  <si>
    <t>AGNI</t>
  </si>
  <si>
    <t>Raminfo Ltd</t>
  </si>
  <si>
    <t>RAMINFO</t>
  </si>
  <si>
    <t>Sunil Healthcare Ltd</t>
  </si>
  <si>
    <t>SUNLOC</t>
  </si>
  <si>
    <t>Titan Intech Ltd</t>
  </si>
  <si>
    <t>TITANIN</t>
  </si>
  <si>
    <t>LIC MF Nifty 8-13 yr G-Sec ETF</t>
  </si>
  <si>
    <t>LICNETFGSC</t>
  </si>
  <si>
    <t>Tree House Education and Accessories Ltd</t>
  </si>
  <si>
    <t>TREEHOUSE</t>
  </si>
  <si>
    <t>Nrb Industrial Bearings Ltd</t>
  </si>
  <si>
    <t>NIBL</t>
  </si>
  <si>
    <t>MKP Mobility Ltd</t>
  </si>
  <si>
    <t>MKPMOB</t>
  </si>
  <si>
    <t>Pressure Sensitive Systems (India) Ltd</t>
  </si>
  <si>
    <t>PRESSURS</t>
  </si>
  <si>
    <t>Shristi Infrastructure Development Corporation Ltd</t>
  </si>
  <si>
    <t>SHRISTI</t>
  </si>
  <si>
    <t>Silkflex Polymers (India) Ltd</t>
  </si>
  <si>
    <t>SILKFLEX</t>
  </si>
  <si>
    <t>Welcast Steels Ltd</t>
  </si>
  <si>
    <t>ZWELCAST</t>
  </si>
  <si>
    <t>AIK Pipes and Polymers Ltd</t>
  </si>
  <si>
    <t>AIKPIPES</t>
  </si>
  <si>
    <t>Lykis Ltd</t>
  </si>
  <si>
    <t>LYKISLTD</t>
  </si>
  <si>
    <t>IDBI Gold Exchange Traded Fund</t>
  </si>
  <si>
    <t>LICMFGOLD</t>
  </si>
  <si>
    <t>Cranes Software International Ltd</t>
  </si>
  <si>
    <t>CRANESSOFT</t>
  </si>
  <si>
    <t>The Victoria Mills Ltd</t>
  </si>
  <si>
    <t>VICTMILL</t>
  </si>
  <si>
    <t>Jeevan Scientific Technology Ltd</t>
  </si>
  <si>
    <t>JSTL</t>
  </si>
  <si>
    <t>Sakthi Finance Ltd</t>
  </si>
  <si>
    <t>SAKTHIFIN</t>
  </si>
  <si>
    <t>Service Care Ltd</t>
  </si>
  <si>
    <t>SERVICE</t>
  </si>
  <si>
    <t>Polylink Polymers (India) Ltd</t>
  </si>
  <si>
    <t>POLYLINK</t>
  </si>
  <si>
    <t>GACM Technologies Ltd</t>
  </si>
  <si>
    <t>GATECH</t>
  </si>
  <si>
    <t>Archies Ltd</t>
  </si>
  <si>
    <t>ARCHIES</t>
  </si>
  <si>
    <t>Marshall Machines Ltd</t>
  </si>
  <si>
    <t>MARSHALL</t>
  </si>
  <si>
    <t>Shine Fashions (India) Ltd</t>
  </si>
  <si>
    <t>SHINEFASH</t>
  </si>
  <si>
    <t>Shivam Chemicals Ltd</t>
  </si>
  <si>
    <t>SHIVAM</t>
  </si>
  <si>
    <t>CMX Holdings Ltd</t>
  </si>
  <si>
    <t>SIELFNS</t>
  </si>
  <si>
    <t>GSM Foils Ltd</t>
  </si>
  <si>
    <t>GSMFOILS</t>
  </si>
  <si>
    <t>Keerthi Industries Ltd</t>
  </si>
  <si>
    <t>KEERTHI</t>
  </si>
  <si>
    <t>AVSL Industries Ltd</t>
  </si>
  <si>
    <t>AVSL</t>
  </si>
  <si>
    <t>SVP Global Textiles Ltd</t>
  </si>
  <si>
    <t>SVPGLOB</t>
  </si>
  <si>
    <t>Bulkcorp International Ltd</t>
  </si>
  <si>
    <t>BULKCORP</t>
  </si>
  <si>
    <t>Arabian Petroleum Ltd</t>
  </si>
  <si>
    <t>ARABIAN</t>
  </si>
  <si>
    <t>Kaizen Agro Infrabuild Ltd</t>
  </si>
  <si>
    <t>KAIZENAGRO</t>
  </si>
  <si>
    <t>Deem Roll Tech Ltd</t>
  </si>
  <si>
    <t>DEEM</t>
  </si>
  <si>
    <t>Agro Phos (India) Ltd</t>
  </si>
  <si>
    <t>AGROPHOS</t>
  </si>
  <si>
    <t>Ambar Protein Industries Ltd</t>
  </si>
  <si>
    <t>AMBARPIL</t>
  </si>
  <si>
    <t>Acknit Industries Ltd</t>
  </si>
  <si>
    <t>ACKNIT</t>
  </si>
  <si>
    <t>Hariyana Ship Breakers Ltd</t>
  </si>
  <si>
    <t>HRYNSHP</t>
  </si>
  <si>
    <t>Everlon Financials Ltd</t>
  </si>
  <si>
    <t>EVERFIN</t>
  </si>
  <si>
    <t>Skyline Millars Ltd</t>
  </si>
  <si>
    <t>SKYLMILAR</t>
  </si>
  <si>
    <t>Dharni Capital Services Ltd</t>
  </si>
  <si>
    <t>DHARNI</t>
  </si>
  <si>
    <t>Filtra Consultants and Engineers Ltd</t>
  </si>
  <si>
    <t>FILTRA</t>
  </si>
  <si>
    <t>Auro Impex &amp; Chemicals Ltd</t>
  </si>
  <si>
    <t>AUROIMPEX</t>
  </si>
  <si>
    <t>Graphisads Ltd</t>
  </si>
  <si>
    <t>GRAPHISAD</t>
  </si>
  <si>
    <t>Dollex Agrotech Ltd</t>
  </si>
  <si>
    <t>DOLLEX</t>
  </si>
  <si>
    <t>Luharuka Media &amp; Infra Ltd</t>
  </si>
  <si>
    <t>LUHARUKA</t>
  </si>
  <si>
    <t>Tera Software Ltd</t>
  </si>
  <si>
    <t>TERASOFT</t>
  </si>
  <si>
    <t>Royale Manor Hotels and Industries Ltd</t>
  </si>
  <si>
    <t>RAYALEMA</t>
  </si>
  <si>
    <t>Mirae Asset S&amp;P 500 Top 50 ETF</t>
  </si>
  <si>
    <t>MASPTOP50</t>
  </si>
  <si>
    <t>Ahmedabad Steel Craft Ltd</t>
  </si>
  <si>
    <t>AHMDSTE</t>
  </si>
  <si>
    <t>Reliable Data Services Ltd</t>
  </si>
  <si>
    <t>RELIABLE</t>
  </si>
  <si>
    <t>Patdiam Jewellery Ltd</t>
  </si>
  <si>
    <t>PJL</t>
  </si>
  <si>
    <t>M V K Agro Food Product Ltd</t>
  </si>
  <si>
    <t>MVKAGRO</t>
  </si>
  <si>
    <t>Siti Networks Ltd</t>
  </si>
  <si>
    <t>SITINET</t>
  </si>
  <si>
    <t>Sanrhea Technical Textiles Ltd</t>
  </si>
  <si>
    <t>SANTETX</t>
  </si>
  <si>
    <t>Kanishk Steel Industries Ltd</t>
  </si>
  <si>
    <t>KANSHST</t>
  </si>
  <si>
    <t>Aro Granite Industries Ltd</t>
  </si>
  <si>
    <t>AROGRANITE</t>
  </si>
  <si>
    <t>Krishna Ventures Ltd</t>
  </si>
  <si>
    <t>KRISHNA</t>
  </si>
  <si>
    <t>Ambo Agritec Ltd</t>
  </si>
  <si>
    <t>AMBOAGRI</t>
  </si>
  <si>
    <t>Pulsar International Ltd</t>
  </si>
  <si>
    <t>PULSRIN</t>
  </si>
  <si>
    <t>Biogen Pharmachem Industries Ltd</t>
  </si>
  <si>
    <t>BIOGEN</t>
  </si>
  <si>
    <t>Independent Power Producers &amp; Energy Traders</t>
  </si>
  <si>
    <t>Shree Marutinandan Tubes Ltd</t>
  </si>
  <si>
    <t>SHREE</t>
  </si>
  <si>
    <t>Presstonic Engineering Ltd</t>
  </si>
  <si>
    <t>PRESSTONIC</t>
  </si>
  <si>
    <t>Locomotive Engines &amp; Rolling Stock</t>
  </si>
  <si>
    <t>Siddhika Coatings Ltd</t>
  </si>
  <si>
    <t>SIDDHIKA</t>
  </si>
  <si>
    <t>One Global Service Provider Ltd</t>
  </si>
  <si>
    <t>ONEGLOBAL</t>
  </si>
  <si>
    <t>Universal Starch Chem Allied Ltd</t>
  </si>
  <si>
    <t>UNIVSTAR</t>
  </si>
  <si>
    <t>Manoj Ceramic Ltd</t>
  </si>
  <si>
    <t>MCPL</t>
  </si>
  <si>
    <t>Banas Finance Ltd</t>
  </si>
  <si>
    <t>BANASFN</t>
  </si>
  <si>
    <t>Satchmo Holdings Ltd</t>
  </si>
  <si>
    <t>SATCH</t>
  </si>
  <si>
    <t>Superior Industrial Enterprises Ltd</t>
  </si>
  <si>
    <t>SIEL</t>
  </si>
  <si>
    <t>Sam Industries Ltd</t>
  </si>
  <si>
    <t>SAMINDUS</t>
  </si>
  <si>
    <t>Pentagon Rubber Ltd</t>
  </si>
  <si>
    <t>PENTAGON</t>
  </si>
  <si>
    <t>Mirae Asset NYSE FANG+ ETF</t>
  </si>
  <si>
    <t>MAFANG</t>
  </si>
  <si>
    <t>NCL Research and Financial Services Ltd</t>
  </si>
  <si>
    <t>NCLRESE</t>
  </si>
  <si>
    <t>Malu Paper Mills Ltd</t>
  </si>
  <si>
    <t>MALUPAPER</t>
  </si>
  <si>
    <t>Prolife Industries Ltd</t>
  </si>
  <si>
    <t>PROLIFE</t>
  </si>
  <si>
    <t>Gujarat Hotels Ltd</t>
  </si>
  <si>
    <t>GUJHOTE</t>
  </si>
  <si>
    <t>Radiowalla Network Ltd</t>
  </si>
  <si>
    <t>RADIOWALLA</t>
  </si>
  <si>
    <t>Amrapali Industries Ltd</t>
  </si>
  <si>
    <t>AMRAPLIN</t>
  </si>
  <si>
    <t>Capfin India Ltd</t>
  </si>
  <si>
    <t>CAPFIN</t>
  </si>
  <si>
    <t>Aditya BSL Nifty Bank ETF</t>
  </si>
  <si>
    <t>ABSLBANETF</t>
  </si>
  <si>
    <t>NAM Securities Ltd</t>
  </si>
  <si>
    <t>NAM</t>
  </si>
  <si>
    <t>Rajgor Castor Derivatives Ltd</t>
  </si>
  <si>
    <t>RCDL</t>
  </si>
  <si>
    <t>Ashnoor Textile Mills Ltd</t>
  </si>
  <si>
    <t>ASHNOOR</t>
  </si>
  <si>
    <t>Evans Electric Ltd</t>
  </si>
  <si>
    <t>EVANS</t>
  </si>
  <si>
    <t>Rasandik Engineering Industries India Ltd</t>
  </si>
  <si>
    <t>RASANDIK</t>
  </si>
  <si>
    <t>ICICI Prudential S&amp;P BSE Liquid Rate ETF</t>
  </si>
  <si>
    <t>LIQUIDIETF</t>
  </si>
  <si>
    <t>Sheetal Universal Ltd</t>
  </si>
  <si>
    <t>SHEETAL</t>
  </si>
  <si>
    <t>Baba Food Processing (India) Ltd</t>
  </si>
  <si>
    <t>BABAFP</t>
  </si>
  <si>
    <t>Supra Pacific Financial Services Ltd</t>
  </si>
  <si>
    <t>SUPRAPFSL</t>
  </si>
  <si>
    <t>Bhatia Colour Chem Ltd</t>
  </si>
  <si>
    <t>BCCL</t>
  </si>
  <si>
    <t>Jindal Hotels Ltd</t>
  </si>
  <si>
    <t>JINDHOT</t>
  </si>
  <si>
    <t>Lexus Granito (India) Ltd</t>
  </si>
  <si>
    <t>LEXUS</t>
  </si>
  <si>
    <t>Manugraph India Ltd</t>
  </si>
  <si>
    <t>MANUGRAPH</t>
  </si>
  <si>
    <t>Vishwas Agri Seeds Ltd</t>
  </si>
  <si>
    <t>VISHWAS</t>
  </si>
  <si>
    <t>Ganesha Ecoverse Ltd</t>
  </si>
  <si>
    <t>GANVERSE</t>
  </si>
  <si>
    <t>Innovative Tech Pack Ltd</t>
  </si>
  <si>
    <t>INNOVTEC</t>
  </si>
  <si>
    <t>Raj Oil Mills Ltd</t>
  </si>
  <si>
    <t>ROML</t>
  </si>
  <si>
    <t>Comrade Appliances Ltd</t>
  </si>
  <si>
    <t>COMRADE</t>
  </si>
  <si>
    <t>Ekansh Concepts Ltd</t>
  </si>
  <si>
    <t>EKANSH</t>
  </si>
  <si>
    <t>Terai Tea Co Ltd</t>
  </si>
  <si>
    <t>TERAI</t>
  </si>
  <si>
    <t>Seya Industries Ltd</t>
  </si>
  <si>
    <t>SEYAIND</t>
  </si>
  <si>
    <t>Optimus Finance Ltd</t>
  </si>
  <si>
    <t>OPTIFIN</t>
  </si>
  <si>
    <t>Godavari Drugs Ltd</t>
  </si>
  <si>
    <t>GODAVARI</t>
  </si>
  <si>
    <t>Ceejay Finance Ltd</t>
  </si>
  <si>
    <t>CEEJAY</t>
  </si>
  <si>
    <t>Ameya Precision Engineers Ltd</t>
  </si>
  <si>
    <t>AMEYA</t>
  </si>
  <si>
    <t>Gujarat Poly Electronics Ltd</t>
  </si>
  <si>
    <t>GUJARATPOLY</t>
  </si>
  <si>
    <t>Shiva Mills Ltd</t>
  </si>
  <si>
    <t>SHIVAMILLS</t>
  </si>
  <si>
    <t>Atal Realtech Ltd</t>
  </si>
  <si>
    <t>ATALREAL</t>
  </si>
  <si>
    <t>Kranti Industries Ltd</t>
  </si>
  <si>
    <t>KRANTI</t>
  </si>
  <si>
    <t>Krypton Industries Ltd</t>
  </si>
  <si>
    <t>KRYPTONQ</t>
  </si>
  <si>
    <t>Nhc Foods Ltd</t>
  </si>
  <si>
    <t>NHCFOODS</t>
  </si>
  <si>
    <t>Envair Electrodyne Ltd</t>
  </si>
  <si>
    <t>ENVAIREL</t>
  </si>
  <si>
    <t>Slone Infosystems Ltd</t>
  </si>
  <si>
    <t>SLONE</t>
  </si>
  <si>
    <t>Kalyan Capitals Ltd</t>
  </si>
  <si>
    <t>KALYANCAP</t>
  </si>
  <si>
    <t>Mahickra Chemicals Ltd</t>
  </si>
  <si>
    <t>MAHICKRA</t>
  </si>
  <si>
    <t>3P Land Holdings Ltd</t>
  </si>
  <si>
    <t>3PLAND</t>
  </si>
  <si>
    <t>Simran Farms Ltd</t>
  </si>
  <si>
    <t>SIMRAN</t>
  </si>
  <si>
    <t>Real Touch Finance Ltd</t>
  </si>
  <si>
    <t>RTFL</t>
  </si>
  <si>
    <t>Achyut Healthcare Ltd</t>
  </si>
  <si>
    <t>ACHYUT</t>
  </si>
  <si>
    <t>Thinkink Picturez Ltd</t>
  </si>
  <si>
    <t>THINKINK</t>
  </si>
  <si>
    <t>Diligent Media Corporation Ltd</t>
  </si>
  <si>
    <t>DNAMEDIA</t>
  </si>
  <si>
    <t>Olatech Solutions Ltd</t>
  </si>
  <si>
    <t>OLATECH</t>
  </si>
  <si>
    <t>AmpVolts Ltd</t>
  </si>
  <si>
    <t>QUEST</t>
  </si>
  <si>
    <t>Trans India House Impex Ltd</t>
  </si>
  <si>
    <t>TIHIL</t>
  </si>
  <si>
    <t>Austin Engineering Company Ltd</t>
  </si>
  <si>
    <t>AUSTENG</t>
  </si>
  <si>
    <t>Pioneer Investcorp Ltd</t>
  </si>
  <si>
    <t>PIONRINV</t>
  </si>
  <si>
    <t>Rex Pipes and Cables Industries Ltd</t>
  </si>
  <si>
    <t>REXPIPES</t>
  </si>
  <si>
    <t>Shree Krishna Infrastructure Ltd</t>
  </si>
  <si>
    <t>SKIFL</t>
  </si>
  <si>
    <t>East West Freight Carriers Ltd</t>
  </si>
  <si>
    <t>EASTWEST</t>
  </si>
  <si>
    <t>Joindre Capital Services Ltd</t>
  </si>
  <si>
    <t>JOINDRE</t>
  </si>
  <si>
    <t>Medicamen Organics Ltd</t>
  </si>
  <si>
    <t>MEDIORG</t>
  </si>
  <si>
    <t>Eiko Lifesciences Ltd</t>
  </si>
  <si>
    <t>EIKO</t>
  </si>
  <si>
    <t>Ravi Kumar Distilleries Ltd</t>
  </si>
  <si>
    <t>RKDL</t>
  </si>
  <si>
    <t>Divyashakti Ltd</t>
  </si>
  <si>
    <t>DIVSHKT</t>
  </si>
  <si>
    <t>Softrak Venture Investment Limited</t>
  </si>
  <si>
    <t>SOFTRAKV</t>
  </si>
  <si>
    <t>Prudential Sugar Corp Ltd</t>
  </si>
  <si>
    <t>PRUDMOULI</t>
  </si>
  <si>
    <t>We Win Ltd</t>
  </si>
  <si>
    <t>WEWIN</t>
  </si>
  <si>
    <t>Morarka Finance Ltd</t>
  </si>
  <si>
    <t>MORARKFI</t>
  </si>
  <si>
    <t>Globesecure Technologies Ltd</t>
  </si>
  <si>
    <t>GSTL</t>
  </si>
  <si>
    <t>Escorp Asset Management Ltd</t>
  </si>
  <si>
    <t>ESCORP</t>
  </si>
  <si>
    <t>Growington Ventures India Ltd</t>
  </si>
  <si>
    <t>GROWINGTON</t>
  </si>
  <si>
    <t>Bang Overseas Ltd</t>
  </si>
  <si>
    <t>BANG</t>
  </si>
  <si>
    <t>Bombay Cycle and Motor Agency Ltd</t>
  </si>
  <si>
    <t>BOMBCYC</t>
  </si>
  <si>
    <t>Omnitex Industries (India) Ltd</t>
  </si>
  <si>
    <t>OMNITEX</t>
  </si>
  <si>
    <t>Milgrey Finance and Investments Ltd</t>
  </si>
  <si>
    <t>ZMILGFIN</t>
  </si>
  <si>
    <t>Dev Labtech Venture Ltd</t>
  </si>
  <si>
    <t>DEVLAB</t>
  </si>
  <si>
    <t>Sri KPR Industries Ltd</t>
  </si>
  <si>
    <t>SRIKPRIND</t>
  </si>
  <si>
    <t>Candour Techtex Ltd</t>
  </si>
  <si>
    <t>CANDOUR</t>
  </si>
  <si>
    <t>Lesha Industries Ltd</t>
  </si>
  <si>
    <t>LESHAIND</t>
  </si>
  <si>
    <t>Max Heights Infrastructure Ltd</t>
  </si>
  <si>
    <t>MAXHEIGHTS</t>
  </si>
  <si>
    <t>Rathi Bars Ltd</t>
  </si>
  <si>
    <t>RATHIBAR</t>
  </si>
  <si>
    <t>TCFC Finance Ltd</t>
  </si>
  <si>
    <t>TCFCFINQ</t>
  </si>
  <si>
    <t>Vasudhagama Enterprises Ltd</t>
  </si>
  <si>
    <t>VASUDHAGAM</t>
  </si>
  <si>
    <t>Maestros Electronics &amp; Telecommunications Systems Ltd</t>
  </si>
  <si>
    <t>METSL</t>
  </si>
  <si>
    <t>Prospect Commodities Ltd</t>
  </si>
  <si>
    <t>PCL</t>
  </si>
  <si>
    <t>Perfectpac Ltd</t>
  </si>
  <si>
    <t>PERFEPA</t>
  </si>
  <si>
    <t>Pattech Fitwell Tube Components Ltd</t>
  </si>
  <si>
    <t>PATTECH</t>
  </si>
  <si>
    <t>Motilal Oswal Midcap 100 ETF</t>
  </si>
  <si>
    <t>MOM100</t>
  </si>
  <si>
    <t>F Mec International Financial Services Ltd</t>
  </si>
  <si>
    <t>FMEC</t>
  </si>
  <si>
    <t>Shri Vasuprada Plantations Ltd</t>
  </si>
  <si>
    <t>VASUPRADA</t>
  </si>
  <si>
    <t>Nandani Creation Ltd</t>
  </si>
  <si>
    <t>JAIPURKURT</t>
  </si>
  <si>
    <t>Riba Textiles Ltd</t>
  </si>
  <si>
    <t>RIBATEX</t>
  </si>
  <si>
    <t>Riddhi Steel and Tube Ltd</t>
  </si>
  <si>
    <t>RSTL</t>
  </si>
  <si>
    <t>Vadivarhe Speciality Chemicals Ltd</t>
  </si>
  <si>
    <t>VSCL</t>
  </si>
  <si>
    <t>Magson Retail and Distribution Ltd</t>
  </si>
  <si>
    <t>MAGSON</t>
  </si>
  <si>
    <t>Elegant Marbles and Grani Industries Ltd</t>
  </si>
  <si>
    <t>ELEMARB</t>
  </si>
  <si>
    <t>Johnson Pharmacare Ltd</t>
  </si>
  <si>
    <t>JOHNPHARMA</t>
  </si>
  <si>
    <t>Rapicut Carbides Ltd</t>
  </si>
  <si>
    <t>RAPICUT</t>
  </si>
  <si>
    <t>Arex Industries Ltd</t>
  </si>
  <si>
    <t>AREXMIS</t>
  </si>
  <si>
    <t>Arvind and Company Shipping Agencies Ltd</t>
  </si>
  <si>
    <t>ACSAL</t>
  </si>
  <si>
    <t>Gini Silk Mills Ltd</t>
  </si>
  <si>
    <t>GINISILK</t>
  </si>
  <si>
    <t>Orient Beverages Ltd</t>
  </si>
  <si>
    <t>ORIBEVER</t>
  </si>
  <si>
    <t>Kotak Nifty PSU Bank ETF</t>
  </si>
  <si>
    <t>PSUBANK</t>
  </si>
  <si>
    <t>Akiko Global Services Ltd</t>
  </si>
  <si>
    <t>AKIKO</t>
  </si>
  <si>
    <t>Sambandam Spinning Mills Ltd</t>
  </si>
  <si>
    <t>SAMBANDAM</t>
  </si>
  <si>
    <t>SM Auto Stamping Ltd</t>
  </si>
  <si>
    <t>SMAUTO</t>
  </si>
  <si>
    <t>Nova Iron and Steel Ltd</t>
  </si>
  <si>
    <t>NOVIS</t>
  </si>
  <si>
    <t>Ambani Orgochem Ltd</t>
  </si>
  <si>
    <t>AMBANIORGO</t>
  </si>
  <si>
    <t>Invesco India Gold Exchange Traded Fund</t>
  </si>
  <si>
    <t>IVZINGOLD</t>
  </si>
  <si>
    <t>ARCL Organics Ltd</t>
  </si>
  <si>
    <t>ARCL</t>
  </si>
  <si>
    <t>Gujarat Craft Industries Ltd</t>
  </si>
  <si>
    <t>GUJCRAFT</t>
  </si>
  <si>
    <t>Swarnsarita Jewels India Ltd</t>
  </si>
  <si>
    <t>SWARNSAR</t>
  </si>
  <si>
    <t>Balkrishna Paper Mills Ltd</t>
  </si>
  <si>
    <t>BALKRISHNA</t>
  </si>
  <si>
    <t>Naturite Agro Products Ltd</t>
  </si>
  <si>
    <t>NAPL</t>
  </si>
  <si>
    <t>Virat Industries Ltd</t>
  </si>
  <si>
    <t>VIRAT</t>
  </si>
  <si>
    <t>Smiths &amp; Founders (India) Ltd</t>
  </si>
  <si>
    <t>SMFIL</t>
  </si>
  <si>
    <t>Punjab Communications Ltd</t>
  </si>
  <si>
    <t>PUNJCOMMU</t>
  </si>
  <si>
    <t>Monotype India Ltd</t>
  </si>
  <si>
    <t>MONOT</t>
  </si>
  <si>
    <t>UMA Converter Ltd</t>
  </si>
  <si>
    <t>UMA</t>
  </si>
  <si>
    <t>STL Global Ltd</t>
  </si>
  <si>
    <t>SGL</t>
  </si>
  <si>
    <t>Viaz Tyres Ltd</t>
  </si>
  <si>
    <t>VIAZ</t>
  </si>
  <si>
    <t>Rolta India Ltd</t>
  </si>
  <si>
    <t>ROLTA</t>
  </si>
  <si>
    <t>SVC Industries Ltd</t>
  </si>
  <si>
    <t>SVCIND</t>
  </si>
  <si>
    <t>Alfa Transformers Ltd</t>
  </si>
  <si>
    <t>ALFATRAN</t>
  </si>
  <si>
    <t>Veeram Securities Ltd</t>
  </si>
  <si>
    <t>VSL</t>
  </si>
  <si>
    <t>Swasti Vinayaka Synthetics Ltd</t>
  </si>
  <si>
    <t>SWASTIVI</t>
  </si>
  <si>
    <t>AKG Exim Ltd</t>
  </si>
  <si>
    <t>AKG</t>
  </si>
  <si>
    <t>Aristo Bio-Tech and Lifescience Ltd</t>
  </si>
  <si>
    <t>ARISTO</t>
  </si>
  <si>
    <t>Golden Tobacco Ltd</t>
  </si>
  <si>
    <t>GOLDENTOBC</t>
  </si>
  <si>
    <t>Milton Industries Ltd</t>
  </si>
  <si>
    <t>MILTON</t>
  </si>
  <si>
    <t>Rollatainers Ltd</t>
  </si>
  <si>
    <t>ROLLT</t>
  </si>
  <si>
    <t>Kreon Finnancial Services Ltd</t>
  </si>
  <si>
    <t>KREONFIN</t>
  </si>
  <si>
    <t>Vertexplus Technologies Ltd</t>
  </si>
  <si>
    <t>VERTEXPLUS</t>
  </si>
  <si>
    <t>Mehta Housing Finance Ltd</t>
  </si>
  <si>
    <t>MEHTAHG</t>
  </si>
  <si>
    <t>Vels Film International Ltd</t>
  </si>
  <si>
    <t>VELS</t>
  </si>
  <si>
    <t>Garment Mantra Lifestyle Ltd</t>
  </si>
  <si>
    <t>GARMNTMNTR</t>
  </si>
  <si>
    <t>Elixir Capital Ltd</t>
  </si>
  <si>
    <t>ELIXIR</t>
  </si>
  <si>
    <t>Le Lavoir Ltd</t>
  </si>
  <si>
    <t>LELAVOIR</t>
  </si>
  <si>
    <t>Agarwal Float Glass India Ltd</t>
  </si>
  <si>
    <t>AGARWALFT</t>
  </si>
  <si>
    <t>Shree Pacetronix Ltd</t>
  </si>
  <si>
    <t>SHREEPAC</t>
  </si>
  <si>
    <t>Baba Arts Ltd</t>
  </si>
  <si>
    <t>BABA</t>
  </si>
  <si>
    <t>Mirae Asset Nifty Financial Services ETF</t>
  </si>
  <si>
    <t>BFSI</t>
  </si>
  <si>
    <t>Mono Pharmacare Ltd</t>
  </si>
  <si>
    <t>MONOPHARMA</t>
  </si>
  <si>
    <t>National Oxygen Ltd</t>
  </si>
  <si>
    <t>NOL</t>
  </si>
  <si>
    <t>Meera Industries Ltd</t>
  </si>
  <si>
    <t>MEERA</t>
  </si>
  <si>
    <t>Anand Rayons Ltd</t>
  </si>
  <si>
    <t>ARL</t>
  </si>
  <si>
    <t>Omfurn India Ltd</t>
  </si>
  <si>
    <t>OMFURN</t>
  </si>
  <si>
    <t>P B M Polytex Ltd</t>
  </si>
  <si>
    <t>PBMPOLY</t>
  </si>
  <si>
    <t>ABC India Ltd</t>
  </si>
  <si>
    <t>ABCINDQ</t>
  </si>
  <si>
    <t>Warren Tea Ltd</t>
  </si>
  <si>
    <t>WARRENTEA</t>
  </si>
  <si>
    <t>ARC Finance Ltd</t>
  </si>
  <si>
    <t>ARCFIN</t>
  </si>
  <si>
    <t>Shreeshay Engineers Ltd</t>
  </si>
  <si>
    <t>SHREESHAY</t>
  </si>
  <si>
    <t>Kenvi Jewels Ltd</t>
  </si>
  <si>
    <t>KENVI</t>
  </si>
  <si>
    <t>Clara Industries Ltd</t>
  </si>
  <si>
    <t>CLARA</t>
  </si>
  <si>
    <t>Modipon Ltd</t>
  </si>
  <si>
    <t>MODIPON</t>
  </si>
  <si>
    <t>Katare Spinning Mills Ltd</t>
  </si>
  <si>
    <t>KATRSPG</t>
  </si>
  <si>
    <t>Fundviser Capital (India) Ltd</t>
  </si>
  <si>
    <t>FUNDVISER</t>
  </si>
  <si>
    <t>Construction Materials</t>
  </si>
  <si>
    <t>K G Denim Ltd</t>
  </si>
  <si>
    <t>KGDENIM</t>
  </si>
  <si>
    <t>Tridhya Tech Ltd</t>
  </si>
  <si>
    <t>TRIDHYA</t>
  </si>
  <si>
    <t>Globalspace Technologies Ltd</t>
  </si>
  <si>
    <t>Dhampure Speciality Sugars Ltd</t>
  </si>
  <si>
    <t>DHAMPURE</t>
  </si>
  <si>
    <t>Sampre Nutritions Ltd</t>
  </si>
  <si>
    <t>SAMPRE</t>
  </si>
  <si>
    <t>Advance Metering Technology Ltd</t>
  </si>
  <si>
    <t>AMTL</t>
  </si>
  <si>
    <t>Silgo Retail Ltd</t>
  </si>
  <si>
    <t>SILGO</t>
  </si>
  <si>
    <t>Akash Infra-Projects Ltd</t>
  </si>
  <si>
    <t>AKASH</t>
  </si>
  <si>
    <t>Ishan International Ltd</t>
  </si>
  <si>
    <t>ISHAN</t>
  </si>
  <si>
    <t>Royal Sense Ltd</t>
  </si>
  <si>
    <t>ROYAL</t>
  </si>
  <si>
    <t>Lakshmi Finance and Industrial Corp Ltd</t>
  </si>
  <si>
    <t>LFIC</t>
  </si>
  <si>
    <t>Real Eco Energy Ltd</t>
  </si>
  <si>
    <t>REALECO</t>
  </si>
  <si>
    <t>Shree Krishna Paper Mills &amp; Industries Ltd</t>
  </si>
  <si>
    <t>SKPMIL</t>
  </si>
  <si>
    <t>Chrome Silicon Ltd</t>
  </si>
  <si>
    <t>CHROME</t>
  </si>
  <si>
    <t>G.S. Auto International Ltd</t>
  </si>
  <si>
    <t>GSAUTO</t>
  </si>
  <si>
    <t>Kavveri Telecom Products Ltd</t>
  </si>
  <si>
    <t>KAVVERITEL</t>
  </si>
  <si>
    <t>Ravalgaon Sugar Farm Ltd</t>
  </si>
  <si>
    <t>RAVALSUGAR</t>
  </si>
  <si>
    <t>Ultra Wiring Connectivity System Ltd</t>
  </si>
  <si>
    <t>UWCSL</t>
  </si>
  <si>
    <t>Kalahridhaan Trendz Ltd</t>
  </si>
  <si>
    <t>KTL</t>
  </si>
  <si>
    <t>Dhanalaxmi Roto Spinners Ltd</t>
  </si>
  <si>
    <t>DHANROTO</t>
  </si>
  <si>
    <t>Isl Consulting Ltd</t>
  </si>
  <si>
    <t>ISLCONSUL</t>
  </si>
  <si>
    <t>Shreyas Intermediates Ltd</t>
  </si>
  <si>
    <t>SHREYASI</t>
  </si>
  <si>
    <t>Oceanic Foods Ltd</t>
  </si>
  <si>
    <t>OCEANIC</t>
  </si>
  <si>
    <t>Shalimar Productions Ltd</t>
  </si>
  <si>
    <t>SHALPRO</t>
  </si>
  <si>
    <t>AccelerateBS India Ltd</t>
  </si>
  <si>
    <t>ACCELERATE</t>
  </si>
  <si>
    <t>Super Crop Safe Ltd</t>
  </si>
  <si>
    <t>SUCROSA</t>
  </si>
  <si>
    <t>Gita Renewable Energy Ltd</t>
  </si>
  <si>
    <t>GITARENEW</t>
  </si>
  <si>
    <t>Inani Marbles and Industries Ltd</t>
  </si>
  <si>
    <t>INANI</t>
  </si>
  <si>
    <t>JFL Life Sciences Ltd</t>
  </si>
  <si>
    <t>JFLLIFE</t>
  </si>
  <si>
    <t>Lee &amp; Nee Softwares (Exports) Ltd</t>
  </si>
  <si>
    <t>LEENEE</t>
  </si>
  <si>
    <t>Jagan Lamps Ltd</t>
  </si>
  <si>
    <t>JAGANLAM</t>
  </si>
  <si>
    <t>Poddar Housing and Development Ltd</t>
  </si>
  <si>
    <t>PODDARHOUS</t>
  </si>
  <si>
    <t>AJR Infra and Tolling Ltd</t>
  </si>
  <si>
    <t>AJRINFRA</t>
  </si>
  <si>
    <t>Mefcom Capital Markets Ltd</t>
  </si>
  <si>
    <t>MEFCOMCAP</t>
  </si>
  <si>
    <t>Shelter Pharma Ltd</t>
  </si>
  <si>
    <t>SHELTER</t>
  </si>
  <si>
    <t>Transgene Biotek Ltd</t>
  </si>
  <si>
    <t>TRABI</t>
  </si>
  <si>
    <t>Mediaone Global Entertainment Ltd</t>
  </si>
  <si>
    <t>MEDIAONE</t>
  </si>
  <si>
    <t>UR Sugar Industries Ltd</t>
  </si>
  <si>
    <t>URSUGAR</t>
  </si>
  <si>
    <t>CCL International Ltd</t>
  </si>
  <si>
    <t>CCLINTER</t>
  </si>
  <si>
    <t>G-Tec Jainx Education Ltd</t>
  </si>
  <si>
    <t>GTECJAINX</t>
  </si>
  <si>
    <t>PCS Technology Ltd</t>
  </si>
  <si>
    <t>PCS</t>
  </si>
  <si>
    <t>Technology Hardware, Storage &amp; Peripherals</t>
  </si>
  <si>
    <t>Banaras Beads Ltd</t>
  </si>
  <si>
    <t>BANARBEADS</t>
  </si>
  <si>
    <t>Mish Designs Ltd</t>
  </si>
  <si>
    <t>MISHDESIGN</t>
  </si>
  <si>
    <t>Sunrise Efficient Marketing Ltd</t>
  </si>
  <si>
    <t>SEML</t>
  </si>
  <si>
    <t>Adroit Infotech Ltd</t>
  </si>
  <si>
    <t>ADROITINFO</t>
  </si>
  <si>
    <t>Deccan Health Care Ltd</t>
  </si>
  <si>
    <t>DECCAN</t>
  </si>
  <si>
    <t>Morgan Ventures Ltd</t>
  </si>
  <si>
    <t>MORGAN</t>
  </si>
  <si>
    <t>National Plastic Industries Ltd</t>
  </si>
  <si>
    <t>NATPLAS</t>
  </si>
  <si>
    <t>Hardcastle and Waud Manufacturing Co Ltd</t>
  </si>
  <si>
    <t>HARDCAS</t>
  </si>
  <si>
    <t>Associated Ceramics Ltd</t>
  </si>
  <si>
    <t>ASSOCER</t>
  </si>
  <si>
    <t>MM Rubber Company Ltd</t>
  </si>
  <si>
    <t>MMRUBBR-B</t>
  </si>
  <si>
    <t>Response Informatics Ltd</t>
  </si>
  <si>
    <t>RESPONSINF</t>
  </si>
  <si>
    <t>G G Dandekar Properties Ltd</t>
  </si>
  <si>
    <t>GGDPROP</t>
  </si>
  <si>
    <t>Supreme Engineering Ltd</t>
  </si>
  <si>
    <t>SUPREMEENG</t>
  </si>
  <si>
    <t>Chartered Capital and Investment Ltd</t>
  </si>
  <si>
    <t>CHRTEDCA</t>
  </si>
  <si>
    <t>Amkay Products Ltd</t>
  </si>
  <si>
    <t>AMKAY</t>
  </si>
  <si>
    <t>Fervent Synergies Ltd</t>
  </si>
  <si>
    <t>FERVENTSYN</t>
  </si>
  <si>
    <t>Inland Printers Ltd</t>
  </si>
  <si>
    <t>INLANPR</t>
  </si>
  <si>
    <t>Burnpur Cement Ltd</t>
  </si>
  <si>
    <t>BURNPUR</t>
  </si>
  <si>
    <t>Medi-Caps Ltd</t>
  </si>
  <si>
    <t>MEDICAPQ</t>
  </si>
  <si>
    <t>ANG Lifesciences India Ltd</t>
  </si>
  <si>
    <t>ANG</t>
  </si>
  <si>
    <t>Country Condo's Ltd</t>
  </si>
  <si>
    <t>COUNCODOS</t>
  </si>
  <si>
    <t>Zodiac-JRD-MKJ Ltd</t>
  </si>
  <si>
    <t>ZODJRDMKJ</t>
  </si>
  <si>
    <t>H P Cotton Textile Mills Ltd</t>
  </si>
  <si>
    <t>HPCOTTON</t>
  </si>
  <si>
    <t>Dmr Hydroengineering &amp; Infrastructures Ltd</t>
  </si>
  <si>
    <t>DMR</t>
  </si>
  <si>
    <t>Vivid Mercantile Ltd</t>
  </si>
  <si>
    <t>VIVIDM</t>
  </si>
  <si>
    <t>Chandra Bhagat Pharma Ltd</t>
  </si>
  <si>
    <t>CBPL</t>
  </si>
  <si>
    <t>SPS Finquest Ltd</t>
  </si>
  <si>
    <t>SPS</t>
  </si>
  <si>
    <t>Garnet Construction Ltd</t>
  </si>
  <si>
    <t>GARNET</t>
  </si>
  <si>
    <t>Diversified Real Estate Activities</t>
  </si>
  <si>
    <t>Regency Fincorp Ltd</t>
  </si>
  <si>
    <t>REGENCY</t>
  </si>
  <si>
    <t>Abhishek Integrations Ltd</t>
  </si>
  <si>
    <t>AILIMITED</t>
  </si>
  <si>
    <t>HOAC Foods India Ltd</t>
  </si>
  <si>
    <t>HOACFOODS</t>
  </si>
  <si>
    <t>Godha Cabcon &amp; Insulation Ltd</t>
  </si>
  <si>
    <t>GODHA</t>
  </si>
  <si>
    <t>DSJ Keep Learning Ltd</t>
  </si>
  <si>
    <t>KEEPLEARN</t>
  </si>
  <si>
    <t>Rose Merc Ltd</t>
  </si>
  <si>
    <t>ROSEMER</t>
  </si>
  <si>
    <t>Diligent Industries Ltd</t>
  </si>
  <si>
    <t>DILIGENT</t>
  </si>
  <si>
    <t>Telogica Ltd</t>
  </si>
  <si>
    <t>TELOGICA</t>
  </si>
  <si>
    <t>Communications Equipment</t>
  </si>
  <si>
    <t>Assam Entrade Ltd</t>
  </si>
  <si>
    <t>ASSAMENT</t>
  </si>
  <si>
    <t>Diversified Financial Services</t>
  </si>
  <si>
    <t>GKB Ophthalmics Ltd</t>
  </si>
  <si>
    <t>GKB</t>
  </si>
  <si>
    <t>Continental Seeds and Chemicals Ltd</t>
  </si>
  <si>
    <t>CONTI</t>
  </si>
  <si>
    <t>Mittal Life Style Ltd</t>
  </si>
  <si>
    <t>MITTAL</t>
  </si>
  <si>
    <t>GTN Industries Ltd</t>
  </si>
  <si>
    <t>GTNINDS</t>
  </si>
  <si>
    <t>S V J Enterprises Ltd</t>
  </si>
  <si>
    <t>SVJ</t>
  </si>
  <si>
    <t>Aeonx Digital Technology Ltd</t>
  </si>
  <si>
    <t>AEONXDIGI</t>
  </si>
  <si>
    <t>Walpar Nutritions Ltd</t>
  </si>
  <si>
    <t>WALPAR</t>
  </si>
  <si>
    <t>Camex Ltd</t>
  </si>
  <si>
    <t>CAMEXLTD</t>
  </si>
  <si>
    <t>Palco Metals Ltd</t>
  </si>
  <si>
    <t>PALCO</t>
  </si>
  <si>
    <t>Pearl Polymers Ltd</t>
  </si>
  <si>
    <t>PEARLPOLY</t>
  </si>
  <si>
    <t>Shree Rajasthan Syntex Ltd</t>
  </si>
  <si>
    <t>SHRAJSYNQ</t>
  </si>
  <si>
    <t>Tirupati Tyres Ltd</t>
  </si>
  <si>
    <t>TTIL</t>
  </si>
  <si>
    <t>Aatmaj Healthcare Ltd</t>
  </si>
  <si>
    <t>AATMAJ</t>
  </si>
  <si>
    <t>Naapbooks Ltd</t>
  </si>
  <si>
    <t>NBL</t>
  </si>
  <si>
    <t>Micropro Software Solutions Ltd</t>
  </si>
  <si>
    <t>MICROPRO</t>
  </si>
  <si>
    <t>Shrenik Ltd</t>
  </si>
  <si>
    <t>SHRENIK</t>
  </si>
  <si>
    <t>Saven Technologies Ltd</t>
  </si>
  <si>
    <t>7TEC</t>
  </si>
  <si>
    <t>Vruddhi Engineering Works Ltd</t>
  </si>
  <si>
    <t>VRUDDHI</t>
  </si>
  <si>
    <t>Comfort Fincap Ltd</t>
  </si>
  <si>
    <t>COMFINCAP</t>
  </si>
  <si>
    <t>Yamini Investments Company Ltd</t>
  </si>
  <si>
    <t>YAMNINV</t>
  </si>
  <si>
    <t>Abm International Ltd</t>
  </si>
  <si>
    <t>ABMINTLLTD</t>
  </si>
  <si>
    <t>Mishka Exim Ltd</t>
  </si>
  <si>
    <t>MISHKA</t>
  </si>
  <si>
    <t>Signoria Creation Ltd</t>
  </si>
  <si>
    <t>SIGNORIA</t>
  </si>
  <si>
    <t>C P S Shapers Ltd</t>
  </si>
  <si>
    <t>CPS</t>
  </si>
  <si>
    <t>Shrydus Industries Ltd</t>
  </si>
  <si>
    <t>SHRYDUS</t>
  </si>
  <si>
    <t>Starcom Information Technology Ltd</t>
  </si>
  <si>
    <t>STARCOM</t>
  </si>
  <si>
    <t>Laxmi Cotspin Ltd</t>
  </si>
  <si>
    <t>LAXMICOT</t>
  </si>
  <si>
    <t>E-Land Apparel Ltd</t>
  </si>
  <si>
    <t>ELAND</t>
  </si>
  <si>
    <t>Walchand Peoplefirst Ltd</t>
  </si>
  <si>
    <t>WALCHPF</t>
  </si>
  <si>
    <t>Metal Coatings (India) Ltd</t>
  </si>
  <si>
    <t>METALCO</t>
  </si>
  <si>
    <t>Committed Cargo Care Ltd</t>
  </si>
  <si>
    <t>COMMITTED</t>
  </si>
  <si>
    <t>VSF Projects Ltd</t>
  </si>
  <si>
    <t>VSFPROJ</t>
  </si>
  <si>
    <t>Vista Pharmaceuticals Ltd</t>
  </si>
  <si>
    <t>VISTAPH</t>
  </si>
  <si>
    <t>Sintex Plastics Technology Ltd</t>
  </si>
  <si>
    <t>SPTL</t>
  </si>
  <si>
    <t>Apoorva Leasing Finance and Investment Company Ltd</t>
  </si>
  <si>
    <t>APOORVA</t>
  </si>
  <si>
    <t>Destiny Logistics &amp; Infra Ltd</t>
  </si>
  <si>
    <t>DESTINY</t>
  </si>
  <si>
    <t>Tapi Fruit Processing Ltd</t>
  </si>
  <si>
    <t>TAPIFRUIT</t>
  </si>
  <si>
    <t>Humming Bird Education Ltd</t>
  </si>
  <si>
    <t>HBEL</t>
  </si>
  <si>
    <t>Franklin Industries Ltd</t>
  </si>
  <si>
    <t>FRANKLININD</t>
  </si>
  <si>
    <t>Vistar Amar Ltd</t>
  </si>
  <si>
    <t>VISTARAMAR</t>
  </si>
  <si>
    <t>Ceeta Industries Ltd</t>
  </si>
  <si>
    <t>CEETAIN</t>
  </si>
  <si>
    <t>Ushanti Colour Chem Ltd</t>
  </si>
  <si>
    <t>UCL</t>
  </si>
  <si>
    <t>Ankit Metal &amp; Power Ltd</t>
  </si>
  <si>
    <t>ANKITMETAL</t>
  </si>
  <si>
    <t>Salem Erode Investments Ltd</t>
  </si>
  <si>
    <t>SALEM</t>
  </si>
  <si>
    <t>Mandeep Auto Industries Ltd</t>
  </si>
  <si>
    <t>MANDEEP</t>
  </si>
  <si>
    <t>Cell Point (India) Ltd</t>
  </si>
  <si>
    <t>CELLPOINT</t>
  </si>
  <si>
    <t>Choksi Laboratories Ltd</t>
  </si>
  <si>
    <t>CHOKSILA</t>
  </si>
  <si>
    <t>Contil India Ltd</t>
  </si>
  <si>
    <t>CONTILI</t>
  </si>
  <si>
    <t>FEL</t>
  </si>
  <si>
    <t>Sandu Pharmaceuticals Ltd</t>
  </si>
  <si>
    <t>SANDUPHQ</t>
  </si>
  <si>
    <t>Dhanlaxmi Fabrics Ltd</t>
  </si>
  <si>
    <t>DHANFAB</t>
  </si>
  <si>
    <t>Hawa Engineers Ltd</t>
  </si>
  <si>
    <t>HAWAENG</t>
  </si>
  <si>
    <t>PVV Infra Ltd</t>
  </si>
  <si>
    <t>PVVINFRA</t>
  </si>
  <si>
    <t>Hemadri Cements Ltd</t>
  </si>
  <si>
    <t>HEMACEM</t>
  </si>
  <si>
    <t>DK Enterprises Global Ltd</t>
  </si>
  <si>
    <t>DKEGL</t>
  </si>
  <si>
    <t>Ambica Agarbathies Aroma &amp; Industries Ltd</t>
  </si>
  <si>
    <t>AMBICAAGAR</t>
  </si>
  <si>
    <t>Sangani Hospitals Ltd</t>
  </si>
  <si>
    <t>SANGANI</t>
  </si>
  <si>
    <t>Rolcon Engineering Company Ltd</t>
  </si>
  <si>
    <t>ROLCOEN</t>
  </si>
  <si>
    <t>AA Plus Tradelink Ltd</t>
  </si>
  <si>
    <t>AAPLUSTRAD</t>
  </si>
  <si>
    <t>Ashnisha Industries Ltd</t>
  </si>
  <si>
    <t>ASHNI</t>
  </si>
  <si>
    <t>Kanani Industries Ltd</t>
  </si>
  <si>
    <t>KANANIIND</t>
  </si>
  <si>
    <t>BDR Buildcon Ltd</t>
  </si>
  <si>
    <t>BDR</t>
  </si>
  <si>
    <t>Ecoboard Industries Ltd</t>
  </si>
  <si>
    <t>ECOBOAR</t>
  </si>
  <si>
    <t>Mohit Paper Mills Ltd</t>
  </si>
  <si>
    <t>MOHITPPR</t>
  </si>
  <si>
    <t>Vivo Bio Tech Ltd</t>
  </si>
  <si>
    <t>VIVOBIOT</t>
  </si>
  <si>
    <t>Greenhitech Ventures Ltd</t>
  </si>
  <si>
    <t>GVL</t>
  </si>
  <si>
    <t>Prismx Global Ventures Ltd</t>
  </si>
  <si>
    <t>PRISMX</t>
  </si>
  <si>
    <t>Visaman Global Sales Ltd</t>
  </si>
  <si>
    <t>VISAMAN</t>
  </si>
  <si>
    <t>Vineet Laboratories Ltd</t>
  </si>
  <si>
    <t>VINEETLAB</t>
  </si>
  <si>
    <t>Getalong Enterprise Ltd</t>
  </si>
  <si>
    <t>GETALONG</t>
  </si>
  <si>
    <t>Anjani Synthetics Ltd</t>
  </si>
  <si>
    <t>ANJANI</t>
  </si>
  <si>
    <t>Restile Ceramics Ltd</t>
  </si>
  <si>
    <t>RESTILE</t>
  </si>
  <si>
    <t>Goblin India Ltd</t>
  </si>
  <si>
    <t>GOBLIN</t>
  </si>
  <si>
    <t>Yudiz Solutions Ltd</t>
  </si>
  <si>
    <t>YUDIZ</t>
  </si>
  <si>
    <t>Galactico Corporate Services Ltd</t>
  </si>
  <si>
    <t>GALACTICO</t>
  </si>
  <si>
    <t>Tirupati Sarjan Ltd</t>
  </si>
  <si>
    <t>TIRSARJ</t>
  </si>
  <si>
    <t>Orchasp Ltd</t>
  </si>
  <si>
    <t>ORCHASP</t>
  </si>
  <si>
    <t>Shantidoot Infra Services Ltd</t>
  </si>
  <si>
    <t>SISL</t>
  </si>
  <si>
    <t>Roopa Industries Ltd</t>
  </si>
  <si>
    <t>ROOPAIND</t>
  </si>
  <si>
    <t>Simplex Realty Ltd</t>
  </si>
  <si>
    <t>SIMPLXREA</t>
  </si>
  <si>
    <t>Phosphate Company Ltd</t>
  </si>
  <si>
    <t>PHOSPHATE</t>
  </si>
  <si>
    <t>Vandana Knitwear Ltd</t>
  </si>
  <si>
    <t>VANDANA</t>
  </si>
  <si>
    <t>AD- Manum Finance Ltd</t>
  </si>
  <si>
    <t>ADMANUM</t>
  </si>
  <si>
    <t>Grovy India Ltd</t>
  </si>
  <si>
    <t>GROVY</t>
  </si>
  <si>
    <t>Nakoda Group of Industries Ltd</t>
  </si>
  <si>
    <t>NGIL</t>
  </si>
  <si>
    <t>Balurghat Technologies Ltd</t>
  </si>
  <si>
    <t>BALTE</t>
  </si>
  <si>
    <t>Zodiac Ventures Ltd</t>
  </si>
  <si>
    <t>ZODIACVEN</t>
  </si>
  <si>
    <t>Pace E-Commerce Ventures Ltd</t>
  </si>
  <si>
    <t>PACE</t>
  </si>
  <si>
    <t>Homefurnishing Retail</t>
  </si>
  <si>
    <t>Ladderup Finance Ltd</t>
  </si>
  <si>
    <t>LADDERUP</t>
  </si>
  <si>
    <t>Marble City India Ltd</t>
  </si>
  <si>
    <t>MARBLE</t>
  </si>
  <si>
    <t>ICDS Ltd</t>
  </si>
  <si>
    <t>ICDSLTD</t>
  </si>
  <si>
    <t>Wires and Fabriks (SA) Ltd</t>
  </si>
  <si>
    <t>WIREFABR</t>
  </si>
  <si>
    <t>Eighty Jewellers Ltd</t>
  </si>
  <si>
    <t>EIGHTY</t>
  </si>
  <si>
    <t>A F Enterprises Ltd</t>
  </si>
  <si>
    <t>AFEL</t>
  </si>
  <si>
    <t>Odyssey Corporation Ltd</t>
  </si>
  <si>
    <t>ODYCORP</t>
  </si>
  <si>
    <t>N G Industries Ltd</t>
  </si>
  <si>
    <t>NGIND</t>
  </si>
  <si>
    <t>Teesta Agro Industries Ltd</t>
  </si>
  <si>
    <t>TEEAI</t>
  </si>
  <si>
    <t>Misquita Engineering Ltd</t>
  </si>
  <si>
    <t>MISQUITA</t>
  </si>
  <si>
    <t>Nimbus Projects Ltd</t>
  </si>
  <si>
    <t>NIMBSPROJ</t>
  </si>
  <si>
    <t>Ashoka Metcast Ltd</t>
  </si>
  <si>
    <t>ASHOKAMET</t>
  </si>
  <si>
    <t>ASL Industries Ltd</t>
  </si>
  <si>
    <t>ASLIND</t>
  </si>
  <si>
    <t>Kshitij Polyline Ltd</t>
  </si>
  <si>
    <t>KSHITIJPOL</t>
  </si>
  <si>
    <t>Ind Bank Housing Ltd</t>
  </si>
  <si>
    <t>INDBNK</t>
  </si>
  <si>
    <t>Axis NIFTY IT ETF</t>
  </si>
  <si>
    <t>AXISTECETF</t>
  </si>
  <si>
    <t>Cranex Ltd</t>
  </si>
  <si>
    <t>CRANEX</t>
  </si>
  <si>
    <t>Construction Machinery &amp; Heavy Transportation Equipment</t>
  </si>
  <si>
    <t>Gorani Industries Ltd</t>
  </si>
  <si>
    <t>GORANIN</t>
  </si>
  <si>
    <t>Khaitan (India) Ltd</t>
  </si>
  <si>
    <t>KHAITANLTD</t>
  </si>
  <si>
    <t>Quality RO Industries Ltd</t>
  </si>
  <si>
    <t>QRIL</t>
  </si>
  <si>
    <t>Indianivesh Ltd</t>
  </si>
  <si>
    <t>INDIANVSH</t>
  </si>
  <si>
    <t>Yash Chemex Ltd</t>
  </si>
  <si>
    <t>YASHCHEM</t>
  </si>
  <si>
    <t>Winny Immigration &amp; Education Services Ltd</t>
  </si>
  <si>
    <t>WINNY</t>
  </si>
  <si>
    <t>Academic &amp; Educational Services</t>
  </si>
  <si>
    <t>Sri Ramakrishna Mills (Coimbatore) Ltd</t>
  </si>
  <si>
    <t>SRMCL</t>
  </si>
  <si>
    <t>Sulabh Engineers and Services Ltd</t>
  </si>
  <si>
    <t>SULABEN</t>
  </si>
  <si>
    <t>Alfavision Overseas (India) Ltd</t>
  </si>
  <si>
    <t>ALFAVIO</t>
  </si>
  <si>
    <t>Maharashtra Corp Ltd</t>
  </si>
  <si>
    <t>MAHACORP</t>
  </si>
  <si>
    <t>Archidply Decor Ltd</t>
  </si>
  <si>
    <t>ADL</t>
  </si>
  <si>
    <t>ICICI Prudential S&amp;P BSE Sensex ETF</t>
  </si>
  <si>
    <t>SENSEXIETF</t>
  </si>
  <si>
    <t>Gujrat Credit Corporation Ltd</t>
  </si>
  <si>
    <t>GUJCRED</t>
  </si>
  <si>
    <t>Axel Polymers Ltd</t>
  </si>
  <si>
    <t>AXELPOLY</t>
  </si>
  <si>
    <t>Morarjee Textiles Ltd</t>
  </si>
  <si>
    <t>MORARJEE</t>
  </si>
  <si>
    <t>S &amp; T Corporation Ltd</t>
  </si>
  <si>
    <t>STCORP</t>
  </si>
  <si>
    <t>Artefact Projects Ltd</t>
  </si>
  <si>
    <t>ARTEFACT</t>
  </si>
  <si>
    <t>Dynamic Portfolio Management &amp; Services Ltd</t>
  </si>
  <si>
    <t>DYNAMICP</t>
  </si>
  <si>
    <t>MSR India Ltd</t>
  </si>
  <si>
    <t>MSRINDIA</t>
  </si>
  <si>
    <t>Tarini International Ltd</t>
  </si>
  <si>
    <t>TARINI</t>
  </si>
  <si>
    <t>Kwality Ltd</t>
  </si>
  <si>
    <t>KWALITY</t>
  </si>
  <si>
    <t>Sellwin Traders Ltd</t>
  </si>
  <si>
    <t>SELLWIN</t>
  </si>
  <si>
    <t>Tatia Global Vennture Ltd</t>
  </si>
  <si>
    <t>TATIAGLOB</t>
  </si>
  <si>
    <t>DRA Consultants Ltd</t>
  </si>
  <si>
    <t>DRA</t>
  </si>
  <si>
    <t>Future Market Networks Ltd</t>
  </si>
  <si>
    <t>FMNL</t>
  </si>
  <si>
    <t>Kabsons Industries Ltd</t>
  </si>
  <si>
    <t>KABSON</t>
  </si>
  <si>
    <t>Sacheta Metals Ltd</t>
  </si>
  <si>
    <t>SACHEMT</t>
  </si>
  <si>
    <t>Sylph Technologies Ltd</t>
  </si>
  <si>
    <t>SYLPH</t>
  </si>
  <si>
    <t>Angel Fibers Ltd</t>
  </si>
  <si>
    <t>ANGEL</t>
  </si>
  <si>
    <t>Flomic Global Logistics Ltd</t>
  </si>
  <si>
    <t>FLOMIC</t>
  </si>
  <si>
    <t>Addi Industries Ltd</t>
  </si>
  <si>
    <t>ADDIND</t>
  </si>
  <si>
    <t>Harshil Agrotech Ltd</t>
  </si>
  <si>
    <t>HARSHILAGR</t>
  </si>
  <si>
    <t>Pan India Corp Ltd</t>
  </si>
  <si>
    <t>PANINDIAC</t>
  </si>
  <si>
    <t>Khoobsurat Ltd</t>
  </si>
  <si>
    <t>KHOOBSURAT</t>
  </si>
  <si>
    <t>P H Capital Ltd</t>
  </si>
  <si>
    <t>PHCAP</t>
  </si>
  <si>
    <t>Hindoostan Mills Ltd</t>
  </si>
  <si>
    <t>HINDMILL</t>
  </si>
  <si>
    <t>India Home Loan Ltd</t>
  </si>
  <si>
    <t>INDIAHOME</t>
  </si>
  <si>
    <t>Prime Property Development Corp Ltd</t>
  </si>
  <si>
    <t>PRIMEPRO</t>
  </si>
  <si>
    <t>Cybele Industries Ltd</t>
  </si>
  <si>
    <t>CYBELEIND</t>
  </si>
  <si>
    <t>Next Mediaworks Ltd</t>
  </si>
  <si>
    <t>NEXTMEDIA</t>
  </si>
  <si>
    <t>Libas Consumer Products Ltd</t>
  </si>
  <si>
    <t>LIBAS</t>
  </si>
  <si>
    <t>Earthstahl &amp; Alloys Ltd</t>
  </si>
  <si>
    <t>EARTH</t>
  </si>
  <si>
    <t>Tamilnadu Telecommunication Ltd</t>
  </si>
  <si>
    <t>TNTELE</t>
  </si>
  <si>
    <t>Standard Surfactants Ltd</t>
  </si>
  <si>
    <t>STDSFAC</t>
  </si>
  <si>
    <t>Household Products</t>
  </si>
  <si>
    <t>Transvoy Logistics India Ltd</t>
  </si>
  <si>
    <t>TRANSVOY</t>
  </si>
  <si>
    <t>Air Freight &amp; Logistics</t>
  </si>
  <si>
    <t>Super Spinning Mills Ltd</t>
  </si>
  <si>
    <t>SUPERSPIN</t>
  </si>
  <si>
    <t>Italian Edibles Ltd</t>
  </si>
  <si>
    <t>ITALIANE</t>
  </si>
  <si>
    <t>Emergent Industrial Solutions Ltd</t>
  </si>
  <si>
    <t>EMERGENT</t>
  </si>
  <si>
    <t>Oriental Trimex Ltd</t>
  </si>
  <si>
    <t>ORIENTALTL</t>
  </si>
  <si>
    <t>Salora International Ltd</t>
  </si>
  <si>
    <t>SALORAINTL</t>
  </si>
  <si>
    <t>Jet Knitwears Ltd</t>
  </si>
  <si>
    <t>JETKNIT</t>
  </si>
  <si>
    <t>Sainik Finance &amp; Industries Ltd</t>
  </si>
  <si>
    <t>SAINIK</t>
  </si>
  <si>
    <t>Valencia Nutrition Ltd</t>
  </si>
  <si>
    <t>VALENCIA</t>
  </si>
  <si>
    <t>Soft Drinks &amp; Non-alcoholic Beverages</t>
  </si>
  <si>
    <t>Sagardeep Alloys Ltd</t>
  </si>
  <si>
    <t>SAGARDEEP</t>
  </si>
  <si>
    <t>E L Forge Ltd</t>
  </si>
  <si>
    <t>ELFORGE</t>
  </si>
  <si>
    <t>Veritaas Advertising Ltd</t>
  </si>
  <si>
    <t>VERITAAS</t>
  </si>
  <si>
    <t>Julien Agro Infratech Ltd</t>
  </si>
  <si>
    <t>JULIEN</t>
  </si>
  <si>
    <t>Vivanta Industries Ltd</t>
  </si>
  <si>
    <t>VIVANTA</t>
  </si>
  <si>
    <t>Chennai Ferrous Industries Ltd</t>
  </si>
  <si>
    <t>CHENFERRO</t>
  </si>
  <si>
    <t>Jigar Cables Ltd</t>
  </si>
  <si>
    <t>JIGAR</t>
  </si>
  <si>
    <t>Tejnaksh Healthcare Ltd</t>
  </si>
  <si>
    <t>TEJNAKSH</t>
  </si>
  <si>
    <t>Add-Shop E-Retail Ltd</t>
  </si>
  <si>
    <t>ASRL</t>
  </si>
  <si>
    <t>Madhav Marbles and Granites Ltd</t>
  </si>
  <si>
    <t>MADHAV</t>
  </si>
  <si>
    <t>Khandwala Securities Ltd</t>
  </si>
  <si>
    <t>KHANDSE</t>
  </si>
  <si>
    <t>SBEC Systems (India) Ltd</t>
  </si>
  <si>
    <t>SBECSYS</t>
  </si>
  <si>
    <t>Transchem Ltd</t>
  </si>
  <si>
    <t>TRANSCHEM</t>
  </si>
  <si>
    <t>West Leisure Resorts Ltd</t>
  </si>
  <si>
    <t>WESTLEIRES</t>
  </si>
  <si>
    <t>Faalcon Concepts Ltd</t>
  </si>
  <si>
    <t>FAALCON</t>
  </si>
  <si>
    <t>Polyspin Exports Ltd</t>
  </si>
  <si>
    <t>POLYSPIN</t>
  </si>
  <si>
    <t>Kaiser Corporation Ltd</t>
  </si>
  <si>
    <t>KACL</t>
  </si>
  <si>
    <t>Gogia Capital Services Ltd</t>
  </si>
  <si>
    <t>GOGIACAP</t>
  </si>
  <si>
    <t>Uttam Galva Steels Ltd</t>
  </si>
  <si>
    <t>UTTAMSTL</t>
  </si>
  <si>
    <t>Sonu Infratech Ltd</t>
  </si>
  <si>
    <t>SONUINFRA</t>
  </si>
  <si>
    <t>Ashirwad Steels And Industries Ltd</t>
  </si>
  <si>
    <t>ASHSI</t>
  </si>
  <si>
    <t>Sudal Industries Ltd</t>
  </si>
  <si>
    <t>SUDAI</t>
  </si>
  <si>
    <t>Aluminum</t>
  </si>
  <si>
    <t>Continental Petroleums Ltd</t>
  </si>
  <si>
    <t>CONTPTR</t>
  </si>
  <si>
    <t>Sobhaygya Mercantile Ltd</t>
  </si>
  <si>
    <t>SOBME</t>
  </si>
  <si>
    <t>Bandaram Pharma Packtech Ltd</t>
  </si>
  <si>
    <t>BANDARAM</t>
  </si>
  <si>
    <t>Tecil Chemicals and Hydro Power Ltd</t>
  </si>
  <si>
    <t>TECILCHEM</t>
  </si>
  <si>
    <t>Crestchem Ltd</t>
  </si>
  <si>
    <t>CRSTCHM</t>
  </si>
  <si>
    <t>Rex Sealing &amp; Packing Industries Ltd</t>
  </si>
  <si>
    <t>REXSEAL</t>
  </si>
  <si>
    <t>Techindia Nirman Ltd</t>
  </si>
  <si>
    <t>TECHIN</t>
  </si>
  <si>
    <t>Picturehouse Media Ltd</t>
  </si>
  <si>
    <t>PICTUREHS</t>
  </si>
  <si>
    <t>Fine-Line Circuits Ltd</t>
  </si>
  <si>
    <t>FINELINE</t>
  </si>
  <si>
    <t>Veejay Lakshmi Engineering Works Ltd</t>
  </si>
  <si>
    <t>VJLAXMIE</t>
  </si>
  <si>
    <t>Bonlon Industries Ltd</t>
  </si>
  <si>
    <t>BONLON</t>
  </si>
  <si>
    <t>Copper</t>
  </si>
  <si>
    <t>Tirupati Foam Ltd</t>
  </si>
  <si>
    <t>TIRUFOAM</t>
  </si>
  <si>
    <t>J A Finance Ltd</t>
  </si>
  <si>
    <t>JAFINANCE</t>
  </si>
  <si>
    <t>Kamadgiri Fashion Ltd</t>
  </si>
  <si>
    <t>KAMADGIRI</t>
  </si>
  <si>
    <t>Binani Industries Ltd</t>
  </si>
  <si>
    <t>BINANIIND</t>
  </si>
  <si>
    <t>Visagar Financial Services Ltd</t>
  </si>
  <si>
    <t>VISAGAR</t>
  </si>
  <si>
    <t>TGB Banquets and Hotels Ltd</t>
  </si>
  <si>
    <t>TGBHOTELS</t>
  </si>
  <si>
    <t>Sumedha Fiscal Services Ltd</t>
  </si>
  <si>
    <t>SUMEDHA</t>
  </si>
  <si>
    <t>Timescan Logistics (India) Ltd</t>
  </si>
  <si>
    <t>TIMESCAN</t>
  </si>
  <si>
    <t>Medico Intercontinental Ltd</t>
  </si>
  <si>
    <t>MIL</t>
  </si>
  <si>
    <t>Integra Switchgear Ltd</t>
  </si>
  <si>
    <t>INTEGSW</t>
  </si>
  <si>
    <t>Grill Splendour Services Ltd</t>
  </si>
  <si>
    <t>BIRDYS</t>
  </si>
  <si>
    <t>Future Lifestyle Fashions Ltd</t>
  </si>
  <si>
    <t>FLFL</t>
  </si>
  <si>
    <t>Nidan Laboratories and Healthcare Ltd</t>
  </si>
  <si>
    <t>NIDAN</t>
  </si>
  <si>
    <t>VAMA Industries Ltd</t>
  </si>
  <si>
    <t>VAMA</t>
  </si>
  <si>
    <t>Shree Ganesh Bio-Tech (India) Ltd</t>
  </si>
  <si>
    <t>SHREEGANES</t>
  </si>
  <si>
    <t>Acrow India Ltd</t>
  </si>
  <si>
    <t>ACROW</t>
  </si>
  <si>
    <t>Lead Reclaim and Rubber Products Ltd</t>
  </si>
  <si>
    <t>LRRPL</t>
  </si>
  <si>
    <t>Arigato Universe Ltd</t>
  </si>
  <si>
    <t>ARIGATO</t>
  </si>
  <si>
    <t>Genus Prime Infra Ltd</t>
  </si>
  <si>
    <t>GENUSPRIME</t>
  </si>
  <si>
    <t>Gayatri BioOrganics Ltd</t>
  </si>
  <si>
    <t>GAYATRIBI</t>
  </si>
  <si>
    <t>Manjeera Constructions Ltd</t>
  </si>
  <si>
    <t>MANJEERA</t>
  </si>
  <si>
    <t>Inspire Films Ltd</t>
  </si>
  <si>
    <t>INSPIRE</t>
  </si>
  <si>
    <t>Innokaiz India Ltd</t>
  </si>
  <si>
    <t>INNOKAIZ</t>
  </si>
  <si>
    <t>Focus Business Solution Ltd</t>
  </si>
  <si>
    <t>Diversified Support Services</t>
  </si>
  <si>
    <t>Swasti Vinayaka Art and Heritage Corporation Ltd</t>
  </si>
  <si>
    <t>SVARTCORP</t>
  </si>
  <si>
    <t>Diana Tea Co Ltd</t>
  </si>
  <si>
    <t>DIANATEA</t>
  </si>
  <si>
    <t>JMD Ventures Ltd</t>
  </si>
  <si>
    <t>JMDVL</t>
  </si>
  <si>
    <t>Perfect Infraengineers Ltd</t>
  </si>
  <si>
    <t>PERFECT</t>
  </si>
  <si>
    <t>Chandra Prabhu International Ltd</t>
  </si>
  <si>
    <t>CHANDRAP</t>
  </si>
  <si>
    <t>Veerhealth Care Ltd</t>
  </si>
  <si>
    <t>VEERHEALTH</t>
  </si>
  <si>
    <t>Fortune International Ltd</t>
  </si>
  <si>
    <t>FORINTL</t>
  </si>
  <si>
    <t>Suryaamba Spinning Mills Ltd</t>
  </si>
  <si>
    <t>SURYAAMBA</t>
  </si>
  <si>
    <t>Solitaire Machine Tools Ltd</t>
  </si>
  <si>
    <t>SOLIMAC</t>
  </si>
  <si>
    <t>Standard Batteries Ltd</t>
  </si>
  <si>
    <t>STDBAT</t>
  </si>
  <si>
    <t>Pecos Hotels and Pubs Ltd</t>
  </si>
  <si>
    <t>PECOS</t>
  </si>
  <si>
    <t>Shiva Global Agro Industries Ltd</t>
  </si>
  <si>
    <t>SHIVAAGRO</t>
  </si>
  <si>
    <t>ARSS Infrastructure Projects Ltd</t>
  </si>
  <si>
    <t>ARSSINFRA</t>
  </si>
  <si>
    <t>VERTEX Securities Ltd</t>
  </si>
  <si>
    <t>VERTEX</t>
  </si>
  <si>
    <t>Pearl Green Clubs and Resorts Ltd</t>
  </si>
  <si>
    <t>PGCRL</t>
  </si>
  <si>
    <t>Nippon India Nifty Pharma ETF</t>
  </si>
  <si>
    <t>PHARMABEES</t>
  </si>
  <si>
    <t>Conart Engineers Ltd</t>
  </si>
  <si>
    <t>CONART</t>
  </si>
  <si>
    <t>Unick Fix-A-Form And Printers Ltd</t>
  </si>
  <si>
    <t>UNICK</t>
  </si>
  <si>
    <t>Sonal Adhesives Ltd</t>
  </si>
  <si>
    <t>SONALAD</t>
  </si>
  <si>
    <t>India Cements Capital Ltd</t>
  </si>
  <si>
    <t>INDCEMCAP</t>
  </si>
  <si>
    <t>Betex India Ltd</t>
  </si>
  <si>
    <t>BETXIND</t>
  </si>
  <si>
    <t>Yasons Chemex Care Ltd</t>
  </si>
  <si>
    <t>YCCL</t>
  </si>
  <si>
    <t>Rishi Techtex Ltd</t>
  </si>
  <si>
    <t>RISHITECH</t>
  </si>
  <si>
    <t>Laxmipati Engineering Works Ltd</t>
  </si>
  <si>
    <t>LAXMIPATI</t>
  </si>
  <si>
    <t>Cyber Media (India) Ltd</t>
  </si>
  <si>
    <t>CYBERMEDIA</t>
  </si>
  <si>
    <t>Suditi Industries Ltd</t>
  </si>
  <si>
    <t>SUDTIND-B</t>
  </si>
  <si>
    <t>City Crops Agro Ltd</t>
  </si>
  <si>
    <t>CCAL</t>
  </si>
  <si>
    <t>Solve Plastic Products Ltd</t>
  </si>
  <si>
    <t>BALCO</t>
  </si>
  <si>
    <t>KKV Agro Powers Limited</t>
  </si>
  <si>
    <t>KKVAPOW</t>
  </si>
  <si>
    <t>Golden Crest Education &amp; Services Ltd</t>
  </si>
  <si>
    <t>GOLDENCREST</t>
  </si>
  <si>
    <t>Sai Capital Ltd</t>
  </si>
  <si>
    <t>SAICAPI</t>
  </si>
  <si>
    <t>Qgo Finance Ltd</t>
  </si>
  <si>
    <t>QGO</t>
  </si>
  <si>
    <t>Trident Texofab Ltd</t>
  </si>
  <si>
    <t>TTFL</t>
  </si>
  <si>
    <t>Shreeram Proteins Ltd</t>
  </si>
  <si>
    <t>SRPL</t>
  </si>
  <si>
    <t>J Taparia Projects Ltd</t>
  </si>
  <si>
    <t>JTAPARIA</t>
  </si>
  <si>
    <t>Markobenz Ventures Ltd</t>
  </si>
  <si>
    <t>MARKOBENZ</t>
  </si>
  <si>
    <t>Patspin India Ltd</t>
  </si>
  <si>
    <t>PATSPINLTD</t>
  </si>
  <si>
    <t>Maris Spinners Ltd</t>
  </si>
  <si>
    <t>MARIS</t>
  </si>
  <si>
    <t>Smart Finsec Ltd</t>
  </si>
  <si>
    <t>SMARTFIN</t>
  </si>
  <si>
    <t>Thakral Services (India) Ltd</t>
  </si>
  <si>
    <t>THAKRAL</t>
  </si>
  <si>
    <t>Electronic Equipment &amp; Instruments</t>
  </si>
  <si>
    <t>Tyroon Tea Co Ltd</t>
  </si>
  <si>
    <t>TYROON</t>
  </si>
  <si>
    <t>Erp Soft Systems Ltd</t>
  </si>
  <si>
    <t>ERPSOFT</t>
  </si>
  <si>
    <t>Hipolin Ltd</t>
  </si>
  <si>
    <t>HIPOLIN</t>
  </si>
  <si>
    <t>Haryana Leather Chemicals Ltd</t>
  </si>
  <si>
    <t>HARLETH</t>
  </si>
  <si>
    <t>Nippon India Silver ETF</t>
  </si>
  <si>
    <t>SILVERBEES</t>
  </si>
  <si>
    <t>Ashirwad Capital Ltd</t>
  </si>
  <si>
    <t>ASHCAP</t>
  </si>
  <si>
    <t>Vera Synthetic Ltd</t>
  </si>
  <si>
    <t>VERA</t>
  </si>
  <si>
    <t>Shanthala FMCG Products Ltd</t>
  </si>
  <si>
    <t>SHANTHALA</t>
  </si>
  <si>
    <t>Kallam Textiles Ltd</t>
  </si>
  <si>
    <t>KALLAM</t>
  </si>
  <si>
    <t>Sanginita Chemicals Ltd</t>
  </si>
  <si>
    <t>SANGINITA</t>
  </si>
  <si>
    <t>Poona Dal and Oil Industries Ltd</t>
  </si>
  <si>
    <t>POONADAL</t>
  </si>
  <si>
    <t>Dhanlaxmi Cotex Ltd</t>
  </si>
  <si>
    <t>DHANCOT</t>
  </si>
  <si>
    <t>Indong Tea Company Ltd</t>
  </si>
  <si>
    <t>INDONG</t>
  </si>
  <si>
    <t>Venlon Enterprises Ltd</t>
  </si>
  <si>
    <t>VENLONENT</t>
  </si>
  <si>
    <t>Jupiter Infomedia Ltd</t>
  </si>
  <si>
    <t>JUPITERIN</t>
  </si>
  <si>
    <t>MY Money Securities Ltd</t>
  </si>
  <si>
    <t>MYMONEY</t>
  </si>
  <si>
    <t>Yug Decor Ltd</t>
  </si>
  <si>
    <t>YUG</t>
  </si>
  <si>
    <t>SP Refractories Ltd</t>
  </si>
  <si>
    <t>SPRL</t>
  </si>
  <si>
    <t>Uniinfo Telecom Services Ltd</t>
  </si>
  <si>
    <t>UNIINFO</t>
  </si>
  <si>
    <t>Nippon India ETF Nifty 50 Value 20</t>
  </si>
  <si>
    <t>NV20BEES</t>
  </si>
  <si>
    <t>Sunil Agro Foods Ltd</t>
  </si>
  <si>
    <t>SUNILAGR</t>
  </si>
  <si>
    <t>Unison Metals Ltd</t>
  </si>
  <si>
    <t>UNISON</t>
  </si>
  <si>
    <t>Vapi Enterprise Ltd</t>
  </si>
  <si>
    <t>VAPIENTER</t>
  </si>
  <si>
    <t>Beekay Niryat Ltd</t>
  </si>
  <si>
    <t>BNL</t>
  </si>
  <si>
    <t>Utique Enterprises Ltd</t>
  </si>
  <si>
    <t>UTIQUE</t>
  </si>
  <si>
    <t>Hrh Next Services Ltd</t>
  </si>
  <si>
    <t>HRHNEXT</t>
  </si>
  <si>
    <t>Call Center Services</t>
  </si>
  <si>
    <t>Oasis Securities Ltd</t>
  </si>
  <si>
    <t>OASISEC</t>
  </si>
  <si>
    <t>Starlog Enterprises Ltd</t>
  </si>
  <si>
    <t>STARLOG</t>
  </si>
  <si>
    <t>Nanavati Ventures Ltd</t>
  </si>
  <si>
    <t>NVENTURES</t>
  </si>
  <si>
    <t>KMS Medisurgi Ltd</t>
  </si>
  <si>
    <t>KMSMEDI</t>
  </si>
  <si>
    <t>Gujarat Petrosynthese Ltd</t>
  </si>
  <si>
    <t>GUJPETR</t>
  </si>
  <si>
    <t>Family Care Hospitals Ltd</t>
  </si>
  <si>
    <t>FAMILYCARE</t>
  </si>
  <si>
    <t>Health Care  Services</t>
  </si>
  <si>
    <t>Williamson Magor and Co Ltd</t>
  </si>
  <si>
    <t>WILLAMAGOR</t>
  </si>
  <si>
    <t>Gautam Gems Ltd</t>
  </si>
  <si>
    <t>GGL</t>
  </si>
  <si>
    <t>Aruna Hotels Ltd</t>
  </si>
  <si>
    <t>ARUNAHTEL</t>
  </si>
  <si>
    <t>Duropack Ltd</t>
  </si>
  <si>
    <t>DUROPACK</t>
  </si>
  <si>
    <t>Kanco Tea &amp; Industries Ltd</t>
  </si>
  <si>
    <t>KANCOTEA</t>
  </si>
  <si>
    <t>B2B Software Technologies Ltd</t>
  </si>
  <si>
    <t>B2BSOFT</t>
  </si>
  <si>
    <t>Jetking Infotrain Ltd</t>
  </si>
  <si>
    <t>JETKINGQ</t>
  </si>
  <si>
    <t>JMJ Fintech Ltd</t>
  </si>
  <si>
    <t>JMJFIN</t>
  </si>
  <si>
    <t>Ravileela Granites Ltd</t>
  </si>
  <si>
    <t>RALEGRA</t>
  </si>
  <si>
    <t>Sumeet Industries Ltd</t>
  </si>
  <si>
    <t>SUMEETINDS</t>
  </si>
  <si>
    <t>Medinova Diagnostic Services Ltd</t>
  </si>
  <si>
    <t>MEDINOV</t>
  </si>
  <si>
    <t>TV Vision Ltd</t>
  </si>
  <si>
    <t>TVVISION</t>
  </si>
  <si>
    <t>Containe Technologies Ltd</t>
  </si>
  <si>
    <t>CONTAINE</t>
  </si>
  <si>
    <t>Prabhhans Industries Ltd</t>
  </si>
  <si>
    <t>PRABHHANS</t>
  </si>
  <si>
    <t>Hind Aluminium Industries Ltd</t>
  </si>
  <si>
    <t>HINDALUMI</t>
  </si>
  <si>
    <t>Ashiana Ispat Ltd</t>
  </si>
  <si>
    <t>ASHIS</t>
  </si>
  <si>
    <t>Sabar Flex India Ltd</t>
  </si>
  <si>
    <t>SABAR</t>
  </si>
  <si>
    <t>Sai Swami Metals and Alloys Ltd</t>
  </si>
  <si>
    <t>SAI</t>
  </si>
  <si>
    <t>Poojawestern Metaliks Ltd</t>
  </si>
  <si>
    <t>POOJA</t>
  </si>
  <si>
    <t>Centenial Surgical Suture Ltd</t>
  </si>
  <si>
    <t>CSURGSU</t>
  </si>
  <si>
    <t>Indo Cotspin Ltd</t>
  </si>
  <si>
    <t>ICL</t>
  </si>
  <si>
    <t>Five Core Electronics Ltd</t>
  </si>
  <si>
    <t>FIVECORE</t>
  </si>
  <si>
    <t>DocMode Health Technologies Ltd</t>
  </si>
  <si>
    <t>DHTL</t>
  </si>
  <si>
    <t>Megri Soft Ltd</t>
  </si>
  <si>
    <t>MEGRISOFT</t>
  </si>
  <si>
    <t>Kridhan Infra Ltd</t>
  </si>
  <si>
    <t>KRIDHANINF</t>
  </si>
  <si>
    <t>Hemang Resources Ltd</t>
  </si>
  <si>
    <t>HEMANG</t>
  </si>
  <si>
    <t>Sanwaria Consumer Ltd</t>
  </si>
  <si>
    <t>SANWARIA</t>
  </si>
  <si>
    <t>New Light Apparels Ltd</t>
  </si>
  <si>
    <t>NEWLIGHT</t>
  </si>
  <si>
    <t>Netlink Solutions (India) Ltd</t>
  </si>
  <si>
    <t>NETLINK</t>
  </si>
  <si>
    <t>Bizotic Commercial Ltd</t>
  </si>
  <si>
    <t>BIZOTIC</t>
  </si>
  <si>
    <t>Comfort Commotrade Ltd</t>
  </si>
  <si>
    <t>COMCL</t>
  </si>
  <si>
    <t>Vinyoflex Ltd</t>
  </si>
  <si>
    <t>VINYOFL</t>
  </si>
  <si>
    <t>National General Industries Ltd</t>
  </si>
  <si>
    <t>NATGENI</t>
  </si>
  <si>
    <t>Dhyaani Tradeventtures Ltd</t>
  </si>
  <si>
    <t>DHYAANITR</t>
  </si>
  <si>
    <t>Nivaka Fashions Ltd</t>
  </si>
  <si>
    <t>NIVAKA</t>
  </si>
  <si>
    <t>Aditya Spinners Ltd</t>
  </si>
  <si>
    <t>ADITYASP</t>
  </si>
  <si>
    <t>Anuroop Packaging Ltd</t>
  </si>
  <si>
    <t>ANUROOP</t>
  </si>
  <si>
    <t>UTI Nifty Bank ETF</t>
  </si>
  <si>
    <t>UTIBANKETF</t>
  </si>
  <si>
    <t>Bombay Wire Ropes Ltd</t>
  </si>
  <si>
    <t>BOMBWIR</t>
  </si>
  <si>
    <t>Infronics Systems Ltd</t>
  </si>
  <si>
    <t>INFRONICS</t>
  </si>
  <si>
    <t>Maks Energy Solutions India Ltd</t>
  </si>
  <si>
    <t>MAKS</t>
  </si>
  <si>
    <t>Cospower Engineering Ltd</t>
  </si>
  <si>
    <t>COSPOWER</t>
  </si>
  <si>
    <t>Prakash Woollen &amp; Synthetic Mills Ltd</t>
  </si>
  <si>
    <t>PWASML</t>
  </si>
  <si>
    <t>Hindustan Fluoro Carbons Ltd</t>
  </si>
  <si>
    <t>HINFLUR</t>
  </si>
  <si>
    <t>Parshwanath Corp Ltd</t>
  </si>
  <si>
    <t>PARSHWANA</t>
  </si>
  <si>
    <t>Ascensive Educare Ltd</t>
  </si>
  <si>
    <t>ASCENSIVE</t>
  </si>
  <si>
    <t>Mukand Engineers Ltd</t>
  </si>
  <si>
    <t>MUKANDENGG</t>
  </si>
  <si>
    <t>Mirae Asset Nifty India Manufacturing ETF</t>
  </si>
  <si>
    <t>MAKEINDIA</t>
  </si>
  <si>
    <t>HCKK Ventures Ltd</t>
  </si>
  <si>
    <t>HCKKVENTURE</t>
  </si>
  <si>
    <t>Mirae Asset Nifty Midcap 150 ETF</t>
  </si>
  <si>
    <t>MIDCAPETF</t>
  </si>
  <si>
    <t>Gothi Plascon (India) Ltd</t>
  </si>
  <si>
    <t>GOTHIPL</t>
  </si>
  <si>
    <t>Informed Technologies India Ltd</t>
  </si>
  <si>
    <t>INFORTEC</t>
  </si>
  <si>
    <t>Data Processing &amp; Outsourced Services</t>
  </si>
  <si>
    <t>Bhaskar Agro Chemicals Ltd</t>
  </si>
  <si>
    <t>BHASKAGR</t>
  </si>
  <si>
    <t>Tijaria Polypipes Ltd</t>
  </si>
  <si>
    <t>TIJARIA</t>
  </si>
  <si>
    <t>Moxsh Overseas Educon Ltd</t>
  </si>
  <si>
    <t>MOXSH</t>
  </si>
  <si>
    <t>Hybrid Financial Services Ltd</t>
  </si>
  <si>
    <t>HYBRIDFIN</t>
  </si>
  <si>
    <t>Varyaa Creations Ltd</t>
  </si>
  <si>
    <t>VARYAA</t>
  </si>
  <si>
    <t>Aastamangalam Finance Ltd</t>
  </si>
  <si>
    <t>AASTAFIN</t>
  </si>
  <si>
    <t>Gabriel Pet Straps Ltd</t>
  </si>
  <si>
    <t>GPSL</t>
  </si>
  <si>
    <t>Raw Edge Industrial Solutions Ltd</t>
  </si>
  <si>
    <t>RAWEDGE</t>
  </si>
  <si>
    <t>Kapil Cotex Ltd</t>
  </si>
  <si>
    <t>KAPILCO</t>
  </si>
  <si>
    <t>Gujarat Terce Laboratories Ltd</t>
  </si>
  <si>
    <t>GUJTERC</t>
  </si>
  <si>
    <t>Benchmark Computer Solutions Ltd</t>
  </si>
  <si>
    <t>BENCHMARK</t>
  </si>
  <si>
    <t>KJMC Financial Services Ltd</t>
  </si>
  <si>
    <t>KJMCFIN</t>
  </si>
  <si>
    <t>Kandarp Digi Smart Bpo Ltd</t>
  </si>
  <si>
    <t>KANDARP</t>
  </si>
  <si>
    <t>Swojas Energy Foods Ltd</t>
  </si>
  <si>
    <t>SWOEF</t>
  </si>
  <si>
    <t>Inditrade Capital Ltd</t>
  </si>
  <si>
    <t>INDICAP</t>
  </si>
  <si>
    <t>Axis Nifty 50 ETF</t>
  </si>
  <si>
    <t>AXISNIFTY</t>
  </si>
  <si>
    <t>Manbro Industries Ltd</t>
  </si>
  <si>
    <t>MANBRO</t>
  </si>
  <si>
    <t>SVS Ventures Ltd</t>
  </si>
  <si>
    <t>SVS</t>
  </si>
  <si>
    <t>Jiwanram Sheoduttrai Industries Ltd</t>
  </si>
  <si>
    <t>JIWANRAM</t>
  </si>
  <si>
    <t>Orient Tradelink Ltd</t>
  </si>
  <si>
    <t>ORIENTTR</t>
  </si>
  <si>
    <t>Mohit Industries Ltd</t>
  </si>
  <si>
    <t>MOHITIND</t>
  </si>
  <si>
    <t>Sadhna Broadcast Ltd</t>
  </si>
  <si>
    <t>SADHNA</t>
  </si>
  <si>
    <t>Viji Finance Ltd</t>
  </si>
  <si>
    <t>VIJIFIN</t>
  </si>
  <si>
    <t>Concord Drugs Ltd</t>
  </si>
  <si>
    <t>CONCORD</t>
  </si>
  <si>
    <t>Arman Holdings Ltd</t>
  </si>
  <si>
    <t>ARMAN</t>
  </si>
  <si>
    <t>Paos Industries Ltd</t>
  </si>
  <si>
    <t>PAOS</t>
  </si>
  <si>
    <t>Lakhotia Polyesters (India) Ltd</t>
  </si>
  <si>
    <t>LAKHOTIA</t>
  </si>
  <si>
    <t>Shanti Guru Industries Ltd</t>
  </si>
  <si>
    <t>SHANTIGURU</t>
  </si>
  <si>
    <t>Food Retail</t>
  </si>
  <si>
    <t>Nippon India Nifty Auto ETF</t>
  </si>
  <si>
    <t>AUTOBEES</t>
  </si>
  <si>
    <t>Piotex Industries Ltd</t>
  </si>
  <si>
    <t>PIOTEX</t>
  </si>
  <si>
    <t>Arrowhead Seperation Engineering Ltd</t>
  </si>
  <si>
    <t>ARROWHEAD</t>
  </si>
  <si>
    <t>Challani Capital Ltd</t>
  </si>
  <si>
    <t>CHALLANI</t>
  </si>
  <si>
    <t>SPA Capital Advisors Limited</t>
  </si>
  <si>
    <t>SPACAPS</t>
  </si>
  <si>
    <t>Mega Flex Plastics Ltd</t>
  </si>
  <si>
    <t>MEGAFLEX</t>
  </si>
  <si>
    <t>Alfa Ica (India) Ltd</t>
  </si>
  <si>
    <t>ALFAICA</t>
  </si>
  <si>
    <t>Virtual Global Education Ltd</t>
  </si>
  <si>
    <t>VIRTUALG</t>
  </si>
  <si>
    <t>Sri Havisha Hospitality and Infrastructure Ltd</t>
  </si>
  <si>
    <t>HAVISHA</t>
  </si>
  <si>
    <t>Citadel Realty and Developers Ltd</t>
  </si>
  <si>
    <t>CITADEL</t>
  </si>
  <si>
    <t>Cyber Media Research &amp; Services Ltd</t>
  </si>
  <si>
    <t>CMRSL</t>
  </si>
  <si>
    <t>Shricon Industries Ltd</t>
  </si>
  <si>
    <t>SHRICON</t>
  </si>
  <si>
    <t>Global Capital Markets Ltd</t>
  </si>
  <si>
    <t>GLOBALCA</t>
  </si>
  <si>
    <t>Vikas WSP Ltd</t>
  </si>
  <si>
    <t>VIKASWSP</t>
  </si>
  <si>
    <t>Polysil Irrigation Systems Ltd</t>
  </si>
  <si>
    <t>POLYSIL</t>
  </si>
  <si>
    <t>Impex Ferro Tech Ltd</t>
  </si>
  <si>
    <t>IMPEXFERRO</t>
  </si>
  <si>
    <t>Sawaca Business Machines Ltd</t>
  </si>
  <si>
    <t>SAWABUSI</t>
  </si>
  <si>
    <t>S P Capital Financing Ltd</t>
  </si>
  <si>
    <t>SPCAPIT</t>
  </si>
  <si>
    <t>Chordia Food Products Ltd</t>
  </si>
  <si>
    <t>CHORDIA</t>
  </si>
  <si>
    <t>DECO MICA Ltd</t>
  </si>
  <si>
    <t>DECOMIC</t>
  </si>
  <si>
    <t>USG Tech Solutions Ltd</t>
  </si>
  <si>
    <t>USGTECH</t>
  </si>
  <si>
    <t>Nagreeka Capital &amp; Infrastructure Ltd</t>
  </si>
  <si>
    <t>NAGREEKCAP</t>
  </si>
  <si>
    <t>Adarsh Plant Protect Ltd</t>
  </si>
  <si>
    <t>ADARSHPL</t>
  </si>
  <si>
    <t>Advance Lifestyles Ltd</t>
  </si>
  <si>
    <t>ADVLIFE</t>
  </si>
  <si>
    <t>California Software Company Ltd</t>
  </si>
  <si>
    <t>CALSOFT</t>
  </si>
  <si>
    <t>Greencrest Financial Services Ltd</t>
  </si>
  <si>
    <t>GREENCREST</t>
  </si>
  <si>
    <t>DSP NIFTY 1D Rate Liquid ETF</t>
  </si>
  <si>
    <t>LIQUIDETF</t>
  </si>
  <si>
    <t>Shaival Reality Ltd</t>
  </si>
  <si>
    <t>SHAIVAL</t>
  </si>
  <si>
    <t>Net Avenue Technologies Ltd</t>
  </si>
  <si>
    <t>CBAZAAR</t>
  </si>
  <si>
    <t>Pratik Panels Ltd</t>
  </si>
  <si>
    <t>PRATIK</t>
  </si>
  <si>
    <t>Pentokey Organy (India) Ltd</t>
  </si>
  <si>
    <t>PNTKYOR</t>
  </si>
  <si>
    <t>Ace Integrated Solutions Ltd</t>
  </si>
  <si>
    <t>ACEINTEG</t>
  </si>
  <si>
    <t>Croissance Ltd</t>
  </si>
  <si>
    <t>CROISSANCE</t>
  </si>
  <si>
    <t>Colorchips New Media Ltd</t>
  </si>
  <si>
    <t>COLORCHIPS</t>
  </si>
  <si>
    <t>Consecutive Investments &amp; Trading Co Ltd</t>
  </si>
  <si>
    <t>CITL</t>
  </si>
  <si>
    <t>Richirich Inventures Ltd</t>
  </si>
  <si>
    <t>KISAAN</t>
  </si>
  <si>
    <t>MPIL Corporation Ltd</t>
  </si>
  <si>
    <t>MPILCORPL</t>
  </si>
  <si>
    <t>Shree Hari Chemicals Export Ltd</t>
  </si>
  <si>
    <t>SHHARICH</t>
  </si>
  <si>
    <t>Cargotrans Maritime Ltd</t>
  </si>
  <si>
    <t>CARGOTRANS</t>
  </si>
  <si>
    <t>Suumaya Industries Ltd</t>
  </si>
  <si>
    <t>SUULD</t>
  </si>
  <si>
    <t>Tejassvi Aaharam Ltd</t>
  </si>
  <si>
    <t>TEJASSVI</t>
  </si>
  <si>
    <t>Shashijit Infraprojects Ltd</t>
  </si>
  <si>
    <t>SHASHIJIT</t>
  </si>
  <si>
    <t>Safa Systems &amp; Technologies Ltd</t>
  </si>
  <si>
    <t>SSTL</t>
  </si>
  <si>
    <t>Libord Finance Ltd</t>
  </si>
  <si>
    <t>LIBORDFIN</t>
  </si>
  <si>
    <t>SMIFS Capital Markets Ltd</t>
  </si>
  <si>
    <t>SMIFS</t>
  </si>
  <si>
    <t>Zenith Fibres Ltd</t>
  </si>
  <si>
    <t>ZENIFIB</t>
  </si>
  <si>
    <t>Panjon Ltd</t>
  </si>
  <si>
    <t>PANJON</t>
  </si>
  <si>
    <t>KK Shah Hospitals Limited</t>
  </si>
  <si>
    <t>KKSHL</t>
  </si>
  <si>
    <t>Quadpro Ites Ltd</t>
  </si>
  <si>
    <t>QUADPRO</t>
  </si>
  <si>
    <t>TTI Enterprise Ltd</t>
  </si>
  <si>
    <t>TTIENT</t>
  </si>
  <si>
    <t>Parabolic Drugs Ltd</t>
  </si>
  <si>
    <t>PARABDRUGS</t>
  </si>
  <si>
    <t>Ecs Biztech Ltd</t>
  </si>
  <si>
    <t>ECS</t>
  </si>
  <si>
    <t>Nagarjuna Agri Tech Ltd</t>
  </si>
  <si>
    <t>NAGTECH</t>
  </si>
  <si>
    <t>Marinetrans India Ltd</t>
  </si>
  <si>
    <t>MARINETRAN</t>
  </si>
  <si>
    <t>Flora Textiles Ltd</t>
  </si>
  <si>
    <t>FLORATX</t>
  </si>
  <si>
    <t>Rithwik Facility Management Services Ltd</t>
  </si>
  <si>
    <t>RITHWIKFMS</t>
  </si>
  <si>
    <t>PS IT Infrastructure &amp; Services Ltd</t>
  </si>
  <si>
    <t>PSITINFRA</t>
  </si>
  <si>
    <t>BC Power Controls Ltd</t>
  </si>
  <si>
    <t>BCP</t>
  </si>
  <si>
    <t>Shahi Shipping Ltd</t>
  </si>
  <si>
    <t>SHAHISHIP</t>
  </si>
  <si>
    <t>Aspira Pathlab &amp; Diagnostics Ltd</t>
  </si>
  <si>
    <t>ASPIRA</t>
  </si>
  <si>
    <t>Technopack Polymers Ltd</t>
  </si>
  <si>
    <t>TECHNOPACK</t>
  </si>
  <si>
    <t>Samyak International Ltd</t>
  </si>
  <si>
    <t>SAMYAKINT</t>
  </si>
  <si>
    <t>Deep Diamond India Ltd</t>
  </si>
  <si>
    <t>DDIL</t>
  </si>
  <si>
    <t>Sharma East India Hospitals and Medical Research Ltd</t>
  </si>
  <si>
    <t>SHARMEH</t>
  </si>
  <si>
    <t>Sterling Powergensys Ltd</t>
  </si>
  <si>
    <t>STERPOW</t>
  </si>
  <si>
    <t>Infomedia Press Ltd</t>
  </si>
  <si>
    <t>INFOMEDIA</t>
  </si>
  <si>
    <t>N K Industries Ltd</t>
  </si>
  <si>
    <t>NKIND</t>
  </si>
  <si>
    <t>Tarapur Transformers Ltd</t>
  </si>
  <si>
    <t>TARAPUR</t>
  </si>
  <si>
    <t>Madhusudan Industries Ltd</t>
  </si>
  <si>
    <t>MADHUDIN</t>
  </si>
  <si>
    <t>Stanrose Mafatlal Investments and Finance Ltd</t>
  </si>
  <si>
    <t>STANROS</t>
  </si>
  <si>
    <t>Olympia Industries Ltd</t>
  </si>
  <si>
    <t>OLYMPTX</t>
  </si>
  <si>
    <t>A G Universal Ltd</t>
  </si>
  <si>
    <t>AGUL</t>
  </si>
  <si>
    <t>Kaushalya Infrastructure Development Corporation Ltd</t>
  </si>
  <si>
    <t>KAUSHALYA</t>
  </si>
  <si>
    <t>MPDLLtd</t>
  </si>
  <si>
    <t>MPDL</t>
  </si>
  <si>
    <t>COSYN Ltd</t>
  </si>
  <si>
    <t>COSYN</t>
  </si>
  <si>
    <t>Inducto Steels Ltd</t>
  </si>
  <si>
    <t>INDCTST</t>
  </si>
  <si>
    <t>Epuja Spiritech Ltd</t>
  </si>
  <si>
    <t>EPUJA</t>
  </si>
  <si>
    <t>Incap Ltd</t>
  </si>
  <si>
    <t>INCAP</t>
  </si>
  <si>
    <t>Laffans Petrochemicals Ltd</t>
  </si>
  <si>
    <t>LAFFANSQ</t>
  </si>
  <si>
    <t>Polymechplast Machines Ltd</t>
  </si>
  <si>
    <t>POLYCHMP</t>
  </si>
  <si>
    <t>Roni Households Ltd</t>
  </si>
  <si>
    <t>RONI</t>
  </si>
  <si>
    <t>Machhar Industries Ltd</t>
  </si>
  <si>
    <t>MACIND</t>
  </si>
  <si>
    <t>Bangalore Fort Farms Ltd</t>
  </si>
  <si>
    <t>BFFL</t>
  </si>
  <si>
    <t>Rodium Realty Ltd</t>
  </si>
  <si>
    <t>RODIUM</t>
  </si>
  <si>
    <t>Gconnect Logitech and Supply Chain Ltd</t>
  </si>
  <si>
    <t>GCONNECT</t>
  </si>
  <si>
    <t>Cargo Ground Transportation</t>
  </si>
  <si>
    <t>Texel Industries Ltd</t>
  </si>
  <si>
    <t>TEXELIN</t>
  </si>
  <si>
    <t>Alan Scott Enterprises Ltd</t>
  </si>
  <si>
    <t>ALAN SCOTT</t>
  </si>
  <si>
    <t>TCM Ltd</t>
  </si>
  <si>
    <t>TCMLMTD</t>
  </si>
  <si>
    <t>Global Longlife Hospital and Research Ltd</t>
  </si>
  <si>
    <t>GLHRL</t>
  </si>
  <si>
    <t>Kratos Energy &amp; Infrastructure Ltd</t>
  </si>
  <si>
    <t>KRATOSENER</t>
  </si>
  <si>
    <t>Munoth Financial Services Ltd</t>
  </si>
  <si>
    <t>MUNOTHFI</t>
  </si>
  <si>
    <t>Narmada Agrobase Ltd</t>
  </si>
  <si>
    <t>NARMADA</t>
  </si>
  <si>
    <t>Phaarmasia Ltd</t>
  </si>
  <si>
    <t>PHRMASI</t>
  </si>
  <si>
    <t>Garden Silk Mills Ltd</t>
  </si>
  <si>
    <t>GARDENSILK</t>
  </si>
  <si>
    <t>DSP Nifty50 Equal weight ETF</t>
  </si>
  <si>
    <t>EQUAL50ADD</t>
  </si>
  <si>
    <t>EP Biocomposites Ltd</t>
  </si>
  <si>
    <t>EPBIO</t>
  </si>
  <si>
    <t>Visagar Polytex Ltd</t>
  </si>
  <si>
    <t>VIVIDHA</t>
  </si>
  <si>
    <t>SBI Nifty 200 Quality 30 ETF</t>
  </si>
  <si>
    <t>SBIETFQLTY</t>
  </si>
  <si>
    <t>Spectrum Foods Ltd</t>
  </si>
  <si>
    <t>SPECFOOD</t>
  </si>
  <si>
    <t>Steel Strips Infrastructures Ltd</t>
  </si>
  <si>
    <t>STLSTRINF</t>
  </si>
  <si>
    <t>Cargosol Logistics Ltd</t>
  </si>
  <si>
    <t>CARGOSOL</t>
  </si>
  <si>
    <t>Neil Industries Ltd</t>
  </si>
  <si>
    <t>NEIL</t>
  </si>
  <si>
    <t>Abirami Financial Services (India) Ltd</t>
  </si>
  <si>
    <t>ABIRAFN</t>
  </si>
  <si>
    <t>KCD Industries India Ltd</t>
  </si>
  <si>
    <t>KCDGROUP</t>
  </si>
  <si>
    <t>Choksi Imaging Ltd</t>
  </si>
  <si>
    <t>CHOKSI</t>
  </si>
  <si>
    <t>Blue Chip Tex Industries Ltd</t>
  </si>
  <si>
    <t>BLUECHIPT</t>
  </si>
  <si>
    <t>Motilal Oswal M50 ETF</t>
  </si>
  <si>
    <t>MOM50</t>
  </si>
  <si>
    <t>Natural Biocon (India) Ltd</t>
  </si>
  <si>
    <t>NATURAL</t>
  </si>
  <si>
    <t>Nippon India ETF Nifty 5 yr Benchmark G-Sec</t>
  </si>
  <si>
    <t>GILT5YBEES</t>
  </si>
  <si>
    <t>Jay Kailash Namkeen Ltd</t>
  </si>
  <si>
    <t>JAYKAILASH</t>
  </si>
  <si>
    <t>Sparc Electrex Ltd</t>
  </si>
  <si>
    <t>SPAR</t>
  </si>
  <si>
    <t>Adeshwar Meditex Ltd</t>
  </si>
  <si>
    <t>ADESHWAR</t>
  </si>
  <si>
    <t>Spenta International Ltd</t>
  </si>
  <si>
    <t>SPENTA</t>
  </si>
  <si>
    <t>Shubhlaxmi Jewel Art Ltd</t>
  </si>
  <si>
    <t>SHUBHLAXMI</t>
  </si>
  <si>
    <t>Zenith Healthcare Ltd</t>
  </si>
  <si>
    <t>ZENITHHE</t>
  </si>
  <si>
    <t>Intec Capital Ltd</t>
  </si>
  <si>
    <t>INTECCAP</t>
  </si>
  <si>
    <t>Sangal Papers Ltd</t>
  </si>
  <si>
    <t>SANPA</t>
  </si>
  <si>
    <t>Vanta Bioscience Ltd</t>
  </si>
  <si>
    <t>VANTABIO</t>
  </si>
  <si>
    <t>Veer Energy &amp; Infrastructure Ltd</t>
  </si>
  <si>
    <t>VEERENRGY</t>
  </si>
  <si>
    <t>Roselabs Finance Ltd</t>
  </si>
  <si>
    <t>ROSELABS</t>
  </si>
  <si>
    <t>Miven Machine Tools Ltd</t>
  </si>
  <si>
    <t>MIVENMACH</t>
  </si>
  <si>
    <t>Paragon Finance Ltd</t>
  </si>
  <si>
    <t>PARAGONF</t>
  </si>
  <si>
    <t>Frontier Capital Ltd</t>
  </si>
  <si>
    <t>FRONTCAP</t>
  </si>
  <si>
    <t>Falcon Technoprojects India Ltd</t>
  </si>
  <si>
    <t>FALCONTECH</t>
  </si>
  <si>
    <t>Mindpool Technologies Ltd</t>
  </si>
  <si>
    <t>MINDPOOL</t>
  </si>
  <si>
    <t>Winro Commercial (India) Ltd</t>
  </si>
  <si>
    <t>WINROC</t>
  </si>
  <si>
    <t>Sagar Diamonds Ltd</t>
  </si>
  <si>
    <t>SAGAR</t>
  </si>
  <si>
    <t>BAMPSL Securities Ltd</t>
  </si>
  <si>
    <t>BAMPSL</t>
  </si>
  <si>
    <t>Best Eastern Hotels Ltd</t>
  </si>
  <si>
    <t>BESTEAST</t>
  </si>
  <si>
    <t>Onesource Ideas Venture Ltd</t>
  </si>
  <si>
    <t>OIVL</t>
  </si>
  <si>
    <t>Sahara Housingfina Corporation Ltd</t>
  </si>
  <si>
    <t>SAHARAHOUS</t>
  </si>
  <si>
    <t>Narendra Properties Ltd</t>
  </si>
  <si>
    <t>NARPROP</t>
  </si>
  <si>
    <t>Castex Technologies Ltd</t>
  </si>
  <si>
    <t>CASTEXTECH</t>
  </si>
  <si>
    <t>Antarctica Ltd</t>
  </si>
  <si>
    <t>ANTGRAPHIC</t>
  </si>
  <si>
    <t>Jindal Capital Ltd</t>
  </si>
  <si>
    <t>JINDCAP</t>
  </si>
  <si>
    <t>PlatinumOne Business Services Ltd</t>
  </si>
  <si>
    <t>POBS</t>
  </si>
  <si>
    <t>CIL Securities Ltd</t>
  </si>
  <si>
    <t>CILSEC</t>
  </si>
  <si>
    <t>Madhusudan Securities Ltd</t>
  </si>
  <si>
    <t>MADHUSE</t>
  </si>
  <si>
    <t>Nirmitee Robotics India Ltd</t>
  </si>
  <si>
    <t>NIRMITEE</t>
  </si>
  <si>
    <t>Winsome Yarns Ltd</t>
  </si>
  <si>
    <t>WINSOME</t>
  </si>
  <si>
    <t>Quality Foils (India) Ltd</t>
  </si>
  <si>
    <t>QFIL</t>
  </si>
  <si>
    <t>Chothani Foods Ltd</t>
  </si>
  <si>
    <t>CHOTHANI</t>
  </si>
  <si>
    <t>Lex Nimble Solutions Ltd</t>
  </si>
  <si>
    <t>LEX</t>
  </si>
  <si>
    <t>Mega Corp Ltd</t>
  </si>
  <si>
    <t>MEGACOR</t>
  </si>
  <si>
    <t>Asian Tea &amp; Exports Ltd</t>
  </si>
  <si>
    <t>ASIANTNE</t>
  </si>
  <si>
    <t>Frontline corporation Ltd</t>
  </si>
  <si>
    <t>FRONTCORP</t>
  </si>
  <si>
    <t>KJMC Corporate Advisors (India) Ltd</t>
  </si>
  <si>
    <t>KJMCCORP</t>
  </si>
  <si>
    <t>Aditya BSL Nifty IT ETF</t>
  </si>
  <si>
    <t>TECH</t>
  </si>
  <si>
    <t>Nalin Lease Finance Ltd</t>
  </si>
  <si>
    <t>NLFL</t>
  </si>
  <si>
    <t>Oneclick Logistics India Ltd</t>
  </si>
  <si>
    <t>OLIL</t>
  </si>
  <si>
    <t>Hiliks Technologies Ltd</t>
  </si>
  <si>
    <t>HILIKS</t>
  </si>
  <si>
    <t>Educomp Solutions Ltd</t>
  </si>
  <si>
    <t>EDUCOMP</t>
  </si>
  <si>
    <t>Jayshree Chemicals Ltd</t>
  </si>
  <si>
    <t>JAYCH</t>
  </si>
  <si>
    <t>Ajcon Global Services Ltd</t>
  </si>
  <si>
    <t>AJCON</t>
  </si>
  <si>
    <t>Sugal and Damani Share Brokers Ltd</t>
  </si>
  <si>
    <t>SUGALDAM</t>
  </si>
  <si>
    <t>Lypsa Gems &amp; Jewellery Ltd</t>
  </si>
  <si>
    <t>LYPSAGEMS</t>
  </si>
  <si>
    <t>ICICI Prudential S&amp;P BSE Midcap Select ETF</t>
  </si>
  <si>
    <t>MIDSELIETF</t>
  </si>
  <si>
    <t>Benara Bearings and Pistons Ltd</t>
  </si>
  <si>
    <t>BENARA</t>
  </si>
  <si>
    <t>Adcon Capital Services Ltd</t>
  </si>
  <si>
    <t>ADCON</t>
  </si>
  <si>
    <t>Yuranus Infrastructure Ltd</t>
  </si>
  <si>
    <t>YURANUS</t>
  </si>
  <si>
    <t>Pasupati Spinning and Weaving Mills Ltd</t>
  </si>
  <si>
    <t>PASUSPG</t>
  </si>
  <si>
    <t>Popular Estate Management Ltd</t>
  </si>
  <si>
    <t>POPULARES</t>
  </si>
  <si>
    <t>Valson Industries Ltd</t>
  </si>
  <si>
    <t>VALSONQ</t>
  </si>
  <si>
    <t>H S India Ltd</t>
  </si>
  <si>
    <t>HOTLSILV</t>
  </si>
  <si>
    <t>Shree Securities Ltd</t>
  </si>
  <si>
    <t>SHREESEC</t>
  </si>
  <si>
    <t>Lerthai Finance Ltd</t>
  </si>
  <si>
    <t>LERTHAI</t>
  </si>
  <si>
    <t>Broach Lifecare Hospital Ltd</t>
  </si>
  <si>
    <t>BROACH</t>
  </si>
  <si>
    <t>Heads UP Ventures Limited</t>
  </si>
  <si>
    <t>HEADSUP</t>
  </si>
  <si>
    <t>Adhbhut Infrastructure Ltd</t>
  </si>
  <si>
    <t>ADHBHUTIN</t>
  </si>
  <si>
    <t>Sunil Industries Ltd</t>
  </si>
  <si>
    <t>SUNILTX</t>
  </si>
  <si>
    <t>Silver Oak (India) Ltd</t>
  </si>
  <si>
    <t>SILVOAK</t>
  </si>
  <si>
    <t>Goenka Diamond And Jewels Ltd</t>
  </si>
  <si>
    <t>GOENKA</t>
  </si>
  <si>
    <t>SBI Nifty 10 yr Benchmark G-Sec ETF</t>
  </si>
  <si>
    <t>SETF10GILT</t>
  </si>
  <si>
    <t>JHS Svendgaard Retail Ventures Ltd</t>
  </si>
  <si>
    <t>RETAIL</t>
  </si>
  <si>
    <t>Blue Chip India Ltd</t>
  </si>
  <si>
    <t>BLUECHIP</t>
  </si>
  <si>
    <t>MT Educare Ltd</t>
  </si>
  <si>
    <t>MTEDUCARE</t>
  </si>
  <si>
    <t>Veerkrupa Jewellers Ltd</t>
  </si>
  <si>
    <t>VEERKRUPA</t>
  </si>
  <si>
    <t>Suncare Traders Ltd</t>
  </si>
  <si>
    <t>SCTL</t>
  </si>
  <si>
    <t>Chennai Meenakshi Multispeciality Hospital Ltd</t>
  </si>
  <si>
    <t>CMMHOSP</t>
  </si>
  <si>
    <t>Cityman Ltd</t>
  </si>
  <si>
    <t>CITYMAN</t>
  </si>
  <si>
    <t>Rishab Special Yarns Ltd</t>
  </si>
  <si>
    <t>RISHYRN</t>
  </si>
  <si>
    <t>Pan Electronics (India) Ltd</t>
  </si>
  <si>
    <t>PANELEC</t>
  </si>
  <si>
    <t>Associated Coaters Ltd</t>
  </si>
  <si>
    <t>ASSOCIATED</t>
  </si>
  <si>
    <t>Diversified Metals &amp; Mining</t>
  </si>
  <si>
    <t>Sinnar Bidi Udyog Ltd</t>
  </si>
  <si>
    <t>SINNAR</t>
  </si>
  <si>
    <t>Martin Burn Ltd</t>
  </si>
  <si>
    <t>MARBU</t>
  </si>
  <si>
    <t>Bervin Investment and Leasing Ltd</t>
  </si>
  <si>
    <t>BERVINL</t>
  </si>
  <si>
    <t>Kotak Nifty IT ETF</t>
  </si>
  <si>
    <t>IT</t>
  </si>
  <si>
    <t>MFL India Ltd</t>
  </si>
  <si>
    <t>MFLINDIA</t>
  </si>
  <si>
    <t>Amco India Ltd</t>
  </si>
  <si>
    <t>AMCOIND</t>
  </si>
  <si>
    <t>Shubham Polyspin Ltd</t>
  </si>
  <si>
    <t>SHUBHAM</t>
  </si>
  <si>
    <t>Daulat Securities Ltd</t>
  </si>
  <si>
    <t>DAULAT</t>
  </si>
  <si>
    <t>Command Polymers Ltd</t>
  </si>
  <si>
    <t>COMMAND</t>
  </si>
  <si>
    <t>Hindustan Agrigentics Ltd</t>
  </si>
  <si>
    <t>HINDUST</t>
  </si>
  <si>
    <t>Dynamic Industries Ltd</t>
  </si>
  <si>
    <t>DYNAMIND</t>
  </si>
  <si>
    <t>Gajanan Securities Services Ltd</t>
  </si>
  <si>
    <t>GAJANANSEC</t>
  </si>
  <si>
    <t>Purshottam Investofin Ltd</t>
  </si>
  <si>
    <t>PURSHOTTAM</t>
  </si>
  <si>
    <t>Vrundavan Plantation Ltd</t>
  </si>
  <si>
    <t>VPL</t>
  </si>
  <si>
    <t>IB Infotech Enterprises Ltd</t>
  </si>
  <si>
    <t>IBINFO</t>
  </si>
  <si>
    <t>Silverline Technologies Ltd</t>
  </si>
  <si>
    <t>SILVERLINE</t>
  </si>
  <si>
    <t>VR Films &amp; Studios Ltd</t>
  </si>
  <si>
    <t>VRFILMS</t>
  </si>
  <si>
    <t>NMS Global Ltd</t>
  </si>
  <si>
    <t>NMSRESRC</t>
  </si>
  <si>
    <t>Apex Capital and Finance Ltd</t>
  </si>
  <si>
    <t>ACFL</t>
  </si>
  <si>
    <t>Axis NIFTY Healthcare ETF</t>
  </si>
  <si>
    <t>AXISHCETF</t>
  </si>
  <si>
    <t>HDFC Nifty IT ETF</t>
  </si>
  <si>
    <t>HDFCNIFIT</t>
  </si>
  <si>
    <t>Gujarat Raffia Industries Ltd</t>
  </si>
  <si>
    <t>GUJRAFFIA</t>
  </si>
  <si>
    <t>Roopshri Resorts Ltd</t>
  </si>
  <si>
    <t>ROOPSHRI</t>
  </si>
  <si>
    <t>Gemstone Investments Ltd</t>
  </si>
  <si>
    <t>GEMSI</t>
  </si>
  <si>
    <t>Osiajee Texfab Ltd</t>
  </si>
  <si>
    <t>OSIAJEE</t>
  </si>
  <si>
    <t>Brisk Technovision Ltd</t>
  </si>
  <si>
    <t>BRISK</t>
  </si>
  <si>
    <t>Padam Cotton Yarns Ltd</t>
  </si>
  <si>
    <t>PADAMCO</t>
  </si>
  <si>
    <t>Kapil Raj Finance Ltd</t>
  </si>
  <si>
    <t>KAPILRAJ</t>
  </si>
  <si>
    <t>Vikas Proppant &amp; Granite Ltd</t>
  </si>
  <si>
    <t>VIKASPROP</t>
  </si>
  <si>
    <t>Elnet Technologies Ltd</t>
  </si>
  <si>
    <t>ELNET</t>
  </si>
  <si>
    <t>Nirav Commercials Ltd</t>
  </si>
  <si>
    <t>NIRAVCOM</t>
  </si>
  <si>
    <t>Prime Urban Development India Ltd</t>
  </si>
  <si>
    <t>PRIMEURB</t>
  </si>
  <si>
    <t>Sreechem Resins Ltd</t>
  </si>
  <si>
    <t>SRECR</t>
  </si>
  <si>
    <t>Kamanwala Housing Construction Ltd</t>
  </si>
  <si>
    <t>KAMANWALA</t>
  </si>
  <si>
    <t>Square Four Projects India Ltd</t>
  </si>
  <si>
    <t>SFPIL</t>
  </si>
  <si>
    <t>Danube Industries Ltd</t>
  </si>
  <si>
    <t>DANUBE</t>
  </si>
  <si>
    <t>Advance Petrochemicals Ltd</t>
  </si>
  <si>
    <t>ADVPETR-B</t>
  </si>
  <si>
    <t>Sri Lakshmi Saraswathi Textiles (Arni) Ltd</t>
  </si>
  <si>
    <t>SLSTLQ</t>
  </si>
  <si>
    <t>Continental Securities Ltd</t>
  </si>
  <si>
    <t>CSL</t>
  </si>
  <si>
    <t>Silly Monks Entertainment Ltd</t>
  </si>
  <si>
    <t>SILLYMONKS</t>
  </si>
  <si>
    <t>Modern Steel Ltd</t>
  </si>
  <si>
    <t>MDRNSTL</t>
  </si>
  <si>
    <t>Triveni Glass Ltd</t>
  </si>
  <si>
    <t>TRIVENIGQ</t>
  </si>
  <si>
    <t>Finelistings Technologies Ltd</t>
  </si>
  <si>
    <t>FTL</t>
  </si>
  <si>
    <t>Automotive Retail</t>
  </si>
  <si>
    <t>Compuage Infocom Ltd</t>
  </si>
  <si>
    <t>COMPINFO</t>
  </si>
  <si>
    <t>BNR Udyog Ltd</t>
  </si>
  <si>
    <t>BNRUDY</t>
  </si>
  <si>
    <t>Mihika Industries Ltd</t>
  </si>
  <si>
    <t>MIHIKA</t>
  </si>
  <si>
    <t>Sanblue Corporation Ltd</t>
  </si>
  <si>
    <t>SANBLUE</t>
  </si>
  <si>
    <t>Kizi Apparels Ltd</t>
  </si>
  <si>
    <t>KIZI</t>
  </si>
  <si>
    <t>Cochin Malabar Estates and Industries Ltd</t>
  </si>
  <si>
    <t>COCHMAL</t>
  </si>
  <si>
    <t>Sunrest Lifescience Ltd</t>
  </si>
  <si>
    <t>SUNREST</t>
  </si>
  <si>
    <t>Rajkamal Synthetics Ltd</t>
  </si>
  <si>
    <t>RAJKSYN</t>
  </si>
  <si>
    <t>Bhakti Gems and Jewellery Ltd</t>
  </si>
  <si>
    <t>BGJL</t>
  </si>
  <si>
    <t>Vilin Bio Med Ltd</t>
  </si>
  <si>
    <t>VILINBIO</t>
  </si>
  <si>
    <t>RICHA INFO SYSTEMS LIMITED</t>
  </si>
  <si>
    <t>RICHA</t>
  </si>
  <si>
    <t>Sahaj Fashions Ltd</t>
  </si>
  <si>
    <t>SAHAJ</t>
  </si>
  <si>
    <t>NIKS Technology Ltd</t>
  </si>
  <si>
    <t>NIKSTECH</t>
  </si>
  <si>
    <t>Groarc Industries India Ltd</t>
  </si>
  <si>
    <t>TELESYS</t>
  </si>
  <si>
    <t>Amin Tannery Ltd</t>
  </si>
  <si>
    <t>AMINTAN</t>
  </si>
  <si>
    <t>Margo Finance Ltd</t>
  </si>
  <si>
    <t>MARGOFIN</t>
  </si>
  <si>
    <t>Yash Management &amp; Satellite Ltd.</t>
  </si>
  <si>
    <t>YASHMGM</t>
  </si>
  <si>
    <t>Reliable Ventures India Ltd</t>
  </si>
  <si>
    <t>RELIABVEN</t>
  </si>
  <si>
    <t>Naturo Indiabull Ltd</t>
  </si>
  <si>
    <t>NATURO</t>
  </si>
  <si>
    <t>Gayatri Highways Ltd</t>
  </si>
  <si>
    <t>GAYAHWS</t>
  </si>
  <si>
    <t>Ventura Textiles Ltd</t>
  </si>
  <si>
    <t>VENTURA</t>
  </si>
  <si>
    <t>Grand Foundry Ltd</t>
  </si>
  <si>
    <t>GFSTEELS</t>
  </si>
  <si>
    <t>RKD Agri &amp; Retail Ltd</t>
  </si>
  <si>
    <t>RKDAGRRTL</t>
  </si>
  <si>
    <t>Sancode Technologies Ltd</t>
  </si>
  <si>
    <t>SANCODE</t>
  </si>
  <si>
    <t>SSPDL Ltd</t>
  </si>
  <si>
    <t>SSPDL</t>
  </si>
  <si>
    <t>Darshan Orna Ltd</t>
  </si>
  <si>
    <t>DARSHANORNA</t>
  </si>
  <si>
    <t>Zenlabs Ethica Ltd</t>
  </si>
  <si>
    <t>ZENLABS</t>
  </si>
  <si>
    <t>Chandni Machines Ltd</t>
  </si>
  <si>
    <t>CHANDNIMACH</t>
  </si>
  <si>
    <t>Vedant Asset Ltd</t>
  </si>
  <si>
    <t>VEDANTASSET</t>
  </si>
  <si>
    <t>White Organic Agro Ltd</t>
  </si>
  <si>
    <t>WHITEORG</t>
  </si>
  <si>
    <t>Prag Bosimi Synthetics Ltd</t>
  </si>
  <si>
    <t>PRAGBOS</t>
  </si>
  <si>
    <t>Janus Corporation Ltd</t>
  </si>
  <si>
    <t>JANUSCORP</t>
  </si>
  <si>
    <t>Tuni Textile Mills Ltd</t>
  </si>
  <si>
    <t>TUNITEX</t>
  </si>
  <si>
    <t>Cian Healthcare Ltd</t>
  </si>
  <si>
    <t>CHCL</t>
  </si>
  <si>
    <t>Glance Finance Ltd</t>
  </si>
  <si>
    <t>GLANCE</t>
  </si>
  <si>
    <t>Ace men engg works Ltd</t>
  </si>
  <si>
    <t>ACEMEN</t>
  </si>
  <si>
    <t>SBI Nifty Next 50 ETF</t>
  </si>
  <si>
    <t>SETFNN50</t>
  </si>
  <si>
    <t>Onelife Capital Advisors Ltd</t>
  </si>
  <si>
    <t>ONELIFECAP</t>
  </si>
  <si>
    <t>Ashish Polyplast Ltd</t>
  </si>
  <si>
    <t>ASHISHPO</t>
  </si>
  <si>
    <t>Ishita Drugs and Industries Ltd</t>
  </si>
  <si>
    <t>ISHITADR</t>
  </si>
  <si>
    <t>Samsrita Labs Ltd</t>
  </si>
  <si>
    <t>SAMSRITA</t>
  </si>
  <si>
    <t>Life Sciences Tools &amp; Services</t>
  </si>
  <si>
    <t>Aditya BSL Nifty Healthcare ETF</t>
  </si>
  <si>
    <t>HEALTHY</t>
  </si>
  <si>
    <t>Suvidha Infraestate Corporation Ltd</t>
  </si>
  <si>
    <t>SICL</t>
  </si>
  <si>
    <t>Innovatus Entertainment Networks Ltd</t>
  </si>
  <si>
    <t>INNOVATUS</t>
  </si>
  <si>
    <t>Jainex Aamcol Ltd</t>
  </si>
  <si>
    <t>JAINEX</t>
  </si>
  <si>
    <t>Tasty Dairy Specialities Ltd</t>
  </si>
  <si>
    <t>TDSL</t>
  </si>
  <si>
    <t>Caprolactam Chemicals Ltd</t>
  </si>
  <si>
    <t>CAPRO</t>
  </si>
  <si>
    <t>Garware Marine Industries Ltd</t>
  </si>
  <si>
    <t>GARWAMAR</t>
  </si>
  <si>
    <t>Sanghvi Forging and Engineering Ltd</t>
  </si>
  <si>
    <t>SANGHVIFOR</t>
  </si>
  <si>
    <t>ACI Infocom Ltd</t>
  </si>
  <si>
    <t>ACIIN</t>
  </si>
  <si>
    <t>MRC Agrotech Ltd</t>
  </si>
  <si>
    <t>MRCAGRO</t>
  </si>
  <si>
    <t>APT Packaging Ltd</t>
  </si>
  <si>
    <t>APTPACK</t>
  </si>
  <si>
    <t>Tai Industries Ltd</t>
  </si>
  <si>
    <t>TAIIND</t>
  </si>
  <si>
    <t>Sungold Media and Entertainment Ltd</t>
  </si>
  <si>
    <t>SMEL</t>
  </si>
  <si>
    <t>Easy Fincorp Ltd</t>
  </si>
  <si>
    <t>EASYFIN</t>
  </si>
  <si>
    <t>Indifra Ltd</t>
  </si>
  <si>
    <t>INDIFRA</t>
  </si>
  <si>
    <t>Anka India Ltd</t>
  </si>
  <si>
    <t>ANKIN</t>
  </si>
  <si>
    <t>Pro Fin Capital Services Ltd</t>
  </si>
  <si>
    <t>PROFINC</t>
  </si>
  <si>
    <t>Kcl Infra Projects Ltd</t>
  </si>
  <si>
    <t>KCLINFRA</t>
  </si>
  <si>
    <t>Paramount Cosmetics (India) Ltd</t>
  </si>
  <si>
    <t>PARMCOS-B</t>
  </si>
  <si>
    <t>Jaihind Synthetics Ltd</t>
  </si>
  <si>
    <t>JAIHINDS</t>
  </si>
  <si>
    <t>Southern Latex Ltd</t>
  </si>
  <si>
    <t>SOUTLAT</t>
  </si>
  <si>
    <t>Jagjanani Textiles Ltd</t>
  </si>
  <si>
    <t>JAGJANANI</t>
  </si>
  <si>
    <t>Octavius Plantations Ltd</t>
  </si>
  <si>
    <t>OCTAVIUSPL</t>
  </si>
  <si>
    <t>Yaan Enterprises Ltd</t>
  </si>
  <si>
    <t>YAANENT</t>
  </si>
  <si>
    <t>Parle Industries Ltd</t>
  </si>
  <si>
    <t>PARLEIND</t>
  </si>
  <si>
    <t>Secur Credentials Ltd</t>
  </si>
  <si>
    <t>SECURCRED</t>
  </si>
  <si>
    <t>EPIC Energy Ltd</t>
  </si>
  <si>
    <t>EPIC</t>
  </si>
  <si>
    <t>Innovative Ideals and Services (India) Ltd</t>
  </si>
  <si>
    <t>INNOVATIVE</t>
  </si>
  <si>
    <t>Bhanderi Infracon Ltd</t>
  </si>
  <si>
    <t>BHANDERI</t>
  </si>
  <si>
    <t>Anupam Finserv Ltd</t>
  </si>
  <si>
    <t>ANUPAM</t>
  </si>
  <si>
    <t>Dynamic Archistructures Ltd</t>
  </si>
  <si>
    <t>DAL</t>
  </si>
  <si>
    <t>Plada Infotech Services Ltd</t>
  </si>
  <si>
    <t>PLADAINFO</t>
  </si>
  <si>
    <t>Computer Point Ltd</t>
  </si>
  <si>
    <t>COMPUPN</t>
  </si>
  <si>
    <t>Trustwave Securities Ltd</t>
  </si>
  <si>
    <t>STRLGUA</t>
  </si>
  <si>
    <t>Sibar Auto Parts Ltd</t>
  </si>
  <si>
    <t>SIBARAUT</t>
  </si>
  <si>
    <t>Octaware Technologies Ltd</t>
  </si>
  <si>
    <t>OCTAWARE</t>
  </si>
  <si>
    <t>Indergiri Finance Ltd</t>
  </si>
  <si>
    <t>INDERGR</t>
  </si>
  <si>
    <t>Cella Space Ltd</t>
  </si>
  <si>
    <t>CELLA</t>
  </si>
  <si>
    <t>RAP Media Ltd</t>
  </si>
  <si>
    <t>RAP</t>
  </si>
  <si>
    <t>Ritesh International Ltd</t>
  </si>
  <si>
    <t>RITESHIN</t>
  </si>
  <si>
    <t>Novateor Research Laboratories Ltd</t>
  </si>
  <si>
    <t>NOVATEOR</t>
  </si>
  <si>
    <t>Eastern Treads Ltd</t>
  </si>
  <si>
    <t>EASTRED</t>
  </si>
  <si>
    <t>HDFC Silver ETF</t>
  </si>
  <si>
    <t>HDFCSILVER</t>
  </si>
  <si>
    <t>LWS Knitwear Ltd</t>
  </si>
  <si>
    <t>LWSKNIT</t>
  </si>
  <si>
    <t>Billwin Industries Ltd</t>
  </si>
  <si>
    <t>BILLWIN</t>
  </si>
  <si>
    <t>Prima Industries Ltd</t>
  </si>
  <si>
    <t>PRIMAIN</t>
  </si>
  <si>
    <t>N D A Securities Ltd</t>
  </si>
  <si>
    <t>NDASEC</t>
  </si>
  <si>
    <t>WINPRO INDUSTRIES LIMITED</t>
  </si>
  <si>
    <t>WINPRO</t>
  </si>
  <si>
    <t>Jaipan Industries Ltd</t>
  </si>
  <si>
    <t>JAIPAN</t>
  </si>
  <si>
    <t>Kunststoffe Industries Ltd</t>
  </si>
  <si>
    <t>KUNSTOFF</t>
  </si>
  <si>
    <t>Karnavati Finance Ltd</t>
  </si>
  <si>
    <t>KARNAVATI</t>
  </si>
  <si>
    <t>Mask Investments Ltd</t>
  </si>
  <si>
    <t>MASKINVEST</t>
  </si>
  <si>
    <t>Magenta Lifecare Ltd</t>
  </si>
  <si>
    <t>MAGENTA</t>
  </si>
  <si>
    <t>EVOQ Remedies Ltd</t>
  </si>
  <si>
    <t>EVOQ</t>
  </si>
  <si>
    <t>PBA Infrastructure Ltd</t>
  </si>
  <si>
    <t>PBAINFRA</t>
  </si>
  <si>
    <t>TGIF Agribusiness Ltd</t>
  </si>
  <si>
    <t>TGIF</t>
  </si>
  <si>
    <t>Gujarat Lease Financing Ltd</t>
  </si>
  <si>
    <t>GLFL</t>
  </si>
  <si>
    <t>Mukat Pipes Ltd</t>
  </si>
  <si>
    <t>MUKATPIP</t>
  </si>
  <si>
    <t>Palm Jewels Limited</t>
  </si>
  <si>
    <t>PALMJEWELS</t>
  </si>
  <si>
    <t>Easun Capital Markets Ltd</t>
  </si>
  <si>
    <t>EASUN</t>
  </si>
  <si>
    <t>Tradewell Holdings Ltd</t>
  </si>
  <si>
    <t>TRADEWELL</t>
  </si>
  <si>
    <t>Axis NIFTY India Consumption ETF</t>
  </si>
  <si>
    <t>AXISCETF</t>
  </si>
  <si>
    <t>Howard Hotels Ltd</t>
  </si>
  <si>
    <t>HOWARHO</t>
  </si>
  <si>
    <t>Bhudevi Infra Projects Ltd</t>
  </si>
  <si>
    <t>BHUDEVI</t>
  </si>
  <si>
    <t>Sarthak Industries Ltd</t>
  </si>
  <si>
    <t>SARTHAKIND</t>
  </si>
  <si>
    <t>Samtex Fashions Ltd</t>
  </si>
  <si>
    <t>SAMTEX</t>
  </si>
  <si>
    <t>Adinath Textiles Ltd</t>
  </si>
  <si>
    <t>ADINATH</t>
  </si>
  <si>
    <t>Ajel Ltd</t>
  </si>
  <si>
    <t>AJEL</t>
  </si>
  <si>
    <t>Harish Textile Engineers Ltd</t>
  </si>
  <si>
    <t>HARISH</t>
  </si>
  <si>
    <t>Gian Life Care Ltd</t>
  </si>
  <si>
    <t>GIANLIFE</t>
  </si>
  <si>
    <t>DCM Financial Services Ltd</t>
  </si>
  <si>
    <t>DCMFINSERV</t>
  </si>
  <si>
    <t>Shree Bhavya Fabrics Ltd</t>
  </si>
  <si>
    <t>SBFL</t>
  </si>
  <si>
    <t>Neeraj Paper Marketing Ltd</t>
  </si>
  <si>
    <t>NEERAJ</t>
  </si>
  <si>
    <t>ICICI Pru Nifty 5 yr Benchmark G-SEC ETF</t>
  </si>
  <si>
    <t>GSEC5IETF</t>
  </si>
  <si>
    <t>3C IT Solutions &amp; Telecoms (India) Ltd</t>
  </si>
  <si>
    <t>3CIT</t>
  </si>
  <si>
    <t>Internet Services &amp; Infrastructure</t>
  </si>
  <si>
    <t>Gem Spinners India Ltd</t>
  </si>
  <si>
    <t>GEMSPIN</t>
  </si>
  <si>
    <t>Uniroyal Industries Ltd</t>
  </si>
  <si>
    <t>UNIROYAL</t>
  </si>
  <si>
    <t>Trans Freight Containers Ltd</t>
  </si>
  <si>
    <t>TRANSFRE</t>
  </si>
  <si>
    <t>Sanghvi Brands Ltd</t>
  </si>
  <si>
    <t>SBRANDS</t>
  </si>
  <si>
    <t>Indus Finance Ltd</t>
  </si>
  <si>
    <t>INDUSFINL</t>
  </si>
  <si>
    <t>Labelkraft Technologies Ltd</t>
  </si>
  <si>
    <t>LABELKRAFT</t>
  </si>
  <si>
    <t>Richfield Financial Services Ltd</t>
  </si>
  <si>
    <t>RFSL</t>
  </si>
  <si>
    <t>BKV Industries Ltd</t>
  </si>
  <si>
    <t>BKV</t>
  </si>
  <si>
    <t>Gujarat Hy Spin Ltd</t>
  </si>
  <si>
    <t>GUJHYSPIN</t>
  </si>
  <si>
    <t>Marg Techno-Projects Ltd</t>
  </si>
  <si>
    <t>MTPL</t>
  </si>
  <si>
    <t>Suncity Synthetics Ltd</t>
  </si>
  <si>
    <t>SUNCITYSY</t>
  </si>
  <si>
    <t>Garbi Finvest Ltd</t>
  </si>
  <si>
    <t>GARBIFIN</t>
  </si>
  <si>
    <t>HB Leasing and Finance Co Ltd</t>
  </si>
  <si>
    <t>HBLEAS</t>
  </si>
  <si>
    <t>Gujarat Inject Kerala Ltd</t>
  </si>
  <si>
    <t>GUJINJEC</t>
  </si>
  <si>
    <t>Jackson Investments Ltd</t>
  </si>
  <si>
    <t>JACKSON</t>
  </si>
  <si>
    <t>S R G Securities Finance Ltd</t>
  </si>
  <si>
    <t>SRGSFL</t>
  </si>
  <si>
    <t>Nippon India ETF Nifty IT</t>
  </si>
  <si>
    <t>ITBEES</t>
  </si>
  <si>
    <t>Scan Projects Ltd</t>
  </si>
  <si>
    <t>SCANPRO</t>
  </si>
  <si>
    <t>Dipna Pharmachem Ltd</t>
  </si>
  <si>
    <t>DPL</t>
  </si>
  <si>
    <t>RTCL Ltd</t>
  </si>
  <si>
    <t>RAGHUTOB</t>
  </si>
  <si>
    <t>Sarvottam Finvest Ltd</t>
  </si>
  <si>
    <t>SARVOTTAM</t>
  </si>
  <si>
    <t>O P Chains Ltd</t>
  </si>
  <si>
    <t>OPCHAINS</t>
  </si>
  <si>
    <t>Rita Finance and Leasing Ltd</t>
  </si>
  <si>
    <t>RFLL</t>
  </si>
  <si>
    <t>Ironwood Education Ltd</t>
  </si>
  <si>
    <t>IRONWOOD</t>
  </si>
  <si>
    <t>Interstate Oil Carrier Ltd</t>
  </si>
  <si>
    <t>INTSTOIL</t>
  </si>
  <si>
    <t>Omkar Speciality Chemicals Ltd</t>
  </si>
  <si>
    <t>OMKARCHEM</t>
  </si>
  <si>
    <t>Pradhin Ltd</t>
  </si>
  <si>
    <t>PRADHIN</t>
  </si>
  <si>
    <t>Nyssa Corporation Ltd</t>
  </si>
  <si>
    <t>NYSSACORP</t>
  </si>
  <si>
    <t>Kothari Industrial Corp Ltd</t>
  </si>
  <si>
    <t>KOTIC</t>
  </si>
  <si>
    <t>Ajwa Fun World and Resort Ltd</t>
  </si>
  <si>
    <t>AJWAFUN</t>
  </si>
  <si>
    <t>Mahaan Foods Ltd</t>
  </si>
  <si>
    <t>MAHAANF</t>
  </si>
  <si>
    <t>Link Pharmachem Ltd</t>
  </si>
  <si>
    <t>LINKPH</t>
  </si>
  <si>
    <t>Shree Metalloys Ltd</t>
  </si>
  <si>
    <t>SHREMETAL</t>
  </si>
  <si>
    <t>Bright Solar Ltd</t>
  </si>
  <si>
    <t>Nippon India ETF Nifty India Consumption</t>
  </si>
  <si>
    <t>CONSUMBEES</t>
  </si>
  <si>
    <t>IITL Projects Ltd</t>
  </si>
  <si>
    <t>IITLPROJ</t>
  </si>
  <si>
    <t>Emmessar Biotech and Nutrition Ltd</t>
  </si>
  <si>
    <t>EMMESSA</t>
  </si>
  <si>
    <t>Vamshi Rubber Ltd</t>
  </si>
  <si>
    <t>VAMSHIRU</t>
  </si>
  <si>
    <t>Titaanium Ten Enterprise Ltd</t>
  </si>
  <si>
    <t>TITAANIUM</t>
  </si>
  <si>
    <t>Regent Enterprises Ltd</t>
  </si>
  <si>
    <t>REGENTRP</t>
  </si>
  <si>
    <t>IEL Ltd</t>
  </si>
  <si>
    <t>INDXTRA</t>
  </si>
  <si>
    <t>Patron Exim Ltd</t>
  </si>
  <si>
    <t>PATRON</t>
  </si>
  <si>
    <t>DSP Silver ETF</t>
  </si>
  <si>
    <t>SILVERADD</t>
  </si>
  <si>
    <t>Brandbucket Media &amp; Technology Ltd</t>
  </si>
  <si>
    <t>BRANDBUCKT</t>
  </si>
  <si>
    <t>Reetech International Cargo and Courier Ltd</t>
  </si>
  <si>
    <t>REETECH</t>
  </si>
  <si>
    <t>Stampede Capital Ltd</t>
  </si>
  <si>
    <t>GATECHDVR</t>
  </si>
  <si>
    <t>Grandma Trading and Agencies Ltd</t>
  </si>
  <si>
    <t>GRANDMA</t>
  </si>
  <si>
    <t>Ranjeet Mechatronics Ltd</t>
  </si>
  <si>
    <t>RANJEET</t>
  </si>
  <si>
    <t>Scarnose International Ltd</t>
  </si>
  <si>
    <t>SCARNOSE</t>
  </si>
  <si>
    <t>Citizen Infoline Ltd</t>
  </si>
  <si>
    <t>CIL</t>
  </si>
  <si>
    <t>Clinitech Laboratory Ltd</t>
  </si>
  <si>
    <t>CTLLAB</t>
  </si>
  <si>
    <t>Shree Karthik Papers Ltd</t>
  </si>
  <si>
    <t>SHKARTP</t>
  </si>
  <si>
    <t>Mayukh Dealtrade Ltd</t>
  </si>
  <si>
    <t>MAYUKH</t>
  </si>
  <si>
    <t>Indiabulls NIFTY50 Exchange Traded Fund</t>
  </si>
  <si>
    <t>IBMFNIFTY</t>
  </si>
  <si>
    <t>Sujala Trading &amp; Holdings Ltd</t>
  </si>
  <si>
    <t>SUJALA</t>
  </si>
  <si>
    <t>Rishabh Digha Steel and Allied Products Ltd</t>
  </si>
  <si>
    <t>RISHDIGA</t>
  </si>
  <si>
    <t>Nippon India ETF S&amp;P BSE Sensex Next 50</t>
  </si>
  <si>
    <t>SNXT50BEES</t>
  </si>
  <si>
    <t>Shreevatsaa Finance and Leasing Ltd</t>
  </si>
  <si>
    <t>SHVFL</t>
  </si>
  <si>
    <t>Cindrella Hotels Ltd</t>
  </si>
  <si>
    <t>CINDHO</t>
  </si>
  <si>
    <t>BFL Asset Finvest Ltd</t>
  </si>
  <si>
    <t>BFLAFL</t>
  </si>
  <si>
    <t>Shiva Granito Export Ltd</t>
  </si>
  <si>
    <t>SHIVAEXPO</t>
  </si>
  <si>
    <t>R R Financial Consultants Ltd</t>
  </si>
  <si>
    <t>RRFIN</t>
  </si>
  <si>
    <t>Kretto Syscon Ltd</t>
  </si>
  <si>
    <t>KRETTOSYS</t>
  </si>
  <si>
    <t>Ind Renewable Energy Ltd</t>
  </si>
  <si>
    <t>INDRENEW</t>
  </si>
  <si>
    <t>7NR Retail Ltd</t>
  </si>
  <si>
    <t>7NR</t>
  </si>
  <si>
    <t>York Exports Ltd</t>
  </si>
  <si>
    <t>YORKEXP</t>
  </si>
  <si>
    <t>ICICI Prudential Nifty FMCG ETF</t>
  </si>
  <si>
    <t>FMCGIETF</t>
  </si>
  <si>
    <t>Econo Trade (India) Ltd</t>
  </si>
  <si>
    <t>ETIL</t>
  </si>
  <si>
    <t>U H Zaveri Ltd</t>
  </si>
  <si>
    <t>UHZAVERI</t>
  </si>
  <si>
    <t>Hira Automobiles Ltd</t>
  </si>
  <si>
    <t>HIRAUTO</t>
  </si>
  <si>
    <t>Jai Mata Glass Ltd</t>
  </si>
  <si>
    <t>JAIMATAG</t>
  </si>
  <si>
    <t>G K P Printing &amp; Packaging Ltd</t>
  </si>
  <si>
    <t>GKP</t>
  </si>
  <si>
    <t>Kotia Enterprises Ltd</t>
  </si>
  <si>
    <t>Norben Tea and Exports Ltd</t>
  </si>
  <si>
    <t>NORBTEAEXP</t>
  </si>
  <si>
    <t>Velan Hotels Ltd</t>
  </si>
  <si>
    <t>VELHO</t>
  </si>
  <si>
    <t>Ras Resorts and Apart Hotels Ltd</t>
  </si>
  <si>
    <t>RASRESOR</t>
  </si>
  <si>
    <t>Duke Offshore Ltd</t>
  </si>
  <si>
    <t>DUKEOFS</t>
  </si>
  <si>
    <t>Husys Consulting Ltd</t>
  </si>
  <si>
    <t>HUSYSLTD</t>
  </si>
  <si>
    <t>Indo-City Infotech Ltd</t>
  </si>
  <si>
    <t>INDOCITY</t>
  </si>
  <si>
    <t>Saroja Pharma Industries India Ltd</t>
  </si>
  <si>
    <t>SAROJA</t>
  </si>
  <si>
    <t>Helpage Finlease Ltd</t>
  </si>
  <si>
    <t>HELPAGE</t>
  </si>
  <si>
    <t>Shree Ganesh Elastoplast Ltd</t>
  </si>
  <si>
    <t>SHGANEL</t>
  </si>
  <si>
    <t>Sita Enterprises Ltd</t>
  </si>
  <si>
    <t>SITAENT</t>
  </si>
  <si>
    <t>Yogi Infra Projects Ltd</t>
  </si>
  <si>
    <t>YOGISUNG</t>
  </si>
  <si>
    <t>Euphoria Infotech (India) Ltd</t>
  </si>
  <si>
    <t>EUPHORIAIT</t>
  </si>
  <si>
    <t>Usha Martin Education And Solutions Ltd</t>
  </si>
  <si>
    <t>UMESLTD</t>
  </si>
  <si>
    <t>ICICI Prudential Nifty 100 ETF</t>
  </si>
  <si>
    <t>NIF100IETF</t>
  </si>
  <si>
    <t>Gautam Exim Ltd</t>
  </si>
  <si>
    <t>GEL</t>
  </si>
  <si>
    <t>Solid Stone Co Ltd</t>
  </si>
  <si>
    <t>SOLIDSTON</t>
  </si>
  <si>
    <t>Yunik Managing Advisors Ltd</t>
  </si>
  <si>
    <t>YUNIKM</t>
  </si>
  <si>
    <t>Asian Petro Products and Exports Ltd</t>
  </si>
  <si>
    <t>ASINPET</t>
  </si>
  <si>
    <t>Sterling Greenwoods Ltd</t>
  </si>
  <si>
    <t>STRGRENWO</t>
  </si>
  <si>
    <t>Genomic Valley Biotech Ltd</t>
  </si>
  <si>
    <t>GVBL</t>
  </si>
  <si>
    <t>Kahan Packaging Ltd</t>
  </si>
  <si>
    <t>KAHAN</t>
  </si>
  <si>
    <t>Diggi Multitrade Ltd</t>
  </si>
  <si>
    <t>DML</t>
  </si>
  <si>
    <t>ETT Ltd</t>
  </si>
  <si>
    <t>ETT</t>
  </si>
  <si>
    <t>Golechha Global Finance Ltd</t>
  </si>
  <si>
    <t>GOLECHA</t>
  </si>
  <si>
    <t>Mansi Finance (Chennai) Ltd</t>
  </si>
  <si>
    <t>MANSIFIN</t>
  </si>
  <si>
    <t>Classic Filaments Ltd</t>
  </si>
  <si>
    <t>CFL</t>
  </si>
  <si>
    <t>SRM Energy Ltd</t>
  </si>
  <si>
    <t>SRMENERGY</t>
  </si>
  <si>
    <t>Yash Innoventures Ltd</t>
  </si>
  <si>
    <t>YASHINNO</t>
  </si>
  <si>
    <t>Polo Hotels Ltd</t>
  </si>
  <si>
    <t>POLOHOT</t>
  </si>
  <si>
    <t>Mid India Industries Ltd</t>
  </si>
  <si>
    <t>MIDINDIA</t>
  </si>
  <si>
    <t>Franklin Leasing and Finance Ltd</t>
  </si>
  <si>
    <t>FRANKLIN</t>
  </si>
  <si>
    <t>Asian Warehousing Ltd</t>
  </si>
  <si>
    <t>ASIAN</t>
  </si>
  <si>
    <t>Switching Technologies Gunther Ltd</t>
  </si>
  <si>
    <t>SWITCHTE</t>
  </si>
  <si>
    <t>Shanti Overseas (India) Ltd</t>
  </si>
  <si>
    <t>SHANTI</t>
  </si>
  <si>
    <t>Anna Infrastructures Ltd</t>
  </si>
  <si>
    <t>ANNAINFRA</t>
  </si>
  <si>
    <t>Natraj Proteins Ltd</t>
  </si>
  <si>
    <t>NATRAJPR</t>
  </si>
  <si>
    <t>Amforge Industries Ltd</t>
  </si>
  <si>
    <t>AMFORG</t>
  </si>
  <si>
    <t>Garware Synthetics Ltd</t>
  </si>
  <si>
    <t>GARWSYN</t>
  </si>
  <si>
    <t>SOFCOM Systems Ltd</t>
  </si>
  <si>
    <t>SOFCOM</t>
  </si>
  <si>
    <t>Rite Zone Chemcon India Ltd</t>
  </si>
  <si>
    <t>RITEZONE</t>
  </si>
  <si>
    <t>Bloom Industries Ltd</t>
  </si>
  <si>
    <t>BLOIN</t>
  </si>
  <si>
    <t>Triliance Polymers Ltd</t>
  </si>
  <si>
    <t>TRILIANCE</t>
  </si>
  <si>
    <t>Milestone Global Limited</t>
  </si>
  <si>
    <t>MILESTONE</t>
  </si>
  <si>
    <t>Nippon India ETF Nifty Infrastructure BeES</t>
  </si>
  <si>
    <t>INFRABEES</t>
  </si>
  <si>
    <t>Neueon Towers Ltd</t>
  </si>
  <si>
    <t>NTL</t>
  </si>
  <si>
    <t>Lime Chemicals Ltd</t>
  </si>
  <si>
    <t>LIMECHM</t>
  </si>
  <si>
    <t>Ortin Global Ltd</t>
  </si>
  <si>
    <t>ORTINLAB</t>
  </si>
  <si>
    <t>Spice Islands Industries Ltd</t>
  </si>
  <si>
    <t>SPICEISLIN</t>
  </si>
  <si>
    <t>Swarna Securities Ltd</t>
  </si>
  <si>
    <t>SWRNASE</t>
  </si>
  <si>
    <t>Gala Global Products Ltd</t>
  </si>
  <si>
    <t>GGPL</t>
  </si>
  <si>
    <t>ISF Ltd</t>
  </si>
  <si>
    <t>ISFL</t>
  </si>
  <si>
    <t>Crane Infrastructure Ltd</t>
  </si>
  <si>
    <t>CRANEINFRA</t>
  </si>
  <si>
    <t>Midwest Gold Ltd</t>
  </si>
  <si>
    <t>MIDWEST</t>
  </si>
  <si>
    <t>Tarai Foods Ltd</t>
  </si>
  <si>
    <t>TARAI</t>
  </si>
  <si>
    <t>Vivanza Biosciences Ltd</t>
  </si>
  <si>
    <t>VIVANZA</t>
  </si>
  <si>
    <t>Premier Capital Services Ltd</t>
  </si>
  <si>
    <t>PREMCAP</t>
  </si>
  <si>
    <t>GCM Securities Ltd</t>
  </si>
  <si>
    <t>GCMSECU</t>
  </si>
  <si>
    <t>Shyam Telecom Ltd</t>
  </si>
  <si>
    <t>SHYAMTEL</t>
  </si>
  <si>
    <t>NB Footwear Ltd</t>
  </si>
  <si>
    <t>NBFOOT</t>
  </si>
  <si>
    <t>Amrapali Capital and Finance Services Ltd</t>
  </si>
  <si>
    <t>ACFSL</t>
  </si>
  <si>
    <t>KMG Milk Food Ltd</t>
  </si>
  <si>
    <t>KMGMILK</t>
  </si>
  <si>
    <t>Prism Finance Ltd</t>
  </si>
  <si>
    <t>PRISMFN</t>
  </si>
  <si>
    <t>Fruition venture Ltd</t>
  </si>
  <si>
    <t>FRUTION</t>
  </si>
  <si>
    <t>Super Fine Knitters Ltd</t>
  </si>
  <si>
    <t>SKL</t>
  </si>
  <si>
    <t>Unistar Multimedia Ltd</t>
  </si>
  <si>
    <t>UNISTRMU</t>
  </si>
  <si>
    <t>Metalyst Forgings Ltd</t>
  </si>
  <si>
    <t>METALFORGE</t>
  </si>
  <si>
    <t>MPL Plastics Ltd</t>
  </si>
  <si>
    <t>MPL</t>
  </si>
  <si>
    <t>Bharat Bhushan Finance &amp; Commodity Brokers Limited</t>
  </si>
  <si>
    <t>BHARAT</t>
  </si>
  <si>
    <t>RO Jewels Ltd</t>
  </si>
  <si>
    <t>ROJL</t>
  </si>
  <si>
    <t>Decipher Labs Ltd</t>
  </si>
  <si>
    <t>DECIPHER</t>
  </si>
  <si>
    <t>Esha Media Research Ltd</t>
  </si>
  <si>
    <t>ESHAMEDIA</t>
  </si>
  <si>
    <t>Sumeru Industries Ltd</t>
  </si>
  <si>
    <t>SUMERUIND</t>
  </si>
  <si>
    <t>Sahara Maritime Ltd</t>
  </si>
  <si>
    <t>SMARITIME</t>
  </si>
  <si>
    <t>Bothra Metals and Alloys Ltd</t>
  </si>
  <si>
    <t>BMAL</t>
  </si>
  <si>
    <t>Sonalis Consumer Products Ltd</t>
  </si>
  <si>
    <t>SONALIS</t>
  </si>
  <si>
    <t>Hisar Spinning Mills Ltd</t>
  </si>
  <si>
    <t>HISARSP</t>
  </si>
  <si>
    <t>Ador Multi Products Ltd</t>
  </si>
  <si>
    <t>ADORMUL</t>
  </si>
  <si>
    <t>United Credit Ltd</t>
  </si>
  <si>
    <t>UNITDCR</t>
  </si>
  <si>
    <t>Panabyte Technologies Ltd</t>
  </si>
  <si>
    <t>PANABYTE</t>
  </si>
  <si>
    <t>Photoquip India Ltd</t>
  </si>
  <si>
    <t>PHOTOQUP</t>
  </si>
  <si>
    <t>Globe Multi Ventures Ltd</t>
  </si>
  <si>
    <t>GLCL</t>
  </si>
  <si>
    <t>Madhya Pradesh Today Media Ltd</t>
  </si>
  <si>
    <t>MPTODAY</t>
  </si>
  <si>
    <t>Jattashankar Industries Ltd</t>
  </si>
  <si>
    <t>JATTAINDUS</t>
  </si>
  <si>
    <t>Aditya BSL Silver ETF</t>
  </si>
  <si>
    <t>SILVER</t>
  </si>
  <si>
    <t>Muller and Phipps (India) Ltd</t>
  </si>
  <si>
    <t>MULLER</t>
  </si>
  <si>
    <t>ICICI Prudential Nifty Healthcare ETF</t>
  </si>
  <si>
    <t>HEALTHIETF</t>
  </si>
  <si>
    <t>Synthiko Foils Ltd</t>
  </si>
  <si>
    <t>SYNTHFO</t>
  </si>
  <si>
    <t>Rajdarshan Industries Ltd</t>
  </si>
  <si>
    <t>ARENTERP</t>
  </si>
  <si>
    <t>S M Gold Ltd</t>
  </si>
  <si>
    <t>SMGOLD</t>
  </si>
  <si>
    <t>Amrapali Fincap Ltd</t>
  </si>
  <si>
    <t>AMRAFIN</t>
  </si>
  <si>
    <t>Continental Chemicals Ltd</t>
  </si>
  <si>
    <t>CONTCHM</t>
  </si>
  <si>
    <t>Manav Infra Projects Ltd</t>
  </si>
  <si>
    <t>MANAV</t>
  </si>
  <si>
    <t>Kachchh Minerals Ltd</t>
  </si>
  <si>
    <t>KACHCHH</t>
  </si>
  <si>
    <t>ICICI Prudential Nifty Auto ETF</t>
  </si>
  <si>
    <t>AUTOIETF</t>
  </si>
  <si>
    <t>Vishvprabha Ventures Ltd</t>
  </si>
  <si>
    <t>VISVEN</t>
  </si>
  <si>
    <t>South Asian Enterprises Ltd</t>
  </si>
  <si>
    <t>SAENTER</t>
  </si>
  <si>
    <t>Orosil Smiths India Ltd</t>
  </si>
  <si>
    <t>OROSMITHS</t>
  </si>
  <si>
    <t>Bohra Industries Ltd</t>
  </si>
  <si>
    <t>BOHRAIND</t>
  </si>
  <si>
    <t>Vivaa Tradecom Ltd</t>
  </si>
  <si>
    <t>VIVAA</t>
  </si>
  <si>
    <t>CRP Risk Management Ltd</t>
  </si>
  <si>
    <t>CRPRISK</t>
  </si>
  <si>
    <t>Enbee Trade and Finance Ltd</t>
  </si>
  <si>
    <t>ENBETRD</t>
  </si>
  <si>
    <t>Pasari Spinning Mills Ltd</t>
  </si>
  <si>
    <t>PASARI</t>
  </si>
  <si>
    <t>Alps Industries Ltd</t>
  </si>
  <si>
    <t>ALPSINDUS</t>
  </si>
  <si>
    <t>Koura Fine Diamond Jewelry Ltd</t>
  </si>
  <si>
    <t>KOURA</t>
  </si>
  <si>
    <t>First Custodian Fund (India) Ltd</t>
  </si>
  <si>
    <t>1STCUS</t>
  </si>
  <si>
    <t>A and M Jumbo Bags Ltd</t>
  </si>
  <si>
    <t>AMJUMBO</t>
  </si>
  <si>
    <t>Shree Hanuman Sugar &amp; Industries Ltd</t>
  </si>
  <si>
    <t>HANSUGAR</t>
  </si>
  <si>
    <t>White Organic Retail Ltd</t>
  </si>
  <si>
    <t>WORL</t>
  </si>
  <si>
    <t>Manraj Housing Finance Ltd</t>
  </si>
  <si>
    <t>MANRAJH</t>
  </si>
  <si>
    <t>SBI Nifty Consumption ETF</t>
  </si>
  <si>
    <t>SBIETFCON</t>
  </si>
  <si>
    <t>Asia Pack Ltd</t>
  </si>
  <si>
    <t>ASIAPAK</t>
  </si>
  <si>
    <t>Step Two Corporation Ltd</t>
  </si>
  <si>
    <t>STEP2COR</t>
  </si>
  <si>
    <t>DSP Nifty Midcap 150 Quality 50 ETF</t>
  </si>
  <si>
    <t>MIDQ50ADD</t>
  </si>
  <si>
    <t>Tci Finance Ltd</t>
  </si>
  <si>
    <t>TCIFINANCE</t>
  </si>
  <si>
    <t>Octal Credit Capital Ltd</t>
  </si>
  <si>
    <t>OCTAL</t>
  </si>
  <si>
    <t>Beryl Drugs Ltd</t>
  </si>
  <si>
    <t>BERLDRG</t>
  </si>
  <si>
    <t>Neelkanth Ltd</t>
  </si>
  <si>
    <t>NEELKANTH</t>
  </si>
  <si>
    <t>Transwind Infrastructures Ltd</t>
  </si>
  <si>
    <t>TRANSWIND</t>
  </si>
  <si>
    <t>Hathway Bhawani Cabletel and Datacom Ltd</t>
  </si>
  <si>
    <t>HATHWAYB</t>
  </si>
  <si>
    <t>Moongipa Capital Finance Ltd</t>
  </si>
  <si>
    <t>MONGIPA</t>
  </si>
  <si>
    <t>HDFC Nifty50 Value 20 ETF</t>
  </si>
  <si>
    <t>HDFCVALUE</t>
  </si>
  <si>
    <t>Tirth Plastic Ltd</t>
  </si>
  <si>
    <t>TIRTPLS</t>
  </si>
  <si>
    <t>Maitri Enterprises Ltd</t>
  </si>
  <si>
    <t>MAITRI</t>
  </si>
  <si>
    <t>Sri Nachammai Cotton Mills Ltd</t>
  </si>
  <si>
    <t>SRINACHA</t>
  </si>
  <si>
    <t>Perfect-Octave Media Projects Ltd</t>
  </si>
  <si>
    <t>OCTAVE</t>
  </si>
  <si>
    <t>Sovereign Diamonds Ltd</t>
  </si>
  <si>
    <t>SOVERDIA</t>
  </si>
  <si>
    <t>Coastal Roadways Ltd</t>
  </si>
  <si>
    <t>COARO</t>
  </si>
  <si>
    <t>Tata Nifty India Digital Exchange Traded Fund</t>
  </si>
  <si>
    <t>TNIDETF</t>
  </si>
  <si>
    <t>Mitshi India Ltd</t>
  </si>
  <si>
    <t>MITSHI</t>
  </si>
  <si>
    <t>Svaraj Trading and Agencies Ltd</t>
  </si>
  <si>
    <t>ZSVARAJT</t>
  </si>
  <si>
    <t>GTN Textiles Ltd</t>
  </si>
  <si>
    <t>GTNTEX</t>
  </si>
  <si>
    <t>Harmony Capital Services Ltd</t>
  </si>
  <si>
    <t>HRMNYCP</t>
  </si>
  <si>
    <t>Yashraj Containeurs Ltd</t>
  </si>
  <si>
    <t>YASHRAJC</t>
  </si>
  <si>
    <t>Alexander Stamps and Coin Ltd</t>
  </si>
  <si>
    <t>ALEXANDER</t>
  </si>
  <si>
    <t>Dalal Street Investments Ltd</t>
  </si>
  <si>
    <t>DSINVEST</t>
  </si>
  <si>
    <t>HDFC Nifty 100 ETF</t>
  </si>
  <si>
    <t>HDFCNIF100</t>
  </si>
  <si>
    <t>Skyline Ventures India Ltd</t>
  </si>
  <si>
    <t>SKILVEN</t>
  </si>
  <si>
    <t>Kotak Nifty Midcap 50 ETF</t>
  </si>
  <si>
    <t>MIDCAP</t>
  </si>
  <si>
    <t>Vivo Collaboration Solutions Ltd</t>
  </si>
  <si>
    <t>VIVO</t>
  </si>
  <si>
    <t>Times Green Energy (India) Ltd</t>
  </si>
  <si>
    <t>TIMESGREEN</t>
  </si>
  <si>
    <t>Integrated Capital Services Ltd</t>
  </si>
  <si>
    <t>ICSL</t>
  </si>
  <si>
    <t>Tokyo Finance Ltd</t>
  </si>
  <si>
    <t>TOKYOFIN</t>
  </si>
  <si>
    <t>Organic Coatings Ltd</t>
  </si>
  <si>
    <t>ORGCOAT</t>
  </si>
  <si>
    <t>Gilada Finance and Investments Ltd</t>
  </si>
  <si>
    <t>GILADAFINS</t>
  </si>
  <si>
    <t>Artificial Electronics Intelligent Material Ltd</t>
  </si>
  <si>
    <t>AEIM</t>
  </si>
  <si>
    <t>Rajasthan Tube Manufacturing Co Ltd</t>
  </si>
  <si>
    <t>RAJTUBE</t>
  </si>
  <si>
    <t>DAPS Advertising Ltd</t>
  </si>
  <si>
    <t>DAPS</t>
  </si>
  <si>
    <t>Risa International Ltd</t>
  </si>
  <si>
    <t>RISAINTL</t>
  </si>
  <si>
    <t>United Interactive Ltd</t>
  </si>
  <si>
    <t>UNITEDINT</t>
  </si>
  <si>
    <t>Modern Shares and Stockbrokers Ltd</t>
  </si>
  <si>
    <t>MODRNSH</t>
  </si>
  <si>
    <t>Rajputana Investment &amp; Finance Ltd</t>
  </si>
  <si>
    <t>RAJPUTANA</t>
  </si>
  <si>
    <t>Prism Medico and Pharmacy Ltd</t>
  </si>
  <si>
    <t>PRISMMEDI</t>
  </si>
  <si>
    <t>NPR Finance Ltd</t>
  </si>
  <si>
    <t>NPRFIN</t>
  </si>
  <si>
    <t>Amalgamated Electricity Company Ltd</t>
  </si>
  <si>
    <t>AMALGAM</t>
  </si>
  <si>
    <t>Opal Luxury Time Products Ltd</t>
  </si>
  <si>
    <t>OPAL</t>
  </si>
  <si>
    <t>Kush Industries Ltd</t>
  </si>
  <si>
    <t>KUSHIND</t>
  </si>
  <si>
    <t>Amiable Logistics (India) Ltd</t>
  </si>
  <si>
    <t>AMIABLE</t>
  </si>
  <si>
    <t>Rapid Investments Ltd</t>
  </si>
  <si>
    <t>RAPIDIN</t>
  </si>
  <si>
    <t>Konark Synthetic Ltd</t>
  </si>
  <si>
    <t>KONARKSY</t>
  </si>
  <si>
    <t>R J Shah and Company Ltd</t>
  </si>
  <si>
    <t>RJSHAH</t>
  </si>
  <si>
    <t>Mirae Asset Hang Seng TECH ETF</t>
  </si>
  <si>
    <t>MAHKTECH</t>
  </si>
  <si>
    <t>Jagsonpal Finance and Leasing Ltd</t>
  </si>
  <si>
    <t>JAGSONFI</t>
  </si>
  <si>
    <t>Soni Medicare Ltd</t>
  </si>
  <si>
    <t>SML</t>
  </si>
  <si>
    <t>Longview Tea Co Ltd</t>
  </si>
  <si>
    <t>LONTE</t>
  </si>
  <si>
    <t>Meyer Apparel Ltd</t>
  </si>
  <si>
    <t>Raama Paper Mills Ltd</t>
  </si>
  <si>
    <t>RAMAPPR-B</t>
  </si>
  <si>
    <t>Amraworld Agrico Ltd</t>
  </si>
  <si>
    <t>AMRAAGRI</t>
  </si>
  <si>
    <t>SMVD Poly Pack Ltd</t>
  </si>
  <si>
    <t>SMVD</t>
  </si>
  <si>
    <t>Eurotex Industries and Exports Ltd</t>
  </si>
  <si>
    <t>EUROTEXIND</t>
  </si>
  <si>
    <t>Triveni Enterprises Ltd</t>
  </si>
  <si>
    <t>TRIVENIENT</t>
  </si>
  <si>
    <t>Abhishek Finlease Ltd</t>
  </si>
  <si>
    <t>ABHIFIN</t>
  </si>
  <si>
    <t>Bisil Plast Ltd</t>
  </si>
  <si>
    <t>BISIL</t>
  </si>
  <si>
    <t>Prima Agro Ltd</t>
  </si>
  <si>
    <t>PRIMAGR</t>
  </si>
  <si>
    <t>Simplex Mills Company Ltd</t>
  </si>
  <si>
    <t>SIMPLXMIL</t>
  </si>
  <si>
    <t>Ekennis Software Service Ltd</t>
  </si>
  <si>
    <t>EKENNIS</t>
  </si>
  <si>
    <t>Supreme (India) Impex Ltd</t>
  </si>
  <si>
    <t>SIIL</t>
  </si>
  <si>
    <t>Sanathnagar Enterprises Ltd</t>
  </si>
  <si>
    <t>Dhanuka Realty Ltd</t>
  </si>
  <si>
    <t>DRL</t>
  </si>
  <si>
    <t>SK International Export Ltd</t>
  </si>
  <si>
    <t>SKIEL</t>
  </si>
  <si>
    <t>Catvision Ltd</t>
  </si>
  <si>
    <t>CATVISION</t>
  </si>
  <si>
    <t>Ashtasidhhi Industries Ltd</t>
  </si>
  <si>
    <t>GUJINV</t>
  </si>
  <si>
    <t>Disha Resources Ltd</t>
  </si>
  <si>
    <t>Norris Medicines Ltd</t>
  </si>
  <si>
    <t>NORRIS</t>
  </si>
  <si>
    <t>ICICI Prudential Nifty50 Value 20 ETF</t>
  </si>
  <si>
    <t>NV20IETF</t>
  </si>
  <si>
    <t>Radha Madhav Corp Ltd</t>
  </si>
  <si>
    <t>RMCL</t>
  </si>
  <si>
    <t>Suryavanshi Spinning Mills Ltd</t>
  </si>
  <si>
    <t>SURYVANSP</t>
  </si>
  <si>
    <t>Lippi Systems Ltd</t>
  </si>
  <si>
    <t>LIPPISYS</t>
  </si>
  <si>
    <t>Market Creators Ltd</t>
  </si>
  <si>
    <t>MKTCREAT</t>
  </si>
  <si>
    <t>SI Capital &amp; Financial Services Ltd</t>
  </si>
  <si>
    <t>SICAPIT</t>
  </si>
  <si>
    <t>Polymac Thermoformers Ltd</t>
  </si>
  <si>
    <t>POLYMAC</t>
  </si>
  <si>
    <t>Interactive Financial Services Ltd</t>
  </si>
  <si>
    <t>IFINSER</t>
  </si>
  <si>
    <t>Esaar (India) Ltd</t>
  </si>
  <si>
    <t>ESARIND</t>
  </si>
  <si>
    <t>Velox Industries Ltd</t>
  </si>
  <si>
    <t>VELOXIND</t>
  </si>
  <si>
    <t>Raj Packaging Industries Ltd</t>
  </si>
  <si>
    <t>RAJPACK</t>
  </si>
  <si>
    <t>India Lease Development Ltd</t>
  </si>
  <si>
    <t>INDLEASE</t>
  </si>
  <si>
    <t>Lords Ishwar Hotels Ltd</t>
  </si>
  <si>
    <t>LORDSHOTL</t>
  </si>
  <si>
    <t>Sea TV Network Ltd</t>
  </si>
  <si>
    <t>SEATV</t>
  </si>
  <si>
    <t>UTL Industries Ltd</t>
  </si>
  <si>
    <t>UTLINDS</t>
  </si>
  <si>
    <t>Libord Securities Ltd</t>
  </si>
  <si>
    <t>LIBORD</t>
  </si>
  <si>
    <t>Kakatiya Textiles Ltd</t>
  </si>
  <si>
    <t>KAKTEX</t>
  </si>
  <si>
    <t>Jet infraventure Ltd</t>
  </si>
  <si>
    <t>JETINFRA</t>
  </si>
  <si>
    <t>Stellar Capital Services Ltd</t>
  </si>
  <si>
    <t>STELLAR</t>
  </si>
  <si>
    <t>Mehta Integrated Finance Ltd</t>
  </si>
  <si>
    <t>MEHIF</t>
  </si>
  <si>
    <t>Bridge Securities Ltd</t>
  </si>
  <si>
    <t>BRIDGESE</t>
  </si>
  <si>
    <t>Shah Foods Ltd</t>
  </si>
  <si>
    <t>SHAHFOOD</t>
  </si>
  <si>
    <t>Vaxtex Cotfab Ltd</t>
  </si>
  <si>
    <t>VCL</t>
  </si>
  <si>
    <t>Cubical Financial Services Ltd</t>
  </si>
  <si>
    <t>CUBIFIN</t>
  </si>
  <si>
    <t>Sab Events &amp; Governance Now Media Ltd</t>
  </si>
  <si>
    <t>SABEVENTS</t>
  </si>
  <si>
    <t>Amarnath Securities Ltd</t>
  </si>
  <si>
    <t>AMARSEC</t>
  </si>
  <si>
    <t>Southern Infosys Ltd</t>
  </si>
  <si>
    <t>SOUTHERNIN</t>
  </si>
  <si>
    <t>Vikalp Securities Ltd</t>
  </si>
  <si>
    <t>VIKALPS</t>
  </si>
  <si>
    <t>ICICI Prudential Nifty India Consumption ETF</t>
  </si>
  <si>
    <t>CONSUMIETF</t>
  </si>
  <si>
    <t>Prabhat Dairy Ltd</t>
  </si>
  <si>
    <t>PRABHAT</t>
  </si>
  <si>
    <t>Panafic Industrials Ltd</t>
  </si>
  <si>
    <t>PANAFIC</t>
  </si>
  <si>
    <t>Delta Industrial Resources Ltd</t>
  </si>
  <si>
    <t>DELTA</t>
  </si>
  <si>
    <t>Sun Retail Ltd</t>
  </si>
  <si>
    <t>SUNRETAIL</t>
  </si>
  <si>
    <t>Northlink Fiscal and Capital Services Ltd</t>
  </si>
  <si>
    <t>NORTHLINK</t>
  </si>
  <si>
    <t>Padmanabh Alloys and Polymers Ltd</t>
  </si>
  <si>
    <t>PADALPO</t>
  </si>
  <si>
    <t>Anjani Finance Ltd</t>
  </si>
  <si>
    <t>ANJANIFIN</t>
  </si>
  <si>
    <t>Shukra Bullions Ltd</t>
  </si>
  <si>
    <t>SKRABUL</t>
  </si>
  <si>
    <t>Supertex Industries Ltd</t>
  </si>
  <si>
    <t>SUPERTEX</t>
  </si>
  <si>
    <t>Jakharia Fabric Ltd</t>
  </si>
  <si>
    <t>JAKHARIA</t>
  </si>
  <si>
    <t>Shree Steel Wire Ropes Ltd</t>
  </si>
  <si>
    <t>SSWRL</t>
  </si>
  <si>
    <t>Colinz Laboratories Ltd</t>
  </si>
  <si>
    <t>COLINZ</t>
  </si>
  <si>
    <t>DSP Nifty 50 ETF</t>
  </si>
  <si>
    <t>NIFTY50ADD</t>
  </si>
  <si>
    <t>HDFC Nifty Private Bank ETF</t>
  </si>
  <si>
    <t>HDFCPVTBAN</t>
  </si>
  <si>
    <t>Surya India Ltd</t>
  </si>
  <si>
    <t>SURYAINDIA</t>
  </si>
  <si>
    <t>Parmax Pharma Ltd</t>
  </si>
  <si>
    <t>PARMAX</t>
  </si>
  <si>
    <t>Panth Infinity Ltd</t>
  </si>
  <si>
    <t>PANTH</t>
  </si>
  <si>
    <t>Aditya BSL S&amp;P BSE Sensex ETF</t>
  </si>
  <si>
    <t>BSLSENETFG</t>
  </si>
  <si>
    <t>Gowra Leasing and Finance Ltd</t>
  </si>
  <si>
    <t>GOWRALE</t>
  </si>
  <si>
    <t>Elegant Floriculture &amp; Agrotech (India) Ltd</t>
  </si>
  <si>
    <t>ELEFLOR</t>
  </si>
  <si>
    <t>Uniroyal Marine Exports Ltd</t>
  </si>
  <si>
    <t>UNRYLMA</t>
  </si>
  <si>
    <t>Nippon IN ETF Nifty 8-13 yr G-Sec Long Term Gilt</t>
  </si>
  <si>
    <t>LTGILTBEES</t>
  </si>
  <si>
    <t>S V Trading and Agencies Ltd</t>
  </si>
  <si>
    <t>ZSVTRADI</t>
  </si>
  <si>
    <t>Future Supply Chain Solutions Ltd</t>
  </si>
  <si>
    <t>FSC</t>
  </si>
  <si>
    <t>Shyamkamal Investments Ltd</t>
  </si>
  <si>
    <t>SHYMINV</t>
  </si>
  <si>
    <t>Saianand Commercial Ltd</t>
  </si>
  <si>
    <t>SAICOM</t>
  </si>
  <si>
    <t>Trinity League India Ltd</t>
  </si>
  <si>
    <t>TRINITYLEA</t>
  </si>
  <si>
    <t>Glittek Granites Ltd</t>
  </si>
  <si>
    <t>GLITTEKG</t>
  </si>
  <si>
    <t>Jindal Leasefin Ltd</t>
  </si>
  <si>
    <t>JLL</t>
  </si>
  <si>
    <t>Bazel International Ltd</t>
  </si>
  <si>
    <t>BAZELINTER</t>
  </si>
  <si>
    <t>Unjha Formulations Ltd</t>
  </si>
  <si>
    <t>UNJHAFOR</t>
  </si>
  <si>
    <t>Phyto Chem (India) Ltd</t>
  </si>
  <si>
    <t>PHYTO</t>
  </si>
  <si>
    <t>Kairosoft AI Solutions Ltd</t>
  </si>
  <si>
    <t>PANKAJPIYUS</t>
  </si>
  <si>
    <t>Vani Commercials Ltd</t>
  </si>
  <si>
    <t>VANICOM</t>
  </si>
  <si>
    <t>Galaxy Agrico Exports Ltd</t>
  </si>
  <si>
    <t>GALAGEX</t>
  </si>
  <si>
    <t>Sirohia &amp; Sons Ltd</t>
  </si>
  <si>
    <t>SIROHIA</t>
  </si>
  <si>
    <t>Rajasthan Cylinders and Containers Ltd</t>
  </si>
  <si>
    <t>RCCL</t>
  </si>
  <si>
    <t>Premier Synthetics Ltd</t>
  </si>
  <si>
    <t>PREMSYN</t>
  </si>
  <si>
    <t>Pratiksha Chemicals Ltd</t>
  </si>
  <si>
    <t>PRATIKSH</t>
  </si>
  <si>
    <t>Objectone Information Systems Ltd</t>
  </si>
  <si>
    <t>OONE</t>
  </si>
  <si>
    <t>Sailani Tours N Travel Limited</t>
  </si>
  <si>
    <t>SAILANI</t>
  </si>
  <si>
    <t>Quantum Nifty 50 ETF</t>
  </si>
  <si>
    <t>QNIFTY</t>
  </si>
  <si>
    <t>GCM Capital Advisors Ltd</t>
  </si>
  <si>
    <t>GCMCAPI</t>
  </si>
  <si>
    <t>Premier Ltd</t>
  </si>
  <si>
    <t>PREMIER</t>
  </si>
  <si>
    <t>C J Gelatine Products Ltd</t>
  </si>
  <si>
    <t>CJGEL</t>
  </si>
  <si>
    <t>Seasons Textiles Ltd</t>
  </si>
  <si>
    <t>SEASONST</t>
  </si>
  <si>
    <t>Arihant's Securities Ltd</t>
  </si>
  <si>
    <t>ARISE</t>
  </si>
  <si>
    <t>Beryl Securities Ltd</t>
  </si>
  <si>
    <t>BERYLSE</t>
  </si>
  <si>
    <t>Indo Euro Indchem Ltd</t>
  </si>
  <si>
    <t>INDOEURO</t>
  </si>
  <si>
    <t>Motilal Oswal S&amp;P BSE Low Volatility ETF</t>
  </si>
  <si>
    <t>MOLOWVOL</t>
  </si>
  <si>
    <t>VB Industries Ltd</t>
  </si>
  <si>
    <t>VBIND</t>
  </si>
  <si>
    <t>Shree Manufacturing Co Ltd</t>
  </si>
  <si>
    <t>SHRMFGC</t>
  </si>
  <si>
    <t>Shivagrico Implements Ltd</t>
  </si>
  <si>
    <t>SHIVAGR</t>
  </si>
  <si>
    <t>BCL Enterprises Ltd</t>
  </si>
  <si>
    <t>BCLENTERPR</t>
  </si>
  <si>
    <t>Univa Foods Ltd</t>
  </si>
  <si>
    <t>UNIVAFOODS</t>
  </si>
  <si>
    <t>Welterman International Ltd</t>
  </si>
  <si>
    <t>WELTI</t>
  </si>
  <si>
    <t>National Plywood Industries Ltd</t>
  </si>
  <si>
    <t>NATPLY</t>
  </si>
  <si>
    <t>Creative Eye Ltd</t>
  </si>
  <si>
    <t>CREATIVEYE</t>
  </si>
  <si>
    <t>Navigant Corporate Advisors Ltd</t>
  </si>
  <si>
    <t>NAVIGANT</t>
  </si>
  <si>
    <t>Kalyani Commercials Ltd</t>
  </si>
  <si>
    <t>Oswal Yarns Ltd</t>
  </si>
  <si>
    <t>OSWAYRN</t>
  </si>
  <si>
    <t>Aanchal Ispat Ltd</t>
  </si>
  <si>
    <t>AANCHALISP</t>
  </si>
  <si>
    <t>Arunis Abode Ltd</t>
  </si>
  <si>
    <t>ARUNIS</t>
  </si>
  <si>
    <t>Bhagawati Oxygen Ltd</t>
  </si>
  <si>
    <t>BHAGWOX</t>
  </si>
  <si>
    <t>Polycon International Ltd</t>
  </si>
  <si>
    <t>POLYCON</t>
  </si>
  <si>
    <t>Photon Capital Advisors Ltd</t>
  </si>
  <si>
    <t>PHOTON</t>
  </si>
  <si>
    <t>Gallops Enterprise Ltd</t>
  </si>
  <si>
    <t>GALLOPENT</t>
  </si>
  <si>
    <t>SRU Steels Ltd</t>
  </si>
  <si>
    <t>SRUSTEELS</t>
  </si>
  <si>
    <t>Rander Corp Ltd</t>
  </si>
  <si>
    <t>RANDER</t>
  </si>
  <si>
    <t>Shangar Decor Ltd</t>
  </si>
  <si>
    <t>SHANGAR</t>
  </si>
  <si>
    <t>Kuwer Industries Ltd</t>
  </si>
  <si>
    <t>KUWERIN</t>
  </si>
  <si>
    <t>CDG Petchem Ltd</t>
  </si>
  <si>
    <t>CDG</t>
  </si>
  <si>
    <t>Kotak Nifty Alpha 50 ETF</t>
  </si>
  <si>
    <t>ALPHA</t>
  </si>
  <si>
    <t>Sharpline Broadcast Ltd</t>
  </si>
  <si>
    <t>SHARPLINE</t>
  </si>
  <si>
    <t>Niraj Ispat Industries Ltd</t>
  </si>
  <si>
    <t>NIRAJISPAT</t>
  </si>
  <si>
    <t>Seven Hill Industries Ltd</t>
  </si>
  <si>
    <t>SEVENHILL</t>
  </si>
  <si>
    <t>Shukra Jewellery Ltd</t>
  </si>
  <si>
    <t>SHUKJEW</t>
  </si>
  <si>
    <t>Shoora Designs Ltd</t>
  </si>
  <si>
    <t>SHOORA</t>
  </si>
  <si>
    <t>Bindal Exports Ltd</t>
  </si>
  <si>
    <t>BINDALEXPO</t>
  </si>
  <si>
    <t>Kotak Nifty 100 Low Volatility 30 ETF</t>
  </si>
  <si>
    <t>LOWVOL1</t>
  </si>
  <si>
    <t>SC Agrotech Ltd</t>
  </si>
  <si>
    <t>SCAGRO</t>
  </si>
  <si>
    <t>Nippon India ETF Nifty 100</t>
  </si>
  <si>
    <t>NIF100BEES</t>
  </si>
  <si>
    <t>Fone4 Communications(India) Ltd</t>
  </si>
  <si>
    <t>FONE4</t>
  </si>
  <si>
    <t>Pyxis Finvest Ltd</t>
  </si>
  <si>
    <t>PYXISFIN</t>
  </si>
  <si>
    <t>Virgo Global Ltd</t>
  </si>
  <si>
    <t>VIRGOGLOB</t>
  </si>
  <si>
    <t>Soma Papers and Industries Ltd</t>
  </si>
  <si>
    <t>SOMAPPR</t>
  </si>
  <si>
    <t>Integrated Proteins Ltd</t>
  </si>
  <si>
    <t>INTEGFD</t>
  </si>
  <si>
    <t>Shakti Press Ltd</t>
  </si>
  <si>
    <t>SHAKTIPR</t>
  </si>
  <si>
    <t>Senthil Infotek Ltd</t>
  </si>
  <si>
    <t>SENINFO</t>
  </si>
  <si>
    <t>Millennium Online Solutions (India) Ltd</t>
  </si>
  <si>
    <t>MILLENNIUM</t>
  </si>
  <si>
    <t>Blue Coast Hotels Ltd</t>
  </si>
  <si>
    <t>BLUECOAST</t>
  </si>
  <si>
    <t>Radaan Media Works India Ltd</t>
  </si>
  <si>
    <t>RADAAN</t>
  </si>
  <si>
    <t>Nippon India ETF Hang Seng BeES</t>
  </si>
  <si>
    <t>HNGSNGBEES</t>
  </si>
  <si>
    <t>Eastcoast Steel Ltd</t>
  </si>
  <si>
    <t>ECSTSTL</t>
  </si>
  <si>
    <t>Raconteur Global Resources Ltd</t>
  </si>
  <si>
    <t>RACONTEUR</t>
  </si>
  <si>
    <t>F G P Ltd</t>
  </si>
  <si>
    <t>FGP</t>
  </si>
  <si>
    <t>Span Divergent Ltd</t>
  </si>
  <si>
    <t>SDL</t>
  </si>
  <si>
    <t>Chemo Pharma Laboratories Ltd</t>
  </si>
  <si>
    <t>CHEMOPH</t>
  </si>
  <si>
    <t>Motilal Oswal Nasdaq Q50 ETF</t>
  </si>
  <si>
    <t>MONQ50</t>
  </si>
  <si>
    <t>Longspur International Ventures Ltd</t>
  </si>
  <si>
    <t>LONGSPUR</t>
  </si>
  <si>
    <t>RGF Capital Markets Ltd</t>
  </si>
  <si>
    <t>RGF</t>
  </si>
  <si>
    <t>Adline Chem Lab Ltd</t>
  </si>
  <si>
    <t>ADLINE</t>
  </si>
  <si>
    <t>Goenka Business &amp; Finance Ltd</t>
  </si>
  <si>
    <t>GBFL</t>
  </si>
  <si>
    <t>GSB Finance Ltd</t>
  </si>
  <si>
    <t>GSBFIN</t>
  </si>
  <si>
    <t>Prime Capital Market Ltd</t>
  </si>
  <si>
    <t>PRIMECAPM</t>
  </si>
  <si>
    <t>Minaxi Textiles Ltd</t>
  </si>
  <si>
    <t>MINAXI</t>
  </si>
  <si>
    <t>HDFC Nifty100 Quality 30 ETF</t>
  </si>
  <si>
    <t>HDFCQUAL</t>
  </si>
  <si>
    <t>Gagan Gases Ltd</t>
  </si>
  <si>
    <t>GAGAN</t>
  </si>
  <si>
    <t>RLF Ltd</t>
  </si>
  <si>
    <t>RLF</t>
  </si>
  <si>
    <t>Tulasee Bio-Ethanol Ltd</t>
  </si>
  <si>
    <t>TULASEEBIOE</t>
  </si>
  <si>
    <t>Oil &amp; Gas Refining &amp; Marketing</t>
  </si>
  <si>
    <t>Subhash Silk Mills Ltd</t>
  </si>
  <si>
    <t>SUBSM</t>
  </si>
  <si>
    <t>Setubandhan Infrastructure Ltd</t>
  </si>
  <si>
    <t>SETUINFRA</t>
  </si>
  <si>
    <t>Mahan Industries Ltd</t>
  </si>
  <si>
    <t>MAHANIN</t>
  </si>
  <si>
    <t>Suumaya Corporation Ltd</t>
  </si>
  <si>
    <t>SUUMAYA</t>
  </si>
  <si>
    <t>Adinath Exim Resources Ltd</t>
  </si>
  <si>
    <t>ADIEXRE</t>
  </si>
  <si>
    <t>VCU Data Management Ltd</t>
  </si>
  <si>
    <t>VCU</t>
  </si>
  <si>
    <t>Symbiox Investment &amp; Trading Co Ltd</t>
  </si>
  <si>
    <t>SYMBIOX</t>
  </si>
  <si>
    <t>Jointeca Education Solutions Ltd</t>
  </si>
  <si>
    <t>JOINTECAED</t>
  </si>
  <si>
    <t>Filmcity Media Ltd</t>
  </si>
  <si>
    <t>FILME</t>
  </si>
  <si>
    <t>Euro-Leder Fashion Ltd</t>
  </si>
  <si>
    <t>EUROLED</t>
  </si>
  <si>
    <t>Swagtam Trading and Services Ltd</t>
  </si>
  <si>
    <t>SWAGTAM</t>
  </si>
  <si>
    <t>Net Pix Shorts Digital Media Ltd</t>
  </si>
  <si>
    <t>NETPIX</t>
  </si>
  <si>
    <t>IEC Education Ltd</t>
  </si>
  <si>
    <t>IECEDU</t>
  </si>
  <si>
    <t>Gujarat Cotex Ltd</t>
  </si>
  <si>
    <t>GUJCOTEX</t>
  </si>
  <si>
    <t>Quantum Build-Tech Ltd</t>
  </si>
  <si>
    <t>QUANTBUILD</t>
  </si>
  <si>
    <t>Ladam Affordable Housing Ltd</t>
  </si>
  <si>
    <t>LAHL</t>
  </si>
  <si>
    <t>Taparia Tools Ltd</t>
  </si>
  <si>
    <t>TAPARIA</t>
  </si>
  <si>
    <t>Flora Corporation Ltd</t>
  </si>
  <si>
    <t>FLORACORP</t>
  </si>
  <si>
    <t>Vaksons Automobiles Ltd</t>
  </si>
  <si>
    <t>NAKSH</t>
  </si>
  <si>
    <t>Kumbhat Financial Services Ltd</t>
  </si>
  <si>
    <t>KUMPFIN</t>
  </si>
  <si>
    <t>Siddha Ventures Ltd</t>
  </si>
  <si>
    <t>SIDDHA</t>
  </si>
  <si>
    <t>Abhinav Leasing &amp; Finance Ltd</t>
  </si>
  <si>
    <t>ALFL</t>
  </si>
  <si>
    <t>Bacil Pharma Ltd</t>
  </si>
  <si>
    <t>BACPHAR</t>
  </si>
  <si>
    <t>NCC Blue Water Products Ltd</t>
  </si>
  <si>
    <t>NCCBLUE</t>
  </si>
  <si>
    <t>Sabrimala Industries India Ltd</t>
  </si>
  <si>
    <t>ANS Industries Ltd</t>
  </si>
  <si>
    <t>ANSINDUS</t>
  </si>
  <si>
    <t>K Z Leasing and Finance Ltd</t>
  </si>
  <si>
    <t>KZLFIN</t>
  </si>
  <si>
    <t>Mercury Trade Links Ltd</t>
  </si>
  <si>
    <t>MERCTRD</t>
  </si>
  <si>
    <t>Kandagiri Spinning Millis Ltd</t>
  </si>
  <si>
    <t>KANDAGIRI</t>
  </si>
  <si>
    <t>Olympic Oil Industries Ltd</t>
  </si>
  <si>
    <t>OLYOI</t>
  </si>
  <si>
    <t>Ramgopal Polytex Ltd</t>
  </si>
  <si>
    <t>RAMGOPOLY</t>
  </si>
  <si>
    <t>Dr Lalchandani Labs Ltd</t>
  </si>
  <si>
    <t>DLCL</t>
  </si>
  <si>
    <t>Nexus Surgical and Medicare Ltd</t>
  </si>
  <si>
    <t>NEXUSSURGL</t>
  </si>
  <si>
    <t>OTCO International Ltd</t>
  </si>
  <si>
    <t>OTCO</t>
  </si>
  <si>
    <t>Chemiesynth (Vapi) Ltd</t>
  </si>
  <si>
    <t>CHEMIESYNT</t>
  </si>
  <si>
    <t>HDFC Nifty Growth Sectors 15 ETF</t>
  </si>
  <si>
    <t>HDFCGROWTH</t>
  </si>
  <si>
    <t>Sanchay Finvest Ltd</t>
  </si>
  <si>
    <t>SANCF</t>
  </si>
  <si>
    <t>Lexoraa Industries Ltd</t>
  </si>
  <si>
    <t>SERVOTEACH</t>
  </si>
  <si>
    <t>Dhanvantri Jeevan Rekha Ltd</t>
  </si>
  <si>
    <t>ZDHJERK</t>
  </si>
  <si>
    <t>Ganga Pharmaceuticals Ltd</t>
  </si>
  <si>
    <t>GANGAPHARM</t>
  </si>
  <si>
    <t>Accord Synergy Ltd</t>
  </si>
  <si>
    <t>ACCORD</t>
  </si>
  <si>
    <t>Munoth Communication Ltd</t>
  </si>
  <si>
    <t>MCLTD</t>
  </si>
  <si>
    <t>Enterprise International Ltd</t>
  </si>
  <si>
    <t>ENTRINT</t>
  </si>
  <si>
    <t>Sree Jayalakshmi Autospin Ltd</t>
  </si>
  <si>
    <t>SREEJAYA</t>
  </si>
  <si>
    <t>Peeti Securities Ltd</t>
  </si>
  <si>
    <t>PEETISEC</t>
  </si>
  <si>
    <t>Mystic Electronics Ltd</t>
  </si>
  <si>
    <t>MYSTICELE</t>
  </si>
  <si>
    <t>Kiran Print Pack Ltd</t>
  </si>
  <si>
    <t>KIRANPR</t>
  </si>
  <si>
    <t>KMF Builders and Developers Ltd</t>
  </si>
  <si>
    <t>KMFBLDR</t>
  </si>
  <si>
    <t>Vision Cinemas Ltd</t>
  </si>
  <si>
    <t>VISIONCINE</t>
  </si>
  <si>
    <t>BKM Industries Ltd</t>
  </si>
  <si>
    <t>BKMINDST</t>
  </si>
  <si>
    <t>Nouveau Global Ventures Ltd</t>
  </si>
  <si>
    <t>NOUVEAU</t>
  </si>
  <si>
    <t>First Fintec Ltd</t>
  </si>
  <si>
    <t>FIRSTFIN</t>
  </si>
  <si>
    <t>Mount Housing and Infrastructure Ltd</t>
  </si>
  <si>
    <t>MOUNT</t>
  </si>
  <si>
    <t>Super Bakers Ltd</t>
  </si>
  <si>
    <t>SUPERBAK</t>
  </si>
  <si>
    <t>Ramsons Projects Ltd</t>
  </si>
  <si>
    <t>RAMSONS</t>
  </si>
  <si>
    <t>Integra Capital Ltd</t>
  </si>
  <si>
    <t>INTCAPL</t>
  </si>
  <si>
    <t>Zinema Media and Entertainment Ltd</t>
  </si>
  <si>
    <t>ZINEMA</t>
  </si>
  <si>
    <t>Chadha Papers Ltd</t>
  </si>
  <si>
    <t>CHADPAP</t>
  </si>
  <si>
    <t>Shashwat Furnishing Solutions Ltd</t>
  </si>
  <si>
    <t>SFSL</t>
  </si>
  <si>
    <t>Brijlaxmi Leasing &amp; Finance Ltd</t>
  </si>
  <si>
    <t>BRIJLEAS</t>
  </si>
  <si>
    <t>Amit International Ltd</t>
  </si>
  <si>
    <t>AMITINT</t>
  </si>
  <si>
    <t>Kashyap Tele-Medicines Ltd</t>
  </si>
  <si>
    <t>KASHYAP</t>
  </si>
  <si>
    <t>Ganon Products Ltd</t>
  </si>
  <si>
    <t>GANONPRO</t>
  </si>
  <si>
    <t>Krishna Capital and Securities Ltd</t>
  </si>
  <si>
    <t>KRISHNACAP</t>
  </si>
  <si>
    <t>Haria Apparels Ltd</t>
  </si>
  <si>
    <t>HARIAAPL</t>
  </si>
  <si>
    <t>Hindustan Bio Sciences Ltd</t>
  </si>
  <si>
    <t>HINDBIO</t>
  </si>
  <si>
    <t>Sybly Industries Ltd</t>
  </si>
  <si>
    <t>SYBLY</t>
  </si>
  <si>
    <t>Tashi India Ltd</t>
  </si>
  <si>
    <t>TASHIND</t>
  </si>
  <si>
    <t>VR Woodart Ltd</t>
  </si>
  <si>
    <t>VRWODAR</t>
  </si>
  <si>
    <t>Neo Infracon Ltd</t>
  </si>
  <si>
    <t>NEOINFRA</t>
  </si>
  <si>
    <t>V B Desai Financial Services Ltd</t>
  </si>
  <si>
    <t>VBDESAI</t>
  </si>
  <si>
    <t>J J Finance Corporation Ltd</t>
  </si>
  <si>
    <t>JJFINCOR</t>
  </si>
  <si>
    <t>Minolta Finance Ltd</t>
  </si>
  <si>
    <t>MINOLTAF</t>
  </si>
  <si>
    <t>HDFC Nifty NEXT 50 ETF</t>
  </si>
  <si>
    <t>HDFCNEXT50</t>
  </si>
  <si>
    <t>Shree Precoated Steels Ltd</t>
  </si>
  <si>
    <t>SPSL</t>
  </si>
  <si>
    <t>Foundry Fuel Products Ltd</t>
  </si>
  <si>
    <t>FFPL</t>
  </si>
  <si>
    <t>Jonjua Overseas Ltd</t>
  </si>
  <si>
    <t>JONJUA</t>
  </si>
  <si>
    <t>Industrial Conglomerates</t>
  </si>
  <si>
    <t>AMS Polymers Ltd</t>
  </si>
  <si>
    <t>AMS</t>
  </si>
  <si>
    <t>Khandelwal Extractions Ltd</t>
  </si>
  <si>
    <t>ZKHANDEN</t>
  </si>
  <si>
    <t>Narmada Macplast Drip Irrigation Systems Ltd</t>
  </si>
  <si>
    <t>NARMP</t>
  </si>
  <si>
    <t>Mukta Agriculture Ltd</t>
  </si>
  <si>
    <t>MUKTA</t>
  </si>
  <si>
    <t>Universal Office Automation Ltd</t>
  </si>
  <si>
    <t>UNIOFFICE</t>
  </si>
  <si>
    <t>Bloom Dekor Ltd</t>
  </si>
  <si>
    <t>BLOOM</t>
  </si>
  <si>
    <t>Quantum Digital Vision (India) Ltd</t>
  </si>
  <si>
    <t>QUANTDIA</t>
  </si>
  <si>
    <t>UTI S&amp;P BSE Sensex Next 50 Exchange Traded Fund</t>
  </si>
  <si>
    <t>UTISXN50</t>
  </si>
  <si>
    <t>Goyal Associates Ltd</t>
  </si>
  <si>
    <t>GOYALASS</t>
  </si>
  <si>
    <t>Tamil Nadu Steel Tubes Ltd</t>
  </si>
  <si>
    <t>TNSTLTU</t>
  </si>
  <si>
    <t>Shree Salasar Investments Ltd</t>
  </si>
  <si>
    <t>SALSAIN</t>
  </si>
  <si>
    <t>Hittco Tools Ltd</t>
  </si>
  <si>
    <t>HITTCO</t>
  </si>
  <si>
    <t>Neelkanth Rock-Minerals Ltd</t>
  </si>
  <si>
    <t>NEELKAN</t>
  </si>
  <si>
    <t>Vinayak Polycon International Ltd</t>
  </si>
  <si>
    <t>VINAYAKPOL</t>
  </si>
  <si>
    <t>Promact Impex Ltd</t>
  </si>
  <si>
    <t>PROMACT</t>
  </si>
  <si>
    <t>Quasar India Ltd</t>
  </si>
  <si>
    <t>QUASAR</t>
  </si>
  <si>
    <t>Axis Silver ETF</t>
  </si>
  <si>
    <t>AXISILVER</t>
  </si>
  <si>
    <t>Vaxfab Enterprises Ltd</t>
  </si>
  <si>
    <t>VEL</t>
  </si>
  <si>
    <t>Rich Universe Network Ltd</t>
  </si>
  <si>
    <t>RICHUNV</t>
  </si>
  <si>
    <t>Sri Amarnath Finance Ltd</t>
  </si>
  <si>
    <t>AMARNATH</t>
  </si>
  <si>
    <t>Tranway Technologies Ltd</t>
  </si>
  <si>
    <t>TRANWAY</t>
  </si>
  <si>
    <t>Umiya Tubes Ltd</t>
  </si>
  <si>
    <t>UMIYA</t>
  </si>
  <si>
    <t>Milestone Furniture Ltd</t>
  </si>
  <si>
    <t>MILEFUR</t>
  </si>
  <si>
    <t>Agio Paper &amp; Industries Ltd</t>
  </si>
  <si>
    <t>AGIOPAPER</t>
  </si>
  <si>
    <t>Parker Agro Chem Exports Ltd</t>
  </si>
  <si>
    <t>PARKERAC</t>
  </si>
  <si>
    <t>Aravali Securities and Finance Ltd</t>
  </si>
  <si>
    <t>ARAVALIS</t>
  </si>
  <si>
    <t>G K Consultants Ltd</t>
  </si>
  <si>
    <t>GKCONS</t>
  </si>
  <si>
    <t>Stanpacks (India) Ltd</t>
  </si>
  <si>
    <t>STANPACK</t>
  </si>
  <si>
    <t>Kabra Commercial Ltd</t>
  </si>
  <si>
    <t>KCL</t>
  </si>
  <si>
    <t>Continental Controls Ltd</t>
  </si>
  <si>
    <t>CONTICON</t>
  </si>
  <si>
    <t>KOBO Biotech Ltd</t>
  </si>
  <si>
    <t>KOBO</t>
  </si>
  <si>
    <t>Shashank Traders Ltd</t>
  </si>
  <si>
    <t>SHASHANK</t>
  </si>
  <si>
    <t>Vision Corporation Ltd</t>
  </si>
  <si>
    <t>VISIONCO</t>
  </si>
  <si>
    <t>Thirani Projects Ltd</t>
  </si>
  <si>
    <t>TPROJECT</t>
  </si>
  <si>
    <t>CMI Ltd</t>
  </si>
  <si>
    <t>CMICABLES</t>
  </si>
  <si>
    <t>Jayatma Industries Ltd</t>
  </si>
  <si>
    <t>JAYIND</t>
  </si>
  <si>
    <t>Vardhman Concrete Ltd</t>
  </si>
  <si>
    <t>VARDHMAN</t>
  </si>
  <si>
    <t>Sheshadri Industries Ltd</t>
  </si>
  <si>
    <t>SHESHAINDS</t>
  </si>
  <si>
    <t>Hasti Finance Ltd</t>
  </si>
  <si>
    <t>HASTIFIN</t>
  </si>
  <si>
    <t>Wherrelz IT Solutions Ltd</t>
  </si>
  <si>
    <t>WITS</t>
  </si>
  <si>
    <t>Sanco Industries Ltd</t>
  </si>
  <si>
    <t>SANCO</t>
  </si>
  <si>
    <t>Kore Foods Ltd</t>
  </si>
  <si>
    <t>Ushakiran Finance Ltd</t>
  </si>
  <si>
    <t>USHAKIRA</t>
  </si>
  <si>
    <t>VXL Instruments Ltd</t>
  </si>
  <si>
    <t>VXLINSTR</t>
  </si>
  <si>
    <t>TeleCanor Global Ltd</t>
  </si>
  <si>
    <t>TELECANOR</t>
  </si>
  <si>
    <t>AVI Products India Ltd</t>
  </si>
  <si>
    <t>APIL</t>
  </si>
  <si>
    <t>SDC Techmedia Ltd</t>
  </si>
  <si>
    <t>SDC</t>
  </si>
  <si>
    <t>Agarwal Fortune India Ltd</t>
  </si>
  <si>
    <t>AGARWAL</t>
  </si>
  <si>
    <t>Suryo Foods and Industries Ltd</t>
  </si>
  <si>
    <t>SURFI</t>
  </si>
  <si>
    <t>Jain Marmo Industries Ltd</t>
  </si>
  <si>
    <t>JAINMARMO</t>
  </si>
  <si>
    <t>Nihar Info Global Ltd</t>
  </si>
  <si>
    <t>NIHARINF</t>
  </si>
  <si>
    <t>Ambassador Intra Holdings Ltd</t>
  </si>
  <si>
    <t>AIHL</t>
  </si>
  <si>
    <t>Golkonda Aluminium Extrusions Ltd</t>
  </si>
  <si>
    <t>GOLKONDA</t>
  </si>
  <si>
    <t>Ortel Communications Ltd</t>
  </si>
  <si>
    <t>ORTEL</t>
  </si>
  <si>
    <t>Aris International Ltd</t>
  </si>
  <si>
    <t>ARISINT</t>
  </si>
  <si>
    <t>Clio Infotech Ltd</t>
  </si>
  <si>
    <t>CLIOINFO</t>
  </si>
  <si>
    <t>Trio Mercantile And Trading Ltd</t>
  </si>
  <si>
    <t>TRIOMERC</t>
  </si>
  <si>
    <t>Sungold Capital Ltd</t>
  </si>
  <si>
    <t>SUNGOLD</t>
  </si>
  <si>
    <t>Mafia Trends Ltd</t>
  </si>
  <si>
    <t>MAFIA</t>
  </si>
  <si>
    <t>Unishire Urban Infra Ltd</t>
  </si>
  <si>
    <t>UNISHIRE</t>
  </si>
  <si>
    <t>Simplex Papers Ltd</t>
  </si>
  <si>
    <t>SIMPLXPAP</t>
  </si>
  <si>
    <t>Decillion Finance Ltd</t>
  </si>
  <si>
    <t>DFL</t>
  </si>
  <si>
    <t>Integrated Hitech Ltd</t>
  </si>
  <si>
    <t>INTEGHIT</t>
  </si>
  <si>
    <t>MPAgro Industries Ltd</t>
  </si>
  <si>
    <t>MPAGI</t>
  </si>
  <si>
    <t>Beeyu Overseas Ltd</t>
  </si>
  <si>
    <t>BEEYU</t>
  </si>
  <si>
    <t>Worldwide Aluminium Limited</t>
  </si>
  <si>
    <t>WWALUM</t>
  </si>
  <si>
    <t>Bijoy Hans Ltd</t>
  </si>
  <si>
    <t>BIJHANS</t>
  </si>
  <si>
    <t>Gleam Fabmat Ltd</t>
  </si>
  <si>
    <t>GLEAM</t>
  </si>
  <si>
    <t>Ashram Online.com Ltd</t>
  </si>
  <si>
    <t>ASHRAM</t>
  </si>
  <si>
    <t>Kanungo Financiers Ltd</t>
  </si>
  <si>
    <t>KANUNGO</t>
  </si>
  <si>
    <t>HDFC Nifty200 Momentum 30 ETF</t>
  </si>
  <si>
    <t>HDFCMOMENT</t>
  </si>
  <si>
    <t>Ramchandra Leasing and Finance Ltd</t>
  </si>
  <si>
    <t>RLFL</t>
  </si>
  <si>
    <t>Ashiana Agro Industries Ltd</t>
  </si>
  <si>
    <t>ASHAI</t>
  </si>
  <si>
    <t>Amanaya Ventures Ltd</t>
  </si>
  <si>
    <t>AMANAYA</t>
  </si>
  <si>
    <t>Williamson Financial Services Ltd</t>
  </si>
  <si>
    <t>WILLIMFI</t>
  </si>
  <si>
    <t>IGC Industries Ltd</t>
  </si>
  <si>
    <t>IGCIL</t>
  </si>
  <si>
    <t>Satiate Agri Ltd</t>
  </si>
  <si>
    <t>SATAGRI</t>
  </si>
  <si>
    <t>Sharanam Infraproject and Trading Ltd</t>
  </si>
  <si>
    <t>SIPTL</t>
  </si>
  <si>
    <t>Dhenu Buildcon Infra Ltd</t>
  </si>
  <si>
    <t>DHENUBUILD</t>
  </si>
  <si>
    <t>Nutech Global Ltd</t>
  </si>
  <si>
    <t>NUTECGLOB</t>
  </si>
  <si>
    <t>Chandrima Mercantiles Ltd</t>
  </si>
  <si>
    <t>CHANDRIMA</t>
  </si>
  <si>
    <t>Mathew Easow Research Securities Ltd</t>
  </si>
  <si>
    <t>MATHEWE</t>
  </si>
  <si>
    <t>Oswal Overseas Ltd</t>
  </si>
  <si>
    <t>OSWALOR</t>
  </si>
  <si>
    <t>Vas Infrastructure Ltd</t>
  </si>
  <si>
    <t>VASINFRA</t>
  </si>
  <si>
    <t>Ramasigns Industries Ltd</t>
  </si>
  <si>
    <t>RAMASIGNS</t>
  </si>
  <si>
    <t>Incon Engineers Ltd</t>
  </si>
  <si>
    <t>INCON</t>
  </si>
  <si>
    <t>Voltaire Leasing and Finance Ltd</t>
  </si>
  <si>
    <t>VOLLF</t>
  </si>
  <si>
    <t>Vintage Securities Ltd</t>
  </si>
  <si>
    <t>VINTAGES</t>
  </si>
  <si>
    <t>Coral Newsprints Ltd</t>
  </si>
  <si>
    <t>CORNE</t>
  </si>
  <si>
    <t>Raghunath International Ltd</t>
  </si>
  <si>
    <t>RAGHUNAT</t>
  </si>
  <si>
    <t>Silver Pearl Hospitality &amp; Luxury Spaces Ltd</t>
  </si>
  <si>
    <t>SILVERPRL</t>
  </si>
  <si>
    <t>Olympic Cards Ltd</t>
  </si>
  <si>
    <t>OLPCL</t>
  </si>
  <si>
    <t>Commercial Printing</t>
  </si>
  <si>
    <t>iStreet Network Ltd</t>
  </si>
  <si>
    <t>ISTRNETWK</t>
  </si>
  <si>
    <t>BGIL Films &amp; Technologies Ltd</t>
  </si>
  <si>
    <t>BGIL</t>
  </si>
  <si>
    <t>S G N Telecoms Ltd</t>
  </si>
  <si>
    <t>SGNTE</t>
  </si>
  <si>
    <t>Svarnim Trade Udyog Ltd</t>
  </si>
  <si>
    <t>SNIM</t>
  </si>
  <si>
    <t>Sophia Traexpo Ltd</t>
  </si>
  <si>
    <t>STRAEXPO</t>
  </si>
  <si>
    <t>Chambal Breweries and Distilleries Ltd</t>
  </si>
  <si>
    <t>CHMBBRW</t>
  </si>
  <si>
    <t>Siddheswari Garments Ltd</t>
  </si>
  <si>
    <t>SIDDHEGA</t>
  </si>
  <si>
    <t>Pro Clb Global Ltd</t>
  </si>
  <si>
    <t>PROCLB</t>
  </si>
  <si>
    <t>ICICI Prudential Nifty Infrastructure ETF</t>
  </si>
  <si>
    <t>INFRAIETF</t>
  </si>
  <si>
    <t>Shri Ram Switchgears Ltd</t>
  </si>
  <si>
    <t>SRIRAM</t>
  </si>
  <si>
    <t>Explicit Finance Ltd</t>
  </si>
  <si>
    <t>EXPLICITFIN</t>
  </si>
  <si>
    <t>Capricorn Systems Global Solutions Ltd</t>
  </si>
  <si>
    <t>CAPRICORN</t>
  </si>
  <si>
    <t>Omnipotent Industries Ltd</t>
  </si>
  <si>
    <t>OMNIPOTENT</t>
  </si>
  <si>
    <t>Wagend Infra Venture Ltd</t>
  </si>
  <si>
    <t>WAGEND</t>
  </si>
  <si>
    <t>Jetmall Spices and Masala Ltd</t>
  </si>
  <si>
    <t>JETMALL</t>
  </si>
  <si>
    <t>Pankaj Polymers Ltd</t>
  </si>
  <si>
    <t>PANKAJPO</t>
  </si>
  <si>
    <t>Mega Nirman &amp; Industries Ltd</t>
  </si>
  <si>
    <t>MNIL</t>
  </si>
  <si>
    <t>Citi Port Financial Services Ltd</t>
  </si>
  <si>
    <t>CITIPOR</t>
  </si>
  <si>
    <t>CHD Chemicals Ltd</t>
  </si>
  <si>
    <t>CHDCHEM</t>
  </si>
  <si>
    <t>Motilal Oswal S&amp;P BSE Enhanced Value ETF</t>
  </si>
  <si>
    <t>MOVALUE</t>
  </si>
  <si>
    <t>Hanman Fit Ltd</t>
  </si>
  <si>
    <t>HANMAN</t>
  </si>
  <si>
    <t>Navoday Enterprises Ltd</t>
  </si>
  <si>
    <t>NAVODAYENT</t>
  </si>
  <si>
    <t>ADITYA BSL Nifty 200 Momentum 30 ETF</t>
  </si>
  <si>
    <t>MOMENTUM</t>
  </si>
  <si>
    <t>United Leasing &amp; Industries Ltd</t>
  </si>
  <si>
    <t>UNTTEMI</t>
  </si>
  <si>
    <t>Tridev Infraestates Ltd</t>
  </si>
  <si>
    <t>ASHUTPM</t>
  </si>
  <si>
    <t>Modella Woollens Ltd</t>
  </si>
  <si>
    <t>MODWOOL</t>
  </si>
  <si>
    <t>Aadi Industries Ltd</t>
  </si>
  <si>
    <t>AADIIND</t>
  </si>
  <si>
    <t>Konndor Industries Ltd</t>
  </si>
  <si>
    <t>KONNDOR</t>
  </si>
  <si>
    <t>Aryan Share &amp; Stock Brokers Ltd</t>
  </si>
  <si>
    <t>ARYAN</t>
  </si>
  <si>
    <t>Relic Technologies Ltd</t>
  </si>
  <si>
    <t>RELICTEC</t>
  </si>
  <si>
    <t>Purohit Construction Ltd</t>
  </si>
  <si>
    <t>PUROHITCON</t>
  </si>
  <si>
    <t>Afloat Enterprises Ltd</t>
  </si>
  <si>
    <t>ADISHAKTI</t>
  </si>
  <si>
    <t>Mayur Floorings Ltd</t>
  </si>
  <si>
    <t>MAYURFL</t>
  </si>
  <si>
    <t>Svam Software Ltd</t>
  </si>
  <si>
    <t>SVAMSOF</t>
  </si>
  <si>
    <t>Jalan Transolutions (India) Ltd</t>
  </si>
  <si>
    <t>JALAN</t>
  </si>
  <si>
    <t>Prashant India Ltd</t>
  </si>
  <si>
    <t>PRSNTIN</t>
  </si>
  <si>
    <t>JMG Corporation Ltd</t>
  </si>
  <si>
    <t>JMGCORP</t>
  </si>
  <si>
    <t>Transpact Enterprises Ltd</t>
  </si>
  <si>
    <t>TRANSPACT</t>
  </si>
  <si>
    <t>Athena Constructions Ltd</t>
  </si>
  <si>
    <t>ATHCON</t>
  </si>
  <si>
    <t>Gratex Industries Ltd</t>
  </si>
  <si>
    <t>GRATEXI</t>
  </si>
  <si>
    <t>Autoriders International Ltd</t>
  </si>
  <si>
    <t>AUTOINT</t>
  </si>
  <si>
    <t>Aditya Ispat Ltd</t>
  </si>
  <si>
    <t>ADITYA</t>
  </si>
  <si>
    <t>Brawn Biotech Ltd</t>
  </si>
  <si>
    <t>BRAWN</t>
  </si>
  <si>
    <t>Motilal Oswal S&amp;P BSE Quality ETF</t>
  </si>
  <si>
    <t>MOQUALITY</t>
  </si>
  <si>
    <t>Motilal Oswal S&amp;P BSE Healthcare ETF</t>
  </si>
  <si>
    <t>MOHEALTH</t>
  </si>
  <si>
    <t>Epsom Properties Ltd</t>
  </si>
  <si>
    <t>EPSOMPRO</t>
  </si>
  <si>
    <t>Gyan Developers and Builders Ltd</t>
  </si>
  <si>
    <t>GYANDEV</t>
  </si>
  <si>
    <t>Jayatma Enterprises Ltd</t>
  </si>
  <si>
    <t>JAYATMA</t>
  </si>
  <si>
    <t>International Data Management Ltd</t>
  </si>
  <si>
    <t>IDM</t>
  </si>
  <si>
    <t>Typhoon Financial Services Ltd</t>
  </si>
  <si>
    <t>TFSL</t>
  </si>
  <si>
    <t>Omni AX's Software Ltd</t>
  </si>
  <si>
    <t>OMNIAX</t>
  </si>
  <si>
    <t>Kuber Udyog Ltd</t>
  </si>
  <si>
    <t>KUBERJI</t>
  </si>
  <si>
    <t>HDFC Nifty100 Low Volatility 30 ETF</t>
  </si>
  <si>
    <t>HDFCLOWVOL</t>
  </si>
  <si>
    <t>Unitech International Ltd</t>
  </si>
  <si>
    <t>UNITINT</t>
  </si>
  <si>
    <t>Sunraj Diamond Exports Ltd</t>
  </si>
  <si>
    <t>SUNRAJDI</t>
  </si>
  <si>
    <t>Mahalaxmi Seamless Ltd</t>
  </si>
  <si>
    <t>MAHALXSE</t>
  </si>
  <si>
    <t>Pradip Overseas Ltd</t>
  </si>
  <si>
    <t>PRADIP</t>
  </si>
  <si>
    <t>Futuristic Securities Ltd</t>
  </si>
  <si>
    <t>FUTURSEC</t>
  </si>
  <si>
    <t>P M Telelinnks Ltd</t>
  </si>
  <si>
    <t>PMTELELIN</t>
  </si>
  <si>
    <t>52 Weeks Entertainment Ltd</t>
  </si>
  <si>
    <t>SHAQUAK</t>
  </si>
  <si>
    <t>Penta Gold Ltd</t>
  </si>
  <si>
    <t>PENTAGOLD</t>
  </si>
  <si>
    <t>Pioneer Agro Extracts Ltd</t>
  </si>
  <si>
    <t>PIONAGR</t>
  </si>
  <si>
    <t>Looks Health Services Ltd</t>
  </si>
  <si>
    <t>LOOKS</t>
  </si>
  <si>
    <t>Jainco Projects (India) Ltd</t>
  </si>
  <si>
    <t>JAINCO</t>
  </si>
  <si>
    <t>Corporate Merchant Bankers Ltd</t>
  </si>
  <si>
    <t>CMBL</t>
  </si>
  <si>
    <t>Richa Industries Ltd</t>
  </si>
  <si>
    <t>RICHAIND</t>
  </si>
  <si>
    <t>SW Investments Ltd</t>
  </si>
  <si>
    <t>SW1</t>
  </si>
  <si>
    <t>Fabino Enterprises Ltd</t>
  </si>
  <si>
    <t>FABINO</t>
  </si>
  <si>
    <t>Jyothi Infraventures Ltd</t>
  </si>
  <si>
    <t>JYOTHI</t>
  </si>
  <si>
    <t>Kotak Nifty MNC ETF</t>
  </si>
  <si>
    <t>MNC</t>
  </si>
  <si>
    <t>Multipurpose Trading and Agencies Ltd</t>
  </si>
  <si>
    <t>ZMULTIPU</t>
  </si>
  <si>
    <t>Ganesh Holdings Ltd</t>
  </si>
  <si>
    <t>GANHOLD</t>
  </si>
  <si>
    <t>Kotak Nifty India Consumption ETF</t>
  </si>
  <si>
    <t>CONS</t>
  </si>
  <si>
    <t>Cindrella Financial Services Ltd</t>
  </si>
  <si>
    <t>CINDRELL</t>
  </si>
  <si>
    <t>Galada Finance Ltd</t>
  </si>
  <si>
    <t>GALADAFIN</t>
  </si>
  <si>
    <t>Lakshmi Precision Screws Ltd</t>
  </si>
  <si>
    <t>LAKPRE</t>
  </si>
  <si>
    <t>Ishaan Infrastructures and Shelters Ltd</t>
  </si>
  <si>
    <t>IISL</t>
  </si>
  <si>
    <t>Jayabharat Credit Ltd</t>
  </si>
  <si>
    <t>JAYBHCR</t>
  </si>
  <si>
    <t>Scintilla Commercial &amp; Credit Ltd</t>
  </si>
  <si>
    <t>SCC</t>
  </si>
  <si>
    <t>ADITYA BSL Nifty 200 Quality 30 ETF</t>
  </si>
  <si>
    <t>NIFTYQLITY</t>
  </si>
  <si>
    <t>Progrex Ventures Ltd</t>
  </si>
  <si>
    <t>PROGREXV</t>
  </si>
  <si>
    <t>Aananda Lakshmi Spinning Mills Ltd</t>
  </si>
  <si>
    <t>AANANDALAK</t>
  </si>
  <si>
    <t>Amerise Biosciences Ltd</t>
  </si>
  <si>
    <t>AMERISE</t>
  </si>
  <si>
    <t>Asia Capital Ltd</t>
  </si>
  <si>
    <t>ASIACAP</t>
  </si>
  <si>
    <t>Sashwat Technocrats Ltd</t>
  </si>
  <si>
    <t>SASHWAT</t>
  </si>
  <si>
    <t>Ekam Leasing and Finance Co Ltd</t>
  </si>
  <si>
    <t>EKAMLEA</t>
  </si>
  <si>
    <t>Vallabh Steels Ltd</t>
  </si>
  <si>
    <t>VALLABHSQ</t>
  </si>
  <si>
    <t>Indra Industries Ltd</t>
  </si>
  <si>
    <t>INDRAIND</t>
  </si>
  <si>
    <t>Sujana Universal Industries Ltd</t>
  </si>
  <si>
    <t>SUJANAUNI</t>
  </si>
  <si>
    <t>Pushpanjali Realms and Infratech Ltd</t>
  </si>
  <si>
    <t>PUSHPREALM</t>
  </si>
  <si>
    <t>Datiware Maritime Infra Ltd</t>
  </si>
  <si>
    <t>DATIWARE</t>
  </si>
  <si>
    <t>Encode Packaging India Ltd</t>
  </si>
  <si>
    <t>ENCODE</t>
  </si>
  <si>
    <t>Vasa Retail and Overseas Ltd</t>
  </si>
  <si>
    <t>VASA</t>
  </si>
  <si>
    <t>Shamrock Industrial Company Ltd</t>
  </si>
  <si>
    <t>SHAMROIN</t>
  </si>
  <si>
    <t>Ontic Finserve Ltd</t>
  </si>
  <si>
    <t>ONTIC</t>
  </si>
  <si>
    <t>Innocorp Ltd</t>
  </si>
  <si>
    <t>INNOCORP</t>
  </si>
  <si>
    <t>IMP Powers Ltd</t>
  </si>
  <si>
    <t>INDLMETER</t>
  </si>
  <si>
    <t>Bharatiya Global Infomedia Ltd</t>
  </si>
  <si>
    <t>BGLOBAL</t>
  </si>
  <si>
    <t>Karnimata Cold Storage Ltd</t>
  </si>
  <si>
    <t>KCSL</t>
  </si>
  <si>
    <t>Elango Industries Ltd</t>
  </si>
  <si>
    <t>ELANGO</t>
  </si>
  <si>
    <t>GSL Securities Ltd</t>
  </si>
  <si>
    <t>GSLSEC</t>
  </si>
  <si>
    <t>Mahaveer Infoway Ltd</t>
  </si>
  <si>
    <t>MINFY</t>
  </si>
  <si>
    <t>Shyama Infosys Ltd</t>
  </si>
  <si>
    <t>SHYAMAINFO</t>
  </si>
  <si>
    <t>AVI Polymers Ltd</t>
  </si>
  <si>
    <t>AVI</t>
  </si>
  <si>
    <t>Kaarya Facilities &amp; Services Ltd</t>
  </si>
  <si>
    <t>KAARYAFSL</t>
  </si>
  <si>
    <t>Priya Ltd</t>
  </si>
  <si>
    <t>PRIYALT</t>
  </si>
  <si>
    <t>Padmalaya Telefilms Ltd</t>
  </si>
  <si>
    <t>PADMALAYAT</t>
  </si>
  <si>
    <t>Manipal Finance Corp Ltd</t>
  </si>
  <si>
    <t>MNPLFIN</t>
  </si>
  <si>
    <t>Patidar Buildcon Ltd</t>
  </si>
  <si>
    <t>PATIDAR</t>
  </si>
  <si>
    <t>Quintegra Solutions Ltd</t>
  </si>
  <si>
    <t>QUINTEGRA</t>
  </si>
  <si>
    <t>Ahimsa Industries Ltd</t>
  </si>
  <si>
    <t>AHIMSA</t>
  </si>
  <si>
    <t>Space Incubatrics Technologies Ltd</t>
  </si>
  <si>
    <t>SPACEINCUBA</t>
  </si>
  <si>
    <t>Gangotri Textiles Ltd</t>
  </si>
  <si>
    <t>GANGOTRI</t>
  </si>
  <si>
    <t>Desh Rakshak Aushdhalaya Ltd</t>
  </si>
  <si>
    <t>DESHRAK</t>
  </si>
  <si>
    <t>GCM Commodity &amp; Derivatives Ltd</t>
  </si>
  <si>
    <t>GCMCOMM</t>
  </si>
  <si>
    <t>Atharv Enterprises Ltd</t>
  </si>
  <si>
    <t>ATHARVENT</t>
  </si>
  <si>
    <t>S K S Textiles Ltd</t>
  </si>
  <si>
    <t>SKSTEXTILE</t>
  </si>
  <si>
    <t>Superior Finlease Ltd</t>
  </si>
  <si>
    <t>SUPERIOR</t>
  </si>
  <si>
    <t>Mahasagar Travels Ltd</t>
  </si>
  <si>
    <t>MHSGRMS</t>
  </si>
  <si>
    <t>Sikozy Realtors Ltd</t>
  </si>
  <si>
    <t>SIKOZY</t>
  </si>
  <si>
    <t>Shelter Infra Projects Ltd</t>
  </si>
  <si>
    <t>SIPL</t>
  </si>
  <si>
    <t>Retro Green Revolution Ltd</t>
  </si>
  <si>
    <t>RGRL</t>
  </si>
  <si>
    <t>Garodia Chemicals Ltd</t>
  </si>
  <si>
    <t>GARODCH</t>
  </si>
  <si>
    <t>Ashoka Refineries Ltd</t>
  </si>
  <si>
    <t>ASHOKRE</t>
  </si>
  <si>
    <t>Crimson Metal Engineering Company Ltd</t>
  </si>
  <si>
    <t>CRIMSON</t>
  </si>
  <si>
    <t>Aarcon Facilities Ltd</t>
  </si>
  <si>
    <t>RBGUPTA</t>
  </si>
  <si>
    <t>Rajkot Investment Trust Ltd</t>
  </si>
  <si>
    <t>RAJKOTINV</t>
  </si>
  <si>
    <t>Lead Financial Services Ltd</t>
  </si>
  <si>
    <t>LEADFIN</t>
  </si>
  <si>
    <t>Dharani Finance Ltd</t>
  </si>
  <si>
    <t>DHARFIN</t>
  </si>
  <si>
    <t>Purple Entertainment Ltd</t>
  </si>
  <si>
    <t>PURPLE</t>
  </si>
  <si>
    <t>B J Duplex Boards Ltd</t>
  </si>
  <si>
    <t>BJDUP</t>
  </si>
  <si>
    <t>Bansisons Tea Industries Ltd</t>
  </si>
  <si>
    <t>BANSTEA</t>
  </si>
  <si>
    <t>Ken Financial Services Ltd</t>
  </si>
  <si>
    <t>KENFIN</t>
  </si>
  <si>
    <t>Krishna Filament Industries Ltd</t>
  </si>
  <si>
    <t>KRIFILIND</t>
  </si>
  <si>
    <t>Mideast Portfolio Management Ltd</t>
  </si>
  <si>
    <t>MIDEASTP</t>
  </si>
  <si>
    <t>T Spiritual World Ltd</t>
  </si>
  <si>
    <t>TSPIRITUAL</t>
  </si>
  <si>
    <t>Classic Leasing &amp; Finance Ltd</t>
  </si>
  <si>
    <t>CLFL</t>
  </si>
  <si>
    <t>Nikki Global Finance Ltd</t>
  </si>
  <si>
    <t>NIKKIGL</t>
  </si>
  <si>
    <t>People's Investment Ltd</t>
  </si>
  <si>
    <t>PEOPLIN</t>
  </si>
  <si>
    <t>Adjia Technologies Ltd</t>
  </si>
  <si>
    <t>ADJIA</t>
  </si>
  <si>
    <t>Universal Arts Ltd</t>
  </si>
  <si>
    <t>UNIVARTS</t>
  </si>
  <si>
    <t>Systematix Securities Ltd</t>
  </si>
  <si>
    <t>SYTIXSE</t>
  </si>
  <si>
    <t>Fraser and Co Ltd</t>
  </si>
  <si>
    <t>FRASER</t>
  </si>
  <si>
    <t>Gopal Iron and Steels Company (Gujarat) Ltd</t>
  </si>
  <si>
    <t>GOPAIST</t>
  </si>
  <si>
    <t>CKP Leisure Ltd</t>
  </si>
  <si>
    <t>CKPLEISURE</t>
  </si>
  <si>
    <t>Nippon India ETF Nifty 50 Shariah BeES</t>
  </si>
  <si>
    <t>SHARIABEES</t>
  </si>
  <si>
    <t>Hemo Organic Ltd</t>
  </si>
  <si>
    <t>HEMORGANIC</t>
  </si>
  <si>
    <t>Gravity (India) Ltd</t>
  </si>
  <si>
    <t>GRAVITY</t>
  </si>
  <si>
    <t>Hi-Klass Trading and Investment Ltd</t>
  </si>
  <si>
    <t>HIKLASS</t>
  </si>
  <si>
    <t>Heera Ispat Ltd</t>
  </si>
  <si>
    <t>HEERAISP</t>
  </si>
  <si>
    <t>Regency Trust Ltd</t>
  </si>
  <si>
    <t>REGTRUS</t>
  </si>
  <si>
    <t>Checkpoint Trends Ltd</t>
  </si>
  <si>
    <t>CHECKPOINT</t>
  </si>
  <si>
    <t>CMM Infraprojects Ltd</t>
  </si>
  <si>
    <t>CMMIPL</t>
  </si>
  <si>
    <t>SS Infrastructure Development Consultants Ltd</t>
  </si>
  <si>
    <t>SSINFRA</t>
  </si>
  <si>
    <t>Shiva Suitings Ltd</t>
  </si>
  <si>
    <t>SHVSUIT</t>
  </si>
  <si>
    <t>Khyati Multimedia Entertainment Ltd</t>
  </si>
  <si>
    <t>KHYATI</t>
  </si>
  <si>
    <t>Jauss Polymers Ltd</t>
  </si>
  <si>
    <t>JAUSPOL</t>
  </si>
  <si>
    <t>Jumbo Bag Ltd</t>
  </si>
  <si>
    <t>JUMBO</t>
  </si>
  <si>
    <t>Abhishek Infraventures Ltd</t>
  </si>
  <si>
    <t>ABHIINFRA</t>
  </si>
  <si>
    <t>Pasupati Fincap Ltd</t>
  </si>
  <si>
    <t>PASUFIN</t>
  </si>
  <si>
    <t>Radhagobind Commercial Ltd</t>
  </si>
  <si>
    <t>RCL</t>
  </si>
  <si>
    <t>Eureka Industries Ltd</t>
  </si>
  <si>
    <t>EUREKAI</t>
  </si>
  <si>
    <t>MFS Intercorp Ltd</t>
  </si>
  <si>
    <t>MFSINTRCRP</t>
  </si>
  <si>
    <t>Edelweiss Nifty 50 ETF</t>
  </si>
  <si>
    <t>NIFTYEES</t>
  </si>
  <si>
    <t>EMA India Ltd</t>
  </si>
  <si>
    <t>EMAINDIA</t>
  </si>
  <si>
    <t>Diksha Greens Ltd</t>
  </si>
  <si>
    <t>DGL</t>
  </si>
  <si>
    <t>Decorous Investment and Trading Co Ltd</t>
  </si>
  <si>
    <t>DITCO</t>
  </si>
  <si>
    <t>R R Securities Ltd</t>
  </si>
  <si>
    <t>RRSECUR</t>
  </si>
  <si>
    <t>Adarsh Mercantile Ltd</t>
  </si>
  <si>
    <t>ADARSH</t>
  </si>
  <si>
    <t>Arcee Industries Ltd</t>
  </si>
  <si>
    <t>ARCEEIN</t>
  </si>
  <si>
    <t>Padmanabh Industries Ltd</t>
  </si>
  <si>
    <t>PADMAIND</t>
  </si>
  <si>
    <t>Invesco India Nifty 50 ETF</t>
  </si>
  <si>
    <t>IVZINNIFTY</t>
  </si>
  <si>
    <t>Kiran Syntex Ltd</t>
  </si>
  <si>
    <t>KIRANSY-B</t>
  </si>
  <si>
    <t>Rajvir Industries Ltd</t>
  </si>
  <si>
    <t>RAJVIR</t>
  </si>
  <si>
    <t>Natura Hue Chem Ltd</t>
  </si>
  <si>
    <t>NATHUEC</t>
  </si>
  <si>
    <t>Pagaria Energy Ltd</t>
  </si>
  <si>
    <t>WOMENNET</t>
  </si>
  <si>
    <t>Kuberan Global Edu Solutions Ltd</t>
  </si>
  <si>
    <t>KGES</t>
  </si>
  <si>
    <t>SSPN Finance Ltd</t>
  </si>
  <si>
    <t>SSPNFIN</t>
  </si>
  <si>
    <t>JLA Infraville Shoppers Ltd</t>
  </si>
  <si>
    <t>JSHL</t>
  </si>
  <si>
    <t>Broadline Retail</t>
  </si>
  <si>
    <t>Saptak Chem and Business Ltd</t>
  </si>
  <si>
    <t>SCBL</t>
  </si>
  <si>
    <t>Spectra Industries Ltd</t>
  </si>
  <si>
    <t>SPECTRA</t>
  </si>
  <si>
    <t>Nippon India ETF Nifty Dividend Opportunities 50</t>
  </si>
  <si>
    <t>DIVOPPBEES</t>
  </si>
  <si>
    <t>Shri Kalyan Holdings Ltd</t>
  </si>
  <si>
    <t>SHKALYN</t>
  </si>
  <si>
    <t>SBL Infratech Ltd</t>
  </si>
  <si>
    <t>SBLI</t>
  </si>
  <si>
    <t>Kovalam Investment and Trading Co Ltd</t>
  </si>
  <si>
    <t>ZKOVALIN</t>
  </si>
  <si>
    <t>City Online Services Ltd</t>
  </si>
  <si>
    <t>CITYONLINE</t>
  </si>
  <si>
    <t>Thakkers Group Limited</t>
  </si>
  <si>
    <t>THAKKERS</t>
  </si>
  <si>
    <t>Tricom Fruit Products Ltd</t>
  </si>
  <si>
    <t>TRICOMFRU</t>
  </si>
  <si>
    <t>Tiaan Consumer Ltd</t>
  </si>
  <si>
    <t>TIAANC</t>
  </si>
  <si>
    <t>AAR Shyam India Investment Company Ltd</t>
  </si>
  <si>
    <t>AARSHYAM</t>
  </si>
  <si>
    <t>Euro Asia Exports Ltd</t>
  </si>
  <si>
    <t>EUROASIA</t>
  </si>
  <si>
    <t>IDFC Nifty 50 ETF</t>
  </si>
  <si>
    <t>IDFNIFTYET</t>
  </si>
  <si>
    <t>Shivansh Finserve Ltd</t>
  </si>
  <si>
    <t>SHIVA</t>
  </si>
  <si>
    <t>Madhur Industries Ltd</t>
  </si>
  <si>
    <t>MADHURIND</t>
  </si>
  <si>
    <t>SPV Global Trading Ltd</t>
  </si>
  <si>
    <t>SPVGLOBAL</t>
  </si>
  <si>
    <t>SVA India Ltd</t>
  </si>
  <si>
    <t>SVAINDIA</t>
  </si>
  <si>
    <t>Stellant Securities (India) Ltd</t>
  </si>
  <si>
    <t>STELLANT</t>
  </si>
  <si>
    <t>G D L Leasing and Finance Ltd</t>
  </si>
  <si>
    <t>GDLLEAS</t>
  </si>
  <si>
    <t>Gaekwar Mills Ltd</t>
  </si>
  <si>
    <t>ZGAEKWAR</t>
  </si>
  <si>
    <t>Kanel Industries Ltd</t>
  </si>
  <si>
    <t>KANELIND</t>
  </si>
  <si>
    <t>S R Industries Ltd</t>
  </si>
  <si>
    <t>SRIND</t>
  </si>
  <si>
    <t>Jaihind Projects Ltd</t>
  </si>
  <si>
    <t>JAIHINDPRO</t>
  </si>
  <si>
    <t>Transglobe Foods Ltd</t>
  </si>
  <si>
    <t>TRANSFD</t>
  </si>
  <si>
    <t>Anand Projects Ltd</t>
  </si>
  <si>
    <t>ANANDPROJ</t>
  </si>
  <si>
    <t>Hindusthan Udyog Ltd</t>
  </si>
  <si>
    <t>ZHINUDYP</t>
  </si>
  <si>
    <t>M Lakhamsi Industries Ltd</t>
  </si>
  <si>
    <t>MLINDLTD</t>
  </si>
  <si>
    <t>Motilal Oswal Nifty 200 Momentum 30 ETF</t>
  </si>
  <si>
    <t>MOMOMENTUM</t>
  </si>
  <si>
    <t>Brilliant Portfolios Ltd</t>
  </si>
  <si>
    <t>BRIPORT</t>
  </si>
  <si>
    <t>Goldcoin Health Foods Ltd</t>
  </si>
  <si>
    <t>GOLDCOINHF</t>
  </si>
  <si>
    <t>ID Info Business Services Ltd</t>
  </si>
  <si>
    <t>IDINFO</t>
  </si>
  <si>
    <t>Mudra Financial Services Ltd</t>
  </si>
  <si>
    <t>MUDRA</t>
  </si>
  <si>
    <t>Sagar Systech Ltd</t>
  </si>
  <si>
    <t>SAGARSYST</t>
  </si>
  <si>
    <t>Powerful Technologies Ltd</t>
  </si>
  <si>
    <t>POWERFUL</t>
  </si>
  <si>
    <t>TMT (India) Ltd</t>
  </si>
  <si>
    <t>TMTIND-B1</t>
  </si>
  <si>
    <t>Edelweiss ETF-Nifty Bank</t>
  </si>
  <si>
    <t>EBANK</t>
  </si>
  <si>
    <t>Surbhi Industries Ltd</t>
  </si>
  <si>
    <t>SURBHIN</t>
  </si>
  <si>
    <t>CES Ltd</t>
  </si>
  <si>
    <t>CESL</t>
  </si>
  <si>
    <t>Mardia Samyoung Capillary Tubes Company Ltd</t>
  </si>
  <si>
    <t>MSCTC</t>
  </si>
  <si>
    <t>Sheraton Properties and Finance Ltd</t>
  </si>
  <si>
    <t>ZSHERAPR</t>
  </si>
  <si>
    <t>Valley Magnesite Company Ltd</t>
  </si>
  <si>
    <t>VALLEY</t>
  </si>
  <si>
    <t>Elitecon International Ltd</t>
  </si>
  <si>
    <t>ELITECON</t>
  </si>
  <si>
    <t>Sindu Valley Technologies Ltd</t>
  </si>
  <si>
    <t>SINDUVA</t>
  </si>
  <si>
    <t>IDream Film Infrastructure Company Ltd</t>
  </si>
  <si>
    <t>SOFTBPO</t>
  </si>
  <si>
    <t>Indoworth Holdings Ltd</t>
  </si>
  <si>
    <t>UNIWSEC</t>
  </si>
  <si>
    <t>Sanmitra Commercial Ltd</t>
  </si>
  <si>
    <t>ZSANMCOM</t>
  </si>
  <si>
    <t>Hind Commerce Ltd</t>
  </si>
  <si>
    <t>HCLTD</t>
  </si>
  <si>
    <t>Rajvi Logitrade Ltd</t>
  </si>
  <si>
    <t>RAJVI</t>
  </si>
  <si>
    <t>Bansal Multiflex Ltd</t>
  </si>
  <si>
    <t>BANSAL</t>
  </si>
  <si>
    <t>Shaw Construction Pvt Ltd</t>
  </si>
  <si>
    <t>SHAHCON</t>
  </si>
  <si>
    <t>Speedage Commercials Ltd</t>
  </si>
  <si>
    <t>ZSPEEDCO</t>
  </si>
  <si>
    <t>Gold Rock Investments Ltd</t>
  </si>
  <si>
    <t>ZGOLDINV</t>
  </si>
  <si>
    <t>Kedia Construction Co Ltd</t>
  </si>
  <si>
    <t>KEDIACN</t>
  </si>
  <si>
    <t>India Radiators Ltd</t>
  </si>
  <si>
    <t>INRADIA</t>
  </si>
  <si>
    <t>KSHITIJ Investments Ltd</t>
  </si>
  <si>
    <t>KSHITIJ</t>
  </si>
  <si>
    <t>ICICI Prudential Nifty 200 Momentum 30 ETF</t>
  </si>
  <si>
    <t>MOM30IETF</t>
  </si>
  <si>
    <t>Magnanimous Trade &amp; Finance Ltd</t>
  </si>
  <si>
    <t>MAGANTR</t>
  </si>
  <si>
    <t>Yash Trading and Finance Ltd</t>
  </si>
  <si>
    <t>YASTF</t>
  </si>
  <si>
    <t>Ridhi Synthetics Ltd</t>
  </si>
  <si>
    <t>RIDHISYN</t>
  </si>
  <si>
    <t>Apollo Ingredients Ltd</t>
  </si>
  <si>
    <t>INDSOYA</t>
  </si>
  <si>
    <t>Sunrise Industrial Traders Ltd</t>
  </si>
  <si>
    <t>SUNRINV</t>
  </si>
  <si>
    <t>Jupiter Industries and Leasing Ltd</t>
  </si>
  <si>
    <t>JPTRLES</t>
  </si>
  <si>
    <t>Nirbhay Colours India Ltd</t>
  </si>
  <si>
    <t>NIRBHAYIND</t>
  </si>
  <si>
    <t>Swastik Safe Deposit and Investments Ltd</t>
  </si>
  <si>
    <t>ZSWASTSA</t>
  </si>
  <si>
    <t>Purity Flexpack Ltd</t>
  </si>
  <si>
    <t>PURITY</t>
  </si>
  <si>
    <t>Varun Mercantile Ltd</t>
  </si>
  <si>
    <t>VARUNME</t>
  </si>
  <si>
    <t>Coromandel Agro Products and Oils Ltd</t>
  </si>
  <si>
    <t>CORAGRO</t>
  </si>
  <si>
    <t>Nibe Ordnance and Maritime Ltd</t>
  </si>
  <si>
    <t>ANSHNCO</t>
  </si>
  <si>
    <t>PH Trading Ltd</t>
  </si>
  <si>
    <t>PHTRADING</t>
  </si>
  <si>
    <t>Kusam Electrical Industries Ltd</t>
  </si>
  <si>
    <t>KUSUMEL</t>
  </si>
  <si>
    <t>Pervasive Commodities Ltd</t>
  </si>
  <si>
    <t>PERVASIVE</t>
  </si>
  <si>
    <t>Viksit Engineering Ltd</t>
  </si>
  <si>
    <t>VIKSHEN</t>
  </si>
  <si>
    <t>Mrugesh Trading Ltd</t>
  </si>
  <si>
    <t>MRUTR</t>
  </si>
  <si>
    <t>Unijolly Investments Company Ltd</t>
  </si>
  <si>
    <t>UNIJOLL</t>
  </si>
  <si>
    <t>Western Ministil Ltd</t>
  </si>
  <si>
    <t>WMINIMT</t>
  </si>
  <si>
    <t>Hindustan Housing Company Ltd</t>
  </si>
  <si>
    <t>ZHINDHSG</t>
  </si>
  <si>
    <t>Megh Mayur Infra Ltd</t>
  </si>
  <si>
    <t>TRANOCE</t>
  </si>
  <si>
    <t>Elcid Investments Ltd</t>
  </si>
  <si>
    <t>ELCIDIN</t>
  </si>
  <si>
    <t>Melstar Information Technologies Ltd</t>
  </si>
  <si>
    <t>MELSTAR</t>
  </si>
  <si>
    <t>Sagar Soya Products Ltd</t>
  </si>
  <si>
    <t>SAGRSOY-B</t>
  </si>
  <si>
    <t>Southern Gas Ltd</t>
  </si>
  <si>
    <t>ZSOUTGAS</t>
  </si>
  <si>
    <t>Antariksh Industries Ltd</t>
  </si>
  <si>
    <t>ANTARIKSH</t>
  </si>
  <si>
    <t>Bengal Steel Industries Ltd</t>
  </si>
  <si>
    <t>BENGALS</t>
  </si>
  <si>
    <t>Whitehall Commercial Company Ltd</t>
  </si>
  <si>
    <t>WHITHAL</t>
  </si>
  <si>
    <t>BHARAT Bond ETF-April 2031-Growth</t>
  </si>
  <si>
    <t>EBBETF0431</t>
  </si>
  <si>
    <t>BHARAT Bond ETF-April 2025-Growth</t>
  </si>
  <si>
    <t>EBBETF0425</t>
  </si>
  <si>
    <t>HDFC Nifty Bank ETF</t>
  </si>
  <si>
    <t>HDFCNIFBAN</t>
  </si>
  <si>
    <t>ICICI Prudential Nifty Private Bank ETF</t>
  </si>
  <si>
    <t>PVTBANIETF</t>
  </si>
  <si>
    <t>ICICI Prudential Nifty Midcap 150 ETF</t>
  </si>
  <si>
    <t>MIDCAPIETF</t>
  </si>
  <si>
    <t>ICICI Pru Nifty Alpha Low- Volatility 30 ETF</t>
  </si>
  <si>
    <t>ALPL30IETF</t>
  </si>
  <si>
    <t>ICICI Prudential Nifty IT ETF</t>
  </si>
  <si>
    <t>ITIETF</t>
  </si>
  <si>
    <t>ICICI Prudential S&amp;P BSE 500 ETF</t>
  </si>
  <si>
    <t>BSE500IETF</t>
  </si>
  <si>
    <t>ICICI Prudential Nifty Bank ETF</t>
  </si>
  <si>
    <t>BANKIETF</t>
  </si>
  <si>
    <t>Kotak Nifty 50 Value 20 ETF</t>
  </si>
  <si>
    <t>NV20</t>
  </si>
  <si>
    <t>Indokem Ltd</t>
  </si>
  <si>
    <t>INDOKEM</t>
  </si>
  <si>
    <t>LIC MF Nifty 100 ETF</t>
  </si>
  <si>
    <t>LICNFNHGP</t>
  </si>
  <si>
    <t>Lakshmi Electrical Control Systems Ltd</t>
  </si>
  <si>
    <t>LAKSELEC</t>
  </si>
  <si>
    <t>LIC MF Nifty 50 ETF</t>
  </si>
  <si>
    <t>LICNETFN50</t>
  </si>
  <si>
    <t>Mirae Asset Nifty Next 50 ETF</t>
  </si>
  <si>
    <t>NEXT50</t>
  </si>
  <si>
    <t>Tata Nifty 50 ETF</t>
  </si>
  <si>
    <t>NETF</t>
  </si>
  <si>
    <t>Tata Nifty Private Bank Exchange Traded Fund</t>
  </si>
  <si>
    <t>NPBET</t>
  </si>
  <si>
    <t>UTI Nifty 50 ETF</t>
  </si>
  <si>
    <t>UTINIFTETF</t>
  </si>
  <si>
    <t>Data Infrastructure Trust</t>
  </si>
  <si>
    <t>DATAINFRA</t>
  </si>
  <si>
    <t>SBI S&amp;P BSE Sensex Next 50 ETF</t>
  </si>
  <si>
    <t>SETFSN50</t>
  </si>
  <si>
    <t>IDFC S&amp;P BSE Sensex ETF</t>
  </si>
  <si>
    <t>IDFSENSEXE</t>
  </si>
  <si>
    <t>SBI S&amp;P BSE 100 ETF</t>
  </si>
  <si>
    <t>SETFBSE100</t>
  </si>
  <si>
    <t>Nippon India ETF S&amp;P BSE Sensex</t>
  </si>
  <si>
    <t>SENSEXBEES</t>
  </si>
  <si>
    <t>SBI S&amp;P BSE Sensex ETF</t>
  </si>
  <si>
    <t>SBISENSEX</t>
  </si>
  <si>
    <t>SBI Nifty Private Bank ETF</t>
  </si>
  <si>
    <t>SBIETFPB</t>
  </si>
  <si>
    <t>SBI Nifty IT ETF</t>
  </si>
  <si>
    <t>SBIETFIT</t>
  </si>
  <si>
    <t>Axis NIFTY Bank ETF</t>
  </si>
  <si>
    <t>AXISBNKETF</t>
  </si>
  <si>
    <t>NipponETFNifty CPSE Bond Plus SDL Sep 2024 50:50</t>
  </si>
  <si>
    <t>SDL24BEES</t>
  </si>
  <si>
    <t>Mirae Asset Nifty 100 ESG Sector Leaders ETF</t>
  </si>
  <si>
    <t>ESG</t>
  </si>
  <si>
    <t>Motilal Oswal 5 Year G-Sec ETF</t>
  </si>
  <si>
    <t>MOGSEC</t>
  </si>
  <si>
    <t>Bhalchandram Clothing Ltd</t>
  </si>
  <si>
    <t>BHALCHANDR</t>
  </si>
  <si>
    <t>Empee Distilleries Ltd</t>
  </si>
  <si>
    <t>EDL</t>
  </si>
  <si>
    <t>MIG Media Neurons Ltd</t>
  </si>
  <si>
    <t>MMNL</t>
  </si>
  <si>
    <t>Girdharilal Sugar and Allied Industries Ltd</t>
  </si>
  <si>
    <t>GIRDSGA</t>
  </si>
  <si>
    <t>Shilpi Cable Technologies Ltd</t>
  </si>
  <si>
    <t>SHILPI</t>
  </si>
  <si>
    <t>Tulsyan NEC Ltd</t>
  </si>
  <si>
    <t>TULSYAN</t>
  </si>
  <si>
    <t>Legacy Mercantile Ltd</t>
  </si>
  <si>
    <t>LEGACY</t>
  </si>
  <si>
    <t>Web Element Solutions Ltd</t>
  </si>
  <si>
    <t>WEBSL</t>
  </si>
  <si>
    <t>Has Lifestyle Ltd</t>
  </si>
  <si>
    <t>HASJUICE</t>
  </si>
  <si>
    <t>Supernova Advertising Ltd</t>
  </si>
  <si>
    <t>SUPERNOVA</t>
  </si>
  <si>
    <t>Dekson Castings Ltd</t>
  </si>
  <si>
    <t>DEKSON</t>
  </si>
  <si>
    <t>Parnav Sports Academy Ltd</t>
  </si>
  <si>
    <t>PSAL</t>
  </si>
  <si>
    <t>Kanak Krishi Implements Ltd</t>
  </si>
  <si>
    <t>KKIL</t>
  </si>
  <si>
    <t>Gracious Software Ltd</t>
  </si>
  <si>
    <t>GSL</t>
  </si>
  <si>
    <t>Abhijit Trading Co Ltd</t>
  </si>
  <si>
    <t>ABHIJIT</t>
  </si>
  <si>
    <t>Real Growth Corporation Ltd</t>
  </si>
  <si>
    <t>RGCORP</t>
  </si>
  <si>
    <t>Sharp Investments Ltd</t>
  </si>
  <si>
    <t>SHARPINV</t>
  </si>
  <si>
    <t>Prabhu Steel Industries Ltd</t>
  </si>
  <si>
    <t>ZPRBHSTE</t>
  </si>
  <si>
    <t>Wardwizard Healthcare Ltd</t>
  </si>
  <si>
    <t>AYOME</t>
  </si>
  <si>
    <t>Shiv Kamal Impex Ltd</t>
  </si>
  <si>
    <t>SHIVKAMAL</t>
  </si>
  <si>
    <t>Vinayak Vanijya Ltd</t>
  </si>
  <si>
    <t>VINVANI</t>
  </si>
  <si>
    <t>Jeet Machine Tools Ltd</t>
  </si>
  <si>
    <t>ZJEETMAC</t>
  </si>
  <si>
    <t>Vsd Confin Ltd</t>
  </si>
  <si>
    <t>VSDCONF</t>
  </si>
  <si>
    <t>Sueryaa Knitwear Ltd</t>
  </si>
  <si>
    <t>SUERYAAKNI</t>
  </si>
  <si>
    <t>Tirupati Finlease Ltd</t>
  </si>
  <si>
    <t>TFLL</t>
  </si>
  <si>
    <t>U F M Industries Ltd</t>
  </si>
  <si>
    <t>UFMINDL</t>
  </si>
  <si>
    <t>Parmeshwari Silk Mills Ltd</t>
  </si>
  <si>
    <t>PARMSILK</t>
  </si>
  <si>
    <t>Shikhar Leasing and Trading Ltd</t>
  </si>
  <si>
    <t>SHIKHARLETR</t>
  </si>
  <si>
    <t>Raideep Industries Ltd</t>
  </si>
  <si>
    <t>RAIDEEPIND</t>
  </si>
  <si>
    <t>Vardhan Capital and Finance Ltd</t>
  </si>
  <si>
    <t>VARDHANCFL</t>
  </si>
  <si>
    <t>Hari Govind International Ltd</t>
  </si>
  <si>
    <t>HARIGOV</t>
  </si>
  <si>
    <t>Tivoli Construction Ltd</t>
  </si>
  <si>
    <t>TVOLCON</t>
  </si>
  <si>
    <t>Jyot International Marketing Ltd</t>
  </si>
  <si>
    <t>JYOTIN</t>
  </si>
  <si>
    <t>Sarvamangal Marcantile Company Ltd</t>
  </si>
  <si>
    <t>ZSARVAMA</t>
  </si>
  <si>
    <t>Alna Trading and Exports Ltd</t>
  </si>
  <si>
    <t>ALNATRD</t>
  </si>
  <si>
    <t>Ventura Guaranty Ltd</t>
  </si>
  <si>
    <t>SHYAM</t>
  </si>
  <si>
    <t>Healthy Investments Ltd</t>
  </si>
  <si>
    <t>HEALINV</t>
  </si>
  <si>
    <t>Vivid Global Industries Ltd</t>
  </si>
  <si>
    <t>VIVIDIND</t>
  </si>
  <si>
    <t>Revati Organics Ltd</t>
  </si>
  <si>
    <t>REVAORG</t>
  </si>
  <si>
    <t>TTL Enterprises Ltd</t>
  </si>
  <si>
    <t>TTLEL</t>
  </si>
  <si>
    <t>Multiplus Holdings Ltd</t>
  </si>
  <si>
    <t>MULTIIN</t>
  </si>
  <si>
    <t>Jumbo Finance Ltd</t>
  </si>
  <si>
    <t>JUMBFNL</t>
  </si>
  <si>
    <t>Punctual Trading Ltd</t>
  </si>
  <si>
    <t>PUNCTRD</t>
  </si>
  <si>
    <t>Hariyana Ventures Ltd</t>
  </si>
  <si>
    <t>HVL</t>
  </si>
  <si>
    <t>Bajaj Global Ltd</t>
  </si>
  <si>
    <t>BAJGLOB</t>
  </si>
  <si>
    <t>Twin Roses Trades and Agencies Ltd</t>
  </si>
  <si>
    <t>TWIROST</t>
  </si>
  <si>
    <t>Nivi Trading Ltd</t>
  </si>
  <si>
    <t>ZNIVITRD</t>
  </si>
  <si>
    <t>Meenakshi Steel Industries Ltd</t>
  </si>
  <si>
    <t>MEENST</t>
  </si>
  <si>
    <t>Asutosh Enterprises Ltd</t>
  </si>
  <si>
    <t>ASUTENT</t>
  </si>
  <si>
    <t>Terraform Realstate Ltd</t>
  </si>
  <si>
    <t>TERRAREAL</t>
  </si>
  <si>
    <t>Terraform Magnum Ltd</t>
  </si>
  <si>
    <t>TERRAFORM</t>
  </si>
  <si>
    <t>Microse India Ltd</t>
  </si>
  <si>
    <t>MICROSE</t>
  </si>
  <si>
    <t>Bentley Commercial Enterprises Ltd</t>
  </si>
  <si>
    <t>BENTCOM</t>
  </si>
  <si>
    <t>Nilkanth Engineering Ltd</t>
  </si>
  <si>
    <t>ZNILKENG</t>
  </si>
  <si>
    <t>Kajal Synthetics and Silk Mills Ltd</t>
  </si>
  <si>
    <t>KAJALSY</t>
  </si>
  <si>
    <t>Devinsu Trading Ltd</t>
  </si>
  <si>
    <t>DEVITRD</t>
  </si>
  <si>
    <t>Satyam Silk Mills Ltd</t>
  </si>
  <si>
    <t>ZSATYASL</t>
  </si>
  <si>
    <t>Ishwarshakti Holding &amp; Traders Ltd</t>
  </si>
  <si>
    <t>ISHWATR</t>
  </si>
  <si>
    <t>Triochem Products Ltd</t>
  </si>
  <si>
    <t>TRIPR</t>
  </si>
  <si>
    <t>Technojet Consultants Ltd</t>
  </si>
  <si>
    <t>TECHCON</t>
  </si>
  <si>
    <t>Oseaspre Consultants Ltd</t>
  </si>
  <si>
    <t>OSEASPR</t>
  </si>
  <si>
    <t>Classic Electricals Ltd</t>
  </si>
  <si>
    <t>CLASELE</t>
  </si>
  <si>
    <t>Mansoon Trading Co Ltd</t>
  </si>
  <si>
    <t>ZMANSOON</t>
  </si>
  <si>
    <t>Shreenath Investment Company Ltd</t>
  </si>
  <si>
    <t>SHRENTI</t>
  </si>
  <si>
    <t>Pet Plastics Ltd</t>
  </si>
  <si>
    <t>PETPLST</t>
  </si>
  <si>
    <t>Indo Gulf Industries Ltd</t>
  </si>
  <si>
    <t>IGLFXPL-B</t>
  </si>
  <si>
    <t>Oriental InfraTrust</t>
  </si>
  <si>
    <t>OSEINTRUST</t>
  </si>
  <si>
    <t>AIRTELPP</t>
  </si>
  <si>
    <t>Aurum PropTech Ltd Partly Paidup</t>
  </si>
  <si>
    <t>AURUMPP1</t>
  </si>
  <si>
    <t>SMC Credits Limited</t>
  </si>
  <si>
    <t>SMCREDT</t>
  </si>
  <si>
    <t>Highway Infrastructure Ltd</t>
  </si>
  <si>
    <t>HIGHWAYS</t>
  </si>
  <si>
    <t>Anzen India Energy Yield Plus Trust</t>
  </si>
  <si>
    <t>ANZEN</t>
  </si>
  <si>
    <t>ICICI Pru Nifty Financial Services Ex-Bank ETF</t>
  </si>
  <si>
    <t>FINIETF</t>
  </si>
  <si>
    <t>Kotak Silver ETF</t>
  </si>
  <si>
    <t>SILVER1</t>
  </si>
  <si>
    <t>ICICI Pru Nifty 10 yr Benchmark G-sec ETF</t>
  </si>
  <si>
    <t>GSEC10IETF</t>
  </si>
  <si>
    <t>BHARAT Bond ETF - April 2033</t>
  </si>
  <si>
    <t>EBBETF0433</t>
  </si>
  <si>
    <t>ICICI Pru Nifty Commodities ETF</t>
  </si>
  <si>
    <t>COMMOIETF</t>
  </si>
  <si>
    <t>DSP Nifty Bank ETF</t>
  </si>
  <si>
    <t>BANKETFADD</t>
  </si>
  <si>
    <t>Kotak Nifty 1D Rate Liquid ETF</t>
  </si>
  <si>
    <t>LIQUID1</t>
  </si>
  <si>
    <t>HDFC NIFTY Smallcap 250 ETF</t>
  </si>
  <si>
    <t>HDFCSML250</t>
  </si>
  <si>
    <t>HDFC NIFTY Midcap 150 ETF</t>
  </si>
  <si>
    <t>HDFCMID150</t>
  </si>
  <si>
    <t>HDFC S&amp;P BSE 500 ETF</t>
  </si>
  <si>
    <t>HDFCBSE500</t>
  </si>
  <si>
    <t>Mirae Asset Gold ETF</t>
  </si>
  <si>
    <t>GOLDETF</t>
  </si>
  <si>
    <t>Aditya BSL CRISIL Overnight AI Index ETF</t>
  </si>
  <si>
    <t>ABSLLIQUID</t>
  </si>
  <si>
    <t>ICICI Prudential Nifty PSU Bank ETF</t>
  </si>
  <si>
    <t>PSUBNKIETF</t>
  </si>
  <si>
    <t>Axis S&amp;P BSE Sensex ETF</t>
  </si>
  <si>
    <t>AXSENSEX</t>
  </si>
  <si>
    <t>Mirae Asset Nifty 100 Low Volatility 30 ETF</t>
  </si>
  <si>
    <t>LOWVOL</t>
  </si>
  <si>
    <t>Digital Fibre Infrastructure Trust</t>
  </si>
  <si>
    <t>DIGIFIBRE</t>
  </si>
  <si>
    <t>Mirae Asset Nifty 8-13 yr G-Sec ETF</t>
  </si>
  <si>
    <t>GSEC10YEAR</t>
  </si>
  <si>
    <t>UTI Silver Exchange Traded Fund</t>
  </si>
  <si>
    <t>SILVERETF</t>
  </si>
  <si>
    <t>DSP Gold ETF</t>
  </si>
  <si>
    <t>GOLDETFADD</t>
  </si>
  <si>
    <t>Mirae Asset Silver ETF</t>
  </si>
  <si>
    <t>SILVRETF</t>
  </si>
  <si>
    <t>Indian Highway Concessions Trust</t>
  </si>
  <si>
    <t>IHCT</t>
  </si>
  <si>
    <t>Automobile Products of India Ltd</t>
  </si>
  <si>
    <t>AUTOPRD</t>
  </si>
  <si>
    <t>DSP Nifty IT ETF</t>
  </si>
  <si>
    <t>ITETFADD</t>
  </si>
  <si>
    <t>Mirae Asset Nifty Bank ETF</t>
  </si>
  <si>
    <t>BANKETF</t>
  </si>
  <si>
    <t>Mirae Asset Nifty 1D Rate Liquid ETF</t>
  </si>
  <si>
    <t>LIQUID</t>
  </si>
  <si>
    <t>DSP Nifty PSU Bank ETF</t>
  </si>
  <si>
    <t>PSUBANKADD</t>
  </si>
  <si>
    <t>DSP Nifty Private Bank ETF</t>
  </si>
  <si>
    <t>PVTBANKADD</t>
  </si>
  <si>
    <t>DSP S&amp;P BSE Sensex ETF</t>
  </si>
  <si>
    <t>SENSEXADD</t>
  </si>
  <si>
    <t>ICICI Prudential Nifty 200 Quality 30 ETF Regular</t>
  </si>
  <si>
    <t>QUAL30IETF</t>
  </si>
  <si>
    <t>HDFC Nifty 1D Rate Liquid ETF</t>
  </si>
  <si>
    <t>HDFCLIQUID</t>
  </si>
  <si>
    <t>IRB Infrastructure Trust</t>
  </si>
  <si>
    <t>IRBIT</t>
  </si>
  <si>
    <t>UTI Nifty Midcap 150 Exchange Traded Fund</t>
  </si>
  <si>
    <t>NIFMID150</t>
  </si>
  <si>
    <t>Navi NIFTY 50 ETF</t>
  </si>
  <si>
    <t>NAVINIFTY</t>
  </si>
  <si>
    <t>Motilal Oswal Nifty 500 ETF</t>
  </si>
  <si>
    <t>MONIFTY500</t>
  </si>
  <si>
    <t>Mirae Asset S&amp;P BSE Sensex ETF</t>
  </si>
  <si>
    <t>SENSEXETF</t>
  </si>
  <si>
    <t>Intelligent Supply Chain Infrastructure Trust</t>
  </si>
  <si>
    <t>ISCITRUST</t>
  </si>
  <si>
    <t>Mirae Asset Nifty 200 Alpha 30 ETF</t>
  </si>
  <si>
    <t>ALPHAETF</t>
  </si>
  <si>
    <t>Mirae Asset Nifty IT ETF</t>
  </si>
  <si>
    <t>ITETF</t>
  </si>
  <si>
    <t>SBI NIFTY 1D Rate ETF</t>
  </si>
  <si>
    <t>LIQUIDSBI</t>
  </si>
  <si>
    <t>Edelweiss Gold ETF</t>
  </si>
  <si>
    <t>EGOLD</t>
  </si>
  <si>
    <t>Edelweiss Silver ETF</t>
  </si>
  <si>
    <t>ESILVER</t>
  </si>
  <si>
    <t>Baroda BNP Paribas Gold ETF</t>
  </si>
  <si>
    <t>BBNPPGOLD</t>
  </si>
  <si>
    <t>Sustainable Energy Infra Trust</t>
  </si>
  <si>
    <t>SEITINVIT</t>
  </si>
  <si>
    <t>Tata Gold Exchange Traded Fund</t>
  </si>
  <si>
    <t>TATAGOLD</t>
  </si>
  <si>
    <t>Tata Silver Exchange Traded Fund</t>
  </si>
  <si>
    <t>TATSILV</t>
  </si>
  <si>
    <t>Zerodha Nifty 1D Rate Liquid ETF</t>
  </si>
  <si>
    <t>LIQUIDCASE</t>
  </si>
  <si>
    <t>Bajaj Finserv Nifty Bank ETF</t>
  </si>
  <si>
    <t>BANKBETF</t>
  </si>
  <si>
    <t>Bajaj Finserv Nifty 50 ETF</t>
  </si>
  <si>
    <t>NIFTYBETF</t>
  </si>
  <si>
    <t>UTI Nifty IT ETF</t>
  </si>
  <si>
    <t>NIFITETF</t>
  </si>
  <si>
    <t>UTI Nifty 10 yr Benchmark G-Sec ETF</t>
  </si>
  <si>
    <t>NIF10GETF</t>
  </si>
  <si>
    <t>UTI Nifty 5 yr Benchmark G-Sec ETF</t>
  </si>
  <si>
    <t>NIF5GETF</t>
  </si>
  <si>
    <t>HDFC NIFTY PSU BANK ETF</t>
  </si>
  <si>
    <t>HDFCPSUBK</t>
  </si>
  <si>
    <t>DSP Nifty Healthcare ETF</t>
  </si>
  <si>
    <t>HEALTHADD</t>
  </si>
  <si>
    <t>Grasim Industries Ltd- Partly Paidup</t>
  </si>
  <si>
    <t>GRASIMPP1</t>
  </si>
  <si>
    <t>NDR InvIT Trust</t>
  </si>
  <si>
    <t>NDRINVIT</t>
  </si>
  <si>
    <t>LIC MF Nifty Midcap 100 ETF</t>
  </si>
  <si>
    <t>LICNMID100</t>
  </si>
  <si>
    <t>Skipper Ltd Partly Paidup</t>
  </si>
  <si>
    <t>SKIPPERPP</t>
  </si>
  <si>
    <t>Mirae Asset Nifty Smallcap 250 Momentum Ql 100 ETF</t>
  </si>
  <si>
    <t>SMALLCAP</t>
  </si>
  <si>
    <t>Zerodha Gold ETF</t>
  </si>
  <si>
    <t>GOLDCASE</t>
  </si>
  <si>
    <t>Adroit Infotech Ltd Partly Paidup</t>
  </si>
  <si>
    <t>ADROITPP1</t>
  </si>
  <si>
    <t>Yarn Syndicate Ltd Partly Paidup</t>
  </si>
  <si>
    <t>YARNPP</t>
  </si>
  <si>
    <t>Bharat Highways InvIT</t>
  </si>
  <si>
    <t>BHINVIT</t>
  </si>
  <si>
    <t>Motilal Oswal Nifty Smallcap 250 ETF</t>
  </si>
  <si>
    <t>MOSMALL250</t>
  </si>
  <si>
    <t>Motilal Oswal Nifty Realty ETF</t>
  </si>
  <si>
    <t>MOREALTY</t>
  </si>
  <si>
    <t>DSP S&amp;P BSE Liquid Rate ETF</t>
  </si>
  <si>
    <t>LIQUIDADD</t>
  </si>
  <si>
    <t>Aditya Birla Sun Life Nifty PSE ETF</t>
  </si>
  <si>
    <t>ABSLPSE</t>
  </si>
  <si>
    <t>Iykot Hitech Toolroom Ltd Partly Paidup</t>
  </si>
  <si>
    <t>IYKOTPP</t>
  </si>
  <si>
    <t>Mirae Asset Nifty MidSmallcap400 Momentum Q100 ETF</t>
  </si>
  <si>
    <t>MIDSMALL</t>
  </si>
  <si>
    <t>Hem Holdings and Trading Ltd</t>
  </si>
  <si>
    <t>ZHEMHOLD</t>
  </si>
  <si>
    <t>Haryana Financial Corp</t>
  </si>
  <si>
    <t>HARAFIN</t>
  </si>
  <si>
    <t>Bajaj Finserv Nifty 1D Rate Liquid ETF</t>
  </si>
  <si>
    <t>LIQUIDBETF</t>
  </si>
  <si>
    <t>Savani Financials Ltd Partly Paidup</t>
  </si>
  <si>
    <t>SAVFIPP</t>
  </si>
  <si>
    <t>Zerodha Nifty 100 ETF</t>
  </si>
  <si>
    <t>TOP100CASE</t>
  </si>
  <si>
    <t>Zerodha Nifty Midcap 150 ETF</t>
  </si>
  <si>
    <t>MID150CASE</t>
  </si>
  <si>
    <t>Baroda BNP Paribas Nifty Bank ETF</t>
  </si>
  <si>
    <t>BBNPNBETF</t>
  </si>
  <si>
    <t>Solara Active Pharma Sciences Ltd Partly Paidup</t>
  </si>
  <si>
    <t>SOLARAPP</t>
  </si>
  <si>
    <t>NXT-Infra Trust</t>
  </si>
  <si>
    <t>NXT-INFRA</t>
  </si>
  <si>
    <t>SBI Silver ETF</t>
  </si>
  <si>
    <t>SBISILVER</t>
  </si>
  <si>
    <t>Shriram Nifty 1D Rate Liquid ETF</t>
  </si>
  <si>
    <t>LIQUIDSHRI</t>
  </si>
  <si>
    <t>Aditya Birla Sun Life CRISIL Broad Based Gilt ETF</t>
  </si>
  <si>
    <t>ABGSEC</t>
  </si>
  <si>
    <t>Mirae Asset Nifty EV and New Age Automotive ETF</t>
  </si>
  <si>
    <t>EVINDIA</t>
  </si>
  <si>
    <t>Sobha Ltd Partly Paidup</t>
  </si>
  <si>
    <t>SOBHAPP</t>
  </si>
  <si>
    <t>SBI Nifty50 Equal Weight ETF</t>
  </si>
  <si>
    <t>SBINEQWETF</t>
  </si>
  <si>
    <t>ICICI Prudential Nifty Oil &amp; Gas ETF</t>
  </si>
  <si>
    <t>OILIETF</t>
  </si>
  <si>
    <t>Groww Nifty EV &amp; New Age Automotive ETF</t>
  </si>
  <si>
    <t>GROWWEV</t>
  </si>
  <si>
    <t>MITCONPP</t>
  </si>
  <si>
    <t>Aditya Birla Sun Life Crisil 10 Year Gilt ETF</t>
  </si>
  <si>
    <t>GSEC10ABSL</t>
  </si>
  <si>
    <t>ICICI Prudential Nifty Metal ETF</t>
  </si>
  <si>
    <t>METALIETF</t>
  </si>
  <si>
    <t>Sharat Industries Ltd Partly Paidup</t>
  </si>
  <si>
    <t>SHARATPP</t>
  </si>
  <si>
    <t>Suraj Industries Ltd Partly Paid-up</t>
  </si>
  <si>
    <t>SURAJPP</t>
  </si>
  <si>
    <t>Forcas Studio Ltd</t>
  </si>
  <si>
    <t>FORCAS</t>
  </si>
  <si>
    <t>Brace Port Logistics Ltd</t>
  </si>
  <si>
    <t>BRACEPORT</t>
  </si>
  <si>
    <t>Interarch Building Products Ltd</t>
  </si>
  <si>
    <t>INTERARCH</t>
  </si>
  <si>
    <t>Mahalaxmi Fabric Mills Ltd</t>
  </si>
  <si>
    <t>MFML</t>
  </si>
  <si>
    <t>Globale Tessile Ltd</t>
  </si>
  <si>
    <t>GLOBALE</t>
  </si>
  <si>
    <t>Industry</t>
  </si>
  <si>
    <t>Oil Gas &amp; Consumable Fuels</t>
  </si>
  <si>
    <t>Information Technology</t>
  </si>
  <si>
    <t>Financial Services</t>
  </si>
  <si>
    <t>Telecommunication</t>
  </si>
  <si>
    <t>Fast Moving Consumer Goods</t>
  </si>
  <si>
    <t>Construction</t>
  </si>
  <si>
    <t>Healthcare</t>
  </si>
  <si>
    <t>Power</t>
  </si>
  <si>
    <t>Automobile and Auto Components</t>
  </si>
  <si>
    <t>Metals &amp; Mining</t>
  </si>
  <si>
    <t>Consumer Services</t>
  </si>
  <si>
    <t>Consumer Durables</t>
  </si>
  <si>
    <t>Capital Goods</t>
  </si>
  <si>
    <t>Services</t>
  </si>
  <si>
    <t>Realty</t>
  </si>
  <si>
    <t>Chemicals</t>
  </si>
  <si>
    <t>-</t>
  </si>
  <si>
    <t>Diversified</t>
  </si>
  <si>
    <t>Media Entertainment &amp; Publication</t>
  </si>
  <si>
    <t>Forest Materials</t>
  </si>
  <si>
    <t>Utilities</t>
  </si>
  <si>
    <t>1Y Return vs Nifty Z-Score</t>
  </si>
  <si>
    <t>1M Return vs Nifty Z-Score</t>
  </si>
  <si>
    <t>6M Return vs Nifty Z-Score</t>
  </si>
  <si>
    <t>1W Return vs Nifty Z-Score</t>
  </si>
  <si>
    <t>20D EMA</t>
  </si>
  <si>
    <t>% Price above 20 EMA</t>
  </si>
  <si>
    <t>% Price above 50 EMA</t>
  </si>
  <si>
    <t>% Price above 200 EMA</t>
  </si>
  <si>
    <t>Day Low</t>
  </si>
  <si>
    <t>Day High</t>
  </si>
  <si>
    <t>Current Week Low</t>
  </si>
  <si>
    <t>Current Week High</t>
  </si>
  <si>
    <t>Current Month Low</t>
  </si>
  <si>
    <t>Current Month High</t>
  </si>
  <si>
    <t>% Away From Day Low</t>
  </si>
  <si>
    <t>% Away From Day High</t>
  </si>
  <si>
    <t>% Away From Current Week Low</t>
  </si>
  <si>
    <t>% Away From Current Week High</t>
  </si>
  <si>
    <t>% Away From Current Month Low</t>
  </si>
  <si>
    <t>% Away From Current Month High</t>
  </si>
  <si>
    <t>Uptrend</t>
  </si>
  <si>
    <t>Relative Strength Sector Index</t>
  </si>
  <si>
    <t>Relative Strength Sector Index - Zone</t>
  </si>
  <si>
    <t>Rate of Change</t>
  </si>
  <si>
    <t>Rate of Change - Zone</t>
  </si>
  <si>
    <t>Negative</t>
  </si>
  <si>
    <t>Positive</t>
  </si>
  <si>
    <t>Neutral</t>
  </si>
  <si>
    <t>Sharpe Ratio Z-Score</t>
  </si>
  <si>
    <t>Score</t>
  </si>
  <si>
    <t>Rank 1Y</t>
  </si>
  <si>
    <t>Rank 6M</t>
  </si>
  <si>
    <t>Rank Sharpe</t>
  </si>
  <si>
    <t>Avg</t>
  </si>
  <si>
    <t>Count</t>
  </si>
  <si>
    <t>1W Out-Performance</t>
  </si>
  <si>
    <t>1M Out-Performance</t>
  </si>
  <si>
    <t>RSI</t>
  </si>
  <si>
    <t>% Price above 20D EMA</t>
  </si>
  <si>
    <t>Rank</t>
  </si>
  <si>
    <t xml:space="preserve">Score 2 </t>
  </si>
  <si>
    <t>Rank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</si>
</sst>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0" fontId="0" fillId="0" borderId="0" xfId="0" applyNumberFormat="1"/>
    <xf numFmtId="9" fontId="0" fillId="0" borderId="0" xfId="1" applyFont="1"/>
    <xf numFmtId="0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4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BB6EC1D-E04F-4C9A-846B-7FD1F99634A8}" name="Table4" displayName="Table4" ref="A1:Z122" totalsRowShown="0" headerRowCellStyle="Percent" dataCellStyle="Percent">
  <autoFilter ref="A1:Z122" xr:uid="{ABB6EC1D-E04F-4C9A-846B-7FD1F99634A8}"/>
  <sortState xmlns:xlrd2="http://schemas.microsoft.com/office/spreadsheetml/2017/richdata2" ref="A2:Z122">
    <sortCondition ref="Z1:Z122"/>
  </sortState>
  <tableColumns count="26">
    <tableColumn id="1" xr3:uid="{AE9EE613-6D42-4358-BBC1-03BF78277200}" name="Sub-Sector" dataCellStyle="Percent"/>
    <tableColumn id="2" xr3:uid="{DC3785F4-230D-45E5-8BC9-88FD68472695}" name="Count" dataDxfId="39" dataCellStyle="Percent">
      <calculatedColumnFormula>COUNTIFS(Table2[Sub-Sector],Table4[[#This Row],[Sub-Sector]])</calculatedColumnFormula>
    </tableColumn>
    <tableColumn id="3" xr3:uid="{B15C8F8F-5ED5-490A-9908-CD10C27DE835}" name="Uptrend" dataCellStyle="Percent">
      <calculatedColumnFormula>COUNTIFS(Table2[Sub-Sector],Table4[[#This Row],[Sub-Sector]],Table2[Uptrend],"Uptrend")/Table4[[#This Row],[Count]]</calculatedColumnFormula>
    </tableColumn>
    <tableColumn id="4" xr3:uid="{02CC2C16-83AC-43DB-9E2D-D18FAEE92F63}" name="1W Out-Performance" dataCellStyle="Percent">
      <calculatedColumnFormula>COUNTIFS(Table2[Sub-Sector],Table4[[#This Row],[Sub-Sector]],Table2[1W Return vs Nifty],"&gt;=5")/Table4[[#This Row],[Count]]</calculatedColumnFormula>
    </tableColumn>
    <tableColumn id="5" xr3:uid="{633B4E17-6583-41C6-8CD5-025BFCFBC872}" name="1M Out-Performance" dataCellStyle="Percent">
      <calculatedColumnFormula>COUNTIFS(Table2[Sub-Sector],Table4[[#This Row],[Sub-Sector]],Table2[1M Return vs Nifty],"&gt;=5")/Table4[[#This Row],[Count]]</calculatedColumnFormula>
    </tableColumn>
    <tableColumn id="6" xr3:uid="{F37E979F-6B5D-4976-A1D1-45D7ED1C74DE}" name="6M Return vs Nifty" dataCellStyle="Percent">
      <calculatedColumnFormula>COUNTIFS(Table2[Sub-Sector],Table4[[#This Row],[Sub-Sector]],Table2[6M Return vs Nifty],"&gt;=10")/Table4[[#This Row],[Count]]</calculatedColumnFormula>
    </tableColumn>
    <tableColumn id="7" xr3:uid="{9613EF1A-3534-4CA1-A9CF-F1A6FFE68243}" name="1Y Return vs Nifty" dataCellStyle="Percent">
      <calculatedColumnFormula>COUNTIFS(Table2[Sub-Sector],Table4[[#This Row],[Sub-Sector]],Table2[1Y Return vs Nifty],"&gt;=10")/Table4[[#This Row],[Count]]</calculatedColumnFormula>
    </tableColumn>
    <tableColumn id="8" xr3:uid="{1C5DC612-C8F7-4B2F-8C42-89093B0DD6BC}" name="RSI" dataCellStyle="Percent">
      <calculatedColumnFormula>COUNTIFS(Table2[Sub-Sector],Table4[[#This Row],[Sub-Sector]],Table2[RSI Exponential â€“ 14D],"&gt;=50")/Table4[[#This Row],[Count]]</calculatedColumnFormula>
    </tableColumn>
    <tableColumn id="9" xr3:uid="{38BEE455-6045-4906-A3D7-A37102B54F67}" name="Relative Volume" dataDxfId="38" dataCellStyle="Percent">
      <calculatedColumnFormula>COUNTIFS(Table2[Sub-Sector],Table4[[#This Row],[Sub-Sector]],Table2[Relative Volume],"&gt;=1")/Table4[[#This Row],[Count]]</calculatedColumnFormula>
    </tableColumn>
    <tableColumn id="10" xr3:uid="{1871429D-FC02-42E2-9446-FD51C436934D}" name="% Away From Day Low" dataCellStyle="Percent">
      <calculatedColumnFormula>COUNTIFS(Table2[Sub-Sector],Table4[[#This Row],[Sub-Sector]],Table2[% Away From Day Low],"&gt;=0.05")/Table4[[#This Row],[Count]]</calculatedColumnFormula>
    </tableColumn>
    <tableColumn id="11" xr3:uid="{E8364B09-DB1D-4A0B-BF7D-AAD45F9D2A72}" name="% Away From Day High" dataCellStyle="Percent">
      <calculatedColumnFormula>COUNTIFS(Table2[Sub-Sector],Table4[[#This Row],[Sub-Sector]],Table2[% Away From Day High],"&lt;=0.05")/Table4[[#This Row],[Count]]</calculatedColumnFormula>
    </tableColumn>
    <tableColumn id="12" xr3:uid="{0C88E4AB-DCD0-4F1A-9978-3E8C49674843}" name="% Away From Current Week Low" dataCellStyle="Percent">
      <calculatedColumnFormula>COUNTIFS(Table2[Sub-Sector],Table4[[#This Row],[Sub-Sector]],Table2[% Away From Current Week Low],"&gt;=0.05")/Table4[[#This Row],[Count]]</calculatedColumnFormula>
    </tableColumn>
    <tableColumn id="13" xr3:uid="{8F115DB2-5FAD-4EE9-9B7E-BDA726CB9A53}" name="% Away From Current Week High" dataCellStyle="Percent">
      <calculatedColumnFormula>COUNTIFS(Table2[Sub-Sector],Table4[[#This Row],[Sub-Sector]],Table2[% Away From Current Week High],"&lt;=0.05")/Table4[[#This Row],[Count]]</calculatedColumnFormula>
    </tableColumn>
    <tableColumn id="14" xr3:uid="{F48322EB-3A58-433A-94B3-94184074638F}" name="% Away From Current Month Low" dataCellStyle="Percent">
      <calculatedColumnFormula>COUNTIFS(Table2[Sub-Sector],Table4[[#This Row],[Sub-Sector]],Table2[% Away From Current Month Low],"&gt;=0.05")/Table4[[#This Row],[Count]]</calculatedColumnFormula>
    </tableColumn>
    <tableColumn id="15" xr3:uid="{E0EF3100-D35B-474B-83BC-D9B1EBF7860F}" name="% Away From Current Month High" dataDxfId="37" dataCellStyle="Percent">
      <calculatedColumnFormula>COUNTIFS(Table2[Sub-Sector],Table4[[#This Row],[Sub-Sector]],Table2[% Away From Current Month High],"&lt;=0.05")/Table4[[#This Row],[Count]]</calculatedColumnFormula>
    </tableColumn>
    <tableColumn id="16" xr3:uid="{2AC6C5CB-5992-4ABF-B916-2A7F690B5ED6}" name="% Away From 52W High" dataCellStyle="Percent">
      <calculatedColumnFormula>COUNTIFS(Table2[Sub-Sector],Table4[[#This Row],[Sub-Sector]],Table2[% Away From 52W High],"&lt;=10")/Table4[[#This Row],[Count]]</calculatedColumnFormula>
    </tableColumn>
    <tableColumn id="17" xr3:uid="{92AB2EFC-337C-4E9C-9DB1-B6798AD627D1}" name="% Away From 52W Low" dataCellStyle="Percent">
      <calculatedColumnFormula>COUNTIFS(Table2[Sub-Sector],Table4[[#This Row],[Sub-Sector]],Table2[% Away From 52W Low],"&gt;=10")/Table4[[#This Row],[Count]]</calculatedColumnFormula>
    </tableColumn>
    <tableColumn id="18" xr3:uid="{C6B1E26C-6770-4A21-A8DE-4F7C164B2C56}" name="% Price above 20D EMA" dataCellStyle="Percent">
      <calculatedColumnFormula>COUNTIFS(Table2[Sub-Sector],Table4[[#This Row],[Sub-Sector]],Table2[% Price above 20 EMA],"&gt;=0")/Table4[[#This Row],[Count]]</calculatedColumnFormula>
    </tableColumn>
    <tableColumn id="19" xr3:uid="{2D623FD5-B43A-4A01-A961-5E351883457B}" name="% Price above 50 EMA" dataDxfId="36" dataCellStyle="Percent">
      <calculatedColumnFormula>COUNTIFS(Table2[Sub-Sector],Table4[[#This Row],[Sub-Sector]],Table2[% Price above 50 EMA],"&gt;=0")/Table4[[#This Row],[Count]]</calculatedColumnFormula>
    </tableColumn>
    <tableColumn id="20" xr3:uid="{BE95DA2B-A8CA-417C-8CB3-571FB3699543}" name="% Price above 200 EMA" dataCellStyle="Percent">
      <calculatedColumnFormula>COUNTIFS(Table2[Sub-Sector],Table4[[#This Row],[Sub-Sector]],Table2[% Price above 200 EMA],"&gt;=0")/Table4[[#This Row],[Count]]</calculatedColumnFormula>
    </tableColumn>
    <tableColumn id="21" xr3:uid="{377071BF-4941-4568-9836-FCB327D67BBE}" name="Rate of Change - Zone" dataCellStyle="Percent">
      <calculatedColumnFormula>COUNTIFS(Table2[Sub-Sector],Table4[[#This Row],[Sub-Sector]],Table2[Rate of Change - Zone],"Positive")/Table4[[#This Row],[Count]]</calculatedColumnFormula>
    </tableColumn>
    <tableColumn id="22" xr3:uid="{C5BA3A54-0307-4BB2-A518-07CA1D8060ED}" name="Sharpe Ratio" dataCellStyle="Percent">
      <calculatedColumnFormula>COUNTIFS(Table2[Sub-Sector],Table4[[#This Row],[Sub-Sector]],Table2[Sharpe Ratio],"&gt;=0.10")/Table4[[#This Row],[Count]]</calculatedColumnFormula>
    </tableColumn>
    <tableColumn id="23" xr3:uid="{FDBB681D-2445-4661-958C-6E0914B7B427}" name="Score" dataDxfId="35" dataCellStyle="Percent">
      <calculatedColumnFormula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calculatedColumnFormula>
    </tableColumn>
    <tableColumn id="24" xr3:uid="{BD7DC143-CDBA-41BF-9A0B-3F08BFFF4064}" name="Rank" dataDxfId="34" dataCellStyle="Percent">
      <calculatedColumnFormula>_xlfn.RANK.AVG(Table4[[#This Row],[Score]],Table4[Score],1)</calculatedColumnFormula>
    </tableColumn>
    <tableColumn id="25" xr3:uid="{7C61C428-7768-4351-8398-431792BFC6C6}" name="Score 2 " dataDxfId="33" dataCellStyle="Percent">
      <calculatedColumnFormula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calculatedColumnFormula>
    </tableColumn>
    <tableColumn id="26" xr3:uid="{307423D3-DE18-4710-84D6-5CFE983D03E5}" name="Rank 2" dataDxfId="32" dataCellStyle="Percent">
      <calculatedColumnFormula>_xlfn.RANK.AVG(Table4[[#This Row],[Score 2 ]],Table4[[Score 2 ]],1)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ABE9A0C-4F60-4932-B4EC-FFE1827401D3}" name="Table2" displayName="Table2" ref="A1:AV738" totalsRowShown="0">
  <sortState xmlns:xlrd2="http://schemas.microsoft.com/office/spreadsheetml/2017/richdata2" ref="A2:AV738">
    <sortCondition ref="AV1:AV738"/>
  </sortState>
  <tableColumns count="48">
    <tableColumn id="1" xr3:uid="{536CA4BA-FE23-40D0-8C44-8C6F9946637F}" name="Name"/>
    <tableColumn id="2" xr3:uid="{6327AA0E-6436-455A-B3FE-840ED7E21DD3}" name="Ticker"/>
    <tableColumn id="3" xr3:uid="{8B6938A2-43DD-4A00-953B-2BCEEE40C6C7}" name="Industry"/>
    <tableColumn id="4" xr3:uid="{42B76684-3AA4-4405-B05B-B4749AAA88D0}" name="Sub-Sector"/>
    <tableColumn id="5" xr3:uid="{333BF651-65EE-4558-BC2F-2137301B49AB}" name="Market Cap"/>
    <tableColumn id="6" xr3:uid="{2A4F99E8-434A-4D23-95E3-34CC02A5E7A1}" name="Close Price"/>
    <tableColumn id="7" xr3:uid="{740FED64-D8A1-49B0-9243-B6170A2A0C3C}" name="1Y Return vs Nifty"/>
    <tableColumn id="18" xr3:uid="{3744E9A3-D9F2-418C-84E7-954FF2126F82}" name="1Y Return vs Nifty Z-Score" dataDxfId="31">
      <calculatedColumnFormula>(Table2[[#This Row],[1Y Return vs Nifty]]-AVERAGE(Table2[1Y Return vs Nifty]))/_xlfn.STDEV.P(Table2[1Y Return vs Nifty])</calculatedColumnFormula>
    </tableColumn>
    <tableColumn id="8" xr3:uid="{C7476399-48E9-4CB4-B263-10E8AD6E8E51}" name="1M Return vs Nifty"/>
    <tableColumn id="27" xr3:uid="{AEC2781C-2226-493B-9C2E-A5B8A5A2E760}" name="1M Return vs Nifty Z-Score" dataDxfId="30">
      <calculatedColumnFormula>(Table2[[#This Row],[1M Return vs Nifty]]-AVERAGE(Table2[1M Return vs Nifty]))/_xlfn.STDEV.P(Table2[1M Return vs Nifty])</calculatedColumnFormula>
    </tableColumn>
    <tableColumn id="9" xr3:uid="{4B4C3FDF-8E67-4F78-A618-028EE608E90E}" name="6M Return vs Nifty"/>
    <tableColumn id="20" xr3:uid="{51403CEE-1602-43C8-A270-F8276548CE54}" name="6M Return vs Nifty Z-Score" dataDxfId="29">
      <calculatedColumnFormula>(Table2[[#This Row],[6M Return vs Nifty]]-AVERAGE(Table2[6M Return vs Nifty]))/_xlfn.STDEV.P(Table2[6M Return vs Nifty])</calculatedColumnFormula>
    </tableColumn>
    <tableColumn id="10" xr3:uid="{CDAF727D-2E98-4F8E-8C5A-3A2AD87B20F8}" name="1W Return vs Nifty"/>
    <tableColumn id="21" xr3:uid="{21EC22B9-CF38-4F9B-B98E-9600D8C1169D}" name="1W Return vs Nifty Z-Score" dataDxfId="28">
      <calculatedColumnFormula>(Table2[[#This Row],[1W Return vs Nifty]]-AVERAGE(Table2[1W Return vs Nifty]))/_xlfn.STDEV.P(Table2[1W Return vs Nifty])</calculatedColumnFormula>
    </tableColumn>
    <tableColumn id="23" xr3:uid="{699C5B69-3F58-47F8-B4EC-79A0FA0033C5}" name="20D EMA" dataDxfId="27"/>
    <tableColumn id="11" xr3:uid="{DD4EC199-1AD3-4F37-9EE0-75A8BC36549F}" name="50D EMA"/>
    <tableColumn id="12" xr3:uid="{729BFD16-74E8-4D18-8F71-09F64C97F8FB}" name="200D EMA"/>
    <tableColumn id="13" xr3:uid="{66EE7874-1A8F-4CCD-A234-0D859A8B3412}" name="RSI Exponential â€“ 14D"/>
    <tableColumn id="26" xr3:uid="{B0E7E670-69D8-4A78-B731-8720B7B8E6BA}" name="% Price above 20 EMA" dataDxfId="26">
      <calculatedColumnFormula>(Table2[[#This Row],[Close Price]]-Table2[[#This Row],[20D EMA]])/Table2[[#This Row],[20D EMA]]</calculatedColumnFormula>
    </tableColumn>
    <tableColumn id="25" xr3:uid="{5DAED8F2-A420-4B26-A777-9A2D57E021B7}" name="% Price above 50 EMA" dataDxfId="25">
      <calculatedColumnFormula>(Table2[[#This Row],[Close Price]]-Table2[[#This Row],[50D EMA]])/Table2[[#This Row],[50D EMA]]</calculatedColumnFormula>
    </tableColumn>
    <tableColumn id="24" xr3:uid="{D5F0CA3B-69E4-440A-872F-931A1AD12272}" name="% Price above 200 EMA" dataDxfId="24">
      <calculatedColumnFormula>(Table2[[#This Row],[Close Price]]-Table2[[#This Row],[200D EMA]])/Table2[[#This Row],[200D EMA]]</calculatedColumnFormula>
    </tableColumn>
    <tableColumn id="14" xr3:uid="{15BE2A24-C1CA-42AF-91CE-85E48C828B09}" name="Relative Volume"/>
    <tableColumn id="39" xr3:uid="{C0F08F45-F0C0-4746-A02A-D70264AF0EFF}" name="Day Low" dataDxfId="23"/>
    <tableColumn id="38" xr3:uid="{6BA9F194-4513-44A4-B5EE-0AE659DBD7E8}" name="Day High" dataDxfId="22"/>
    <tableColumn id="37" xr3:uid="{1C2B4CC7-FE29-4ABA-BEC5-46152C9885CA}" name="Current Week Low" dataDxfId="21"/>
    <tableColumn id="36" xr3:uid="{D451F764-4B5B-4519-ACBA-99EDFFAF33E1}" name="Current Week High" dataDxfId="20"/>
    <tableColumn id="35" xr3:uid="{ABE628DC-B593-4ED3-96D7-200CBF1105EB}" name="Current Month Low" dataDxfId="19"/>
    <tableColumn id="34" xr3:uid="{C48D6127-9522-493A-A46C-9085A3A6B53B}" name="Current Month High" dataDxfId="18"/>
    <tableColumn id="33" xr3:uid="{D6A2E0E4-949B-4A67-83A0-32C775A35930}" name="% Away From Day Low" dataDxfId="17">
      <calculatedColumnFormula>(Table2[[#This Row],[Close Price]]/Table2[[#This Row],[Day Low]])-1</calculatedColumnFormula>
    </tableColumn>
    <tableColumn id="32" xr3:uid="{410E22C5-17BC-43A7-8B1F-CC57E05C3187}" name="% Away From Day High" dataDxfId="16">
      <calculatedColumnFormula>(Table2[[#This Row],[Day High]]/Table2[[#This Row],[Close Price]])-1</calculatedColumnFormula>
    </tableColumn>
    <tableColumn id="31" xr3:uid="{2642078C-90A8-4EFF-927D-0755B87CCBF1}" name="% Away From Current Week Low" dataDxfId="15">
      <calculatedColumnFormula>(Table2[[#This Row],[Close Price]]/Table2[[#This Row],[Current Week Low]])-1</calculatedColumnFormula>
    </tableColumn>
    <tableColumn id="30" xr3:uid="{594CECCB-4284-4F4B-9915-E6D0187ECF68}" name="% Away From Current Week High" dataDxfId="14">
      <calculatedColumnFormula>(Table2[[#This Row],[Current Week High]]/Table2[[#This Row],[Close Price]])-1</calculatedColumnFormula>
    </tableColumn>
    <tableColumn id="29" xr3:uid="{BE3E0C21-F8B3-42F9-8A65-E6F7BE7DC8AD}" name="% Away From Current Month Low" dataDxfId="13">
      <calculatedColumnFormula>(Table2[[#This Row],[Close Price]]/Table2[[#This Row],[Current Month Low]])-1</calculatedColumnFormula>
    </tableColumn>
    <tableColumn id="28" xr3:uid="{13053047-EDA1-4794-BD26-011EA76801FA}" name="% Away From Current Month High" dataDxfId="12">
      <calculatedColumnFormula>(Table2[[#This Row],[Current Month High]]/Table2[[#This Row],[Close Price]])-1</calculatedColumnFormula>
    </tableColumn>
    <tableColumn id="15" xr3:uid="{3FF6C006-3616-44A6-B09C-CC69EBD0CA4B}" name="% Away From 52W High"/>
    <tableColumn id="16" xr3:uid="{0416FA0E-592B-4580-80AF-887BCDC2AC61}" name="% Away From 52W Low"/>
    <tableColumn id="44" xr3:uid="{1322734F-BC99-4CAB-870F-8A8E364EAFBA}" name="Uptrend" dataDxfId="11">
      <calculatedColumnFormula>IF(AND(Table2[[#This Row],[20D EMA]]&gt;Table2[[#This Row],[50D EMA]],Table2[[#This Row],[50D EMA]]&gt;Table2[[#This Row],[200D EMA]]),"Uptrend","Downtrend/NoTrend")</calculatedColumnFormula>
    </tableColumn>
    <tableColumn id="43" xr3:uid="{5DF55E1C-00D1-4988-8D3B-AD5BB6BCCAD3}" name="Relative Strength Sector Index" dataDxfId="10"/>
    <tableColumn id="42" xr3:uid="{4AB8B714-2C73-4F5A-8D5F-6F57666B521C}" name="Relative Strength Sector Index - Zone" dataDxfId="9"/>
    <tableColumn id="41" xr3:uid="{A77944B3-F377-4FA8-8431-821F1F05EA4E}" name="Rate of Change" dataDxfId="8"/>
    <tableColumn id="40" xr3:uid="{108CA9FC-D5D1-4883-8E93-C91C2854F714}" name="Rate of Change - Zone" dataDxfId="7"/>
    <tableColumn id="17" xr3:uid="{92FCE291-2DBE-4670-8AAA-47D87718921C}" name="Sharpe Ratio"/>
    <tableColumn id="45" xr3:uid="{52770BFF-1468-463F-966F-E4879459C2E0}" name="Sharpe Ratio Z-Score" dataDxfId="6">
      <calculatedColumnFormula>(Table2[[#This Row],[Sharpe Ratio]]-AVERAGE(Table2[Sharpe Ratio]))/_xlfn.STDEV.P(Table2[Sharpe Ratio])</calculatedColumnFormula>
    </tableColumn>
    <tableColumn id="46" xr3:uid="{3CB8C126-6580-4A10-8F9D-723F489F768D}" name="Score" dataDxfId="5">
      <calculatedColumnFormula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calculatedColumnFormula>
    </tableColumn>
    <tableColumn id="47" xr3:uid="{B147E24A-F065-41F9-8E86-879AB5135FF2}" name="Rank 1Y" dataDxfId="4">
      <calculatedColumnFormula>_xlfn.RANK.AVG(Table2[[#This Row],[1Y Return vs Nifty Z-Score]],Table2[1Y Return vs Nifty Z-Score])</calculatedColumnFormula>
    </tableColumn>
    <tableColumn id="48" xr3:uid="{9D3246D5-4A4F-4807-A2D1-FD25FA0A17C0}" name="Rank 6M" dataDxfId="3">
      <calculatedColumnFormula>_xlfn.RANK.AVG(Table2[[#This Row],[6M Return vs Nifty Z-Score]],Table2[6M Return vs Nifty Z-Score])</calculatedColumnFormula>
    </tableColumn>
    <tableColumn id="49" xr3:uid="{A46E2D00-4CCB-41D5-9F74-6962F7076D86}" name="Rank Sharpe" dataDxfId="2">
      <calculatedColumnFormula>_xlfn.RANK.AVG(Table2[[#This Row],[Sharpe Ratio Z-Score]],Table2[Sharpe Ratio Z-Score])</calculatedColumnFormula>
    </tableColumn>
    <tableColumn id="50" xr3:uid="{0DF81B2D-C440-4B82-AB11-8A1FF79E50D5}" name="Avg" dataDxfId="1">
      <calculatedColumnFormula>(Table2[[#This Row],[Rank 1Y]]+Table2[[#This Row],[Rank 6M]]+Table2[[#This Row],[Rank Sharpe]])/3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B0A588C-BA97-42B3-BEC8-11DFEE76DA46}" name="Table1" displayName="Table1" ref="A1:Q5031" totalsRowShown="0">
  <tableColumns count="17">
    <tableColumn id="1" xr3:uid="{86DE51DE-91DD-48FC-A2B6-19B5A87E3D01}" name="Name"/>
    <tableColumn id="2" xr3:uid="{711B828F-2C09-4F4B-B33D-B9D4F78F0C6C}" name="Ticker"/>
    <tableColumn id="17" xr3:uid="{8885AF19-5FB6-4109-8A84-9FE0D1DCB8DC}" name="Industry" dataDxfId="0"/>
    <tableColumn id="3" xr3:uid="{715C79FA-3678-412D-B674-9002520D4066}" name="Sub-Sector"/>
    <tableColumn id="4" xr3:uid="{DC2803B9-9E67-49A7-8584-A57DDA94A9AC}" name="Market Cap"/>
    <tableColumn id="5" xr3:uid="{40CBFC40-B4C5-40C4-906B-66D1FABCE4F4}" name="Close Price"/>
    <tableColumn id="6" xr3:uid="{E53BD8C8-6B65-4949-8118-E805506FFAC9}" name="1Y Return vs Nifty"/>
    <tableColumn id="7" xr3:uid="{332D37F5-05BA-49FF-8B24-721204E723D3}" name="1M Return vs Nifty"/>
    <tableColumn id="8" xr3:uid="{9377B971-8354-423E-BE56-06F7EFF1A5B7}" name="6M Return vs Nifty"/>
    <tableColumn id="9" xr3:uid="{122C2B9D-5A77-43BB-852B-4CB84017C0DB}" name="1W Return vs Nifty"/>
    <tableColumn id="10" xr3:uid="{F9C1EA12-BC0E-4C4A-8697-402030639933}" name="50D EMA"/>
    <tableColumn id="11" xr3:uid="{74BBA761-8581-4058-8F38-290B6D152F91}" name="200D EMA"/>
    <tableColumn id="12" xr3:uid="{19C475AB-F019-4F27-A338-DADC159F2E75}" name="RSI Exponential â€“ 14D"/>
    <tableColumn id="13" xr3:uid="{76242653-0C5A-4928-BA49-362655EFB689}" name="Relative Volume"/>
    <tableColumn id="14" xr3:uid="{2998B08E-AE04-4201-90CD-4EDC7B71997B}" name="% Away From 52W High"/>
    <tableColumn id="15" xr3:uid="{7A17EDB7-0566-4B4C-8EEE-52653E1159EA}" name="% Away From 52W Low"/>
    <tableColumn id="16" xr3:uid="{69D4BF75-9A66-4780-BC57-3E380D8FFCDC}" name="Sharpe Rat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03EFE-4085-4E7C-B9C4-3E88F9F6607F}">
  <dimension ref="A1:Z122"/>
  <sheetViews>
    <sheetView topLeftCell="E1" workbookViewId="0">
      <selection activeCell="O3" sqref="O3"/>
    </sheetView>
  </sheetViews>
  <sheetFormatPr defaultRowHeight="14.4" x14ac:dyDescent="0.3"/>
  <cols>
    <col min="1" max="1" width="34.44140625" bestFit="1" customWidth="1"/>
    <col min="2" max="2" width="8.33203125" bestFit="1" customWidth="1"/>
    <col min="3" max="3" width="10.21875" bestFit="1" customWidth="1"/>
    <col min="4" max="5" width="21.33203125" bestFit="1" customWidth="1"/>
    <col min="6" max="6" width="19" bestFit="1" customWidth="1"/>
    <col min="7" max="7" width="18.21875" bestFit="1" customWidth="1"/>
    <col min="8" max="8" width="5.88671875" bestFit="1" customWidth="1"/>
    <col min="9" max="9" width="17" bestFit="1" customWidth="1"/>
    <col min="10" max="10" width="22.33203125" bestFit="1" customWidth="1"/>
    <col min="11" max="11" width="22.6640625" bestFit="1" customWidth="1"/>
    <col min="12" max="12" width="30.88671875" bestFit="1" customWidth="1"/>
    <col min="13" max="13" width="31.21875" bestFit="1" customWidth="1"/>
    <col min="14" max="14" width="32" bestFit="1" customWidth="1"/>
    <col min="15" max="15" width="32.33203125" bestFit="1" customWidth="1"/>
    <col min="16" max="16" width="23.21875" bestFit="1" customWidth="1"/>
    <col min="17" max="17" width="22.88671875" bestFit="1" customWidth="1"/>
    <col min="18" max="18" width="23.21875" bestFit="1" customWidth="1"/>
    <col min="19" max="19" width="22" bestFit="1" customWidth="1"/>
    <col min="20" max="20" width="23" bestFit="1" customWidth="1"/>
    <col min="21" max="21" width="22" bestFit="1" customWidth="1"/>
    <col min="22" max="22" width="13.88671875" bestFit="1" customWidth="1"/>
    <col min="23" max="23" width="7.88671875" bestFit="1" customWidth="1"/>
    <col min="24" max="24" width="7.44140625" bestFit="1" customWidth="1"/>
    <col min="25" max="25" width="9.77734375" bestFit="1" customWidth="1"/>
    <col min="26" max="26" width="8.88671875" bestFit="1" customWidth="1"/>
  </cols>
  <sheetData>
    <row r="1" spans="1:26" x14ac:dyDescent="0.3">
      <c r="A1" t="s">
        <v>2</v>
      </c>
      <c r="B1" s="3" t="s">
        <v>10348</v>
      </c>
      <c r="C1" s="3" t="s">
        <v>10334</v>
      </c>
      <c r="D1" s="3" t="s">
        <v>10349</v>
      </c>
      <c r="E1" s="3" t="s">
        <v>10350</v>
      </c>
      <c r="F1" s="3" t="s">
        <v>7</v>
      </c>
      <c r="G1" s="3" t="s">
        <v>5</v>
      </c>
      <c r="H1" s="3" t="s">
        <v>10351</v>
      </c>
      <c r="I1" s="3" t="s">
        <v>12</v>
      </c>
      <c r="J1" s="3" t="s">
        <v>10328</v>
      </c>
      <c r="K1" s="3" t="s">
        <v>10329</v>
      </c>
      <c r="L1" s="3" t="s">
        <v>10330</v>
      </c>
      <c r="M1" s="3" t="s">
        <v>10331</v>
      </c>
      <c r="N1" s="3" t="s">
        <v>10332</v>
      </c>
      <c r="O1" s="3" t="s">
        <v>10333</v>
      </c>
      <c r="P1" s="3" t="s">
        <v>13</v>
      </c>
      <c r="Q1" s="3" t="s">
        <v>14</v>
      </c>
      <c r="R1" s="3" t="s">
        <v>10352</v>
      </c>
      <c r="S1" s="3" t="s">
        <v>10320</v>
      </c>
      <c r="T1" s="3" t="s">
        <v>10321</v>
      </c>
      <c r="U1" s="3" t="s">
        <v>10338</v>
      </c>
      <c r="V1" s="3" t="s">
        <v>15</v>
      </c>
      <c r="W1" s="3" t="s">
        <v>10343</v>
      </c>
      <c r="X1" s="3" t="s">
        <v>10353</v>
      </c>
      <c r="Y1" s="3" t="s">
        <v>10354</v>
      </c>
      <c r="Z1" s="3" t="s">
        <v>10355</v>
      </c>
    </row>
    <row r="2" spans="1:26" x14ac:dyDescent="0.3">
      <c r="A2" s="3" t="s">
        <v>1008</v>
      </c>
      <c r="B2" s="4">
        <f>COUNTIFS(Table2[Sub-Sector],Table4[[#This Row],[Sub-Sector]])</f>
        <v>1</v>
      </c>
      <c r="C2" s="3">
        <f>COUNTIFS(Table2[Sub-Sector],Table4[[#This Row],[Sub-Sector]],Table2[Uptrend],"Uptrend")/Table4[[#This Row],[Count]]</f>
        <v>1</v>
      </c>
      <c r="D2" s="3">
        <f>COUNTIFS(Table2[Sub-Sector],Table4[[#This Row],[Sub-Sector]],Table2[1W Return vs Nifty],"&gt;=5")/Table4[[#This Row],[Count]]</f>
        <v>0</v>
      </c>
      <c r="E2" s="3">
        <f>COUNTIFS(Table2[Sub-Sector],Table4[[#This Row],[Sub-Sector]],Table2[1M Return vs Nifty],"&gt;=5")/Table4[[#This Row],[Count]]</f>
        <v>1</v>
      </c>
      <c r="F2" s="3">
        <f>COUNTIFS(Table2[Sub-Sector],Table4[[#This Row],[Sub-Sector]],Table2[6M Return vs Nifty],"&gt;=10")/Table4[[#This Row],[Count]]</f>
        <v>1</v>
      </c>
      <c r="G2" s="3">
        <f>COUNTIFS(Table2[Sub-Sector],Table4[[#This Row],[Sub-Sector]],Table2[1Y Return vs Nifty],"&gt;=10")/Table4[[#This Row],[Count]]</f>
        <v>1</v>
      </c>
      <c r="H2" s="3">
        <f>COUNTIFS(Table2[Sub-Sector],Table4[[#This Row],[Sub-Sector]],Table2[RSI Exponential â€“ 14D],"&gt;=50")/Table4[[#This Row],[Count]]</f>
        <v>1</v>
      </c>
      <c r="I2" s="3">
        <f>COUNTIFS(Table2[Sub-Sector],Table4[[#This Row],[Sub-Sector]],Table2[Relative Volume],"&gt;=1")/Table4[[#This Row],[Count]]</f>
        <v>1</v>
      </c>
      <c r="J2" s="3">
        <f>COUNTIFS(Table2[Sub-Sector],Table4[[#This Row],[Sub-Sector]],Table2[% Away From Day Low],"&gt;=0.05")/Table4[[#This Row],[Count]]</f>
        <v>0</v>
      </c>
      <c r="K2" s="3">
        <f>COUNTIFS(Table2[Sub-Sector],Table4[[#This Row],[Sub-Sector]],Table2[% Away From Day High],"&lt;=0.05")/Table4[[#This Row],[Count]]</f>
        <v>0</v>
      </c>
      <c r="L2" s="3">
        <f>COUNTIFS(Table2[Sub-Sector],Table4[[#This Row],[Sub-Sector]],Table2[% Away From Current Week Low],"&gt;=0.05")/Table4[[#This Row],[Count]]</f>
        <v>0</v>
      </c>
      <c r="M2" s="3">
        <f>COUNTIFS(Table2[Sub-Sector],Table4[[#This Row],[Sub-Sector]],Table2[% Away From Current Week High],"&lt;=0.05")/Table4[[#This Row],[Count]]</f>
        <v>0</v>
      </c>
      <c r="N2" s="3">
        <f>COUNTIFS(Table2[Sub-Sector],Table4[[#This Row],[Sub-Sector]],Table2[% Away From Current Month Low],"&gt;=0.05")/Table4[[#This Row],[Count]]</f>
        <v>1</v>
      </c>
      <c r="O2" s="3">
        <f>COUNTIFS(Table2[Sub-Sector],Table4[[#This Row],[Sub-Sector]],Table2[% Away From Current Month High],"&lt;=0.05")/Table4[[#This Row],[Count]]</f>
        <v>0</v>
      </c>
      <c r="P2" s="3">
        <f>COUNTIFS(Table2[Sub-Sector],Table4[[#This Row],[Sub-Sector]],Table2[% Away From 52W High],"&lt;=10")/Table4[[#This Row],[Count]]</f>
        <v>0</v>
      </c>
      <c r="Q2" s="3">
        <f>COUNTIFS(Table2[Sub-Sector],Table4[[#This Row],[Sub-Sector]],Table2[% Away From 52W Low],"&gt;=10")/Table4[[#This Row],[Count]]</f>
        <v>1</v>
      </c>
      <c r="R2" s="3">
        <f>COUNTIFS(Table2[Sub-Sector],Table4[[#This Row],[Sub-Sector]],Table2[% Price above 20 EMA],"&gt;=0")/Table4[[#This Row],[Count]]</f>
        <v>1</v>
      </c>
      <c r="S2" s="3">
        <f>COUNTIFS(Table2[Sub-Sector],Table4[[#This Row],[Sub-Sector]],Table2[% Price above 50 EMA],"&gt;=0")/Table4[[#This Row],[Count]]</f>
        <v>1</v>
      </c>
      <c r="T2" s="3">
        <f>COUNTIFS(Table2[Sub-Sector],Table4[[#This Row],[Sub-Sector]],Table2[% Price above 200 EMA],"&gt;=0")/Table4[[#This Row],[Count]]</f>
        <v>1</v>
      </c>
      <c r="U2" s="3">
        <f>COUNTIFS(Table2[Sub-Sector],Table4[[#This Row],[Sub-Sector]],Table2[Rate of Change - Zone],"Positive")/Table4[[#This Row],[Count]]</f>
        <v>1</v>
      </c>
      <c r="V2" s="3">
        <f>COUNTIFS(Table2[Sub-Sector],Table4[[#This Row],[Sub-Sector]],Table2[Sharpe Ratio],"&gt;=0.10")/Table4[[#This Row],[Count]]</f>
        <v>1</v>
      </c>
      <c r="W2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165.5</v>
      </c>
      <c r="X2" s="4">
        <f>_xlfn.RANK.AVG(Table4[[#This Row],[Score]],Table4[Score],1)</f>
        <v>3</v>
      </c>
      <c r="Y2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54.5</v>
      </c>
      <c r="Z2" s="4">
        <f>_xlfn.RANK.AVG(Table4[[#This Row],[Score 2 ]],Table4[[Score 2 ]],1)</f>
        <v>2.5</v>
      </c>
    </row>
    <row r="3" spans="1:26" x14ac:dyDescent="0.3">
      <c r="A3" s="3" t="s">
        <v>151</v>
      </c>
      <c r="B3" s="4">
        <f>COUNTIFS(Table2[Sub-Sector],Table4[[#This Row],[Sub-Sector]])</f>
        <v>1</v>
      </c>
      <c r="C3" s="3">
        <f>COUNTIFS(Table2[Sub-Sector],Table4[[#This Row],[Sub-Sector]],Table2[Uptrend],"Uptrend")/Table4[[#This Row],[Count]]</f>
        <v>1</v>
      </c>
      <c r="D3" s="3">
        <f>COUNTIFS(Table2[Sub-Sector],Table4[[#This Row],[Sub-Sector]],Table2[1W Return vs Nifty],"&gt;=5")/Table4[[#This Row],[Count]]</f>
        <v>1</v>
      </c>
      <c r="E3" s="3">
        <f>COUNTIFS(Table2[Sub-Sector],Table4[[#This Row],[Sub-Sector]],Table2[1M Return vs Nifty],"&gt;=5")/Table4[[#This Row],[Count]]</f>
        <v>0</v>
      </c>
      <c r="F3" s="3">
        <f>COUNTIFS(Table2[Sub-Sector],Table4[[#This Row],[Sub-Sector]],Table2[6M Return vs Nifty],"&gt;=10")/Table4[[#This Row],[Count]]</f>
        <v>1</v>
      </c>
      <c r="G3" s="3">
        <f>COUNTIFS(Table2[Sub-Sector],Table4[[#This Row],[Sub-Sector]],Table2[1Y Return vs Nifty],"&gt;=10")/Table4[[#This Row],[Count]]</f>
        <v>1</v>
      </c>
      <c r="H3" s="3">
        <f>COUNTIFS(Table2[Sub-Sector],Table4[[#This Row],[Sub-Sector]],Table2[RSI Exponential â€“ 14D],"&gt;=50")/Table4[[#This Row],[Count]]</f>
        <v>1</v>
      </c>
      <c r="I3" s="3">
        <f>COUNTIFS(Table2[Sub-Sector],Table4[[#This Row],[Sub-Sector]],Table2[Relative Volume],"&gt;=1")/Table4[[#This Row],[Count]]</f>
        <v>1</v>
      </c>
      <c r="J3" s="3">
        <f>COUNTIFS(Table2[Sub-Sector],Table4[[#This Row],[Sub-Sector]],Table2[% Away From Day Low],"&gt;=0.05")/Table4[[#This Row],[Count]]</f>
        <v>0</v>
      </c>
      <c r="K3" s="3">
        <f>COUNTIFS(Table2[Sub-Sector],Table4[[#This Row],[Sub-Sector]],Table2[% Away From Day High],"&lt;=0.05")/Table4[[#This Row],[Count]]</f>
        <v>1</v>
      </c>
      <c r="L3" s="3">
        <f>COUNTIFS(Table2[Sub-Sector],Table4[[#This Row],[Sub-Sector]],Table2[% Away From Current Week Low],"&gt;=0.05")/Table4[[#This Row],[Count]]</f>
        <v>0</v>
      </c>
      <c r="M3" s="3">
        <f>COUNTIFS(Table2[Sub-Sector],Table4[[#This Row],[Sub-Sector]],Table2[% Away From Current Week High],"&lt;=0.05")/Table4[[#This Row],[Count]]</f>
        <v>1</v>
      </c>
      <c r="N3" s="3">
        <f>COUNTIFS(Table2[Sub-Sector],Table4[[#This Row],[Sub-Sector]],Table2[% Away From Current Month Low],"&gt;=0.05")/Table4[[#This Row],[Count]]</f>
        <v>1</v>
      </c>
      <c r="O3" s="3">
        <f>COUNTIFS(Table2[Sub-Sector],Table4[[#This Row],[Sub-Sector]],Table2[% Away From Current Month High],"&lt;=0.05")/Table4[[#This Row],[Count]]</f>
        <v>1</v>
      </c>
      <c r="P3" s="3">
        <f>COUNTIFS(Table2[Sub-Sector],Table4[[#This Row],[Sub-Sector]],Table2[% Away From 52W High],"&lt;=10")/Table4[[#This Row],[Count]]</f>
        <v>1</v>
      </c>
      <c r="Q3" s="3">
        <f>COUNTIFS(Table2[Sub-Sector],Table4[[#This Row],[Sub-Sector]],Table2[% Away From 52W Low],"&gt;=10")/Table4[[#This Row],[Count]]</f>
        <v>1</v>
      </c>
      <c r="R3" s="3">
        <f>COUNTIFS(Table2[Sub-Sector],Table4[[#This Row],[Sub-Sector]],Table2[% Price above 20 EMA],"&gt;=0")/Table4[[#This Row],[Count]]</f>
        <v>1</v>
      </c>
      <c r="S3" s="3">
        <f>COUNTIFS(Table2[Sub-Sector],Table4[[#This Row],[Sub-Sector]],Table2[% Price above 50 EMA],"&gt;=0")/Table4[[#This Row],[Count]]</f>
        <v>1</v>
      </c>
      <c r="T3" s="3">
        <f>COUNTIFS(Table2[Sub-Sector],Table4[[#This Row],[Sub-Sector]],Table2[% Price above 200 EMA],"&gt;=0")/Table4[[#This Row],[Count]]</f>
        <v>1</v>
      </c>
      <c r="U3" s="3">
        <f>COUNTIFS(Table2[Sub-Sector],Table4[[#This Row],[Sub-Sector]],Table2[Rate of Change - Zone],"Positive")/Table4[[#This Row],[Count]]</f>
        <v>1</v>
      </c>
      <c r="V3" s="3">
        <f>COUNTIFS(Table2[Sub-Sector],Table4[[#This Row],[Sub-Sector]],Table2[Sharpe Ratio],"&gt;=0.10")/Table4[[#This Row],[Count]]</f>
        <v>1</v>
      </c>
      <c r="W3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174</v>
      </c>
      <c r="X3" s="4">
        <f>_xlfn.RANK.AVG(Table4[[#This Row],[Score]],Table4[Score],1)</f>
        <v>4</v>
      </c>
      <c r="Y3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54.5</v>
      </c>
      <c r="Z3" s="4">
        <f>_xlfn.RANK.AVG(Table4[[#This Row],[Score 2 ]],Table4[[Score 2 ]],1)</f>
        <v>2.5</v>
      </c>
    </row>
    <row r="4" spans="1:26" x14ac:dyDescent="0.3">
      <c r="A4" s="3" t="s">
        <v>604</v>
      </c>
      <c r="B4" s="4">
        <f>COUNTIFS(Table2[Sub-Sector],Table4[[#This Row],[Sub-Sector]])</f>
        <v>1</v>
      </c>
      <c r="C4" s="3">
        <f>COUNTIFS(Table2[Sub-Sector],Table4[[#This Row],[Sub-Sector]],Table2[Uptrend],"Uptrend")/Table4[[#This Row],[Count]]</f>
        <v>0</v>
      </c>
      <c r="D4" s="3">
        <f>COUNTIFS(Table2[Sub-Sector],Table4[[#This Row],[Sub-Sector]],Table2[1W Return vs Nifty],"&gt;=5")/Table4[[#This Row],[Count]]</f>
        <v>0</v>
      </c>
      <c r="E4" s="3">
        <f>COUNTIFS(Table2[Sub-Sector],Table4[[#This Row],[Sub-Sector]],Table2[1M Return vs Nifty],"&gt;=5")/Table4[[#This Row],[Count]]</f>
        <v>0</v>
      </c>
      <c r="F4" s="3">
        <f>COUNTIFS(Table2[Sub-Sector],Table4[[#This Row],[Sub-Sector]],Table2[6M Return vs Nifty],"&gt;=10")/Table4[[#This Row],[Count]]</f>
        <v>1</v>
      </c>
      <c r="G4" s="3">
        <f>COUNTIFS(Table2[Sub-Sector],Table4[[#This Row],[Sub-Sector]],Table2[1Y Return vs Nifty],"&gt;=10")/Table4[[#This Row],[Count]]</f>
        <v>1</v>
      </c>
      <c r="H4" s="3">
        <f>COUNTIFS(Table2[Sub-Sector],Table4[[#This Row],[Sub-Sector]],Table2[RSI Exponential â€“ 14D],"&gt;=50")/Table4[[#This Row],[Count]]</f>
        <v>1</v>
      </c>
      <c r="I4" s="3">
        <f>COUNTIFS(Table2[Sub-Sector],Table4[[#This Row],[Sub-Sector]],Table2[Relative Volume],"&gt;=1")/Table4[[#This Row],[Count]]</f>
        <v>1</v>
      </c>
      <c r="J4" s="3">
        <f>COUNTIFS(Table2[Sub-Sector],Table4[[#This Row],[Sub-Sector]],Table2[% Away From Day Low],"&gt;=0.05")/Table4[[#This Row],[Count]]</f>
        <v>0</v>
      </c>
      <c r="K4" s="3">
        <f>COUNTIFS(Table2[Sub-Sector],Table4[[#This Row],[Sub-Sector]],Table2[% Away From Day High],"&lt;=0.05")/Table4[[#This Row],[Count]]</f>
        <v>1</v>
      </c>
      <c r="L4" s="3">
        <f>COUNTIFS(Table2[Sub-Sector],Table4[[#This Row],[Sub-Sector]],Table2[% Away From Current Week Low],"&gt;=0.05")/Table4[[#This Row],[Count]]</f>
        <v>0</v>
      </c>
      <c r="M4" s="3">
        <f>COUNTIFS(Table2[Sub-Sector],Table4[[#This Row],[Sub-Sector]],Table2[% Away From Current Week High],"&lt;=0.05")/Table4[[#This Row],[Count]]</f>
        <v>1</v>
      </c>
      <c r="N4" s="3">
        <f>COUNTIFS(Table2[Sub-Sector],Table4[[#This Row],[Sub-Sector]],Table2[% Away From Current Month Low],"&gt;=0.05")/Table4[[#This Row],[Count]]</f>
        <v>1</v>
      </c>
      <c r="O4" s="3">
        <f>COUNTIFS(Table2[Sub-Sector],Table4[[#This Row],[Sub-Sector]],Table2[% Away From Current Month High],"&lt;=0.05")/Table4[[#This Row],[Count]]</f>
        <v>1</v>
      </c>
      <c r="P4" s="3">
        <f>COUNTIFS(Table2[Sub-Sector],Table4[[#This Row],[Sub-Sector]],Table2[% Away From 52W High],"&lt;=10")/Table4[[#This Row],[Count]]</f>
        <v>0</v>
      </c>
      <c r="Q4" s="3">
        <f>COUNTIFS(Table2[Sub-Sector],Table4[[#This Row],[Sub-Sector]],Table2[% Away From 52W Low],"&gt;=10")/Table4[[#This Row],[Count]]</f>
        <v>1</v>
      </c>
      <c r="R4" s="3">
        <f>COUNTIFS(Table2[Sub-Sector],Table4[[#This Row],[Sub-Sector]],Table2[% Price above 20 EMA],"&gt;=0")/Table4[[#This Row],[Count]]</f>
        <v>1</v>
      </c>
      <c r="S4" s="3">
        <f>COUNTIFS(Table2[Sub-Sector],Table4[[#This Row],[Sub-Sector]],Table2[% Price above 50 EMA],"&gt;=0")/Table4[[#This Row],[Count]]</f>
        <v>1</v>
      </c>
      <c r="T4" s="3">
        <f>COUNTIFS(Table2[Sub-Sector],Table4[[#This Row],[Sub-Sector]],Table2[% Price above 200 EMA],"&gt;=0")/Table4[[#This Row],[Count]]</f>
        <v>1</v>
      </c>
      <c r="U4" s="3">
        <f>COUNTIFS(Table2[Sub-Sector],Table4[[#This Row],[Sub-Sector]],Table2[Rate of Change - Zone],"Positive")/Table4[[#This Row],[Count]]</f>
        <v>1</v>
      </c>
      <c r="V4" s="3">
        <f>COUNTIFS(Table2[Sub-Sector],Table4[[#This Row],[Sub-Sector]],Table2[Sharpe Ratio],"&gt;=0.10")/Table4[[#This Row],[Count]]</f>
        <v>1</v>
      </c>
      <c r="W4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356.5</v>
      </c>
      <c r="X4" s="4">
        <f>_xlfn.RANK.AVG(Table4[[#This Row],[Score]],Table4[Score],1)</f>
        <v>38</v>
      </c>
      <c r="Y4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54.5</v>
      </c>
      <c r="Z4" s="4">
        <f>_xlfn.RANK.AVG(Table4[[#This Row],[Score 2 ]],Table4[[Score 2 ]],1)</f>
        <v>2.5</v>
      </c>
    </row>
    <row r="5" spans="1:26" x14ac:dyDescent="0.3">
      <c r="A5" s="3" t="s">
        <v>389</v>
      </c>
      <c r="B5" s="4">
        <f>COUNTIFS(Table2[Sub-Sector],Table4[[#This Row],[Sub-Sector]])</f>
        <v>1</v>
      </c>
      <c r="C5" s="3">
        <f>COUNTIFS(Table2[Sub-Sector],Table4[[#This Row],[Sub-Sector]],Table2[Uptrend],"Uptrend")/Table4[[#This Row],[Count]]</f>
        <v>1</v>
      </c>
      <c r="D5" s="3">
        <f>COUNTIFS(Table2[Sub-Sector],Table4[[#This Row],[Sub-Sector]],Table2[1W Return vs Nifty],"&gt;=5")/Table4[[#This Row],[Count]]</f>
        <v>1</v>
      </c>
      <c r="E5" s="3">
        <f>COUNTIFS(Table2[Sub-Sector],Table4[[#This Row],[Sub-Sector]],Table2[1M Return vs Nifty],"&gt;=5")/Table4[[#This Row],[Count]]</f>
        <v>1</v>
      </c>
      <c r="F5" s="3">
        <f>COUNTIFS(Table2[Sub-Sector],Table4[[#This Row],[Sub-Sector]],Table2[6M Return vs Nifty],"&gt;=10")/Table4[[#This Row],[Count]]</f>
        <v>1</v>
      </c>
      <c r="G5" s="3">
        <f>COUNTIFS(Table2[Sub-Sector],Table4[[#This Row],[Sub-Sector]],Table2[1Y Return vs Nifty],"&gt;=10")/Table4[[#This Row],[Count]]</f>
        <v>1</v>
      </c>
      <c r="H5" s="3">
        <f>COUNTIFS(Table2[Sub-Sector],Table4[[#This Row],[Sub-Sector]],Table2[RSI Exponential â€“ 14D],"&gt;=50")/Table4[[#This Row],[Count]]</f>
        <v>1</v>
      </c>
      <c r="I5" s="3">
        <f>COUNTIFS(Table2[Sub-Sector],Table4[[#This Row],[Sub-Sector]],Table2[Relative Volume],"&gt;=1")/Table4[[#This Row],[Count]]</f>
        <v>1</v>
      </c>
      <c r="J5" s="3">
        <f>COUNTIFS(Table2[Sub-Sector],Table4[[#This Row],[Sub-Sector]],Table2[% Away From Day Low],"&gt;=0.05")/Table4[[#This Row],[Count]]</f>
        <v>0</v>
      </c>
      <c r="K5" s="3">
        <f>COUNTIFS(Table2[Sub-Sector],Table4[[#This Row],[Sub-Sector]],Table2[% Away From Day High],"&lt;=0.05")/Table4[[#This Row],[Count]]</f>
        <v>1</v>
      </c>
      <c r="L5" s="3">
        <f>COUNTIFS(Table2[Sub-Sector],Table4[[#This Row],[Sub-Sector]],Table2[% Away From Current Week Low],"&gt;=0.05")/Table4[[#This Row],[Count]]</f>
        <v>0</v>
      </c>
      <c r="M5" s="3">
        <f>COUNTIFS(Table2[Sub-Sector],Table4[[#This Row],[Sub-Sector]],Table2[% Away From Current Week High],"&lt;=0.05")/Table4[[#This Row],[Count]]</f>
        <v>1</v>
      </c>
      <c r="N5" s="3">
        <f>COUNTIFS(Table2[Sub-Sector],Table4[[#This Row],[Sub-Sector]],Table2[% Away From Current Month Low],"&gt;=0.05")/Table4[[#This Row],[Count]]</f>
        <v>1</v>
      </c>
      <c r="O5" s="3">
        <f>COUNTIFS(Table2[Sub-Sector],Table4[[#This Row],[Sub-Sector]],Table2[% Away From Current Month High],"&lt;=0.05")/Table4[[#This Row],[Count]]</f>
        <v>1</v>
      </c>
      <c r="P5" s="3">
        <f>COUNTIFS(Table2[Sub-Sector],Table4[[#This Row],[Sub-Sector]],Table2[% Away From 52W High],"&lt;=10")/Table4[[#This Row],[Count]]</f>
        <v>1</v>
      </c>
      <c r="Q5" s="3">
        <f>COUNTIFS(Table2[Sub-Sector],Table4[[#This Row],[Sub-Sector]],Table2[% Away From 52W Low],"&gt;=10")/Table4[[#This Row],[Count]]</f>
        <v>1</v>
      </c>
      <c r="R5" s="3">
        <f>COUNTIFS(Table2[Sub-Sector],Table4[[#This Row],[Sub-Sector]],Table2[% Price above 20 EMA],"&gt;=0")/Table4[[#This Row],[Count]]</f>
        <v>1</v>
      </c>
      <c r="S5" s="3">
        <f>COUNTIFS(Table2[Sub-Sector],Table4[[#This Row],[Sub-Sector]],Table2[% Price above 50 EMA],"&gt;=0")/Table4[[#This Row],[Count]]</f>
        <v>1</v>
      </c>
      <c r="T5" s="3">
        <f>COUNTIFS(Table2[Sub-Sector],Table4[[#This Row],[Sub-Sector]],Table2[% Price above 200 EMA],"&gt;=0")/Table4[[#This Row],[Count]]</f>
        <v>1</v>
      </c>
      <c r="U5" s="3">
        <f>COUNTIFS(Table2[Sub-Sector],Table4[[#This Row],[Sub-Sector]],Table2[Rate of Change - Zone],"Positive")/Table4[[#This Row],[Count]]</f>
        <v>1</v>
      </c>
      <c r="V5" s="3">
        <f>COUNTIFS(Table2[Sub-Sector],Table4[[#This Row],[Sub-Sector]],Table2[Sharpe Ratio],"&gt;=0.10")/Table4[[#This Row],[Count]]</f>
        <v>0</v>
      </c>
      <c r="W5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81</v>
      </c>
      <c r="X5" s="4">
        <f>_xlfn.RANK.AVG(Table4[[#This Row],[Score]],Table4[Score],1)</f>
        <v>1</v>
      </c>
      <c r="Y5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54.5</v>
      </c>
      <c r="Z5" s="4">
        <f>_xlfn.RANK.AVG(Table4[[#This Row],[Score 2 ]],Table4[[Score 2 ]],1)</f>
        <v>2.5</v>
      </c>
    </row>
    <row r="6" spans="1:26" x14ac:dyDescent="0.3">
      <c r="A6" s="3" t="s">
        <v>104</v>
      </c>
      <c r="B6" s="4">
        <f>COUNTIFS(Table2[Sub-Sector],Table4[[#This Row],[Sub-Sector]])</f>
        <v>3</v>
      </c>
      <c r="C6" s="3">
        <f>COUNTIFS(Table2[Sub-Sector],Table4[[#This Row],[Sub-Sector]],Table2[Uptrend],"Uptrend")/Table4[[#This Row],[Count]]</f>
        <v>0.66666666666666663</v>
      </c>
      <c r="D6" s="3">
        <f>COUNTIFS(Table2[Sub-Sector],Table4[[#This Row],[Sub-Sector]],Table2[1W Return vs Nifty],"&gt;=5")/Table4[[#This Row],[Count]]</f>
        <v>0</v>
      </c>
      <c r="E6" s="3">
        <f>COUNTIFS(Table2[Sub-Sector],Table4[[#This Row],[Sub-Sector]],Table2[1M Return vs Nifty],"&gt;=5")/Table4[[#This Row],[Count]]</f>
        <v>0.66666666666666663</v>
      </c>
      <c r="F6" s="3">
        <f>COUNTIFS(Table2[Sub-Sector],Table4[[#This Row],[Sub-Sector]],Table2[6M Return vs Nifty],"&gt;=10")/Table4[[#This Row],[Count]]</f>
        <v>0.66666666666666663</v>
      </c>
      <c r="G6" s="3">
        <f>COUNTIFS(Table2[Sub-Sector],Table4[[#This Row],[Sub-Sector]],Table2[1Y Return vs Nifty],"&gt;=10")/Table4[[#This Row],[Count]]</f>
        <v>1</v>
      </c>
      <c r="H6" s="3">
        <f>COUNTIFS(Table2[Sub-Sector],Table4[[#This Row],[Sub-Sector]],Table2[RSI Exponential â€“ 14D],"&gt;=50")/Table4[[#This Row],[Count]]</f>
        <v>1</v>
      </c>
      <c r="I6" s="3">
        <f>COUNTIFS(Table2[Sub-Sector],Table4[[#This Row],[Sub-Sector]],Table2[Relative Volume],"&gt;=1")/Table4[[#This Row],[Count]]</f>
        <v>0.66666666666666663</v>
      </c>
      <c r="J6" s="3">
        <f>COUNTIFS(Table2[Sub-Sector],Table4[[#This Row],[Sub-Sector]],Table2[% Away From Day Low],"&gt;=0.05")/Table4[[#This Row],[Count]]</f>
        <v>0</v>
      </c>
      <c r="K6" s="3">
        <f>COUNTIFS(Table2[Sub-Sector],Table4[[#This Row],[Sub-Sector]],Table2[% Away From Day High],"&lt;=0.05")/Table4[[#This Row],[Count]]</f>
        <v>1</v>
      </c>
      <c r="L6" s="3">
        <f>COUNTIFS(Table2[Sub-Sector],Table4[[#This Row],[Sub-Sector]],Table2[% Away From Current Week Low],"&gt;=0.05")/Table4[[#This Row],[Count]]</f>
        <v>0</v>
      </c>
      <c r="M6" s="3">
        <f>COUNTIFS(Table2[Sub-Sector],Table4[[#This Row],[Sub-Sector]],Table2[% Away From Current Week High],"&lt;=0.05")/Table4[[#This Row],[Count]]</f>
        <v>1</v>
      </c>
      <c r="N6" s="3">
        <f>COUNTIFS(Table2[Sub-Sector],Table4[[#This Row],[Sub-Sector]],Table2[% Away From Current Month Low],"&gt;=0.05")/Table4[[#This Row],[Count]]</f>
        <v>1</v>
      </c>
      <c r="O6" s="3">
        <f>COUNTIFS(Table2[Sub-Sector],Table4[[#This Row],[Sub-Sector]],Table2[% Away From Current Month High],"&lt;=0.05")/Table4[[#This Row],[Count]]</f>
        <v>1</v>
      </c>
      <c r="P6" s="3">
        <f>COUNTIFS(Table2[Sub-Sector],Table4[[#This Row],[Sub-Sector]],Table2[% Away From 52W High],"&lt;=10")/Table4[[#This Row],[Count]]</f>
        <v>0.66666666666666663</v>
      </c>
      <c r="Q6" s="3">
        <f>COUNTIFS(Table2[Sub-Sector],Table4[[#This Row],[Sub-Sector]],Table2[% Away From 52W Low],"&gt;=10")/Table4[[#This Row],[Count]]</f>
        <v>1</v>
      </c>
      <c r="R6" s="3">
        <f>COUNTIFS(Table2[Sub-Sector],Table4[[#This Row],[Sub-Sector]],Table2[% Price above 20 EMA],"&gt;=0")/Table4[[#This Row],[Count]]</f>
        <v>1</v>
      </c>
      <c r="S6" s="3">
        <f>COUNTIFS(Table2[Sub-Sector],Table4[[#This Row],[Sub-Sector]],Table2[% Price above 50 EMA],"&gt;=0")/Table4[[#This Row],[Count]]</f>
        <v>1</v>
      </c>
      <c r="T6" s="3">
        <f>COUNTIFS(Table2[Sub-Sector],Table4[[#This Row],[Sub-Sector]],Table2[% Price above 200 EMA],"&gt;=0")/Table4[[#This Row],[Count]]</f>
        <v>1</v>
      </c>
      <c r="U6" s="3">
        <f>COUNTIFS(Table2[Sub-Sector],Table4[[#This Row],[Sub-Sector]],Table2[Rate of Change - Zone],"Positive")/Table4[[#This Row],[Count]]</f>
        <v>1</v>
      </c>
      <c r="V6" s="3">
        <f>COUNTIFS(Table2[Sub-Sector],Table4[[#This Row],[Sub-Sector]],Table2[Sharpe Ratio],"&gt;=0.10")/Table4[[#This Row],[Count]]</f>
        <v>0.66666666666666663</v>
      </c>
      <c r="W6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243.5</v>
      </c>
      <c r="X6" s="4">
        <f>_xlfn.RANK.AVG(Table4[[#This Row],[Score]],Table4[Score],1)</f>
        <v>11</v>
      </c>
      <c r="Y6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82.5</v>
      </c>
      <c r="Z6" s="4">
        <f>_xlfn.RANK.AVG(Table4[[#This Row],[Score 2 ]],Table4[[Score 2 ]],1)</f>
        <v>5</v>
      </c>
    </row>
    <row r="7" spans="1:26" x14ac:dyDescent="0.3">
      <c r="A7" s="3" t="s">
        <v>265</v>
      </c>
      <c r="B7" s="4">
        <f>COUNTIFS(Table2[Sub-Sector],Table4[[#This Row],[Sub-Sector]])</f>
        <v>2</v>
      </c>
      <c r="C7" s="3">
        <f>COUNTIFS(Table2[Sub-Sector],Table4[[#This Row],[Sub-Sector]],Table2[Uptrend],"Uptrend")/Table4[[#This Row],[Count]]</f>
        <v>0.5</v>
      </c>
      <c r="D7" s="3">
        <f>COUNTIFS(Table2[Sub-Sector],Table4[[#This Row],[Sub-Sector]],Table2[1W Return vs Nifty],"&gt;=5")/Table4[[#This Row],[Count]]</f>
        <v>0</v>
      </c>
      <c r="E7" s="3">
        <f>COUNTIFS(Table2[Sub-Sector],Table4[[#This Row],[Sub-Sector]],Table2[1M Return vs Nifty],"&gt;=5")/Table4[[#This Row],[Count]]</f>
        <v>0.5</v>
      </c>
      <c r="F7" s="3">
        <f>COUNTIFS(Table2[Sub-Sector],Table4[[#This Row],[Sub-Sector]],Table2[6M Return vs Nifty],"&gt;=10")/Table4[[#This Row],[Count]]</f>
        <v>0.5</v>
      </c>
      <c r="G7" s="3">
        <f>COUNTIFS(Table2[Sub-Sector],Table4[[#This Row],[Sub-Sector]],Table2[1Y Return vs Nifty],"&gt;=10")/Table4[[#This Row],[Count]]</f>
        <v>1</v>
      </c>
      <c r="H7" s="3">
        <f>COUNTIFS(Table2[Sub-Sector],Table4[[#This Row],[Sub-Sector]],Table2[RSI Exponential â€“ 14D],"&gt;=50")/Table4[[#This Row],[Count]]</f>
        <v>1</v>
      </c>
      <c r="I7" s="3">
        <f>COUNTIFS(Table2[Sub-Sector],Table4[[#This Row],[Sub-Sector]],Table2[Relative Volume],"&gt;=1")/Table4[[#This Row],[Count]]</f>
        <v>0.5</v>
      </c>
      <c r="J7" s="3">
        <f>COUNTIFS(Table2[Sub-Sector],Table4[[#This Row],[Sub-Sector]],Table2[% Away From Day Low],"&gt;=0.05")/Table4[[#This Row],[Count]]</f>
        <v>0</v>
      </c>
      <c r="K7" s="3">
        <f>COUNTIFS(Table2[Sub-Sector],Table4[[#This Row],[Sub-Sector]],Table2[% Away From Day High],"&lt;=0.05")/Table4[[#This Row],[Count]]</f>
        <v>1</v>
      </c>
      <c r="L7" s="3">
        <f>COUNTIFS(Table2[Sub-Sector],Table4[[#This Row],[Sub-Sector]],Table2[% Away From Current Week Low],"&gt;=0.05")/Table4[[#This Row],[Count]]</f>
        <v>0</v>
      </c>
      <c r="M7" s="3">
        <f>COUNTIFS(Table2[Sub-Sector],Table4[[#This Row],[Sub-Sector]],Table2[% Away From Current Week High],"&lt;=0.05")/Table4[[#This Row],[Count]]</f>
        <v>1</v>
      </c>
      <c r="N7" s="3">
        <f>COUNTIFS(Table2[Sub-Sector],Table4[[#This Row],[Sub-Sector]],Table2[% Away From Current Month Low],"&gt;=0.05")/Table4[[#This Row],[Count]]</f>
        <v>1</v>
      </c>
      <c r="O7" s="3">
        <f>COUNTIFS(Table2[Sub-Sector],Table4[[#This Row],[Sub-Sector]],Table2[% Away From Current Month High],"&lt;=0.05")/Table4[[#This Row],[Count]]</f>
        <v>0</v>
      </c>
      <c r="P7" s="3">
        <f>COUNTIFS(Table2[Sub-Sector],Table4[[#This Row],[Sub-Sector]],Table2[% Away From 52W High],"&lt;=10")/Table4[[#This Row],[Count]]</f>
        <v>0</v>
      </c>
      <c r="Q7" s="3">
        <f>COUNTIFS(Table2[Sub-Sector],Table4[[#This Row],[Sub-Sector]],Table2[% Away From 52W Low],"&gt;=10")/Table4[[#This Row],[Count]]</f>
        <v>1</v>
      </c>
      <c r="R7" s="3">
        <f>COUNTIFS(Table2[Sub-Sector],Table4[[#This Row],[Sub-Sector]],Table2[% Price above 20 EMA],"&gt;=0")/Table4[[#This Row],[Count]]</f>
        <v>1</v>
      </c>
      <c r="S7" s="3">
        <f>COUNTIFS(Table2[Sub-Sector],Table4[[#This Row],[Sub-Sector]],Table2[% Price above 50 EMA],"&gt;=0")/Table4[[#This Row],[Count]]</f>
        <v>0.5</v>
      </c>
      <c r="T7" s="3">
        <f>COUNTIFS(Table2[Sub-Sector],Table4[[#This Row],[Sub-Sector]],Table2[% Price above 200 EMA],"&gt;=0")/Table4[[#This Row],[Count]]</f>
        <v>1</v>
      </c>
      <c r="U7" s="3">
        <f>COUNTIFS(Table2[Sub-Sector],Table4[[#This Row],[Sub-Sector]],Table2[Rate of Change - Zone],"Positive")/Table4[[#This Row],[Count]]</f>
        <v>1</v>
      </c>
      <c r="V7" s="3">
        <f>COUNTIFS(Table2[Sub-Sector],Table4[[#This Row],[Sub-Sector]],Table2[Sharpe Ratio],"&gt;=0.10")/Table4[[#This Row],[Count]]</f>
        <v>0.5</v>
      </c>
      <c r="W7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311</v>
      </c>
      <c r="X7" s="4">
        <f>_xlfn.RANK.AVG(Table4[[#This Row],[Score]],Table4[Score],1)</f>
        <v>24</v>
      </c>
      <c r="Y7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116</v>
      </c>
      <c r="Z7" s="4">
        <f>_xlfn.RANK.AVG(Table4[[#This Row],[Score 2 ]],Table4[[Score 2 ]],1)</f>
        <v>7</v>
      </c>
    </row>
    <row r="8" spans="1:26" x14ac:dyDescent="0.3">
      <c r="A8" s="3" t="s">
        <v>168</v>
      </c>
      <c r="B8" s="4">
        <f>COUNTIFS(Table2[Sub-Sector],Table4[[#This Row],[Sub-Sector]])</f>
        <v>2</v>
      </c>
      <c r="C8" s="3">
        <f>COUNTIFS(Table2[Sub-Sector],Table4[[#This Row],[Sub-Sector]],Table2[Uptrend],"Uptrend")/Table4[[#This Row],[Count]]</f>
        <v>0.5</v>
      </c>
      <c r="D8" s="3">
        <f>COUNTIFS(Table2[Sub-Sector],Table4[[#This Row],[Sub-Sector]],Table2[1W Return vs Nifty],"&gt;=5")/Table4[[#This Row],[Count]]</f>
        <v>0.5</v>
      </c>
      <c r="E8" s="3">
        <f>COUNTIFS(Table2[Sub-Sector],Table4[[#This Row],[Sub-Sector]],Table2[1M Return vs Nifty],"&gt;=5")/Table4[[#This Row],[Count]]</f>
        <v>0</v>
      </c>
      <c r="F8" s="3">
        <f>COUNTIFS(Table2[Sub-Sector],Table4[[#This Row],[Sub-Sector]],Table2[6M Return vs Nifty],"&gt;=10")/Table4[[#This Row],[Count]]</f>
        <v>0.5</v>
      </c>
      <c r="G8" s="3">
        <f>COUNTIFS(Table2[Sub-Sector],Table4[[#This Row],[Sub-Sector]],Table2[1Y Return vs Nifty],"&gt;=10")/Table4[[#This Row],[Count]]</f>
        <v>1</v>
      </c>
      <c r="H8" s="3">
        <f>COUNTIFS(Table2[Sub-Sector],Table4[[#This Row],[Sub-Sector]],Table2[RSI Exponential â€“ 14D],"&gt;=50")/Table4[[#This Row],[Count]]</f>
        <v>1</v>
      </c>
      <c r="I8" s="3">
        <f>COUNTIFS(Table2[Sub-Sector],Table4[[#This Row],[Sub-Sector]],Table2[Relative Volume],"&gt;=1")/Table4[[#This Row],[Count]]</f>
        <v>0.5</v>
      </c>
      <c r="J8" s="3">
        <f>COUNTIFS(Table2[Sub-Sector],Table4[[#This Row],[Sub-Sector]],Table2[% Away From Day Low],"&gt;=0.05")/Table4[[#This Row],[Count]]</f>
        <v>0</v>
      </c>
      <c r="K8" s="3">
        <f>COUNTIFS(Table2[Sub-Sector],Table4[[#This Row],[Sub-Sector]],Table2[% Away From Day High],"&lt;=0.05")/Table4[[#This Row],[Count]]</f>
        <v>1</v>
      </c>
      <c r="L8" s="3">
        <f>COUNTIFS(Table2[Sub-Sector],Table4[[#This Row],[Sub-Sector]],Table2[% Away From Current Week Low],"&gt;=0.05")/Table4[[#This Row],[Count]]</f>
        <v>0</v>
      </c>
      <c r="M8" s="3">
        <f>COUNTIFS(Table2[Sub-Sector],Table4[[#This Row],[Sub-Sector]],Table2[% Away From Current Week High],"&lt;=0.05")/Table4[[#This Row],[Count]]</f>
        <v>1</v>
      </c>
      <c r="N8" s="3">
        <f>COUNTIFS(Table2[Sub-Sector],Table4[[#This Row],[Sub-Sector]],Table2[% Away From Current Month Low],"&gt;=0.05")/Table4[[#This Row],[Count]]</f>
        <v>1</v>
      </c>
      <c r="O8" s="3">
        <f>COUNTIFS(Table2[Sub-Sector],Table4[[#This Row],[Sub-Sector]],Table2[% Away From Current Month High],"&lt;=0.05")/Table4[[#This Row],[Count]]</f>
        <v>0.5</v>
      </c>
      <c r="P8" s="3">
        <f>COUNTIFS(Table2[Sub-Sector],Table4[[#This Row],[Sub-Sector]],Table2[% Away From 52W High],"&lt;=10")/Table4[[#This Row],[Count]]</f>
        <v>0.5</v>
      </c>
      <c r="Q8" s="3">
        <f>COUNTIFS(Table2[Sub-Sector],Table4[[#This Row],[Sub-Sector]],Table2[% Away From 52W Low],"&gt;=10")/Table4[[#This Row],[Count]]</f>
        <v>1</v>
      </c>
      <c r="R8" s="3">
        <f>COUNTIFS(Table2[Sub-Sector],Table4[[#This Row],[Sub-Sector]],Table2[% Price above 20 EMA],"&gt;=0")/Table4[[#This Row],[Count]]</f>
        <v>1</v>
      </c>
      <c r="S8" s="3">
        <f>COUNTIFS(Table2[Sub-Sector],Table4[[#This Row],[Sub-Sector]],Table2[% Price above 50 EMA],"&gt;=0")/Table4[[#This Row],[Count]]</f>
        <v>1</v>
      </c>
      <c r="T8" s="3">
        <f>COUNTIFS(Table2[Sub-Sector],Table4[[#This Row],[Sub-Sector]],Table2[% Price above 200 EMA],"&gt;=0")/Table4[[#This Row],[Count]]</f>
        <v>1</v>
      </c>
      <c r="U8" s="3">
        <f>COUNTIFS(Table2[Sub-Sector],Table4[[#This Row],[Sub-Sector]],Table2[Rate of Change - Zone],"Positive")/Table4[[#This Row],[Count]]</f>
        <v>1</v>
      </c>
      <c r="V8" s="3">
        <f>COUNTIFS(Table2[Sub-Sector],Table4[[#This Row],[Sub-Sector]],Table2[Sharpe Ratio],"&gt;=0.10")/Table4[[#This Row],[Count]]</f>
        <v>0</v>
      </c>
      <c r="W8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306.5</v>
      </c>
      <c r="X8" s="4">
        <f>_xlfn.RANK.AVG(Table4[[#This Row],[Score]],Table4[Score],1)</f>
        <v>23</v>
      </c>
      <c r="Y8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116</v>
      </c>
      <c r="Z8" s="4">
        <f>_xlfn.RANK.AVG(Table4[[#This Row],[Score 2 ]],Table4[[Score 2 ]],1)</f>
        <v>7</v>
      </c>
    </row>
    <row r="9" spans="1:26" x14ac:dyDescent="0.3">
      <c r="A9" s="3" t="s">
        <v>369</v>
      </c>
      <c r="B9" s="4">
        <f>COUNTIFS(Table2[Sub-Sector],Table4[[#This Row],[Sub-Sector]])</f>
        <v>2</v>
      </c>
      <c r="C9" s="3">
        <f>COUNTIFS(Table2[Sub-Sector],Table4[[#This Row],[Sub-Sector]],Table2[Uptrend],"Uptrend")/Table4[[#This Row],[Count]]</f>
        <v>0.5</v>
      </c>
      <c r="D9" s="3">
        <f>COUNTIFS(Table2[Sub-Sector],Table4[[#This Row],[Sub-Sector]],Table2[1W Return vs Nifty],"&gt;=5")/Table4[[#This Row],[Count]]</f>
        <v>0</v>
      </c>
      <c r="E9" s="3">
        <f>COUNTIFS(Table2[Sub-Sector],Table4[[#This Row],[Sub-Sector]],Table2[1M Return vs Nifty],"&gt;=5")/Table4[[#This Row],[Count]]</f>
        <v>0</v>
      </c>
      <c r="F9" s="3">
        <f>COUNTIFS(Table2[Sub-Sector],Table4[[#This Row],[Sub-Sector]],Table2[6M Return vs Nifty],"&gt;=10")/Table4[[#This Row],[Count]]</f>
        <v>0.5</v>
      </c>
      <c r="G9" s="3">
        <f>COUNTIFS(Table2[Sub-Sector],Table4[[#This Row],[Sub-Sector]],Table2[1Y Return vs Nifty],"&gt;=10")/Table4[[#This Row],[Count]]</f>
        <v>1</v>
      </c>
      <c r="H9" s="3">
        <f>COUNTIFS(Table2[Sub-Sector],Table4[[#This Row],[Sub-Sector]],Table2[RSI Exponential â€“ 14D],"&gt;=50")/Table4[[#This Row],[Count]]</f>
        <v>1</v>
      </c>
      <c r="I9" s="3">
        <f>COUNTIFS(Table2[Sub-Sector],Table4[[#This Row],[Sub-Sector]],Table2[Relative Volume],"&gt;=1")/Table4[[#This Row],[Count]]</f>
        <v>0.5</v>
      </c>
      <c r="J9" s="3">
        <f>COUNTIFS(Table2[Sub-Sector],Table4[[#This Row],[Sub-Sector]],Table2[% Away From Day Low],"&gt;=0.05")/Table4[[#This Row],[Count]]</f>
        <v>0</v>
      </c>
      <c r="K9" s="3">
        <f>COUNTIFS(Table2[Sub-Sector],Table4[[#This Row],[Sub-Sector]],Table2[% Away From Day High],"&lt;=0.05")/Table4[[#This Row],[Count]]</f>
        <v>1</v>
      </c>
      <c r="L9" s="3">
        <f>COUNTIFS(Table2[Sub-Sector],Table4[[#This Row],[Sub-Sector]],Table2[% Away From Current Week Low],"&gt;=0.05")/Table4[[#This Row],[Count]]</f>
        <v>0</v>
      </c>
      <c r="M9" s="3">
        <f>COUNTIFS(Table2[Sub-Sector],Table4[[#This Row],[Sub-Sector]],Table2[% Away From Current Week High],"&lt;=0.05")/Table4[[#This Row],[Count]]</f>
        <v>1</v>
      </c>
      <c r="N9" s="3">
        <f>COUNTIFS(Table2[Sub-Sector],Table4[[#This Row],[Sub-Sector]],Table2[% Away From Current Month Low],"&gt;=0.05")/Table4[[#This Row],[Count]]</f>
        <v>1</v>
      </c>
      <c r="O9" s="3">
        <f>COUNTIFS(Table2[Sub-Sector],Table4[[#This Row],[Sub-Sector]],Table2[% Away From Current Month High],"&lt;=0.05")/Table4[[#This Row],[Count]]</f>
        <v>0.5</v>
      </c>
      <c r="P9" s="3">
        <f>COUNTIFS(Table2[Sub-Sector],Table4[[#This Row],[Sub-Sector]],Table2[% Away From 52W High],"&lt;=10")/Table4[[#This Row],[Count]]</f>
        <v>0.5</v>
      </c>
      <c r="Q9" s="3">
        <f>COUNTIFS(Table2[Sub-Sector],Table4[[#This Row],[Sub-Sector]],Table2[% Away From 52W Low],"&gt;=10")/Table4[[#This Row],[Count]]</f>
        <v>1</v>
      </c>
      <c r="R9" s="3">
        <f>COUNTIFS(Table2[Sub-Sector],Table4[[#This Row],[Sub-Sector]],Table2[% Price above 20 EMA],"&gt;=0")/Table4[[#This Row],[Count]]</f>
        <v>1</v>
      </c>
      <c r="S9" s="3">
        <f>COUNTIFS(Table2[Sub-Sector],Table4[[#This Row],[Sub-Sector]],Table2[% Price above 50 EMA],"&gt;=0")/Table4[[#This Row],[Count]]</f>
        <v>0.5</v>
      </c>
      <c r="T9" s="3">
        <f>COUNTIFS(Table2[Sub-Sector],Table4[[#This Row],[Sub-Sector]],Table2[% Price above 200 EMA],"&gt;=0")/Table4[[#This Row],[Count]]</f>
        <v>1</v>
      </c>
      <c r="U9" s="3">
        <f>COUNTIFS(Table2[Sub-Sector],Table4[[#This Row],[Sub-Sector]],Table2[Rate of Change - Zone],"Positive")/Table4[[#This Row],[Count]]</f>
        <v>1</v>
      </c>
      <c r="V9" s="3">
        <f>COUNTIFS(Table2[Sub-Sector],Table4[[#This Row],[Sub-Sector]],Table2[Sharpe Ratio],"&gt;=0.10")/Table4[[#This Row],[Count]]</f>
        <v>0</v>
      </c>
      <c r="W9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382</v>
      </c>
      <c r="X9" s="4">
        <f>_xlfn.RANK.AVG(Table4[[#This Row],[Score]],Table4[Score],1)</f>
        <v>48</v>
      </c>
      <c r="Y9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116</v>
      </c>
      <c r="Z9" s="4">
        <f>_xlfn.RANK.AVG(Table4[[#This Row],[Score 2 ]],Table4[[Score 2 ]],1)</f>
        <v>7</v>
      </c>
    </row>
    <row r="10" spans="1:26" x14ac:dyDescent="0.3">
      <c r="A10" s="3" t="s">
        <v>766</v>
      </c>
      <c r="B10" s="4">
        <f>COUNTIFS(Table2[Sub-Sector],Table4[[#This Row],[Sub-Sector]])</f>
        <v>3</v>
      </c>
      <c r="C10" s="3">
        <f>COUNTIFS(Table2[Sub-Sector],Table4[[#This Row],[Sub-Sector]],Table2[Uptrend],"Uptrend")/Table4[[#This Row],[Count]]</f>
        <v>1</v>
      </c>
      <c r="D10" s="3">
        <f>COUNTIFS(Table2[Sub-Sector],Table4[[#This Row],[Sub-Sector]],Table2[1W Return vs Nifty],"&gt;=5")/Table4[[#This Row],[Count]]</f>
        <v>0.33333333333333331</v>
      </c>
      <c r="E10" s="3">
        <f>COUNTIFS(Table2[Sub-Sector],Table4[[#This Row],[Sub-Sector]],Table2[1M Return vs Nifty],"&gt;=5")/Table4[[#This Row],[Count]]</f>
        <v>1</v>
      </c>
      <c r="F10" s="3">
        <f>COUNTIFS(Table2[Sub-Sector],Table4[[#This Row],[Sub-Sector]],Table2[6M Return vs Nifty],"&gt;=10")/Table4[[#This Row],[Count]]</f>
        <v>0.33333333333333331</v>
      </c>
      <c r="G10" s="3">
        <f>COUNTIFS(Table2[Sub-Sector],Table4[[#This Row],[Sub-Sector]],Table2[1Y Return vs Nifty],"&gt;=10")/Table4[[#This Row],[Count]]</f>
        <v>1</v>
      </c>
      <c r="H10" s="3">
        <f>COUNTIFS(Table2[Sub-Sector],Table4[[#This Row],[Sub-Sector]],Table2[RSI Exponential â€“ 14D],"&gt;=50")/Table4[[#This Row],[Count]]</f>
        <v>1</v>
      </c>
      <c r="I10" s="3">
        <f>COUNTIFS(Table2[Sub-Sector],Table4[[#This Row],[Sub-Sector]],Table2[Relative Volume],"&gt;=1")/Table4[[#This Row],[Count]]</f>
        <v>1</v>
      </c>
      <c r="J10" s="3">
        <f>COUNTIFS(Table2[Sub-Sector],Table4[[#This Row],[Sub-Sector]],Table2[% Away From Day Low],"&gt;=0.05")/Table4[[#This Row],[Count]]</f>
        <v>0.33333333333333331</v>
      </c>
      <c r="K10" s="3">
        <f>COUNTIFS(Table2[Sub-Sector],Table4[[#This Row],[Sub-Sector]],Table2[% Away From Day High],"&lt;=0.05")/Table4[[#This Row],[Count]]</f>
        <v>1</v>
      </c>
      <c r="L10" s="3">
        <f>COUNTIFS(Table2[Sub-Sector],Table4[[#This Row],[Sub-Sector]],Table2[% Away From Current Week Low],"&gt;=0.05")/Table4[[#This Row],[Count]]</f>
        <v>0.33333333333333331</v>
      </c>
      <c r="M10" s="3">
        <f>COUNTIFS(Table2[Sub-Sector],Table4[[#This Row],[Sub-Sector]],Table2[% Away From Current Week High],"&lt;=0.05")/Table4[[#This Row],[Count]]</f>
        <v>1</v>
      </c>
      <c r="N10" s="3">
        <f>COUNTIFS(Table2[Sub-Sector],Table4[[#This Row],[Sub-Sector]],Table2[% Away From Current Month Low],"&gt;=0.05")/Table4[[#This Row],[Count]]</f>
        <v>1</v>
      </c>
      <c r="O10" s="3">
        <f>COUNTIFS(Table2[Sub-Sector],Table4[[#This Row],[Sub-Sector]],Table2[% Away From Current Month High],"&lt;=0.05")/Table4[[#This Row],[Count]]</f>
        <v>0.66666666666666663</v>
      </c>
      <c r="P10" s="3">
        <f>COUNTIFS(Table2[Sub-Sector],Table4[[#This Row],[Sub-Sector]],Table2[% Away From 52W High],"&lt;=10")/Table4[[#This Row],[Count]]</f>
        <v>1</v>
      </c>
      <c r="Q10" s="3">
        <f>COUNTIFS(Table2[Sub-Sector],Table4[[#This Row],[Sub-Sector]],Table2[% Away From 52W Low],"&gt;=10")/Table4[[#This Row],[Count]]</f>
        <v>1</v>
      </c>
      <c r="R10" s="3">
        <f>COUNTIFS(Table2[Sub-Sector],Table4[[#This Row],[Sub-Sector]],Table2[% Price above 20 EMA],"&gt;=0")/Table4[[#This Row],[Count]]</f>
        <v>1</v>
      </c>
      <c r="S10" s="3">
        <f>COUNTIFS(Table2[Sub-Sector],Table4[[#This Row],[Sub-Sector]],Table2[% Price above 50 EMA],"&gt;=0")/Table4[[#This Row],[Count]]</f>
        <v>1</v>
      </c>
      <c r="T10" s="3">
        <f>COUNTIFS(Table2[Sub-Sector],Table4[[#This Row],[Sub-Sector]],Table2[% Price above 200 EMA],"&gt;=0")/Table4[[#This Row],[Count]]</f>
        <v>1</v>
      </c>
      <c r="U10" s="3">
        <f>COUNTIFS(Table2[Sub-Sector],Table4[[#This Row],[Sub-Sector]],Table2[Rate of Change - Zone],"Positive")/Table4[[#This Row],[Count]]</f>
        <v>1</v>
      </c>
      <c r="V10" s="3">
        <f>COUNTIFS(Table2[Sub-Sector],Table4[[#This Row],[Sub-Sector]],Table2[Sharpe Ratio],"&gt;=0.10")/Table4[[#This Row],[Count]]</f>
        <v>0.33333333333333331</v>
      </c>
      <c r="W10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164</v>
      </c>
      <c r="X10" s="4">
        <f>_xlfn.RANK.AVG(Table4[[#This Row],[Score]],Table4[Score],1)</f>
        <v>2</v>
      </c>
      <c r="Y10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118.5</v>
      </c>
      <c r="Z10" s="4">
        <f>_xlfn.RANK.AVG(Table4[[#This Row],[Score 2 ]],Table4[[Score 2 ]],1)</f>
        <v>9</v>
      </c>
    </row>
    <row r="11" spans="1:26" x14ac:dyDescent="0.3">
      <c r="A11" s="3" t="s">
        <v>43</v>
      </c>
      <c r="B11" s="4">
        <f>COUNTIFS(Table2[Sub-Sector],Table4[[#This Row],[Sub-Sector]])</f>
        <v>2</v>
      </c>
      <c r="C11" s="3">
        <f>COUNTIFS(Table2[Sub-Sector],Table4[[#This Row],[Sub-Sector]],Table2[Uptrend],"Uptrend")/Table4[[#This Row],[Count]]</f>
        <v>1</v>
      </c>
      <c r="D11" s="3">
        <f>COUNTIFS(Table2[Sub-Sector],Table4[[#This Row],[Sub-Sector]],Table2[1W Return vs Nifty],"&gt;=5")/Table4[[#This Row],[Count]]</f>
        <v>0.5</v>
      </c>
      <c r="E11" s="3">
        <f>COUNTIFS(Table2[Sub-Sector],Table4[[#This Row],[Sub-Sector]],Table2[1M Return vs Nifty],"&gt;=5")/Table4[[#This Row],[Count]]</f>
        <v>0.5</v>
      </c>
      <c r="F11" s="3">
        <f>COUNTIFS(Table2[Sub-Sector],Table4[[#This Row],[Sub-Sector]],Table2[6M Return vs Nifty],"&gt;=10")/Table4[[#This Row],[Count]]</f>
        <v>1</v>
      </c>
      <c r="G11" s="3">
        <f>COUNTIFS(Table2[Sub-Sector],Table4[[#This Row],[Sub-Sector]],Table2[1Y Return vs Nifty],"&gt;=10")/Table4[[#This Row],[Count]]</f>
        <v>0.5</v>
      </c>
      <c r="H11" s="3">
        <f>COUNTIFS(Table2[Sub-Sector],Table4[[#This Row],[Sub-Sector]],Table2[RSI Exponential â€“ 14D],"&gt;=50")/Table4[[#This Row],[Count]]</f>
        <v>1</v>
      </c>
      <c r="I11" s="3">
        <f>COUNTIFS(Table2[Sub-Sector],Table4[[#This Row],[Sub-Sector]],Table2[Relative Volume],"&gt;=1")/Table4[[#This Row],[Count]]</f>
        <v>0.5</v>
      </c>
      <c r="J11" s="3">
        <f>COUNTIFS(Table2[Sub-Sector],Table4[[#This Row],[Sub-Sector]],Table2[% Away From Day Low],"&gt;=0.05")/Table4[[#This Row],[Count]]</f>
        <v>0</v>
      </c>
      <c r="K11" s="3">
        <f>COUNTIFS(Table2[Sub-Sector],Table4[[#This Row],[Sub-Sector]],Table2[% Away From Day High],"&lt;=0.05")/Table4[[#This Row],[Count]]</f>
        <v>1</v>
      </c>
      <c r="L11" s="3">
        <f>COUNTIFS(Table2[Sub-Sector],Table4[[#This Row],[Sub-Sector]],Table2[% Away From Current Week Low],"&gt;=0.05")/Table4[[#This Row],[Count]]</f>
        <v>0</v>
      </c>
      <c r="M11" s="3">
        <f>COUNTIFS(Table2[Sub-Sector],Table4[[#This Row],[Sub-Sector]],Table2[% Away From Current Week High],"&lt;=0.05")/Table4[[#This Row],[Count]]</f>
        <v>1</v>
      </c>
      <c r="N11" s="3">
        <f>COUNTIFS(Table2[Sub-Sector],Table4[[#This Row],[Sub-Sector]],Table2[% Away From Current Month Low],"&gt;=0.05")/Table4[[#This Row],[Count]]</f>
        <v>1</v>
      </c>
      <c r="O11" s="3">
        <f>COUNTIFS(Table2[Sub-Sector],Table4[[#This Row],[Sub-Sector]],Table2[% Away From Current Month High],"&lt;=0.05")/Table4[[#This Row],[Count]]</f>
        <v>0.5</v>
      </c>
      <c r="P11" s="3">
        <f>COUNTIFS(Table2[Sub-Sector],Table4[[#This Row],[Sub-Sector]],Table2[% Away From 52W High],"&lt;=10")/Table4[[#This Row],[Count]]</f>
        <v>1</v>
      </c>
      <c r="Q11" s="3">
        <f>COUNTIFS(Table2[Sub-Sector],Table4[[#This Row],[Sub-Sector]],Table2[% Away From 52W Low],"&gt;=10")/Table4[[#This Row],[Count]]</f>
        <v>1</v>
      </c>
      <c r="R11" s="3">
        <f>COUNTIFS(Table2[Sub-Sector],Table4[[#This Row],[Sub-Sector]],Table2[% Price above 20 EMA],"&gt;=0")/Table4[[#This Row],[Count]]</f>
        <v>1</v>
      </c>
      <c r="S11" s="3">
        <f>COUNTIFS(Table2[Sub-Sector],Table4[[#This Row],[Sub-Sector]],Table2[% Price above 50 EMA],"&gt;=0")/Table4[[#This Row],[Count]]</f>
        <v>1</v>
      </c>
      <c r="T11" s="3">
        <f>COUNTIFS(Table2[Sub-Sector],Table4[[#This Row],[Sub-Sector]],Table2[% Price above 200 EMA],"&gt;=0")/Table4[[#This Row],[Count]]</f>
        <v>1</v>
      </c>
      <c r="U11" s="3">
        <f>COUNTIFS(Table2[Sub-Sector],Table4[[#This Row],[Sub-Sector]],Table2[Rate of Change - Zone],"Positive")/Table4[[#This Row],[Count]]</f>
        <v>1</v>
      </c>
      <c r="V11" s="3">
        <f>COUNTIFS(Table2[Sub-Sector],Table4[[#This Row],[Sub-Sector]],Table2[Sharpe Ratio],"&gt;=0.10")/Table4[[#This Row],[Count]]</f>
        <v>1</v>
      </c>
      <c r="W11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186.5</v>
      </c>
      <c r="X11" s="4">
        <f>_xlfn.RANK.AVG(Table4[[#This Row],[Score]],Table4[Score],1)</f>
        <v>6</v>
      </c>
      <c r="Y11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129</v>
      </c>
      <c r="Z11" s="4">
        <f>_xlfn.RANK.AVG(Table4[[#This Row],[Score 2 ]],Table4[[Score 2 ]],1)</f>
        <v>11</v>
      </c>
    </row>
    <row r="12" spans="1:26" x14ac:dyDescent="0.3">
      <c r="A12" s="3" t="s">
        <v>358</v>
      </c>
      <c r="B12" s="4">
        <f>COUNTIFS(Table2[Sub-Sector],Table4[[#This Row],[Sub-Sector]])</f>
        <v>2</v>
      </c>
      <c r="C12" s="3">
        <f>COUNTIFS(Table2[Sub-Sector],Table4[[#This Row],[Sub-Sector]],Table2[Uptrend],"Uptrend")/Table4[[#This Row],[Count]]</f>
        <v>0.5</v>
      </c>
      <c r="D12" s="3">
        <f>COUNTIFS(Table2[Sub-Sector],Table4[[#This Row],[Sub-Sector]],Table2[1W Return vs Nifty],"&gt;=5")/Table4[[#This Row],[Count]]</f>
        <v>0</v>
      </c>
      <c r="E12" s="3">
        <f>COUNTIFS(Table2[Sub-Sector],Table4[[#This Row],[Sub-Sector]],Table2[1M Return vs Nifty],"&gt;=5")/Table4[[#This Row],[Count]]</f>
        <v>0.5</v>
      </c>
      <c r="F12" s="3">
        <f>COUNTIFS(Table2[Sub-Sector],Table4[[#This Row],[Sub-Sector]],Table2[6M Return vs Nifty],"&gt;=10")/Table4[[#This Row],[Count]]</f>
        <v>1</v>
      </c>
      <c r="G12" s="3">
        <f>COUNTIFS(Table2[Sub-Sector],Table4[[#This Row],[Sub-Sector]],Table2[1Y Return vs Nifty],"&gt;=10")/Table4[[#This Row],[Count]]</f>
        <v>0.5</v>
      </c>
      <c r="H12" s="3">
        <f>COUNTIFS(Table2[Sub-Sector],Table4[[#This Row],[Sub-Sector]],Table2[RSI Exponential â€“ 14D],"&gt;=50")/Table4[[#This Row],[Count]]</f>
        <v>1</v>
      </c>
      <c r="I12" s="3">
        <f>COUNTIFS(Table2[Sub-Sector],Table4[[#This Row],[Sub-Sector]],Table2[Relative Volume],"&gt;=1")/Table4[[#This Row],[Count]]</f>
        <v>0.5</v>
      </c>
      <c r="J12" s="3">
        <f>COUNTIFS(Table2[Sub-Sector],Table4[[#This Row],[Sub-Sector]],Table2[% Away From Day Low],"&gt;=0.05")/Table4[[#This Row],[Count]]</f>
        <v>0</v>
      </c>
      <c r="K12" s="3">
        <f>COUNTIFS(Table2[Sub-Sector],Table4[[#This Row],[Sub-Sector]],Table2[% Away From Day High],"&lt;=0.05")/Table4[[#This Row],[Count]]</f>
        <v>1</v>
      </c>
      <c r="L12" s="3">
        <f>COUNTIFS(Table2[Sub-Sector],Table4[[#This Row],[Sub-Sector]],Table2[% Away From Current Week Low],"&gt;=0.05")/Table4[[#This Row],[Count]]</f>
        <v>0</v>
      </c>
      <c r="M12" s="3">
        <f>COUNTIFS(Table2[Sub-Sector],Table4[[#This Row],[Sub-Sector]],Table2[% Away From Current Week High],"&lt;=0.05")/Table4[[#This Row],[Count]]</f>
        <v>1</v>
      </c>
      <c r="N12" s="3">
        <f>COUNTIFS(Table2[Sub-Sector],Table4[[#This Row],[Sub-Sector]],Table2[% Away From Current Month Low],"&gt;=0.05")/Table4[[#This Row],[Count]]</f>
        <v>1</v>
      </c>
      <c r="O12" s="3">
        <f>COUNTIFS(Table2[Sub-Sector],Table4[[#This Row],[Sub-Sector]],Table2[% Away From Current Month High],"&lt;=0.05")/Table4[[#This Row],[Count]]</f>
        <v>0</v>
      </c>
      <c r="P12" s="3">
        <f>COUNTIFS(Table2[Sub-Sector],Table4[[#This Row],[Sub-Sector]],Table2[% Away From 52W High],"&lt;=10")/Table4[[#This Row],[Count]]</f>
        <v>0.5</v>
      </c>
      <c r="Q12" s="3">
        <f>COUNTIFS(Table2[Sub-Sector],Table4[[#This Row],[Sub-Sector]],Table2[% Away From 52W Low],"&gt;=10")/Table4[[#This Row],[Count]]</f>
        <v>1</v>
      </c>
      <c r="R12" s="3">
        <f>COUNTIFS(Table2[Sub-Sector],Table4[[#This Row],[Sub-Sector]],Table2[% Price above 20 EMA],"&gt;=0")/Table4[[#This Row],[Count]]</f>
        <v>1</v>
      </c>
      <c r="S12" s="3">
        <f>COUNTIFS(Table2[Sub-Sector],Table4[[#This Row],[Sub-Sector]],Table2[% Price above 50 EMA],"&gt;=0")/Table4[[#This Row],[Count]]</f>
        <v>0.5</v>
      </c>
      <c r="T12" s="3">
        <f>COUNTIFS(Table2[Sub-Sector],Table4[[#This Row],[Sub-Sector]],Table2[% Price above 200 EMA],"&gt;=0")/Table4[[#This Row],[Count]]</f>
        <v>1</v>
      </c>
      <c r="U12" s="3">
        <f>COUNTIFS(Table2[Sub-Sector],Table4[[#This Row],[Sub-Sector]],Table2[Rate of Change - Zone],"Positive")/Table4[[#This Row],[Count]]</f>
        <v>1</v>
      </c>
      <c r="V12" s="3">
        <f>COUNTIFS(Table2[Sub-Sector],Table4[[#This Row],[Sub-Sector]],Table2[Sharpe Ratio],"&gt;=0.10")/Table4[[#This Row],[Count]]</f>
        <v>1</v>
      </c>
      <c r="W12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324</v>
      </c>
      <c r="X12" s="4">
        <f>_xlfn.RANK.AVG(Table4[[#This Row],[Score]],Table4[Score],1)</f>
        <v>30</v>
      </c>
      <c r="Y12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129</v>
      </c>
      <c r="Z12" s="4">
        <f>_xlfn.RANK.AVG(Table4[[#This Row],[Score 2 ]],Table4[[Score 2 ]],1)</f>
        <v>11</v>
      </c>
    </row>
    <row r="13" spans="1:26" x14ac:dyDescent="0.3">
      <c r="A13" s="3" t="s">
        <v>116</v>
      </c>
      <c r="B13" s="4">
        <f>COUNTIFS(Table2[Sub-Sector],Table4[[#This Row],[Sub-Sector]])</f>
        <v>3</v>
      </c>
      <c r="C13" s="3">
        <f>COUNTIFS(Table2[Sub-Sector],Table4[[#This Row],[Sub-Sector]],Table2[Uptrend],"Uptrend")/Table4[[#This Row],[Count]]</f>
        <v>0.66666666666666663</v>
      </c>
      <c r="D13" s="3">
        <f>COUNTIFS(Table2[Sub-Sector],Table4[[#This Row],[Sub-Sector]],Table2[1W Return vs Nifty],"&gt;=5")/Table4[[#This Row],[Count]]</f>
        <v>0.33333333333333331</v>
      </c>
      <c r="E13" s="3">
        <f>COUNTIFS(Table2[Sub-Sector],Table4[[#This Row],[Sub-Sector]],Table2[1M Return vs Nifty],"&gt;=5")/Table4[[#This Row],[Count]]</f>
        <v>0.33333333333333331</v>
      </c>
      <c r="F13" s="3">
        <f>COUNTIFS(Table2[Sub-Sector],Table4[[#This Row],[Sub-Sector]],Table2[6M Return vs Nifty],"&gt;=10")/Table4[[#This Row],[Count]]</f>
        <v>0.66666666666666663</v>
      </c>
      <c r="G13" s="3">
        <f>COUNTIFS(Table2[Sub-Sector],Table4[[#This Row],[Sub-Sector]],Table2[1Y Return vs Nifty],"&gt;=10")/Table4[[#This Row],[Count]]</f>
        <v>1</v>
      </c>
      <c r="H13" s="3">
        <f>COUNTIFS(Table2[Sub-Sector],Table4[[#This Row],[Sub-Sector]],Table2[RSI Exponential â€“ 14D],"&gt;=50")/Table4[[#This Row],[Count]]</f>
        <v>1</v>
      </c>
      <c r="I13" s="3">
        <f>COUNTIFS(Table2[Sub-Sector],Table4[[#This Row],[Sub-Sector]],Table2[Relative Volume],"&gt;=1")/Table4[[#This Row],[Count]]</f>
        <v>0.66666666666666663</v>
      </c>
      <c r="J13" s="3">
        <f>COUNTIFS(Table2[Sub-Sector],Table4[[#This Row],[Sub-Sector]],Table2[% Away From Day Low],"&gt;=0.05")/Table4[[#This Row],[Count]]</f>
        <v>0</v>
      </c>
      <c r="K13" s="3">
        <f>COUNTIFS(Table2[Sub-Sector],Table4[[#This Row],[Sub-Sector]],Table2[% Away From Day High],"&lt;=0.05")/Table4[[#This Row],[Count]]</f>
        <v>1</v>
      </c>
      <c r="L13" s="3">
        <f>COUNTIFS(Table2[Sub-Sector],Table4[[#This Row],[Sub-Sector]],Table2[% Away From Current Week Low],"&gt;=0.05")/Table4[[#This Row],[Count]]</f>
        <v>0</v>
      </c>
      <c r="M13" s="3">
        <f>COUNTIFS(Table2[Sub-Sector],Table4[[#This Row],[Sub-Sector]],Table2[% Away From Current Week High],"&lt;=0.05")/Table4[[#This Row],[Count]]</f>
        <v>1</v>
      </c>
      <c r="N13" s="3">
        <f>COUNTIFS(Table2[Sub-Sector],Table4[[#This Row],[Sub-Sector]],Table2[% Away From Current Month Low],"&gt;=0.05")/Table4[[#This Row],[Count]]</f>
        <v>0.66666666666666663</v>
      </c>
      <c r="O13" s="3">
        <f>COUNTIFS(Table2[Sub-Sector],Table4[[#This Row],[Sub-Sector]],Table2[% Away From Current Month High],"&lt;=0.05")/Table4[[#This Row],[Count]]</f>
        <v>0.66666666666666663</v>
      </c>
      <c r="P13" s="3">
        <f>COUNTIFS(Table2[Sub-Sector],Table4[[#This Row],[Sub-Sector]],Table2[% Away From 52W High],"&lt;=10")/Table4[[#This Row],[Count]]</f>
        <v>0.66666666666666663</v>
      </c>
      <c r="Q13" s="3">
        <f>COUNTIFS(Table2[Sub-Sector],Table4[[#This Row],[Sub-Sector]],Table2[% Away From 52W Low],"&gt;=10")/Table4[[#This Row],[Count]]</f>
        <v>1</v>
      </c>
      <c r="R13" s="3">
        <f>COUNTIFS(Table2[Sub-Sector],Table4[[#This Row],[Sub-Sector]],Table2[% Price above 20 EMA],"&gt;=0")/Table4[[#This Row],[Count]]</f>
        <v>1</v>
      </c>
      <c r="S13" s="3">
        <f>COUNTIFS(Table2[Sub-Sector],Table4[[#This Row],[Sub-Sector]],Table2[% Price above 50 EMA],"&gt;=0")/Table4[[#This Row],[Count]]</f>
        <v>0.66666666666666663</v>
      </c>
      <c r="T13" s="3">
        <f>COUNTIFS(Table2[Sub-Sector],Table4[[#This Row],[Sub-Sector]],Table2[% Price above 200 EMA],"&gt;=0")/Table4[[#This Row],[Count]]</f>
        <v>1</v>
      </c>
      <c r="U13" s="3">
        <f>COUNTIFS(Table2[Sub-Sector],Table4[[#This Row],[Sub-Sector]],Table2[Rate of Change - Zone],"Positive")/Table4[[#This Row],[Count]]</f>
        <v>0.66666666666666663</v>
      </c>
      <c r="V13" s="3">
        <f>COUNTIFS(Table2[Sub-Sector],Table4[[#This Row],[Sub-Sector]],Table2[Sharpe Ratio],"&gt;=0.10")/Table4[[#This Row],[Count]]</f>
        <v>0.33333333333333331</v>
      </c>
      <c r="W13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252.5</v>
      </c>
      <c r="X13" s="4">
        <f>_xlfn.RANK.AVG(Table4[[#This Row],[Score]],Table4[Score],1)</f>
        <v>13</v>
      </c>
      <c r="Y13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129</v>
      </c>
      <c r="Z13" s="4">
        <f>_xlfn.RANK.AVG(Table4[[#This Row],[Score 2 ]],Table4[[Score 2 ]],1)</f>
        <v>11</v>
      </c>
    </row>
    <row r="14" spans="1:26" x14ac:dyDescent="0.3">
      <c r="A14" s="3" t="s">
        <v>412</v>
      </c>
      <c r="B14" s="4">
        <f>COUNTIFS(Table2[Sub-Sector],Table4[[#This Row],[Sub-Sector]])</f>
        <v>11</v>
      </c>
      <c r="C14" s="3">
        <f>COUNTIFS(Table2[Sub-Sector],Table4[[#This Row],[Sub-Sector]],Table2[Uptrend],"Uptrend")/Table4[[#This Row],[Count]]</f>
        <v>0.63636363636363635</v>
      </c>
      <c r="D14" s="3">
        <f>COUNTIFS(Table2[Sub-Sector],Table4[[#This Row],[Sub-Sector]],Table2[1W Return vs Nifty],"&gt;=5")/Table4[[#This Row],[Count]]</f>
        <v>0.36363636363636365</v>
      </c>
      <c r="E14" s="3">
        <f>COUNTIFS(Table2[Sub-Sector],Table4[[#This Row],[Sub-Sector]],Table2[1M Return vs Nifty],"&gt;=5")/Table4[[#This Row],[Count]]</f>
        <v>0.63636363636363635</v>
      </c>
      <c r="F14" s="3">
        <f>COUNTIFS(Table2[Sub-Sector],Table4[[#This Row],[Sub-Sector]],Table2[6M Return vs Nifty],"&gt;=10")/Table4[[#This Row],[Count]]</f>
        <v>0.54545454545454541</v>
      </c>
      <c r="G14" s="3">
        <f>COUNTIFS(Table2[Sub-Sector],Table4[[#This Row],[Sub-Sector]],Table2[1Y Return vs Nifty],"&gt;=10")/Table4[[#This Row],[Count]]</f>
        <v>0.54545454545454541</v>
      </c>
      <c r="H14" s="3">
        <f>COUNTIFS(Table2[Sub-Sector],Table4[[#This Row],[Sub-Sector]],Table2[RSI Exponential â€“ 14D],"&gt;=50")/Table4[[#This Row],[Count]]</f>
        <v>1</v>
      </c>
      <c r="I14" s="3">
        <f>COUNTIFS(Table2[Sub-Sector],Table4[[#This Row],[Sub-Sector]],Table2[Relative Volume],"&gt;=1")/Table4[[#This Row],[Count]]</f>
        <v>0.72727272727272729</v>
      </c>
      <c r="J14" s="3">
        <f>COUNTIFS(Table2[Sub-Sector],Table4[[#This Row],[Sub-Sector]],Table2[% Away From Day Low],"&gt;=0.05")/Table4[[#This Row],[Count]]</f>
        <v>0.18181818181818182</v>
      </c>
      <c r="K14" s="3">
        <f>COUNTIFS(Table2[Sub-Sector],Table4[[#This Row],[Sub-Sector]],Table2[% Away From Day High],"&lt;=0.05")/Table4[[#This Row],[Count]]</f>
        <v>0.90909090909090906</v>
      </c>
      <c r="L14" s="3">
        <f>COUNTIFS(Table2[Sub-Sector],Table4[[#This Row],[Sub-Sector]],Table2[% Away From Current Week Low],"&gt;=0.05")/Table4[[#This Row],[Count]]</f>
        <v>0.18181818181818182</v>
      </c>
      <c r="M14" s="3">
        <f>COUNTIFS(Table2[Sub-Sector],Table4[[#This Row],[Sub-Sector]],Table2[% Away From Current Week High],"&lt;=0.05")/Table4[[#This Row],[Count]]</f>
        <v>0.90909090909090906</v>
      </c>
      <c r="N14" s="3">
        <f>COUNTIFS(Table2[Sub-Sector],Table4[[#This Row],[Sub-Sector]],Table2[% Away From Current Month Low],"&gt;=0.05")/Table4[[#This Row],[Count]]</f>
        <v>0.81818181818181823</v>
      </c>
      <c r="O14" s="3">
        <f>COUNTIFS(Table2[Sub-Sector],Table4[[#This Row],[Sub-Sector]],Table2[% Away From Current Month High],"&lt;=0.05")/Table4[[#This Row],[Count]]</f>
        <v>0.81818181818181823</v>
      </c>
      <c r="P14" s="3">
        <f>COUNTIFS(Table2[Sub-Sector],Table4[[#This Row],[Sub-Sector]],Table2[% Away From 52W High],"&lt;=10")/Table4[[#This Row],[Count]]</f>
        <v>0.54545454545454541</v>
      </c>
      <c r="Q14" s="3">
        <f>COUNTIFS(Table2[Sub-Sector],Table4[[#This Row],[Sub-Sector]],Table2[% Away From 52W Low],"&gt;=10")/Table4[[#This Row],[Count]]</f>
        <v>0.81818181818181823</v>
      </c>
      <c r="R14" s="3">
        <f>COUNTIFS(Table2[Sub-Sector],Table4[[#This Row],[Sub-Sector]],Table2[% Price above 20 EMA],"&gt;=0")/Table4[[#This Row],[Count]]</f>
        <v>0.90909090909090906</v>
      </c>
      <c r="S14" s="3">
        <f>COUNTIFS(Table2[Sub-Sector],Table4[[#This Row],[Sub-Sector]],Table2[% Price above 50 EMA],"&gt;=0")/Table4[[#This Row],[Count]]</f>
        <v>0.72727272727272729</v>
      </c>
      <c r="T14" s="3">
        <f>COUNTIFS(Table2[Sub-Sector],Table4[[#This Row],[Sub-Sector]],Table2[% Price above 200 EMA],"&gt;=0")/Table4[[#This Row],[Count]]</f>
        <v>0.72727272727272729</v>
      </c>
      <c r="U14" s="3">
        <f>COUNTIFS(Table2[Sub-Sector],Table4[[#This Row],[Sub-Sector]],Table2[Rate of Change - Zone],"Positive")/Table4[[#This Row],[Count]]</f>
        <v>1</v>
      </c>
      <c r="V14" s="3">
        <f>COUNTIFS(Table2[Sub-Sector],Table4[[#This Row],[Sub-Sector]],Table2[Sharpe Ratio],"&gt;=0.10")/Table4[[#This Row],[Count]]</f>
        <v>0.36363636363636365</v>
      </c>
      <c r="W14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234</v>
      </c>
      <c r="X14" s="4">
        <f>_xlfn.RANK.AVG(Table4[[#This Row],[Score]],Table4[Score],1)</f>
        <v>10</v>
      </c>
      <c r="Y14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132</v>
      </c>
      <c r="Z14" s="4">
        <f>_xlfn.RANK.AVG(Table4[[#This Row],[Score 2 ]],Table4[[Score 2 ]],1)</f>
        <v>13</v>
      </c>
    </row>
    <row r="15" spans="1:26" x14ac:dyDescent="0.3">
      <c r="A15" s="3" t="s">
        <v>497</v>
      </c>
      <c r="B15" s="4">
        <f>COUNTIFS(Table2[Sub-Sector],Table4[[#This Row],[Sub-Sector]])</f>
        <v>4</v>
      </c>
      <c r="C15" s="3">
        <f>COUNTIFS(Table2[Sub-Sector],Table4[[#This Row],[Sub-Sector]],Table2[Uptrend],"Uptrend")/Table4[[#This Row],[Count]]</f>
        <v>0.75</v>
      </c>
      <c r="D15" s="3">
        <f>COUNTIFS(Table2[Sub-Sector],Table4[[#This Row],[Sub-Sector]],Table2[1W Return vs Nifty],"&gt;=5")/Table4[[#This Row],[Count]]</f>
        <v>0</v>
      </c>
      <c r="E15" s="3">
        <f>COUNTIFS(Table2[Sub-Sector],Table4[[#This Row],[Sub-Sector]],Table2[1M Return vs Nifty],"&gt;=5")/Table4[[#This Row],[Count]]</f>
        <v>0.25</v>
      </c>
      <c r="F15" s="3">
        <f>COUNTIFS(Table2[Sub-Sector],Table4[[#This Row],[Sub-Sector]],Table2[6M Return vs Nifty],"&gt;=10")/Table4[[#This Row],[Count]]</f>
        <v>1</v>
      </c>
      <c r="G15" s="3">
        <f>COUNTIFS(Table2[Sub-Sector],Table4[[#This Row],[Sub-Sector]],Table2[1Y Return vs Nifty],"&gt;=10")/Table4[[#This Row],[Count]]</f>
        <v>0.75</v>
      </c>
      <c r="H15" s="3">
        <f>COUNTIFS(Table2[Sub-Sector],Table4[[#This Row],[Sub-Sector]],Table2[RSI Exponential â€“ 14D],"&gt;=50")/Table4[[#This Row],[Count]]</f>
        <v>0.5</v>
      </c>
      <c r="I15" s="3">
        <f>COUNTIFS(Table2[Sub-Sector],Table4[[#This Row],[Sub-Sector]],Table2[Relative Volume],"&gt;=1")/Table4[[#This Row],[Count]]</f>
        <v>0.5</v>
      </c>
      <c r="J15" s="3">
        <f>COUNTIFS(Table2[Sub-Sector],Table4[[#This Row],[Sub-Sector]],Table2[% Away From Day Low],"&gt;=0.05")/Table4[[#This Row],[Count]]</f>
        <v>0</v>
      </c>
      <c r="K15" s="3">
        <f>COUNTIFS(Table2[Sub-Sector],Table4[[#This Row],[Sub-Sector]],Table2[% Away From Day High],"&lt;=0.05")/Table4[[#This Row],[Count]]</f>
        <v>0.75</v>
      </c>
      <c r="L15" s="3">
        <f>COUNTIFS(Table2[Sub-Sector],Table4[[#This Row],[Sub-Sector]],Table2[% Away From Current Week Low],"&gt;=0.05")/Table4[[#This Row],[Count]]</f>
        <v>0</v>
      </c>
      <c r="M15" s="3">
        <f>COUNTIFS(Table2[Sub-Sector],Table4[[#This Row],[Sub-Sector]],Table2[% Away From Current Week High],"&lt;=0.05")/Table4[[#This Row],[Count]]</f>
        <v>0.75</v>
      </c>
      <c r="N15" s="3">
        <f>COUNTIFS(Table2[Sub-Sector],Table4[[#This Row],[Sub-Sector]],Table2[% Away From Current Month Low],"&gt;=0.05")/Table4[[#This Row],[Count]]</f>
        <v>0.5</v>
      </c>
      <c r="O15" s="3">
        <f>COUNTIFS(Table2[Sub-Sector],Table4[[#This Row],[Sub-Sector]],Table2[% Away From Current Month High],"&lt;=0.05")/Table4[[#This Row],[Count]]</f>
        <v>0</v>
      </c>
      <c r="P15" s="3">
        <f>COUNTIFS(Table2[Sub-Sector],Table4[[#This Row],[Sub-Sector]],Table2[% Away From 52W High],"&lt;=10")/Table4[[#This Row],[Count]]</f>
        <v>0.5</v>
      </c>
      <c r="Q15" s="3">
        <f>COUNTIFS(Table2[Sub-Sector],Table4[[#This Row],[Sub-Sector]],Table2[% Away From 52W Low],"&gt;=10")/Table4[[#This Row],[Count]]</f>
        <v>1</v>
      </c>
      <c r="R15" s="3">
        <f>COUNTIFS(Table2[Sub-Sector],Table4[[#This Row],[Sub-Sector]],Table2[% Price above 20 EMA],"&gt;=0")/Table4[[#This Row],[Count]]</f>
        <v>0.5</v>
      </c>
      <c r="S15" s="3">
        <f>COUNTIFS(Table2[Sub-Sector],Table4[[#This Row],[Sub-Sector]],Table2[% Price above 50 EMA],"&gt;=0")/Table4[[#This Row],[Count]]</f>
        <v>0.75</v>
      </c>
      <c r="T15" s="3">
        <f>COUNTIFS(Table2[Sub-Sector],Table4[[#This Row],[Sub-Sector]],Table2[% Price above 200 EMA],"&gt;=0")/Table4[[#This Row],[Count]]</f>
        <v>1</v>
      </c>
      <c r="U15" s="3">
        <f>COUNTIFS(Table2[Sub-Sector],Table4[[#This Row],[Sub-Sector]],Table2[Rate of Change - Zone],"Positive")/Table4[[#This Row],[Count]]</f>
        <v>0.75</v>
      </c>
      <c r="V15" s="3">
        <f>COUNTIFS(Table2[Sub-Sector],Table4[[#This Row],[Sub-Sector]],Table2[Sharpe Ratio],"&gt;=0.10")/Table4[[#This Row],[Count]]</f>
        <v>0.5</v>
      </c>
      <c r="W15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322.5</v>
      </c>
      <c r="X15" s="4">
        <f>_xlfn.RANK.AVG(Table4[[#This Row],[Score]],Table4[Score],1)</f>
        <v>28.5</v>
      </c>
      <c r="Y15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135.5</v>
      </c>
      <c r="Z15" s="4">
        <f>_xlfn.RANK.AVG(Table4[[#This Row],[Score 2 ]],Table4[[Score 2 ]],1)</f>
        <v>14</v>
      </c>
    </row>
    <row r="16" spans="1:26" x14ac:dyDescent="0.3">
      <c r="A16" s="3" t="s">
        <v>995</v>
      </c>
      <c r="B16" s="4">
        <f>COUNTIFS(Table2[Sub-Sector],Table4[[#This Row],[Sub-Sector]])</f>
        <v>6</v>
      </c>
      <c r="C16" s="3">
        <f>COUNTIFS(Table2[Sub-Sector],Table4[[#This Row],[Sub-Sector]],Table2[Uptrend],"Uptrend")/Table4[[#This Row],[Count]]</f>
        <v>1</v>
      </c>
      <c r="D16" s="3">
        <f>COUNTIFS(Table2[Sub-Sector],Table4[[#This Row],[Sub-Sector]],Table2[1W Return vs Nifty],"&gt;=5")/Table4[[#This Row],[Count]]</f>
        <v>0.33333333333333331</v>
      </c>
      <c r="E16" s="3">
        <f>COUNTIFS(Table2[Sub-Sector],Table4[[#This Row],[Sub-Sector]],Table2[1M Return vs Nifty],"&gt;=5")/Table4[[#This Row],[Count]]</f>
        <v>0.66666666666666663</v>
      </c>
      <c r="F16" s="3">
        <f>COUNTIFS(Table2[Sub-Sector],Table4[[#This Row],[Sub-Sector]],Table2[6M Return vs Nifty],"&gt;=10")/Table4[[#This Row],[Count]]</f>
        <v>0.5</v>
      </c>
      <c r="G16" s="3">
        <f>COUNTIFS(Table2[Sub-Sector],Table4[[#This Row],[Sub-Sector]],Table2[1Y Return vs Nifty],"&gt;=10")/Table4[[#This Row],[Count]]</f>
        <v>0.66666666666666663</v>
      </c>
      <c r="H16" s="3">
        <f>COUNTIFS(Table2[Sub-Sector],Table4[[#This Row],[Sub-Sector]],Table2[RSI Exponential â€“ 14D],"&gt;=50")/Table4[[#This Row],[Count]]</f>
        <v>0.66666666666666663</v>
      </c>
      <c r="I16" s="3">
        <f>COUNTIFS(Table2[Sub-Sector],Table4[[#This Row],[Sub-Sector]],Table2[Relative Volume],"&gt;=1")/Table4[[#This Row],[Count]]</f>
        <v>0.5</v>
      </c>
      <c r="J16" s="3">
        <f>COUNTIFS(Table2[Sub-Sector],Table4[[#This Row],[Sub-Sector]],Table2[% Away From Day Low],"&gt;=0.05")/Table4[[#This Row],[Count]]</f>
        <v>0</v>
      </c>
      <c r="K16" s="3">
        <f>COUNTIFS(Table2[Sub-Sector],Table4[[#This Row],[Sub-Sector]],Table2[% Away From Day High],"&lt;=0.05")/Table4[[#This Row],[Count]]</f>
        <v>1</v>
      </c>
      <c r="L16" s="3">
        <f>COUNTIFS(Table2[Sub-Sector],Table4[[#This Row],[Sub-Sector]],Table2[% Away From Current Week Low],"&gt;=0.05")/Table4[[#This Row],[Count]]</f>
        <v>0</v>
      </c>
      <c r="M16" s="3">
        <f>COUNTIFS(Table2[Sub-Sector],Table4[[#This Row],[Sub-Sector]],Table2[% Away From Current Week High],"&lt;=0.05")/Table4[[#This Row],[Count]]</f>
        <v>1</v>
      </c>
      <c r="N16" s="3">
        <f>COUNTIFS(Table2[Sub-Sector],Table4[[#This Row],[Sub-Sector]],Table2[% Away From Current Month Low],"&gt;=0.05")/Table4[[#This Row],[Count]]</f>
        <v>1</v>
      </c>
      <c r="O16" s="3">
        <f>COUNTIFS(Table2[Sub-Sector],Table4[[#This Row],[Sub-Sector]],Table2[% Away From Current Month High],"&lt;=0.05")/Table4[[#This Row],[Count]]</f>
        <v>0.33333333333333331</v>
      </c>
      <c r="P16" s="3">
        <f>COUNTIFS(Table2[Sub-Sector],Table4[[#This Row],[Sub-Sector]],Table2[% Away From 52W High],"&lt;=10")/Table4[[#This Row],[Count]]</f>
        <v>0.5</v>
      </c>
      <c r="Q16" s="3">
        <f>COUNTIFS(Table2[Sub-Sector],Table4[[#This Row],[Sub-Sector]],Table2[% Away From 52W Low],"&gt;=10")/Table4[[#This Row],[Count]]</f>
        <v>1</v>
      </c>
      <c r="R16" s="3">
        <f>COUNTIFS(Table2[Sub-Sector],Table4[[#This Row],[Sub-Sector]],Table2[% Price above 20 EMA],"&gt;=0")/Table4[[#This Row],[Count]]</f>
        <v>0.66666666666666663</v>
      </c>
      <c r="S16" s="3">
        <f>COUNTIFS(Table2[Sub-Sector],Table4[[#This Row],[Sub-Sector]],Table2[% Price above 50 EMA],"&gt;=0")/Table4[[#This Row],[Count]]</f>
        <v>0.83333333333333337</v>
      </c>
      <c r="T16" s="3">
        <f>COUNTIFS(Table2[Sub-Sector],Table4[[#This Row],[Sub-Sector]],Table2[% Price above 200 EMA],"&gt;=0")/Table4[[#This Row],[Count]]</f>
        <v>1</v>
      </c>
      <c r="U16" s="3">
        <f>COUNTIFS(Table2[Sub-Sector],Table4[[#This Row],[Sub-Sector]],Table2[Rate of Change - Zone],"Positive")/Table4[[#This Row],[Count]]</f>
        <v>1</v>
      </c>
      <c r="V16" s="3">
        <f>COUNTIFS(Table2[Sub-Sector],Table4[[#This Row],[Sub-Sector]],Table2[Sharpe Ratio],"&gt;=0.10")/Table4[[#This Row],[Count]]</f>
        <v>0.16666666666666666</v>
      </c>
      <c r="W16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198.5</v>
      </c>
      <c r="X16" s="4">
        <f>_xlfn.RANK.AVG(Table4[[#This Row],[Score]],Table4[Score],1)</f>
        <v>8</v>
      </c>
      <c r="Y16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144</v>
      </c>
      <c r="Z16" s="4">
        <f>_xlfn.RANK.AVG(Table4[[#This Row],[Score 2 ]],Table4[[Score 2 ]],1)</f>
        <v>15</v>
      </c>
    </row>
    <row r="17" spans="1:26" x14ac:dyDescent="0.3">
      <c r="A17" s="3" t="s">
        <v>832</v>
      </c>
      <c r="B17" s="4">
        <f>COUNTIFS(Table2[Sub-Sector],Table4[[#This Row],[Sub-Sector]])</f>
        <v>2</v>
      </c>
      <c r="C17" s="3">
        <f>COUNTIFS(Table2[Sub-Sector],Table4[[#This Row],[Sub-Sector]],Table2[Uptrend],"Uptrend")/Table4[[#This Row],[Count]]</f>
        <v>0</v>
      </c>
      <c r="D17" s="3">
        <f>COUNTIFS(Table2[Sub-Sector],Table4[[#This Row],[Sub-Sector]],Table2[1W Return vs Nifty],"&gt;=5")/Table4[[#This Row],[Count]]</f>
        <v>0.5</v>
      </c>
      <c r="E17" s="3">
        <f>COUNTIFS(Table2[Sub-Sector],Table4[[#This Row],[Sub-Sector]],Table2[1M Return vs Nifty],"&gt;=5")/Table4[[#This Row],[Count]]</f>
        <v>0</v>
      </c>
      <c r="F17" s="3">
        <f>COUNTIFS(Table2[Sub-Sector],Table4[[#This Row],[Sub-Sector]],Table2[6M Return vs Nifty],"&gt;=10")/Table4[[#This Row],[Count]]</f>
        <v>0.5</v>
      </c>
      <c r="G17" s="3">
        <f>COUNTIFS(Table2[Sub-Sector],Table4[[#This Row],[Sub-Sector]],Table2[1Y Return vs Nifty],"&gt;=10")/Table4[[#This Row],[Count]]</f>
        <v>0.5</v>
      </c>
      <c r="H17" s="3">
        <f>COUNTIFS(Table2[Sub-Sector],Table4[[#This Row],[Sub-Sector]],Table2[RSI Exponential â€“ 14D],"&gt;=50")/Table4[[#This Row],[Count]]</f>
        <v>1</v>
      </c>
      <c r="I17" s="3">
        <f>COUNTIFS(Table2[Sub-Sector],Table4[[#This Row],[Sub-Sector]],Table2[Relative Volume],"&gt;=1")/Table4[[#This Row],[Count]]</f>
        <v>1</v>
      </c>
      <c r="J17" s="3">
        <f>COUNTIFS(Table2[Sub-Sector],Table4[[#This Row],[Sub-Sector]],Table2[% Away From Day Low],"&gt;=0.05")/Table4[[#This Row],[Count]]</f>
        <v>0</v>
      </c>
      <c r="K17" s="3">
        <f>COUNTIFS(Table2[Sub-Sector],Table4[[#This Row],[Sub-Sector]],Table2[% Away From Day High],"&lt;=0.05")/Table4[[#This Row],[Count]]</f>
        <v>1</v>
      </c>
      <c r="L17" s="3">
        <f>COUNTIFS(Table2[Sub-Sector],Table4[[#This Row],[Sub-Sector]],Table2[% Away From Current Week Low],"&gt;=0.05")/Table4[[#This Row],[Count]]</f>
        <v>0</v>
      </c>
      <c r="M17" s="3">
        <f>COUNTIFS(Table2[Sub-Sector],Table4[[#This Row],[Sub-Sector]],Table2[% Away From Current Week High],"&lt;=0.05")/Table4[[#This Row],[Count]]</f>
        <v>1</v>
      </c>
      <c r="N17" s="3">
        <f>COUNTIFS(Table2[Sub-Sector],Table4[[#This Row],[Sub-Sector]],Table2[% Away From Current Month Low],"&gt;=0.05")/Table4[[#This Row],[Count]]</f>
        <v>0.5</v>
      </c>
      <c r="O17" s="3">
        <f>COUNTIFS(Table2[Sub-Sector],Table4[[#This Row],[Sub-Sector]],Table2[% Away From Current Month High],"&lt;=0.05")/Table4[[#This Row],[Count]]</f>
        <v>0</v>
      </c>
      <c r="P17" s="3">
        <f>COUNTIFS(Table2[Sub-Sector],Table4[[#This Row],[Sub-Sector]],Table2[% Away From 52W High],"&lt;=10")/Table4[[#This Row],[Count]]</f>
        <v>0</v>
      </c>
      <c r="Q17" s="3">
        <f>COUNTIFS(Table2[Sub-Sector],Table4[[#This Row],[Sub-Sector]],Table2[% Away From 52W Low],"&gt;=10")/Table4[[#This Row],[Count]]</f>
        <v>0.5</v>
      </c>
      <c r="R17" s="3">
        <f>COUNTIFS(Table2[Sub-Sector],Table4[[#This Row],[Sub-Sector]],Table2[% Price above 20 EMA],"&gt;=0")/Table4[[#This Row],[Count]]</f>
        <v>1</v>
      </c>
      <c r="S17" s="3">
        <f>COUNTIFS(Table2[Sub-Sector],Table4[[#This Row],[Sub-Sector]],Table2[% Price above 50 EMA],"&gt;=0")/Table4[[#This Row],[Count]]</f>
        <v>0.5</v>
      </c>
      <c r="T17" s="3">
        <f>COUNTIFS(Table2[Sub-Sector],Table4[[#This Row],[Sub-Sector]],Table2[% Price above 200 EMA],"&gt;=0")/Table4[[#This Row],[Count]]</f>
        <v>0.5</v>
      </c>
      <c r="U17" s="3">
        <f>COUNTIFS(Table2[Sub-Sector],Table4[[#This Row],[Sub-Sector]],Table2[Rate of Change - Zone],"Positive")/Table4[[#This Row],[Count]]</f>
        <v>1</v>
      </c>
      <c r="V17" s="3">
        <f>COUNTIFS(Table2[Sub-Sector],Table4[[#This Row],[Sub-Sector]],Table2[Sharpe Ratio],"&gt;=0.10")/Table4[[#This Row],[Count]]</f>
        <v>0.5</v>
      </c>
      <c r="W17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371</v>
      </c>
      <c r="X17" s="4">
        <f>_xlfn.RANK.AVG(Table4[[#This Row],[Score]],Table4[Score],1)</f>
        <v>43</v>
      </c>
      <c r="Y17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144.5</v>
      </c>
      <c r="Z17" s="4">
        <f>_xlfn.RANK.AVG(Table4[[#This Row],[Score 2 ]],Table4[[Score 2 ]],1)</f>
        <v>16</v>
      </c>
    </row>
    <row r="18" spans="1:26" x14ac:dyDescent="0.3">
      <c r="A18" s="3" t="s">
        <v>1391</v>
      </c>
      <c r="B18" s="4">
        <f>COUNTIFS(Table2[Sub-Sector],Table4[[#This Row],[Sub-Sector]])</f>
        <v>3</v>
      </c>
      <c r="C18" s="3">
        <f>COUNTIFS(Table2[Sub-Sector],Table4[[#This Row],[Sub-Sector]],Table2[Uptrend],"Uptrend")/Table4[[#This Row],[Count]]</f>
        <v>1</v>
      </c>
      <c r="D18" s="3">
        <f>COUNTIFS(Table2[Sub-Sector],Table4[[#This Row],[Sub-Sector]],Table2[1W Return vs Nifty],"&gt;=5")/Table4[[#This Row],[Count]]</f>
        <v>0.33333333333333331</v>
      </c>
      <c r="E18" s="3">
        <f>COUNTIFS(Table2[Sub-Sector],Table4[[#This Row],[Sub-Sector]],Table2[1M Return vs Nifty],"&gt;=5")/Table4[[#This Row],[Count]]</f>
        <v>1</v>
      </c>
      <c r="F18" s="3">
        <f>COUNTIFS(Table2[Sub-Sector],Table4[[#This Row],[Sub-Sector]],Table2[6M Return vs Nifty],"&gt;=10")/Table4[[#This Row],[Count]]</f>
        <v>0.66666666666666663</v>
      </c>
      <c r="G18" s="3">
        <f>COUNTIFS(Table2[Sub-Sector],Table4[[#This Row],[Sub-Sector]],Table2[1Y Return vs Nifty],"&gt;=10")/Table4[[#This Row],[Count]]</f>
        <v>0.33333333333333331</v>
      </c>
      <c r="H18" s="3">
        <f>COUNTIFS(Table2[Sub-Sector],Table4[[#This Row],[Sub-Sector]],Table2[RSI Exponential â€“ 14D],"&gt;=50")/Table4[[#This Row],[Count]]</f>
        <v>1</v>
      </c>
      <c r="I18" s="3">
        <f>COUNTIFS(Table2[Sub-Sector],Table4[[#This Row],[Sub-Sector]],Table2[Relative Volume],"&gt;=1")/Table4[[#This Row],[Count]]</f>
        <v>1</v>
      </c>
      <c r="J18" s="3">
        <f>COUNTIFS(Table2[Sub-Sector],Table4[[#This Row],[Sub-Sector]],Table2[% Away From Day Low],"&gt;=0.05")/Table4[[#This Row],[Count]]</f>
        <v>0.33333333333333331</v>
      </c>
      <c r="K18" s="3">
        <f>COUNTIFS(Table2[Sub-Sector],Table4[[#This Row],[Sub-Sector]],Table2[% Away From Day High],"&lt;=0.05")/Table4[[#This Row],[Count]]</f>
        <v>0.66666666666666663</v>
      </c>
      <c r="L18" s="3">
        <f>COUNTIFS(Table2[Sub-Sector],Table4[[#This Row],[Sub-Sector]],Table2[% Away From Current Week Low],"&gt;=0.05")/Table4[[#This Row],[Count]]</f>
        <v>0.33333333333333331</v>
      </c>
      <c r="M18" s="3">
        <f>COUNTIFS(Table2[Sub-Sector],Table4[[#This Row],[Sub-Sector]],Table2[% Away From Current Week High],"&lt;=0.05")/Table4[[#This Row],[Count]]</f>
        <v>0.66666666666666663</v>
      </c>
      <c r="N18" s="3">
        <f>COUNTIFS(Table2[Sub-Sector],Table4[[#This Row],[Sub-Sector]],Table2[% Away From Current Month Low],"&gt;=0.05")/Table4[[#This Row],[Count]]</f>
        <v>1</v>
      </c>
      <c r="O18" s="3">
        <f>COUNTIFS(Table2[Sub-Sector],Table4[[#This Row],[Sub-Sector]],Table2[% Away From Current Month High],"&lt;=0.05")/Table4[[#This Row],[Count]]</f>
        <v>0.66666666666666663</v>
      </c>
      <c r="P18" s="3">
        <f>COUNTIFS(Table2[Sub-Sector],Table4[[#This Row],[Sub-Sector]],Table2[% Away From 52W High],"&lt;=10")/Table4[[#This Row],[Count]]</f>
        <v>0.66666666666666663</v>
      </c>
      <c r="Q18" s="3">
        <f>COUNTIFS(Table2[Sub-Sector],Table4[[#This Row],[Sub-Sector]],Table2[% Away From 52W Low],"&gt;=10")/Table4[[#This Row],[Count]]</f>
        <v>1</v>
      </c>
      <c r="R18" s="3">
        <f>COUNTIFS(Table2[Sub-Sector],Table4[[#This Row],[Sub-Sector]],Table2[% Price above 20 EMA],"&gt;=0")/Table4[[#This Row],[Count]]</f>
        <v>1</v>
      </c>
      <c r="S18" s="3">
        <f>COUNTIFS(Table2[Sub-Sector],Table4[[#This Row],[Sub-Sector]],Table2[% Price above 50 EMA],"&gt;=0")/Table4[[#This Row],[Count]]</f>
        <v>1</v>
      </c>
      <c r="T18" s="3">
        <f>COUNTIFS(Table2[Sub-Sector],Table4[[#This Row],[Sub-Sector]],Table2[% Price above 200 EMA],"&gt;=0")/Table4[[#This Row],[Count]]</f>
        <v>1</v>
      </c>
      <c r="U18" s="3">
        <f>COUNTIFS(Table2[Sub-Sector],Table4[[#This Row],[Sub-Sector]],Table2[Rate of Change - Zone],"Positive")/Table4[[#This Row],[Count]]</f>
        <v>1</v>
      </c>
      <c r="V18" s="3">
        <f>COUNTIFS(Table2[Sub-Sector],Table4[[#This Row],[Sub-Sector]],Table2[Sharpe Ratio],"&gt;=0.10")/Table4[[#This Row],[Count]]</f>
        <v>0.33333333333333331</v>
      </c>
      <c r="W18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190.5</v>
      </c>
      <c r="X18" s="4">
        <f>_xlfn.RANK.AVG(Table4[[#This Row],[Score]],Table4[Score],1)</f>
        <v>7</v>
      </c>
      <c r="Y18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145</v>
      </c>
      <c r="Z18" s="4">
        <f>_xlfn.RANK.AVG(Table4[[#This Row],[Score 2 ]],Table4[[Score 2 ]],1)</f>
        <v>17</v>
      </c>
    </row>
    <row r="19" spans="1:26" x14ac:dyDescent="0.3">
      <c r="A19" s="3" t="s">
        <v>1349</v>
      </c>
      <c r="B19" s="4">
        <f>COUNTIFS(Table2[Sub-Sector],Table4[[#This Row],[Sub-Sector]])</f>
        <v>1</v>
      </c>
      <c r="C19" s="3">
        <f>COUNTIFS(Table2[Sub-Sector],Table4[[#This Row],[Sub-Sector]],Table2[Uptrend],"Uptrend")/Table4[[#This Row],[Count]]</f>
        <v>1</v>
      </c>
      <c r="D19" s="3">
        <f>COUNTIFS(Table2[Sub-Sector],Table4[[#This Row],[Sub-Sector]],Table2[1W Return vs Nifty],"&gt;=5")/Table4[[#This Row],[Count]]</f>
        <v>0</v>
      </c>
      <c r="E19" s="3">
        <f>COUNTIFS(Table2[Sub-Sector],Table4[[#This Row],[Sub-Sector]],Table2[1M Return vs Nifty],"&gt;=5")/Table4[[#This Row],[Count]]</f>
        <v>0</v>
      </c>
      <c r="F19" s="3">
        <f>COUNTIFS(Table2[Sub-Sector],Table4[[#This Row],[Sub-Sector]],Table2[6M Return vs Nifty],"&gt;=10")/Table4[[#This Row],[Count]]</f>
        <v>1</v>
      </c>
      <c r="G19" s="3">
        <f>COUNTIFS(Table2[Sub-Sector],Table4[[#This Row],[Sub-Sector]],Table2[1Y Return vs Nifty],"&gt;=10")/Table4[[#This Row],[Count]]</f>
        <v>1</v>
      </c>
      <c r="H19" s="3">
        <f>COUNTIFS(Table2[Sub-Sector],Table4[[#This Row],[Sub-Sector]],Table2[RSI Exponential â€“ 14D],"&gt;=50")/Table4[[#This Row],[Count]]</f>
        <v>1</v>
      </c>
      <c r="I19" s="3">
        <f>COUNTIFS(Table2[Sub-Sector],Table4[[#This Row],[Sub-Sector]],Table2[Relative Volume],"&gt;=1")/Table4[[#This Row],[Count]]</f>
        <v>0</v>
      </c>
      <c r="J19" s="3">
        <f>COUNTIFS(Table2[Sub-Sector],Table4[[#This Row],[Sub-Sector]],Table2[% Away From Day Low],"&gt;=0.05")/Table4[[#This Row],[Count]]</f>
        <v>0</v>
      </c>
      <c r="K19" s="3">
        <f>COUNTIFS(Table2[Sub-Sector],Table4[[#This Row],[Sub-Sector]],Table2[% Away From Day High],"&lt;=0.05")/Table4[[#This Row],[Count]]</f>
        <v>1</v>
      </c>
      <c r="L19" s="3">
        <f>COUNTIFS(Table2[Sub-Sector],Table4[[#This Row],[Sub-Sector]],Table2[% Away From Current Week Low],"&gt;=0.05")/Table4[[#This Row],[Count]]</f>
        <v>0</v>
      </c>
      <c r="M19" s="3">
        <f>COUNTIFS(Table2[Sub-Sector],Table4[[#This Row],[Sub-Sector]],Table2[% Away From Current Week High],"&lt;=0.05")/Table4[[#This Row],[Count]]</f>
        <v>1</v>
      </c>
      <c r="N19" s="3">
        <f>COUNTIFS(Table2[Sub-Sector],Table4[[#This Row],[Sub-Sector]],Table2[% Away From Current Month Low],"&gt;=0.05")/Table4[[#This Row],[Count]]</f>
        <v>1</v>
      </c>
      <c r="O19" s="3">
        <f>COUNTIFS(Table2[Sub-Sector],Table4[[#This Row],[Sub-Sector]],Table2[% Away From Current Month High],"&lt;=0.05")/Table4[[#This Row],[Count]]</f>
        <v>0</v>
      </c>
      <c r="P19" s="3">
        <f>COUNTIFS(Table2[Sub-Sector],Table4[[#This Row],[Sub-Sector]],Table2[% Away From 52W High],"&lt;=10")/Table4[[#This Row],[Count]]</f>
        <v>1</v>
      </c>
      <c r="Q19" s="3">
        <f>COUNTIFS(Table2[Sub-Sector],Table4[[#This Row],[Sub-Sector]],Table2[% Away From 52W Low],"&gt;=10")/Table4[[#This Row],[Count]]</f>
        <v>1</v>
      </c>
      <c r="R19" s="3">
        <f>COUNTIFS(Table2[Sub-Sector],Table4[[#This Row],[Sub-Sector]],Table2[% Price above 20 EMA],"&gt;=0")/Table4[[#This Row],[Count]]</f>
        <v>1</v>
      </c>
      <c r="S19" s="3">
        <f>COUNTIFS(Table2[Sub-Sector],Table4[[#This Row],[Sub-Sector]],Table2[% Price above 50 EMA],"&gt;=0")/Table4[[#This Row],[Count]]</f>
        <v>1</v>
      </c>
      <c r="T19" s="3">
        <f>COUNTIFS(Table2[Sub-Sector],Table4[[#This Row],[Sub-Sector]],Table2[% Price above 200 EMA],"&gt;=0")/Table4[[#This Row],[Count]]</f>
        <v>1</v>
      </c>
      <c r="U19" s="3">
        <f>COUNTIFS(Table2[Sub-Sector],Table4[[#This Row],[Sub-Sector]],Table2[Rate of Change - Zone],"Positive")/Table4[[#This Row],[Count]]</f>
        <v>1</v>
      </c>
      <c r="V19" s="3">
        <f>COUNTIFS(Table2[Sub-Sector],Table4[[#This Row],[Sub-Sector]],Table2[Sharpe Ratio],"&gt;=0.10")/Table4[[#This Row],[Count]]</f>
        <v>1</v>
      </c>
      <c r="W19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354</v>
      </c>
      <c r="X19" s="4">
        <f>_xlfn.RANK.AVG(Table4[[#This Row],[Score]],Table4[Score],1)</f>
        <v>36</v>
      </c>
      <c r="Y19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150</v>
      </c>
      <c r="Z19" s="4">
        <f>_xlfn.RANK.AVG(Table4[[#This Row],[Score 2 ]],Table4[[Score 2 ]],1)</f>
        <v>20</v>
      </c>
    </row>
    <row r="20" spans="1:26" x14ac:dyDescent="0.3">
      <c r="A20" s="3" t="s">
        <v>229</v>
      </c>
      <c r="B20" s="4">
        <f>COUNTIFS(Table2[Sub-Sector],Table4[[#This Row],[Sub-Sector]])</f>
        <v>1</v>
      </c>
      <c r="C20" s="3">
        <f>COUNTIFS(Table2[Sub-Sector],Table4[[#This Row],[Sub-Sector]],Table2[Uptrend],"Uptrend")/Table4[[#This Row],[Count]]</f>
        <v>1</v>
      </c>
      <c r="D20" s="3">
        <f>COUNTIFS(Table2[Sub-Sector],Table4[[#This Row],[Sub-Sector]],Table2[1W Return vs Nifty],"&gt;=5")/Table4[[#This Row],[Count]]</f>
        <v>0</v>
      </c>
      <c r="E20" s="3">
        <f>COUNTIFS(Table2[Sub-Sector],Table4[[#This Row],[Sub-Sector]],Table2[1M Return vs Nifty],"&gt;=5")/Table4[[#This Row],[Count]]</f>
        <v>0</v>
      </c>
      <c r="F20" s="3">
        <f>COUNTIFS(Table2[Sub-Sector],Table4[[#This Row],[Sub-Sector]],Table2[6M Return vs Nifty],"&gt;=10")/Table4[[#This Row],[Count]]</f>
        <v>1</v>
      </c>
      <c r="G20" s="3">
        <f>COUNTIFS(Table2[Sub-Sector],Table4[[#This Row],[Sub-Sector]],Table2[1Y Return vs Nifty],"&gt;=10")/Table4[[#This Row],[Count]]</f>
        <v>1</v>
      </c>
      <c r="H20" s="3">
        <f>COUNTIFS(Table2[Sub-Sector],Table4[[#This Row],[Sub-Sector]],Table2[RSI Exponential â€“ 14D],"&gt;=50")/Table4[[#This Row],[Count]]</f>
        <v>1</v>
      </c>
      <c r="I20" s="3">
        <f>COUNTIFS(Table2[Sub-Sector],Table4[[#This Row],[Sub-Sector]],Table2[Relative Volume],"&gt;=1")/Table4[[#This Row],[Count]]</f>
        <v>0</v>
      </c>
      <c r="J20" s="3">
        <f>COUNTIFS(Table2[Sub-Sector],Table4[[#This Row],[Sub-Sector]],Table2[% Away From Day Low],"&gt;=0.05")/Table4[[#This Row],[Count]]</f>
        <v>0</v>
      </c>
      <c r="K20" s="3">
        <f>COUNTIFS(Table2[Sub-Sector],Table4[[#This Row],[Sub-Sector]],Table2[% Away From Day High],"&lt;=0.05")/Table4[[#This Row],[Count]]</f>
        <v>1</v>
      </c>
      <c r="L20" s="3">
        <f>COUNTIFS(Table2[Sub-Sector],Table4[[#This Row],[Sub-Sector]],Table2[% Away From Current Week Low],"&gt;=0.05")/Table4[[#This Row],[Count]]</f>
        <v>0</v>
      </c>
      <c r="M20" s="3">
        <f>COUNTIFS(Table2[Sub-Sector],Table4[[#This Row],[Sub-Sector]],Table2[% Away From Current Week High],"&lt;=0.05")/Table4[[#This Row],[Count]]</f>
        <v>1</v>
      </c>
      <c r="N20" s="3">
        <f>COUNTIFS(Table2[Sub-Sector],Table4[[#This Row],[Sub-Sector]],Table2[% Away From Current Month Low],"&gt;=0.05")/Table4[[#This Row],[Count]]</f>
        <v>1</v>
      </c>
      <c r="O20" s="3">
        <f>COUNTIFS(Table2[Sub-Sector],Table4[[#This Row],[Sub-Sector]],Table2[% Away From Current Month High],"&lt;=0.05")/Table4[[#This Row],[Count]]</f>
        <v>1</v>
      </c>
      <c r="P20" s="3">
        <f>COUNTIFS(Table2[Sub-Sector],Table4[[#This Row],[Sub-Sector]],Table2[% Away From 52W High],"&lt;=10")/Table4[[#This Row],[Count]]</f>
        <v>1</v>
      </c>
      <c r="Q20" s="3">
        <f>COUNTIFS(Table2[Sub-Sector],Table4[[#This Row],[Sub-Sector]],Table2[% Away From 52W Low],"&gt;=10")/Table4[[#This Row],[Count]]</f>
        <v>1</v>
      </c>
      <c r="R20" s="3">
        <f>COUNTIFS(Table2[Sub-Sector],Table4[[#This Row],[Sub-Sector]],Table2[% Price above 20 EMA],"&gt;=0")/Table4[[#This Row],[Count]]</f>
        <v>1</v>
      </c>
      <c r="S20" s="3">
        <f>COUNTIFS(Table2[Sub-Sector],Table4[[#This Row],[Sub-Sector]],Table2[% Price above 50 EMA],"&gt;=0")/Table4[[#This Row],[Count]]</f>
        <v>1</v>
      </c>
      <c r="T20" s="3">
        <f>COUNTIFS(Table2[Sub-Sector],Table4[[#This Row],[Sub-Sector]],Table2[% Price above 200 EMA],"&gt;=0")/Table4[[#This Row],[Count]]</f>
        <v>1</v>
      </c>
      <c r="U20" s="3">
        <f>COUNTIFS(Table2[Sub-Sector],Table4[[#This Row],[Sub-Sector]],Table2[Rate of Change - Zone],"Positive")/Table4[[#This Row],[Count]]</f>
        <v>1</v>
      </c>
      <c r="V20" s="3">
        <f>COUNTIFS(Table2[Sub-Sector],Table4[[#This Row],[Sub-Sector]],Table2[Sharpe Ratio],"&gt;=0.10")/Table4[[#This Row],[Count]]</f>
        <v>0</v>
      </c>
      <c r="W20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354</v>
      </c>
      <c r="X20" s="4">
        <f>_xlfn.RANK.AVG(Table4[[#This Row],[Score]],Table4[Score],1)</f>
        <v>36</v>
      </c>
      <c r="Y20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150</v>
      </c>
      <c r="Z20" s="4">
        <f>_xlfn.RANK.AVG(Table4[[#This Row],[Score 2 ]],Table4[[Score 2 ]],1)</f>
        <v>20</v>
      </c>
    </row>
    <row r="21" spans="1:26" x14ac:dyDescent="0.3">
      <c r="A21" s="3" t="s">
        <v>1292</v>
      </c>
      <c r="B21" s="4">
        <f>COUNTIFS(Table2[Sub-Sector],Table4[[#This Row],[Sub-Sector]])</f>
        <v>1</v>
      </c>
      <c r="C21" s="3">
        <f>COUNTIFS(Table2[Sub-Sector],Table4[[#This Row],[Sub-Sector]],Table2[Uptrend],"Uptrend")/Table4[[#This Row],[Count]]</f>
        <v>1</v>
      </c>
      <c r="D21" s="3">
        <f>COUNTIFS(Table2[Sub-Sector],Table4[[#This Row],[Sub-Sector]],Table2[1W Return vs Nifty],"&gt;=5")/Table4[[#This Row],[Count]]</f>
        <v>1</v>
      </c>
      <c r="E21" s="3">
        <f>COUNTIFS(Table2[Sub-Sector],Table4[[#This Row],[Sub-Sector]],Table2[1M Return vs Nifty],"&gt;=5")/Table4[[#This Row],[Count]]</f>
        <v>1</v>
      </c>
      <c r="F21" s="3">
        <f>COUNTIFS(Table2[Sub-Sector],Table4[[#This Row],[Sub-Sector]],Table2[6M Return vs Nifty],"&gt;=10")/Table4[[#This Row],[Count]]</f>
        <v>1</v>
      </c>
      <c r="G21" s="3">
        <f>COUNTIFS(Table2[Sub-Sector],Table4[[#This Row],[Sub-Sector]],Table2[1Y Return vs Nifty],"&gt;=10")/Table4[[#This Row],[Count]]</f>
        <v>1</v>
      </c>
      <c r="H21" s="3">
        <f>COUNTIFS(Table2[Sub-Sector],Table4[[#This Row],[Sub-Sector]],Table2[RSI Exponential â€“ 14D],"&gt;=50")/Table4[[#This Row],[Count]]</f>
        <v>1</v>
      </c>
      <c r="I21" s="3">
        <f>COUNTIFS(Table2[Sub-Sector],Table4[[#This Row],[Sub-Sector]],Table2[Relative Volume],"&gt;=1")/Table4[[#This Row],[Count]]</f>
        <v>0</v>
      </c>
      <c r="J21" s="3">
        <f>COUNTIFS(Table2[Sub-Sector],Table4[[#This Row],[Sub-Sector]],Table2[% Away From Day Low],"&gt;=0.05")/Table4[[#This Row],[Count]]</f>
        <v>0</v>
      </c>
      <c r="K21" s="3">
        <f>COUNTIFS(Table2[Sub-Sector],Table4[[#This Row],[Sub-Sector]],Table2[% Away From Day High],"&lt;=0.05")/Table4[[#This Row],[Count]]</f>
        <v>1</v>
      </c>
      <c r="L21" s="3">
        <f>COUNTIFS(Table2[Sub-Sector],Table4[[#This Row],[Sub-Sector]],Table2[% Away From Current Week Low],"&gt;=0.05")/Table4[[#This Row],[Count]]</f>
        <v>0</v>
      </c>
      <c r="M21" s="3">
        <f>COUNTIFS(Table2[Sub-Sector],Table4[[#This Row],[Sub-Sector]],Table2[% Away From Current Week High],"&lt;=0.05")/Table4[[#This Row],[Count]]</f>
        <v>1</v>
      </c>
      <c r="N21" s="3">
        <f>COUNTIFS(Table2[Sub-Sector],Table4[[#This Row],[Sub-Sector]],Table2[% Away From Current Month Low],"&gt;=0.05")/Table4[[#This Row],[Count]]</f>
        <v>1</v>
      </c>
      <c r="O21" s="3">
        <f>COUNTIFS(Table2[Sub-Sector],Table4[[#This Row],[Sub-Sector]],Table2[% Away From Current Month High],"&lt;=0.05")/Table4[[#This Row],[Count]]</f>
        <v>1</v>
      </c>
      <c r="P21" s="3">
        <f>COUNTIFS(Table2[Sub-Sector],Table4[[#This Row],[Sub-Sector]],Table2[% Away From 52W High],"&lt;=10")/Table4[[#This Row],[Count]]</f>
        <v>1</v>
      </c>
      <c r="Q21" s="3">
        <f>COUNTIFS(Table2[Sub-Sector],Table4[[#This Row],[Sub-Sector]],Table2[% Away From 52W Low],"&gt;=10")/Table4[[#This Row],[Count]]</f>
        <v>1</v>
      </c>
      <c r="R21" s="3">
        <f>COUNTIFS(Table2[Sub-Sector],Table4[[#This Row],[Sub-Sector]],Table2[% Price above 20 EMA],"&gt;=0")/Table4[[#This Row],[Count]]</f>
        <v>1</v>
      </c>
      <c r="S21" s="3">
        <f>COUNTIFS(Table2[Sub-Sector],Table4[[#This Row],[Sub-Sector]],Table2[% Price above 50 EMA],"&gt;=0")/Table4[[#This Row],[Count]]</f>
        <v>1</v>
      </c>
      <c r="T21" s="3">
        <f>COUNTIFS(Table2[Sub-Sector],Table4[[#This Row],[Sub-Sector]],Table2[% Price above 200 EMA],"&gt;=0")/Table4[[#This Row],[Count]]</f>
        <v>1</v>
      </c>
      <c r="U21" s="3">
        <f>COUNTIFS(Table2[Sub-Sector],Table4[[#This Row],[Sub-Sector]],Table2[Rate of Change - Zone],"Positive")/Table4[[#This Row],[Count]]</f>
        <v>1</v>
      </c>
      <c r="V21" s="3">
        <f>COUNTIFS(Table2[Sub-Sector],Table4[[#This Row],[Sub-Sector]],Table2[Sharpe Ratio],"&gt;=0.10")/Table4[[#This Row],[Count]]</f>
        <v>1</v>
      </c>
      <c r="W21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176.5</v>
      </c>
      <c r="X21" s="4">
        <f>_xlfn.RANK.AVG(Table4[[#This Row],[Score]],Table4[Score],1)</f>
        <v>5</v>
      </c>
      <c r="Y21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150</v>
      </c>
      <c r="Z21" s="4">
        <f>_xlfn.RANK.AVG(Table4[[#This Row],[Score 2 ]],Table4[[Score 2 ]],1)</f>
        <v>20</v>
      </c>
    </row>
    <row r="22" spans="1:26" x14ac:dyDescent="0.3">
      <c r="A22" s="3" t="s">
        <v>726</v>
      </c>
      <c r="B22" s="4">
        <f>COUNTIFS(Table2[Sub-Sector],Table4[[#This Row],[Sub-Sector]])</f>
        <v>1</v>
      </c>
      <c r="C22" s="3">
        <f>COUNTIFS(Table2[Sub-Sector],Table4[[#This Row],[Sub-Sector]],Table2[Uptrend],"Uptrend")/Table4[[#This Row],[Count]]</f>
        <v>1</v>
      </c>
      <c r="D22" s="3">
        <f>COUNTIFS(Table2[Sub-Sector],Table4[[#This Row],[Sub-Sector]],Table2[1W Return vs Nifty],"&gt;=5")/Table4[[#This Row],[Count]]</f>
        <v>0</v>
      </c>
      <c r="E22" s="3">
        <f>COUNTIFS(Table2[Sub-Sector],Table4[[#This Row],[Sub-Sector]],Table2[1M Return vs Nifty],"&gt;=5")/Table4[[#This Row],[Count]]</f>
        <v>1</v>
      </c>
      <c r="F22" s="3">
        <f>COUNTIFS(Table2[Sub-Sector],Table4[[#This Row],[Sub-Sector]],Table2[6M Return vs Nifty],"&gt;=10")/Table4[[#This Row],[Count]]</f>
        <v>1</v>
      </c>
      <c r="G22" s="3">
        <f>COUNTIFS(Table2[Sub-Sector],Table4[[#This Row],[Sub-Sector]],Table2[1Y Return vs Nifty],"&gt;=10")/Table4[[#This Row],[Count]]</f>
        <v>1</v>
      </c>
      <c r="H22" s="3">
        <f>COUNTIFS(Table2[Sub-Sector],Table4[[#This Row],[Sub-Sector]],Table2[RSI Exponential â€“ 14D],"&gt;=50")/Table4[[#This Row],[Count]]</f>
        <v>1</v>
      </c>
      <c r="I22" s="3">
        <f>COUNTIFS(Table2[Sub-Sector],Table4[[#This Row],[Sub-Sector]],Table2[Relative Volume],"&gt;=1")/Table4[[#This Row],[Count]]</f>
        <v>0</v>
      </c>
      <c r="J22" s="3">
        <f>COUNTIFS(Table2[Sub-Sector],Table4[[#This Row],[Sub-Sector]],Table2[% Away From Day Low],"&gt;=0.05")/Table4[[#This Row],[Count]]</f>
        <v>0</v>
      </c>
      <c r="K22" s="3">
        <f>COUNTIFS(Table2[Sub-Sector],Table4[[#This Row],[Sub-Sector]],Table2[% Away From Day High],"&lt;=0.05")/Table4[[#This Row],[Count]]</f>
        <v>1</v>
      </c>
      <c r="L22" s="3">
        <f>COUNTIFS(Table2[Sub-Sector],Table4[[#This Row],[Sub-Sector]],Table2[% Away From Current Week Low],"&gt;=0.05")/Table4[[#This Row],[Count]]</f>
        <v>0</v>
      </c>
      <c r="M22" s="3">
        <f>COUNTIFS(Table2[Sub-Sector],Table4[[#This Row],[Sub-Sector]],Table2[% Away From Current Week High],"&lt;=0.05")/Table4[[#This Row],[Count]]</f>
        <v>1</v>
      </c>
      <c r="N22" s="3">
        <f>COUNTIFS(Table2[Sub-Sector],Table4[[#This Row],[Sub-Sector]],Table2[% Away From Current Month Low],"&gt;=0.05")/Table4[[#This Row],[Count]]</f>
        <v>1</v>
      </c>
      <c r="O22" s="3">
        <f>COUNTIFS(Table2[Sub-Sector],Table4[[#This Row],[Sub-Sector]],Table2[% Away From Current Month High],"&lt;=0.05")/Table4[[#This Row],[Count]]</f>
        <v>1</v>
      </c>
      <c r="P22" s="3">
        <f>COUNTIFS(Table2[Sub-Sector],Table4[[#This Row],[Sub-Sector]],Table2[% Away From 52W High],"&lt;=10")/Table4[[#This Row],[Count]]</f>
        <v>1</v>
      </c>
      <c r="Q22" s="3">
        <f>COUNTIFS(Table2[Sub-Sector],Table4[[#This Row],[Sub-Sector]],Table2[% Away From 52W Low],"&gt;=10")/Table4[[#This Row],[Count]]</f>
        <v>1</v>
      </c>
      <c r="R22" s="3">
        <f>COUNTIFS(Table2[Sub-Sector],Table4[[#This Row],[Sub-Sector]],Table2[% Price above 20 EMA],"&gt;=0")/Table4[[#This Row],[Count]]</f>
        <v>1</v>
      </c>
      <c r="S22" s="3">
        <f>COUNTIFS(Table2[Sub-Sector],Table4[[#This Row],[Sub-Sector]],Table2[% Price above 50 EMA],"&gt;=0")/Table4[[#This Row],[Count]]</f>
        <v>1</v>
      </c>
      <c r="T22" s="3">
        <f>COUNTIFS(Table2[Sub-Sector],Table4[[#This Row],[Sub-Sector]],Table2[% Price above 200 EMA],"&gt;=0")/Table4[[#This Row],[Count]]</f>
        <v>1</v>
      </c>
      <c r="U22" s="3">
        <f>COUNTIFS(Table2[Sub-Sector],Table4[[#This Row],[Sub-Sector]],Table2[Rate of Change - Zone],"Positive")/Table4[[#This Row],[Count]]</f>
        <v>1</v>
      </c>
      <c r="V22" s="3">
        <f>COUNTIFS(Table2[Sub-Sector],Table4[[#This Row],[Sub-Sector]],Table2[Sharpe Ratio],"&gt;=0.10")/Table4[[#This Row],[Count]]</f>
        <v>0</v>
      </c>
      <c r="W22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261</v>
      </c>
      <c r="X22" s="4">
        <f>_xlfn.RANK.AVG(Table4[[#This Row],[Score]],Table4[Score],1)</f>
        <v>14</v>
      </c>
      <c r="Y22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150</v>
      </c>
      <c r="Z22" s="4">
        <f>_xlfn.RANK.AVG(Table4[[#This Row],[Score 2 ]],Table4[[Score 2 ]],1)</f>
        <v>20</v>
      </c>
    </row>
    <row r="23" spans="1:26" x14ac:dyDescent="0.3">
      <c r="A23" s="3" t="s">
        <v>1647</v>
      </c>
      <c r="B23" s="4">
        <f>COUNTIFS(Table2[Sub-Sector],Table4[[#This Row],[Sub-Sector]])</f>
        <v>1</v>
      </c>
      <c r="C23" s="3">
        <f>COUNTIFS(Table2[Sub-Sector],Table4[[#This Row],[Sub-Sector]],Table2[Uptrend],"Uptrend")/Table4[[#This Row],[Count]]</f>
        <v>1</v>
      </c>
      <c r="D23" s="3">
        <f>COUNTIFS(Table2[Sub-Sector],Table4[[#This Row],[Sub-Sector]],Table2[1W Return vs Nifty],"&gt;=5")/Table4[[#This Row],[Count]]</f>
        <v>0</v>
      </c>
      <c r="E23" s="3">
        <f>COUNTIFS(Table2[Sub-Sector],Table4[[#This Row],[Sub-Sector]],Table2[1M Return vs Nifty],"&gt;=5")/Table4[[#This Row],[Count]]</f>
        <v>0</v>
      </c>
      <c r="F23" s="3">
        <f>COUNTIFS(Table2[Sub-Sector],Table4[[#This Row],[Sub-Sector]],Table2[6M Return vs Nifty],"&gt;=10")/Table4[[#This Row],[Count]]</f>
        <v>1</v>
      </c>
      <c r="G23" s="3">
        <f>COUNTIFS(Table2[Sub-Sector],Table4[[#This Row],[Sub-Sector]],Table2[1Y Return vs Nifty],"&gt;=10")/Table4[[#This Row],[Count]]</f>
        <v>1</v>
      </c>
      <c r="H23" s="3">
        <f>COUNTIFS(Table2[Sub-Sector],Table4[[#This Row],[Sub-Sector]],Table2[RSI Exponential â€“ 14D],"&gt;=50")/Table4[[#This Row],[Count]]</f>
        <v>0</v>
      </c>
      <c r="I23" s="3">
        <f>COUNTIFS(Table2[Sub-Sector],Table4[[#This Row],[Sub-Sector]],Table2[Relative Volume],"&gt;=1")/Table4[[#This Row],[Count]]</f>
        <v>0</v>
      </c>
      <c r="J23" s="3">
        <f>COUNTIFS(Table2[Sub-Sector],Table4[[#This Row],[Sub-Sector]],Table2[% Away From Day Low],"&gt;=0.05")/Table4[[#This Row],[Count]]</f>
        <v>0</v>
      </c>
      <c r="K23" s="3">
        <f>COUNTIFS(Table2[Sub-Sector],Table4[[#This Row],[Sub-Sector]],Table2[% Away From Day High],"&lt;=0.05")/Table4[[#This Row],[Count]]</f>
        <v>1</v>
      </c>
      <c r="L23" s="3">
        <f>COUNTIFS(Table2[Sub-Sector],Table4[[#This Row],[Sub-Sector]],Table2[% Away From Current Week Low],"&gt;=0.05")/Table4[[#This Row],[Count]]</f>
        <v>0</v>
      </c>
      <c r="M23" s="3">
        <f>COUNTIFS(Table2[Sub-Sector],Table4[[#This Row],[Sub-Sector]],Table2[% Away From Current Week High],"&lt;=0.05")/Table4[[#This Row],[Count]]</f>
        <v>1</v>
      </c>
      <c r="N23" s="3">
        <f>COUNTIFS(Table2[Sub-Sector],Table4[[#This Row],[Sub-Sector]],Table2[% Away From Current Month Low],"&gt;=0.05")/Table4[[#This Row],[Count]]</f>
        <v>1</v>
      </c>
      <c r="O23" s="3">
        <f>COUNTIFS(Table2[Sub-Sector],Table4[[#This Row],[Sub-Sector]],Table2[% Away From Current Month High],"&lt;=0.05")/Table4[[#This Row],[Count]]</f>
        <v>0</v>
      </c>
      <c r="P23" s="3">
        <f>COUNTIFS(Table2[Sub-Sector],Table4[[#This Row],[Sub-Sector]],Table2[% Away From 52W High],"&lt;=10")/Table4[[#This Row],[Count]]</f>
        <v>0</v>
      </c>
      <c r="Q23" s="3">
        <f>COUNTIFS(Table2[Sub-Sector],Table4[[#This Row],[Sub-Sector]],Table2[% Away From 52W Low],"&gt;=10")/Table4[[#This Row],[Count]]</f>
        <v>1</v>
      </c>
      <c r="R23" s="3">
        <f>COUNTIFS(Table2[Sub-Sector],Table4[[#This Row],[Sub-Sector]],Table2[% Price above 20 EMA],"&gt;=0")/Table4[[#This Row],[Count]]</f>
        <v>0</v>
      </c>
      <c r="S23" s="3">
        <f>COUNTIFS(Table2[Sub-Sector],Table4[[#This Row],[Sub-Sector]],Table2[% Price above 50 EMA],"&gt;=0")/Table4[[#This Row],[Count]]</f>
        <v>1</v>
      </c>
      <c r="T23" s="3">
        <f>COUNTIFS(Table2[Sub-Sector],Table4[[#This Row],[Sub-Sector]],Table2[% Price above 200 EMA],"&gt;=0")/Table4[[#This Row],[Count]]</f>
        <v>1</v>
      </c>
      <c r="U23" s="3">
        <f>COUNTIFS(Table2[Sub-Sector],Table4[[#This Row],[Sub-Sector]],Table2[Rate of Change - Zone],"Positive")/Table4[[#This Row],[Count]]</f>
        <v>1</v>
      </c>
      <c r="V23" s="3">
        <f>COUNTIFS(Table2[Sub-Sector],Table4[[#This Row],[Sub-Sector]],Table2[Sharpe Ratio],"&gt;=0.10")/Table4[[#This Row],[Count]]</f>
        <v>0</v>
      </c>
      <c r="W23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354</v>
      </c>
      <c r="X23" s="4">
        <f>_xlfn.RANK.AVG(Table4[[#This Row],[Score]],Table4[Score],1)</f>
        <v>36</v>
      </c>
      <c r="Y23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150</v>
      </c>
      <c r="Z23" s="4">
        <f>_xlfn.RANK.AVG(Table4[[#This Row],[Score 2 ]],Table4[[Score 2 ]],1)</f>
        <v>20</v>
      </c>
    </row>
    <row r="24" spans="1:26" x14ac:dyDescent="0.3">
      <c r="A24" s="3" t="s">
        <v>144</v>
      </c>
      <c r="B24" s="4">
        <f>COUNTIFS(Table2[Sub-Sector],Table4[[#This Row],[Sub-Sector]])</f>
        <v>1</v>
      </c>
      <c r="C24" s="3">
        <f>COUNTIFS(Table2[Sub-Sector],Table4[[#This Row],[Sub-Sector]],Table2[Uptrend],"Uptrend")/Table4[[#This Row],[Count]]</f>
        <v>0</v>
      </c>
      <c r="D24" s="3">
        <f>COUNTIFS(Table2[Sub-Sector],Table4[[#This Row],[Sub-Sector]],Table2[1W Return vs Nifty],"&gt;=5")/Table4[[#This Row],[Count]]</f>
        <v>1</v>
      </c>
      <c r="E24" s="3">
        <f>COUNTIFS(Table2[Sub-Sector],Table4[[#This Row],[Sub-Sector]],Table2[1M Return vs Nifty],"&gt;=5")/Table4[[#This Row],[Count]]</f>
        <v>0</v>
      </c>
      <c r="F24" s="3">
        <f>COUNTIFS(Table2[Sub-Sector],Table4[[#This Row],[Sub-Sector]],Table2[6M Return vs Nifty],"&gt;=10")/Table4[[#This Row],[Count]]</f>
        <v>0</v>
      </c>
      <c r="G24" s="3">
        <f>COUNTIFS(Table2[Sub-Sector],Table4[[#This Row],[Sub-Sector]],Table2[1Y Return vs Nifty],"&gt;=10")/Table4[[#This Row],[Count]]</f>
        <v>1</v>
      </c>
      <c r="H24" s="3">
        <f>COUNTIFS(Table2[Sub-Sector],Table4[[#This Row],[Sub-Sector]],Table2[RSI Exponential â€“ 14D],"&gt;=50")/Table4[[#This Row],[Count]]</f>
        <v>1</v>
      </c>
      <c r="I24" s="3">
        <f>COUNTIFS(Table2[Sub-Sector],Table4[[#This Row],[Sub-Sector]],Table2[Relative Volume],"&gt;=1")/Table4[[#This Row],[Count]]</f>
        <v>1</v>
      </c>
      <c r="J24" s="3">
        <f>COUNTIFS(Table2[Sub-Sector],Table4[[#This Row],[Sub-Sector]],Table2[% Away From Day Low],"&gt;=0.05")/Table4[[#This Row],[Count]]</f>
        <v>0</v>
      </c>
      <c r="K24" s="3">
        <f>COUNTIFS(Table2[Sub-Sector],Table4[[#This Row],[Sub-Sector]],Table2[% Away From Day High],"&lt;=0.05")/Table4[[#This Row],[Count]]</f>
        <v>1</v>
      </c>
      <c r="L24" s="3">
        <f>COUNTIFS(Table2[Sub-Sector],Table4[[#This Row],[Sub-Sector]],Table2[% Away From Current Week Low],"&gt;=0.05")/Table4[[#This Row],[Count]]</f>
        <v>0</v>
      </c>
      <c r="M24" s="3">
        <f>COUNTIFS(Table2[Sub-Sector],Table4[[#This Row],[Sub-Sector]],Table2[% Away From Current Week High],"&lt;=0.05")/Table4[[#This Row],[Count]]</f>
        <v>1</v>
      </c>
      <c r="N24" s="3">
        <f>COUNTIFS(Table2[Sub-Sector],Table4[[#This Row],[Sub-Sector]],Table2[% Away From Current Month Low],"&gt;=0.05")/Table4[[#This Row],[Count]]</f>
        <v>1</v>
      </c>
      <c r="O24" s="3">
        <f>COUNTIFS(Table2[Sub-Sector],Table4[[#This Row],[Sub-Sector]],Table2[% Away From Current Month High],"&lt;=0.05")/Table4[[#This Row],[Count]]</f>
        <v>1</v>
      </c>
      <c r="P24" s="3">
        <f>COUNTIFS(Table2[Sub-Sector],Table4[[#This Row],[Sub-Sector]],Table2[% Away From 52W High],"&lt;=10")/Table4[[#This Row],[Count]]</f>
        <v>1</v>
      </c>
      <c r="Q24" s="3">
        <f>COUNTIFS(Table2[Sub-Sector],Table4[[#This Row],[Sub-Sector]],Table2[% Away From 52W Low],"&gt;=10")/Table4[[#This Row],[Count]]</f>
        <v>1</v>
      </c>
      <c r="R24" s="3">
        <f>COUNTIFS(Table2[Sub-Sector],Table4[[#This Row],[Sub-Sector]],Table2[% Price above 20 EMA],"&gt;=0")/Table4[[#This Row],[Count]]</f>
        <v>1</v>
      </c>
      <c r="S24" s="3">
        <f>COUNTIFS(Table2[Sub-Sector],Table4[[#This Row],[Sub-Sector]],Table2[% Price above 50 EMA],"&gt;=0")/Table4[[#This Row],[Count]]</f>
        <v>1</v>
      </c>
      <c r="T24" s="3">
        <f>COUNTIFS(Table2[Sub-Sector],Table4[[#This Row],[Sub-Sector]],Table2[% Price above 200 EMA],"&gt;=0")/Table4[[#This Row],[Count]]</f>
        <v>1</v>
      </c>
      <c r="U24" s="3">
        <f>COUNTIFS(Table2[Sub-Sector],Table4[[#This Row],[Sub-Sector]],Table2[Rate of Change - Zone],"Positive")/Table4[[#This Row],[Count]]</f>
        <v>1</v>
      </c>
      <c r="V24" s="3">
        <f>COUNTIFS(Table2[Sub-Sector],Table4[[#This Row],[Sub-Sector]],Table2[Sharpe Ratio],"&gt;=0.10")/Table4[[#This Row],[Count]]</f>
        <v>1</v>
      </c>
      <c r="W24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372</v>
      </c>
      <c r="X24" s="4">
        <f>_xlfn.RANK.AVG(Table4[[#This Row],[Score]],Table4[Score],1)</f>
        <v>45</v>
      </c>
      <c r="Y24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154.5</v>
      </c>
      <c r="Z24" s="4">
        <f>_xlfn.RANK.AVG(Table4[[#This Row],[Score 2 ]],Table4[[Score 2 ]],1)</f>
        <v>23</v>
      </c>
    </row>
    <row r="25" spans="1:26" x14ac:dyDescent="0.3">
      <c r="A25" s="3" t="s">
        <v>163</v>
      </c>
      <c r="B25" s="4">
        <f>COUNTIFS(Table2[Sub-Sector],Table4[[#This Row],[Sub-Sector]])</f>
        <v>10</v>
      </c>
      <c r="C25" s="3">
        <f>COUNTIFS(Table2[Sub-Sector],Table4[[#This Row],[Sub-Sector]],Table2[Uptrend],"Uptrend")/Table4[[#This Row],[Count]]</f>
        <v>0.6</v>
      </c>
      <c r="D25" s="3">
        <f>COUNTIFS(Table2[Sub-Sector],Table4[[#This Row],[Sub-Sector]],Table2[1W Return vs Nifty],"&gt;=5")/Table4[[#This Row],[Count]]</f>
        <v>0</v>
      </c>
      <c r="E25" s="3">
        <f>COUNTIFS(Table2[Sub-Sector],Table4[[#This Row],[Sub-Sector]],Table2[1M Return vs Nifty],"&gt;=5")/Table4[[#This Row],[Count]]</f>
        <v>0.4</v>
      </c>
      <c r="F25" s="3">
        <f>COUNTIFS(Table2[Sub-Sector],Table4[[#This Row],[Sub-Sector]],Table2[6M Return vs Nifty],"&gt;=10")/Table4[[#This Row],[Count]]</f>
        <v>0.9</v>
      </c>
      <c r="G25" s="3">
        <f>COUNTIFS(Table2[Sub-Sector],Table4[[#This Row],[Sub-Sector]],Table2[1Y Return vs Nifty],"&gt;=10")/Table4[[#This Row],[Count]]</f>
        <v>1</v>
      </c>
      <c r="H25" s="3">
        <f>COUNTIFS(Table2[Sub-Sector],Table4[[#This Row],[Sub-Sector]],Table2[RSI Exponential â€“ 14D],"&gt;=50")/Table4[[#This Row],[Count]]</f>
        <v>0.7</v>
      </c>
      <c r="I25" s="3">
        <f>COUNTIFS(Table2[Sub-Sector],Table4[[#This Row],[Sub-Sector]],Table2[Relative Volume],"&gt;=1")/Table4[[#This Row],[Count]]</f>
        <v>0.2</v>
      </c>
      <c r="J25" s="3">
        <f>COUNTIFS(Table2[Sub-Sector],Table4[[#This Row],[Sub-Sector]],Table2[% Away From Day Low],"&gt;=0.05")/Table4[[#This Row],[Count]]</f>
        <v>0</v>
      </c>
      <c r="K25" s="3">
        <f>COUNTIFS(Table2[Sub-Sector],Table4[[#This Row],[Sub-Sector]],Table2[% Away From Day High],"&lt;=0.05")/Table4[[#This Row],[Count]]</f>
        <v>1</v>
      </c>
      <c r="L25" s="3">
        <f>COUNTIFS(Table2[Sub-Sector],Table4[[#This Row],[Sub-Sector]],Table2[% Away From Current Week Low],"&gt;=0.05")/Table4[[#This Row],[Count]]</f>
        <v>0</v>
      </c>
      <c r="M25" s="3">
        <f>COUNTIFS(Table2[Sub-Sector],Table4[[#This Row],[Sub-Sector]],Table2[% Away From Current Week High],"&lt;=0.05")/Table4[[#This Row],[Count]]</f>
        <v>1</v>
      </c>
      <c r="N25" s="3">
        <f>COUNTIFS(Table2[Sub-Sector],Table4[[#This Row],[Sub-Sector]],Table2[% Away From Current Month Low],"&gt;=0.05")/Table4[[#This Row],[Count]]</f>
        <v>0.9</v>
      </c>
      <c r="O25" s="3">
        <f>COUNTIFS(Table2[Sub-Sector],Table4[[#This Row],[Sub-Sector]],Table2[% Away From Current Month High],"&lt;=0.05")/Table4[[#This Row],[Count]]</f>
        <v>0.5</v>
      </c>
      <c r="P25" s="3">
        <f>COUNTIFS(Table2[Sub-Sector],Table4[[#This Row],[Sub-Sector]],Table2[% Away From 52W High],"&lt;=10")/Table4[[#This Row],[Count]]</f>
        <v>0.4</v>
      </c>
      <c r="Q25" s="3">
        <f>COUNTIFS(Table2[Sub-Sector],Table4[[#This Row],[Sub-Sector]],Table2[% Away From 52W Low],"&gt;=10")/Table4[[#This Row],[Count]]</f>
        <v>1</v>
      </c>
      <c r="R25" s="3">
        <f>COUNTIFS(Table2[Sub-Sector],Table4[[#This Row],[Sub-Sector]],Table2[% Price above 20 EMA],"&gt;=0")/Table4[[#This Row],[Count]]</f>
        <v>0.8</v>
      </c>
      <c r="S25" s="3">
        <f>COUNTIFS(Table2[Sub-Sector],Table4[[#This Row],[Sub-Sector]],Table2[% Price above 50 EMA],"&gt;=0")/Table4[[#This Row],[Count]]</f>
        <v>0.8</v>
      </c>
      <c r="T25" s="3">
        <f>COUNTIFS(Table2[Sub-Sector],Table4[[#This Row],[Sub-Sector]],Table2[% Price above 200 EMA],"&gt;=0")/Table4[[#This Row],[Count]]</f>
        <v>1</v>
      </c>
      <c r="U25" s="3">
        <f>COUNTIFS(Table2[Sub-Sector],Table4[[#This Row],[Sub-Sector]],Table2[Rate of Change - Zone],"Positive")/Table4[[#This Row],[Count]]</f>
        <v>0.8</v>
      </c>
      <c r="V25" s="3">
        <f>COUNTIFS(Table2[Sub-Sector],Table4[[#This Row],[Sub-Sector]],Table2[Sharpe Ratio],"&gt;=0.10")/Table4[[#This Row],[Count]]</f>
        <v>1</v>
      </c>
      <c r="W25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347.5</v>
      </c>
      <c r="X25" s="4">
        <f>_xlfn.RANK.AVG(Table4[[#This Row],[Score]],Table4[Score],1)</f>
        <v>34</v>
      </c>
      <c r="Y25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157.5</v>
      </c>
      <c r="Z25" s="4">
        <f>_xlfn.RANK.AVG(Table4[[#This Row],[Score 2 ]],Table4[[Score 2 ]],1)</f>
        <v>24</v>
      </c>
    </row>
    <row r="26" spans="1:26" x14ac:dyDescent="0.3">
      <c r="A26" s="3" t="s">
        <v>246</v>
      </c>
      <c r="B26" s="4">
        <f>COUNTIFS(Table2[Sub-Sector],Table4[[#This Row],[Sub-Sector]])</f>
        <v>7</v>
      </c>
      <c r="C26" s="3">
        <f>COUNTIFS(Table2[Sub-Sector],Table4[[#This Row],[Sub-Sector]],Table2[Uptrend],"Uptrend")/Table4[[#This Row],[Count]]</f>
        <v>0.7142857142857143</v>
      </c>
      <c r="D26" s="3">
        <f>COUNTIFS(Table2[Sub-Sector],Table4[[#This Row],[Sub-Sector]],Table2[1W Return vs Nifty],"&gt;=5")/Table4[[#This Row],[Count]]</f>
        <v>0.2857142857142857</v>
      </c>
      <c r="E26" s="3">
        <f>COUNTIFS(Table2[Sub-Sector],Table4[[#This Row],[Sub-Sector]],Table2[1M Return vs Nifty],"&gt;=5")/Table4[[#This Row],[Count]]</f>
        <v>0.42857142857142855</v>
      </c>
      <c r="F26" s="3">
        <f>COUNTIFS(Table2[Sub-Sector],Table4[[#This Row],[Sub-Sector]],Table2[6M Return vs Nifty],"&gt;=10")/Table4[[#This Row],[Count]]</f>
        <v>0.2857142857142857</v>
      </c>
      <c r="G26" s="3">
        <f>COUNTIFS(Table2[Sub-Sector],Table4[[#This Row],[Sub-Sector]],Table2[1Y Return vs Nifty],"&gt;=10")/Table4[[#This Row],[Count]]</f>
        <v>0.8571428571428571</v>
      </c>
      <c r="H26" s="3">
        <f>COUNTIFS(Table2[Sub-Sector],Table4[[#This Row],[Sub-Sector]],Table2[RSI Exponential â€“ 14D],"&gt;=50")/Table4[[#This Row],[Count]]</f>
        <v>1</v>
      </c>
      <c r="I26" s="3">
        <f>COUNTIFS(Table2[Sub-Sector],Table4[[#This Row],[Sub-Sector]],Table2[Relative Volume],"&gt;=1")/Table4[[#This Row],[Count]]</f>
        <v>0.5714285714285714</v>
      </c>
      <c r="J26" s="3">
        <f>COUNTIFS(Table2[Sub-Sector],Table4[[#This Row],[Sub-Sector]],Table2[% Away From Day Low],"&gt;=0.05")/Table4[[#This Row],[Count]]</f>
        <v>0.14285714285714285</v>
      </c>
      <c r="K26" s="3">
        <f>COUNTIFS(Table2[Sub-Sector],Table4[[#This Row],[Sub-Sector]],Table2[% Away From Day High],"&lt;=0.05")/Table4[[#This Row],[Count]]</f>
        <v>1</v>
      </c>
      <c r="L26" s="3">
        <f>COUNTIFS(Table2[Sub-Sector],Table4[[#This Row],[Sub-Sector]],Table2[% Away From Current Week Low],"&gt;=0.05")/Table4[[#This Row],[Count]]</f>
        <v>0.14285714285714285</v>
      </c>
      <c r="M26" s="3">
        <f>COUNTIFS(Table2[Sub-Sector],Table4[[#This Row],[Sub-Sector]],Table2[% Away From Current Week High],"&lt;=0.05")/Table4[[#This Row],[Count]]</f>
        <v>1</v>
      </c>
      <c r="N26" s="3">
        <f>COUNTIFS(Table2[Sub-Sector],Table4[[#This Row],[Sub-Sector]],Table2[% Away From Current Month Low],"&gt;=0.05")/Table4[[#This Row],[Count]]</f>
        <v>1</v>
      </c>
      <c r="O26" s="3">
        <f>COUNTIFS(Table2[Sub-Sector],Table4[[#This Row],[Sub-Sector]],Table2[% Away From Current Month High],"&lt;=0.05")/Table4[[#This Row],[Count]]</f>
        <v>0.7142857142857143</v>
      </c>
      <c r="P26" s="3">
        <f>COUNTIFS(Table2[Sub-Sector],Table4[[#This Row],[Sub-Sector]],Table2[% Away From 52W High],"&lt;=10")/Table4[[#This Row],[Count]]</f>
        <v>0.7142857142857143</v>
      </c>
      <c r="Q26" s="3">
        <f>COUNTIFS(Table2[Sub-Sector],Table4[[#This Row],[Sub-Sector]],Table2[% Away From 52W Low],"&gt;=10")/Table4[[#This Row],[Count]]</f>
        <v>1</v>
      </c>
      <c r="R26" s="3">
        <f>COUNTIFS(Table2[Sub-Sector],Table4[[#This Row],[Sub-Sector]],Table2[% Price above 20 EMA],"&gt;=0")/Table4[[#This Row],[Count]]</f>
        <v>0.8571428571428571</v>
      </c>
      <c r="S26" s="3">
        <f>COUNTIFS(Table2[Sub-Sector],Table4[[#This Row],[Sub-Sector]],Table2[% Price above 50 EMA],"&gt;=0")/Table4[[#This Row],[Count]]</f>
        <v>0.7142857142857143</v>
      </c>
      <c r="T26" s="3">
        <f>COUNTIFS(Table2[Sub-Sector],Table4[[#This Row],[Sub-Sector]],Table2[% Price above 200 EMA],"&gt;=0")/Table4[[#This Row],[Count]]</f>
        <v>1</v>
      </c>
      <c r="U26" s="3">
        <f>COUNTIFS(Table2[Sub-Sector],Table4[[#This Row],[Sub-Sector]],Table2[Rate of Change - Zone],"Positive")/Table4[[#This Row],[Count]]</f>
        <v>1</v>
      </c>
      <c r="V26" s="3">
        <f>COUNTIFS(Table2[Sub-Sector],Table4[[#This Row],[Sub-Sector]],Table2[Sharpe Ratio],"&gt;=0.10")/Table4[[#This Row],[Count]]</f>
        <v>0.2857142857142857</v>
      </c>
      <c r="W26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271</v>
      </c>
      <c r="X26" s="4">
        <f>_xlfn.RANK.AVG(Table4[[#This Row],[Score]],Table4[Score],1)</f>
        <v>17</v>
      </c>
      <c r="Y26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158.5</v>
      </c>
      <c r="Z26" s="4">
        <f>_xlfn.RANK.AVG(Table4[[#This Row],[Score 2 ]],Table4[[Score 2 ]],1)</f>
        <v>25</v>
      </c>
    </row>
    <row r="27" spans="1:26" x14ac:dyDescent="0.3">
      <c r="A27" s="3" t="s">
        <v>60</v>
      </c>
      <c r="B27" s="4">
        <f>COUNTIFS(Table2[Sub-Sector],Table4[[#This Row],[Sub-Sector]])</f>
        <v>6</v>
      </c>
      <c r="C27" s="3">
        <f>COUNTIFS(Table2[Sub-Sector],Table4[[#This Row],[Sub-Sector]],Table2[Uptrend],"Uptrend")/Table4[[#This Row],[Count]]</f>
        <v>0.83333333333333337</v>
      </c>
      <c r="D27" s="3">
        <f>COUNTIFS(Table2[Sub-Sector],Table4[[#This Row],[Sub-Sector]],Table2[1W Return vs Nifty],"&gt;=5")/Table4[[#This Row],[Count]]</f>
        <v>0.33333333333333331</v>
      </c>
      <c r="E27" s="3">
        <f>COUNTIFS(Table2[Sub-Sector],Table4[[#This Row],[Sub-Sector]],Table2[1M Return vs Nifty],"&gt;=5")/Table4[[#This Row],[Count]]</f>
        <v>0.33333333333333331</v>
      </c>
      <c r="F27" s="3">
        <f>COUNTIFS(Table2[Sub-Sector],Table4[[#This Row],[Sub-Sector]],Table2[6M Return vs Nifty],"&gt;=10")/Table4[[#This Row],[Count]]</f>
        <v>0.66666666666666663</v>
      </c>
      <c r="G27" s="3">
        <f>COUNTIFS(Table2[Sub-Sector],Table4[[#This Row],[Sub-Sector]],Table2[1Y Return vs Nifty],"&gt;=10")/Table4[[#This Row],[Count]]</f>
        <v>1</v>
      </c>
      <c r="H27" s="3">
        <f>COUNTIFS(Table2[Sub-Sector],Table4[[#This Row],[Sub-Sector]],Table2[RSI Exponential â€“ 14D],"&gt;=50")/Table4[[#This Row],[Count]]</f>
        <v>0.5</v>
      </c>
      <c r="I27" s="3">
        <f>COUNTIFS(Table2[Sub-Sector],Table4[[#This Row],[Sub-Sector]],Table2[Relative Volume],"&gt;=1")/Table4[[#This Row],[Count]]</f>
        <v>0.5</v>
      </c>
      <c r="J27" s="3">
        <f>COUNTIFS(Table2[Sub-Sector],Table4[[#This Row],[Sub-Sector]],Table2[% Away From Day Low],"&gt;=0.05")/Table4[[#This Row],[Count]]</f>
        <v>0</v>
      </c>
      <c r="K27" s="3">
        <f>COUNTIFS(Table2[Sub-Sector],Table4[[#This Row],[Sub-Sector]],Table2[% Away From Day High],"&lt;=0.05")/Table4[[#This Row],[Count]]</f>
        <v>1</v>
      </c>
      <c r="L27" s="3">
        <f>COUNTIFS(Table2[Sub-Sector],Table4[[#This Row],[Sub-Sector]],Table2[% Away From Current Week Low],"&gt;=0.05")/Table4[[#This Row],[Count]]</f>
        <v>0</v>
      </c>
      <c r="M27" s="3">
        <f>COUNTIFS(Table2[Sub-Sector],Table4[[#This Row],[Sub-Sector]],Table2[% Away From Current Week High],"&lt;=0.05")/Table4[[#This Row],[Count]]</f>
        <v>1</v>
      </c>
      <c r="N27" s="3">
        <f>COUNTIFS(Table2[Sub-Sector],Table4[[#This Row],[Sub-Sector]],Table2[% Away From Current Month Low],"&gt;=0.05")/Table4[[#This Row],[Count]]</f>
        <v>1</v>
      </c>
      <c r="O27" s="3">
        <f>COUNTIFS(Table2[Sub-Sector],Table4[[#This Row],[Sub-Sector]],Table2[% Away From Current Month High],"&lt;=0.05")/Table4[[#This Row],[Count]]</f>
        <v>0.5</v>
      </c>
      <c r="P27" s="3">
        <f>COUNTIFS(Table2[Sub-Sector],Table4[[#This Row],[Sub-Sector]],Table2[% Away From 52W High],"&lt;=10")/Table4[[#This Row],[Count]]</f>
        <v>0.5</v>
      </c>
      <c r="Q27" s="3">
        <f>COUNTIFS(Table2[Sub-Sector],Table4[[#This Row],[Sub-Sector]],Table2[% Away From 52W Low],"&gt;=10")/Table4[[#This Row],[Count]]</f>
        <v>1</v>
      </c>
      <c r="R27" s="3">
        <f>COUNTIFS(Table2[Sub-Sector],Table4[[#This Row],[Sub-Sector]],Table2[% Price above 20 EMA],"&gt;=0")/Table4[[#This Row],[Count]]</f>
        <v>0.66666666666666663</v>
      </c>
      <c r="S27" s="3">
        <f>COUNTIFS(Table2[Sub-Sector],Table4[[#This Row],[Sub-Sector]],Table2[% Price above 50 EMA],"&gt;=0")/Table4[[#This Row],[Count]]</f>
        <v>0.66666666666666663</v>
      </c>
      <c r="T27" s="3">
        <f>COUNTIFS(Table2[Sub-Sector],Table4[[#This Row],[Sub-Sector]],Table2[% Price above 200 EMA],"&gt;=0")/Table4[[#This Row],[Count]]</f>
        <v>1</v>
      </c>
      <c r="U27" s="3">
        <f>COUNTIFS(Table2[Sub-Sector],Table4[[#This Row],[Sub-Sector]],Table2[Rate of Change - Zone],"Positive")/Table4[[#This Row],[Count]]</f>
        <v>0.5</v>
      </c>
      <c r="V27" s="3">
        <f>COUNTIFS(Table2[Sub-Sector],Table4[[#This Row],[Sub-Sector]],Table2[Sharpe Ratio],"&gt;=0.10")/Table4[[#This Row],[Count]]</f>
        <v>0.66666666666666663</v>
      </c>
      <c r="W27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267.5</v>
      </c>
      <c r="X27" s="4">
        <f>_xlfn.RANK.AVG(Table4[[#This Row],[Score]],Table4[Score],1)</f>
        <v>15</v>
      </c>
      <c r="Y27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163.5</v>
      </c>
      <c r="Z27" s="4">
        <f>_xlfn.RANK.AVG(Table4[[#This Row],[Score 2 ]],Table4[[Score 2 ]],1)</f>
        <v>26</v>
      </c>
    </row>
    <row r="28" spans="1:26" x14ac:dyDescent="0.3">
      <c r="A28" s="3" t="s">
        <v>57</v>
      </c>
      <c r="B28" s="4">
        <f>COUNTIFS(Table2[Sub-Sector],Table4[[#This Row],[Sub-Sector]])</f>
        <v>3</v>
      </c>
      <c r="C28" s="3">
        <f>COUNTIFS(Table2[Sub-Sector],Table4[[#This Row],[Sub-Sector]],Table2[Uptrend],"Uptrend")/Table4[[#This Row],[Count]]</f>
        <v>1</v>
      </c>
      <c r="D28" s="3">
        <f>COUNTIFS(Table2[Sub-Sector],Table4[[#This Row],[Sub-Sector]],Table2[1W Return vs Nifty],"&gt;=5")/Table4[[#This Row],[Count]]</f>
        <v>0.33333333333333331</v>
      </c>
      <c r="E28" s="3">
        <f>COUNTIFS(Table2[Sub-Sector],Table4[[#This Row],[Sub-Sector]],Table2[1M Return vs Nifty],"&gt;=5")/Table4[[#This Row],[Count]]</f>
        <v>0.33333333333333331</v>
      </c>
      <c r="F28" s="3">
        <f>COUNTIFS(Table2[Sub-Sector],Table4[[#This Row],[Sub-Sector]],Table2[6M Return vs Nifty],"&gt;=10")/Table4[[#This Row],[Count]]</f>
        <v>0.66666666666666663</v>
      </c>
      <c r="G28" s="3">
        <f>COUNTIFS(Table2[Sub-Sector],Table4[[#This Row],[Sub-Sector]],Table2[1Y Return vs Nifty],"&gt;=10")/Table4[[#This Row],[Count]]</f>
        <v>1</v>
      </c>
      <c r="H28" s="3">
        <f>COUNTIFS(Table2[Sub-Sector],Table4[[#This Row],[Sub-Sector]],Table2[RSI Exponential â€“ 14D],"&gt;=50")/Table4[[#This Row],[Count]]</f>
        <v>1</v>
      </c>
      <c r="I28" s="3">
        <f>COUNTIFS(Table2[Sub-Sector],Table4[[#This Row],[Sub-Sector]],Table2[Relative Volume],"&gt;=1")/Table4[[#This Row],[Count]]</f>
        <v>0.33333333333333331</v>
      </c>
      <c r="J28" s="3">
        <f>COUNTIFS(Table2[Sub-Sector],Table4[[#This Row],[Sub-Sector]],Table2[% Away From Day Low],"&gt;=0.05")/Table4[[#This Row],[Count]]</f>
        <v>0</v>
      </c>
      <c r="K28" s="3">
        <f>COUNTIFS(Table2[Sub-Sector],Table4[[#This Row],[Sub-Sector]],Table2[% Away From Day High],"&lt;=0.05")/Table4[[#This Row],[Count]]</f>
        <v>1</v>
      </c>
      <c r="L28" s="3">
        <f>COUNTIFS(Table2[Sub-Sector],Table4[[#This Row],[Sub-Sector]],Table2[% Away From Current Week Low],"&gt;=0.05")/Table4[[#This Row],[Count]]</f>
        <v>0</v>
      </c>
      <c r="M28" s="3">
        <f>COUNTIFS(Table2[Sub-Sector],Table4[[#This Row],[Sub-Sector]],Table2[% Away From Current Week High],"&lt;=0.05")/Table4[[#This Row],[Count]]</f>
        <v>1</v>
      </c>
      <c r="N28" s="3">
        <f>COUNTIFS(Table2[Sub-Sector],Table4[[#This Row],[Sub-Sector]],Table2[% Away From Current Month Low],"&gt;=0.05")/Table4[[#This Row],[Count]]</f>
        <v>1</v>
      </c>
      <c r="O28" s="3">
        <f>COUNTIFS(Table2[Sub-Sector],Table4[[#This Row],[Sub-Sector]],Table2[% Away From Current Month High],"&lt;=0.05")/Table4[[#This Row],[Count]]</f>
        <v>0.33333333333333331</v>
      </c>
      <c r="P28" s="3">
        <f>COUNTIFS(Table2[Sub-Sector],Table4[[#This Row],[Sub-Sector]],Table2[% Away From 52W High],"&lt;=10")/Table4[[#This Row],[Count]]</f>
        <v>0.66666666666666663</v>
      </c>
      <c r="Q28" s="3">
        <f>COUNTIFS(Table2[Sub-Sector],Table4[[#This Row],[Sub-Sector]],Table2[% Away From 52W Low],"&gt;=10")/Table4[[#This Row],[Count]]</f>
        <v>1</v>
      </c>
      <c r="R28" s="3">
        <f>COUNTIFS(Table2[Sub-Sector],Table4[[#This Row],[Sub-Sector]],Table2[% Price above 20 EMA],"&gt;=0")/Table4[[#This Row],[Count]]</f>
        <v>1</v>
      </c>
      <c r="S28" s="3">
        <f>COUNTIFS(Table2[Sub-Sector],Table4[[#This Row],[Sub-Sector]],Table2[% Price above 50 EMA],"&gt;=0")/Table4[[#This Row],[Count]]</f>
        <v>1</v>
      </c>
      <c r="T28" s="3">
        <f>COUNTIFS(Table2[Sub-Sector],Table4[[#This Row],[Sub-Sector]],Table2[% Price above 200 EMA],"&gt;=0")/Table4[[#This Row],[Count]]</f>
        <v>1</v>
      </c>
      <c r="U28" s="3">
        <f>COUNTIFS(Table2[Sub-Sector],Table4[[#This Row],[Sub-Sector]],Table2[Rate of Change - Zone],"Positive")/Table4[[#This Row],[Count]]</f>
        <v>0.66666666666666663</v>
      </c>
      <c r="V28" s="3">
        <f>COUNTIFS(Table2[Sub-Sector],Table4[[#This Row],[Sub-Sector]],Table2[Sharpe Ratio],"&gt;=0.10")/Table4[[#This Row],[Count]]</f>
        <v>0.66666666666666663</v>
      </c>
      <c r="W28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248</v>
      </c>
      <c r="X28" s="4">
        <f>_xlfn.RANK.AVG(Table4[[#This Row],[Score]],Table4[Score],1)</f>
        <v>12</v>
      </c>
      <c r="Y28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165.5</v>
      </c>
      <c r="Z28" s="4">
        <f>_xlfn.RANK.AVG(Table4[[#This Row],[Score 2 ]],Table4[[Score 2 ]],1)</f>
        <v>27</v>
      </c>
    </row>
    <row r="29" spans="1:26" x14ac:dyDescent="0.3">
      <c r="A29" s="3" t="s">
        <v>1098</v>
      </c>
      <c r="B29" s="4">
        <f>COUNTIFS(Table2[Sub-Sector],Table4[[#This Row],[Sub-Sector]])</f>
        <v>2</v>
      </c>
      <c r="C29" s="3">
        <f>COUNTIFS(Table2[Sub-Sector],Table4[[#This Row],[Sub-Sector]],Table2[Uptrend],"Uptrend")/Table4[[#This Row],[Count]]</f>
        <v>1</v>
      </c>
      <c r="D29" s="3">
        <f>COUNTIFS(Table2[Sub-Sector],Table4[[#This Row],[Sub-Sector]],Table2[1W Return vs Nifty],"&gt;=5")/Table4[[#This Row],[Count]]</f>
        <v>0</v>
      </c>
      <c r="E29" s="3">
        <f>COUNTIFS(Table2[Sub-Sector],Table4[[#This Row],[Sub-Sector]],Table2[1M Return vs Nifty],"&gt;=5")/Table4[[#This Row],[Count]]</f>
        <v>0</v>
      </c>
      <c r="F29" s="3">
        <f>COUNTIFS(Table2[Sub-Sector],Table4[[#This Row],[Sub-Sector]],Table2[6M Return vs Nifty],"&gt;=10")/Table4[[#This Row],[Count]]</f>
        <v>0.5</v>
      </c>
      <c r="G29" s="3">
        <f>COUNTIFS(Table2[Sub-Sector],Table4[[#This Row],[Sub-Sector]],Table2[1Y Return vs Nifty],"&gt;=10")/Table4[[#This Row],[Count]]</f>
        <v>0.5</v>
      </c>
      <c r="H29" s="3">
        <f>COUNTIFS(Table2[Sub-Sector],Table4[[#This Row],[Sub-Sector]],Table2[RSI Exponential â€“ 14D],"&gt;=50")/Table4[[#This Row],[Count]]</f>
        <v>1</v>
      </c>
      <c r="I29" s="3">
        <f>COUNTIFS(Table2[Sub-Sector],Table4[[#This Row],[Sub-Sector]],Table2[Relative Volume],"&gt;=1")/Table4[[#This Row],[Count]]</f>
        <v>0.5</v>
      </c>
      <c r="J29" s="3">
        <f>COUNTIFS(Table2[Sub-Sector],Table4[[#This Row],[Sub-Sector]],Table2[% Away From Day Low],"&gt;=0.05")/Table4[[#This Row],[Count]]</f>
        <v>0.5</v>
      </c>
      <c r="K29" s="3">
        <f>COUNTIFS(Table2[Sub-Sector],Table4[[#This Row],[Sub-Sector]],Table2[% Away From Day High],"&lt;=0.05")/Table4[[#This Row],[Count]]</f>
        <v>1</v>
      </c>
      <c r="L29" s="3">
        <f>COUNTIFS(Table2[Sub-Sector],Table4[[#This Row],[Sub-Sector]],Table2[% Away From Current Week Low],"&gt;=0.05")/Table4[[#This Row],[Count]]</f>
        <v>0.5</v>
      </c>
      <c r="M29" s="3">
        <f>COUNTIFS(Table2[Sub-Sector],Table4[[#This Row],[Sub-Sector]],Table2[% Away From Current Week High],"&lt;=0.05")/Table4[[#This Row],[Count]]</f>
        <v>1</v>
      </c>
      <c r="N29" s="3">
        <f>COUNTIFS(Table2[Sub-Sector],Table4[[#This Row],[Sub-Sector]],Table2[% Away From Current Month Low],"&gt;=0.05")/Table4[[#This Row],[Count]]</f>
        <v>1</v>
      </c>
      <c r="O29" s="3">
        <f>COUNTIFS(Table2[Sub-Sector],Table4[[#This Row],[Sub-Sector]],Table2[% Away From Current Month High],"&lt;=0.05")/Table4[[#This Row],[Count]]</f>
        <v>0.5</v>
      </c>
      <c r="P29" s="3">
        <f>COUNTIFS(Table2[Sub-Sector],Table4[[#This Row],[Sub-Sector]],Table2[% Away From 52W High],"&lt;=10")/Table4[[#This Row],[Count]]</f>
        <v>0.5</v>
      </c>
      <c r="Q29" s="3">
        <f>COUNTIFS(Table2[Sub-Sector],Table4[[#This Row],[Sub-Sector]],Table2[% Away From 52W Low],"&gt;=10")/Table4[[#This Row],[Count]]</f>
        <v>1</v>
      </c>
      <c r="R29" s="3">
        <f>COUNTIFS(Table2[Sub-Sector],Table4[[#This Row],[Sub-Sector]],Table2[% Price above 20 EMA],"&gt;=0")/Table4[[#This Row],[Count]]</f>
        <v>1</v>
      </c>
      <c r="S29" s="3">
        <f>COUNTIFS(Table2[Sub-Sector],Table4[[#This Row],[Sub-Sector]],Table2[% Price above 50 EMA],"&gt;=0")/Table4[[#This Row],[Count]]</f>
        <v>1</v>
      </c>
      <c r="T29" s="3">
        <f>COUNTIFS(Table2[Sub-Sector],Table4[[#This Row],[Sub-Sector]],Table2[% Price above 200 EMA],"&gt;=0")/Table4[[#This Row],[Count]]</f>
        <v>1</v>
      </c>
      <c r="U29" s="3">
        <f>COUNTIFS(Table2[Sub-Sector],Table4[[#This Row],[Sub-Sector]],Table2[Rate of Change - Zone],"Positive")/Table4[[#This Row],[Count]]</f>
        <v>1</v>
      </c>
      <c r="V29" s="3">
        <f>COUNTIFS(Table2[Sub-Sector],Table4[[#This Row],[Sub-Sector]],Table2[Sharpe Ratio],"&gt;=0.10")/Table4[[#This Row],[Count]]</f>
        <v>0</v>
      </c>
      <c r="W29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371.5</v>
      </c>
      <c r="X29" s="4">
        <f>_xlfn.RANK.AVG(Table4[[#This Row],[Score]],Table4[Score],1)</f>
        <v>44</v>
      </c>
      <c r="Y29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167.5</v>
      </c>
      <c r="Z29" s="4">
        <f>_xlfn.RANK.AVG(Table4[[#This Row],[Score 2 ]],Table4[[Score 2 ]],1)</f>
        <v>28.5</v>
      </c>
    </row>
    <row r="30" spans="1:26" x14ac:dyDescent="0.3">
      <c r="A30" s="3" t="s">
        <v>940</v>
      </c>
      <c r="B30" s="4">
        <f>COUNTIFS(Table2[Sub-Sector],Table4[[#This Row],[Sub-Sector]])</f>
        <v>2</v>
      </c>
      <c r="C30" s="3">
        <f>COUNTIFS(Table2[Sub-Sector],Table4[[#This Row],[Sub-Sector]],Table2[Uptrend],"Uptrend")/Table4[[#This Row],[Count]]</f>
        <v>0.5</v>
      </c>
      <c r="D30" s="3">
        <f>COUNTIFS(Table2[Sub-Sector],Table4[[#This Row],[Sub-Sector]],Table2[1W Return vs Nifty],"&gt;=5")/Table4[[#This Row],[Count]]</f>
        <v>0.5</v>
      </c>
      <c r="E30" s="3">
        <f>COUNTIFS(Table2[Sub-Sector],Table4[[#This Row],[Sub-Sector]],Table2[1M Return vs Nifty],"&gt;=5")/Table4[[#This Row],[Count]]</f>
        <v>0.5</v>
      </c>
      <c r="F30" s="3">
        <f>COUNTIFS(Table2[Sub-Sector],Table4[[#This Row],[Sub-Sector]],Table2[6M Return vs Nifty],"&gt;=10")/Table4[[#This Row],[Count]]</f>
        <v>0.5</v>
      </c>
      <c r="G30" s="3">
        <f>COUNTIFS(Table2[Sub-Sector],Table4[[#This Row],[Sub-Sector]],Table2[1Y Return vs Nifty],"&gt;=10")/Table4[[#This Row],[Count]]</f>
        <v>0.5</v>
      </c>
      <c r="H30" s="3">
        <f>COUNTIFS(Table2[Sub-Sector],Table4[[#This Row],[Sub-Sector]],Table2[RSI Exponential â€“ 14D],"&gt;=50")/Table4[[#This Row],[Count]]</f>
        <v>0.5</v>
      </c>
      <c r="I30" s="3">
        <f>COUNTIFS(Table2[Sub-Sector],Table4[[#This Row],[Sub-Sector]],Table2[Relative Volume],"&gt;=1")/Table4[[#This Row],[Count]]</f>
        <v>0.5</v>
      </c>
      <c r="J30" s="3">
        <f>COUNTIFS(Table2[Sub-Sector],Table4[[#This Row],[Sub-Sector]],Table2[% Away From Day Low],"&gt;=0.05")/Table4[[#This Row],[Count]]</f>
        <v>0</v>
      </c>
      <c r="K30" s="3">
        <f>COUNTIFS(Table2[Sub-Sector],Table4[[#This Row],[Sub-Sector]],Table2[% Away From Day High],"&lt;=0.05")/Table4[[#This Row],[Count]]</f>
        <v>1</v>
      </c>
      <c r="L30" s="3">
        <f>COUNTIFS(Table2[Sub-Sector],Table4[[#This Row],[Sub-Sector]],Table2[% Away From Current Week Low],"&gt;=0.05")/Table4[[#This Row],[Count]]</f>
        <v>0</v>
      </c>
      <c r="M30" s="3">
        <f>COUNTIFS(Table2[Sub-Sector],Table4[[#This Row],[Sub-Sector]],Table2[% Away From Current Week High],"&lt;=0.05")/Table4[[#This Row],[Count]]</f>
        <v>1</v>
      </c>
      <c r="N30" s="3">
        <f>COUNTIFS(Table2[Sub-Sector],Table4[[#This Row],[Sub-Sector]],Table2[% Away From Current Month Low],"&gt;=0.05")/Table4[[#This Row],[Count]]</f>
        <v>1</v>
      </c>
      <c r="O30" s="3">
        <f>COUNTIFS(Table2[Sub-Sector],Table4[[#This Row],[Sub-Sector]],Table2[% Away From Current Month High],"&lt;=0.05")/Table4[[#This Row],[Count]]</f>
        <v>1</v>
      </c>
      <c r="P30" s="3">
        <f>COUNTIFS(Table2[Sub-Sector],Table4[[#This Row],[Sub-Sector]],Table2[% Away From 52W High],"&lt;=10")/Table4[[#This Row],[Count]]</f>
        <v>0.5</v>
      </c>
      <c r="Q30" s="3">
        <f>COUNTIFS(Table2[Sub-Sector],Table4[[#This Row],[Sub-Sector]],Table2[% Away From 52W Low],"&gt;=10")/Table4[[#This Row],[Count]]</f>
        <v>1</v>
      </c>
      <c r="R30" s="3">
        <f>COUNTIFS(Table2[Sub-Sector],Table4[[#This Row],[Sub-Sector]],Table2[% Price above 20 EMA],"&gt;=0")/Table4[[#This Row],[Count]]</f>
        <v>0.5</v>
      </c>
      <c r="S30" s="3">
        <f>COUNTIFS(Table2[Sub-Sector],Table4[[#This Row],[Sub-Sector]],Table2[% Price above 50 EMA],"&gt;=0")/Table4[[#This Row],[Count]]</f>
        <v>0.5</v>
      </c>
      <c r="T30" s="3">
        <f>COUNTIFS(Table2[Sub-Sector],Table4[[#This Row],[Sub-Sector]],Table2[% Price above 200 EMA],"&gt;=0")/Table4[[#This Row],[Count]]</f>
        <v>1</v>
      </c>
      <c r="U30" s="3">
        <f>COUNTIFS(Table2[Sub-Sector],Table4[[#This Row],[Sub-Sector]],Table2[Rate of Change - Zone],"Positive")/Table4[[#This Row],[Count]]</f>
        <v>1</v>
      </c>
      <c r="V30" s="3">
        <f>COUNTIFS(Table2[Sub-Sector],Table4[[#This Row],[Sub-Sector]],Table2[Sharpe Ratio],"&gt;=0.10")/Table4[[#This Row],[Count]]</f>
        <v>0</v>
      </c>
      <c r="W30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287</v>
      </c>
      <c r="X30" s="4">
        <f>_xlfn.RANK.AVG(Table4[[#This Row],[Score]],Table4[Score],1)</f>
        <v>19</v>
      </c>
      <c r="Y30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167.5</v>
      </c>
      <c r="Z30" s="4">
        <f>_xlfn.RANK.AVG(Table4[[#This Row],[Score 2 ]],Table4[[Score 2 ]],1)</f>
        <v>28.5</v>
      </c>
    </row>
    <row r="31" spans="1:26" x14ac:dyDescent="0.3">
      <c r="A31" s="3" t="s">
        <v>297</v>
      </c>
      <c r="B31" s="4">
        <f>COUNTIFS(Table2[Sub-Sector],Table4[[#This Row],[Sub-Sector]])</f>
        <v>21</v>
      </c>
      <c r="C31" s="3">
        <f>COUNTIFS(Table2[Sub-Sector],Table4[[#This Row],[Sub-Sector]],Table2[Uptrend],"Uptrend")/Table4[[#This Row],[Count]]</f>
        <v>0.8571428571428571</v>
      </c>
      <c r="D31" s="3">
        <f>COUNTIFS(Table2[Sub-Sector],Table4[[#This Row],[Sub-Sector]],Table2[1W Return vs Nifty],"&gt;=5")/Table4[[#This Row],[Count]]</f>
        <v>0.2857142857142857</v>
      </c>
      <c r="E31" s="3">
        <f>COUNTIFS(Table2[Sub-Sector],Table4[[#This Row],[Sub-Sector]],Table2[1M Return vs Nifty],"&gt;=5")/Table4[[#This Row],[Count]]</f>
        <v>0.52380952380952384</v>
      </c>
      <c r="F31" s="3">
        <f>COUNTIFS(Table2[Sub-Sector],Table4[[#This Row],[Sub-Sector]],Table2[6M Return vs Nifty],"&gt;=10")/Table4[[#This Row],[Count]]</f>
        <v>0.76190476190476186</v>
      </c>
      <c r="G31" s="3">
        <f>COUNTIFS(Table2[Sub-Sector],Table4[[#This Row],[Sub-Sector]],Table2[1Y Return vs Nifty],"&gt;=10")/Table4[[#This Row],[Count]]</f>
        <v>0.52380952380952384</v>
      </c>
      <c r="H31" s="3">
        <f>COUNTIFS(Table2[Sub-Sector],Table4[[#This Row],[Sub-Sector]],Table2[RSI Exponential â€“ 14D],"&gt;=50")/Table4[[#This Row],[Count]]</f>
        <v>0.80952380952380953</v>
      </c>
      <c r="I31" s="3">
        <f>COUNTIFS(Table2[Sub-Sector],Table4[[#This Row],[Sub-Sector]],Table2[Relative Volume],"&gt;=1")/Table4[[#This Row],[Count]]</f>
        <v>0.33333333333333331</v>
      </c>
      <c r="J31" s="3">
        <f>COUNTIFS(Table2[Sub-Sector],Table4[[#This Row],[Sub-Sector]],Table2[% Away From Day Low],"&gt;=0.05")/Table4[[#This Row],[Count]]</f>
        <v>0</v>
      </c>
      <c r="K31" s="3">
        <f>COUNTIFS(Table2[Sub-Sector],Table4[[#This Row],[Sub-Sector]],Table2[% Away From Day High],"&lt;=0.05")/Table4[[#This Row],[Count]]</f>
        <v>0.8571428571428571</v>
      </c>
      <c r="L31" s="3">
        <f>COUNTIFS(Table2[Sub-Sector],Table4[[#This Row],[Sub-Sector]],Table2[% Away From Current Week Low],"&gt;=0.05")/Table4[[#This Row],[Count]]</f>
        <v>0</v>
      </c>
      <c r="M31" s="3">
        <f>COUNTIFS(Table2[Sub-Sector],Table4[[#This Row],[Sub-Sector]],Table2[% Away From Current Week High],"&lt;=0.05")/Table4[[#This Row],[Count]]</f>
        <v>0.8571428571428571</v>
      </c>
      <c r="N31" s="3">
        <f>COUNTIFS(Table2[Sub-Sector],Table4[[#This Row],[Sub-Sector]],Table2[% Away From Current Month Low],"&gt;=0.05")/Table4[[#This Row],[Count]]</f>
        <v>0.8571428571428571</v>
      </c>
      <c r="O31" s="3">
        <f>COUNTIFS(Table2[Sub-Sector],Table4[[#This Row],[Sub-Sector]],Table2[% Away From Current Month High],"&lt;=0.05")/Table4[[#This Row],[Count]]</f>
        <v>0.52380952380952384</v>
      </c>
      <c r="P31" s="3">
        <f>COUNTIFS(Table2[Sub-Sector],Table4[[#This Row],[Sub-Sector]],Table2[% Away From 52W High],"&lt;=10")/Table4[[#This Row],[Count]]</f>
        <v>0.66666666666666663</v>
      </c>
      <c r="Q31" s="3">
        <f>COUNTIFS(Table2[Sub-Sector],Table4[[#This Row],[Sub-Sector]],Table2[% Away From 52W Low],"&gt;=10")/Table4[[#This Row],[Count]]</f>
        <v>1</v>
      </c>
      <c r="R31" s="3">
        <f>COUNTIFS(Table2[Sub-Sector],Table4[[#This Row],[Sub-Sector]],Table2[% Price above 20 EMA],"&gt;=0")/Table4[[#This Row],[Count]]</f>
        <v>0.8571428571428571</v>
      </c>
      <c r="S31" s="3">
        <f>COUNTIFS(Table2[Sub-Sector],Table4[[#This Row],[Sub-Sector]],Table2[% Price above 50 EMA],"&gt;=0")/Table4[[#This Row],[Count]]</f>
        <v>0.90476190476190477</v>
      </c>
      <c r="T31" s="3">
        <f>COUNTIFS(Table2[Sub-Sector],Table4[[#This Row],[Sub-Sector]],Table2[% Price above 200 EMA],"&gt;=0")/Table4[[#This Row],[Count]]</f>
        <v>1</v>
      </c>
      <c r="U31" s="3">
        <f>COUNTIFS(Table2[Sub-Sector],Table4[[#This Row],[Sub-Sector]],Table2[Rate of Change - Zone],"Positive")/Table4[[#This Row],[Count]]</f>
        <v>0.8571428571428571</v>
      </c>
      <c r="V31" s="3">
        <f>COUNTIFS(Table2[Sub-Sector],Table4[[#This Row],[Sub-Sector]],Table2[Sharpe Ratio],"&gt;=0.10")/Table4[[#This Row],[Count]]</f>
        <v>0.23809523809523808</v>
      </c>
      <c r="W31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268</v>
      </c>
      <c r="X31" s="4">
        <f>_xlfn.RANK.AVG(Table4[[#This Row],[Score]],Table4[Score],1)</f>
        <v>16</v>
      </c>
      <c r="Y31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179</v>
      </c>
      <c r="Z31" s="4">
        <f>_xlfn.RANK.AVG(Table4[[#This Row],[Score 2 ]],Table4[[Score 2 ]],1)</f>
        <v>30</v>
      </c>
    </row>
    <row r="32" spans="1:26" x14ac:dyDescent="0.3">
      <c r="A32" s="3" t="s">
        <v>86</v>
      </c>
      <c r="B32" s="4">
        <f>COUNTIFS(Table2[Sub-Sector],Table4[[#This Row],[Sub-Sector]])</f>
        <v>5</v>
      </c>
      <c r="C32" s="3">
        <f>COUNTIFS(Table2[Sub-Sector],Table4[[#This Row],[Sub-Sector]],Table2[Uptrend],"Uptrend")/Table4[[#This Row],[Count]]</f>
        <v>0.8</v>
      </c>
      <c r="D32" s="3">
        <f>COUNTIFS(Table2[Sub-Sector],Table4[[#This Row],[Sub-Sector]],Table2[1W Return vs Nifty],"&gt;=5")/Table4[[#This Row],[Count]]</f>
        <v>0</v>
      </c>
      <c r="E32" s="3">
        <f>COUNTIFS(Table2[Sub-Sector],Table4[[#This Row],[Sub-Sector]],Table2[1M Return vs Nifty],"&gt;=5")/Table4[[#This Row],[Count]]</f>
        <v>0.2</v>
      </c>
      <c r="F32" s="3">
        <f>COUNTIFS(Table2[Sub-Sector],Table4[[#This Row],[Sub-Sector]],Table2[6M Return vs Nifty],"&gt;=10")/Table4[[#This Row],[Count]]</f>
        <v>0.4</v>
      </c>
      <c r="G32" s="3">
        <f>COUNTIFS(Table2[Sub-Sector],Table4[[#This Row],[Sub-Sector]],Table2[1Y Return vs Nifty],"&gt;=10")/Table4[[#This Row],[Count]]</f>
        <v>0.6</v>
      </c>
      <c r="H32" s="3">
        <f>COUNTIFS(Table2[Sub-Sector],Table4[[#This Row],[Sub-Sector]],Table2[RSI Exponential â€“ 14D],"&gt;=50")/Table4[[#This Row],[Count]]</f>
        <v>0.6</v>
      </c>
      <c r="I32" s="3">
        <f>COUNTIFS(Table2[Sub-Sector],Table4[[#This Row],[Sub-Sector]],Table2[Relative Volume],"&gt;=1")/Table4[[#This Row],[Count]]</f>
        <v>0.6</v>
      </c>
      <c r="J32" s="3">
        <f>COUNTIFS(Table2[Sub-Sector],Table4[[#This Row],[Sub-Sector]],Table2[% Away From Day Low],"&gt;=0.05")/Table4[[#This Row],[Count]]</f>
        <v>0.4</v>
      </c>
      <c r="K32" s="3">
        <f>COUNTIFS(Table2[Sub-Sector],Table4[[#This Row],[Sub-Sector]],Table2[% Away From Day High],"&lt;=0.05")/Table4[[#This Row],[Count]]</f>
        <v>1</v>
      </c>
      <c r="L32" s="3">
        <f>COUNTIFS(Table2[Sub-Sector],Table4[[#This Row],[Sub-Sector]],Table2[% Away From Current Week Low],"&gt;=0.05")/Table4[[#This Row],[Count]]</f>
        <v>0.4</v>
      </c>
      <c r="M32" s="3">
        <f>COUNTIFS(Table2[Sub-Sector],Table4[[#This Row],[Sub-Sector]],Table2[% Away From Current Week High],"&lt;=0.05")/Table4[[#This Row],[Count]]</f>
        <v>1</v>
      </c>
      <c r="N32" s="3">
        <f>COUNTIFS(Table2[Sub-Sector],Table4[[#This Row],[Sub-Sector]],Table2[% Away From Current Month Low],"&gt;=0.05")/Table4[[#This Row],[Count]]</f>
        <v>0.8</v>
      </c>
      <c r="O32" s="3">
        <f>COUNTIFS(Table2[Sub-Sector],Table4[[#This Row],[Sub-Sector]],Table2[% Away From Current Month High],"&lt;=0.05")/Table4[[#This Row],[Count]]</f>
        <v>0.4</v>
      </c>
      <c r="P32" s="3">
        <f>COUNTIFS(Table2[Sub-Sector],Table4[[#This Row],[Sub-Sector]],Table2[% Away From 52W High],"&lt;=10")/Table4[[#This Row],[Count]]</f>
        <v>0.6</v>
      </c>
      <c r="Q32" s="3">
        <f>COUNTIFS(Table2[Sub-Sector],Table4[[#This Row],[Sub-Sector]],Table2[% Away From 52W Low],"&gt;=10")/Table4[[#This Row],[Count]]</f>
        <v>1</v>
      </c>
      <c r="R32" s="3">
        <f>COUNTIFS(Table2[Sub-Sector],Table4[[#This Row],[Sub-Sector]],Table2[% Price above 20 EMA],"&gt;=0")/Table4[[#This Row],[Count]]</f>
        <v>0.8</v>
      </c>
      <c r="S32" s="3">
        <f>COUNTIFS(Table2[Sub-Sector],Table4[[#This Row],[Sub-Sector]],Table2[% Price above 50 EMA],"&gt;=0")/Table4[[#This Row],[Count]]</f>
        <v>0.8</v>
      </c>
      <c r="T32" s="3">
        <f>COUNTIFS(Table2[Sub-Sector],Table4[[#This Row],[Sub-Sector]],Table2[% Price above 200 EMA],"&gt;=0")/Table4[[#This Row],[Count]]</f>
        <v>0.8</v>
      </c>
      <c r="U32" s="3">
        <f>COUNTIFS(Table2[Sub-Sector],Table4[[#This Row],[Sub-Sector]],Table2[Rate of Change - Zone],"Positive")/Table4[[#This Row],[Count]]</f>
        <v>0.8</v>
      </c>
      <c r="V32" s="3">
        <f>COUNTIFS(Table2[Sub-Sector],Table4[[#This Row],[Sub-Sector]],Table2[Sharpe Ratio],"&gt;=0.10")/Table4[[#This Row],[Count]]</f>
        <v>0.4</v>
      </c>
      <c r="W32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374</v>
      </c>
      <c r="X32" s="4">
        <f>_xlfn.RANK.AVG(Table4[[#This Row],[Score]],Table4[Score],1)</f>
        <v>46</v>
      </c>
      <c r="Y32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185.5</v>
      </c>
      <c r="Z32" s="4">
        <f>_xlfn.RANK.AVG(Table4[[#This Row],[Score 2 ]],Table4[[Score 2 ]],1)</f>
        <v>31</v>
      </c>
    </row>
    <row r="33" spans="1:26" x14ac:dyDescent="0.3">
      <c r="A33" s="3" t="s">
        <v>931</v>
      </c>
      <c r="B33" s="4">
        <f>COUNTIFS(Table2[Sub-Sector],Table4[[#This Row],[Sub-Sector]])</f>
        <v>2</v>
      </c>
      <c r="C33" s="3">
        <f>COUNTIFS(Table2[Sub-Sector],Table4[[#This Row],[Sub-Sector]],Table2[Uptrend],"Uptrend")/Table4[[#This Row],[Count]]</f>
        <v>1</v>
      </c>
      <c r="D33" s="3">
        <f>COUNTIFS(Table2[Sub-Sector],Table4[[#This Row],[Sub-Sector]],Table2[1W Return vs Nifty],"&gt;=5")/Table4[[#This Row],[Count]]</f>
        <v>0</v>
      </c>
      <c r="E33" s="3">
        <f>COUNTIFS(Table2[Sub-Sector],Table4[[#This Row],[Sub-Sector]],Table2[1M Return vs Nifty],"&gt;=5")/Table4[[#This Row],[Count]]</f>
        <v>0</v>
      </c>
      <c r="F33" s="3">
        <f>COUNTIFS(Table2[Sub-Sector],Table4[[#This Row],[Sub-Sector]],Table2[6M Return vs Nifty],"&gt;=10")/Table4[[#This Row],[Count]]</f>
        <v>0.5</v>
      </c>
      <c r="G33" s="3">
        <f>COUNTIFS(Table2[Sub-Sector],Table4[[#This Row],[Sub-Sector]],Table2[1Y Return vs Nifty],"&gt;=10")/Table4[[#This Row],[Count]]</f>
        <v>1</v>
      </c>
      <c r="H33" s="3">
        <f>COUNTIFS(Table2[Sub-Sector],Table4[[#This Row],[Sub-Sector]],Table2[RSI Exponential â€“ 14D],"&gt;=50")/Table4[[#This Row],[Count]]</f>
        <v>0.5</v>
      </c>
      <c r="I33" s="3">
        <f>COUNTIFS(Table2[Sub-Sector],Table4[[#This Row],[Sub-Sector]],Table2[Relative Volume],"&gt;=1")/Table4[[#This Row],[Count]]</f>
        <v>0</v>
      </c>
      <c r="J33" s="3">
        <f>COUNTIFS(Table2[Sub-Sector],Table4[[#This Row],[Sub-Sector]],Table2[% Away From Day Low],"&gt;=0.05")/Table4[[#This Row],[Count]]</f>
        <v>0</v>
      </c>
      <c r="K33" s="3">
        <f>COUNTIFS(Table2[Sub-Sector],Table4[[#This Row],[Sub-Sector]],Table2[% Away From Day High],"&lt;=0.05")/Table4[[#This Row],[Count]]</f>
        <v>1</v>
      </c>
      <c r="L33" s="3">
        <f>COUNTIFS(Table2[Sub-Sector],Table4[[#This Row],[Sub-Sector]],Table2[% Away From Current Week Low],"&gt;=0.05")/Table4[[#This Row],[Count]]</f>
        <v>0</v>
      </c>
      <c r="M33" s="3">
        <f>COUNTIFS(Table2[Sub-Sector],Table4[[#This Row],[Sub-Sector]],Table2[% Away From Current Week High],"&lt;=0.05")/Table4[[#This Row],[Count]]</f>
        <v>1</v>
      </c>
      <c r="N33" s="3">
        <f>COUNTIFS(Table2[Sub-Sector],Table4[[#This Row],[Sub-Sector]],Table2[% Away From Current Month Low],"&gt;=0.05")/Table4[[#This Row],[Count]]</f>
        <v>1</v>
      </c>
      <c r="O33" s="3">
        <f>COUNTIFS(Table2[Sub-Sector],Table4[[#This Row],[Sub-Sector]],Table2[% Away From Current Month High],"&lt;=0.05")/Table4[[#This Row],[Count]]</f>
        <v>1</v>
      </c>
      <c r="P33" s="3">
        <f>COUNTIFS(Table2[Sub-Sector],Table4[[#This Row],[Sub-Sector]],Table2[% Away From 52W High],"&lt;=10")/Table4[[#This Row],[Count]]</f>
        <v>0</v>
      </c>
      <c r="Q33" s="3">
        <f>COUNTIFS(Table2[Sub-Sector],Table4[[#This Row],[Sub-Sector]],Table2[% Away From 52W Low],"&gt;=10")/Table4[[#This Row],[Count]]</f>
        <v>1</v>
      </c>
      <c r="R33" s="3">
        <f>COUNTIFS(Table2[Sub-Sector],Table4[[#This Row],[Sub-Sector]],Table2[% Price above 20 EMA],"&gt;=0")/Table4[[#This Row],[Count]]</f>
        <v>0.5</v>
      </c>
      <c r="S33" s="3">
        <f>COUNTIFS(Table2[Sub-Sector],Table4[[#This Row],[Sub-Sector]],Table2[% Price above 50 EMA],"&gt;=0")/Table4[[#This Row],[Count]]</f>
        <v>0.5</v>
      </c>
      <c r="T33" s="3">
        <f>COUNTIFS(Table2[Sub-Sector],Table4[[#This Row],[Sub-Sector]],Table2[% Price above 200 EMA],"&gt;=0")/Table4[[#This Row],[Count]]</f>
        <v>1</v>
      </c>
      <c r="U33" s="3">
        <f>COUNTIFS(Table2[Sub-Sector],Table4[[#This Row],[Sub-Sector]],Table2[Rate of Change - Zone],"Positive")/Table4[[#This Row],[Count]]</f>
        <v>1</v>
      </c>
      <c r="V33" s="3">
        <f>COUNTIFS(Table2[Sub-Sector],Table4[[#This Row],[Sub-Sector]],Table2[Sharpe Ratio],"&gt;=0.10")/Table4[[#This Row],[Count]]</f>
        <v>1</v>
      </c>
      <c r="W33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392.5</v>
      </c>
      <c r="X33" s="4">
        <f>_xlfn.RANK.AVG(Table4[[#This Row],[Score]],Table4[Score],1)</f>
        <v>51</v>
      </c>
      <c r="Y33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188.5</v>
      </c>
      <c r="Z33" s="4">
        <f>_xlfn.RANK.AVG(Table4[[#This Row],[Score 2 ]],Table4[[Score 2 ]],1)</f>
        <v>32</v>
      </c>
    </row>
    <row r="34" spans="1:26" x14ac:dyDescent="0.3">
      <c r="A34" s="3" t="s">
        <v>133</v>
      </c>
      <c r="B34" s="4">
        <f>COUNTIFS(Table2[Sub-Sector],Table4[[#This Row],[Sub-Sector]])</f>
        <v>6</v>
      </c>
      <c r="C34" s="3">
        <f>COUNTIFS(Table2[Sub-Sector],Table4[[#This Row],[Sub-Sector]],Table2[Uptrend],"Uptrend")/Table4[[#This Row],[Count]]</f>
        <v>0.5</v>
      </c>
      <c r="D34" s="3">
        <f>COUNTIFS(Table2[Sub-Sector],Table4[[#This Row],[Sub-Sector]],Table2[1W Return vs Nifty],"&gt;=5")/Table4[[#This Row],[Count]]</f>
        <v>0.33333333333333331</v>
      </c>
      <c r="E34" s="3">
        <f>COUNTIFS(Table2[Sub-Sector],Table4[[#This Row],[Sub-Sector]],Table2[1M Return vs Nifty],"&gt;=5")/Table4[[#This Row],[Count]]</f>
        <v>0.33333333333333331</v>
      </c>
      <c r="F34" s="3">
        <f>COUNTIFS(Table2[Sub-Sector],Table4[[#This Row],[Sub-Sector]],Table2[6M Return vs Nifty],"&gt;=10")/Table4[[#This Row],[Count]]</f>
        <v>0.66666666666666663</v>
      </c>
      <c r="G34" s="3">
        <f>COUNTIFS(Table2[Sub-Sector],Table4[[#This Row],[Sub-Sector]],Table2[1Y Return vs Nifty],"&gt;=10")/Table4[[#This Row],[Count]]</f>
        <v>0.5</v>
      </c>
      <c r="H34" s="3">
        <f>COUNTIFS(Table2[Sub-Sector],Table4[[#This Row],[Sub-Sector]],Table2[RSI Exponential â€“ 14D],"&gt;=50")/Table4[[#This Row],[Count]]</f>
        <v>0.66666666666666663</v>
      </c>
      <c r="I34" s="3">
        <f>COUNTIFS(Table2[Sub-Sector],Table4[[#This Row],[Sub-Sector]],Table2[Relative Volume],"&gt;=1")/Table4[[#This Row],[Count]]</f>
        <v>0.16666666666666666</v>
      </c>
      <c r="J34" s="3">
        <f>COUNTIFS(Table2[Sub-Sector],Table4[[#This Row],[Sub-Sector]],Table2[% Away From Day Low],"&gt;=0.05")/Table4[[#This Row],[Count]]</f>
        <v>0</v>
      </c>
      <c r="K34" s="3">
        <f>COUNTIFS(Table2[Sub-Sector],Table4[[#This Row],[Sub-Sector]],Table2[% Away From Day High],"&lt;=0.05")/Table4[[#This Row],[Count]]</f>
        <v>0.66666666666666663</v>
      </c>
      <c r="L34" s="3">
        <f>COUNTIFS(Table2[Sub-Sector],Table4[[#This Row],[Sub-Sector]],Table2[% Away From Current Week Low],"&gt;=0.05")/Table4[[#This Row],[Count]]</f>
        <v>0</v>
      </c>
      <c r="M34" s="3">
        <f>COUNTIFS(Table2[Sub-Sector],Table4[[#This Row],[Sub-Sector]],Table2[% Away From Current Week High],"&lt;=0.05")/Table4[[#This Row],[Count]]</f>
        <v>0.66666666666666663</v>
      </c>
      <c r="N34" s="3">
        <f>COUNTIFS(Table2[Sub-Sector],Table4[[#This Row],[Sub-Sector]],Table2[% Away From Current Month Low],"&gt;=0.05")/Table4[[#This Row],[Count]]</f>
        <v>1</v>
      </c>
      <c r="O34" s="3">
        <f>COUNTIFS(Table2[Sub-Sector],Table4[[#This Row],[Sub-Sector]],Table2[% Away From Current Month High],"&lt;=0.05")/Table4[[#This Row],[Count]]</f>
        <v>0.5</v>
      </c>
      <c r="P34" s="3">
        <f>COUNTIFS(Table2[Sub-Sector],Table4[[#This Row],[Sub-Sector]],Table2[% Away From 52W High],"&lt;=10")/Table4[[#This Row],[Count]]</f>
        <v>0.16666666666666666</v>
      </c>
      <c r="Q34" s="3">
        <f>COUNTIFS(Table2[Sub-Sector],Table4[[#This Row],[Sub-Sector]],Table2[% Away From 52W Low],"&gt;=10")/Table4[[#This Row],[Count]]</f>
        <v>1</v>
      </c>
      <c r="R34" s="3">
        <f>COUNTIFS(Table2[Sub-Sector],Table4[[#This Row],[Sub-Sector]],Table2[% Price above 20 EMA],"&gt;=0")/Table4[[#This Row],[Count]]</f>
        <v>0.66666666666666663</v>
      </c>
      <c r="S34" s="3">
        <f>COUNTIFS(Table2[Sub-Sector],Table4[[#This Row],[Sub-Sector]],Table2[% Price above 50 EMA],"&gt;=0")/Table4[[#This Row],[Count]]</f>
        <v>0.5</v>
      </c>
      <c r="T34" s="3">
        <f>COUNTIFS(Table2[Sub-Sector],Table4[[#This Row],[Sub-Sector]],Table2[% Price above 200 EMA],"&gt;=0")/Table4[[#This Row],[Count]]</f>
        <v>0.66666666666666663</v>
      </c>
      <c r="U34" s="3">
        <f>COUNTIFS(Table2[Sub-Sector],Table4[[#This Row],[Sub-Sector]],Table2[Rate of Change - Zone],"Positive")/Table4[[#This Row],[Count]]</f>
        <v>1</v>
      </c>
      <c r="V34" s="3">
        <f>COUNTIFS(Table2[Sub-Sector],Table4[[#This Row],[Sub-Sector]],Table2[Sharpe Ratio],"&gt;=0.10")/Table4[[#This Row],[Count]]</f>
        <v>0.5</v>
      </c>
      <c r="W34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337.5</v>
      </c>
      <c r="X34" s="4">
        <f>_xlfn.RANK.AVG(Table4[[#This Row],[Score]],Table4[Score],1)</f>
        <v>32</v>
      </c>
      <c r="Y34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193</v>
      </c>
      <c r="Z34" s="4">
        <f>_xlfn.RANK.AVG(Table4[[#This Row],[Score 2 ]],Table4[[Score 2 ]],1)</f>
        <v>33</v>
      </c>
    </row>
    <row r="35" spans="1:26" x14ac:dyDescent="0.3">
      <c r="A35" s="3" t="s">
        <v>51</v>
      </c>
      <c r="B35" s="4">
        <f>COUNTIFS(Table2[Sub-Sector],Table4[[#This Row],[Sub-Sector]])</f>
        <v>44</v>
      </c>
      <c r="C35" s="3">
        <f>COUNTIFS(Table2[Sub-Sector],Table4[[#This Row],[Sub-Sector]],Table2[Uptrend],"Uptrend")/Table4[[#This Row],[Count]]</f>
        <v>0.93181818181818177</v>
      </c>
      <c r="D35" s="3">
        <f>COUNTIFS(Table2[Sub-Sector],Table4[[#This Row],[Sub-Sector]],Table2[1W Return vs Nifty],"&gt;=5")/Table4[[#This Row],[Count]]</f>
        <v>0.20454545454545456</v>
      </c>
      <c r="E35" s="3">
        <f>COUNTIFS(Table2[Sub-Sector],Table4[[#This Row],[Sub-Sector]],Table2[1M Return vs Nifty],"&gt;=5")/Table4[[#This Row],[Count]]</f>
        <v>0.56818181818181823</v>
      </c>
      <c r="F35" s="3">
        <f>COUNTIFS(Table2[Sub-Sector],Table4[[#This Row],[Sub-Sector]],Table2[6M Return vs Nifty],"&gt;=10")/Table4[[#This Row],[Count]]</f>
        <v>0.47727272727272729</v>
      </c>
      <c r="G35" s="3">
        <f>COUNTIFS(Table2[Sub-Sector],Table4[[#This Row],[Sub-Sector]],Table2[1Y Return vs Nifty],"&gt;=10")/Table4[[#This Row],[Count]]</f>
        <v>0.65909090909090906</v>
      </c>
      <c r="H35" s="3">
        <f>COUNTIFS(Table2[Sub-Sector],Table4[[#This Row],[Sub-Sector]],Table2[RSI Exponential â€“ 14D],"&gt;=50")/Table4[[#This Row],[Count]]</f>
        <v>0.88636363636363635</v>
      </c>
      <c r="I35" s="3">
        <f>COUNTIFS(Table2[Sub-Sector],Table4[[#This Row],[Sub-Sector]],Table2[Relative Volume],"&gt;=1")/Table4[[#This Row],[Count]]</f>
        <v>0.38636363636363635</v>
      </c>
      <c r="J35" s="3">
        <f>COUNTIFS(Table2[Sub-Sector],Table4[[#This Row],[Sub-Sector]],Table2[% Away From Day Low],"&gt;=0.05")/Table4[[#This Row],[Count]]</f>
        <v>2.2727272727272728E-2</v>
      </c>
      <c r="K35" s="3">
        <f>COUNTIFS(Table2[Sub-Sector],Table4[[#This Row],[Sub-Sector]],Table2[% Away From Day High],"&lt;=0.05")/Table4[[#This Row],[Count]]</f>
        <v>0.88636363636363635</v>
      </c>
      <c r="L35" s="3">
        <f>COUNTIFS(Table2[Sub-Sector],Table4[[#This Row],[Sub-Sector]],Table2[% Away From Current Week Low],"&gt;=0.05")/Table4[[#This Row],[Count]]</f>
        <v>2.2727272727272728E-2</v>
      </c>
      <c r="M35" s="3">
        <f>COUNTIFS(Table2[Sub-Sector],Table4[[#This Row],[Sub-Sector]],Table2[% Away From Current Week High],"&lt;=0.05")/Table4[[#This Row],[Count]]</f>
        <v>0.88636363636363635</v>
      </c>
      <c r="N35" s="3">
        <f>COUNTIFS(Table2[Sub-Sector],Table4[[#This Row],[Sub-Sector]],Table2[% Away From Current Month Low],"&gt;=0.05")/Table4[[#This Row],[Count]]</f>
        <v>0.88636363636363635</v>
      </c>
      <c r="O35" s="3">
        <f>COUNTIFS(Table2[Sub-Sector],Table4[[#This Row],[Sub-Sector]],Table2[% Away From Current Month High],"&lt;=0.05")/Table4[[#This Row],[Count]]</f>
        <v>0.70454545454545459</v>
      </c>
      <c r="P35" s="3">
        <f>COUNTIFS(Table2[Sub-Sector],Table4[[#This Row],[Sub-Sector]],Table2[% Away From 52W High],"&lt;=10")/Table4[[#This Row],[Count]]</f>
        <v>0.72727272727272729</v>
      </c>
      <c r="Q35" s="3">
        <f>COUNTIFS(Table2[Sub-Sector],Table4[[#This Row],[Sub-Sector]],Table2[% Away From 52W Low],"&gt;=10")/Table4[[#This Row],[Count]]</f>
        <v>1</v>
      </c>
      <c r="R35" s="3">
        <f>COUNTIFS(Table2[Sub-Sector],Table4[[#This Row],[Sub-Sector]],Table2[% Price above 20 EMA],"&gt;=0")/Table4[[#This Row],[Count]]</f>
        <v>0.88636363636363635</v>
      </c>
      <c r="S35" s="3">
        <f>COUNTIFS(Table2[Sub-Sector],Table4[[#This Row],[Sub-Sector]],Table2[% Price above 50 EMA],"&gt;=0")/Table4[[#This Row],[Count]]</f>
        <v>0.93181818181818177</v>
      </c>
      <c r="T35" s="3">
        <f>COUNTIFS(Table2[Sub-Sector],Table4[[#This Row],[Sub-Sector]],Table2[% Price above 200 EMA],"&gt;=0")/Table4[[#This Row],[Count]]</f>
        <v>0.97727272727272729</v>
      </c>
      <c r="U35" s="3">
        <f>COUNTIFS(Table2[Sub-Sector],Table4[[#This Row],[Sub-Sector]],Table2[Rate of Change - Zone],"Positive")/Table4[[#This Row],[Count]]</f>
        <v>0.86363636363636365</v>
      </c>
      <c r="V35" s="3">
        <f>COUNTIFS(Table2[Sub-Sector],Table4[[#This Row],[Sub-Sector]],Table2[Sharpe Ratio],"&gt;=0.10")/Table4[[#This Row],[Count]]</f>
        <v>9.0909090909090912E-2</v>
      </c>
      <c r="W35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281</v>
      </c>
      <c r="X35" s="4">
        <f>_xlfn.RANK.AVG(Table4[[#This Row],[Score]],Table4[Score],1)</f>
        <v>18</v>
      </c>
      <c r="Y35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194</v>
      </c>
      <c r="Z35" s="4">
        <f>_xlfn.RANK.AVG(Table4[[#This Row],[Score 2 ]],Table4[[Score 2 ]],1)</f>
        <v>34</v>
      </c>
    </row>
    <row r="36" spans="1:26" x14ac:dyDescent="0.3">
      <c r="A36" s="3" t="s">
        <v>328</v>
      </c>
      <c r="B36" s="4">
        <f>COUNTIFS(Table2[Sub-Sector],Table4[[#This Row],[Sub-Sector]])</f>
        <v>10</v>
      </c>
      <c r="C36" s="3">
        <f>COUNTIFS(Table2[Sub-Sector],Table4[[#This Row],[Sub-Sector]],Table2[Uptrend],"Uptrend")/Table4[[#This Row],[Count]]</f>
        <v>1</v>
      </c>
      <c r="D36" s="3">
        <f>COUNTIFS(Table2[Sub-Sector],Table4[[#This Row],[Sub-Sector]],Table2[1W Return vs Nifty],"&gt;=5")/Table4[[#This Row],[Count]]</f>
        <v>0.1</v>
      </c>
      <c r="E36" s="3">
        <f>COUNTIFS(Table2[Sub-Sector],Table4[[#This Row],[Sub-Sector]],Table2[1M Return vs Nifty],"&gt;=5")/Table4[[#This Row],[Count]]</f>
        <v>0.2</v>
      </c>
      <c r="F36" s="3">
        <f>COUNTIFS(Table2[Sub-Sector],Table4[[#This Row],[Sub-Sector]],Table2[6M Return vs Nifty],"&gt;=10")/Table4[[#This Row],[Count]]</f>
        <v>0.7</v>
      </c>
      <c r="G36" s="3">
        <f>COUNTIFS(Table2[Sub-Sector],Table4[[#This Row],[Sub-Sector]],Table2[1Y Return vs Nifty],"&gt;=10")/Table4[[#This Row],[Count]]</f>
        <v>0.7</v>
      </c>
      <c r="H36" s="3">
        <f>COUNTIFS(Table2[Sub-Sector],Table4[[#This Row],[Sub-Sector]],Table2[RSI Exponential â€“ 14D],"&gt;=50")/Table4[[#This Row],[Count]]</f>
        <v>0.4</v>
      </c>
      <c r="I36" s="3">
        <f>COUNTIFS(Table2[Sub-Sector],Table4[[#This Row],[Sub-Sector]],Table2[Relative Volume],"&gt;=1")/Table4[[#This Row],[Count]]</f>
        <v>0.4</v>
      </c>
      <c r="J36" s="3">
        <f>COUNTIFS(Table2[Sub-Sector],Table4[[#This Row],[Sub-Sector]],Table2[% Away From Day Low],"&gt;=0.05")/Table4[[#This Row],[Count]]</f>
        <v>0</v>
      </c>
      <c r="K36" s="3">
        <f>COUNTIFS(Table2[Sub-Sector],Table4[[#This Row],[Sub-Sector]],Table2[% Away From Day High],"&lt;=0.05")/Table4[[#This Row],[Count]]</f>
        <v>1</v>
      </c>
      <c r="L36" s="3">
        <f>COUNTIFS(Table2[Sub-Sector],Table4[[#This Row],[Sub-Sector]],Table2[% Away From Current Week Low],"&gt;=0.05")/Table4[[#This Row],[Count]]</f>
        <v>0</v>
      </c>
      <c r="M36" s="3">
        <f>COUNTIFS(Table2[Sub-Sector],Table4[[#This Row],[Sub-Sector]],Table2[% Away From Current Week High],"&lt;=0.05")/Table4[[#This Row],[Count]]</f>
        <v>1</v>
      </c>
      <c r="N36" s="3">
        <f>COUNTIFS(Table2[Sub-Sector],Table4[[#This Row],[Sub-Sector]],Table2[% Away From Current Month Low],"&gt;=0.05")/Table4[[#This Row],[Count]]</f>
        <v>0.7</v>
      </c>
      <c r="O36" s="3">
        <f>COUNTIFS(Table2[Sub-Sector],Table4[[#This Row],[Sub-Sector]],Table2[% Away From Current Month High],"&lt;=0.05")/Table4[[#This Row],[Count]]</f>
        <v>0.3</v>
      </c>
      <c r="P36" s="3">
        <f>COUNTIFS(Table2[Sub-Sector],Table4[[#This Row],[Sub-Sector]],Table2[% Away From 52W High],"&lt;=10")/Table4[[#This Row],[Count]]</f>
        <v>0.5</v>
      </c>
      <c r="Q36" s="3">
        <f>COUNTIFS(Table2[Sub-Sector],Table4[[#This Row],[Sub-Sector]],Table2[% Away From 52W Low],"&gt;=10")/Table4[[#This Row],[Count]]</f>
        <v>1</v>
      </c>
      <c r="R36" s="3">
        <f>COUNTIFS(Table2[Sub-Sector],Table4[[#This Row],[Sub-Sector]],Table2[% Price above 20 EMA],"&gt;=0")/Table4[[#This Row],[Count]]</f>
        <v>0.4</v>
      </c>
      <c r="S36" s="3">
        <f>COUNTIFS(Table2[Sub-Sector],Table4[[#This Row],[Sub-Sector]],Table2[% Price above 50 EMA],"&gt;=0")/Table4[[#This Row],[Count]]</f>
        <v>0.8</v>
      </c>
      <c r="T36" s="3">
        <f>COUNTIFS(Table2[Sub-Sector],Table4[[#This Row],[Sub-Sector]],Table2[% Price above 200 EMA],"&gt;=0")/Table4[[#This Row],[Count]]</f>
        <v>1</v>
      </c>
      <c r="U36" s="3">
        <f>COUNTIFS(Table2[Sub-Sector],Table4[[#This Row],[Sub-Sector]],Table2[Rate of Change - Zone],"Positive")/Table4[[#This Row],[Count]]</f>
        <v>0.5</v>
      </c>
      <c r="V36" s="3">
        <f>COUNTIFS(Table2[Sub-Sector],Table4[[#This Row],[Sub-Sector]],Table2[Sharpe Ratio],"&gt;=0.10")/Table4[[#This Row],[Count]]</f>
        <v>0.2</v>
      </c>
      <c r="W36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319</v>
      </c>
      <c r="X36" s="4">
        <f>_xlfn.RANK.AVG(Table4[[#This Row],[Score]],Table4[Score],1)</f>
        <v>26</v>
      </c>
      <c r="Y36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194.5</v>
      </c>
      <c r="Z36" s="4">
        <f>_xlfn.RANK.AVG(Table4[[#This Row],[Score 2 ]],Table4[[Score 2 ]],1)</f>
        <v>35</v>
      </c>
    </row>
    <row r="37" spans="1:26" x14ac:dyDescent="0.3">
      <c r="A37" s="3" t="s">
        <v>885</v>
      </c>
      <c r="B37" s="4">
        <f>COUNTIFS(Table2[Sub-Sector],Table4[[#This Row],[Sub-Sector]])</f>
        <v>3</v>
      </c>
      <c r="C37" s="3">
        <f>COUNTIFS(Table2[Sub-Sector],Table4[[#This Row],[Sub-Sector]],Table2[Uptrend],"Uptrend")/Table4[[#This Row],[Count]]</f>
        <v>1</v>
      </c>
      <c r="D37" s="3">
        <f>COUNTIFS(Table2[Sub-Sector],Table4[[#This Row],[Sub-Sector]],Table2[1W Return vs Nifty],"&gt;=5")/Table4[[#This Row],[Count]]</f>
        <v>0.66666666666666663</v>
      </c>
      <c r="E37" s="3">
        <f>COUNTIFS(Table2[Sub-Sector],Table4[[#This Row],[Sub-Sector]],Table2[1M Return vs Nifty],"&gt;=5")/Table4[[#This Row],[Count]]</f>
        <v>1</v>
      </c>
      <c r="F37" s="3">
        <f>COUNTIFS(Table2[Sub-Sector],Table4[[#This Row],[Sub-Sector]],Table2[6M Return vs Nifty],"&gt;=10")/Table4[[#This Row],[Count]]</f>
        <v>0.33333333333333331</v>
      </c>
      <c r="G37" s="3">
        <f>COUNTIFS(Table2[Sub-Sector],Table4[[#This Row],[Sub-Sector]],Table2[1Y Return vs Nifty],"&gt;=10")/Table4[[#This Row],[Count]]</f>
        <v>0.33333333333333331</v>
      </c>
      <c r="H37" s="3">
        <f>COUNTIFS(Table2[Sub-Sector],Table4[[#This Row],[Sub-Sector]],Table2[RSI Exponential â€“ 14D],"&gt;=50")/Table4[[#This Row],[Count]]</f>
        <v>1</v>
      </c>
      <c r="I37" s="3">
        <f>COUNTIFS(Table2[Sub-Sector],Table4[[#This Row],[Sub-Sector]],Table2[Relative Volume],"&gt;=1")/Table4[[#This Row],[Count]]</f>
        <v>0.66666666666666663</v>
      </c>
      <c r="J37" s="3">
        <f>COUNTIFS(Table2[Sub-Sector],Table4[[#This Row],[Sub-Sector]],Table2[% Away From Day Low],"&gt;=0.05")/Table4[[#This Row],[Count]]</f>
        <v>0</v>
      </c>
      <c r="K37" s="3">
        <f>COUNTIFS(Table2[Sub-Sector],Table4[[#This Row],[Sub-Sector]],Table2[% Away From Day High],"&lt;=0.05")/Table4[[#This Row],[Count]]</f>
        <v>1</v>
      </c>
      <c r="L37" s="3">
        <f>COUNTIFS(Table2[Sub-Sector],Table4[[#This Row],[Sub-Sector]],Table2[% Away From Current Week Low],"&gt;=0.05")/Table4[[#This Row],[Count]]</f>
        <v>0</v>
      </c>
      <c r="M37" s="3">
        <f>COUNTIFS(Table2[Sub-Sector],Table4[[#This Row],[Sub-Sector]],Table2[% Away From Current Week High],"&lt;=0.05")/Table4[[#This Row],[Count]]</f>
        <v>1</v>
      </c>
      <c r="N37" s="3">
        <f>COUNTIFS(Table2[Sub-Sector],Table4[[#This Row],[Sub-Sector]],Table2[% Away From Current Month Low],"&gt;=0.05")/Table4[[#This Row],[Count]]</f>
        <v>1</v>
      </c>
      <c r="O37" s="3">
        <f>COUNTIFS(Table2[Sub-Sector],Table4[[#This Row],[Sub-Sector]],Table2[% Away From Current Month High],"&lt;=0.05")/Table4[[#This Row],[Count]]</f>
        <v>1</v>
      </c>
      <c r="P37" s="3">
        <f>COUNTIFS(Table2[Sub-Sector],Table4[[#This Row],[Sub-Sector]],Table2[% Away From 52W High],"&lt;=10")/Table4[[#This Row],[Count]]</f>
        <v>0.66666666666666663</v>
      </c>
      <c r="Q37" s="3">
        <f>COUNTIFS(Table2[Sub-Sector],Table4[[#This Row],[Sub-Sector]],Table2[% Away From 52W Low],"&gt;=10")/Table4[[#This Row],[Count]]</f>
        <v>1</v>
      </c>
      <c r="R37" s="3">
        <f>COUNTIFS(Table2[Sub-Sector],Table4[[#This Row],[Sub-Sector]],Table2[% Price above 20 EMA],"&gt;=0")/Table4[[#This Row],[Count]]</f>
        <v>1</v>
      </c>
      <c r="S37" s="3">
        <f>COUNTIFS(Table2[Sub-Sector],Table4[[#This Row],[Sub-Sector]],Table2[% Price above 50 EMA],"&gt;=0")/Table4[[#This Row],[Count]]</f>
        <v>1</v>
      </c>
      <c r="T37" s="3">
        <f>COUNTIFS(Table2[Sub-Sector],Table4[[#This Row],[Sub-Sector]],Table2[% Price above 200 EMA],"&gt;=0")/Table4[[#This Row],[Count]]</f>
        <v>1</v>
      </c>
      <c r="U37" s="3">
        <f>COUNTIFS(Table2[Sub-Sector],Table4[[#This Row],[Sub-Sector]],Table2[Rate of Change - Zone],"Positive")/Table4[[#This Row],[Count]]</f>
        <v>1</v>
      </c>
      <c r="V37" s="3">
        <f>COUNTIFS(Table2[Sub-Sector],Table4[[#This Row],[Sub-Sector]],Table2[Sharpe Ratio],"&gt;=0.10")/Table4[[#This Row],[Count]]</f>
        <v>0</v>
      </c>
      <c r="W37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231</v>
      </c>
      <c r="X37" s="4">
        <f>_xlfn.RANK.AVG(Table4[[#This Row],[Score]],Table4[Score],1)</f>
        <v>9</v>
      </c>
      <c r="Y37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200</v>
      </c>
      <c r="Z37" s="4">
        <f>_xlfn.RANK.AVG(Table4[[#This Row],[Score 2 ]],Table4[[Score 2 ]],1)</f>
        <v>36</v>
      </c>
    </row>
    <row r="38" spans="1:26" x14ac:dyDescent="0.3">
      <c r="A38" s="3" t="s">
        <v>1203</v>
      </c>
      <c r="B38" s="4">
        <f>COUNTIFS(Table2[Sub-Sector],Table4[[#This Row],[Sub-Sector]])</f>
        <v>3</v>
      </c>
      <c r="C38" s="3">
        <f>COUNTIFS(Table2[Sub-Sector],Table4[[#This Row],[Sub-Sector]],Table2[Uptrend],"Uptrend")/Table4[[#This Row],[Count]]</f>
        <v>1</v>
      </c>
      <c r="D38" s="3">
        <f>COUNTIFS(Table2[Sub-Sector],Table4[[#This Row],[Sub-Sector]],Table2[1W Return vs Nifty],"&gt;=5")/Table4[[#This Row],[Count]]</f>
        <v>0</v>
      </c>
      <c r="E38" s="3">
        <f>COUNTIFS(Table2[Sub-Sector],Table4[[#This Row],[Sub-Sector]],Table2[1M Return vs Nifty],"&gt;=5")/Table4[[#This Row],[Count]]</f>
        <v>0.66666666666666663</v>
      </c>
      <c r="F38" s="3">
        <f>COUNTIFS(Table2[Sub-Sector],Table4[[#This Row],[Sub-Sector]],Table2[6M Return vs Nifty],"&gt;=10")/Table4[[#This Row],[Count]]</f>
        <v>0.66666666666666663</v>
      </c>
      <c r="G38" s="3">
        <f>COUNTIFS(Table2[Sub-Sector],Table4[[#This Row],[Sub-Sector]],Table2[1Y Return vs Nifty],"&gt;=10")/Table4[[#This Row],[Count]]</f>
        <v>0.33333333333333331</v>
      </c>
      <c r="H38" s="3">
        <f>COUNTIFS(Table2[Sub-Sector],Table4[[#This Row],[Sub-Sector]],Table2[RSI Exponential â€“ 14D],"&gt;=50")/Table4[[#This Row],[Count]]</f>
        <v>0.33333333333333331</v>
      </c>
      <c r="I38" s="3">
        <f>COUNTIFS(Table2[Sub-Sector],Table4[[#This Row],[Sub-Sector]],Table2[Relative Volume],"&gt;=1")/Table4[[#This Row],[Count]]</f>
        <v>0.66666666666666663</v>
      </c>
      <c r="J38" s="3">
        <f>COUNTIFS(Table2[Sub-Sector],Table4[[#This Row],[Sub-Sector]],Table2[% Away From Day Low],"&gt;=0.05")/Table4[[#This Row],[Count]]</f>
        <v>0</v>
      </c>
      <c r="K38" s="3">
        <f>COUNTIFS(Table2[Sub-Sector],Table4[[#This Row],[Sub-Sector]],Table2[% Away From Day High],"&lt;=0.05")/Table4[[#This Row],[Count]]</f>
        <v>0.66666666666666663</v>
      </c>
      <c r="L38" s="3">
        <f>COUNTIFS(Table2[Sub-Sector],Table4[[#This Row],[Sub-Sector]],Table2[% Away From Current Week Low],"&gt;=0.05")/Table4[[#This Row],[Count]]</f>
        <v>0</v>
      </c>
      <c r="M38" s="3">
        <f>COUNTIFS(Table2[Sub-Sector],Table4[[#This Row],[Sub-Sector]],Table2[% Away From Current Week High],"&lt;=0.05")/Table4[[#This Row],[Count]]</f>
        <v>0.66666666666666663</v>
      </c>
      <c r="N38" s="3">
        <f>COUNTIFS(Table2[Sub-Sector],Table4[[#This Row],[Sub-Sector]],Table2[% Away From Current Month Low],"&gt;=0.05")/Table4[[#This Row],[Count]]</f>
        <v>1</v>
      </c>
      <c r="O38" s="3">
        <f>COUNTIFS(Table2[Sub-Sector],Table4[[#This Row],[Sub-Sector]],Table2[% Away From Current Month High],"&lt;=0.05")/Table4[[#This Row],[Count]]</f>
        <v>0</v>
      </c>
      <c r="P38" s="3">
        <f>COUNTIFS(Table2[Sub-Sector],Table4[[#This Row],[Sub-Sector]],Table2[% Away From 52W High],"&lt;=10")/Table4[[#This Row],[Count]]</f>
        <v>0.33333333333333331</v>
      </c>
      <c r="Q38" s="3">
        <f>COUNTIFS(Table2[Sub-Sector],Table4[[#This Row],[Sub-Sector]],Table2[% Away From 52W Low],"&gt;=10")/Table4[[#This Row],[Count]]</f>
        <v>1</v>
      </c>
      <c r="R38" s="3">
        <f>COUNTIFS(Table2[Sub-Sector],Table4[[#This Row],[Sub-Sector]],Table2[% Price above 20 EMA],"&gt;=0")/Table4[[#This Row],[Count]]</f>
        <v>0.66666666666666663</v>
      </c>
      <c r="S38" s="3">
        <f>COUNTIFS(Table2[Sub-Sector],Table4[[#This Row],[Sub-Sector]],Table2[% Price above 50 EMA],"&gt;=0")/Table4[[#This Row],[Count]]</f>
        <v>0.66666666666666663</v>
      </c>
      <c r="T38" s="3">
        <f>COUNTIFS(Table2[Sub-Sector],Table4[[#This Row],[Sub-Sector]],Table2[% Price above 200 EMA],"&gt;=0")/Table4[[#This Row],[Count]]</f>
        <v>1</v>
      </c>
      <c r="U38" s="3">
        <f>COUNTIFS(Table2[Sub-Sector],Table4[[#This Row],[Sub-Sector]],Table2[Rate of Change - Zone],"Positive")/Table4[[#This Row],[Count]]</f>
        <v>0.66666666666666663</v>
      </c>
      <c r="V38" s="3">
        <f>COUNTIFS(Table2[Sub-Sector],Table4[[#This Row],[Sub-Sector]],Table2[Sharpe Ratio],"&gt;=0.10")/Table4[[#This Row],[Count]]</f>
        <v>0.33333333333333331</v>
      </c>
      <c r="W38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321</v>
      </c>
      <c r="X38" s="4">
        <f>_xlfn.RANK.AVG(Table4[[#This Row],[Score]],Table4[Score],1)</f>
        <v>27</v>
      </c>
      <c r="Y38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201</v>
      </c>
      <c r="Z38" s="4">
        <f>_xlfn.RANK.AVG(Table4[[#This Row],[Score 2 ]],Table4[[Score 2 ]],1)</f>
        <v>37</v>
      </c>
    </row>
    <row r="39" spans="1:26" x14ac:dyDescent="0.3">
      <c r="A39" s="3" t="s">
        <v>196</v>
      </c>
      <c r="B39" s="4">
        <f>COUNTIFS(Table2[Sub-Sector],Table4[[#This Row],[Sub-Sector]])</f>
        <v>2</v>
      </c>
      <c r="C39" s="3">
        <f>COUNTIFS(Table2[Sub-Sector],Table4[[#This Row],[Sub-Sector]],Table2[Uptrend],"Uptrend")/Table4[[#This Row],[Count]]</f>
        <v>1</v>
      </c>
      <c r="D39" s="3">
        <f>COUNTIFS(Table2[Sub-Sector],Table4[[#This Row],[Sub-Sector]],Table2[1W Return vs Nifty],"&gt;=5")/Table4[[#This Row],[Count]]</f>
        <v>0</v>
      </c>
      <c r="E39" s="3">
        <f>COUNTIFS(Table2[Sub-Sector],Table4[[#This Row],[Sub-Sector]],Table2[1M Return vs Nifty],"&gt;=5")/Table4[[#This Row],[Count]]</f>
        <v>0.5</v>
      </c>
      <c r="F39" s="3">
        <f>COUNTIFS(Table2[Sub-Sector],Table4[[#This Row],[Sub-Sector]],Table2[6M Return vs Nifty],"&gt;=10")/Table4[[#This Row],[Count]]</f>
        <v>1</v>
      </c>
      <c r="G39" s="3">
        <f>COUNTIFS(Table2[Sub-Sector],Table4[[#This Row],[Sub-Sector]],Table2[1Y Return vs Nifty],"&gt;=10")/Table4[[#This Row],[Count]]</f>
        <v>0.5</v>
      </c>
      <c r="H39" s="3">
        <f>COUNTIFS(Table2[Sub-Sector],Table4[[#This Row],[Sub-Sector]],Table2[RSI Exponential â€“ 14D],"&gt;=50")/Table4[[#This Row],[Count]]</f>
        <v>1</v>
      </c>
      <c r="I39" s="3">
        <f>COUNTIFS(Table2[Sub-Sector],Table4[[#This Row],[Sub-Sector]],Table2[Relative Volume],"&gt;=1")/Table4[[#This Row],[Count]]</f>
        <v>0</v>
      </c>
      <c r="J39" s="3">
        <f>COUNTIFS(Table2[Sub-Sector],Table4[[#This Row],[Sub-Sector]],Table2[% Away From Day Low],"&gt;=0.05")/Table4[[#This Row],[Count]]</f>
        <v>0</v>
      </c>
      <c r="K39" s="3">
        <f>COUNTIFS(Table2[Sub-Sector],Table4[[#This Row],[Sub-Sector]],Table2[% Away From Day High],"&lt;=0.05")/Table4[[#This Row],[Count]]</f>
        <v>1</v>
      </c>
      <c r="L39" s="3">
        <f>COUNTIFS(Table2[Sub-Sector],Table4[[#This Row],[Sub-Sector]],Table2[% Away From Current Week Low],"&gt;=0.05")/Table4[[#This Row],[Count]]</f>
        <v>0</v>
      </c>
      <c r="M39" s="3">
        <f>COUNTIFS(Table2[Sub-Sector],Table4[[#This Row],[Sub-Sector]],Table2[% Away From Current Week High],"&lt;=0.05")/Table4[[#This Row],[Count]]</f>
        <v>1</v>
      </c>
      <c r="N39" s="3">
        <f>COUNTIFS(Table2[Sub-Sector],Table4[[#This Row],[Sub-Sector]],Table2[% Away From Current Month Low],"&gt;=0.05")/Table4[[#This Row],[Count]]</f>
        <v>1</v>
      </c>
      <c r="O39" s="3">
        <f>COUNTIFS(Table2[Sub-Sector],Table4[[#This Row],[Sub-Sector]],Table2[% Away From Current Month High],"&lt;=0.05")/Table4[[#This Row],[Count]]</f>
        <v>1</v>
      </c>
      <c r="P39" s="3">
        <f>COUNTIFS(Table2[Sub-Sector],Table4[[#This Row],[Sub-Sector]],Table2[% Away From 52W High],"&lt;=10")/Table4[[#This Row],[Count]]</f>
        <v>1</v>
      </c>
      <c r="Q39" s="3">
        <f>COUNTIFS(Table2[Sub-Sector],Table4[[#This Row],[Sub-Sector]],Table2[% Away From 52W Low],"&gt;=10")/Table4[[#This Row],[Count]]</f>
        <v>1</v>
      </c>
      <c r="R39" s="3">
        <f>COUNTIFS(Table2[Sub-Sector],Table4[[#This Row],[Sub-Sector]],Table2[% Price above 20 EMA],"&gt;=0")/Table4[[#This Row],[Count]]</f>
        <v>1</v>
      </c>
      <c r="S39" s="3">
        <f>COUNTIFS(Table2[Sub-Sector],Table4[[#This Row],[Sub-Sector]],Table2[% Price above 50 EMA],"&gt;=0")/Table4[[#This Row],[Count]]</f>
        <v>1</v>
      </c>
      <c r="T39" s="3">
        <f>COUNTIFS(Table2[Sub-Sector],Table4[[#This Row],[Sub-Sector]],Table2[% Price above 200 EMA],"&gt;=0")/Table4[[#This Row],[Count]]</f>
        <v>1</v>
      </c>
      <c r="U39" s="3">
        <f>COUNTIFS(Table2[Sub-Sector],Table4[[#This Row],[Sub-Sector]],Table2[Rate of Change - Zone],"Positive")/Table4[[#This Row],[Count]]</f>
        <v>1</v>
      </c>
      <c r="V39" s="3">
        <f>COUNTIFS(Table2[Sub-Sector],Table4[[#This Row],[Sub-Sector]],Table2[Sharpe Ratio],"&gt;=0.10")/Table4[[#This Row],[Count]]</f>
        <v>0.5</v>
      </c>
      <c r="W39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334.5</v>
      </c>
      <c r="X39" s="4">
        <f>_xlfn.RANK.AVG(Table4[[#This Row],[Score]],Table4[Score],1)</f>
        <v>31</v>
      </c>
      <c r="Y39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201.5</v>
      </c>
      <c r="Z39" s="4">
        <f>_xlfn.RANK.AVG(Table4[[#This Row],[Score 2 ]],Table4[[Score 2 ]],1)</f>
        <v>38</v>
      </c>
    </row>
    <row r="40" spans="1:26" x14ac:dyDescent="0.3">
      <c r="A40" s="3" t="s">
        <v>547</v>
      </c>
      <c r="B40" s="4">
        <f>COUNTIFS(Table2[Sub-Sector],Table4[[#This Row],[Sub-Sector]])</f>
        <v>5</v>
      </c>
      <c r="C40" s="3">
        <f>COUNTIFS(Table2[Sub-Sector],Table4[[#This Row],[Sub-Sector]],Table2[Uptrend],"Uptrend")/Table4[[#This Row],[Count]]</f>
        <v>0.8</v>
      </c>
      <c r="D40" s="3">
        <f>COUNTIFS(Table2[Sub-Sector],Table4[[#This Row],[Sub-Sector]],Table2[1W Return vs Nifty],"&gt;=5")/Table4[[#This Row],[Count]]</f>
        <v>0.2</v>
      </c>
      <c r="E40" s="3">
        <f>COUNTIFS(Table2[Sub-Sector],Table4[[#This Row],[Sub-Sector]],Table2[1M Return vs Nifty],"&gt;=5")/Table4[[#This Row],[Count]]</f>
        <v>0.8</v>
      </c>
      <c r="F40" s="3">
        <f>COUNTIFS(Table2[Sub-Sector],Table4[[#This Row],[Sub-Sector]],Table2[6M Return vs Nifty],"&gt;=10")/Table4[[#This Row],[Count]]</f>
        <v>0.4</v>
      </c>
      <c r="G40" s="3">
        <f>COUNTIFS(Table2[Sub-Sector],Table4[[#This Row],[Sub-Sector]],Table2[1Y Return vs Nifty],"&gt;=10")/Table4[[#This Row],[Count]]</f>
        <v>0.6</v>
      </c>
      <c r="H40" s="3">
        <f>COUNTIFS(Table2[Sub-Sector],Table4[[#This Row],[Sub-Sector]],Table2[RSI Exponential â€“ 14D],"&gt;=50")/Table4[[#This Row],[Count]]</f>
        <v>1</v>
      </c>
      <c r="I40" s="3">
        <f>COUNTIFS(Table2[Sub-Sector],Table4[[#This Row],[Sub-Sector]],Table2[Relative Volume],"&gt;=1")/Table4[[#This Row],[Count]]</f>
        <v>0.2</v>
      </c>
      <c r="J40" s="3">
        <f>COUNTIFS(Table2[Sub-Sector],Table4[[#This Row],[Sub-Sector]],Table2[% Away From Day Low],"&gt;=0.05")/Table4[[#This Row],[Count]]</f>
        <v>0</v>
      </c>
      <c r="K40" s="3">
        <f>COUNTIFS(Table2[Sub-Sector],Table4[[#This Row],[Sub-Sector]],Table2[% Away From Day High],"&lt;=0.05")/Table4[[#This Row],[Count]]</f>
        <v>1</v>
      </c>
      <c r="L40" s="3">
        <f>COUNTIFS(Table2[Sub-Sector],Table4[[#This Row],[Sub-Sector]],Table2[% Away From Current Week Low],"&gt;=0.05")/Table4[[#This Row],[Count]]</f>
        <v>0</v>
      </c>
      <c r="M40" s="3">
        <f>COUNTIFS(Table2[Sub-Sector],Table4[[#This Row],[Sub-Sector]],Table2[% Away From Current Week High],"&lt;=0.05")/Table4[[#This Row],[Count]]</f>
        <v>1</v>
      </c>
      <c r="N40" s="3">
        <f>COUNTIFS(Table2[Sub-Sector],Table4[[#This Row],[Sub-Sector]],Table2[% Away From Current Month Low],"&gt;=0.05")/Table4[[#This Row],[Count]]</f>
        <v>1</v>
      </c>
      <c r="O40" s="3">
        <f>COUNTIFS(Table2[Sub-Sector],Table4[[#This Row],[Sub-Sector]],Table2[% Away From Current Month High],"&lt;=0.05")/Table4[[#This Row],[Count]]</f>
        <v>0.8</v>
      </c>
      <c r="P40" s="3">
        <f>COUNTIFS(Table2[Sub-Sector],Table4[[#This Row],[Sub-Sector]],Table2[% Away From 52W High],"&lt;=10")/Table4[[#This Row],[Count]]</f>
        <v>0.4</v>
      </c>
      <c r="Q40" s="3">
        <f>COUNTIFS(Table2[Sub-Sector],Table4[[#This Row],[Sub-Sector]],Table2[% Away From 52W Low],"&gt;=10")/Table4[[#This Row],[Count]]</f>
        <v>1</v>
      </c>
      <c r="R40" s="3">
        <f>COUNTIFS(Table2[Sub-Sector],Table4[[#This Row],[Sub-Sector]],Table2[% Price above 20 EMA],"&gt;=0")/Table4[[#This Row],[Count]]</f>
        <v>0.8</v>
      </c>
      <c r="S40" s="3">
        <f>COUNTIFS(Table2[Sub-Sector],Table4[[#This Row],[Sub-Sector]],Table2[% Price above 50 EMA],"&gt;=0")/Table4[[#This Row],[Count]]</f>
        <v>0.8</v>
      </c>
      <c r="T40" s="3">
        <f>COUNTIFS(Table2[Sub-Sector],Table4[[#This Row],[Sub-Sector]],Table2[% Price above 200 EMA],"&gt;=0")/Table4[[#This Row],[Count]]</f>
        <v>0.8</v>
      </c>
      <c r="U40" s="3">
        <f>COUNTIFS(Table2[Sub-Sector],Table4[[#This Row],[Sub-Sector]],Table2[Rate of Change - Zone],"Positive")/Table4[[#This Row],[Count]]</f>
        <v>1</v>
      </c>
      <c r="V40" s="3">
        <f>COUNTIFS(Table2[Sub-Sector],Table4[[#This Row],[Sub-Sector]],Table2[Sharpe Ratio],"&gt;=0.10")/Table4[[#This Row],[Count]]</f>
        <v>0.6</v>
      </c>
      <c r="W40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292</v>
      </c>
      <c r="X40" s="4">
        <f>_xlfn.RANK.AVG(Table4[[#This Row],[Score]],Table4[Score],1)</f>
        <v>20</v>
      </c>
      <c r="Y40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206.5</v>
      </c>
      <c r="Z40" s="4">
        <f>_xlfn.RANK.AVG(Table4[[#This Row],[Score 2 ]],Table4[[Score 2 ]],1)</f>
        <v>39</v>
      </c>
    </row>
    <row r="41" spans="1:26" x14ac:dyDescent="0.3">
      <c r="A41" s="3" t="s">
        <v>729</v>
      </c>
      <c r="B41" s="4">
        <f>COUNTIFS(Table2[Sub-Sector],Table4[[#This Row],[Sub-Sector]])</f>
        <v>2</v>
      </c>
      <c r="C41" s="3">
        <f>COUNTIFS(Table2[Sub-Sector],Table4[[#This Row],[Sub-Sector]],Table2[Uptrend],"Uptrend")/Table4[[#This Row],[Count]]</f>
        <v>0.5</v>
      </c>
      <c r="D41" s="3">
        <f>COUNTIFS(Table2[Sub-Sector],Table4[[#This Row],[Sub-Sector]],Table2[1W Return vs Nifty],"&gt;=5")/Table4[[#This Row],[Count]]</f>
        <v>1</v>
      </c>
      <c r="E41" s="3">
        <f>COUNTIFS(Table2[Sub-Sector],Table4[[#This Row],[Sub-Sector]],Table2[1M Return vs Nifty],"&gt;=5")/Table4[[#This Row],[Count]]</f>
        <v>0.5</v>
      </c>
      <c r="F41" s="3">
        <f>COUNTIFS(Table2[Sub-Sector],Table4[[#This Row],[Sub-Sector]],Table2[6M Return vs Nifty],"&gt;=10")/Table4[[#This Row],[Count]]</f>
        <v>0.5</v>
      </c>
      <c r="G41" s="3">
        <f>COUNTIFS(Table2[Sub-Sector],Table4[[#This Row],[Sub-Sector]],Table2[1Y Return vs Nifty],"&gt;=10")/Table4[[#This Row],[Count]]</f>
        <v>0.5</v>
      </c>
      <c r="H41" s="3">
        <f>COUNTIFS(Table2[Sub-Sector],Table4[[#This Row],[Sub-Sector]],Table2[RSI Exponential â€“ 14D],"&gt;=50")/Table4[[#This Row],[Count]]</f>
        <v>0.5</v>
      </c>
      <c r="I41" s="3">
        <f>COUNTIFS(Table2[Sub-Sector],Table4[[#This Row],[Sub-Sector]],Table2[Relative Volume],"&gt;=1")/Table4[[#This Row],[Count]]</f>
        <v>1</v>
      </c>
      <c r="J41" s="3">
        <f>COUNTIFS(Table2[Sub-Sector],Table4[[#This Row],[Sub-Sector]],Table2[% Away From Day Low],"&gt;=0.05")/Table4[[#This Row],[Count]]</f>
        <v>0</v>
      </c>
      <c r="K41" s="3">
        <f>COUNTIFS(Table2[Sub-Sector],Table4[[#This Row],[Sub-Sector]],Table2[% Away From Day High],"&lt;=0.05")/Table4[[#This Row],[Count]]</f>
        <v>1</v>
      </c>
      <c r="L41" s="3">
        <f>COUNTIFS(Table2[Sub-Sector],Table4[[#This Row],[Sub-Sector]],Table2[% Away From Current Week Low],"&gt;=0.05")/Table4[[#This Row],[Count]]</f>
        <v>0</v>
      </c>
      <c r="M41" s="3">
        <f>COUNTIFS(Table2[Sub-Sector],Table4[[#This Row],[Sub-Sector]],Table2[% Away From Current Week High],"&lt;=0.05")/Table4[[#This Row],[Count]]</f>
        <v>1</v>
      </c>
      <c r="N41" s="3">
        <f>COUNTIFS(Table2[Sub-Sector],Table4[[#This Row],[Sub-Sector]],Table2[% Away From Current Month Low],"&gt;=0.05")/Table4[[#This Row],[Count]]</f>
        <v>1</v>
      </c>
      <c r="O41" s="3">
        <f>COUNTIFS(Table2[Sub-Sector],Table4[[#This Row],[Sub-Sector]],Table2[% Away From Current Month High],"&lt;=0.05")/Table4[[#This Row],[Count]]</f>
        <v>0.5</v>
      </c>
      <c r="P41" s="3">
        <f>COUNTIFS(Table2[Sub-Sector],Table4[[#This Row],[Sub-Sector]],Table2[% Away From 52W High],"&lt;=10")/Table4[[#This Row],[Count]]</f>
        <v>0.5</v>
      </c>
      <c r="Q41" s="3">
        <f>COUNTIFS(Table2[Sub-Sector],Table4[[#This Row],[Sub-Sector]],Table2[% Away From 52W Low],"&gt;=10")/Table4[[#This Row],[Count]]</f>
        <v>1</v>
      </c>
      <c r="R41" s="3">
        <f>COUNTIFS(Table2[Sub-Sector],Table4[[#This Row],[Sub-Sector]],Table2[% Price above 20 EMA],"&gt;=0")/Table4[[#This Row],[Count]]</f>
        <v>0.5</v>
      </c>
      <c r="S41" s="3">
        <f>COUNTIFS(Table2[Sub-Sector],Table4[[#This Row],[Sub-Sector]],Table2[% Price above 50 EMA],"&gt;=0")/Table4[[#This Row],[Count]]</f>
        <v>0.5</v>
      </c>
      <c r="T41" s="3">
        <f>COUNTIFS(Table2[Sub-Sector],Table4[[#This Row],[Sub-Sector]],Table2[% Price above 200 EMA],"&gt;=0")/Table4[[#This Row],[Count]]</f>
        <v>0.5</v>
      </c>
      <c r="U41" s="3">
        <f>COUNTIFS(Table2[Sub-Sector],Table4[[#This Row],[Sub-Sector]],Table2[Rate of Change - Zone],"Positive")/Table4[[#This Row],[Count]]</f>
        <v>0.5</v>
      </c>
      <c r="V41" s="3">
        <f>COUNTIFS(Table2[Sub-Sector],Table4[[#This Row],[Sub-Sector]],Table2[Sharpe Ratio],"&gt;=0.10")/Table4[[#This Row],[Count]]</f>
        <v>0</v>
      </c>
      <c r="W41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322.5</v>
      </c>
      <c r="X41" s="4">
        <f>_xlfn.RANK.AVG(Table4[[#This Row],[Score]],Table4[Score],1)</f>
        <v>28.5</v>
      </c>
      <c r="Y41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212</v>
      </c>
      <c r="Z41" s="4">
        <f>_xlfn.RANK.AVG(Table4[[#This Row],[Score 2 ]],Table4[[Score 2 ]],1)</f>
        <v>40</v>
      </c>
    </row>
    <row r="42" spans="1:26" x14ac:dyDescent="0.3">
      <c r="A42" s="3" t="s">
        <v>130</v>
      </c>
      <c r="B42" s="4">
        <f>COUNTIFS(Table2[Sub-Sector],Table4[[#This Row],[Sub-Sector]])</f>
        <v>8</v>
      </c>
      <c r="C42" s="3">
        <f>COUNTIFS(Table2[Sub-Sector],Table4[[#This Row],[Sub-Sector]],Table2[Uptrend],"Uptrend")/Table4[[#This Row],[Count]]</f>
        <v>0.75</v>
      </c>
      <c r="D42" s="3">
        <f>COUNTIFS(Table2[Sub-Sector],Table4[[#This Row],[Sub-Sector]],Table2[1W Return vs Nifty],"&gt;=5")/Table4[[#This Row],[Count]]</f>
        <v>0</v>
      </c>
      <c r="E42" s="3">
        <f>COUNTIFS(Table2[Sub-Sector],Table4[[#This Row],[Sub-Sector]],Table2[1M Return vs Nifty],"&gt;=5")/Table4[[#This Row],[Count]]</f>
        <v>0.25</v>
      </c>
      <c r="F42" s="3">
        <f>COUNTIFS(Table2[Sub-Sector],Table4[[#This Row],[Sub-Sector]],Table2[6M Return vs Nifty],"&gt;=10")/Table4[[#This Row],[Count]]</f>
        <v>0.5</v>
      </c>
      <c r="G42" s="3">
        <f>COUNTIFS(Table2[Sub-Sector],Table4[[#This Row],[Sub-Sector]],Table2[1Y Return vs Nifty],"&gt;=10")/Table4[[#This Row],[Count]]</f>
        <v>0.625</v>
      </c>
      <c r="H42" s="3">
        <f>COUNTIFS(Table2[Sub-Sector],Table4[[#This Row],[Sub-Sector]],Table2[RSI Exponential â€“ 14D],"&gt;=50")/Table4[[#This Row],[Count]]</f>
        <v>0.625</v>
      </c>
      <c r="I42" s="3">
        <f>COUNTIFS(Table2[Sub-Sector],Table4[[#This Row],[Sub-Sector]],Table2[Relative Volume],"&gt;=1")/Table4[[#This Row],[Count]]</f>
        <v>0.375</v>
      </c>
      <c r="J42" s="3">
        <f>COUNTIFS(Table2[Sub-Sector],Table4[[#This Row],[Sub-Sector]],Table2[% Away From Day Low],"&gt;=0.05")/Table4[[#This Row],[Count]]</f>
        <v>0.125</v>
      </c>
      <c r="K42" s="3">
        <f>COUNTIFS(Table2[Sub-Sector],Table4[[#This Row],[Sub-Sector]],Table2[% Away From Day High],"&lt;=0.05")/Table4[[#This Row],[Count]]</f>
        <v>1</v>
      </c>
      <c r="L42" s="3">
        <f>COUNTIFS(Table2[Sub-Sector],Table4[[#This Row],[Sub-Sector]],Table2[% Away From Current Week Low],"&gt;=0.05")/Table4[[#This Row],[Count]]</f>
        <v>0.125</v>
      </c>
      <c r="M42" s="3">
        <f>COUNTIFS(Table2[Sub-Sector],Table4[[#This Row],[Sub-Sector]],Table2[% Away From Current Week High],"&lt;=0.05")/Table4[[#This Row],[Count]]</f>
        <v>1</v>
      </c>
      <c r="N42" s="3">
        <f>COUNTIFS(Table2[Sub-Sector],Table4[[#This Row],[Sub-Sector]],Table2[% Away From Current Month Low],"&gt;=0.05")/Table4[[#This Row],[Count]]</f>
        <v>0.75</v>
      </c>
      <c r="O42" s="3">
        <f>COUNTIFS(Table2[Sub-Sector],Table4[[#This Row],[Sub-Sector]],Table2[% Away From Current Month High],"&lt;=0.05")/Table4[[#This Row],[Count]]</f>
        <v>0.375</v>
      </c>
      <c r="P42" s="3">
        <f>COUNTIFS(Table2[Sub-Sector],Table4[[#This Row],[Sub-Sector]],Table2[% Away From 52W High],"&lt;=10")/Table4[[#This Row],[Count]]</f>
        <v>0.5</v>
      </c>
      <c r="Q42" s="3">
        <f>COUNTIFS(Table2[Sub-Sector],Table4[[#This Row],[Sub-Sector]],Table2[% Away From 52W Low],"&gt;=10")/Table4[[#This Row],[Count]]</f>
        <v>0.875</v>
      </c>
      <c r="R42" s="3">
        <f>COUNTIFS(Table2[Sub-Sector],Table4[[#This Row],[Sub-Sector]],Table2[% Price above 20 EMA],"&gt;=0")/Table4[[#This Row],[Count]]</f>
        <v>0.625</v>
      </c>
      <c r="S42" s="3">
        <f>COUNTIFS(Table2[Sub-Sector],Table4[[#This Row],[Sub-Sector]],Table2[% Price above 50 EMA],"&gt;=0")/Table4[[#This Row],[Count]]</f>
        <v>0.75</v>
      </c>
      <c r="T42" s="3">
        <f>COUNTIFS(Table2[Sub-Sector],Table4[[#This Row],[Sub-Sector]],Table2[% Price above 200 EMA],"&gt;=0")/Table4[[#This Row],[Count]]</f>
        <v>0.875</v>
      </c>
      <c r="U42" s="3">
        <f>COUNTIFS(Table2[Sub-Sector],Table4[[#This Row],[Sub-Sector]],Table2[Rate of Change - Zone],"Positive")/Table4[[#This Row],[Count]]</f>
        <v>0.625</v>
      </c>
      <c r="V42" s="3">
        <f>COUNTIFS(Table2[Sub-Sector],Table4[[#This Row],[Sub-Sector]],Table2[Sharpe Ratio],"&gt;=0.10")/Table4[[#This Row],[Count]]</f>
        <v>0</v>
      </c>
      <c r="W42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405.5</v>
      </c>
      <c r="X42" s="4">
        <f>_xlfn.RANK.AVG(Table4[[#This Row],[Score]],Table4[Score],1)</f>
        <v>53</v>
      </c>
      <c r="Y42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218.5</v>
      </c>
      <c r="Z42" s="4">
        <f>_xlfn.RANK.AVG(Table4[[#This Row],[Score 2 ]],Table4[[Score 2 ]],1)</f>
        <v>41</v>
      </c>
    </row>
    <row r="43" spans="1:26" x14ac:dyDescent="0.3">
      <c r="A43" s="3" t="s">
        <v>423</v>
      </c>
      <c r="B43" s="4">
        <f>COUNTIFS(Table2[Sub-Sector],Table4[[#This Row],[Sub-Sector]])</f>
        <v>4</v>
      </c>
      <c r="C43" s="3">
        <f>COUNTIFS(Table2[Sub-Sector],Table4[[#This Row],[Sub-Sector]],Table2[Uptrend],"Uptrend")/Table4[[#This Row],[Count]]</f>
        <v>0.75</v>
      </c>
      <c r="D43" s="3">
        <f>COUNTIFS(Table2[Sub-Sector],Table4[[#This Row],[Sub-Sector]],Table2[1W Return vs Nifty],"&gt;=5")/Table4[[#This Row],[Count]]</f>
        <v>0</v>
      </c>
      <c r="E43" s="3">
        <f>COUNTIFS(Table2[Sub-Sector],Table4[[#This Row],[Sub-Sector]],Table2[1M Return vs Nifty],"&gt;=5")/Table4[[#This Row],[Count]]</f>
        <v>0</v>
      </c>
      <c r="F43" s="3">
        <f>COUNTIFS(Table2[Sub-Sector],Table4[[#This Row],[Sub-Sector]],Table2[6M Return vs Nifty],"&gt;=10")/Table4[[#This Row],[Count]]</f>
        <v>0.75</v>
      </c>
      <c r="G43" s="3">
        <f>COUNTIFS(Table2[Sub-Sector],Table4[[#This Row],[Sub-Sector]],Table2[1Y Return vs Nifty],"&gt;=10")/Table4[[#This Row],[Count]]</f>
        <v>0.75</v>
      </c>
      <c r="H43" s="3">
        <f>COUNTIFS(Table2[Sub-Sector],Table4[[#This Row],[Sub-Sector]],Table2[RSI Exponential â€“ 14D],"&gt;=50")/Table4[[#This Row],[Count]]</f>
        <v>0.25</v>
      </c>
      <c r="I43" s="3">
        <f>COUNTIFS(Table2[Sub-Sector],Table4[[#This Row],[Sub-Sector]],Table2[Relative Volume],"&gt;=1")/Table4[[#This Row],[Count]]</f>
        <v>0</v>
      </c>
      <c r="J43" s="3">
        <f>COUNTIFS(Table2[Sub-Sector],Table4[[#This Row],[Sub-Sector]],Table2[% Away From Day Low],"&gt;=0.05")/Table4[[#This Row],[Count]]</f>
        <v>0.25</v>
      </c>
      <c r="K43" s="3">
        <f>COUNTIFS(Table2[Sub-Sector],Table4[[#This Row],[Sub-Sector]],Table2[% Away From Day High],"&lt;=0.05")/Table4[[#This Row],[Count]]</f>
        <v>1</v>
      </c>
      <c r="L43" s="3">
        <f>COUNTIFS(Table2[Sub-Sector],Table4[[#This Row],[Sub-Sector]],Table2[% Away From Current Week Low],"&gt;=0.05")/Table4[[#This Row],[Count]]</f>
        <v>0.25</v>
      </c>
      <c r="M43" s="3">
        <f>COUNTIFS(Table2[Sub-Sector],Table4[[#This Row],[Sub-Sector]],Table2[% Away From Current Week High],"&lt;=0.05")/Table4[[#This Row],[Count]]</f>
        <v>1</v>
      </c>
      <c r="N43" s="3">
        <f>COUNTIFS(Table2[Sub-Sector],Table4[[#This Row],[Sub-Sector]],Table2[% Away From Current Month Low],"&gt;=0.05")/Table4[[#This Row],[Count]]</f>
        <v>0.75</v>
      </c>
      <c r="O43" s="3">
        <f>COUNTIFS(Table2[Sub-Sector],Table4[[#This Row],[Sub-Sector]],Table2[% Away From Current Month High],"&lt;=0.05")/Table4[[#This Row],[Count]]</f>
        <v>0.5</v>
      </c>
      <c r="P43" s="3">
        <f>COUNTIFS(Table2[Sub-Sector],Table4[[#This Row],[Sub-Sector]],Table2[% Away From 52W High],"&lt;=10")/Table4[[#This Row],[Count]]</f>
        <v>0.25</v>
      </c>
      <c r="Q43" s="3">
        <f>COUNTIFS(Table2[Sub-Sector],Table4[[#This Row],[Sub-Sector]],Table2[% Away From 52W Low],"&gt;=10")/Table4[[#This Row],[Count]]</f>
        <v>1</v>
      </c>
      <c r="R43" s="3">
        <f>COUNTIFS(Table2[Sub-Sector],Table4[[#This Row],[Sub-Sector]],Table2[% Price above 20 EMA],"&gt;=0")/Table4[[#This Row],[Count]]</f>
        <v>0.5</v>
      </c>
      <c r="S43" s="3">
        <f>COUNTIFS(Table2[Sub-Sector],Table4[[#This Row],[Sub-Sector]],Table2[% Price above 50 EMA],"&gt;=0")/Table4[[#This Row],[Count]]</f>
        <v>0.5</v>
      </c>
      <c r="T43" s="3">
        <f>COUNTIFS(Table2[Sub-Sector],Table4[[#This Row],[Sub-Sector]],Table2[% Price above 200 EMA],"&gt;=0")/Table4[[#This Row],[Count]]</f>
        <v>1</v>
      </c>
      <c r="U43" s="3">
        <f>COUNTIFS(Table2[Sub-Sector],Table4[[#This Row],[Sub-Sector]],Table2[Rate of Change - Zone],"Positive")/Table4[[#This Row],[Count]]</f>
        <v>0.75</v>
      </c>
      <c r="V43" s="3">
        <f>COUNTIFS(Table2[Sub-Sector],Table4[[#This Row],[Sub-Sector]],Table2[Sharpe Ratio],"&gt;=0.10")/Table4[[#This Row],[Count]]</f>
        <v>0.5</v>
      </c>
      <c r="W43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452.5</v>
      </c>
      <c r="X43" s="4">
        <f>_xlfn.RANK.AVG(Table4[[#This Row],[Score]],Table4[Score],1)</f>
        <v>67.5</v>
      </c>
      <c r="Y43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219.5</v>
      </c>
      <c r="Z43" s="4">
        <f>_xlfn.RANK.AVG(Table4[[#This Row],[Score 2 ]],Table4[[Score 2 ]],1)</f>
        <v>42</v>
      </c>
    </row>
    <row r="44" spans="1:26" x14ac:dyDescent="0.3">
      <c r="A44" s="3" t="s">
        <v>193</v>
      </c>
      <c r="B44" s="4">
        <f>COUNTIFS(Table2[Sub-Sector],Table4[[#This Row],[Sub-Sector]])</f>
        <v>25</v>
      </c>
      <c r="C44" s="3">
        <f>COUNTIFS(Table2[Sub-Sector],Table4[[#This Row],[Sub-Sector]],Table2[Uptrend],"Uptrend")/Table4[[#This Row],[Count]]</f>
        <v>0.68</v>
      </c>
      <c r="D44" s="3">
        <f>COUNTIFS(Table2[Sub-Sector],Table4[[#This Row],[Sub-Sector]],Table2[1W Return vs Nifty],"&gt;=5")/Table4[[#This Row],[Count]]</f>
        <v>0.2</v>
      </c>
      <c r="E44" s="3">
        <f>COUNTIFS(Table2[Sub-Sector],Table4[[#This Row],[Sub-Sector]],Table2[1M Return vs Nifty],"&gt;=5")/Table4[[#This Row],[Count]]</f>
        <v>0.28000000000000003</v>
      </c>
      <c r="F44" s="3">
        <f>COUNTIFS(Table2[Sub-Sector],Table4[[#This Row],[Sub-Sector]],Table2[6M Return vs Nifty],"&gt;=10")/Table4[[#This Row],[Count]]</f>
        <v>0.64</v>
      </c>
      <c r="G44" s="3">
        <f>COUNTIFS(Table2[Sub-Sector],Table4[[#This Row],[Sub-Sector]],Table2[1Y Return vs Nifty],"&gt;=10")/Table4[[#This Row],[Count]]</f>
        <v>0.52</v>
      </c>
      <c r="H44" s="3">
        <f>COUNTIFS(Table2[Sub-Sector],Table4[[#This Row],[Sub-Sector]],Table2[RSI Exponential â€“ 14D],"&gt;=50")/Table4[[#This Row],[Count]]</f>
        <v>0.64</v>
      </c>
      <c r="I44" s="3">
        <f>COUNTIFS(Table2[Sub-Sector],Table4[[#This Row],[Sub-Sector]],Table2[Relative Volume],"&gt;=1")/Table4[[#This Row],[Count]]</f>
        <v>0.24</v>
      </c>
      <c r="J44" s="3">
        <f>COUNTIFS(Table2[Sub-Sector],Table4[[#This Row],[Sub-Sector]],Table2[% Away From Day Low],"&gt;=0.05")/Table4[[#This Row],[Count]]</f>
        <v>0</v>
      </c>
      <c r="K44" s="3">
        <f>COUNTIFS(Table2[Sub-Sector],Table4[[#This Row],[Sub-Sector]],Table2[% Away From Day High],"&lt;=0.05")/Table4[[#This Row],[Count]]</f>
        <v>0.96</v>
      </c>
      <c r="L44" s="3">
        <f>COUNTIFS(Table2[Sub-Sector],Table4[[#This Row],[Sub-Sector]],Table2[% Away From Current Week Low],"&gt;=0.05")/Table4[[#This Row],[Count]]</f>
        <v>0</v>
      </c>
      <c r="M44" s="3">
        <f>COUNTIFS(Table2[Sub-Sector],Table4[[#This Row],[Sub-Sector]],Table2[% Away From Current Week High],"&lt;=0.05")/Table4[[#This Row],[Count]]</f>
        <v>0.96</v>
      </c>
      <c r="N44" s="3">
        <f>COUNTIFS(Table2[Sub-Sector],Table4[[#This Row],[Sub-Sector]],Table2[% Away From Current Month Low],"&gt;=0.05")/Table4[[#This Row],[Count]]</f>
        <v>0.76</v>
      </c>
      <c r="O44" s="3">
        <f>COUNTIFS(Table2[Sub-Sector],Table4[[#This Row],[Sub-Sector]],Table2[% Away From Current Month High],"&lt;=0.05")/Table4[[#This Row],[Count]]</f>
        <v>0.52</v>
      </c>
      <c r="P44" s="3">
        <f>COUNTIFS(Table2[Sub-Sector],Table4[[#This Row],[Sub-Sector]],Table2[% Away From 52W High],"&lt;=10")/Table4[[#This Row],[Count]]</f>
        <v>0.56000000000000005</v>
      </c>
      <c r="Q44" s="3">
        <f>COUNTIFS(Table2[Sub-Sector],Table4[[#This Row],[Sub-Sector]],Table2[% Away From 52W Low],"&gt;=10")/Table4[[#This Row],[Count]]</f>
        <v>1</v>
      </c>
      <c r="R44" s="3">
        <f>COUNTIFS(Table2[Sub-Sector],Table4[[#This Row],[Sub-Sector]],Table2[% Price above 20 EMA],"&gt;=0")/Table4[[#This Row],[Count]]</f>
        <v>0.64</v>
      </c>
      <c r="S44" s="3">
        <f>COUNTIFS(Table2[Sub-Sector],Table4[[#This Row],[Sub-Sector]],Table2[% Price above 50 EMA],"&gt;=0")/Table4[[#This Row],[Count]]</f>
        <v>0.68</v>
      </c>
      <c r="T44" s="3">
        <f>COUNTIFS(Table2[Sub-Sector],Table4[[#This Row],[Sub-Sector]],Table2[% Price above 200 EMA],"&gt;=0")/Table4[[#This Row],[Count]]</f>
        <v>1</v>
      </c>
      <c r="U44" s="3">
        <f>COUNTIFS(Table2[Sub-Sector],Table4[[#This Row],[Sub-Sector]],Table2[Rate of Change - Zone],"Positive")/Table4[[#This Row],[Count]]</f>
        <v>0.68</v>
      </c>
      <c r="V44" s="3">
        <f>COUNTIFS(Table2[Sub-Sector],Table4[[#This Row],[Sub-Sector]],Table2[Sharpe Ratio],"&gt;=0.10")/Table4[[#This Row],[Count]]</f>
        <v>0.48</v>
      </c>
      <c r="W44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358</v>
      </c>
      <c r="X44" s="4">
        <f>_xlfn.RANK.AVG(Table4[[#This Row],[Score]],Table4[Score],1)</f>
        <v>39</v>
      </c>
      <c r="Y44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222</v>
      </c>
      <c r="Z44" s="4">
        <f>_xlfn.RANK.AVG(Table4[[#This Row],[Score 2 ]],Table4[[Score 2 ]],1)</f>
        <v>43</v>
      </c>
    </row>
    <row r="45" spans="1:26" x14ac:dyDescent="0.3">
      <c r="A45" s="3" t="s">
        <v>127</v>
      </c>
      <c r="B45" s="4">
        <f>COUNTIFS(Table2[Sub-Sector],Table4[[#This Row],[Sub-Sector]])</f>
        <v>20</v>
      </c>
      <c r="C45" s="3">
        <f>COUNTIFS(Table2[Sub-Sector],Table4[[#This Row],[Sub-Sector]],Table2[Uptrend],"Uptrend")/Table4[[#This Row],[Count]]</f>
        <v>0.5</v>
      </c>
      <c r="D45" s="3">
        <f>COUNTIFS(Table2[Sub-Sector],Table4[[#This Row],[Sub-Sector]],Table2[1W Return vs Nifty],"&gt;=5")/Table4[[#This Row],[Count]]</f>
        <v>0.1</v>
      </c>
      <c r="E45" s="3">
        <f>COUNTIFS(Table2[Sub-Sector],Table4[[#This Row],[Sub-Sector]],Table2[1M Return vs Nifty],"&gt;=5")/Table4[[#This Row],[Count]]</f>
        <v>0.35</v>
      </c>
      <c r="F45" s="3">
        <f>COUNTIFS(Table2[Sub-Sector],Table4[[#This Row],[Sub-Sector]],Table2[6M Return vs Nifty],"&gt;=10")/Table4[[#This Row],[Count]]</f>
        <v>0.35</v>
      </c>
      <c r="G45" s="3">
        <f>COUNTIFS(Table2[Sub-Sector],Table4[[#This Row],[Sub-Sector]],Table2[1Y Return vs Nifty],"&gt;=10")/Table4[[#This Row],[Count]]</f>
        <v>0.6</v>
      </c>
      <c r="H45" s="3">
        <f>COUNTIFS(Table2[Sub-Sector],Table4[[#This Row],[Sub-Sector]],Table2[RSI Exponential â€“ 14D],"&gt;=50")/Table4[[#This Row],[Count]]</f>
        <v>0.85</v>
      </c>
      <c r="I45" s="3">
        <f>COUNTIFS(Table2[Sub-Sector],Table4[[#This Row],[Sub-Sector]],Table2[Relative Volume],"&gt;=1")/Table4[[#This Row],[Count]]</f>
        <v>0.35</v>
      </c>
      <c r="J45" s="3">
        <f>COUNTIFS(Table2[Sub-Sector],Table4[[#This Row],[Sub-Sector]],Table2[% Away From Day Low],"&gt;=0.05")/Table4[[#This Row],[Count]]</f>
        <v>0</v>
      </c>
      <c r="K45" s="3">
        <f>COUNTIFS(Table2[Sub-Sector],Table4[[#This Row],[Sub-Sector]],Table2[% Away From Day High],"&lt;=0.05")/Table4[[#This Row],[Count]]</f>
        <v>1</v>
      </c>
      <c r="L45" s="3">
        <f>COUNTIFS(Table2[Sub-Sector],Table4[[#This Row],[Sub-Sector]],Table2[% Away From Current Week Low],"&gt;=0.05")/Table4[[#This Row],[Count]]</f>
        <v>0</v>
      </c>
      <c r="M45" s="3">
        <f>COUNTIFS(Table2[Sub-Sector],Table4[[#This Row],[Sub-Sector]],Table2[% Away From Current Week High],"&lt;=0.05")/Table4[[#This Row],[Count]]</f>
        <v>1</v>
      </c>
      <c r="N45" s="3">
        <f>COUNTIFS(Table2[Sub-Sector],Table4[[#This Row],[Sub-Sector]],Table2[% Away From Current Month Low],"&gt;=0.05")/Table4[[#This Row],[Count]]</f>
        <v>0.9</v>
      </c>
      <c r="O45" s="3">
        <f>COUNTIFS(Table2[Sub-Sector],Table4[[#This Row],[Sub-Sector]],Table2[% Away From Current Month High],"&lt;=0.05")/Table4[[#This Row],[Count]]</f>
        <v>0.5</v>
      </c>
      <c r="P45" s="3">
        <f>COUNTIFS(Table2[Sub-Sector],Table4[[#This Row],[Sub-Sector]],Table2[% Away From 52W High],"&lt;=10")/Table4[[#This Row],[Count]]</f>
        <v>0.25</v>
      </c>
      <c r="Q45" s="3">
        <f>COUNTIFS(Table2[Sub-Sector],Table4[[#This Row],[Sub-Sector]],Table2[% Away From 52W Low],"&gt;=10")/Table4[[#This Row],[Count]]</f>
        <v>1</v>
      </c>
      <c r="R45" s="3">
        <f>COUNTIFS(Table2[Sub-Sector],Table4[[#This Row],[Sub-Sector]],Table2[% Price above 20 EMA],"&gt;=0")/Table4[[#This Row],[Count]]</f>
        <v>0.9</v>
      </c>
      <c r="S45" s="3">
        <f>COUNTIFS(Table2[Sub-Sector],Table4[[#This Row],[Sub-Sector]],Table2[% Price above 50 EMA],"&gt;=0")/Table4[[#This Row],[Count]]</f>
        <v>0.65</v>
      </c>
      <c r="T45" s="3">
        <f>COUNTIFS(Table2[Sub-Sector],Table4[[#This Row],[Sub-Sector]],Table2[% Price above 200 EMA],"&gt;=0")/Table4[[#This Row],[Count]]</f>
        <v>0.85</v>
      </c>
      <c r="U45" s="3">
        <f>COUNTIFS(Table2[Sub-Sector],Table4[[#This Row],[Sub-Sector]],Table2[Rate of Change - Zone],"Positive")/Table4[[#This Row],[Count]]</f>
        <v>0.75</v>
      </c>
      <c r="V45" s="3">
        <f>COUNTIFS(Table2[Sub-Sector],Table4[[#This Row],[Sub-Sector]],Table2[Sharpe Ratio],"&gt;=0.10")/Table4[[#This Row],[Count]]</f>
        <v>0.45</v>
      </c>
      <c r="W45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386</v>
      </c>
      <c r="X45" s="4">
        <f>_xlfn.RANK.AVG(Table4[[#This Row],[Score]],Table4[Score],1)</f>
        <v>49</v>
      </c>
      <c r="Y45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223</v>
      </c>
      <c r="Z45" s="4">
        <f>_xlfn.RANK.AVG(Table4[[#This Row],[Score 2 ]],Table4[[Score 2 ]],1)</f>
        <v>44</v>
      </c>
    </row>
    <row r="46" spans="1:26" x14ac:dyDescent="0.3">
      <c r="A46" s="3" t="s">
        <v>734</v>
      </c>
      <c r="B46" s="4">
        <f>COUNTIFS(Table2[Sub-Sector],Table4[[#This Row],[Sub-Sector]])</f>
        <v>5</v>
      </c>
      <c r="C46" s="3">
        <f>COUNTIFS(Table2[Sub-Sector],Table4[[#This Row],[Sub-Sector]],Table2[Uptrend],"Uptrend")/Table4[[#This Row],[Count]]</f>
        <v>0.4</v>
      </c>
      <c r="D46" s="3">
        <f>COUNTIFS(Table2[Sub-Sector],Table4[[#This Row],[Sub-Sector]],Table2[1W Return vs Nifty],"&gt;=5")/Table4[[#This Row],[Count]]</f>
        <v>0</v>
      </c>
      <c r="E46" s="3">
        <f>COUNTIFS(Table2[Sub-Sector],Table4[[#This Row],[Sub-Sector]],Table2[1M Return vs Nifty],"&gt;=5")/Table4[[#This Row],[Count]]</f>
        <v>0.2</v>
      </c>
      <c r="F46" s="3">
        <f>COUNTIFS(Table2[Sub-Sector],Table4[[#This Row],[Sub-Sector]],Table2[6M Return vs Nifty],"&gt;=10")/Table4[[#This Row],[Count]]</f>
        <v>1</v>
      </c>
      <c r="G46" s="3">
        <f>COUNTIFS(Table2[Sub-Sector],Table4[[#This Row],[Sub-Sector]],Table2[1Y Return vs Nifty],"&gt;=10")/Table4[[#This Row],[Count]]</f>
        <v>1</v>
      </c>
      <c r="H46" s="3">
        <f>COUNTIFS(Table2[Sub-Sector],Table4[[#This Row],[Sub-Sector]],Table2[RSI Exponential â€“ 14D],"&gt;=50")/Table4[[#This Row],[Count]]</f>
        <v>0.2</v>
      </c>
      <c r="I46" s="3">
        <f>COUNTIFS(Table2[Sub-Sector],Table4[[#This Row],[Sub-Sector]],Table2[Relative Volume],"&gt;=1")/Table4[[#This Row],[Count]]</f>
        <v>0</v>
      </c>
      <c r="J46" s="3">
        <f>COUNTIFS(Table2[Sub-Sector],Table4[[#This Row],[Sub-Sector]],Table2[% Away From Day Low],"&gt;=0.05")/Table4[[#This Row],[Count]]</f>
        <v>0</v>
      </c>
      <c r="K46" s="3">
        <f>COUNTIFS(Table2[Sub-Sector],Table4[[#This Row],[Sub-Sector]],Table2[% Away From Day High],"&lt;=0.05")/Table4[[#This Row],[Count]]</f>
        <v>1</v>
      </c>
      <c r="L46" s="3">
        <f>COUNTIFS(Table2[Sub-Sector],Table4[[#This Row],[Sub-Sector]],Table2[% Away From Current Week Low],"&gt;=0.05")/Table4[[#This Row],[Count]]</f>
        <v>0</v>
      </c>
      <c r="M46" s="3">
        <f>COUNTIFS(Table2[Sub-Sector],Table4[[#This Row],[Sub-Sector]],Table2[% Away From Current Week High],"&lt;=0.05")/Table4[[#This Row],[Count]]</f>
        <v>1</v>
      </c>
      <c r="N46" s="3">
        <f>COUNTIFS(Table2[Sub-Sector],Table4[[#This Row],[Sub-Sector]],Table2[% Away From Current Month Low],"&gt;=0.05")/Table4[[#This Row],[Count]]</f>
        <v>0.6</v>
      </c>
      <c r="O46" s="3">
        <f>COUNTIFS(Table2[Sub-Sector],Table4[[#This Row],[Sub-Sector]],Table2[% Away From Current Month High],"&lt;=0.05")/Table4[[#This Row],[Count]]</f>
        <v>0.2</v>
      </c>
      <c r="P46" s="3">
        <f>COUNTIFS(Table2[Sub-Sector],Table4[[#This Row],[Sub-Sector]],Table2[% Away From 52W High],"&lt;=10")/Table4[[#This Row],[Count]]</f>
        <v>0.2</v>
      </c>
      <c r="Q46" s="3">
        <f>COUNTIFS(Table2[Sub-Sector],Table4[[#This Row],[Sub-Sector]],Table2[% Away From 52W Low],"&gt;=10")/Table4[[#This Row],[Count]]</f>
        <v>1</v>
      </c>
      <c r="R46" s="3">
        <f>COUNTIFS(Table2[Sub-Sector],Table4[[#This Row],[Sub-Sector]],Table2[% Price above 20 EMA],"&gt;=0")/Table4[[#This Row],[Count]]</f>
        <v>0.2</v>
      </c>
      <c r="S46" s="3">
        <f>COUNTIFS(Table2[Sub-Sector],Table4[[#This Row],[Sub-Sector]],Table2[% Price above 50 EMA],"&gt;=0")/Table4[[#This Row],[Count]]</f>
        <v>0.4</v>
      </c>
      <c r="T46" s="3">
        <f>COUNTIFS(Table2[Sub-Sector],Table4[[#This Row],[Sub-Sector]],Table2[% Price above 200 EMA],"&gt;=0")/Table4[[#This Row],[Count]]</f>
        <v>1</v>
      </c>
      <c r="U46" s="3">
        <f>COUNTIFS(Table2[Sub-Sector],Table4[[#This Row],[Sub-Sector]],Table2[Rate of Change - Zone],"Positive")/Table4[[#This Row],[Count]]</f>
        <v>0.4</v>
      </c>
      <c r="V46" s="3">
        <f>COUNTIFS(Table2[Sub-Sector],Table4[[#This Row],[Sub-Sector]],Table2[Sharpe Ratio],"&gt;=0.10")/Table4[[#This Row],[Count]]</f>
        <v>1</v>
      </c>
      <c r="W46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466</v>
      </c>
      <c r="X46" s="4">
        <f>_xlfn.RANK.AVG(Table4[[#This Row],[Score]],Table4[Score],1)</f>
        <v>77</v>
      </c>
      <c r="Y46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227</v>
      </c>
      <c r="Z46" s="4">
        <f>_xlfn.RANK.AVG(Table4[[#This Row],[Score 2 ]],Table4[[Score 2 ]],1)</f>
        <v>45.5</v>
      </c>
    </row>
    <row r="47" spans="1:26" x14ac:dyDescent="0.3">
      <c r="A47" s="3" t="s">
        <v>523</v>
      </c>
      <c r="B47" s="4">
        <f>COUNTIFS(Table2[Sub-Sector],Table4[[#This Row],[Sub-Sector]])</f>
        <v>9</v>
      </c>
      <c r="C47" s="3">
        <f>COUNTIFS(Table2[Sub-Sector],Table4[[#This Row],[Sub-Sector]],Table2[Uptrend],"Uptrend")/Table4[[#This Row],[Count]]</f>
        <v>0.66666666666666663</v>
      </c>
      <c r="D47" s="3">
        <f>COUNTIFS(Table2[Sub-Sector],Table4[[#This Row],[Sub-Sector]],Table2[1W Return vs Nifty],"&gt;=5")/Table4[[#This Row],[Count]]</f>
        <v>0.55555555555555558</v>
      </c>
      <c r="E47" s="3">
        <f>COUNTIFS(Table2[Sub-Sector],Table4[[#This Row],[Sub-Sector]],Table2[1M Return vs Nifty],"&gt;=5")/Table4[[#This Row],[Count]]</f>
        <v>0.55555555555555558</v>
      </c>
      <c r="F47" s="3">
        <f>COUNTIFS(Table2[Sub-Sector],Table4[[#This Row],[Sub-Sector]],Table2[6M Return vs Nifty],"&gt;=10")/Table4[[#This Row],[Count]]</f>
        <v>0.33333333333333331</v>
      </c>
      <c r="G47" s="3">
        <f>COUNTIFS(Table2[Sub-Sector],Table4[[#This Row],[Sub-Sector]],Table2[1Y Return vs Nifty],"&gt;=10")/Table4[[#This Row],[Count]]</f>
        <v>0.33333333333333331</v>
      </c>
      <c r="H47" s="3">
        <f>COUNTIFS(Table2[Sub-Sector],Table4[[#This Row],[Sub-Sector]],Table2[RSI Exponential â€“ 14D],"&gt;=50")/Table4[[#This Row],[Count]]</f>
        <v>0.88888888888888884</v>
      </c>
      <c r="I47" s="3">
        <f>COUNTIFS(Table2[Sub-Sector],Table4[[#This Row],[Sub-Sector]],Table2[Relative Volume],"&gt;=1")/Table4[[#This Row],[Count]]</f>
        <v>0.55555555555555558</v>
      </c>
      <c r="J47" s="3">
        <f>COUNTIFS(Table2[Sub-Sector],Table4[[#This Row],[Sub-Sector]],Table2[% Away From Day Low],"&gt;=0.05")/Table4[[#This Row],[Count]]</f>
        <v>0.22222222222222221</v>
      </c>
      <c r="K47" s="3">
        <f>COUNTIFS(Table2[Sub-Sector],Table4[[#This Row],[Sub-Sector]],Table2[% Away From Day High],"&lt;=0.05")/Table4[[#This Row],[Count]]</f>
        <v>0.88888888888888884</v>
      </c>
      <c r="L47" s="3">
        <f>COUNTIFS(Table2[Sub-Sector],Table4[[#This Row],[Sub-Sector]],Table2[% Away From Current Week Low],"&gt;=0.05")/Table4[[#This Row],[Count]]</f>
        <v>0.22222222222222221</v>
      </c>
      <c r="M47" s="3">
        <f>COUNTIFS(Table2[Sub-Sector],Table4[[#This Row],[Sub-Sector]],Table2[% Away From Current Week High],"&lt;=0.05")/Table4[[#This Row],[Count]]</f>
        <v>0.88888888888888884</v>
      </c>
      <c r="N47" s="3">
        <f>COUNTIFS(Table2[Sub-Sector],Table4[[#This Row],[Sub-Sector]],Table2[% Away From Current Month Low],"&gt;=0.05")/Table4[[#This Row],[Count]]</f>
        <v>1</v>
      </c>
      <c r="O47" s="3">
        <f>COUNTIFS(Table2[Sub-Sector],Table4[[#This Row],[Sub-Sector]],Table2[% Away From Current Month High],"&lt;=0.05")/Table4[[#This Row],[Count]]</f>
        <v>0.44444444444444442</v>
      </c>
      <c r="P47" s="3">
        <f>COUNTIFS(Table2[Sub-Sector],Table4[[#This Row],[Sub-Sector]],Table2[% Away From 52W High],"&lt;=10")/Table4[[#This Row],[Count]]</f>
        <v>0.44444444444444442</v>
      </c>
      <c r="Q47" s="3">
        <f>COUNTIFS(Table2[Sub-Sector],Table4[[#This Row],[Sub-Sector]],Table2[% Away From 52W Low],"&gt;=10")/Table4[[#This Row],[Count]]</f>
        <v>1</v>
      </c>
      <c r="R47" s="3">
        <f>COUNTIFS(Table2[Sub-Sector],Table4[[#This Row],[Sub-Sector]],Table2[% Price above 20 EMA],"&gt;=0")/Table4[[#This Row],[Count]]</f>
        <v>0.88888888888888884</v>
      </c>
      <c r="S47" s="3">
        <f>COUNTIFS(Table2[Sub-Sector],Table4[[#This Row],[Sub-Sector]],Table2[% Price above 50 EMA],"&gt;=0")/Table4[[#This Row],[Count]]</f>
        <v>0.88888888888888884</v>
      </c>
      <c r="T47" s="3">
        <f>COUNTIFS(Table2[Sub-Sector],Table4[[#This Row],[Sub-Sector]],Table2[% Price above 200 EMA],"&gt;=0")/Table4[[#This Row],[Count]]</f>
        <v>0.77777777777777779</v>
      </c>
      <c r="U47" s="3">
        <f>COUNTIFS(Table2[Sub-Sector],Table4[[#This Row],[Sub-Sector]],Table2[Rate of Change - Zone],"Positive")/Table4[[#This Row],[Count]]</f>
        <v>0.88888888888888884</v>
      </c>
      <c r="V47" s="3">
        <f>COUNTIFS(Table2[Sub-Sector],Table4[[#This Row],[Sub-Sector]],Table2[Sharpe Ratio],"&gt;=0.10")/Table4[[#This Row],[Count]]</f>
        <v>0.33333333333333331</v>
      </c>
      <c r="W47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316</v>
      </c>
      <c r="X47" s="4">
        <f>_xlfn.RANK.AVG(Table4[[#This Row],[Score]],Table4[Score],1)</f>
        <v>25</v>
      </c>
      <c r="Y47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227</v>
      </c>
      <c r="Z47" s="4">
        <f>_xlfn.RANK.AVG(Table4[[#This Row],[Score 2 ]],Table4[[Score 2 ]],1)</f>
        <v>45.5</v>
      </c>
    </row>
    <row r="48" spans="1:26" x14ac:dyDescent="0.3">
      <c r="A48" s="3" t="s">
        <v>186</v>
      </c>
      <c r="B48" s="4">
        <f>COUNTIFS(Table2[Sub-Sector],Table4[[#This Row],[Sub-Sector]])</f>
        <v>9</v>
      </c>
      <c r="C48" s="3">
        <f>COUNTIFS(Table2[Sub-Sector],Table4[[#This Row],[Sub-Sector]],Table2[Uptrend],"Uptrend")/Table4[[#This Row],[Count]]</f>
        <v>1</v>
      </c>
      <c r="D48" s="3">
        <f>COUNTIFS(Table2[Sub-Sector],Table4[[#This Row],[Sub-Sector]],Table2[1W Return vs Nifty],"&gt;=5")/Table4[[#This Row],[Count]]</f>
        <v>0.1111111111111111</v>
      </c>
      <c r="E48" s="3">
        <f>COUNTIFS(Table2[Sub-Sector],Table4[[#This Row],[Sub-Sector]],Table2[1M Return vs Nifty],"&gt;=5")/Table4[[#This Row],[Count]]</f>
        <v>0.22222222222222221</v>
      </c>
      <c r="F48" s="3">
        <f>COUNTIFS(Table2[Sub-Sector],Table4[[#This Row],[Sub-Sector]],Table2[6M Return vs Nifty],"&gt;=10")/Table4[[#This Row],[Count]]</f>
        <v>0.55555555555555558</v>
      </c>
      <c r="G48" s="3">
        <f>COUNTIFS(Table2[Sub-Sector],Table4[[#This Row],[Sub-Sector]],Table2[1Y Return vs Nifty],"&gt;=10")/Table4[[#This Row],[Count]]</f>
        <v>0.55555555555555558</v>
      </c>
      <c r="H48" s="3">
        <f>COUNTIFS(Table2[Sub-Sector],Table4[[#This Row],[Sub-Sector]],Table2[RSI Exponential â€“ 14D],"&gt;=50")/Table4[[#This Row],[Count]]</f>
        <v>0.77777777777777779</v>
      </c>
      <c r="I48" s="3">
        <f>COUNTIFS(Table2[Sub-Sector],Table4[[#This Row],[Sub-Sector]],Table2[Relative Volume],"&gt;=1")/Table4[[#This Row],[Count]]</f>
        <v>0.22222222222222221</v>
      </c>
      <c r="J48" s="3">
        <f>COUNTIFS(Table2[Sub-Sector],Table4[[#This Row],[Sub-Sector]],Table2[% Away From Day Low],"&gt;=0.05")/Table4[[#This Row],[Count]]</f>
        <v>0.1111111111111111</v>
      </c>
      <c r="K48" s="3">
        <f>COUNTIFS(Table2[Sub-Sector],Table4[[#This Row],[Sub-Sector]],Table2[% Away From Day High],"&lt;=0.05")/Table4[[#This Row],[Count]]</f>
        <v>0.88888888888888884</v>
      </c>
      <c r="L48" s="3">
        <f>COUNTIFS(Table2[Sub-Sector],Table4[[#This Row],[Sub-Sector]],Table2[% Away From Current Week Low],"&gt;=0.05")/Table4[[#This Row],[Count]]</f>
        <v>0.1111111111111111</v>
      </c>
      <c r="M48" s="3">
        <f>COUNTIFS(Table2[Sub-Sector],Table4[[#This Row],[Sub-Sector]],Table2[% Away From Current Week High],"&lt;=0.05")/Table4[[#This Row],[Count]]</f>
        <v>0.88888888888888884</v>
      </c>
      <c r="N48" s="3">
        <f>COUNTIFS(Table2[Sub-Sector],Table4[[#This Row],[Sub-Sector]],Table2[% Away From Current Month Low],"&gt;=0.05")/Table4[[#This Row],[Count]]</f>
        <v>0.88888888888888884</v>
      </c>
      <c r="O48" s="3">
        <f>COUNTIFS(Table2[Sub-Sector],Table4[[#This Row],[Sub-Sector]],Table2[% Away From Current Month High],"&lt;=0.05")/Table4[[#This Row],[Count]]</f>
        <v>0.77777777777777779</v>
      </c>
      <c r="P48" s="3">
        <f>COUNTIFS(Table2[Sub-Sector],Table4[[#This Row],[Sub-Sector]],Table2[% Away From 52W High],"&lt;=10")/Table4[[#This Row],[Count]]</f>
        <v>0.88888888888888884</v>
      </c>
      <c r="Q48" s="3">
        <f>COUNTIFS(Table2[Sub-Sector],Table4[[#This Row],[Sub-Sector]],Table2[% Away From 52W Low],"&gt;=10")/Table4[[#This Row],[Count]]</f>
        <v>1</v>
      </c>
      <c r="R48" s="3">
        <f>COUNTIFS(Table2[Sub-Sector],Table4[[#This Row],[Sub-Sector]],Table2[% Price above 20 EMA],"&gt;=0")/Table4[[#This Row],[Count]]</f>
        <v>0.88888888888888884</v>
      </c>
      <c r="S48" s="3">
        <f>COUNTIFS(Table2[Sub-Sector],Table4[[#This Row],[Sub-Sector]],Table2[% Price above 50 EMA],"&gt;=0")/Table4[[#This Row],[Count]]</f>
        <v>1</v>
      </c>
      <c r="T48" s="3">
        <f>COUNTIFS(Table2[Sub-Sector],Table4[[#This Row],[Sub-Sector]],Table2[% Price above 200 EMA],"&gt;=0")/Table4[[#This Row],[Count]]</f>
        <v>1</v>
      </c>
      <c r="U48" s="3">
        <f>COUNTIFS(Table2[Sub-Sector],Table4[[#This Row],[Sub-Sector]],Table2[Rate of Change - Zone],"Positive")/Table4[[#This Row],[Count]]</f>
        <v>0.66666666666666663</v>
      </c>
      <c r="V48" s="3">
        <f>COUNTIFS(Table2[Sub-Sector],Table4[[#This Row],[Sub-Sector]],Table2[Sharpe Ratio],"&gt;=0.10")/Table4[[#This Row],[Count]]</f>
        <v>0</v>
      </c>
      <c r="W48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345.5</v>
      </c>
      <c r="X48" s="4">
        <f>_xlfn.RANK.AVG(Table4[[#This Row],[Score]],Table4[Score],1)</f>
        <v>33</v>
      </c>
      <c r="Y48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229</v>
      </c>
      <c r="Z48" s="4">
        <f>_xlfn.RANK.AVG(Table4[[#This Row],[Score 2 ]],Table4[[Score 2 ]],1)</f>
        <v>47</v>
      </c>
    </row>
    <row r="49" spans="1:26" x14ac:dyDescent="0.3">
      <c r="A49" s="3" t="s">
        <v>201</v>
      </c>
      <c r="B49" s="4">
        <f>COUNTIFS(Table2[Sub-Sector],Table4[[#This Row],[Sub-Sector]])</f>
        <v>4</v>
      </c>
      <c r="C49" s="3">
        <f>COUNTIFS(Table2[Sub-Sector],Table4[[#This Row],[Sub-Sector]],Table2[Uptrend],"Uptrend")/Table4[[#This Row],[Count]]</f>
        <v>0.75</v>
      </c>
      <c r="D49" s="3">
        <f>COUNTIFS(Table2[Sub-Sector],Table4[[#This Row],[Sub-Sector]],Table2[1W Return vs Nifty],"&gt;=5")/Table4[[#This Row],[Count]]</f>
        <v>0.5</v>
      </c>
      <c r="E49" s="3">
        <f>COUNTIFS(Table2[Sub-Sector],Table4[[#This Row],[Sub-Sector]],Table2[1M Return vs Nifty],"&gt;=5")/Table4[[#This Row],[Count]]</f>
        <v>1</v>
      </c>
      <c r="F49" s="3">
        <f>COUNTIFS(Table2[Sub-Sector],Table4[[#This Row],[Sub-Sector]],Table2[6M Return vs Nifty],"&gt;=10")/Table4[[#This Row],[Count]]</f>
        <v>0.5</v>
      </c>
      <c r="G49" s="3">
        <f>COUNTIFS(Table2[Sub-Sector],Table4[[#This Row],[Sub-Sector]],Table2[1Y Return vs Nifty],"&gt;=10")/Table4[[#This Row],[Count]]</f>
        <v>0.25</v>
      </c>
      <c r="H49" s="3">
        <f>COUNTIFS(Table2[Sub-Sector],Table4[[#This Row],[Sub-Sector]],Table2[RSI Exponential â€“ 14D],"&gt;=50")/Table4[[#This Row],[Count]]</f>
        <v>1</v>
      </c>
      <c r="I49" s="3">
        <f>COUNTIFS(Table2[Sub-Sector],Table4[[#This Row],[Sub-Sector]],Table2[Relative Volume],"&gt;=1")/Table4[[#This Row],[Count]]</f>
        <v>0.5</v>
      </c>
      <c r="J49" s="3">
        <f>COUNTIFS(Table2[Sub-Sector],Table4[[#This Row],[Sub-Sector]],Table2[% Away From Day Low],"&gt;=0.05")/Table4[[#This Row],[Count]]</f>
        <v>0</v>
      </c>
      <c r="K49" s="3">
        <f>COUNTIFS(Table2[Sub-Sector],Table4[[#This Row],[Sub-Sector]],Table2[% Away From Day High],"&lt;=0.05")/Table4[[#This Row],[Count]]</f>
        <v>1</v>
      </c>
      <c r="L49" s="3">
        <f>COUNTIFS(Table2[Sub-Sector],Table4[[#This Row],[Sub-Sector]],Table2[% Away From Current Week Low],"&gt;=0.05")/Table4[[#This Row],[Count]]</f>
        <v>0</v>
      </c>
      <c r="M49" s="3">
        <f>COUNTIFS(Table2[Sub-Sector],Table4[[#This Row],[Sub-Sector]],Table2[% Away From Current Week High],"&lt;=0.05")/Table4[[#This Row],[Count]]</f>
        <v>1</v>
      </c>
      <c r="N49" s="3">
        <f>COUNTIFS(Table2[Sub-Sector],Table4[[#This Row],[Sub-Sector]],Table2[% Away From Current Month Low],"&gt;=0.05")/Table4[[#This Row],[Count]]</f>
        <v>1</v>
      </c>
      <c r="O49" s="3">
        <f>COUNTIFS(Table2[Sub-Sector],Table4[[#This Row],[Sub-Sector]],Table2[% Away From Current Month High],"&lt;=0.05")/Table4[[#This Row],[Count]]</f>
        <v>0.75</v>
      </c>
      <c r="P49" s="3">
        <f>COUNTIFS(Table2[Sub-Sector],Table4[[#This Row],[Sub-Sector]],Table2[% Away From 52W High],"&lt;=10")/Table4[[#This Row],[Count]]</f>
        <v>0.75</v>
      </c>
      <c r="Q49" s="3">
        <f>COUNTIFS(Table2[Sub-Sector],Table4[[#This Row],[Sub-Sector]],Table2[% Away From 52W Low],"&gt;=10")/Table4[[#This Row],[Count]]</f>
        <v>1</v>
      </c>
      <c r="R49" s="3">
        <f>COUNTIFS(Table2[Sub-Sector],Table4[[#This Row],[Sub-Sector]],Table2[% Price above 20 EMA],"&gt;=0")/Table4[[#This Row],[Count]]</f>
        <v>1</v>
      </c>
      <c r="S49" s="3">
        <f>COUNTIFS(Table2[Sub-Sector],Table4[[#This Row],[Sub-Sector]],Table2[% Price above 50 EMA],"&gt;=0")/Table4[[#This Row],[Count]]</f>
        <v>1</v>
      </c>
      <c r="T49" s="3">
        <f>COUNTIFS(Table2[Sub-Sector],Table4[[#This Row],[Sub-Sector]],Table2[% Price above 200 EMA],"&gt;=0")/Table4[[#This Row],[Count]]</f>
        <v>1</v>
      </c>
      <c r="U49" s="3">
        <f>COUNTIFS(Table2[Sub-Sector],Table4[[#This Row],[Sub-Sector]],Table2[Rate of Change - Zone],"Positive")/Table4[[#This Row],[Count]]</f>
        <v>0.75</v>
      </c>
      <c r="V49" s="3">
        <f>COUNTIFS(Table2[Sub-Sector],Table4[[#This Row],[Sub-Sector]],Table2[Sharpe Ratio],"&gt;=0.10")/Table4[[#This Row],[Count]]</f>
        <v>0</v>
      </c>
      <c r="W49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296.5</v>
      </c>
      <c r="X49" s="4">
        <f>_xlfn.RANK.AVG(Table4[[#This Row],[Score]],Table4[Score],1)</f>
        <v>21.5</v>
      </c>
      <c r="Y49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232</v>
      </c>
      <c r="Z49" s="4">
        <f>_xlfn.RANK.AVG(Table4[[#This Row],[Score 2 ]],Table4[[Score 2 ]],1)</f>
        <v>48</v>
      </c>
    </row>
    <row r="50" spans="1:26" x14ac:dyDescent="0.3">
      <c r="A50" s="3" t="s">
        <v>124</v>
      </c>
      <c r="B50" s="4">
        <f>COUNTIFS(Table2[Sub-Sector],Table4[[#This Row],[Sub-Sector]])</f>
        <v>7</v>
      </c>
      <c r="C50" s="3">
        <f>COUNTIFS(Table2[Sub-Sector],Table4[[#This Row],[Sub-Sector]],Table2[Uptrend],"Uptrend")/Table4[[#This Row],[Count]]</f>
        <v>0.8571428571428571</v>
      </c>
      <c r="D50" s="3">
        <f>COUNTIFS(Table2[Sub-Sector],Table4[[#This Row],[Sub-Sector]],Table2[1W Return vs Nifty],"&gt;=5")/Table4[[#This Row],[Count]]</f>
        <v>0</v>
      </c>
      <c r="E50" s="3">
        <f>COUNTIFS(Table2[Sub-Sector],Table4[[#This Row],[Sub-Sector]],Table2[1M Return vs Nifty],"&gt;=5")/Table4[[#This Row],[Count]]</f>
        <v>0</v>
      </c>
      <c r="F50" s="3">
        <f>COUNTIFS(Table2[Sub-Sector],Table4[[#This Row],[Sub-Sector]],Table2[6M Return vs Nifty],"&gt;=10")/Table4[[#This Row],[Count]]</f>
        <v>0.7142857142857143</v>
      </c>
      <c r="G50" s="3">
        <f>COUNTIFS(Table2[Sub-Sector],Table4[[#This Row],[Sub-Sector]],Table2[1Y Return vs Nifty],"&gt;=10")/Table4[[#This Row],[Count]]</f>
        <v>0.8571428571428571</v>
      </c>
      <c r="H50" s="3">
        <f>COUNTIFS(Table2[Sub-Sector],Table4[[#This Row],[Sub-Sector]],Table2[RSI Exponential â€“ 14D],"&gt;=50")/Table4[[#This Row],[Count]]</f>
        <v>0.42857142857142855</v>
      </c>
      <c r="I50" s="3">
        <f>COUNTIFS(Table2[Sub-Sector],Table4[[#This Row],[Sub-Sector]],Table2[Relative Volume],"&gt;=1")/Table4[[#This Row],[Count]]</f>
        <v>0.14285714285714285</v>
      </c>
      <c r="J50" s="3">
        <f>COUNTIFS(Table2[Sub-Sector],Table4[[#This Row],[Sub-Sector]],Table2[% Away From Day Low],"&gt;=0.05")/Table4[[#This Row],[Count]]</f>
        <v>0</v>
      </c>
      <c r="K50" s="3">
        <f>COUNTIFS(Table2[Sub-Sector],Table4[[#This Row],[Sub-Sector]],Table2[% Away From Day High],"&lt;=0.05")/Table4[[#This Row],[Count]]</f>
        <v>1</v>
      </c>
      <c r="L50" s="3">
        <f>COUNTIFS(Table2[Sub-Sector],Table4[[#This Row],[Sub-Sector]],Table2[% Away From Current Week Low],"&gt;=0.05")/Table4[[#This Row],[Count]]</f>
        <v>0</v>
      </c>
      <c r="M50" s="3">
        <f>COUNTIFS(Table2[Sub-Sector],Table4[[#This Row],[Sub-Sector]],Table2[% Away From Current Week High],"&lt;=0.05")/Table4[[#This Row],[Count]]</f>
        <v>1</v>
      </c>
      <c r="N50" s="3">
        <f>COUNTIFS(Table2[Sub-Sector],Table4[[#This Row],[Sub-Sector]],Table2[% Away From Current Month Low],"&gt;=0.05")/Table4[[#This Row],[Count]]</f>
        <v>0.7142857142857143</v>
      </c>
      <c r="O50" s="3">
        <f>COUNTIFS(Table2[Sub-Sector],Table4[[#This Row],[Sub-Sector]],Table2[% Away From Current Month High],"&lt;=0.05")/Table4[[#This Row],[Count]]</f>
        <v>0</v>
      </c>
      <c r="P50" s="3">
        <f>COUNTIFS(Table2[Sub-Sector],Table4[[#This Row],[Sub-Sector]],Table2[% Away From 52W High],"&lt;=10")/Table4[[#This Row],[Count]]</f>
        <v>0</v>
      </c>
      <c r="Q50" s="3">
        <f>COUNTIFS(Table2[Sub-Sector],Table4[[#This Row],[Sub-Sector]],Table2[% Away From 52W Low],"&gt;=10")/Table4[[#This Row],[Count]]</f>
        <v>1</v>
      </c>
      <c r="R50" s="3">
        <f>COUNTIFS(Table2[Sub-Sector],Table4[[#This Row],[Sub-Sector]],Table2[% Price above 20 EMA],"&gt;=0")/Table4[[#This Row],[Count]]</f>
        <v>0.42857142857142855</v>
      </c>
      <c r="S50" s="3">
        <f>COUNTIFS(Table2[Sub-Sector],Table4[[#This Row],[Sub-Sector]],Table2[% Price above 50 EMA],"&gt;=0")/Table4[[#This Row],[Count]]</f>
        <v>0.7142857142857143</v>
      </c>
      <c r="T50" s="3">
        <f>COUNTIFS(Table2[Sub-Sector],Table4[[#This Row],[Sub-Sector]],Table2[% Price above 200 EMA],"&gt;=0")/Table4[[#This Row],[Count]]</f>
        <v>1</v>
      </c>
      <c r="U50" s="3">
        <f>COUNTIFS(Table2[Sub-Sector],Table4[[#This Row],[Sub-Sector]],Table2[Rate of Change - Zone],"Positive")/Table4[[#This Row],[Count]]</f>
        <v>0.42857142857142855</v>
      </c>
      <c r="V50" s="3">
        <f>COUNTIFS(Table2[Sub-Sector],Table4[[#This Row],[Sub-Sector]],Table2[Sharpe Ratio],"&gt;=0.10")/Table4[[#This Row],[Count]]</f>
        <v>0.8571428571428571</v>
      </c>
      <c r="W50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456.5</v>
      </c>
      <c r="X50" s="4">
        <f>_xlfn.RANK.AVG(Table4[[#This Row],[Score]],Table4[Score],1)</f>
        <v>73</v>
      </c>
      <c r="Y50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232.5</v>
      </c>
      <c r="Z50" s="4">
        <f>_xlfn.RANK.AVG(Table4[[#This Row],[Score 2 ]],Table4[[Score 2 ]],1)</f>
        <v>49</v>
      </c>
    </row>
    <row r="51" spans="1:26" x14ac:dyDescent="0.3">
      <c r="A51" s="3" t="s">
        <v>222</v>
      </c>
      <c r="B51" s="4">
        <f>COUNTIFS(Table2[Sub-Sector],Table4[[#This Row],[Sub-Sector]])</f>
        <v>9</v>
      </c>
      <c r="C51" s="3">
        <f>COUNTIFS(Table2[Sub-Sector],Table4[[#This Row],[Sub-Sector]],Table2[Uptrend],"Uptrend")/Table4[[#This Row],[Count]]</f>
        <v>0.55555555555555558</v>
      </c>
      <c r="D51" s="3">
        <f>COUNTIFS(Table2[Sub-Sector],Table4[[#This Row],[Sub-Sector]],Table2[1W Return vs Nifty],"&gt;=5")/Table4[[#This Row],[Count]]</f>
        <v>0</v>
      </c>
      <c r="E51" s="3">
        <f>COUNTIFS(Table2[Sub-Sector],Table4[[#This Row],[Sub-Sector]],Table2[1M Return vs Nifty],"&gt;=5")/Table4[[#This Row],[Count]]</f>
        <v>0.22222222222222221</v>
      </c>
      <c r="F51" s="3">
        <f>COUNTIFS(Table2[Sub-Sector],Table4[[#This Row],[Sub-Sector]],Table2[6M Return vs Nifty],"&gt;=10")/Table4[[#This Row],[Count]]</f>
        <v>0.55555555555555558</v>
      </c>
      <c r="G51" s="3">
        <f>COUNTIFS(Table2[Sub-Sector],Table4[[#This Row],[Sub-Sector]],Table2[1Y Return vs Nifty],"&gt;=10")/Table4[[#This Row],[Count]]</f>
        <v>0.44444444444444442</v>
      </c>
      <c r="H51" s="3">
        <f>COUNTIFS(Table2[Sub-Sector],Table4[[#This Row],[Sub-Sector]],Table2[RSI Exponential â€“ 14D],"&gt;=50")/Table4[[#This Row],[Count]]</f>
        <v>0.55555555555555558</v>
      </c>
      <c r="I51" s="3">
        <f>COUNTIFS(Table2[Sub-Sector],Table4[[#This Row],[Sub-Sector]],Table2[Relative Volume],"&gt;=1")/Table4[[#This Row],[Count]]</f>
        <v>0.33333333333333331</v>
      </c>
      <c r="J51" s="3">
        <f>COUNTIFS(Table2[Sub-Sector],Table4[[#This Row],[Sub-Sector]],Table2[% Away From Day Low],"&gt;=0.05")/Table4[[#This Row],[Count]]</f>
        <v>0</v>
      </c>
      <c r="K51" s="3">
        <f>COUNTIFS(Table2[Sub-Sector],Table4[[#This Row],[Sub-Sector]],Table2[% Away From Day High],"&lt;=0.05")/Table4[[#This Row],[Count]]</f>
        <v>1</v>
      </c>
      <c r="L51" s="3">
        <f>COUNTIFS(Table2[Sub-Sector],Table4[[#This Row],[Sub-Sector]],Table2[% Away From Current Week Low],"&gt;=0.05")/Table4[[#This Row],[Count]]</f>
        <v>0</v>
      </c>
      <c r="M51" s="3">
        <f>COUNTIFS(Table2[Sub-Sector],Table4[[#This Row],[Sub-Sector]],Table2[% Away From Current Week High],"&lt;=0.05")/Table4[[#This Row],[Count]]</f>
        <v>1</v>
      </c>
      <c r="N51" s="3">
        <f>COUNTIFS(Table2[Sub-Sector],Table4[[#This Row],[Sub-Sector]],Table2[% Away From Current Month Low],"&gt;=0.05")/Table4[[#This Row],[Count]]</f>
        <v>0.77777777777777779</v>
      </c>
      <c r="O51" s="3">
        <f>COUNTIFS(Table2[Sub-Sector],Table4[[#This Row],[Sub-Sector]],Table2[% Away From Current Month High],"&lt;=0.05")/Table4[[#This Row],[Count]]</f>
        <v>0.33333333333333331</v>
      </c>
      <c r="P51" s="3">
        <f>COUNTIFS(Table2[Sub-Sector],Table4[[#This Row],[Sub-Sector]],Table2[% Away From 52W High],"&lt;=10")/Table4[[#This Row],[Count]]</f>
        <v>0.44444444444444442</v>
      </c>
      <c r="Q51" s="3">
        <f>COUNTIFS(Table2[Sub-Sector],Table4[[#This Row],[Sub-Sector]],Table2[% Away From 52W Low],"&gt;=10")/Table4[[#This Row],[Count]]</f>
        <v>1</v>
      </c>
      <c r="R51" s="3">
        <f>COUNTIFS(Table2[Sub-Sector],Table4[[#This Row],[Sub-Sector]],Table2[% Price above 20 EMA],"&gt;=0")/Table4[[#This Row],[Count]]</f>
        <v>0.55555555555555558</v>
      </c>
      <c r="S51" s="3">
        <f>COUNTIFS(Table2[Sub-Sector],Table4[[#This Row],[Sub-Sector]],Table2[% Price above 50 EMA],"&gt;=0")/Table4[[#This Row],[Count]]</f>
        <v>0.55555555555555558</v>
      </c>
      <c r="T51" s="3">
        <f>COUNTIFS(Table2[Sub-Sector],Table4[[#This Row],[Sub-Sector]],Table2[% Price above 200 EMA],"&gt;=0")/Table4[[#This Row],[Count]]</f>
        <v>0.66666666666666663</v>
      </c>
      <c r="U51" s="3">
        <f>COUNTIFS(Table2[Sub-Sector],Table4[[#This Row],[Sub-Sector]],Table2[Rate of Change - Zone],"Positive")/Table4[[#This Row],[Count]]</f>
        <v>0.66666666666666663</v>
      </c>
      <c r="V51" s="3">
        <f>COUNTIFS(Table2[Sub-Sector],Table4[[#This Row],[Sub-Sector]],Table2[Sharpe Ratio],"&gt;=0.10")/Table4[[#This Row],[Count]]</f>
        <v>0.33333333333333331</v>
      </c>
      <c r="W51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446.5</v>
      </c>
      <c r="X51" s="4">
        <f>_xlfn.RANK.AVG(Table4[[#This Row],[Score]],Table4[Score],1)</f>
        <v>63.5</v>
      </c>
      <c r="Y51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233.5</v>
      </c>
      <c r="Z51" s="4">
        <f>_xlfn.RANK.AVG(Table4[[#This Row],[Score 2 ]],Table4[[Score 2 ]],1)</f>
        <v>50</v>
      </c>
    </row>
    <row r="52" spans="1:26" x14ac:dyDescent="0.3">
      <c r="A52" s="3" t="s">
        <v>683</v>
      </c>
      <c r="B52" s="4">
        <f>COUNTIFS(Table2[Sub-Sector],Table4[[#This Row],[Sub-Sector]])</f>
        <v>3</v>
      </c>
      <c r="C52" s="3">
        <f>COUNTIFS(Table2[Sub-Sector],Table4[[#This Row],[Sub-Sector]],Table2[Uptrend],"Uptrend")/Table4[[#This Row],[Count]]</f>
        <v>0.33333333333333331</v>
      </c>
      <c r="D52" s="3">
        <f>COUNTIFS(Table2[Sub-Sector],Table4[[#This Row],[Sub-Sector]],Table2[1W Return vs Nifty],"&gt;=5")/Table4[[#This Row],[Count]]</f>
        <v>0.66666666666666663</v>
      </c>
      <c r="E52" s="3">
        <f>COUNTIFS(Table2[Sub-Sector],Table4[[#This Row],[Sub-Sector]],Table2[1M Return vs Nifty],"&gt;=5")/Table4[[#This Row],[Count]]</f>
        <v>0</v>
      </c>
      <c r="F52" s="3">
        <f>COUNTIFS(Table2[Sub-Sector],Table4[[#This Row],[Sub-Sector]],Table2[6M Return vs Nifty],"&gt;=10")/Table4[[#This Row],[Count]]</f>
        <v>0.66666666666666663</v>
      </c>
      <c r="G52" s="3">
        <f>COUNTIFS(Table2[Sub-Sector],Table4[[#This Row],[Sub-Sector]],Table2[1Y Return vs Nifty],"&gt;=10")/Table4[[#This Row],[Count]]</f>
        <v>0.33333333333333331</v>
      </c>
      <c r="H52" s="3">
        <f>COUNTIFS(Table2[Sub-Sector],Table4[[#This Row],[Sub-Sector]],Table2[RSI Exponential â€“ 14D],"&gt;=50")/Table4[[#This Row],[Count]]</f>
        <v>0.66666666666666663</v>
      </c>
      <c r="I52" s="3">
        <f>COUNTIFS(Table2[Sub-Sector],Table4[[#This Row],[Sub-Sector]],Table2[Relative Volume],"&gt;=1")/Table4[[#This Row],[Count]]</f>
        <v>0.33333333333333331</v>
      </c>
      <c r="J52" s="3">
        <f>COUNTIFS(Table2[Sub-Sector],Table4[[#This Row],[Sub-Sector]],Table2[% Away From Day Low],"&gt;=0.05")/Table4[[#This Row],[Count]]</f>
        <v>0</v>
      </c>
      <c r="K52" s="3">
        <f>COUNTIFS(Table2[Sub-Sector],Table4[[#This Row],[Sub-Sector]],Table2[% Away From Day High],"&lt;=0.05")/Table4[[#This Row],[Count]]</f>
        <v>1</v>
      </c>
      <c r="L52" s="3">
        <f>COUNTIFS(Table2[Sub-Sector],Table4[[#This Row],[Sub-Sector]],Table2[% Away From Current Week Low],"&gt;=0.05")/Table4[[#This Row],[Count]]</f>
        <v>0</v>
      </c>
      <c r="M52" s="3">
        <f>COUNTIFS(Table2[Sub-Sector],Table4[[#This Row],[Sub-Sector]],Table2[% Away From Current Week High],"&lt;=0.05")/Table4[[#This Row],[Count]]</f>
        <v>1</v>
      </c>
      <c r="N52" s="3">
        <f>COUNTIFS(Table2[Sub-Sector],Table4[[#This Row],[Sub-Sector]],Table2[% Away From Current Month Low],"&gt;=0.05")/Table4[[#This Row],[Count]]</f>
        <v>0.66666666666666663</v>
      </c>
      <c r="O52" s="3">
        <f>COUNTIFS(Table2[Sub-Sector],Table4[[#This Row],[Sub-Sector]],Table2[% Away From Current Month High],"&lt;=0.05")/Table4[[#This Row],[Count]]</f>
        <v>0.66666666666666663</v>
      </c>
      <c r="P52" s="3">
        <f>COUNTIFS(Table2[Sub-Sector],Table4[[#This Row],[Sub-Sector]],Table2[% Away From 52W High],"&lt;=10")/Table4[[#This Row],[Count]]</f>
        <v>0.33333333333333331</v>
      </c>
      <c r="Q52" s="3">
        <f>COUNTIFS(Table2[Sub-Sector],Table4[[#This Row],[Sub-Sector]],Table2[% Away From 52W Low],"&gt;=10")/Table4[[#This Row],[Count]]</f>
        <v>1</v>
      </c>
      <c r="R52" s="3">
        <f>COUNTIFS(Table2[Sub-Sector],Table4[[#This Row],[Sub-Sector]],Table2[% Price above 20 EMA],"&gt;=0")/Table4[[#This Row],[Count]]</f>
        <v>0.66666666666666663</v>
      </c>
      <c r="S52" s="3">
        <f>COUNTIFS(Table2[Sub-Sector],Table4[[#This Row],[Sub-Sector]],Table2[% Price above 50 EMA],"&gt;=0")/Table4[[#This Row],[Count]]</f>
        <v>0.33333333333333331</v>
      </c>
      <c r="T52" s="3">
        <f>COUNTIFS(Table2[Sub-Sector],Table4[[#This Row],[Sub-Sector]],Table2[% Price above 200 EMA],"&gt;=0")/Table4[[#This Row],[Count]]</f>
        <v>0.66666666666666663</v>
      </c>
      <c r="U52" s="3">
        <f>COUNTIFS(Table2[Sub-Sector],Table4[[#This Row],[Sub-Sector]],Table2[Rate of Change - Zone],"Positive")/Table4[[#This Row],[Count]]</f>
        <v>0.66666666666666663</v>
      </c>
      <c r="V52" s="3">
        <f>COUNTIFS(Table2[Sub-Sector],Table4[[#This Row],[Sub-Sector]],Table2[Sharpe Ratio],"&gt;=0.10")/Table4[[#This Row],[Count]]</f>
        <v>0.66666666666666663</v>
      </c>
      <c r="W52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442</v>
      </c>
      <c r="X52" s="4">
        <f>_xlfn.RANK.AVG(Table4[[#This Row],[Score]],Table4[Score],1)</f>
        <v>62</v>
      </c>
      <c r="Y52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237.5</v>
      </c>
      <c r="Z52" s="4">
        <f>_xlfn.RANK.AVG(Table4[[#This Row],[Score 2 ]],Table4[[Score 2 ]],1)</f>
        <v>51</v>
      </c>
    </row>
    <row r="53" spans="1:26" x14ac:dyDescent="0.3">
      <c r="A53" s="3" t="s">
        <v>654</v>
      </c>
      <c r="B53" s="4">
        <f>COUNTIFS(Table2[Sub-Sector],Table4[[#This Row],[Sub-Sector]])</f>
        <v>4</v>
      </c>
      <c r="C53" s="3">
        <f>COUNTIFS(Table2[Sub-Sector],Table4[[#This Row],[Sub-Sector]],Table2[Uptrend],"Uptrend")/Table4[[#This Row],[Count]]</f>
        <v>0.25</v>
      </c>
      <c r="D53" s="3">
        <f>COUNTIFS(Table2[Sub-Sector],Table4[[#This Row],[Sub-Sector]],Table2[1W Return vs Nifty],"&gt;=5")/Table4[[#This Row],[Count]]</f>
        <v>0.25</v>
      </c>
      <c r="E53" s="3">
        <f>COUNTIFS(Table2[Sub-Sector],Table4[[#This Row],[Sub-Sector]],Table2[1M Return vs Nifty],"&gt;=5")/Table4[[#This Row],[Count]]</f>
        <v>0.25</v>
      </c>
      <c r="F53" s="3">
        <f>COUNTIFS(Table2[Sub-Sector],Table4[[#This Row],[Sub-Sector]],Table2[6M Return vs Nifty],"&gt;=10")/Table4[[#This Row],[Count]]</f>
        <v>0.5</v>
      </c>
      <c r="G53" s="3">
        <f>COUNTIFS(Table2[Sub-Sector],Table4[[#This Row],[Sub-Sector]],Table2[1Y Return vs Nifty],"&gt;=10")/Table4[[#This Row],[Count]]</f>
        <v>0.75</v>
      </c>
      <c r="H53" s="3">
        <f>COUNTIFS(Table2[Sub-Sector],Table4[[#This Row],[Sub-Sector]],Table2[RSI Exponential â€“ 14D],"&gt;=50")/Table4[[#This Row],[Count]]</f>
        <v>1</v>
      </c>
      <c r="I53" s="3">
        <f>COUNTIFS(Table2[Sub-Sector],Table4[[#This Row],[Sub-Sector]],Table2[Relative Volume],"&gt;=1")/Table4[[#This Row],[Count]]</f>
        <v>0.25</v>
      </c>
      <c r="J53" s="3">
        <f>COUNTIFS(Table2[Sub-Sector],Table4[[#This Row],[Sub-Sector]],Table2[% Away From Day Low],"&gt;=0.05")/Table4[[#This Row],[Count]]</f>
        <v>0</v>
      </c>
      <c r="K53" s="3">
        <f>COUNTIFS(Table2[Sub-Sector],Table4[[#This Row],[Sub-Sector]],Table2[% Away From Day High],"&lt;=0.05")/Table4[[#This Row],[Count]]</f>
        <v>1</v>
      </c>
      <c r="L53" s="3">
        <f>COUNTIFS(Table2[Sub-Sector],Table4[[#This Row],[Sub-Sector]],Table2[% Away From Current Week Low],"&gt;=0.05")/Table4[[#This Row],[Count]]</f>
        <v>0</v>
      </c>
      <c r="M53" s="3">
        <f>COUNTIFS(Table2[Sub-Sector],Table4[[#This Row],[Sub-Sector]],Table2[% Away From Current Week High],"&lt;=0.05")/Table4[[#This Row],[Count]]</f>
        <v>1</v>
      </c>
      <c r="N53" s="3">
        <f>COUNTIFS(Table2[Sub-Sector],Table4[[#This Row],[Sub-Sector]],Table2[% Away From Current Month Low],"&gt;=0.05")/Table4[[#This Row],[Count]]</f>
        <v>1</v>
      </c>
      <c r="O53" s="3">
        <f>COUNTIFS(Table2[Sub-Sector],Table4[[#This Row],[Sub-Sector]],Table2[% Away From Current Month High],"&lt;=0.05")/Table4[[#This Row],[Count]]</f>
        <v>0.75</v>
      </c>
      <c r="P53" s="3">
        <f>COUNTIFS(Table2[Sub-Sector],Table4[[#This Row],[Sub-Sector]],Table2[% Away From 52W High],"&lt;=10")/Table4[[#This Row],[Count]]</f>
        <v>0.25</v>
      </c>
      <c r="Q53" s="3">
        <f>COUNTIFS(Table2[Sub-Sector],Table4[[#This Row],[Sub-Sector]],Table2[% Away From 52W Low],"&gt;=10")/Table4[[#This Row],[Count]]</f>
        <v>1</v>
      </c>
      <c r="R53" s="3">
        <f>COUNTIFS(Table2[Sub-Sector],Table4[[#This Row],[Sub-Sector]],Table2[% Price above 20 EMA],"&gt;=0")/Table4[[#This Row],[Count]]</f>
        <v>1</v>
      </c>
      <c r="S53" s="3">
        <f>COUNTIFS(Table2[Sub-Sector],Table4[[#This Row],[Sub-Sector]],Table2[% Price above 50 EMA],"&gt;=0")/Table4[[#This Row],[Count]]</f>
        <v>0.75</v>
      </c>
      <c r="T53" s="3">
        <f>COUNTIFS(Table2[Sub-Sector],Table4[[#This Row],[Sub-Sector]],Table2[% Price above 200 EMA],"&gt;=0")/Table4[[#This Row],[Count]]</f>
        <v>0.75</v>
      </c>
      <c r="U53" s="3">
        <f>COUNTIFS(Table2[Sub-Sector],Table4[[#This Row],[Sub-Sector]],Table2[Rate of Change - Zone],"Positive")/Table4[[#This Row],[Count]]</f>
        <v>0.5</v>
      </c>
      <c r="V53" s="3">
        <f>COUNTIFS(Table2[Sub-Sector],Table4[[#This Row],[Sub-Sector]],Table2[Sharpe Ratio],"&gt;=0.10")/Table4[[#This Row],[Count]]</f>
        <v>0.25</v>
      </c>
      <c r="W53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428</v>
      </c>
      <c r="X53" s="4">
        <f>_xlfn.RANK.AVG(Table4[[#This Row],[Score]],Table4[Score],1)</f>
        <v>56</v>
      </c>
      <c r="Y53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239</v>
      </c>
      <c r="Z53" s="4">
        <f>_xlfn.RANK.AVG(Table4[[#This Row],[Score 2 ]],Table4[[Score 2 ]],1)</f>
        <v>52</v>
      </c>
    </row>
    <row r="54" spans="1:26" x14ac:dyDescent="0.3">
      <c r="A54" s="3" t="s">
        <v>364</v>
      </c>
      <c r="B54" s="4">
        <f>COUNTIFS(Table2[Sub-Sector],Table4[[#This Row],[Sub-Sector]])</f>
        <v>6</v>
      </c>
      <c r="C54" s="3">
        <f>COUNTIFS(Table2[Sub-Sector],Table4[[#This Row],[Sub-Sector]],Table2[Uptrend],"Uptrend")/Table4[[#This Row],[Count]]</f>
        <v>0.66666666666666663</v>
      </c>
      <c r="D54" s="3">
        <f>COUNTIFS(Table2[Sub-Sector],Table4[[#This Row],[Sub-Sector]],Table2[1W Return vs Nifty],"&gt;=5")/Table4[[#This Row],[Count]]</f>
        <v>0.16666666666666666</v>
      </c>
      <c r="E54" s="3">
        <f>COUNTIFS(Table2[Sub-Sector],Table4[[#This Row],[Sub-Sector]],Table2[1M Return vs Nifty],"&gt;=5")/Table4[[#This Row],[Count]]</f>
        <v>0.5</v>
      </c>
      <c r="F54" s="3">
        <f>COUNTIFS(Table2[Sub-Sector],Table4[[#This Row],[Sub-Sector]],Table2[6M Return vs Nifty],"&gt;=10")/Table4[[#This Row],[Count]]</f>
        <v>0.5</v>
      </c>
      <c r="G54" s="3">
        <f>COUNTIFS(Table2[Sub-Sector],Table4[[#This Row],[Sub-Sector]],Table2[1Y Return vs Nifty],"&gt;=10")/Table4[[#This Row],[Count]]</f>
        <v>0.5</v>
      </c>
      <c r="H54" s="3">
        <f>COUNTIFS(Table2[Sub-Sector],Table4[[#This Row],[Sub-Sector]],Table2[RSI Exponential â€“ 14D],"&gt;=50")/Table4[[#This Row],[Count]]</f>
        <v>0.66666666666666663</v>
      </c>
      <c r="I54" s="3">
        <f>COUNTIFS(Table2[Sub-Sector],Table4[[#This Row],[Sub-Sector]],Table2[Relative Volume],"&gt;=1")/Table4[[#This Row],[Count]]</f>
        <v>0.16666666666666666</v>
      </c>
      <c r="J54" s="3">
        <f>COUNTIFS(Table2[Sub-Sector],Table4[[#This Row],[Sub-Sector]],Table2[% Away From Day Low],"&gt;=0.05")/Table4[[#This Row],[Count]]</f>
        <v>0</v>
      </c>
      <c r="K54" s="3">
        <f>COUNTIFS(Table2[Sub-Sector],Table4[[#This Row],[Sub-Sector]],Table2[% Away From Day High],"&lt;=0.05")/Table4[[#This Row],[Count]]</f>
        <v>1</v>
      </c>
      <c r="L54" s="3">
        <f>COUNTIFS(Table2[Sub-Sector],Table4[[#This Row],[Sub-Sector]],Table2[% Away From Current Week Low],"&gt;=0.05")/Table4[[#This Row],[Count]]</f>
        <v>0</v>
      </c>
      <c r="M54" s="3">
        <f>COUNTIFS(Table2[Sub-Sector],Table4[[#This Row],[Sub-Sector]],Table2[% Away From Current Week High],"&lt;=0.05")/Table4[[#This Row],[Count]]</f>
        <v>1</v>
      </c>
      <c r="N54" s="3">
        <f>COUNTIFS(Table2[Sub-Sector],Table4[[#This Row],[Sub-Sector]],Table2[% Away From Current Month Low],"&gt;=0.05")/Table4[[#This Row],[Count]]</f>
        <v>1</v>
      </c>
      <c r="O54" s="3">
        <f>COUNTIFS(Table2[Sub-Sector],Table4[[#This Row],[Sub-Sector]],Table2[% Away From Current Month High],"&lt;=0.05")/Table4[[#This Row],[Count]]</f>
        <v>0.5</v>
      </c>
      <c r="P54" s="3">
        <f>COUNTIFS(Table2[Sub-Sector],Table4[[#This Row],[Sub-Sector]],Table2[% Away From 52W High],"&lt;=10")/Table4[[#This Row],[Count]]</f>
        <v>0.5</v>
      </c>
      <c r="Q54" s="3">
        <f>COUNTIFS(Table2[Sub-Sector],Table4[[#This Row],[Sub-Sector]],Table2[% Away From 52W Low],"&gt;=10")/Table4[[#This Row],[Count]]</f>
        <v>0.83333333333333337</v>
      </c>
      <c r="R54" s="3">
        <f>COUNTIFS(Table2[Sub-Sector],Table4[[#This Row],[Sub-Sector]],Table2[% Price above 20 EMA],"&gt;=0")/Table4[[#This Row],[Count]]</f>
        <v>0.66666666666666663</v>
      </c>
      <c r="S54" s="3">
        <f>COUNTIFS(Table2[Sub-Sector],Table4[[#This Row],[Sub-Sector]],Table2[% Price above 50 EMA],"&gt;=0")/Table4[[#This Row],[Count]]</f>
        <v>0.83333333333333337</v>
      </c>
      <c r="T54" s="3">
        <f>COUNTIFS(Table2[Sub-Sector],Table4[[#This Row],[Sub-Sector]],Table2[% Price above 200 EMA],"&gt;=0")/Table4[[#This Row],[Count]]</f>
        <v>0.66666666666666663</v>
      </c>
      <c r="U54" s="3">
        <f>COUNTIFS(Table2[Sub-Sector],Table4[[#This Row],[Sub-Sector]],Table2[Rate of Change - Zone],"Positive")/Table4[[#This Row],[Count]]</f>
        <v>0.83333333333333337</v>
      </c>
      <c r="V54" s="3">
        <f>COUNTIFS(Table2[Sub-Sector],Table4[[#This Row],[Sub-Sector]],Table2[Sharpe Ratio],"&gt;=0.10")/Table4[[#This Row],[Count]]</f>
        <v>0.16666666666666666</v>
      </c>
      <c r="W54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364.5</v>
      </c>
      <c r="X54" s="4">
        <f>_xlfn.RANK.AVG(Table4[[#This Row],[Score]],Table4[Score],1)</f>
        <v>42</v>
      </c>
      <c r="Y54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240.5</v>
      </c>
      <c r="Z54" s="4">
        <f>_xlfn.RANK.AVG(Table4[[#This Row],[Score 2 ]],Table4[[Score 2 ]],1)</f>
        <v>53</v>
      </c>
    </row>
    <row r="55" spans="1:26" x14ac:dyDescent="0.3">
      <c r="A55" s="3" t="s">
        <v>217</v>
      </c>
      <c r="B55" s="4">
        <f>COUNTIFS(Table2[Sub-Sector],Table4[[#This Row],[Sub-Sector]])</f>
        <v>3</v>
      </c>
      <c r="C55" s="3">
        <f>COUNTIFS(Table2[Sub-Sector],Table4[[#This Row],[Sub-Sector]],Table2[Uptrend],"Uptrend")/Table4[[#This Row],[Count]]</f>
        <v>1</v>
      </c>
      <c r="D55" s="3">
        <f>COUNTIFS(Table2[Sub-Sector],Table4[[#This Row],[Sub-Sector]],Table2[1W Return vs Nifty],"&gt;=5")/Table4[[#This Row],[Count]]</f>
        <v>0.33333333333333331</v>
      </c>
      <c r="E55" s="3">
        <f>COUNTIFS(Table2[Sub-Sector],Table4[[#This Row],[Sub-Sector]],Table2[1M Return vs Nifty],"&gt;=5")/Table4[[#This Row],[Count]]</f>
        <v>0.66666666666666663</v>
      </c>
      <c r="F55" s="3">
        <f>COUNTIFS(Table2[Sub-Sector],Table4[[#This Row],[Sub-Sector]],Table2[6M Return vs Nifty],"&gt;=10")/Table4[[#This Row],[Count]]</f>
        <v>0.33333333333333331</v>
      </c>
      <c r="G55" s="3">
        <f>COUNTIFS(Table2[Sub-Sector],Table4[[#This Row],[Sub-Sector]],Table2[1Y Return vs Nifty],"&gt;=10")/Table4[[#This Row],[Count]]</f>
        <v>0.66666666666666663</v>
      </c>
      <c r="H55" s="3">
        <f>COUNTIFS(Table2[Sub-Sector],Table4[[#This Row],[Sub-Sector]],Table2[RSI Exponential â€“ 14D],"&gt;=50")/Table4[[#This Row],[Count]]</f>
        <v>1</v>
      </c>
      <c r="I55" s="3">
        <f>COUNTIFS(Table2[Sub-Sector],Table4[[#This Row],[Sub-Sector]],Table2[Relative Volume],"&gt;=1")/Table4[[#This Row],[Count]]</f>
        <v>0</v>
      </c>
      <c r="J55" s="3">
        <f>COUNTIFS(Table2[Sub-Sector],Table4[[#This Row],[Sub-Sector]],Table2[% Away From Day Low],"&gt;=0.05")/Table4[[#This Row],[Count]]</f>
        <v>0</v>
      </c>
      <c r="K55" s="3">
        <f>COUNTIFS(Table2[Sub-Sector],Table4[[#This Row],[Sub-Sector]],Table2[% Away From Day High],"&lt;=0.05")/Table4[[#This Row],[Count]]</f>
        <v>1</v>
      </c>
      <c r="L55" s="3">
        <f>COUNTIFS(Table2[Sub-Sector],Table4[[#This Row],[Sub-Sector]],Table2[% Away From Current Week Low],"&gt;=0.05")/Table4[[#This Row],[Count]]</f>
        <v>0</v>
      </c>
      <c r="M55" s="3">
        <f>COUNTIFS(Table2[Sub-Sector],Table4[[#This Row],[Sub-Sector]],Table2[% Away From Current Week High],"&lt;=0.05")/Table4[[#This Row],[Count]]</f>
        <v>1</v>
      </c>
      <c r="N55" s="3">
        <f>COUNTIFS(Table2[Sub-Sector],Table4[[#This Row],[Sub-Sector]],Table2[% Away From Current Month Low],"&gt;=0.05")/Table4[[#This Row],[Count]]</f>
        <v>1</v>
      </c>
      <c r="O55" s="3">
        <f>COUNTIFS(Table2[Sub-Sector],Table4[[#This Row],[Sub-Sector]],Table2[% Away From Current Month High],"&lt;=0.05")/Table4[[#This Row],[Count]]</f>
        <v>1</v>
      </c>
      <c r="P55" s="3">
        <f>COUNTIFS(Table2[Sub-Sector],Table4[[#This Row],[Sub-Sector]],Table2[% Away From 52W High],"&lt;=10")/Table4[[#This Row],[Count]]</f>
        <v>1</v>
      </c>
      <c r="Q55" s="3">
        <f>COUNTIFS(Table2[Sub-Sector],Table4[[#This Row],[Sub-Sector]],Table2[% Away From 52W Low],"&gt;=10")/Table4[[#This Row],[Count]]</f>
        <v>1</v>
      </c>
      <c r="R55" s="3">
        <f>COUNTIFS(Table2[Sub-Sector],Table4[[#This Row],[Sub-Sector]],Table2[% Price above 20 EMA],"&gt;=0")/Table4[[#This Row],[Count]]</f>
        <v>1</v>
      </c>
      <c r="S55" s="3">
        <f>COUNTIFS(Table2[Sub-Sector],Table4[[#This Row],[Sub-Sector]],Table2[% Price above 50 EMA],"&gt;=0")/Table4[[#This Row],[Count]]</f>
        <v>1</v>
      </c>
      <c r="T55" s="3">
        <f>COUNTIFS(Table2[Sub-Sector],Table4[[#This Row],[Sub-Sector]],Table2[% Price above 200 EMA],"&gt;=0")/Table4[[#This Row],[Count]]</f>
        <v>1</v>
      </c>
      <c r="U55" s="3">
        <f>COUNTIFS(Table2[Sub-Sector],Table4[[#This Row],[Sub-Sector]],Table2[Rate of Change - Zone],"Positive")/Table4[[#This Row],[Count]]</f>
        <v>1</v>
      </c>
      <c r="V55" s="3">
        <f>COUNTIFS(Table2[Sub-Sector],Table4[[#This Row],[Sub-Sector]],Table2[Sharpe Ratio],"&gt;=0.10")/Table4[[#This Row],[Count]]</f>
        <v>0</v>
      </c>
      <c r="W55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296.5</v>
      </c>
      <c r="X55" s="4">
        <f>_xlfn.RANK.AVG(Table4[[#This Row],[Score]],Table4[Score],1)</f>
        <v>21.5</v>
      </c>
      <c r="Y55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242</v>
      </c>
      <c r="Z55" s="4">
        <f>_xlfn.RANK.AVG(Table4[[#This Row],[Score 2 ]],Table4[[Score 2 ]],1)</f>
        <v>55</v>
      </c>
    </row>
    <row r="56" spans="1:26" x14ac:dyDescent="0.3">
      <c r="A56" s="3" t="s">
        <v>113</v>
      </c>
      <c r="B56" s="4">
        <f>COUNTIFS(Table2[Sub-Sector],Table4[[#This Row],[Sub-Sector]])</f>
        <v>3</v>
      </c>
      <c r="C56" s="3">
        <f>COUNTIFS(Table2[Sub-Sector],Table4[[#This Row],[Sub-Sector]],Table2[Uptrend],"Uptrend")/Table4[[#This Row],[Count]]</f>
        <v>0.33333333333333331</v>
      </c>
      <c r="D56" s="3">
        <f>COUNTIFS(Table2[Sub-Sector],Table4[[#This Row],[Sub-Sector]],Table2[1W Return vs Nifty],"&gt;=5")/Table4[[#This Row],[Count]]</f>
        <v>0</v>
      </c>
      <c r="E56" s="3">
        <f>COUNTIFS(Table2[Sub-Sector],Table4[[#This Row],[Sub-Sector]],Table2[1M Return vs Nifty],"&gt;=5")/Table4[[#This Row],[Count]]</f>
        <v>0</v>
      </c>
      <c r="F56" s="3">
        <f>COUNTIFS(Table2[Sub-Sector],Table4[[#This Row],[Sub-Sector]],Table2[6M Return vs Nifty],"&gt;=10")/Table4[[#This Row],[Count]]</f>
        <v>0.33333333333333331</v>
      </c>
      <c r="G56" s="3">
        <f>COUNTIFS(Table2[Sub-Sector],Table4[[#This Row],[Sub-Sector]],Table2[1Y Return vs Nifty],"&gt;=10")/Table4[[#This Row],[Count]]</f>
        <v>0.66666666666666663</v>
      </c>
      <c r="H56" s="3">
        <f>COUNTIFS(Table2[Sub-Sector],Table4[[#This Row],[Sub-Sector]],Table2[RSI Exponential â€“ 14D],"&gt;=50")/Table4[[#This Row],[Count]]</f>
        <v>0.66666666666666663</v>
      </c>
      <c r="I56" s="3">
        <f>COUNTIFS(Table2[Sub-Sector],Table4[[#This Row],[Sub-Sector]],Table2[Relative Volume],"&gt;=1")/Table4[[#This Row],[Count]]</f>
        <v>0</v>
      </c>
      <c r="J56" s="3">
        <f>COUNTIFS(Table2[Sub-Sector],Table4[[#This Row],[Sub-Sector]],Table2[% Away From Day Low],"&gt;=0.05")/Table4[[#This Row],[Count]]</f>
        <v>0</v>
      </c>
      <c r="K56" s="3">
        <f>COUNTIFS(Table2[Sub-Sector],Table4[[#This Row],[Sub-Sector]],Table2[% Away From Day High],"&lt;=0.05")/Table4[[#This Row],[Count]]</f>
        <v>1</v>
      </c>
      <c r="L56" s="3">
        <f>COUNTIFS(Table2[Sub-Sector],Table4[[#This Row],[Sub-Sector]],Table2[% Away From Current Week Low],"&gt;=0.05")/Table4[[#This Row],[Count]]</f>
        <v>0</v>
      </c>
      <c r="M56" s="3">
        <f>COUNTIFS(Table2[Sub-Sector],Table4[[#This Row],[Sub-Sector]],Table2[% Away From Current Week High],"&lt;=0.05")/Table4[[#This Row],[Count]]</f>
        <v>1</v>
      </c>
      <c r="N56" s="3">
        <f>COUNTIFS(Table2[Sub-Sector],Table4[[#This Row],[Sub-Sector]],Table2[% Away From Current Month Low],"&gt;=0.05")/Table4[[#This Row],[Count]]</f>
        <v>0.66666666666666663</v>
      </c>
      <c r="O56" s="3">
        <f>COUNTIFS(Table2[Sub-Sector],Table4[[#This Row],[Sub-Sector]],Table2[% Away From Current Month High],"&lt;=0.05")/Table4[[#This Row],[Count]]</f>
        <v>0.33333333333333331</v>
      </c>
      <c r="P56" s="3">
        <f>COUNTIFS(Table2[Sub-Sector],Table4[[#This Row],[Sub-Sector]],Table2[% Away From 52W High],"&lt;=10")/Table4[[#This Row],[Count]]</f>
        <v>0</v>
      </c>
      <c r="Q56" s="3">
        <f>COUNTIFS(Table2[Sub-Sector],Table4[[#This Row],[Sub-Sector]],Table2[% Away From 52W Low],"&gt;=10")/Table4[[#This Row],[Count]]</f>
        <v>1</v>
      </c>
      <c r="R56" s="3">
        <f>COUNTIFS(Table2[Sub-Sector],Table4[[#This Row],[Sub-Sector]],Table2[% Price above 20 EMA],"&gt;=0")/Table4[[#This Row],[Count]]</f>
        <v>0.66666666666666663</v>
      </c>
      <c r="S56" s="3">
        <f>COUNTIFS(Table2[Sub-Sector],Table4[[#This Row],[Sub-Sector]],Table2[% Price above 50 EMA],"&gt;=0")/Table4[[#This Row],[Count]]</f>
        <v>0.66666666666666663</v>
      </c>
      <c r="T56" s="3">
        <f>COUNTIFS(Table2[Sub-Sector],Table4[[#This Row],[Sub-Sector]],Table2[% Price above 200 EMA],"&gt;=0")/Table4[[#This Row],[Count]]</f>
        <v>0.66666666666666663</v>
      </c>
      <c r="U56" s="3">
        <f>COUNTIFS(Table2[Sub-Sector],Table4[[#This Row],[Sub-Sector]],Table2[Rate of Change - Zone],"Positive")/Table4[[#This Row],[Count]]</f>
        <v>1</v>
      </c>
      <c r="V56" s="3">
        <f>COUNTIFS(Table2[Sub-Sector],Table4[[#This Row],[Sub-Sector]],Table2[Sharpe Ratio],"&gt;=0.10")/Table4[[#This Row],[Count]]</f>
        <v>0.33333333333333331</v>
      </c>
      <c r="W56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526.5</v>
      </c>
      <c r="X56" s="4">
        <f>_xlfn.RANK.AVG(Table4[[#This Row],[Score]],Table4[Score],1)</f>
        <v>94</v>
      </c>
      <c r="Y56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242</v>
      </c>
      <c r="Z56" s="4">
        <f>_xlfn.RANK.AVG(Table4[[#This Row],[Score 2 ]],Table4[[Score 2 ]],1)</f>
        <v>55</v>
      </c>
    </row>
    <row r="57" spans="1:26" x14ac:dyDescent="0.3">
      <c r="A57" s="3" t="s">
        <v>136</v>
      </c>
      <c r="B57" s="4">
        <f>COUNTIFS(Table2[Sub-Sector],Table4[[#This Row],[Sub-Sector]])</f>
        <v>4</v>
      </c>
      <c r="C57" s="3">
        <f>COUNTIFS(Table2[Sub-Sector],Table4[[#This Row],[Sub-Sector]],Table2[Uptrend],"Uptrend")/Table4[[#This Row],[Count]]</f>
        <v>0.25</v>
      </c>
      <c r="D57" s="3">
        <f>COUNTIFS(Table2[Sub-Sector],Table4[[#This Row],[Sub-Sector]],Table2[1W Return vs Nifty],"&gt;=5")/Table4[[#This Row],[Count]]</f>
        <v>0</v>
      </c>
      <c r="E57" s="3">
        <f>COUNTIFS(Table2[Sub-Sector],Table4[[#This Row],[Sub-Sector]],Table2[1M Return vs Nifty],"&gt;=5")/Table4[[#This Row],[Count]]</f>
        <v>0</v>
      </c>
      <c r="F57" s="3">
        <f>COUNTIFS(Table2[Sub-Sector],Table4[[#This Row],[Sub-Sector]],Table2[6M Return vs Nifty],"&gt;=10")/Table4[[#This Row],[Count]]</f>
        <v>0.25</v>
      </c>
      <c r="G57" s="3">
        <f>COUNTIFS(Table2[Sub-Sector],Table4[[#This Row],[Sub-Sector]],Table2[1Y Return vs Nifty],"&gt;=10")/Table4[[#This Row],[Count]]</f>
        <v>1</v>
      </c>
      <c r="H57" s="3">
        <f>COUNTIFS(Table2[Sub-Sector],Table4[[#This Row],[Sub-Sector]],Table2[RSI Exponential â€“ 14D],"&gt;=50")/Table4[[#This Row],[Count]]</f>
        <v>0.25</v>
      </c>
      <c r="I57" s="3">
        <f>COUNTIFS(Table2[Sub-Sector],Table4[[#This Row],[Sub-Sector]],Table2[Relative Volume],"&gt;=1")/Table4[[#This Row],[Count]]</f>
        <v>0.5</v>
      </c>
      <c r="J57" s="3">
        <f>COUNTIFS(Table2[Sub-Sector],Table4[[#This Row],[Sub-Sector]],Table2[% Away From Day Low],"&gt;=0.05")/Table4[[#This Row],[Count]]</f>
        <v>0</v>
      </c>
      <c r="K57" s="3">
        <f>COUNTIFS(Table2[Sub-Sector],Table4[[#This Row],[Sub-Sector]],Table2[% Away From Day High],"&lt;=0.05")/Table4[[#This Row],[Count]]</f>
        <v>1</v>
      </c>
      <c r="L57" s="3">
        <f>COUNTIFS(Table2[Sub-Sector],Table4[[#This Row],[Sub-Sector]],Table2[% Away From Current Week Low],"&gt;=0.05")/Table4[[#This Row],[Count]]</f>
        <v>0</v>
      </c>
      <c r="M57" s="3">
        <f>COUNTIFS(Table2[Sub-Sector],Table4[[#This Row],[Sub-Sector]],Table2[% Away From Current Week High],"&lt;=0.05")/Table4[[#This Row],[Count]]</f>
        <v>1</v>
      </c>
      <c r="N57" s="3">
        <f>COUNTIFS(Table2[Sub-Sector],Table4[[#This Row],[Sub-Sector]],Table2[% Away From Current Month Low],"&gt;=0.05")/Table4[[#This Row],[Count]]</f>
        <v>0.5</v>
      </c>
      <c r="O57" s="3">
        <f>COUNTIFS(Table2[Sub-Sector],Table4[[#This Row],[Sub-Sector]],Table2[% Away From Current Month High],"&lt;=0.05")/Table4[[#This Row],[Count]]</f>
        <v>0</v>
      </c>
      <c r="P57" s="3">
        <f>COUNTIFS(Table2[Sub-Sector],Table4[[#This Row],[Sub-Sector]],Table2[% Away From 52W High],"&lt;=10")/Table4[[#This Row],[Count]]</f>
        <v>0.25</v>
      </c>
      <c r="Q57" s="3">
        <f>COUNTIFS(Table2[Sub-Sector],Table4[[#This Row],[Sub-Sector]],Table2[% Away From 52W Low],"&gt;=10")/Table4[[#This Row],[Count]]</f>
        <v>1</v>
      </c>
      <c r="R57" s="3">
        <f>COUNTIFS(Table2[Sub-Sector],Table4[[#This Row],[Sub-Sector]],Table2[% Price above 20 EMA],"&gt;=0")/Table4[[#This Row],[Count]]</f>
        <v>0.25</v>
      </c>
      <c r="S57" s="3">
        <f>COUNTIFS(Table2[Sub-Sector],Table4[[#This Row],[Sub-Sector]],Table2[% Price above 50 EMA],"&gt;=0")/Table4[[#This Row],[Count]]</f>
        <v>0.25</v>
      </c>
      <c r="T57" s="3">
        <f>COUNTIFS(Table2[Sub-Sector],Table4[[#This Row],[Sub-Sector]],Table2[% Price above 200 EMA],"&gt;=0")/Table4[[#This Row],[Count]]</f>
        <v>0.75</v>
      </c>
      <c r="U57" s="3">
        <f>COUNTIFS(Table2[Sub-Sector],Table4[[#This Row],[Sub-Sector]],Table2[Rate of Change - Zone],"Positive")/Table4[[#This Row],[Count]]</f>
        <v>0.25</v>
      </c>
      <c r="V57" s="3">
        <f>COUNTIFS(Table2[Sub-Sector],Table4[[#This Row],[Sub-Sector]],Table2[Sharpe Ratio],"&gt;=0.10")/Table4[[#This Row],[Count]]</f>
        <v>0.5</v>
      </c>
      <c r="W57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534.5</v>
      </c>
      <c r="X57" s="4">
        <f>_xlfn.RANK.AVG(Table4[[#This Row],[Score]],Table4[Score],1)</f>
        <v>96</v>
      </c>
      <c r="Y57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242</v>
      </c>
      <c r="Z57" s="4">
        <f>_xlfn.RANK.AVG(Table4[[#This Row],[Score 2 ]],Table4[[Score 2 ]],1)</f>
        <v>55</v>
      </c>
    </row>
    <row r="58" spans="1:26" x14ac:dyDescent="0.3">
      <c r="A58" s="3" t="s">
        <v>317</v>
      </c>
      <c r="B58" s="4">
        <f>COUNTIFS(Table2[Sub-Sector],Table4[[#This Row],[Sub-Sector]])</f>
        <v>3</v>
      </c>
      <c r="C58" s="3">
        <f>COUNTIFS(Table2[Sub-Sector],Table4[[#This Row],[Sub-Sector]],Table2[Uptrend],"Uptrend")/Table4[[#This Row],[Count]]</f>
        <v>1</v>
      </c>
      <c r="D58" s="3">
        <f>COUNTIFS(Table2[Sub-Sector],Table4[[#This Row],[Sub-Sector]],Table2[1W Return vs Nifty],"&gt;=5")/Table4[[#This Row],[Count]]</f>
        <v>0</v>
      </c>
      <c r="E58" s="3">
        <f>COUNTIFS(Table2[Sub-Sector],Table4[[#This Row],[Sub-Sector]],Table2[1M Return vs Nifty],"&gt;=5")/Table4[[#This Row],[Count]]</f>
        <v>0</v>
      </c>
      <c r="F58" s="3">
        <f>COUNTIFS(Table2[Sub-Sector],Table4[[#This Row],[Sub-Sector]],Table2[6M Return vs Nifty],"&gt;=10")/Table4[[#This Row],[Count]]</f>
        <v>1</v>
      </c>
      <c r="G58" s="3">
        <f>COUNTIFS(Table2[Sub-Sector],Table4[[#This Row],[Sub-Sector]],Table2[1Y Return vs Nifty],"&gt;=10")/Table4[[#This Row],[Count]]</f>
        <v>1</v>
      </c>
      <c r="H58" s="3">
        <f>COUNTIFS(Table2[Sub-Sector],Table4[[#This Row],[Sub-Sector]],Table2[RSI Exponential â€“ 14D],"&gt;=50")/Table4[[#This Row],[Count]]</f>
        <v>0</v>
      </c>
      <c r="I58" s="3">
        <f>COUNTIFS(Table2[Sub-Sector],Table4[[#This Row],[Sub-Sector]],Table2[Relative Volume],"&gt;=1")/Table4[[#This Row],[Count]]</f>
        <v>0</v>
      </c>
      <c r="J58" s="3">
        <f>COUNTIFS(Table2[Sub-Sector],Table4[[#This Row],[Sub-Sector]],Table2[% Away From Day Low],"&gt;=0.05")/Table4[[#This Row],[Count]]</f>
        <v>0</v>
      </c>
      <c r="K58" s="3">
        <f>COUNTIFS(Table2[Sub-Sector],Table4[[#This Row],[Sub-Sector]],Table2[% Away From Day High],"&lt;=0.05")/Table4[[#This Row],[Count]]</f>
        <v>1</v>
      </c>
      <c r="L58" s="3">
        <f>COUNTIFS(Table2[Sub-Sector],Table4[[#This Row],[Sub-Sector]],Table2[% Away From Current Week Low],"&gt;=0.05")/Table4[[#This Row],[Count]]</f>
        <v>0</v>
      </c>
      <c r="M58" s="3">
        <f>COUNTIFS(Table2[Sub-Sector],Table4[[#This Row],[Sub-Sector]],Table2[% Away From Current Week High],"&lt;=0.05")/Table4[[#This Row],[Count]]</f>
        <v>1</v>
      </c>
      <c r="N58" s="3">
        <f>COUNTIFS(Table2[Sub-Sector],Table4[[#This Row],[Sub-Sector]],Table2[% Away From Current Month Low],"&gt;=0.05")/Table4[[#This Row],[Count]]</f>
        <v>0</v>
      </c>
      <c r="O58" s="3">
        <f>COUNTIFS(Table2[Sub-Sector],Table4[[#This Row],[Sub-Sector]],Table2[% Away From Current Month High],"&lt;=0.05")/Table4[[#This Row],[Count]]</f>
        <v>0</v>
      </c>
      <c r="P58" s="3">
        <f>COUNTIFS(Table2[Sub-Sector],Table4[[#This Row],[Sub-Sector]],Table2[% Away From 52W High],"&lt;=10")/Table4[[#This Row],[Count]]</f>
        <v>0</v>
      </c>
      <c r="Q58" s="3">
        <f>COUNTIFS(Table2[Sub-Sector],Table4[[#This Row],[Sub-Sector]],Table2[% Away From 52W Low],"&gt;=10")/Table4[[#This Row],[Count]]</f>
        <v>1</v>
      </c>
      <c r="R58" s="3">
        <f>COUNTIFS(Table2[Sub-Sector],Table4[[#This Row],[Sub-Sector]],Table2[% Price above 20 EMA],"&gt;=0")/Table4[[#This Row],[Count]]</f>
        <v>0</v>
      </c>
      <c r="S58" s="3">
        <f>COUNTIFS(Table2[Sub-Sector],Table4[[#This Row],[Sub-Sector]],Table2[% Price above 50 EMA],"&gt;=0")/Table4[[#This Row],[Count]]</f>
        <v>0</v>
      </c>
      <c r="T58" s="3">
        <f>COUNTIFS(Table2[Sub-Sector],Table4[[#This Row],[Sub-Sector]],Table2[% Price above 200 EMA],"&gt;=0")/Table4[[#This Row],[Count]]</f>
        <v>1</v>
      </c>
      <c r="U58" s="3">
        <f>COUNTIFS(Table2[Sub-Sector],Table4[[#This Row],[Sub-Sector]],Table2[Rate of Change - Zone],"Positive")/Table4[[#This Row],[Count]]</f>
        <v>0</v>
      </c>
      <c r="V58" s="3">
        <f>COUNTIFS(Table2[Sub-Sector],Table4[[#This Row],[Sub-Sector]],Table2[Sharpe Ratio],"&gt;=0.10")/Table4[[#This Row],[Count]]</f>
        <v>1</v>
      </c>
      <c r="W58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449</v>
      </c>
      <c r="X58" s="4">
        <f>_xlfn.RANK.AVG(Table4[[#This Row],[Score]],Table4[Score],1)</f>
        <v>65</v>
      </c>
      <c r="Y58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245</v>
      </c>
      <c r="Z58" s="4">
        <f>_xlfn.RANK.AVG(Table4[[#This Row],[Score 2 ]],Table4[[Score 2 ]],1)</f>
        <v>57.5</v>
      </c>
    </row>
    <row r="59" spans="1:26" x14ac:dyDescent="0.3">
      <c r="A59" s="3" t="s">
        <v>1369</v>
      </c>
      <c r="B59" s="4">
        <f>COUNTIFS(Table2[Sub-Sector],Table4[[#This Row],[Sub-Sector]])</f>
        <v>1</v>
      </c>
      <c r="C59" s="3">
        <f>COUNTIFS(Table2[Sub-Sector],Table4[[#This Row],[Sub-Sector]],Table2[Uptrend],"Uptrend")/Table4[[#This Row],[Count]]</f>
        <v>0</v>
      </c>
      <c r="D59" s="3">
        <f>COUNTIFS(Table2[Sub-Sector],Table4[[#This Row],[Sub-Sector]],Table2[1W Return vs Nifty],"&gt;=5")/Table4[[#This Row],[Count]]</f>
        <v>0</v>
      </c>
      <c r="E59" s="3">
        <f>COUNTIFS(Table2[Sub-Sector],Table4[[#This Row],[Sub-Sector]],Table2[1M Return vs Nifty],"&gt;=5")/Table4[[#This Row],[Count]]</f>
        <v>0</v>
      </c>
      <c r="F59" s="3">
        <f>COUNTIFS(Table2[Sub-Sector],Table4[[#This Row],[Sub-Sector]],Table2[6M Return vs Nifty],"&gt;=10")/Table4[[#This Row],[Count]]</f>
        <v>1</v>
      </c>
      <c r="G59" s="3">
        <f>COUNTIFS(Table2[Sub-Sector],Table4[[#This Row],[Sub-Sector]],Table2[1Y Return vs Nifty],"&gt;=10")/Table4[[#This Row],[Count]]</f>
        <v>1</v>
      </c>
      <c r="H59" s="3">
        <f>COUNTIFS(Table2[Sub-Sector],Table4[[#This Row],[Sub-Sector]],Table2[RSI Exponential â€“ 14D],"&gt;=50")/Table4[[#This Row],[Count]]</f>
        <v>0</v>
      </c>
      <c r="I59" s="3">
        <f>COUNTIFS(Table2[Sub-Sector],Table4[[#This Row],[Sub-Sector]],Table2[Relative Volume],"&gt;=1")/Table4[[#This Row],[Count]]</f>
        <v>0</v>
      </c>
      <c r="J59" s="3">
        <f>COUNTIFS(Table2[Sub-Sector],Table4[[#This Row],[Sub-Sector]],Table2[% Away From Day Low],"&gt;=0.05")/Table4[[#This Row],[Count]]</f>
        <v>0</v>
      </c>
      <c r="K59" s="3">
        <f>COUNTIFS(Table2[Sub-Sector],Table4[[#This Row],[Sub-Sector]],Table2[% Away From Day High],"&lt;=0.05")/Table4[[#This Row],[Count]]</f>
        <v>1</v>
      </c>
      <c r="L59" s="3">
        <f>COUNTIFS(Table2[Sub-Sector],Table4[[#This Row],[Sub-Sector]],Table2[% Away From Current Week Low],"&gt;=0.05")/Table4[[#This Row],[Count]]</f>
        <v>0</v>
      </c>
      <c r="M59" s="3">
        <f>COUNTIFS(Table2[Sub-Sector],Table4[[#This Row],[Sub-Sector]],Table2[% Away From Current Week High],"&lt;=0.05")/Table4[[#This Row],[Count]]</f>
        <v>1</v>
      </c>
      <c r="N59" s="3">
        <f>COUNTIFS(Table2[Sub-Sector],Table4[[#This Row],[Sub-Sector]],Table2[% Away From Current Month Low],"&gt;=0.05")/Table4[[#This Row],[Count]]</f>
        <v>0</v>
      </c>
      <c r="O59" s="3">
        <f>COUNTIFS(Table2[Sub-Sector],Table4[[#This Row],[Sub-Sector]],Table2[% Away From Current Month High],"&lt;=0.05")/Table4[[#This Row],[Count]]</f>
        <v>0</v>
      </c>
      <c r="P59" s="3">
        <f>COUNTIFS(Table2[Sub-Sector],Table4[[#This Row],[Sub-Sector]],Table2[% Away From 52W High],"&lt;=10")/Table4[[#This Row],[Count]]</f>
        <v>0</v>
      </c>
      <c r="Q59" s="3">
        <f>COUNTIFS(Table2[Sub-Sector],Table4[[#This Row],[Sub-Sector]],Table2[% Away From 52W Low],"&gt;=10")/Table4[[#This Row],[Count]]</f>
        <v>1</v>
      </c>
      <c r="R59" s="3">
        <f>COUNTIFS(Table2[Sub-Sector],Table4[[#This Row],[Sub-Sector]],Table2[% Price above 20 EMA],"&gt;=0")/Table4[[#This Row],[Count]]</f>
        <v>0</v>
      </c>
      <c r="S59" s="3">
        <f>COUNTIFS(Table2[Sub-Sector],Table4[[#This Row],[Sub-Sector]],Table2[% Price above 50 EMA],"&gt;=0")/Table4[[#This Row],[Count]]</f>
        <v>0</v>
      </c>
      <c r="T59" s="3">
        <f>COUNTIFS(Table2[Sub-Sector],Table4[[#This Row],[Sub-Sector]],Table2[% Price above 200 EMA],"&gt;=0")/Table4[[#This Row],[Count]]</f>
        <v>1</v>
      </c>
      <c r="U59" s="3">
        <f>COUNTIFS(Table2[Sub-Sector],Table4[[#This Row],[Sub-Sector]],Table2[Rate of Change - Zone],"Positive")/Table4[[#This Row],[Count]]</f>
        <v>0</v>
      </c>
      <c r="V59" s="3">
        <f>COUNTIFS(Table2[Sub-Sector],Table4[[#This Row],[Sub-Sector]],Table2[Sharpe Ratio],"&gt;=0.10")/Table4[[#This Row],[Count]]</f>
        <v>0</v>
      </c>
      <c r="W59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547</v>
      </c>
      <c r="X59" s="4">
        <f>_xlfn.RANK.AVG(Table4[[#This Row],[Score]],Table4[Score],1)</f>
        <v>98</v>
      </c>
      <c r="Y59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245</v>
      </c>
      <c r="Z59" s="4">
        <f>_xlfn.RANK.AVG(Table4[[#This Row],[Score 2 ]],Table4[[Score 2 ]],1)</f>
        <v>57.5</v>
      </c>
    </row>
    <row r="60" spans="1:26" x14ac:dyDescent="0.3">
      <c r="A60" s="3" t="s">
        <v>63</v>
      </c>
      <c r="B60" s="4">
        <f>COUNTIFS(Table2[Sub-Sector],Table4[[#This Row],[Sub-Sector]])</f>
        <v>4</v>
      </c>
      <c r="C60" s="3">
        <f>COUNTIFS(Table2[Sub-Sector],Table4[[#This Row],[Sub-Sector]],Table2[Uptrend],"Uptrend")/Table4[[#This Row],[Count]]</f>
        <v>0.75</v>
      </c>
      <c r="D60" s="3">
        <f>COUNTIFS(Table2[Sub-Sector],Table4[[#This Row],[Sub-Sector]],Table2[1W Return vs Nifty],"&gt;=5")/Table4[[#This Row],[Count]]</f>
        <v>0</v>
      </c>
      <c r="E60" s="3">
        <f>COUNTIFS(Table2[Sub-Sector],Table4[[#This Row],[Sub-Sector]],Table2[1M Return vs Nifty],"&gt;=5")/Table4[[#This Row],[Count]]</f>
        <v>0</v>
      </c>
      <c r="F60" s="3">
        <f>COUNTIFS(Table2[Sub-Sector],Table4[[#This Row],[Sub-Sector]],Table2[6M Return vs Nifty],"&gt;=10")/Table4[[#This Row],[Count]]</f>
        <v>0.25</v>
      </c>
      <c r="G60" s="3">
        <f>COUNTIFS(Table2[Sub-Sector],Table4[[#This Row],[Sub-Sector]],Table2[1Y Return vs Nifty],"&gt;=10")/Table4[[#This Row],[Count]]</f>
        <v>0.75</v>
      </c>
      <c r="H60" s="3">
        <f>COUNTIFS(Table2[Sub-Sector],Table4[[#This Row],[Sub-Sector]],Table2[RSI Exponential â€“ 14D],"&gt;=50")/Table4[[#This Row],[Count]]</f>
        <v>0.5</v>
      </c>
      <c r="I60" s="3">
        <f>COUNTIFS(Table2[Sub-Sector],Table4[[#This Row],[Sub-Sector]],Table2[Relative Volume],"&gt;=1")/Table4[[#This Row],[Count]]</f>
        <v>0.25</v>
      </c>
      <c r="J60" s="3">
        <f>COUNTIFS(Table2[Sub-Sector],Table4[[#This Row],[Sub-Sector]],Table2[% Away From Day Low],"&gt;=0.05")/Table4[[#This Row],[Count]]</f>
        <v>0</v>
      </c>
      <c r="K60" s="3">
        <f>COUNTIFS(Table2[Sub-Sector],Table4[[#This Row],[Sub-Sector]],Table2[% Away From Day High],"&lt;=0.05")/Table4[[#This Row],[Count]]</f>
        <v>1</v>
      </c>
      <c r="L60" s="3">
        <f>COUNTIFS(Table2[Sub-Sector],Table4[[#This Row],[Sub-Sector]],Table2[% Away From Current Week Low],"&gt;=0.05")/Table4[[#This Row],[Count]]</f>
        <v>0</v>
      </c>
      <c r="M60" s="3">
        <f>COUNTIFS(Table2[Sub-Sector],Table4[[#This Row],[Sub-Sector]],Table2[% Away From Current Week High],"&lt;=0.05")/Table4[[#This Row],[Count]]</f>
        <v>1</v>
      </c>
      <c r="N60" s="3">
        <f>COUNTIFS(Table2[Sub-Sector],Table4[[#This Row],[Sub-Sector]],Table2[% Away From Current Month Low],"&gt;=0.05")/Table4[[#This Row],[Count]]</f>
        <v>0.75</v>
      </c>
      <c r="O60" s="3">
        <f>COUNTIFS(Table2[Sub-Sector],Table4[[#This Row],[Sub-Sector]],Table2[% Away From Current Month High],"&lt;=0.05")/Table4[[#This Row],[Count]]</f>
        <v>0.25</v>
      </c>
      <c r="P60" s="3">
        <f>COUNTIFS(Table2[Sub-Sector],Table4[[#This Row],[Sub-Sector]],Table2[% Away From 52W High],"&lt;=10")/Table4[[#This Row],[Count]]</f>
        <v>0.75</v>
      </c>
      <c r="Q60" s="3">
        <f>COUNTIFS(Table2[Sub-Sector],Table4[[#This Row],[Sub-Sector]],Table2[% Away From 52W Low],"&gt;=10")/Table4[[#This Row],[Count]]</f>
        <v>1</v>
      </c>
      <c r="R60" s="3">
        <f>COUNTIFS(Table2[Sub-Sector],Table4[[#This Row],[Sub-Sector]],Table2[% Price above 20 EMA],"&gt;=0")/Table4[[#This Row],[Count]]</f>
        <v>0.75</v>
      </c>
      <c r="S60" s="3">
        <f>COUNTIFS(Table2[Sub-Sector],Table4[[#This Row],[Sub-Sector]],Table2[% Price above 50 EMA],"&gt;=0")/Table4[[#This Row],[Count]]</f>
        <v>0.75</v>
      </c>
      <c r="T60" s="3">
        <f>COUNTIFS(Table2[Sub-Sector],Table4[[#This Row],[Sub-Sector]],Table2[% Price above 200 EMA],"&gt;=0")/Table4[[#This Row],[Count]]</f>
        <v>1</v>
      </c>
      <c r="U60" s="3">
        <f>COUNTIFS(Table2[Sub-Sector],Table4[[#This Row],[Sub-Sector]],Table2[Rate of Change - Zone],"Positive")/Table4[[#This Row],[Count]]</f>
        <v>0.75</v>
      </c>
      <c r="V60" s="3">
        <f>COUNTIFS(Table2[Sub-Sector],Table4[[#This Row],[Sub-Sector]],Table2[Sharpe Ratio],"&gt;=0.10")/Table4[[#This Row],[Count]]</f>
        <v>0.75</v>
      </c>
      <c r="W60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478.5</v>
      </c>
      <c r="X60" s="4">
        <f>_xlfn.RANK.AVG(Table4[[#This Row],[Score]],Table4[Score],1)</f>
        <v>81</v>
      </c>
      <c r="Y60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245.5</v>
      </c>
      <c r="Z60" s="4">
        <f>_xlfn.RANK.AVG(Table4[[#This Row],[Score 2 ]],Table4[[Score 2 ]],1)</f>
        <v>59</v>
      </c>
    </row>
    <row r="61" spans="1:26" x14ac:dyDescent="0.3">
      <c r="A61" s="3" t="s">
        <v>1695</v>
      </c>
      <c r="B61" s="4">
        <f>COUNTIFS(Table2[Sub-Sector],Table4[[#This Row],[Sub-Sector]])</f>
        <v>1</v>
      </c>
      <c r="C61" s="3">
        <f>COUNTIFS(Table2[Sub-Sector],Table4[[#This Row],[Sub-Sector]],Table2[Uptrend],"Uptrend")/Table4[[#This Row],[Count]]</f>
        <v>0</v>
      </c>
      <c r="D61" s="3">
        <f>COUNTIFS(Table2[Sub-Sector],Table4[[#This Row],[Sub-Sector]],Table2[1W Return vs Nifty],"&gt;=5")/Table4[[#This Row],[Count]]</f>
        <v>1</v>
      </c>
      <c r="E61" s="3">
        <f>COUNTIFS(Table2[Sub-Sector],Table4[[#This Row],[Sub-Sector]],Table2[1M Return vs Nifty],"&gt;=5")/Table4[[#This Row],[Count]]</f>
        <v>0</v>
      </c>
      <c r="F61" s="3">
        <f>COUNTIFS(Table2[Sub-Sector],Table4[[#This Row],[Sub-Sector]],Table2[6M Return vs Nifty],"&gt;=10")/Table4[[#This Row],[Count]]</f>
        <v>1</v>
      </c>
      <c r="G61" s="3">
        <f>COUNTIFS(Table2[Sub-Sector],Table4[[#This Row],[Sub-Sector]],Table2[1Y Return vs Nifty],"&gt;=10")/Table4[[#This Row],[Count]]</f>
        <v>0</v>
      </c>
      <c r="H61" s="3">
        <f>COUNTIFS(Table2[Sub-Sector],Table4[[#This Row],[Sub-Sector]],Table2[RSI Exponential â€“ 14D],"&gt;=50")/Table4[[#This Row],[Count]]</f>
        <v>1</v>
      </c>
      <c r="I61" s="3">
        <f>COUNTIFS(Table2[Sub-Sector],Table4[[#This Row],[Sub-Sector]],Table2[Relative Volume],"&gt;=1")/Table4[[#This Row],[Count]]</f>
        <v>0</v>
      </c>
      <c r="J61" s="3">
        <f>COUNTIFS(Table2[Sub-Sector],Table4[[#This Row],[Sub-Sector]],Table2[% Away From Day Low],"&gt;=0.05")/Table4[[#This Row],[Count]]</f>
        <v>0</v>
      </c>
      <c r="K61" s="3">
        <f>COUNTIFS(Table2[Sub-Sector],Table4[[#This Row],[Sub-Sector]],Table2[% Away From Day High],"&lt;=0.05")/Table4[[#This Row],[Count]]</f>
        <v>1</v>
      </c>
      <c r="L61" s="3">
        <f>COUNTIFS(Table2[Sub-Sector],Table4[[#This Row],[Sub-Sector]],Table2[% Away From Current Week Low],"&gt;=0.05")/Table4[[#This Row],[Count]]</f>
        <v>0</v>
      </c>
      <c r="M61" s="3">
        <f>COUNTIFS(Table2[Sub-Sector],Table4[[#This Row],[Sub-Sector]],Table2[% Away From Current Week High],"&lt;=0.05")/Table4[[#This Row],[Count]]</f>
        <v>1</v>
      </c>
      <c r="N61" s="3">
        <f>COUNTIFS(Table2[Sub-Sector],Table4[[#This Row],[Sub-Sector]],Table2[% Away From Current Month Low],"&gt;=0.05")/Table4[[#This Row],[Count]]</f>
        <v>1</v>
      </c>
      <c r="O61" s="3">
        <f>COUNTIFS(Table2[Sub-Sector],Table4[[#This Row],[Sub-Sector]],Table2[% Away From Current Month High],"&lt;=0.05")/Table4[[#This Row],[Count]]</f>
        <v>1</v>
      </c>
      <c r="P61" s="3">
        <f>COUNTIFS(Table2[Sub-Sector],Table4[[#This Row],[Sub-Sector]],Table2[% Away From 52W High],"&lt;=10")/Table4[[#This Row],[Count]]</f>
        <v>0</v>
      </c>
      <c r="Q61" s="3">
        <f>COUNTIFS(Table2[Sub-Sector],Table4[[#This Row],[Sub-Sector]],Table2[% Away From 52W Low],"&gt;=10")/Table4[[#This Row],[Count]]</f>
        <v>1</v>
      </c>
      <c r="R61" s="3">
        <f>COUNTIFS(Table2[Sub-Sector],Table4[[#This Row],[Sub-Sector]],Table2[% Price above 20 EMA],"&gt;=0")/Table4[[#This Row],[Count]]</f>
        <v>1</v>
      </c>
      <c r="S61" s="3">
        <f>COUNTIFS(Table2[Sub-Sector],Table4[[#This Row],[Sub-Sector]],Table2[% Price above 50 EMA],"&gt;=0")/Table4[[#This Row],[Count]]</f>
        <v>1</v>
      </c>
      <c r="T61" s="3">
        <f>COUNTIFS(Table2[Sub-Sector],Table4[[#This Row],[Sub-Sector]],Table2[% Price above 200 EMA],"&gt;=0")/Table4[[#This Row],[Count]]</f>
        <v>1</v>
      </c>
      <c r="U61" s="3">
        <f>COUNTIFS(Table2[Sub-Sector],Table4[[#This Row],[Sub-Sector]],Table2[Rate of Change - Zone],"Positive")/Table4[[#This Row],[Count]]</f>
        <v>1</v>
      </c>
      <c r="V61" s="3">
        <f>COUNTIFS(Table2[Sub-Sector],Table4[[#This Row],[Sub-Sector]],Table2[Sharpe Ratio],"&gt;=0.10")/Table4[[#This Row],[Count]]</f>
        <v>0</v>
      </c>
      <c r="W61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463.5</v>
      </c>
      <c r="X61" s="4">
        <f>_xlfn.RANK.AVG(Table4[[#This Row],[Score]],Table4[Score],1)</f>
        <v>76</v>
      </c>
      <c r="Y61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246</v>
      </c>
      <c r="Z61" s="4">
        <f>_xlfn.RANK.AVG(Table4[[#This Row],[Score 2 ]],Table4[[Score 2 ]],1)</f>
        <v>60.5</v>
      </c>
    </row>
    <row r="62" spans="1:26" x14ac:dyDescent="0.3">
      <c r="A62" s="3" t="s">
        <v>500</v>
      </c>
      <c r="B62" s="4">
        <f>COUNTIFS(Table2[Sub-Sector],Table4[[#This Row],[Sub-Sector]])</f>
        <v>1</v>
      </c>
      <c r="C62" s="3">
        <f>COUNTIFS(Table2[Sub-Sector],Table4[[#This Row],[Sub-Sector]],Table2[Uptrend],"Uptrend")/Table4[[#This Row],[Count]]</f>
        <v>1</v>
      </c>
      <c r="D62" s="3">
        <f>COUNTIFS(Table2[Sub-Sector],Table4[[#This Row],[Sub-Sector]],Table2[1W Return vs Nifty],"&gt;=5")/Table4[[#This Row],[Count]]</f>
        <v>0</v>
      </c>
      <c r="E62" s="3">
        <f>COUNTIFS(Table2[Sub-Sector],Table4[[#This Row],[Sub-Sector]],Table2[1M Return vs Nifty],"&gt;=5")/Table4[[#This Row],[Count]]</f>
        <v>0</v>
      </c>
      <c r="F62" s="3">
        <f>COUNTIFS(Table2[Sub-Sector],Table4[[#This Row],[Sub-Sector]],Table2[6M Return vs Nifty],"&gt;=10")/Table4[[#This Row],[Count]]</f>
        <v>1</v>
      </c>
      <c r="G62" s="3">
        <f>COUNTIFS(Table2[Sub-Sector],Table4[[#This Row],[Sub-Sector]],Table2[1Y Return vs Nifty],"&gt;=10")/Table4[[#This Row],[Count]]</f>
        <v>0</v>
      </c>
      <c r="H62" s="3">
        <f>COUNTIFS(Table2[Sub-Sector],Table4[[#This Row],[Sub-Sector]],Table2[RSI Exponential â€“ 14D],"&gt;=50")/Table4[[#This Row],[Count]]</f>
        <v>1</v>
      </c>
      <c r="I62" s="3">
        <f>COUNTIFS(Table2[Sub-Sector],Table4[[#This Row],[Sub-Sector]],Table2[Relative Volume],"&gt;=1")/Table4[[#This Row],[Count]]</f>
        <v>0</v>
      </c>
      <c r="J62" s="3">
        <f>COUNTIFS(Table2[Sub-Sector],Table4[[#This Row],[Sub-Sector]],Table2[% Away From Day Low],"&gt;=0.05")/Table4[[#This Row],[Count]]</f>
        <v>0</v>
      </c>
      <c r="K62" s="3">
        <f>COUNTIFS(Table2[Sub-Sector],Table4[[#This Row],[Sub-Sector]],Table2[% Away From Day High],"&lt;=0.05")/Table4[[#This Row],[Count]]</f>
        <v>1</v>
      </c>
      <c r="L62" s="3">
        <f>COUNTIFS(Table2[Sub-Sector],Table4[[#This Row],[Sub-Sector]],Table2[% Away From Current Week Low],"&gt;=0.05")/Table4[[#This Row],[Count]]</f>
        <v>0</v>
      </c>
      <c r="M62" s="3">
        <f>COUNTIFS(Table2[Sub-Sector],Table4[[#This Row],[Sub-Sector]],Table2[% Away From Current Week High],"&lt;=0.05")/Table4[[#This Row],[Count]]</f>
        <v>1</v>
      </c>
      <c r="N62" s="3">
        <f>COUNTIFS(Table2[Sub-Sector],Table4[[#This Row],[Sub-Sector]],Table2[% Away From Current Month Low],"&gt;=0.05")/Table4[[#This Row],[Count]]</f>
        <v>1</v>
      </c>
      <c r="O62" s="3">
        <f>COUNTIFS(Table2[Sub-Sector],Table4[[#This Row],[Sub-Sector]],Table2[% Away From Current Month High],"&lt;=0.05")/Table4[[#This Row],[Count]]</f>
        <v>1</v>
      </c>
      <c r="P62" s="3">
        <f>COUNTIFS(Table2[Sub-Sector],Table4[[#This Row],[Sub-Sector]],Table2[% Away From 52W High],"&lt;=10")/Table4[[#This Row],[Count]]</f>
        <v>1</v>
      </c>
      <c r="Q62" s="3">
        <f>COUNTIFS(Table2[Sub-Sector],Table4[[#This Row],[Sub-Sector]],Table2[% Away From 52W Low],"&gt;=10")/Table4[[#This Row],[Count]]</f>
        <v>1</v>
      </c>
      <c r="R62" s="3">
        <f>COUNTIFS(Table2[Sub-Sector],Table4[[#This Row],[Sub-Sector]],Table2[% Price above 20 EMA],"&gt;=0")/Table4[[#This Row],[Count]]</f>
        <v>1</v>
      </c>
      <c r="S62" s="3">
        <f>COUNTIFS(Table2[Sub-Sector],Table4[[#This Row],[Sub-Sector]],Table2[% Price above 50 EMA],"&gt;=0")/Table4[[#This Row],[Count]]</f>
        <v>1</v>
      </c>
      <c r="T62" s="3">
        <f>COUNTIFS(Table2[Sub-Sector],Table4[[#This Row],[Sub-Sector]],Table2[% Price above 200 EMA],"&gt;=0")/Table4[[#This Row],[Count]]</f>
        <v>1</v>
      </c>
      <c r="U62" s="3">
        <f>COUNTIFS(Table2[Sub-Sector],Table4[[#This Row],[Sub-Sector]],Table2[Rate of Change - Zone],"Positive")/Table4[[#This Row],[Count]]</f>
        <v>1</v>
      </c>
      <c r="V62" s="3">
        <f>COUNTIFS(Table2[Sub-Sector],Table4[[#This Row],[Sub-Sector]],Table2[Sharpe Ratio],"&gt;=0.10")/Table4[[#This Row],[Count]]</f>
        <v>0</v>
      </c>
      <c r="W62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450</v>
      </c>
      <c r="X62" s="4">
        <f>_xlfn.RANK.AVG(Table4[[#This Row],[Score]],Table4[Score],1)</f>
        <v>66</v>
      </c>
      <c r="Y62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246</v>
      </c>
      <c r="Z62" s="4">
        <f>_xlfn.RANK.AVG(Table4[[#This Row],[Score 2 ]],Table4[[Score 2 ]],1)</f>
        <v>60.5</v>
      </c>
    </row>
    <row r="63" spans="1:26" x14ac:dyDescent="0.3">
      <c r="A63" s="3" t="s">
        <v>386</v>
      </c>
      <c r="B63" s="4">
        <f>COUNTIFS(Table2[Sub-Sector],Table4[[#This Row],[Sub-Sector]])</f>
        <v>14</v>
      </c>
      <c r="C63" s="3">
        <f>COUNTIFS(Table2[Sub-Sector],Table4[[#This Row],[Sub-Sector]],Table2[Uptrend],"Uptrend")/Table4[[#This Row],[Count]]</f>
        <v>0.7857142857142857</v>
      </c>
      <c r="D63" s="3">
        <f>COUNTIFS(Table2[Sub-Sector],Table4[[#This Row],[Sub-Sector]],Table2[1W Return vs Nifty],"&gt;=5")/Table4[[#This Row],[Count]]</f>
        <v>7.1428571428571425E-2</v>
      </c>
      <c r="E63" s="3">
        <f>COUNTIFS(Table2[Sub-Sector],Table4[[#This Row],[Sub-Sector]],Table2[1M Return vs Nifty],"&gt;=5")/Table4[[#This Row],[Count]]</f>
        <v>0.21428571428571427</v>
      </c>
      <c r="F63" s="3">
        <f>COUNTIFS(Table2[Sub-Sector],Table4[[#This Row],[Sub-Sector]],Table2[6M Return vs Nifty],"&gt;=10")/Table4[[#This Row],[Count]]</f>
        <v>0.5714285714285714</v>
      </c>
      <c r="G63" s="3">
        <f>COUNTIFS(Table2[Sub-Sector],Table4[[#This Row],[Sub-Sector]],Table2[1Y Return vs Nifty],"&gt;=10")/Table4[[#This Row],[Count]]</f>
        <v>0.5714285714285714</v>
      </c>
      <c r="H63" s="3">
        <f>COUNTIFS(Table2[Sub-Sector],Table4[[#This Row],[Sub-Sector]],Table2[RSI Exponential â€“ 14D],"&gt;=50")/Table4[[#This Row],[Count]]</f>
        <v>0.7142857142857143</v>
      </c>
      <c r="I63" s="3">
        <f>COUNTIFS(Table2[Sub-Sector],Table4[[#This Row],[Sub-Sector]],Table2[Relative Volume],"&gt;=1")/Table4[[#This Row],[Count]]</f>
        <v>7.1428571428571425E-2</v>
      </c>
      <c r="J63" s="3">
        <f>COUNTIFS(Table2[Sub-Sector],Table4[[#This Row],[Sub-Sector]],Table2[% Away From Day Low],"&gt;=0.05")/Table4[[#This Row],[Count]]</f>
        <v>0</v>
      </c>
      <c r="K63" s="3">
        <f>COUNTIFS(Table2[Sub-Sector],Table4[[#This Row],[Sub-Sector]],Table2[% Away From Day High],"&lt;=0.05")/Table4[[#This Row],[Count]]</f>
        <v>1</v>
      </c>
      <c r="L63" s="3">
        <f>COUNTIFS(Table2[Sub-Sector],Table4[[#This Row],[Sub-Sector]],Table2[% Away From Current Week Low],"&gt;=0.05")/Table4[[#This Row],[Count]]</f>
        <v>0</v>
      </c>
      <c r="M63" s="3">
        <f>COUNTIFS(Table2[Sub-Sector],Table4[[#This Row],[Sub-Sector]],Table2[% Away From Current Week High],"&lt;=0.05")/Table4[[#This Row],[Count]]</f>
        <v>1</v>
      </c>
      <c r="N63" s="3">
        <f>COUNTIFS(Table2[Sub-Sector],Table4[[#This Row],[Sub-Sector]],Table2[% Away From Current Month Low],"&gt;=0.05")/Table4[[#This Row],[Count]]</f>
        <v>0.7142857142857143</v>
      </c>
      <c r="O63" s="3">
        <f>COUNTIFS(Table2[Sub-Sector],Table4[[#This Row],[Sub-Sector]],Table2[% Away From Current Month High],"&lt;=0.05")/Table4[[#This Row],[Count]]</f>
        <v>0.2857142857142857</v>
      </c>
      <c r="P63" s="3">
        <f>COUNTIFS(Table2[Sub-Sector],Table4[[#This Row],[Sub-Sector]],Table2[% Away From 52W High],"&lt;=10")/Table4[[#This Row],[Count]]</f>
        <v>0.21428571428571427</v>
      </c>
      <c r="Q63" s="3">
        <f>COUNTIFS(Table2[Sub-Sector],Table4[[#This Row],[Sub-Sector]],Table2[% Away From 52W Low],"&gt;=10")/Table4[[#This Row],[Count]]</f>
        <v>1</v>
      </c>
      <c r="R63" s="3">
        <f>COUNTIFS(Table2[Sub-Sector],Table4[[#This Row],[Sub-Sector]],Table2[% Price above 20 EMA],"&gt;=0")/Table4[[#This Row],[Count]]</f>
        <v>0.5714285714285714</v>
      </c>
      <c r="S63" s="3">
        <f>COUNTIFS(Table2[Sub-Sector],Table4[[#This Row],[Sub-Sector]],Table2[% Price above 50 EMA],"&gt;=0")/Table4[[#This Row],[Count]]</f>
        <v>0.8571428571428571</v>
      </c>
      <c r="T63" s="3">
        <f>COUNTIFS(Table2[Sub-Sector],Table4[[#This Row],[Sub-Sector]],Table2[% Price above 200 EMA],"&gt;=0")/Table4[[#This Row],[Count]]</f>
        <v>0.9285714285714286</v>
      </c>
      <c r="U63" s="3">
        <f>COUNTIFS(Table2[Sub-Sector],Table4[[#This Row],[Sub-Sector]],Table2[Rate of Change - Zone],"Positive")/Table4[[#This Row],[Count]]</f>
        <v>0.6428571428571429</v>
      </c>
      <c r="V63" s="3">
        <f>COUNTIFS(Table2[Sub-Sector],Table4[[#This Row],[Sub-Sector]],Table2[Sharpe Ratio],"&gt;=0.10")/Table4[[#This Row],[Count]]</f>
        <v>0.21428571428571427</v>
      </c>
      <c r="W63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399</v>
      </c>
      <c r="X63" s="4">
        <f>_xlfn.RANK.AVG(Table4[[#This Row],[Score]],Table4[Score],1)</f>
        <v>52</v>
      </c>
      <c r="Y63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247.5</v>
      </c>
      <c r="Z63" s="4">
        <f>_xlfn.RANK.AVG(Table4[[#This Row],[Score 2 ]],Table4[[Score 2 ]],1)</f>
        <v>62</v>
      </c>
    </row>
    <row r="64" spans="1:26" x14ac:dyDescent="0.3">
      <c r="A64" s="3" t="s">
        <v>908</v>
      </c>
      <c r="B64" s="4">
        <f>COUNTIFS(Table2[Sub-Sector],Table4[[#This Row],[Sub-Sector]])</f>
        <v>3</v>
      </c>
      <c r="C64" s="3">
        <f>COUNTIFS(Table2[Sub-Sector],Table4[[#This Row],[Sub-Sector]],Table2[Uptrend],"Uptrend")/Table4[[#This Row],[Count]]</f>
        <v>0.66666666666666663</v>
      </c>
      <c r="D64" s="3">
        <f>COUNTIFS(Table2[Sub-Sector],Table4[[#This Row],[Sub-Sector]],Table2[1W Return vs Nifty],"&gt;=5")/Table4[[#This Row],[Count]]</f>
        <v>0</v>
      </c>
      <c r="E64" s="3">
        <f>COUNTIFS(Table2[Sub-Sector],Table4[[#This Row],[Sub-Sector]],Table2[1M Return vs Nifty],"&gt;=5")/Table4[[#This Row],[Count]]</f>
        <v>0.66666666666666663</v>
      </c>
      <c r="F64" s="3">
        <f>COUNTIFS(Table2[Sub-Sector],Table4[[#This Row],[Sub-Sector]],Table2[6M Return vs Nifty],"&gt;=10")/Table4[[#This Row],[Count]]</f>
        <v>0.33333333333333331</v>
      </c>
      <c r="G64" s="3">
        <f>COUNTIFS(Table2[Sub-Sector],Table4[[#This Row],[Sub-Sector]],Table2[1Y Return vs Nifty],"&gt;=10")/Table4[[#This Row],[Count]]</f>
        <v>1</v>
      </c>
      <c r="H64" s="3">
        <f>COUNTIFS(Table2[Sub-Sector],Table4[[#This Row],[Sub-Sector]],Table2[RSI Exponential â€“ 14D],"&gt;=50")/Table4[[#This Row],[Count]]</f>
        <v>0.33333333333333331</v>
      </c>
      <c r="I64" s="3">
        <f>COUNTIFS(Table2[Sub-Sector],Table4[[#This Row],[Sub-Sector]],Table2[Relative Volume],"&gt;=1")/Table4[[#This Row],[Count]]</f>
        <v>0.33333333333333331</v>
      </c>
      <c r="J64" s="3">
        <f>COUNTIFS(Table2[Sub-Sector],Table4[[#This Row],[Sub-Sector]],Table2[% Away From Day Low],"&gt;=0.05")/Table4[[#This Row],[Count]]</f>
        <v>0</v>
      </c>
      <c r="K64" s="3">
        <f>COUNTIFS(Table2[Sub-Sector],Table4[[#This Row],[Sub-Sector]],Table2[% Away From Day High],"&lt;=0.05")/Table4[[#This Row],[Count]]</f>
        <v>1</v>
      </c>
      <c r="L64" s="3">
        <f>COUNTIFS(Table2[Sub-Sector],Table4[[#This Row],[Sub-Sector]],Table2[% Away From Current Week Low],"&gt;=0.05")/Table4[[#This Row],[Count]]</f>
        <v>0</v>
      </c>
      <c r="M64" s="3">
        <f>COUNTIFS(Table2[Sub-Sector],Table4[[#This Row],[Sub-Sector]],Table2[% Away From Current Week High],"&lt;=0.05")/Table4[[#This Row],[Count]]</f>
        <v>1</v>
      </c>
      <c r="N64" s="3">
        <f>COUNTIFS(Table2[Sub-Sector],Table4[[#This Row],[Sub-Sector]],Table2[% Away From Current Month Low],"&gt;=0.05")/Table4[[#This Row],[Count]]</f>
        <v>0.33333333333333331</v>
      </c>
      <c r="O64" s="3">
        <f>COUNTIFS(Table2[Sub-Sector],Table4[[#This Row],[Sub-Sector]],Table2[% Away From Current Month High],"&lt;=0.05")/Table4[[#This Row],[Count]]</f>
        <v>0</v>
      </c>
      <c r="P64" s="3">
        <f>COUNTIFS(Table2[Sub-Sector],Table4[[#This Row],[Sub-Sector]],Table2[% Away From 52W High],"&lt;=10")/Table4[[#This Row],[Count]]</f>
        <v>0.33333333333333331</v>
      </c>
      <c r="Q64" s="3">
        <f>COUNTIFS(Table2[Sub-Sector],Table4[[#This Row],[Sub-Sector]],Table2[% Away From 52W Low],"&gt;=10")/Table4[[#This Row],[Count]]</f>
        <v>1</v>
      </c>
      <c r="R64" s="3">
        <f>COUNTIFS(Table2[Sub-Sector],Table4[[#This Row],[Sub-Sector]],Table2[% Price above 20 EMA],"&gt;=0")/Table4[[#This Row],[Count]]</f>
        <v>0.33333333333333331</v>
      </c>
      <c r="S64" s="3">
        <f>COUNTIFS(Table2[Sub-Sector],Table4[[#This Row],[Sub-Sector]],Table2[% Price above 50 EMA],"&gt;=0")/Table4[[#This Row],[Count]]</f>
        <v>0.66666666666666663</v>
      </c>
      <c r="T64" s="3">
        <f>COUNTIFS(Table2[Sub-Sector],Table4[[#This Row],[Sub-Sector]],Table2[% Price above 200 EMA],"&gt;=0")/Table4[[#This Row],[Count]]</f>
        <v>1</v>
      </c>
      <c r="U64" s="3">
        <f>COUNTIFS(Table2[Sub-Sector],Table4[[#This Row],[Sub-Sector]],Table2[Rate of Change - Zone],"Positive")/Table4[[#This Row],[Count]]</f>
        <v>0.33333333333333331</v>
      </c>
      <c r="V64" s="3">
        <f>COUNTIFS(Table2[Sub-Sector],Table4[[#This Row],[Sub-Sector]],Table2[Sharpe Ratio],"&gt;=0.10")/Table4[[#This Row],[Count]]</f>
        <v>0</v>
      </c>
      <c r="W64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409</v>
      </c>
      <c r="X64" s="4">
        <f>_xlfn.RANK.AVG(Table4[[#This Row],[Score]],Table4[Score],1)</f>
        <v>55</v>
      </c>
      <c r="Y64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248</v>
      </c>
      <c r="Z64" s="4">
        <f>_xlfn.RANK.AVG(Table4[[#This Row],[Score 2 ]],Table4[[Score 2 ]],1)</f>
        <v>63</v>
      </c>
    </row>
    <row r="65" spans="1:26" x14ac:dyDescent="0.3">
      <c r="A65" s="3" t="s">
        <v>77</v>
      </c>
      <c r="B65" s="4">
        <f>COUNTIFS(Table2[Sub-Sector],Table4[[#This Row],[Sub-Sector]])</f>
        <v>1</v>
      </c>
      <c r="C65" s="3">
        <f>COUNTIFS(Table2[Sub-Sector],Table4[[#This Row],[Sub-Sector]],Table2[Uptrend],"Uptrend")/Table4[[#This Row],[Count]]</f>
        <v>1</v>
      </c>
      <c r="D65" s="3">
        <f>COUNTIFS(Table2[Sub-Sector],Table4[[#This Row],[Sub-Sector]],Table2[1W Return vs Nifty],"&gt;=5")/Table4[[#This Row],[Count]]</f>
        <v>0</v>
      </c>
      <c r="E65" s="3">
        <f>COUNTIFS(Table2[Sub-Sector],Table4[[#This Row],[Sub-Sector]],Table2[1M Return vs Nifty],"&gt;=5")/Table4[[#This Row],[Count]]</f>
        <v>1</v>
      </c>
      <c r="F65" s="3">
        <f>COUNTIFS(Table2[Sub-Sector],Table4[[#This Row],[Sub-Sector]],Table2[6M Return vs Nifty],"&gt;=10")/Table4[[#This Row],[Count]]</f>
        <v>0</v>
      </c>
      <c r="G65" s="3">
        <f>COUNTIFS(Table2[Sub-Sector],Table4[[#This Row],[Sub-Sector]],Table2[1Y Return vs Nifty],"&gt;=10")/Table4[[#This Row],[Count]]</f>
        <v>1</v>
      </c>
      <c r="H65" s="3">
        <f>COUNTIFS(Table2[Sub-Sector],Table4[[#This Row],[Sub-Sector]],Table2[RSI Exponential â€“ 14D],"&gt;=50")/Table4[[#This Row],[Count]]</f>
        <v>1</v>
      </c>
      <c r="I65" s="3">
        <f>COUNTIFS(Table2[Sub-Sector],Table4[[#This Row],[Sub-Sector]],Table2[Relative Volume],"&gt;=1")/Table4[[#This Row],[Count]]</f>
        <v>0</v>
      </c>
      <c r="J65" s="3">
        <f>COUNTIFS(Table2[Sub-Sector],Table4[[#This Row],[Sub-Sector]],Table2[% Away From Day Low],"&gt;=0.05")/Table4[[#This Row],[Count]]</f>
        <v>0</v>
      </c>
      <c r="K65" s="3">
        <f>COUNTIFS(Table2[Sub-Sector],Table4[[#This Row],[Sub-Sector]],Table2[% Away From Day High],"&lt;=0.05")/Table4[[#This Row],[Count]]</f>
        <v>1</v>
      </c>
      <c r="L65" s="3">
        <f>COUNTIFS(Table2[Sub-Sector],Table4[[#This Row],[Sub-Sector]],Table2[% Away From Current Week Low],"&gt;=0.05")/Table4[[#This Row],[Count]]</f>
        <v>0</v>
      </c>
      <c r="M65" s="3">
        <f>COUNTIFS(Table2[Sub-Sector],Table4[[#This Row],[Sub-Sector]],Table2[% Away From Current Week High],"&lt;=0.05")/Table4[[#This Row],[Count]]</f>
        <v>1</v>
      </c>
      <c r="N65" s="3">
        <f>COUNTIFS(Table2[Sub-Sector],Table4[[#This Row],[Sub-Sector]],Table2[% Away From Current Month Low],"&gt;=0.05")/Table4[[#This Row],[Count]]</f>
        <v>1</v>
      </c>
      <c r="O65" s="3">
        <f>COUNTIFS(Table2[Sub-Sector],Table4[[#This Row],[Sub-Sector]],Table2[% Away From Current Month High],"&lt;=0.05")/Table4[[#This Row],[Count]]</f>
        <v>1</v>
      </c>
      <c r="P65" s="3">
        <f>COUNTIFS(Table2[Sub-Sector],Table4[[#This Row],[Sub-Sector]],Table2[% Away From 52W High],"&lt;=10")/Table4[[#This Row],[Count]]</f>
        <v>1</v>
      </c>
      <c r="Q65" s="3">
        <f>COUNTIFS(Table2[Sub-Sector],Table4[[#This Row],[Sub-Sector]],Table2[% Away From 52W Low],"&gt;=10")/Table4[[#This Row],[Count]]</f>
        <v>1</v>
      </c>
      <c r="R65" s="3">
        <f>COUNTIFS(Table2[Sub-Sector],Table4[[#This Row],[Sub-Sector]],Table2[% Price above 20 EMA],"&gt;=0")/Table4[[#This Row],[Count]]</f>
        <v>1</v>
      </c>
      <c r="S65" s="3">
        <f>COUNTIFS(Table2[Sub-Sector],Table4[[#This Row],[Sub-Sector]],Table2[% Price above 50 EMA],"&gt;=0")/Table4[[#This Row],[Count]]</f>
        <v>1</v>
      </c>
      <c r="T65" s="3">
        <f>COUNTIFS(Table2[Sub-Sector],Table4[[#This Row],[Sub-Sector]],Table2[% Price above 200 EMA],"&gt;=0")/Table4[[#This Row],[Count]]</f>
        <v>1</v>
      </c>
      <c r="U65" s="3">
        <f>COUNTIFS(Table2[Sub-Sector],Table4[[#This Row],[Sub-Sector]],Table2[Rate of Change - Zone],"Positive")/Table4[[#This Row],[Count]]</f>
        <v>1</v>
      </c>
      <c r="V65" s="3">
        <f>COUNTIFS(Table2[Sub-Sector],Table4[[#This Row],[Sub-Sector]],Table2[Sharpe Ratio],"&gt;=0.10")/Table4[[#This Row],[Count]]</f>
        <v>1</v>
      </c>
      <c r="W65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361</v>
      </c>
      <c r="X65" s="4">
        <f>_xlfn.RANK.AVG(Table4[[#This Row],[Score]],Table4[Score],1)</f>
        <v>41</v>
      </c>
      <c r="Y65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250</v>
      </c>
      <c r="Z65" s="4">
        <f>_xlfn.RANK.AVG(Table4[[#This Row],[Score 2 ]],Table4[[Score 2 ]],1)</f>
        <v>65</v>
      </c>
    </row>
    <row r="66" spans="1:26" x14ac:dyDescent="0.3">
      <c r="A66" s="3" t="s">
        <v>331</v>
      </c>
      <c r="B66" s="4">
        <f>COUNTIFS(Table2[Sub-Sector],Table4[[#This Row],[Sub-Sector]])</f>
        <v>1</v>
      </c>
      <c r="C66" s="3">
        <f>COUNTIFS(Table2[Sub-Sector],Table4[[#This Row],[Sub-Sector]],Table2[Uptrend],"Uptrend")/Table4[[#This Row],[Count]]</f>
        <v>1</v>
      </c>
      <c r="D66" s="3">
        <f>COUNTIFS(Table2[Sub-Sector],Table4[[#This Row],[Sub-Sector]],Table2[1W Return vs Nifty],"&gt;=5")/Table4[[#This Row],[Count]]</f>
        <v>0</v>
      </c>
      <c r="E66" s="3">
        <f>COUNTIFS(Table2[Sub-Sector],Table4[[#This Row],[Sub-Sector]],Table2[1M Return vs Nifty],"&gt;=5")/Table4[[#This Row],[Count]]</f>
        <v>0</v>
      </c>
      <c r="F66" s="3">
        <f>COUNTIFS(Table2[Sub-Sector],Table4[[#This Row],[Sub-Sector]],Table2[6M Return vs Nifty],"&gt;=10")/Table4[[#This Row],[Count]]</f>
        <v>0</v>
      </c>
      <c r="G66" s="3">
        <f>COUNTIFS(Table2[Sub-Sector],Table4[[#This Row],[Sub-Sector]],Table2[1Y Return vs Nifty],"&gt;=10")/Table4[[#This Row],[Count]]</f>
        <v>1</v>
      </c>
      <c r="H66" s="3">
        <f>COUNTIFS(Table2[Sub-Sector],Table4[[#This Row],[Sub-Sector]],Table2[RSI Exponential â€“ 14D],"&gt;=50")/Table4[[#This Row],[Count]]</f>
        <v>1</v>
      </c>
      <c r="I66" s="3">
        <f>COUNTIFS(Table2[Sub-Sector],Table4[[#This Row],[Sub-Sector]],Table2[Relative Volume],"&gt;=1")/Table4[[#This Row],[Count]]</f>
        <v>0</v>
      </c>
      <c r="J66" s="3">
        <f>COUNTIFS(Table2[Sub-Sector],Table4[[#This Row],[Sub-Sector]],Table2[% Away From Day Low],"&gt;=0.05")/Table4[[#This Row],[Count]]</f>
        <v>0</v>
      </c>
      <c r="K66" s="3">
        <f>COUNTIFS(Table2[Sub-Sector],Table4[[#This Row],[Sub-Sector]],Table2[% Away From Day High],"&lt;=0.05")/Table4[[#This Row],[Count]]</f>
        <v>1</v>
      </c>
      <c r="L66" s="3">
        <f>COUNTIFS(Table2[Sub-Sector],Table4[[#This Row],[Sub-Sector]],Table2[% Away From Current Week Low],"&gt;=0.05")/Table4[[#This Row],[Count]]</f>
        <v>0</v>
      </c>
      <c r="M66" s="3">
        <f>COUNTIFS(Table2[Sub-Sector],Table4[[#This Row],[Sub-Sector]],Table2[% Away From Current Week High],"&lt;=0.05")/Table4[[#This Row],[Count]]</f>
        <v>1</v>
      </c>
      <c r="N66" s="3">
        <f>COUNTIFS(Table2[Sub-Sector],Table4[[#This Row],[Sub-Sector]],Table2[% Away From Current Month Low],"&gt;=0.05")/Table4[[#This Row],[Count]]</f>
        <v>1</v>
      </c>
      <c r="O66" s="3">
        <f>COUNTIFS(Table2[Sub-Sector],Table4[[#This Row],[Sub-Sector]],Table2[% Away From Current Month High],"&lt;=0.05")/Table4[[#This Row],[Count]]</f>
        <v>1</v>
      </c>
      <c r="P66" s="3">
        <f>COUNTIFS(Table2[Sub-Sector],Table4[[#This Row],[Sub-Sector]],Table2[% Away From 52W High],"&lt;=10")/Table4[[#This Row],[Count]]</f>
        <v>0</v>
      </c>
      <c r="Q66" s="3">
        <f>COUNTIFS(Table2[Sub-Sector],Table4[[#This Row],[Sub-Sector]],Table2[% Away From 52W Low],"&gt;=10")/Table4[[#This Row],[Count]]</f>
        <v>1</v>
      </c>
      <c r="R66" s="3">
        <f>COUNTIFS(Table2[Sub-Sector],Table4[[#This Row],[Sub-Sector]],Table2[% Price above 20 EMA],"&gt;=0")/Table4[[#This Row],[Count]]</f>
        <v>1</v>
      </c>
      <c r="S66" s="3">
        <f>COUNTIFS(Table2[Sub-Sector],Table4[[#This Row],[Sub-Sector]],Table2[% Price above 50 EMA],"&gt;=0")/Table4[[#This Row],[Count]]</f>
        <v>1</v>
      </c>
      <c r="T66" s="3">
        <f>COUNTIFS(Table2[Sub-Sector],Table4[[#This Row],[Sub-Sector]],Table2[% Price above 200 EMA],"&gt;=0")/Table4[[#This Row],[Count]]</f>
        <v>1</v>
      </c>
      <c r="U66" s="3">
        <f>COUNTIFS(Table2[Sub-Sector],Table4[[#This Row],[Sub-Sector]],Table2[Rate of Change - Zone],"Positive")/Table4[[#This Row],[Count]]</f>
        <v>1</v>
      </c>
      <c r="V66" s="3">
        <f>COUNTIFS(Table2[Sub-Sector],Table4[[#This Row],[Sub-Sector]],Table2[Sharpe Ratio],"&gt;=0.10")/Table4[[#This Row],[Count]]</f>
        <v>1</v>
      </c>
      <c r="W66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454</v>
      </c>
      <c r="X66" s="4">
        <f>_xlfn.RANK.AVG(Table4[[#This Row],[Score]],Table4[Score],1)</f>
        <v>69.5</v>
      </c>
      <c r="Y66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250</v>
      </c>
      <c r="Z66" s="4">
        <f>_xlfn.RANK.AVG(Table4[[#This Row],[Score 2 ]],Table4[[Score 2 ]],1)</f>
        <v>65</v>
      </c>
    </row>
    <row r="67" spans="1:26" x14ac:dyDescent="0.3">
      <c r="A67" s="3" t="s">
        <v>268</v>
      </c>
      <c r="B67" s="4">
        <f>COUNTIFS(Table2[Sub-Sector],Table4[[#This Row],[Sub-Sector]])</f>
        <v>1</v>
      </c>
      <c r="C67" s="3">
        <f>COUNTIFS(Table2[Sub-Sector],Table4[[#This Row],[Sub-Sector]],Table2[Uptrend],"Uptrend")/Table4[[#This Row],[Count]]</f>
        <v>1</v>
      </c>
      <c r="D67" s="3">
        <f>COUNTIFS(Table2[Sub-Sector],Table4[[#This Row],[Sub-Sector]],Table2[1W Return vs Nifty],"&gt;=5")/Table4[[#This Row],[Count]]</f>
        <v>0</v>
      </c>
      <c r="E67" s="3">
        <f>COUNTIFS(Table2[Sub-Sector],Table4[[#This Row],[Sub-Sector]],Table2[1M Return vs Nifty],"&gt;=5")/Table4[[#This Row],[Count]]</f>
        <v>0</v>
      </c>
      <c r="F67" s="3">
        <f>COUNTIFS(Table2[Sub-Sector],Table4[[#This Row],[Sub-Sector]],Table2[6M Return vs Nifty],"&gt;=10")/Table4[[#This Row],[Count]]</f>
        <v>0</v>
      </c>
      <c r="G67" s="3">
        <f>COUNTIFS(Table2[Sub-Sector],Table4[[#This Row],[Sub-Sector]],Table2[1Y Return vs Nifty],"&gt;=10")/Table4[[#This Row],[Count]]</f>
        <v>1</v>
      </c>
      <c r="H67" s="3">
        <f>COUNTIFS(Table2[Sub-Sector],Table4[[#This Row],[Sub-Sector]],Table2[RSI Exponential â€“ 14D],"&gt;=50")/Table4[[#This Row],[Count]]</f>
        <v>1</v>
      </c>
      <c r="I67" s="3">
        <f>COUNTIFS(Table2[Sub-Sector],Table4[[#This Row],[Sub-Sector]],Table2[Relative Volume],"&gt;=1")/Table4[[#This Row],[Count]]</f>
        <v>0</v>
      </c>
      <c r="J67" s="3">
        <f>COUNTIFS(Table2[Sub-Sector],Table4[[#This Row],[Sub-Sector]],Table2[% Away From Day Low],"&gt;=0.05")/Table4[[#This Row],[Count]]</f>
        <v>0</v>
      </c>
      <c r="K67" s="3">
        <f>COUNTIFS(Table2[Sub-Sector],Table4[[#This Row],[Sub-Sector]],Table2[% Away From Day High],"&lt;=0.05")/Table4[[#This Row],[Count]]</f>
        <v>1</v>
      </c>
      <c r="L67" s="3">
        <f>COUNTIFS(Table2[Sub-Sector],Table4[[#This Row],[Sub-Sector]],Table2[% Away From Current Week Low],"&gt;=0.05")/Table4[[#This Row],[Count]]</f>
        <v>0</v>
      </c>
      <c r="M67" s="3">
        <f>COUNTIFS(Table2[Sub-Sector],Table4[[#This Row],[Sub-Sector]],Table2[% Away From Current Week High],"&lt;=0.05")/Table4[[#This Row],[Count]]</f>
        <v>1</v>
      </c>
      <c r="N67" s="3">
        <f>COUNTIFS(Table2[Sub-Sector],Table4[[#This Row],[Sub-Sector]],Table2[% Away From Current Month Low],"&gt;=0.05")/Table4[[#This Row],[Count]]</f>
        <v>1</v>
      </c>
      <c r="O67" s="3">
        <f>COUNTIFS(Table2[Sub-Sector],Table4[[#This Row],[Sub-Sector]],Table2[% Away From Current Month High],"&lt;=0.05")/Table4[[#This Row],[Count]]</f>
        <v>0</v>
      </c>
      <c r="P67" s="3">
        <f>COUNTIFS(Table2[Sub-Sector],Table4[[#This Row],[Sub-Sector]],Table2[% Away From 52W High],"&lt;=10")/Table4[[#This Row],[Count]]</f>
        <v>0</v>
      </c>
      <c r="Q67" s="3">
        <f>COUNTIFS(Table2[Sub-Sector],Table4[[#This Row],[Sub-Sector]],Table2[% Away From 52W Low],"&gt;=10")/Table4[[#This Row],[Count]]</f>
        <v>1</v>
      </c>
      <c r="R67" s="3">
        <f>COUNTIFS(Table2[Sub-Sector],Table4[[#This Row],[Sub-Sector]],Table2[% Price above 20 EMA],"&gt;=0")/Table4[[#This Row],[Count]]</f>
        <v>1</v>
      </c>
      <c r="S67" s="3">
        <f>COUNTIFS(Table2[Sub-Sector],Table4[[#This Row],[Sub-Sector]],Table2[% Price above 50 EMA],"&gt;=0")/Table4[[#This Row],[Count]]</f>
        <v>1</v>
      </c>
      <c r="T67" s="3">
        <f>COUNTIFS(Table2[Sub-Sector],Table4[[#This Row],[Sub-Sector]],Table2[% Price above 200 EMA],"&gt;=0")/Table4[[#This Row],[Count]]</f>
        <v>1</v>
      </c>
      <c r="U67" s="3">
        <f>COUNTIFS(Table2[Sub-Sector],Table4[[#This Row],[Sub-Sector]],Table2[Rate of Change - Zone],"Positive")/Table4[[#This Row],[Count]]</f>
        <v>1</v>
      </c>
      <c r="V67" s="3">
        <f>COUNTIFS(Table2[Sub-Sector],Table4[[#This Row],[Sub-Sector]],Table2[Sharpe Ratio],"&gt;=0.10")/Table4[[#This Row],[Count]]</f>
        <v>0</v>
      </c>
      <c r="W67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454</v>
      </c>
      <c r="X67" s="4">
        <f>_xlfn.RANK.AVG(Table4[[#This Row],[Score]],Table4[Score],1)</f>
        <v>69.5</v>
      </c>
      <c r="Y67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250</v>
      </c>
      <c r="Z67" s="4">
        <f>_xlfn.RANK.AVG(Table4[[#This Row],[Score 2 ]],Table4[[Score 2 ]],1)</f>
        <v>65</v>
      </c>
    </row>
    <row r="68" spans="1:26" x14ac:dyDescent="0.3">
      <c r="A68" s="3" t="s">
        <v>1520</v>
      </c>
      <c r="B68" s="4">
        <f>COUNTIFS(Table2[Sub-Sector],Table4[[#This Row],[Sub-Sector]])</f>
        <v>1</v>
      </c>
      <c r="C68" s="3">
        <f>COUNTIFS(Table2[Sub-Sector],Table4[[#This Row],[Sub-Sector]],Table2[Uptrend],"Uptrend")/Table4[[#This Row],[Count]]</f>
        <v>1</v>
      </c>
      <c r="D68" s="3">
        <f>COUNTIFS(Table2[Sub-Sector],Table4[[#This Row],[Sub-Sector]],Table2[1W Return vs Nifty],"&gt;=5")/Table4[[#This Row],[Count]]</f>
        <v>0</v>
      </c>
      <c r="E68" s="3">
        <f>COUNTIFS(Table2[Sub-Sector],Table4[[#This Row],[Sub-Sector]],Table2[1M Return vs Nifty],"&gt;=5")/Table4[[#This Row],[Count]]</f>
        <v>0</v>
      </c>
      <c r="F68" s="3">
        <f>COUNTIFS(Table2[Sub-Sector],Table4[[#This Row],[Sub-Sector]],Table2[6M Return vs Nifty],"&gt;=10")/Table4[[#This Row],[Count]]</f>
        <v>0</v>
      </c>
      <c r="G68" s="3">
        <f>COUNTIFS(Table2[Sub-Sector],Table4[[#This Row],[Sub-Sector]],Table2[1Y Return vs Nifty],"&gt;=10")/Table4[[#This Row],[Count]]</f>
        <v>0</v>
      </c>
      <c r="H68" s="3">
        <f>COUNTIFS(Table2[Sub-Sector],Table4[[#This Row],[Sub-Sector]],Table2[RSI Exponential â€“ 14D],"&gt;=50")/Table4[[#This Row],[Count]]</f>
        <v>1</v>
      </c>
      <c r="I68" s="3">
        <f>COUNTIFS(Table2[Sub-Sector],Table4[[#This Row],[Sub-Sector]],Table2[Relative Volume],"&gt;=1")/Table4[[#This Row],[Count]]</f>
        <v>1</v>
      </c>
      <c r="J68" s="3">
        <f>COUNTIFS(Table2[Sub-Sector],Table4[[#This Row],[Sub-Sector]],Table2[% Away From Day Low],"&gt;=0.05")/Table4[[#This Row],[Count]]</f>
        <v>0</v>
      </c>
      <c r="K68" s="3">
        <f>COUNTIFS(Table2[Sub-Sector],Table4[[#This Row],[Sub-Sector]],Table2[% Away From Day High],"&lt;=0.05")/Table4[[#This Row],[Count]]</f>
        <v>1</v>
      </c>
      <c r="L68" s="3">
        <f>COUNTIFS(Table2[Sub-Sector],Table4[[#This Row],[Sub-Sector]],Table2[% Away From Current Week Low],"&gt;=0.05")/Table4[[#This Row],[Count]]</f>
        <v>0</v>
      </c>
      <c r="M68" s="3">
        <f>COUNTIFS(Table2[Sub-Sector],Table4[[#This Row],[Sub-Sector]],Table2[% Away From Current Week High],"&lt;=0.05")/Table4[[#This Row],[Count]]</f>
        <v>1</v>
      </c>
      <c r="N68" s="3">
        <f>COUNTIFS(Table2[Sub-Sector],Table4[[#This Row],[Sub-Sector]],Table2[% Away From Current Month Low],"&gt;=0.05")/Table4[[#This Row],[Count]]</f>
        <v>1</v>
      </c>
      <c r="O68" s="3">
        <f>COUNTIFS(Table2[Sub-Sector],Table4[[#This Row],[Sub-Sector]],Table2[% Away From Current Month High],"&lt;=0.05")/Table4[[#This Row],[Count]]</f>
        <v>1</v>
      </c>
      <c r="P68" s="3">
        <f>COUNTIFS(Table2[Sub-Sector],Table4[[#This Row],[Sub-Sector]],Table2[% Away From 52W High],"&lt;=10")/Table4[[#This Row],[Count]]</f>
        <v>0</v>
      </c>
      <c r="Q68" s="3">
        <f>COUNTIFS(Table2[Sub-Sector],Table4[[#This Row],[Sub-Sector]],Table2[% Away From 52W Low],"&gt;=10")/Table4[[#This Row],[Count]]</f>
        <v>1</v>
      </c>
      <c r="R68" s="3">
        <f>COUNTIFS(Table2[Sub-Sector],Table4[[#This Row],[Sub-Sector]],Table2[% Price above 20 EMA],"&gt;=0")/Table4[[#This Row],[Count]]</f>
        <v>1</v>
      </c>
      <c r="S68" s="3">
        <f>COUNTIFS(Table2[Sub-Sector],Table4[[#This Row],[Sub-Sector]],Table2[% Price above 50 EMA],"&gt;=0")/Table4[[#This Row],[Count]]</f>
        <v>1</v>
      </c>
      <c r="T68" s="3">
        <f>COUNTIFS(Table2[Sub-Sector],Table4[[#This Row],[Sub-Sector]],Table2[% Price above 200 EMA],"&gt;=0")/Table4[[#This Row],[Count]]</f>
        <v>1</v>
      </c>
      <c r="U68" s="3">
        <f>COUNTIFS(Table2[Sub-Sector],Table4[[#This Row],[Sub-Sector]],Table2[Rate of Change - Zone],"Positive")/Table4[[#This Row],[Count]]</f>
        <v>1</v>
      </c>
      <c r="V68" s="3">
        <f>COUNTIFS(Table2[Sub-Sector],Table4[[#This Row],[Sub-Sector]],Table2[Sharpe Ratio],"&gt;=0.10")/Table4[[#This Row],[Count]]</f>
        <v>0</v>
      </c>
      <c r="W68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454.5</v>
      </c>
      <c r="X68" s="4">
        <f>_xlfn.RANK.AVG(Table4[[#This Row],[Score]],Table4[Score],1)</f>
        <v>71</v>
      </c>
      <c r="Y68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250.5</v>
      </c>
      <c r="Z68" s="4">
        <f>_xlfn.RANK.AVG(Table4[[#This Row],[Score 2 ]],Table4[[Score 2 ]],1)</f>
        <v>67</v>
      </c>
    </row>
    <row r="69" spans="1:26" x14ac:dyDescent="0.3">
      <c r="A69" s="3" t="s">
        <v>304</v>
      </c>
      <c r="B69" s="4">
        <f>COUNTIFS(Table2[Sub-Sector],Table4[[#This Row],[Sub-Sector]])</f>
        <v>6</v>
      </c>
      <c r="C69" s="3">
        <f>COUNTIFS(Table2[Sub-Sector],Table4[[#This Row],[Sub-Sector]],Table2[Uptrend],"Uptrend")/Table4[[#This Row],[Count]]</f>
        <v>0.33333333333333331</v>
      </c>
      <c r="D69" s="3">
        <f>COUNTIFS(Table2[Sub-Sector],Table4[[#This Row],[Sub-Sector]],Table2[1W Return vs Nifty],"&gt;=5")/Table4[[#This Row],[Count]]</f>
        <v>0.16666666666666666</v>
      </c>
      <c r="E69" s="3">
        <f>COUNTIFS(Table2[Sub-Sector],Table4[[#This Row],[Sub-Sector]],Table2[1M Return vs Nifty],"&gt;=5")/Table4[[#This Row],[Count]]</f>
        <v>0.16666666666666666</v>
      </c>
      <c r="F69" s="3">
        <f>COUNTIFS(Table2[Sub-Sector],Table4[[#This Row],[Sub-Sector]],Table2[6M Return vs Nifty],"&gt;=10")/Table4[[#This Row],[Count]]</f>
        <v>0</v>
      </c>
      <c r="G69" s="3">
        <f>COUNTIFS(Table2[Sub-Sector],Table4[[#This Row],[Sub-Sector]],Table2[1Y Return vs Nifty],"&gt;=10")/Table4[[#This Row],[Count]]</f>
        <v>0.66666666666666663</v>
      </c>
      <c r="H69" s="3">
        <f>COUNTIFS(Table2[Sub-Sector],Table4[[#This Row],[Sub-Sector]],Table2[RSI Exponential â€“ 14D],"&gt;=50")/Table4[[#This Row],[Count]]</f>
        <v>0.83333333333333337</v>
      </c>
      <c r="I69" s="3">
        <f>COUNTIFS(Table2[Sub-Sector],Table4[[#This Row],[Sub-Sector]],Table2[Relative Volume],"&gt;=1")/Table4[[#This Row],[Count]]</f>
        <v>0.5</v>
      </c>
      <c r="J69" s="3">
        <f>COUNTIFS(Table2[Sub-Sector],Table4[[#This Row],[Sub-Sector]],Table2[% Away From Day Low],"&gt;=0.05")/Table4[[#This Row],[Count]]</f>
        <v>0</v>
      </c>
      <c r="K69" s="3">
        <f>COUNTIFS(Table2[Sub-Sector],Table4[[#This Row],[Sub-Sector]],Table2[% Away From Day High],"&lt;=0.05")/Table4[[#This Row],[Count]]</f>
        <v>1</v>
      </c>
      <c r="L69" s="3">
        <f>COUNTIFS(Table2[Sub-Sector],Table4[[#This Row],[Sub-Sector]],Table2[% Away From Current Week Low],"&gt;=0.05")/Table4[[#This Row],[Count]]</f>
        <v>0</v>
      </c>
      <c r="M69" s="3">
        <f>COUNTIFS(Table2[Sub-Sector],Table4[[#This Row],[Sub-Sector]],Table2[% Away From Current Week High],"&lt;=0.05")/Table4[[#This Row],[Count]]</f>
        <v>1</v>
      </c>
      <c r="N69" s="3">
        <f>COUNTIFS(Table2[Sub-Sector],Table4[[#This Row],[Sub-Sector]],Table2[% Away From Current Month Low],"&gt;=0.05")/Table4[[#This Row],[Count]]</f>
        <v>0.83333333333333337</v>
      </c>
      <c r="O69" s="3">
        <f>COUNTIFS(Table2[Sub-Sector],Table4[[#This Row],[Sub-Sector]],Table2[% Away From Current Month High],"&lt;=0.05")/Table4[[#This Row],[Count]]</f>
        <v>0.5</v>
      </c>
      <c r="P69" s="3">
        <f>COUNTIFS(Table2[Sub-Sector],Table4[[#This Row],[Sub-Sector]],Table2[% Away From 52W High],"&lt;=10")/Table4[[#This Row],[Count]]</f>
        <v>0.16666666666666666</v>
      </c>
      <c r="Q69" s="3">
        <f>COUNTIFS(Table2[Sub-Sector],Table4[[#This Row],[Sub-Sector]],Table2[% Away From 52W Low],"&gt;=10")/Table4[[#This Row],[Count]]</f>
        <v>1</v>
      </c>
      <c r="R69" s="3">
        <f>COUNTIFS(Table2[Sub-Sector],Table4[[#This Row],[Sub-Sector]],Table2[% Price above 20 EMA],"&gt;=0")/Table4[[#This Row],[Count]]</f>
        <v>0.66666666666666663</v>
      </c>
      <c r="S69" s="3">
        <f>COUNTIFS(Table2[Sub-Sector],Table4[[#This Row],[Sub-Sector]],Table2[% Price above 50 EMA],"&gt;=0")/Table4[[#This Row],[Count]]</f>
        <v>0.5</v>
      </c>
      <c r="T69" s="3">
        <f>COUNTIFS(Table2[Sub-Sector],Table4[[#This Row],[Sub-Sector]],Table2[% Price above 200 EMA],"&gt;=0")/Table4[[#This Row],[Count]]</f>
        <v>0.83333333333333337</v>
      </c>
      <c r="U69" s="3">
        <f>COUNTIFS(Table2[Sub-Sector],Table4[[#This Row],[Sub-Sector]],Table2[Rate of Change - Zone],"Positive")/Table4[[#This Row],[Count]]</f>
        <v>0.66666666666666663</v>
      </c>
      <c r="V69" s="3">
        <f>COUNTIFS(Table2[Sub-Sector],Table4[[#This Row],[Sub-Sector]],Table2[Sharpe Ratio],"&gt;=0.10")/Table4[[#This Row],[Count]]</f>
        <v>0.66666666666666663</v>
      </c>
      <c r="W69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455</v>
      </c>
      <c r="X69" s="4">
        <f>_xlfn.RANK.AVG(Table4[[#This Row],[Score]],Table4[Score],1)</f>
        <v>72</v>
      </c>
      <c r="Y69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252</v>
      </c>
      <c r="Z69" s="4">
        <f>_xlfn.RANK.AVG(Table4[[#This Row],[Score 2 ]],Table4[[Score 2 ]],1)</f>
        <v>68</v>
      </c>
    </row>
    <row r="70" spans="1:26" x14ac:dyDescent="0.3">
      <c r="A70" s="3" t="s">
        <v>628</v>
      </c>
      <c r="B70" s="4">
        <f>COUNTIFS(Table2[Sub-Sector],Table4[[#This Row],[Sub-Sector]])</f>
        <v>14</v>
      </c>
      <c r="C70" s="3">
        <f>COUNTIFS(Table2[Sub-Sector],Table4[[#This Row],[Sub-Sector]],Table2[Uptrend],"Uptrend")/Table4[[#This Row],[Count]]</f>
        <v>0.7857142857142857</v>
      </c>
      <c r="D70" s="3">
        <f>COUNTIFS(Table2[Sub-Sector],Table4[[#This Row],[Sub-Sector]],Table2[1W Return vs Nifty],"&gt;=5")/Table4[[#This Row],[Count]]</f>
        <v>0.42857142857142855</v>
      </c>
      <c r="E70" s="3">
        <f>COUNTIFS(Table2[Sub-Sector],Table4[[#This Row],[Sub-Sector]],Table2[1M Return vs Nifty],"&gt;=5")/Table4[[#This Row],[Count]]</f>
        <v>0.2857142857142857</v>
      </c>
      <c r="F70" s="3">
        <f>COUNTIFS(Table2[Sub-Sector],Table4[[#This Row],[Sub-Sector]],Table2[6M Return vs Nifty],"&gt;=10")/Table4[[#This Row],[Count]]</f>
        <v>0.14285714285714285</v>
      </c>
      <c r="G70" s="3">
        <f>COUNTIFS(Table2[Sub-Sector],Table4[[#This Row],[Sub-Sector]],Table2[1Y Return vs Nifty],"&gt;=10")/Table4[[#This Row],[Count]]</f>
        <v>0.5714285714285714</v>
      </c>
      <c r="H70" s="3">
        <f>COUNTIFS(Table2[Sub-Sector],Table4[[#This Row],[Sub-Sector]],Table2[RSI Exponential â€“ 14D],"&gt;=50")/Table4[[#This Row],[Count]]</f>
        <v>0.7857142857142857</v>
      </c>
      <c r="I70" s="3">
        <f>COUNTIFS(Table2[Sub-Sector],Table4[[#This Row],[Sub-Sector]],Table2[Relative Volume],"&gt;=1")/Table4[[#This Row],[Count]]</f>
        <v>0.35714285714285715</v>
      </c>
      <c r="J70" s="3">
        <f>COUNTIFS(Table2[Sub-Sector],Table4[[#This Row],[Sub-Sector]],Table2[% Away From Day Low],"&gt;=0.05")/Table4[[#This Row],[Count]]</f>
        <v>0</v>
      </c>
      <c r="K70" s="3">
        <f>COUNTIFS(Table2[Sub-Sector],Table4[[#This Row],[Sub-Sector]],Table2[% Away From Day High],"&lt;=0.05")/Table4[[#This Row],[Count]]</f>
        <v>1</v>
      </c>
      <c r="L70" s="3">
        <f>COUNTIFS(Table2[Sub-Sector],Table4[[#This Row],[Sub-Sector]],Table2[% Away From Current Week Low],"&gt;=0.05")/Table4[[#This Row],[Count]]</f>
        <v>0</v>
      </c>
      <c r="M70" s="3">
        <f>COUNTIFS(Table2[Sub-Sector],Table4[[#This Row],[Sub-Sector]],Table2[% Away From Current Week High],"&lt;=0.05")/Table4[[#This Row],[Count]]</f>
        <v>1</v>
      </c>
      <c r="N70" s="3">
        <f>COUNTIFS(Table2[Sub-Sector],Table4[[#This Row],[Sub-Sector]],Table2[% Away From Current Month Low],"&gt;=0.05")/Table4[[#This Row],[Count]]</f>
        <v>0.8571428571428571</v>
      </c>
      <c r="O70" s="3">
        <f>COUNTIFS(Table2[Sub-Sector],Table4[[#This Row],[Sub-Sector]],Table2[% Away From Current Month High],"&lt;=0.05")/Table4[[#This Row],[Count]]</f>
        <v>0.5714285714285714</v>
      </c>
      <c r="P70" s="3">
        <f>COUNTIFS(Table2[Sub-Sector],Table4[[#This Row],[Sub-Sector]],Table2[% Away From 52W High],"&lt;=10")/Table4[[#This Row],[Count]]</f>
        <v>0.14285714285714285</v>
      </c>
      <c r="Q70" s="3">
        <f>COUNTIFS(Table2[Sub-Sector],Table4[[#This Row],[Sub-Sector]],Table2[% Away From 52W Low],"&gt;=10")/Table4[[#This Row],[Count]]</f>
        <v>1</v>
      </c>
      <c r="R70" s="3">
        <f>COUNTIFS(Table2[Sub-Sector],Table4[[#This Row],[Sub-Sector]],Table2[% Price above 20 EMA],"&gt;=0")/Table4[[#This Row],[Count]]</f>
        <v>0.7857142857142857</v>
      </c>
      <c r="S70" s="3">
        <f>COUNTIFS(Table2[Sub-Sector],Table4[[#This Row],[Sub-Sector]],Table2[% Price above 50 EMA],"&gt;=0")/Table4[[#This Row],[Count]]</f>
        <v>0.8571428571428571</v>
      </c>
      <c r="T70" s="3">
        <f>COUNTIFS(Table2[Sub-Sector],Table4[[#This Row],[Sub-Sector]],Table2[% Price above 200 EMA],"&gt;=0")/Table4[[#This Row],[Count]]</f>
        <v>0.8571428571428571</v>
      </c>
      <c r="U70" s="3">
        <f>COUNTIFS(Table2[Sub-Sector],Table4[[#This Row],[Sub-Sector]],Table2[Rate of Change - Zone],"Positive")/Table4[[#This Row],[Count]]</f>
        <v>0.7857142857142857</v>
      </c>
      <c r="V70" s="3">
        <f>COUNTIFS(Table2[Sub-Sector],Table4[[#This Row],[Sub-Sector]],Table2[Sharpe Ratio],"&gt;=0.10")/Table4[[#This Row],[Count]]</f>
        <v>0.21428571428571427</v>
      </c>
      <c r="W70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360</v>
      </c>
      <c r="X70" s="4">
        <f>_xlfn.RANK.AVG(Table4[[#This Row],[Score]],Table4[Score],1)</f>
        <v>40</v>
      </c>
      <c r="Y70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253.5</v>
      </c>
      <c r="Z70" s="4">
        <f>_xlfn.RANK.AVG(Table4[[#This Row],[Score 2 ]],Table4[[Score 2 ]],1)</f>
        <v>69</v>
      </c>
    </row>
    <row r="71" spans="1:26" x14ac:dyDescent="0.3">
      <c r="A71" s="3" t="s">
        <v>958</v>
      </c>
      <c r="B71" s="4">
        <f>COUNTIFS(Table2[Sub-Sector],Table4[[#This Row],[Sub-Sector]])</f>
        <v>2</v>
      </c>
      <c r="C71" s="3">
        <f>COUNTIFS(Table2[Sub-Sector],Table4[[#This Row],[Sub-Sector]],Table2[Uptrend],"Uptrend")/Table4[[#This Row],[Count]]</f>
        <v>0.5</v>
      </c>
      <c r="D71" s="3">
        <f>COUNTIFS(Table2[Sub-Sector],Table4[[#This Row],[Sub-Sector]],Table2[1W Return vs Nifty],"&gt;=5")/Table4[[#This Row],[Count]]</f>
        <v>0</v>
      </c>
      <c r="E71" s="3">
        <f>COUNTIFS(Table2[Sub-Sector],Table4[[#This Row],[Sub-Sector]],Table2[1M Return vs Nifty],"&gt;=5")/Table4[[#This Row],[Count]]</f>
        <v>0</v>
      </c>
      <c r="F71" s="3">
        <f>COUNTIFS(Table2[Sub-Sector],Table4[[#This Row],[Sub-Sector]],Table2[6M Return vs Nifty],"&gt;=10")/Table4[[#This Row],[Count]]</f>
        <v>0.5</v>
      </c>
      <c r="G71" s="3">
        <f>COUNTIFS(Table2[Sub-Sector],Table4[[#This Row],[Sub-Sector]],Table2[1Y Return vs Nifty],"&gt;=10")/Table4[[#This Row],[Count]]</f>
        <v>1</v>
      </c>
      <c r="H71" s="3">
        <f>COUNTIFS(Table2[Sub-Sector],Table4[[#This Row],[Sub-Sector]],Table2[RSI Exponential â€“ 14D],"&gt;=50")/Table4[[#This Row],[Count]]</f>
        <v>0.5</v>
      </c>
      <c r="I71" s="3">
        <f>COUNTIFS(Table2[Sub-Sector],Table4[[#This Row],[Sub-Sector]],Table2[Relative Volume],"&gt;=1")/Table4[[#This Row],[Count]]</f>
        <v>0</v>
      </c>
      <c r="J71" s="3">
        <f>COUNTIFS(Table2[Sub-Sector],Table4[[#This Row],[Sub-Sector]],Table2[% Away From Day Low],"&gt;=0.05")/Table4[[#This Row],[Count]]</f>
        <v>0.5</v>
      </c>
      <c r="K71" s="3">
        <f>COUNTIFS(Table2[Sub-Sector],Table4[[#This Row],[Sub-Sector]],Table2[% Away From Day High],"&lt;=0.05")/Table4[[#This Row],[Count]]</f>
        <v>1</v>
      </c>
      <c r="L71" s="3">
        <f>COUNTIFS(Table2[Sub-Sector],Table4[[#This Row],[Sub-Sector]],Table2[% Away From Current Week Low],"&gt;=0.05")/Table4[[#This Row],[Count]]</f>
        <v>0.5</v>
      </c>
      <c r="M71" s="3">
        <f>COUNTIFS(Table2[Sub-Sector],Table4[[#This Row],[Sub-Sector]],Table2[% Away From Current Week High],"&lt;=0.05")/Table4[[#This Row],[Count]]</f>
        <v>1</v>
      </c>
      <c r="N71" s="3">
        <f>COUNTIFS(Table2[Sub-Sector],Table4[[#This Row],[Sub-Sector]],Table2[% Away From Current Month Low],"&gt;=0.05")/Table4[[#This Row],[Count]]</f>
        <v>1</v>
      </c>
      <c r="O71" s="3">
        <f>COUNTIFS(Table2[Sub-Sector],Table4[[#This Row],[Sub-Sector]],Table2[% Away From Current Month High],"&lt;=0.05")/Table4[[#This Row],[Count]]</f>
        <v>0</v>
      </c>
      <c r="P71" s="3">
        <f>COUNTIFS(Table2[Sub-Sector],Table4[[#This Row],[Sub-Sector]],Table2[% Away From 52W High],"&lt;=10")/Table4[[#This Row],[Count]]</f>
        <v>0.5</v>
      </c>
      <c r="Q71" s="3">
        <f>COUNTIFS(Table2[Sub-Sector],Table4[[#This Row],[Sub-Sector]],Table2[% Away From 52W Low],"&gt;=10")/Table4[[#This Row],[Count]]</f>
        <v>1</v>
      </c>
      <c r="R71" s="3">
        <f>COUNTIFS(Table2[Sub-Sector],Table4[[#This Row],[Sub-Sector]],Table2[% Price above 20 EMA],"&gt;=0")/Table4[[#This Row],[Count]]</f>
        <v>0.5</v>
      </c>
      <c r="S71" s="3">
        <f>COUNTIFS(Table2[Sub-Sector],Table4[[#This Row],[Sub-Sector]],Table2[% Price above 50 EMA],"&gt;=0")/Table4[[#This Row],[Count]]</f>
        <v>0.5</v>
      </c>
      <c r="T71" s="3">
        <f>COUNTIFS(Table2[Sub-Sector],Table4[[#This Row],[Sub-Sector]],Table2[% Price above 200 EMA],"&gt;=0")/Table4[[#This Row],[Count]]</f>
        <v>1</v>
      </c>
      <c r="U71" s="3">
        <f>COUNTIFS(Table2[Sub-Sector],Table4[[#This Row],[Sub-Sector]],Table2[Rate of Change - Zone],"Positive")/Table4[[#This Row],[Count]]</f>
        <v>0.5</v>
      </c>
      <c r="V71" s="3">
        <f>COUNTIFS(Table2[Sub-Sector],Table4[[#This Row],[Sub-Sector]],Table2[Sharpe Ratio],"&gt;=0.10")/Table4[[#This Row],[Count]]</f>
        <v>0.5</v>
      </c>
      <c r="W71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522</v>
      </c>
      <c r="X71" s="4">
        <f>_xlfn.RANK.AVG(Table4[[#This Row],[Score]],Table4[Score],1)</f>
        <v>92</v>
      </c>
      <c r="Y71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256</v>
      </c>
      <c r="Z71" s="4">
        <f>_xlfn.RANK.AVG(Table4[[#This Row],[Score 2 ]],Table4[[Score 2 ]],1)</f>
        <v>70</v>
      </c>
    </row>
    <row r="72" spans="1:26" x14ac:dyDescent="0.3">
      <c r="A72" s="3" t="s">
        <v>139</v>
      </c>
      <c r="B72" s="4">
        <f>COUNTIFS(Table2[Sub-Sector],Table4[[#This Row],[Sub-Sector]])</f>
        <v>20</v>
      </c>
      <c r="C72" s="3">
        <f>COUNTIFS(Table2[Sub-Sector],Table4[[#This Row],[Sub-Sector]],Table2[Uptrend],"Uptrend")/Table4[[#This Row],[Count]]</f>
        <v>0.5</v>
      </c>
      <c r="D72" s="3">
        <f>COUNTIFS(Table2[Sub-Sector],Table4[[#This Row],[Sub-Sector]],Table2[1W Return vs Nifty],"&gt;=5")/Table4[[#This Row],[Count]]</f>
        <v>0.05</v>
      </c>
      <c r="E72" s="3">
        <f>COUNTIFS(Table2[Sub-Sector],Table4[[#This Row],[Sub-Sector]],Table2[1M Return vs Nifty],"&gt;=5")/Table4[[#This Row],[Count]]</f>
        <v>0.2</v>
      </c>
      <c r="F72" s="3">
        <f>COUNTIFS(Table2[Sub-Sector],Table4[[#This Row],[Sub-Sector]],Table2[6M Return vs Nifty],"&gt;=10")/Table4[[#This Row],[Count]]</f>
        <v>0.35</v>
      </c>
      <c r="G72" s="3">
        <f>COUNTIFS(Table2[Sub-Sector],Table4[[#This Row],[Sub-Sector]],Table2[1Y Return vs Nifty],"&gt;=10")/Table4[[#This Row],[Count]]</f>
        <v>0.8</v>
      </c>
      <c r="H72" s="3">
        <f>COUNTIFS(Table2[Sub-Sector],Table4[[#This Row],[Sub-Sector]],Table2[RSI Exponential â€“ 14D],"&gt;=50")/Table4[[#This Row],[Count]]</f>
        <v>0.55000000000000004</v>
      </c>
      <c r="I72" s="3">
        <f>COUNTIFS(Table2[Sub-Sector],Table4[[#This Row],[Sub-Sector]],Table2[Relative Volume],"&gt;=1")/Table4[[#This Row],[Count]]</f>
        <v>0.15</v>
      </c>
      <c r="J72" s="3">
        <f>COUNTIFS(Table2[Sub-Sector],Table4[[#This Row],[Sub-Sector]],Table2[% Away From Day Low],"&gt;=0.05")/Table4[[#This Row],[Count]]</f>
        <v>0.15</v>
      </c>
      <c r="K72" s="3">
        <f>COUNTIFS(Table2[Sub-Sector],Table4[[#This Row],[Sub-Sector]],Table2[% Away From Day High],"&lt;=0.05")/Table4[[#This Row],[Count]]</f>
        <v>1</v>
      </c>
      <c r="L72" s="3">
        <f>COUNTIFS(Table2[Sub-Sector],Table4[[#This Row],[Sub-Sector]],Table2[% Away From Current Week Low],"&gt;=0.05")/Table4[[#This Row],[Count]]</f>
        <v>0.15</v>
      </c>
      <c r="M72" s="3">
        <f>COUNTIFS(Table2[Sub-Sector],Table4[[#This Row],[Sub-Sector]],Table2[% Away From Current Week High],"&lt;=0.05")/Table4[[#This Row],[Count]]</f>
        <v>1</v>
      </c>
      <c r="N72" s="3">
        <f>COUNTIFS(Table2[Sub-Sector],Table4[[#This Row],[Sub-Sector]],Table2[% Away From Current Month Low],"&gt;=0.05")/Table4[[#This Row],[Count]]</f>
        <v>0.75</v>
      </c>
      <c r="O72" s="3">
        <f>COUNTIFS(Table2[Sub-Sector],Table4[[#This Row],[Sub-Sector]],Table2[% Away From Current Month High],"&lt;=0.05")/Table4[[#This Row],[Count]]</f>
        <v>0.35</v>
      </c>
      <c r="P72" s="3">
        <f>COUNTIFS(Table2[Sub-Sector],Table4[[#This Row],[Sub-Sector]],Table2[% Away From 52W High],"&lt;=10")/Table4[[#This Row],[Count]]</f>
        <v>0.2</v>
      </c>
      <c r="Q72" s="3">
        <f>COUNTIFS(Table2[Sub-Sector],Table4[[#This Row],[Sub-Sector]],Table2[% Away From 52W Low],"&gt;=10")/Table4[[#This Row],[Count]]</f>
        <v>1</v>
      </c>
      <c r="R72" s="3">
        <f>COUNTIFS(Table2[Sub-Sector],Table4[[#This Row],[Sub-Sector]],Table2[% Price above 20 EMA],"&gt;=0")/Table4[[#This Row],[Count]]</f>
        <v>0.6</v>
      </c>
      <c r="S72" s="3">
        <f>COUNTIFS(Table2[Sub-Sector],Table4[[#This Row],[Sub-Sector]],Table2[% Price above 50 EMA],"&gt;=0")/Table4[[#This Row],[Count]]</f>
        <v>0.5</v>
      </c>
      <c r="T72" s="3">
        <f>COUNTIFS(Table2[Sub-Sector],Table4[[#This Row],[Sub-Sector]],Table2[% Price above 200 EMA],"&gt;=0")/Table4[[#This Row],[Count]]</f>
        <v>0.95</v>
      </c>
      <c r="U72" s="3">
        <f>COUNTIFS(Table2[Sub-Sector],Table4[[#This Row],[Sub-Sector]],Table2[Rate of Change - Zone],"Positive")/Table4[[#This Row],[Count]]</f>
        <v>0.55000000000000004</v>
      </c>
      <c r="V72" s="3">
        <f>COUNTIFS(Table2[Sub-Sector],Table4[[#This Row],[Sub-Sector]],Table2[Sharpe Ratio],"&gt;=0.10")/Table4[[#This Row],[Count]]</f>
        <v>0.45</v>
      </c>
      <c r="W72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452.5</v>
      </c>
      <c r="X72" s="4">
        <f>_xlfn.RANK.AVG(Table4[[#This Row],[Score]],Table4[Score],1)</f>
        <v>67.5</v>
      </c>
      <c r="Y72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259</v>
      </c>
      <c r="Z72" s="4">
        <f>_xlfn.RANK.AVG(Table4[[#This Row],[Score 2 ]],Table4[[Score 2 ]],1)</f>
        <v>71</v>
      </c>
    </row>
    <row r="73" spans="1:26" x14ac:dyDescent="0.3">
      <c r="A73" s="3" t="s">
        <v>121</v>
      </c>
      <c r="B73" s="4">
        <f>COUNTIFS(Table2[Sub-Sector],Table4[[#This Row],[Sub-Sector]])</f>
        <v>8</v>
      </c>
      <c r="C73" s="3">
        <f>COUNTIFS(Table2[Sub-Sector],Table4[[#This Row],[Sub-Sector]],Table2[Uptrend],"Uptrend")/Table4[[#This Row],[Count]]</f>
        <v>0.75</v>
      </c>
      <c r="D73" s="3">
        <f>COUNTIFS(Table2[Sub-Sector],Table4[[#This Row],[Sub-Sector]],Table2[1W Return vs Nifty],"&gt;=5")/Table4[[#This Row],[Count]]</f>
        <v>0</v>
      </c>
      <c r="E73" s="3">
        <f>COUNTIFS(Table2[Sub-Sector],Table4[[#This Row],[Sub-Sector]],Table2[1M Return vs Nifty],"&gt;=5")/Table4[[#This Row],[Count]]</f>
        <v>0.375</v>
      </c>
      <c r="F73" s="3">
        <f>COUNTIFS(Table2[Sub-Sector],Table4[[#This Row],[Sub-Sector]],Table2[6M Return vs Nifty],"&gt;=10")/Table4[[#This Row],[Count]]</f>
        <v>0.5</v>
      </c>
      <c r="G73" s="3">
        <f>COUNTIFS(Table2[Sub-Sector],Table4[[#This Row],[Sub-Sector]],Table2[1Y Return vs Nifty],"&gt;=10")/Table4[[#This Row],[Count]]</f>
        <v>0.5</v>
      </c>
      <c r="H73" s="3">
        <f>COUNTIFS(Table2[Sub-Sector],Table4[[#This Row],[Sub-Sector]],Table2[RSI Exponential â€“ 14D],"&gt;=50")/Table4[[#This Row],[Count]]</f>
        <v>0.625</v>
      </c>
      <c r="I73" s="3">
        <f>COUNTIFS(Table2[Sub-Sector],Table4[[#This Row],[Sub-Sector]],Table2[Relative Volume],"&gt;=1")/Table4[[#This Row],[Count]]</f>
        <v>0.375</v>
      </c>
      <c r="J73" s="3">
        <f>COUNTIFS(Table2[Sub-Sector],Table4[[#This Row],[Sub-Sector]],Table2[% Away From Day Low],"&gt;=0.05")/Table4[[#This Row],[Count]]</f>
        <v>0.125</v>
      </c>
      <c r="K73" s="3">
        <f>COUNTIFS(Table2[Sub-Sector],Table4[[#This Row],[Sub-Sector]],Table2[% Away From Day High],"&lt;=0.05")/Table4[[#This Row],[Count]]</f>
        <v>1</v>
      </c>
      <c r="L73" s="3">
        <f>COUNTIFS(Table2[Sub-Sector],Table4[[#This Row],[Sub-Sector]],Table2[% Away From Current Week Low],"&gt;=0.05")/Table4[[#This Row],[Count]]</f>
        <v>0.125</v>
      </c>
      <c r="M73" s="3">
        <f>COUNTIFS(Table2[Sub-Sector],Table4[[#This Row],[Sub-Sector]],Table2[% Away From Current Week High],"&lt;=0.05")/Table4[[#This Row],[Count]]</f>
        <v>1</v>
      </c>
      <c r="N73" s="3">
        <f>COUNTIFS(Table2[Sub-Sector],Table4[[#This Row],[Sub-Sector]],Table2[% Away From Current Month Low],"&gt;=0.05")/Table4[[#This Row],[Count]]</f>
        <v>0.5</v>
      </c>
      <c r="O73" s="3">
        <f>COUNTIFS(Table2[Sub-Sector],Table4[[#This Row],[Sub-Sector]],Table2[% Away From Current Month High],"&lt;=0.05")/Table4[[#This Row],[Count]]</f>
        <v>0.625</v>
      </c>
      <c r="P73" s="3">
        <f>COUNTIFS(Table2[Sub-Sector],Table4[[#This Row],[Sub-Sector]],Table2[% Away From 52W High],"&lt;=10")/Table4[[#This Row],[Count]]</f>
        <v>0.625</v>
      </c>
      <c r="Q73" s="3">
        <f>COUNTIFS(Table2[Sub-Sector],Table4[[#This Row],[Sub-Sector]],Table2[% Away From 52W Low],"&gt;=10")/Table4[[#This Row],[Count]]</f>
        <v>1</v>
      </c>
      <c r="R73" s="3">
        <f>COUNTIFS(Table2[Sub-Sector],Table4[[#This Row],[Sub-Sector]],Table2[% Price above 20 EMA],"&gt;=0")/Table4[[#This Row],[Count]]</f>
        <v>0.75</v>
      </c>
      <c r="S73" s="3">
        <f>COUNTIFS(Table2[Sub-Sector],Table4[[#This Row],[Sub-Sector]],Table2[% Price above 50 EMA],"&gt;=0")/Table4[[#This Row],[Count]]</f>
        <v>0.875</v>
      </c>
      <c r="T73" s="3">
        <f>COUNTIFS(Table2[Sub-Sector],Table4[[#This Row],[Sub-Sector]],Table2[% Price above 200 EMA],"&gt;=0")/Table4[[#This Row],[Count]]</f>
        <v>1</v>
      </c>
      <c r="U73" s="3">
        <f>COUNTIFS(Table2[Sub-Sector],Table4[[#This Row],[Sub-Sector]],Table2[Rate of Change - Zone],"Positive")/Table4[[#This Row],[Count]]</f>
        <v>0.375</v>
      </c>
      <c r="V73" s="3">
        <f>COUNTIFS(Table2[Sub-Sector],Table4[[#This Row],[Sub-Sector]],Table2[Sharpe Ratio],"&gt;=0.10")/Table4[[#This Row],[Count]]</f>
        <v>0.125</v>
      </c>
      <c r="W73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429.5</v>
      </c>
      <c r="X73" s="4">
        <f>_xlfn.RANK.AVG(Table4[[#This Row],[Score]],Table4[Score],1)</f>
        <v>57</v>
      </c>
      <c r="Y73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259.5</v>
      </c>
      <c r="Z73" s="4">
        <f>_xlfn.RANK.AVG(Table4[[#This Row],[Score 2 ]],Table4[[Score 2 ]],1)</f>
        <v>72</v>
      </c>
    </row>
    <row r="74" spans="1:26" x14ac:dyDescent="0.3">
      <c r="A74" s="3" t="s">
        <v>283</v>
      </c>
      <c r="B74" s="4">
        <f>COUNTIFS(Table2[Sub-Sector],Table4[[#This Row],[Sub-Sector]])</f>
        <v>14</v>
      </c>
      <c r="C74" s="3">
        <f>COUNTIFS(Table2[Sub-Sector],Table4[[#This Row],[Sub-Sector]],Table2[Uptrend],"Uptrend")/Table4[[#This Row],[Count]]</f>
        <v>0.6428571428571429</v>
      </c>
      <c r="D74" s="3">
        <f>COUNTIFS(Table2[Sub-Sector],Table4[[#This Row],[Sub-Sector]],Table2[1W Return vs Nifty],"&gt;=5")/Table4[[#This Row],[Count]]</f>
        <v>0.21428571428571427</v>
      </c>
      <c r="E74" s="3">
        <f>COUNTIFS(Table2[Sub-Sector],Table4[[#This Row],[Sub-Sector]],Table2[1M Return vs Nifty],"&gt;=5")/Table4[[#This Row],[Count]]</f>
        <v>0.6428571428571429</v>
      </c>
      <c r="F74" s="3">
        <f>COUNTIFS(Table2[Sub-Sector],Table4[[#This Row],[Sub-Sector]],Table2[6M Return vs Nifty],"&gt;=10")/Table4[[#This Row],[Count]]</f>
        <v>0.2857142857142857</v>
      </c>
      <c r="G74" s="3">
        <f>COUNTIFS(Table2[Sub-Sector],Table4[[#This Row],[Sub-Sector]],Table2[1Y Return vs Nifty],"&gt;=10")/Table4[[#This Row],[Count]]</f>
        <v>0.42857142857142855</v>
      </c>
      <c r="H74" s="3">
        <f>COUNTIFS(Table2[Sub-Sector],Table4[[#This Row],[Sub-Sector]],Table2[RSI Exponential â€“ 14D],"&gt;=50")/Table4[[#This Row],[Count]]</f>
        <v>0.7857142857142857</v>
      </c>
      <c r="I74" s="3">
        <f>COUNTIFS(Table2[Sub-Sector],Table4[[#This Row],[Sub-Sector]],Table2[Relative Volume],"&gt;=1")/Table4[[#This Row],[Count]]</f>
        <v>0.35714285714285715</v>
      </c>
      <c r="J74" s="3">
        <f>COUNTIFS(Table2[Sub-Sector],Table4[[#This Row],[Sub-Sector]],Table2[% Away From Day Low],"&gt;=0.05")/Table4[[#This Row],[Count]]</f>
        <v>0</v>
      </c>
      <c r="K74" s="3">
        <f>COUNTIFS(Table2[Sub-Sector],Table4[[#This Row],[Sub-Sector]],Table2[% Away From Day High],"&lt;=0.05")/Table4[[#This Row],[Count]]</f>
        <v>0.9285714285714286</v>
      </c>
      <c r="L74" s="3">
        <f>COUNTIFS(Table2[Sub-Sector],Table4[[#This Row],[Sub-Sector]],Table2[% Away From Current Week Low],"&gt;=0.05")/Table4[[#This Row],[Count]]</f>
        <v>0</v>
      </c>
      <c r="M74" s="3">
        <f>COUNTIFS(Table2[Sub-Sector],Table4[[#This Row],[Sub-Sector]],Table2[% Away From Current Week High],"&lt;=0.05")/Table4[[#This Row],[Count]]</f>
        <v>0.9285714285714286</v>
      </c>
      <c r="N74" s="3">
        <f>COUNTIFS(Table2[Sub-Sector],Table4[[#This Row],[Sub-Sector]],Table2[% Away From Current Month Low],"&gt;=0.05")/Table4[[#This Row],[Count]]</f>
        <v>0.7857142857142857</v>
      </c>
      <c r="O74" s="3">
        <f>COUNTIFS(Table2[Sub-Sector],Table4[[#This Row],[Sub-Sector]],Table2[% Away From Current Month High],"&lt;=0.05")/Table4[[#This Row],[Count]]</f>
        <v>0.8571428571428571</v>
      </c>
      <c r="P74" s="3">
        <f>COUNTIFS(Table2[Sub-Sector],Table4[[#This Row],[Sub-Sector]],Table2[% Away From 52W High],"&lt;=10")/Table4[[#This Row],[Count]]</f>
        <v>0.5714285714285714</v>
      </c>
      <c r="Q74" s="3">
        <f>COUNTIFS(Table2[Sub-Sector],Table4[[#This Row],[Sub-Sector]],Table2[% Away From 52W Low],"&gt;=10")/Table4[[#This Row],[Count]]</f>
        <v>1</v>
      </c>
      <c r="R74" s="3">
        <f>COUNTIFS(Table2[Sub-Sector],Table4[[#This Row],[Sub-Sector]],Table2[% Price above 20 EMA],"&gt;=0")/Table4[[#This Row],[Count]]</f>
        <v>0.7857142857142857</v>
      </c>
      <c r="S74" s="3">
        <f>COUNTIFS(Table2[Sub-Sector],Table4[[#This Row],[Sub-Sector]],Table2[% Price above 50 EMA],"&gt;=0")/Table4[[#This Row],[Count]]</f>
        <v>0.8571428571428571</v>
      </c>
      <c r="T74" s="3">
        <f>COUNTIFS(Table2[Sub-Sector],Table4[[#This Row],[Sub-Sector]],Table2[% Price above 200 EMA],"&gt;=0")/Table4[[#This Row],[Count]]</f>
        <v>0.9285714285714286</v>
      </c>
      <c r="U74" s="3">
        <f>COUNTIFS(Table2[Sub-Sector],Table4[[#This Row],[Sub-Sector]],Table2[Rate of Change - Zone],"Positive")/Table4[[#This Row],[Count]]</f>
        <v>0.7857142857142857</v>
      </c>
      <c r="V74" s="3">
        <f>COUNTIFS(Table2[Sub-Sector],Table4[[#This Row],[Sub-Sector]],Table2[Sharpe Ratio],"&gt;=0.10")/Table4[[#This Row],[Count]]</f>
        <v>0.14285714285714285</v>
      </c>
      <c r="W74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375.5</v>
      </c>
      <c r="X74" s="4">
        <f>_xlfn.RANK.AVG(Table4[[#This Row],[Score]],Table4[Score],1)</f>
        <v>47</v>
      </c>
      <c r="Y74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260.5</v>
      </c>
      <c r="Z74" s="4">
        <f>_xlfn.RANK.AVG(Table4[[#This Row],[Score 2 ]],Table4[[Score 2 ]],1)</f>
        <v>73</v>
      </c>
    </row>
    <row r="75" spans="1:26" x14ac:dyDescent="0.3">
      <c r="A75" s="3" t="s">
        <v>89</v>
      </c>
      <c r="B75" s="4">
        <f>COUNTIFS(Table2[Sub-Sector],Table4[[#This Row],[Sub-Sector]])</f>
        <v>5</v>
      </c>
      <c r="C75" s="3">
        <f>COUNTIFS(Table2[Sub-Sector],Table4[[#This Row],[Sub-Sector]],Table2[Uptrend],"Uptrend")/Table4[[#This Row],[Count]]</f>
        <v>0.2</v>
      </c>
      <c r="D75" s="3">
        <f>COUNTIFS(Table2[Sub-Sector],Table4[[#This Row],[Sub-Sector]],Table2[1W Return vs Nifty],"&gt;=5")/Table4[[#This Row],[Count]]</f>
        <v>0</v>
      </c>
      <c r="E75" s="3">
        <f>COUNTIFS(Table2[Sub-Sector],Table4[[#This Row],[Sub-Sector]],Table2[1M Return vs Nifty],"&gt;=5")/Table4[[#This Row],[Count]]</f>
        <v>0</v>
      </c>
      <c r="F75" s="3">
        <f>COUNTIFS(Table2[Sub-Sector],Table4[[#This Row],[Sub-Sector]],Table2[6M Return vs Nifty],"&gt;=10")/Table4[[#This Row],[Count]]</f>
        <v>0.6</v>
      </c>
      <c r="G75" s="3">
        <f>COUNTIFS(Table2[Sub-Sector],Table4[[#This Row],[Sub-Sector]],Table2[1Y Return vs Nifty],"&gt;=10")/Table4[[#This Row],[Count]]</f>
        <v>0.6</v>
      </c>
      <c r="H75" s="3">
        <f>COUNTIFS(Table2[Sub-Sector],Table4[[#This Row],[Sub-Sector]],Table2[RSI Exponential â€“ 14D],"&gt;=50")/Table4[[#This Row],[Count]]</f>
        <v>0.6</v>
      </c>
      <c r="I75" s="3">
        <f>COUNTIFS(Table2[Sub-Sector],Table4[[#This Row],[Sub-Sector]],Table2[Relative Volume],"&gt;=1")/Table4[[#This Row],[Count]]</f>
        <v>0</v>
      </c>
      <c r="J75" s="3">
        <f>COUNTIFS(Table2[Sub-Sector],Table4[[#This Row],[Sub-Sector]],Table2[% Away From Day Low],"&gt;=0.05")/Table4[[#This Row],[Count]]</f>
        <v>0</v>
      </c>
      <c r="K75" s="3">
        <f>COUNTIFS(Table2[Sub-Sector],Table4[[#This Row],[Sub-Sector]],Table2[% Away From Day High],"&lt;=0.05")/Table4[[#This Row],[Count]]</f>
        <v>1</v>
      </c>
      <c r="L75" s="3">
        <f>COUNTIFS(Table2[Sub-Sector],Table4[[#This Row],[Sub-Sector]],Table2[% Away From Current Week Low],"&gt;=0.05")/Table4[[#This Row],[Count]]</f>
        <v>0</v>
      </c>
      <c r="M75" s="3">
        <f>COUNTIFS(Table2[Sub-Sector],Table4[[#This Row],[Sub-Sector]],Table2[% Away From Current Week High],"&lt;=0.05")/Table4[[#This Row],[Count]]</f>
        <v>1</v>
      </c>
      <c r="N75" s="3">
        <f>COUNTIFS(Table2[Sub-Sector],Table4[[#This Row],[Sub-Sector]],Table2[% Away From Current Month Low],"&gt;=0.05")/Table4[[#This Row],[Count]]</f>
        <v>0.8</v>
      </c>
      <c r="O75" s="3">
        <f>COUNTIFS(Table2[Sub-Sector],Table4[[#This Row],[Sub-Sector]],Table2[% Away From Current Month High],"&lt;=0.05")/Table4[[#This Row],[Count]]</f>
        <v>0.4</v>
      </c>
      <c r="P75" s="3">
        <f>COUNTIFS(Table2[Sub-Sector],Table4[[#This Row],[Sub-Sector]],Table2[% Away From 52W High],"&lt;=10")/Table4[[#This Row],[Count]]</f>
        <v>0</v>
      </c>
      <c r="Q75" s="3">
        <f>COUNTIFS(Table2[Sub-Sector],Table4[[#This Row],[Sub-Sector]],Table2[% Away From 52W Low],"&gt;=10")/Table4[[#This Row],[Count]]</f>
        <v>1</v>
      </c>
      <c r="R75" s="3">
        <f>COUNTIFS(Table2[Sub-Sector],Table4[[#This Row],[Sub-Sector]],Table2[% Price above 20 EMA],"&gt;=0")/Table4[[#This Row],[Count]]</f>
        <v>0.2</v>
      </c>
      <c r="S75" s="3">
        <f>COUNTIFS(Table2[Sub-Sector],Table4[[#This Row],[Sub-Sector]],Table2[% Price above 50 EMA],"&gt;=0")/Table4[[#This Row],[Count]]</f>
        <v>0.2</v>
      </c>
      <c r="T75" s="3">
        <f>COUNTIFS(Table2[Sub-Sector],Table4[[#This Row],[Sub-Sector]],Table2[% Price above 200 EMA],"&gt;=0")/Table4[[#This Row],[Count]]</f>
        <v>0.8</v>
      </c>
      <c r="U75" s="3">
        <f>COUNTIFS(Table2[Sub-Sector],Table4[[#This Row],[Sub-Sector]],Table2[Rate of Change - Zone],"Positive")/Table4[[#This Row],[Count]]</f>
        <v>0.6</v>
      </c>
      <c r="V75" s="3">
        <f>COUNTIFS(Table2[Sub-Sector],Table4[[#This Row],[Sub-Sector]],Table2[Sharpe Ratio],"&gt;=0.10")/Table4[[#This Row],[Count]]</f>
        <v>0.6</v>
      </c>
      <c r="W75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561</v>
      </c>
      <c r="X75" s="4">
        <f>_xlfn.RANK.AVG(Table4[[#This Row],[Score]],Table4[Score],1)</f>
        <v>100</v>
      </c>
      <c r="Y75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266.5</v>
      </c>
      <c r="Z75" s="4">
        <f>_xlfn.RANK.AVG(Table4[[#This Row],[Score 2 ]],Table4[[Score 2 ]],1)</f>
        <v>74</v>
      </c>
    </row>
    <row r="76" spans="1:26" x14ac:dyDescent="0.3">
      <c r="A76" s="3" t="s">
        <v>294</v>
      </c>
      <c r="B76" s="4">
        <f>COUNTIFS(Table2[Sub-Sector],Table4[[#This Row],[Sub-Sector]])</f>
        <v>14</v>
      </c>
      <c r="C76" s="3">
        <f>COUNTIFS(Table2[Sub-Sector],Table4[[#This Row],[Sub-Sector]],Table2[Uptrend],"Uptrend")/Table4[[#This Row],[Count]]</f>
        <v>0.5</v>
      </c>
      <c r="D76" s="3">
        <f>COUNTIFS(Table2[Sub-Sector],Table4[[#This Row],[Sub-Sector]],Table2[1W Return vs Nifty],"&gt;=5")/Table4[[#This Row],[Count]]</f>
        <v>0.14285714285714285</v>
      </c>
      <c r="E76" s="3">
        <f>COUNTIFS(Table2[Sub-Sector],Table4[[#This Row],[Sub-Sector]],Table2[1M Return vs Nifty],"&gt;=5")/Table4[[#This Row],[Count]]</f>
        <v>7.1428571428571425E-2</v>
      </c>
      <c r="F76" s="3">
        <f>COUNTIFS(Table2[Sub-Sector],Table4[[#This Row],[Sub-Sector]],Table2[6M Return vs Nifty],"&gt;=10")/Table4[[#This Row],[Count]]</f>
        <v>0.2857142857142857</v>
      </c>
      <c r="G76" s="3">
        <f>COUNTIFS(Table2[Sub-Sector],Table4[[#This Row],[Sub-Sector]],Table2[1Y Return vs Nifty],"&gt;=10")/Table4[[#This Row],[Count]]</f>
        <v>0.42857142857142855</v>
      </c>
      <c r="H76" s="3">
        <f>COUNTIFS(Table2[Sub-Sector],Table4[[#This Row],[Sub-Sector]],Table2[RSI Exponential â€“ 14D],"&gt;=50")/Table4[[#This Row],[Count]]</f>
        <v>0.7857142857142857</v>
      </c>
      <c r="I76" s="3">
        <f>COUNTIFS(Table2[Sub-Sector],Table4[[#This Row],[Sub-Sector]],Table2[Relative Volume],"&gt;=1")/Table4[[#This Row],[Count]]</f>
        <v>0.2857142857142857</v>
      </c>
      <c r="J76" s="3">
        <f>COUNTIFS(Table2[Sub-Sector],Table4[[#This Row],[Sub-Sector]],Table2[% Away From Day Low],"&gt;=0.05")/Table4[[#This Row],[Count]]</f>
        <v>7.1428571428571425E-2</v>
      </c>
      <c r="K76" s="3">
        <f>COUNTIFS(Table2[Sub-Sector],Table4[[#This Row],[Sub-Sector]],Table2[% Away From Day High],"&lt;=0.05")/Table4[[#This Row],[Count]]</f>
        <v>1</v>
      </c>
      <c r="L76" s="3">
        <f>COUNTIFS(Table2[Sub-Sector],Table4[[#This Row],[Sub-Sector]],Table2[% Away From Current Week Low],"&gt;=0.05")/Table4[[#This Row],[Count]]</f>
        <v>7.1428571428571425E-2</v>
      </c>
      <c r="M76" s="3">
        <f>COUNTIFS(Table2[Sub-Sector],Table4[[#This Row],[Sub-Sector]],Table2[% Away From Current Week High],"&lt;=0.05")/Table4[[#This Row],[Count]]</f>
        <v>1</v>
      </c>
      <c r="N76" s="3">
        <f>COUNTIFS(Table2[Sub-Sector],Table4[[#This Row],[Sub-Sector]],Table2[% Away From Current Month Low],"&gt;=0.05")/Table4[[#This Row],[Count]]</f>
        <v>0.8571428571428571</v>
      </c>
      <c r="O76" s="3">
        <f>COUNTIFS(Table2[Sub-Sector],Table4[[#This Row],[Sub-Sector]],Table2[% Away From Current Month High],"&lt;=0.05")/Table4[[#This Row],[Count]]</f>
        <v>0.5714285714285714</v>
      </c>
      <c r="P76" s="3">
        <f>COUNTIFS(Table2[Sub-Sector],Table4[[#This Row],[Sub-Sector]],Table2[% Away From 52W High],"&lt;=10")/Table4[[#This Row],[Count]]</f>
        <v>0.35714285714285715</v>
      </c>
      <c r="Q76" s="3">
        <f>COUNTIFS(Table2[Sub-Sector],Table4[[#This Row],[Sub-Sector]],Table2[% Away From 52W Low],"&gt;=10")/Table4[[#This Row],[Count]]</f>
        <v>1</v>
      </c>
      <c r="R76" s="3">
        <f>COUNTIFS(Table2[Sub-Sector],Table4[[#This Row],[Sub-Sector]],Table2[% Price above 20 EMA],"&gt;=0")/Table4[[#This Row],[Count]]</f>
        <v>0.7857142857142857</v>
      </c>
      <c r="S76" s="3">
        <f>COUNTIFS(Table2[Sub-Sector],Table4[[#This Row],[Sub-Sector]],Table2[% Price above 50 EMA],"&gt;=0")/Table4[[#This Row],[Count]]</f>
        <v>0.7857142857142857</v>
      </c>
      <c r="T76" s="3">
        <f>COUNTIFS(Table2[Sub-Sector],Table4[[#This Row],[Sub-Sector]],Table2[% Price above 200 EMA],"&gt;=0")/Table4[[#This Row],[Count]]</f>
        <v>0.9285714285714286</v>
      </c>
      <c r="U76" s="3">
        <f>COUNTIFS(Table2[Sub-Sector],Table4[[#This Row],[Sub-Sector]],Table2[Rate of Change - Zone],"Positive")/Table4[[#This Row],[Count]]</f>
        <v>0.8571428571428571</v>
      </c>
      <c r="V76" s="3">
        <f>COUNTIFS(Table2[Sub-Sector],Table4[[#This Row],[Sub-Sector]],Table2[Sharpe Ratio],"&gt;=0.10")/Table4[[#This Row],[Count]]</f>
        <v>0.2857142857142857</v>
      </c>
      <c r="W76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461</v>
      </c>
      <c r="X76" s="4">
        <f>_xlfn.RANK.AVG(Table4[[#This Row],[Score]],Table4[Score],1)</f>
        <v>75</v>
      </c>
      <c r="Y76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268</v>
      </c>
      <c r="Z76" s="4">
        <f>_xlfn.RANK.AVG(Table4[[#This Row],[Score 2 ]],Table4[[Score 2 ]],1)</f>
        <v>75.5</v>
      </c>
    </row>
    <row r="77" spans="1:26" x14ac:dyDescent="0.3">
      <c r="A77" s="3" t="s">
        <v>46</v>
      </c>
      <c r="B77" s="4">
        <f>COUNTIFS(Table2[Sub-Sector],Table4[[#This Row],[Sub-Sector]])</f>
        <v>27</v>
      </c>
      <c r="C77" s="3">
        <f>COUNTIFS(Table2[Sub-Sector],Table4[[#This Row],[Sub-Sector]],Table2[Uptrend],"Uptrend")/Table4[[#This Row],[Count]]</f>
        <v>0.66666666666666663</v>
      </c>
      <c r="D77" s="3">
        <f>COUNTIFS(Table2[Sub-Sector],Table4[[#This Row],[Sub-Sector]],Table2[1W Return vs Nifty],"&gt;=5")/Table4[[#This Row],[Count]]</f>
        <v>7.407407407407407E-2</v>
      </c>
      <c r="E77" s="3">
        <f>COUNTIFS(Table2[Sub-Sector],Table4[[#This Row],[Sub-Sector]],Table2[1M Return vs Nifty],"&gt;=5")/Table4[[#This Row],[Count]]</f>
        <v>0.14814814814814814</v>
      </c>
      <c r="F77" s="3">
        <f>COUNTIFS(Table2[Sub-Sector],Table4[[#This Row],[Sub-Sector]],Table2[6M Return vs Nifty],"&gt;=10")/Table4[[#This Row],[Count]]</f>
        <v>0.48148148148148145</v>
      </c>
      <c r="G77" s="3">
        <f>COUNTIFS(Table2[Sub-Sector],Table4[[#This Row],[Sub-Sector]],Table2[1Y Return vs Nifty],"&gt;=10")/Table4[[#This Row],[Count]]</f>
        <v>0.62962962962962965</v>
      </c>
      <c r="H77" s="3">
        <f>COUNTIFS(Table2[Sub-Sector],Table4[[#This Row],[Sub-Sector]],Table2[RSI Exponential â€“ 14D],"&gt;=50")/Table4[[#This Row],[Count]]</f>
        <v>0.48148148148148145</v>
      </c>
      <c r="I77" s="3">
        <f>COUNTIFS(Table2[Sub-Sector],Table4[[#This Row],[Sub-Sector]],Table2[Relative Volume],"&gt;=1")/Table4[[#This Row],[Count]]</f>
        <v>0.1111111111111111</v>
      </c>
      <c r="J77" s="3">
        <f>COUNTIFS(Table2[Sub-Sector],Table4[[#This Row],[Sub-Sector]],Table2[% Away From Day Low],"&gt;=0.05")/Table4[[#This Row],[Count]]</f>
        <v>0</v>
      </c>
      <c r="K77" s="3">
        <f>COUNTIFS(Table2[Sub-Sector],Table4[[#This Row],[Sub-Sector]],Table2[% Away From Day High],"&lt;=0.05")/Table4[[#This Row],[Count]]</f>
        <v>0.92592592592592593</v>
      </c>
      <c r="L77" s="3">
        <f>COUNTIFS(Table2[Sub-Sector],Table4[[#This Row],[Sub-Sector]],Table2[% Away From Current Week Low],"&gt;=0.05")/Table4[[#This Row],[Count]]</f>
        <v>0</v>
      </c>
      <c r="M77" s="3">
        <f>COUNTIFS(Table2[Sub-Sector],Table4[[#This Row],[Sub-Sector]],Table2[% Away From Current Week High],"&lt;=0.05")/Table4[[#This Row],[Count]]</f>
        <v>0.92592592592592593</v>
      </c>
      <c r="N77" s="3">
        <f>COUNTIFS(Table2[Sub-Sector],Table4[[#This Row],[Sub-Sector]],Table2[% Away From Current Month Low],"&gt;=0.05")/Table4[[#This Row],[Count]]</f>
        <v>0.62962962962962965</v>
      </c>
      <c r="O77" s="3">
        <f>COUNTIFS(Table2[Sub-Sector],Table4[[#This Row],[Sub-Sector]],Table2[% Away From Current Month High],"&lt;=0.05")/Table4[[#This Row],[Count]]</f>
        <v>0.18518518518518517</v>
      </c>
      <c r="P77" s="3">
        <f>COUNTIFS(Table2[Sub-Sector],Table4[[#This Row],[Sub-Sector]],Table2[% Away From 52W High],"&lt;=10")/Table4[[#This Row],[Count]]</f>
        <v>0.33333333333333331</v>
      </c>
      <c r="Q77" s="3">
        <f>COUNTIFS(Table2[Sub-Sector],Table4[[#This Row],[Sub-Sector]],Table2[% Away From 52W Low],"&gt;=10")/Table4[[#This Row],[Count]]</f>
        <v>1</v>
      </c>
      <c r="R77" s="3">
        <f>COUNTIFS(Table2[Sub-Sector],Table4[[#This Row],[Sub-Sector]],Table2[% Price above 20 EMA],"&gt;=0")/Table4[[#This Row],[Count]]</f>
        <v>0.48148148148148145</v>
      </c>
      <c r="S77" s="3">
        <f>COUNTIFS(Table2[Sub-Sector],Table4[[#This Row],[Sub-Sector]],Table2[% Price above 50 EMA],"&gt;=0")/Table4[[#This Row],[Count]]</f>
        <v>0.62962962962962965</v>
      </c>
      <c r="T77" s="3">
        <f>COUNTIFS(Table2[Sub-Sector],Table4[[#This Row],[Sub-Sector]],Table2[% Price above 200 EMA],"&gt;=0")/Table4[[#This Row],[Count]]</f>
        <v>0.88888888888888884</v>
      </c>
      <c r="U77" s="3">
        <f>COUNTIFS(Table2[Sub-Sector],Table4[[#This Row],[Sub-Sector]],Table2[Rate of Change - Zone],"Positive")/Table4[[#This Row],[Count]]</f>
        <v>0.55555555555555558</v>
      </c>
      <c r="V77" s="3">
        <f>COUNTIFS(Table2[Sub-Sector],Table4[[#This Row],[Sub-Sector]],Table2[Sharpe Ratio],"&gt;=0.10")/Table4[[#This Row],[Count]]</f>
        <v>0.66666666666666663</v>
      </c>
      <c r="W77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446.5</v>
      </c>
      <c r="X77" s="4">
        <f>_xlfn.RANK.AVG(Table4[[#This Row],[Score]],Table4[Score],1)</f>
        <v>63.5</v>
      </c>
      <c r="Y77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268</v>
      </c>
      <c r="Z77" s="4">
        <f>_xlfn.RANK.AVG(Table4[[#This Row],[Score 2 ]],Table4[[Score 2 ]],1)</f>
        <v>75.5</v>
      </c>
    </row>
    <row r="78" spans="1:26" x14ac:dyDescent="0.3">
      <c r="A78" s="3" t="s">
        <v>18</v>
      </c>
      <c r="B78" s="4">
        <f>COUNTIFS(Table2[Sub-Sector],Table4[[#This Row],[Sub-Sector]])</f>
        <v>6</v>
      </c>
      <c r="C78" s="3">
        <f>COUNTIFS(Table2[Sub-Sector],Table4[[#This Row],[Sub-Sector]],Table2[Uptrend],"Uptrend")/Table4[[#This Row],[Count]]</f>
        <v>0.66666666666666663</v>
      </c>
      <c r="D78" s="3">
        <f>COUNTIFS(Table2[Sub-Sector],Table4[[#This Row],[Sub-Sector]],Table2[1W Return vs Nifty],"&gt;=5")/Table4[[#This Row],[Count]]</f>
        <v>0</v>
      </c>
      <c r="E78" s="3">
        <f>COUNTIFS(Table2[Sub-Sector],Table4[[#This Row],[Sub-Sector]],Table2[1M Return vs Nifty],"&gt;=5")/Table4[[#This Row],[Count]]</f>
        <v>0.33333333333333331</v>
      </c>
      <c r="F78" s="3">
        <f>COUNTIFS(Table2[Sub-Sector],Table4[[#This Row],[Sub-Sector]],Table2[6M Return vs Nifty],"&gt;=10")/Table4[[#This Row],[Count]]</f>
        <v>0</v>
      </c>
      <c r="G78" s="3">
        <f>COUNTIFS(Table2[Sub-Sector],Table4[[#This Row],[Sub-Sector]],Table2[1Y Return vs Nifty],"&gt;=10")/Table4[[#This Row],[Count]]</f>
        <v>0.83333333333333337</v>
      </c>
      <c r="H78" s="3">
        <f>COUNTIFS(Table2[Sub-Sector],Table4[[#This Row],[Sub-Sector]],Table2[RSI Exponential â€“ 14D],"&gt;=50")/Table4[[#This Row],[Count]]</f>
        <v>1</v>
      </c>
      <c r="I78" s="3">
        <f>COUNTIFS(Table2[Sub-Sector],Table4[[#This Row],[Sub-Sector]],Table2[Relative Volume],"&gt;=1")/Table4[[#This Row],[Count]]</f>
        <v>0</v>
      </c>
      <c r="J78" s="3">
        <f>COUNTIFS(Table2[Sub-Sector],Table4[[#This Row],[Sub-Sector]],Table2[% Away From Day Low],"&gt;=0.05")/Table4[[#This Row],[Count]]</f>
        <v>0</v>
      </c>
      <c r="K78" s="3">
        <f>COUNTIFS(Table2[Sub-Sector],Table4[[#This Row],[Sub-Sector]],Table2[% Away From Day High],"&lt;=0.05")/Table4[[#This Row],[Count]]</f>
        <v>1</v>
      </c>
      <c r="L78" s="3">
        <f>COUNTIFS(Table2[Sub-Sector],Table4[[#This Row],[Sub-Sector]],Table2[% Away From Current Week Low],"&gt;=0.05")/Table4[[#This Row],[Count]]</f>
        <v>0</v>
      </c>
      <c r="M78" s="3">
        <f>COUNTIFS(Table2[Sub-Sector],Table4[[#This Row],[Sub-Sector]],Table2[% Away From Current Week High],"&lt;=0.05")/Table4[[#This Row],[Count]]</f>
        <v>1</v>
      </c>
      <c r="N78" s="3">
        <f>COUNTIFS(Table2[Sub-Sector],Table4[[#This Row],[Sub-Sector]],Table2[% Away From Current Month Low],"&gt;=0.05")/Table4[[#This Row],[Count]]</f>
        <v>1</v>
      </c>
      <c r="O78" s="3">
        <f>COUNTIFS(Table2[Sub-Sector],Table4[[#This Row],[Sub-Sector]],Table2[% Away From Current Month High],"&lt;=0.05")/Table4[[#This Row],[Count]]</f>
        <v>0.66666666666666663</v>
      </c>
      <c r="P78" s="3">
        <f>COUNTIFS(Table2[Sub-Sector],Table4[[#This Row],[Sub-Sector]],Table2[% Away From 52W High],"&lt;=10")/Table4[[#This Row],[Count]]</f>
        <v>0.5</v>
      </c>
      <c r="Q78" s="3">
        <f>COUNTIFS(Table2[Sub-Sector],Table4[[#This Row],[Sub-Sector]],Table2[% Away From 52W Low],"&gt;=10")/Table4[[#This Row],[Count]]</f>
        <v>1</v>
      </c>
      <c r="R78" s="3">
        <f>COUNTIFS(Table2[Sub-Sector],Table4[[#This Row],[Sub-Sector]],Table2[% Price above 20 EMA],"&gt;=0")/Table4[[#This Row],[Count]]</f>
        <v>0.83333333333333337</v>
      </c>
      <c r="S78" s="3">
        <f>COUNTIFS(Table2[Sub-Sector],Table4[[#This Row],[Sub-Sector]],Table2[% Price above 50 EMA],"&gt;=0")/Table4[[#This Row],[Count]]</f>
        <v>0.83333333333333337</v>
      </c>
      <c r="T78" s="3">
        <f>COUNTIFS(Table2[Sub-Sector],Table4[[#This Row],[Sub-Sector]],Table2[% Price above 200 EMA],"&gt;=0")/Table4[[#This Row],[Count]]</f>
        <v>1</v>
      </c>
      <c r="U78" s="3">
        <f>COUNTIFS(Table2[Sub-Sector],Table4[[#This Row],[Sub-Sector]],Table2[Rate of Change - Zone],"Positive")/Table4[[#This Row],[Count]]</f>
        <v>1</v>
      </c>
      <c r="V78" s="3">
        <f>COUNTIFS(Table2[Sub-Sector],Table4[[#This Row],[Sub-Sector]],Table2[Sharpe Ratio],"&gt;=0.10")/Table4[[#This Row],[Count]]</f>
        <v>0.5</v>
      </c>
      <c r="W78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457.5</v>
      </c>
      <c r="X78" s="4">
        <f>_xlfn.RANK.AVG(Table4[[#This Row],[Score]],Table4[Score],1)</f>
        <v>74</v>
      </c>
      <c r="Y78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268.5</v>
      </c>
      <c r="Z78" s="4">
        <f>_xlfn.RANK.AVG(Table4[[#This Row],[Score 2 ]],Table4[[Score 2 ]],1)</f>
        <v>77</v>
      </c>
    </row>
    <row r="79" spans="1:26" x14ac:dyDescent="0.3">
      <c r="A79" s="3" t="s">
        <v>552</v>
      </c>
      <c r="B79" s="4">
        <f>COUNTIFS(Table2[Sub-Sector],Table4[[#This Row],[Sub-Sector]])</f>
        <v>7</v>
      </c>
      <c r="C79" s="3">
        <f>COUNTIFS(Table2[Sub-Sector],Table4[[#This Row],[Sub-Sector]],Table2[Uptrend],"Uptrend")/Table4[[#This Row],[Count]]</f>
        <v>0.42857142857142855</v>
      </c>
      <c r="D79" s="3">
        <f>COUNTIFS(Table2[Sub-Sector],Table4[[#This Row],[Sub-Sector]],Table2[1W Return vs Nifty],"&gt;=5")/Table4[[#This Row],[Count]]</f>
        <v>0.14285714285714285</v>
      </c>
      <c r="E79" s="3">
        <f>COUNTIFS(Table2[Sub-Sector],Table4[[#This Row],[Sub-Sector]],Table2[1M Return vs Nifty],"&gt;=5")/Table4[[#This Row],[Count]]</f>
        <v>0.14285714285714285</v>
      </c>
      <c r="F79" s="3">
        <f>COUNTIFS(Table2[Sub-Sector],Table4[[#This Row],[Sub-Sector]],Table2[6M Return vs Nifty],"&gt;=10")/Table4[[#This Row],[Count]]</f>
        <v>0</v>
      </c>
      <c r="G79" s="3">
        <f>COUNTIFS(Table2[Sub-Sector],Table4[[#This Row],[Sub-Sector]],Table2[1Y Return vs Nifty],"&gt;=10")/Table4[[#This Row],[Count]]</f>
        <v>0.14285714285714285</v>
      </c>
      <c r="H79" s="3">
        <f>COUNTIFS(Table2[Sub-Sector],Table4[[#This Row],[Sub-Sector]],Table2[RSI Exponential â€“ 14D],"&gt;=50")/Table4[[#This Row],[Count]]</f>
        <v>0.8571428571428571</v>
      </c>
      <c r="I79" s="3">
        <f>COUNTIFS(Table2[Sub-Sector],Table4[[#This Row],[Sub-Sector]],Table2[Relative Volume],"&gt;=1")/Table4[[#This Row],[Count]]</f>
        <v>0.42857142857142855</v>
      </c>
      <c r="J79" s="3">
        <f>COUNTIFS(Table2[Sub-Sector],Table4[[#This Row],[Sub-Sector]],Table2[% Away From Day Low],"&gt;=0.05")/Table4[[#This Row],[Count]]</f>
        <v>0</v>
      </c>
      <c r="K79" s="3">
        <f>COUNTIFS(Table2[Sub-Sector],Table4[[#This Row],[Sub-Sector]],Table2[% Away From Day High],"&lt;=0.05")/Table4[[#This Row],[Count]]</f>
        <v>1</v>
      </c>
      <c r="L79" s="3">
        <f>COUNTIFS(Table2[Sub-Sector],Table4[[#This Row],[Sub-Sector]],Table2[% Away From Current Week Low],"&gt;=0.05")/Table4[[#This Row],[Count]]</f>
        <v>0</v>
      </c>
      <c r="M79" s="3">
        <f>COUNTIFS(Table2[Sub-Sector],Table4[[#This Row],[Sub-Sector]],Table2[% Away From Current Week High],"&lt;=0.05")/Table4[[#This Row],[Count]]</f>
        <v>1</v>
      </c>
      <c r="N79" s="3">
        <f>COUNTIFS(Table2[Sub-Sector],Table4[[#This Row],[Sub-Sector]],Table2[% Away From Current Month Low],"&gt;=0.05")/Table4[[#This Row],[Count]]</f>
        <v>0.8571428571428571</v>
      </c>
      <c r="O79" s="3">
        <f>COUNTIFS(Table2[Sub-Sector],Table4[[#This Row],[Sub-Sector]],Table2[% Away From Current Month High],"&lt;=0.05")/Table4[[#This Row],[Count]]</f>
        <v>0.5714285714285714</v>
      </c>
      <c r="P79" s="3">
        <f>COUNTIFS(Table2[Sub-Sector],Table4[[#This Row],[Sub-Sector]],Table2[% Away From 52W High],"&lt;=10")/Table4[[#This Row],[Count]]</f>
        <v>0.2857142857142857</v>
      </c>
      <c r="Q79" s="3">
        <f>COUNTIFS(Table2[Sub-Sector],Table4[[#This Row],[Sub-Sector]],Table2[% Away From 52W Low],"&gt;=10")/Table4[[#This Row],[Count]]</f>
        <v>1</v>
      </c>
      <c r="R79" s="3">
        <f>COUNTIFS(Table2[Sub-Sector],Table4[[#This Row],[Sub-Sector]],Table2[% Price above 20 EMA],"&gt;=0")/Table4[[#This Row],[Count]]</f>
        <v>0.5714285714285714</v>
      </c>
      <c r="S79" s="3">
        <f>COUNTIFS(Table2[Sub-Sector],Table4[[#This Row],[Sub-Sector]],Table2[% Price above 50 EMA],"&gt;=0")/Table4[[#This Row],[Count]]</f>
        <v>0.5714285714285714</v>
      </c>
      <c r="T79" s="3">
        <f>COUNTIFS(Table2[Sub-Sector],Table4[[#This Row],[Sub-Sector]],Table2[% Price above 200 EMA],"&gt;=0")/Table4[[#This Row],[Count]]</f>
        <v>0.8571428571428571</v>
      </c>
      <c r="U79" s="3">
        <f>COUNTIFS(Table2[Sub-Sector],Table4[[#This Row],[Sub-Sector]],Table2[Rate of Change - Zone],"Positive")/Table4[[#This Row],[Count]]</f>
        <v>1</v>
      </c>
      <c r="V79" s="3">
        <f>COUNTIFS(Table2[Sub-Sector],Table4[[#This Row],[Sub-Sector]],Table2[Sharpe Ratio],"&gt;=0.10")/Table4[[#This Row],[Count]]</f>
        <v>0</v>
      </c>
      <c r="W79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471</v>
      </c>
      <c r="X79" s="4">
        <f>_xlfn.RANK.AVG(Table4[[#This Row],[Score]],Table4[Score],1)</f>
        <v>79</v>
      </c>
      <c r="Y79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272.5</v>
      </c>
      <c r="Z79" s="4">
        <f>_xlfn.RANK.AVG(Table4[[#This Row],[Score 2 ]],Table4[[Score 2 ]],1)</f>
        <v>78</v>
      </c>
    </row>
    <row r="80" spans="1:26" x14ac:dyDescent="0.3">
      <c r="A80" s="3" t="s">
        <v>27</v>
      </c>
      <c r="B80" s="4">
        <f>COUNTIFS(Table2[Sub-Sector],Table4[[#This Row],[Sub-Sector]])</f>
        <v>4</v>
      </c>
      <c r="C80" s="3">
        <f>COUNTIFS(Table2[Sub-Sector],Table4[[#This Row],[Sub-Sector]],Table2[Uptrend],"Uptrend")/Table4[[#This Row],[Count]]</f>
        <v>1</v>
      </c>
      <c r="D80" s="3">
        <f>COUNTIFS(Table2[Sub-Sector],Table4[[#This Row],[Sub-Sector]],Table2[1W Return vs Nifty],"&gt;=5")/Table4[[#This Row],[Count]]</f>
        <v>0</v>
      </c>
      <c r="E80" s="3">
        <f>COUNTIFS(Table2[Sub-Sector],Table4[[#This Row],[Sub-Sector]],Table2[1M Return vs Nifty],"&gt;=5")/Table4[[#This Row],[Count]]</f>
        <v>0</v>
      </c>
      <c r="F80" s="3">
        <f>COUNTIFS(Table2[Sub-Sector],Table4[[#This Row],[Sub-Sector]],Table2[6M Return vs Nifty],"&gt;=10")/Table4[[#This Row],[Count]]</f>
        <v>0.25</v>
      </c>
      <c r="G80" s="3">
        <f>COUNTIFS(Table2[Sub-Sector],Table4[[#This Row],[Sub-Sector]],Table2[1Y Return vs Nifty],"&gt;=10")/Table4[[#This Row],[Count]]</f>
        <v>0.5</v>
      </c>
      <c r="H80" s="3">
        <f>COUNTIFS(Table2[Sub-Sector],Table4[[#This Row],[Sub-Sector]],Table2[RSI Exponential â€“ 14D],"&gt;=50")/Table4[[#This Row],[Count]]</f>
        <v>0.5</v>
      </c>
      <c r="I80" s="3">
        <f>COUNTIFS(Table2[Sub-Sector],Table4[[#This Row],[Sub-Sector]],Table2[Relative Volume],"&gt;=1")/Table4[[#This Row],[Count]]</f>
        <v>0</v>
      </c>
      <c r="J80" s="3">
        <f>COUNTIFS(Table2[Sub-Sector],Table4[[#This Row],[Sub-Sector]],Table2[% Away From Day Low],"&gt;=0.05")/Table4[[#This Row],[Count]]</f>
        <v>0</v>
      </c>
      <c r="K80" s="3">
        <f>COUNTIFS(Table2[Sub-Sector],Table4[[#This Row],[Sub-Sector]],Table2[% Away From Day High],"&lt;=0.05")/Table4[[#This Row],[Count]]</f>
        <v>1</v>
      </c>
      <c r="L80" s="3">
        <f>COUNTIFS(Table2[Sub-Sector],Table4[[#This Row],[Sub-Sector]],Table2[% Away From Current Week Low],"&gt;=0.05")/Table4[[#This Row],[Count]]</f>
        <v>0</v>
      </c>
      <c r="M80" s="3">
        <f>COUNTIFS(Table2[Sub-Sector],Table4[[#This Row],[Sub-Sector]],Table2[% Away From Current Week High],"&lt;=0.05")/Table4[[#This Row],[Count]]</f>
        <v>1</v>
      </c>
      <c r="N80" s="3">
        <f>COUNTIFS(Table2[Sub-Sector],Table4[[#This Row],[Sub-Sector]],Table2[% Away From Current Month Low],"&gt;=0.05")/Table4[[#This Row],[Count]]</f>
        <v>0.75</v>
      </c>
      <c r="O80" s="3">
        <f>COUNTIFS(Table2[Sub-Sector],Table4[[#This Row],[Sub-Sector]],Table2[% Away From Current Month High],"&lt;=0.05")/Table4[[#This Row],[Count]]</f>
        <v>0.75</v>
      </c>
      <c r="P80" s="3">
        <f>COUNTIFS(Table2[Sub-Sector],Table4[[#This Row],[Sub-Sector]],Table2[% Away From 52W High],"&lt;=10")/Table4[[#This Row],[Count]]</f>
        <v>0.5</v>
      </c>
      <c r="Q80" s="3">
        <f>COUNTIFS(Table2[Sub-Sector],Table4[[#This Row],[Sub-Sector]],Table2[% Away From 52W Low],"&gt;=10")/Table4[[#This Row],[Count]]</f>
        <v>1</v>
      </c>
      <c r="R80" s="3">
        <f>COUNTIFS(Table2[Sub-Sector],Table4[[#This Row],[Sub-Sector]],Table2[% Price above 20 EMA],"&gt;=0")/Table4[[#This Row],[Count]]</f>
        <v>0.5</v>
      </c>
      <c r="S80" s="3">
        <f>COUNTIFS(Table2[Sub-Sector],Table4[[#This Row],[Sub-Sector]],Table2[% Price above 50 EMA],"&gt;=0")/Table4[[#This Row],[Count]]</f>
        <v>0.75</v>
      </c>
      <c r="T80" s="3">
        <f>COUNTIFS(Table2[Sub-Sector],Table4[[#This Row],[Sub-Sector]],Table2[% Price above 200 EMA],"&gt;=0")/Table4[[#This Row],[Count]]</f>
        <v>1</v>
      </c>
      <c r="U80" s="3">
        <f>COUNTIFS(Table2[Sub-Sector],Table4[[#This Row],[Sub-Sector]],Table2[Rate of Change - Zone],"Positive")/Table4[[#This Row],[Count]]</f>
        <v>1</v>
      </c>
      <c r="V80" s="3">
        <f>COUNTIFS(Table2[Sub-Sector],Table4[[#This Row],[Sub-Sector]],Table2[Sharpe Ratio],"&gt;=0.10")/Table4[[#This Row],[Count]]</f>
        <v>0.25</v>
      </c>
      <c r="W80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482</v>
      </c>
      <c r="X80" s="4">
        <f>_xlfn.RANK.AVG(Table4[[#This Row],[Score]],Table4[Score],1)</f>
        <v>82.5</v>
      </c>
      <c r="Y80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278</v>
      </c>
      <c r="Z80" s="4">
        <f>_xlfn.RANK.AVG(Table4[[#This Row],[Score 2 ]],Table4[[Score 2 ]],1)</f>
        <v>79</v>
      </c>
    </row>
    <row r="81" spans="1:26" x14ac:dyDescent="0.3">
      <c r="A81" s="3" t="s">
        <v>253</v>
      </c>
      <c r="B81" s="4">
        <f>COUNTIFS(Table2[Sub-Sector],Table4[[#This Row],[Sub-Sector]])</f>
        <v>23</v>
      </c>
      <c r="C81" s="3">
        <f>COUNTIFS(Table2[Sub-Sector],Table4[[#This Row],[Sub-Sector]],Table2[Uptrend],"Uptrend")/Table4[[#This Row],[Count]]</f>
        <v>0.34782608695652173</v>
      </c>
      <c r="D81" s="3">
        <f>COUNTIFS(Table2[Sub-Sector],Table4[[#This Row],[Sub-Sector]],Table2[1W Return vs Nifty],"&gt;=5")/Table4[[#This Row],[Count]]</f>
        <v>0.13043478260869565</v>
      </c>
      <c r="E81" s="3">
        <f>COUNTIFS(Table2[Sub-Sector],Table4[[#This Row],[Sub-Sector]],Table2[1M Return vs Nifty],"&gt;=5")/Table4[[#This Row],[Count]]</f>
        <v>0.13043478260869565</v>
      </c>
      <c r="F81" s="3">
        <f>COUNTIFS(Table2[Sub-Sector],Table4[[#This Row],[Sub-Sector]],Table2[6M Return vs Nifty],"&gt;=10")/Table4[[#This Row],[Count]]</f>
        <v>0.34782608695652173</v>
      </c>
      <c r="G81" s="3">
        <f>COUNTIFS(Table2[Sub-Sector],Table4[[#This Row],[Sub-Sector]],Table2[1Y Return vs Nifty],"&gt;=10")/Table4[[#This Row],[Count]]</f>
        <v>0.34782608695652173</v>
      </c>
      <c r="H81" s="3">
        <f>COUNTIFS(Table2[Sub-Sector],Table4[[#This Row],[Sub-Sector]],Table2[RSI Exponential â€“ 14D],"&gt;=50")/Table4[[#This Row],[Count]]</f>
        <v>0.47826086956521741</v>
      </c>
      <c r="I81" s="3">
        <f>COUNTIFS(Table2[Sub-Sector],Table4[[#This Row],[Sub-Sector]],Table2[Relative Volume],"&gt;=1")/Table4[[#This Row],[Count]]</f>
        <v>0.30434782608695654</v>
      </c>
      <c r="J81" s="3">
        <f>COUNTIFS(Table2[Sub-Sector],Table4[[#This Row],[Sub-Sector]],Table2[% Away From Day Low],"&gt;=0.05")/Table4[[#This Row],[Count]]</f>
        <v>0</v>
      </c>
      <c r="K81" s="3">
        <f>COUNTIFS(Table2[Sub-Sector],Table4[[#This Row],[Sub-Sector]],Table2[% Away From Day High],"&lt;=0.05")/Table4[[#This Row],[Count]]</f>
        <v>0.95652173913043481</v>
      </c>
      <c r="L81" s="3">
        <f>COUNTIFS(Table2[Sub-Sector],Table4[[#This Row],[Sub-Sector]],Table2[% Away From Current Week Low],"&gt;=0.05")/Table4[[#This Row],[Count]]</f>
        <v>0</v>
      </c>
      <c r="M81" s="3">
        <f>COUNTIFS(Table2[Sub-Sector],Table4[[#This Row],[Sub-Sector]],Table2[% Away From Current Week High],"&lt;=0.05")/Table4[[#This Row],[Count]]</f>
        <v>0.95652173913043481</v>
      </c>
      <c r="N81" s="3">
        <f>COUNTIFS(Table2[Sub-Sector],Table4[[#This Row],[Sub-Sector]],Table2[% Away From Current Month Low],"&gt;=0.05")/Table4[[#This Row],[Count]]</f>
        <v>0.69565217391304346</v>
      </c>
      <c r="O81" s="3">
        <f>COUNTIFS(Table2[Sub-Sector],Table4[[#This Row],[Sub-Sector]],Table2[% Away From Current Month High],"&lt;=0.05")/Table4[[#This Row],[Count]]</f>
        <v>0.21739130434782608</v>
      </c>
      <c r="P81" s="3">
        <f>COUNTIFS(Table2[Sub-Sector],Table4[[#This Row],[Sub-Sector]],Table2[% Away From 52W High],"&lt;=10")/Table4[[#This Row],[Count]]</f>
        <v>0.13043478260869565</v>
      </c>
      <c r="Q81" s="3">
        <f>COUNTIFS(Table2[Sub-Sector],Table4[[#This Row],[Sub-Sector]],Table2[% Away From 52W Low],"&gt;=10")/Table4[[#This Row],[Count]]</f>
        <v>0.95652173913043481</v>
      </c>
      <c r="R81" s="3">
        <f>COUNTIFS(Table2[Sub-Sector],Table4[[#This Row],[Sub-Sector]],Table2[% Price above 20 EMA],"&gt;=0")/Table4[[#This Row],[Count]]</f>
        <v>0.47826086956521741</v>
      </c>
      <c r="S81" s="3">
        <f>COUNTIFS(Table2[Sub-Sector],Table4[[#This Row],[Sub-Sector]],Table2[% Price above 50 EMA],"&gt;=0")/Table4[[#This Row],[Count]]</f>
        <v>0.43478260869565216</v>
      </c>
      <c r="T81" s="3">
        <f>COUNTIFS(Table2[Sub-Sector],Table4[[#This Row],[Sub-Sector]],Table2[% Price above 200 EMA],"&gt;=0")/Table4[[#This Row],[Count]]</f>
        <v>0.82608695652173914</v>
      </c>
      <c r="U81" s="3">
        <f>COUNTIFS(Table2[Sub-Sector],Table4[[#This Row],[Sub-Sector]],Table2[Rate of Change - Zone],"Positive")/Table4[[#This Row],[Count]]</f>
        <v>0.56521739130434778</v>
      </c>
      <c r="V81" s="3">
        <f>COUNTIFS(Table2[Sub-Sector],Table4[[#This Row],[Sub-Sector]],Table2[Sharpe Ratio],"&gt;=0.10")/Table4[[#This Row],[Count]]</f>
        <v>0.47826086956521741</v>
      </c>
      <c r="W81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490</v>
      </c>
      <c r="X81" s="4">
        <f>_xlfn.RANK.AVG(Table4[[#This Row],[Score]],Table4[Score],1)</f>
        <v>84</v>
      </c>
      <c r="Y81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284</v>
      </c>
      <c r="Z81" s="4">
        <f>_xlfn.RANK.AVG(Table4[[#This Row],[Score 2 ]],Table4[[Score 2 ]],1)</f>
        <v>80.5</v>
      </c>
    </row>
    <row r="82" spans="1:26" x14ac:dyDescent="0.3">
      <c r="A82" s="3" t="s">
        <v>92</v>
      </c>
      <c r="B82" s="4">
        <f>COUNTIFS(Table2[Sub-Sector],Table4[[#This Row],[Sub-Sector]])</f>
        <v>3</v>
      </c>
      <c r="C82" s="3">
        <f>COUNTIFS(Table2[Sub-Sector],Table4[[#This Row],[Sub-Sector]],Table2[Uptrend],"Uptrend")/Table4[[#This Row],[Count]]</f>
        <v>1</v>
      </c>
      <c r="D82" s="3">
        <f>COUNTIFS(Table2[Sub-Sector],Table4[[#This Row],[Sub-Sector]],Table2[1W Return vs Nifty],"&gt;=5")/Table4[[#This Row],[Count]]</f>
        <v>0</v>
      </c>
      <c r="E82" s="3">
        <f>COUNTIFS(Table2[Sub-Sector],Table4[[#This Row],[Sub-Sector]],Table2[1M Return vs Nifty],"&gt;=5")/Table4[[#This Row],[Count]]</f>
        <v>0.33333333333333331</v>
      </c>
      <c r="F82" s="3">
        <f>COUNTIFS(Table2[Sub-Sector],Table4[[#This Row],[Sub-Sector]],Table2[6M Return vs Nifty],"&gt;=10")/Table4[[#This Row],[Count]]</f>
        <v>0</v>
      </c>
      <c r="G82" s="3">
        <f>COUNTIFS(Table2[Sub-Sector],Table4[[#This Row],[Sub-Sector]],Table2[1Y Return vs Nifty],"&gt;=10")/Table4[[#This Row],[Count]]</f>
        <v>1</v>
      </c>
      <c r="H82" s="3">
        <f>COUNTIFS(Table2[Sub-Sector],Table4[[#This Row],[Sub-Sector]],Table2[RSI Exponential â€“ 14D],"&gt;=50")/Table4[[#This Row],[Count]]</f>
        <v>0.33333333333333331</v>
      </c>
      <c r="I82" s="3">
        <f>COUNTIFS(Table2[Sub-Sector],Table4[[#This Row],[Sub-Sector]],Table2[Relative Volume],"&gt;=1")/Table4[[#This Row],[Count]]</f>
        <v>0.33333333333333331</v>
      </c>
      <c r="J82" s="3">
        <f>COUNTIFS(Table2[Sub-Sector],Table4[[#This Row],[Sub-Sector]],Table2[% Away From Day Low],"&gt;=0.05")/Table4[[#This Row],[Count]]</f>
        <v>0</v>
      </c>
      <c r="K82" s="3">
        <f>COUNTIFS(Table2[Sub-Sector],Table4[[#This Row],[Sub-Sector]],Table2[% Away From Day High],"&lt;=0.05")/Table4[[#This Row],[Count]]</f>
        <v>1</v>
      </c>
      <c r="L82" s="3">
        <f>COUNTIFS(Table2[Sub-Sector],Table4[[#This Row],[Sub-Sector]],Table2[% Away From Current Week Low],"&gt;=0.05")/Table4[[#This Row],[Count]]</f>
        <v>0</v>
      </c>
      <c r="M82" s="3">
        <f>COUNTIFS(Table2[Sub-Sector],Table4[[#This Row],[Sub-Sector]],Table2[% Away From Current Week High],"&lt;=0.05")/Table4[[#This Row],[Count]]</f>
        <v>1</v>
      </c>
      <c r="N82" s="3">
        <f>COUNTIFS(Table2[Sub-Sector],Table4[[#This Row],[Sub-Sector]],Table2[% Away From Current Month Low],"&gt;=0.05")/Table4[[#This Row],[Count]]</f>
        <v>0.33333333333333331</v>
      </c>
      <c r="O82" s="3">
        <f>COUNTIFS(Table2[Sub-Sector],Table4[[#This Row],[Sub-Sector]],Table2[% Away From Current Month High],"&lt;=0.05")/Table4[[#This Row],[Count]]</f>
        <v>0</v>
      </c>
      <c r="P82" s="3">
        <f>COUNTIFS(Table2[Sub-Sector],Table4[[#This Row],[Sub-Sector]],Table2[% Away From 52W High],"&lt;=10")/Table4[[#This Row],[Count]]</f>
        <v>0.66666666666666663</v>
      </c>
      <c r="Q82" s="3">
        <f>COUNTIFS(Table2[Sub-Sector],Table4[[#This Row],[Sub-Sector]],Table2[% Away From 52W Low],"&gt;=10")/Table4[[#This Row],[Count]]</f>
        <v>1</v>
      </c>
      <c r="R82" s="3">
        <f>COUNTIFS(Table2[Sub-Sector],Table4[[#This Row],[Sub-Sector]],Table2[% Price above 20 EMA],"&gt;=0")/Table4[[#This Row],[Count]]</f>
        <v>0.33333333333333331</v>
      </c>
      <c r="S82" s="3">
        <f>COUNTIFS(Table2[Sub-Sector],Table4[[#This Row],[Sub-Sector]],Table2[% Price above 50 EMA],"&gt;=0")/Table4[[#This Row],[Count]]</f>
        <v>0.66666666666666663</v>
      </c>
      <c r="T82" s="3">
        <f>COUNTIFS(Table2[Sub-Sector],Table4[[#This Row],[Sub-Sector]],Table2[% Price above 200 EMA],"&gt;=0")/Table4[[#This Row],[Count]]</f>
        <v>1</v>
      </c>
      <c r="U82" s="3">
        <f>COUNTIFS(Table2[Sub-Sector],Table4[[#This Row],[Sub-Sector]],Table2[Rate of Change - Zone],"Positive")/Table4[[#This Row],[Count]]</f>
        <v>0.33333333333333331</v>
      </c>
      <c r="V82" s="3">
        <f>COUNTIFS(Table2[Sub-Sector],Table4[[#This Row],[Sub-Sector]],Table2[Sharpe Ratio],"&gt;=0.10")/Table4[[#This Row],[Count]]</f>
        <v>0</v>
      </c>
      <c r="W82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432</v>
      </c>
      <c r="X82" s="4">
        <f>_xlfn.RANK.AVG(Table4[[#This Row],[Score]],Table4[Score],1)</f>
        <v>58</v>
      </c>
      <c r="Y82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284</v>
      </c>
      <c r="Z82" s="4">
        <f>_xlfn.RANK.AVG(Table4[[#This Row],[Score 2 ]],Table4[[Score 2 ]],1)</f>
        <v>80.5</v>
      </c>
    </row>
    <row r="83" spans="1:26" x14ac:dyDescent="0.3">
      <c r="A83" s="3" t="s">
        <v>490</v>
      </c>
      <c r="B83" s="4">
        <f>COUNTIFS(Table2[Sub-Sector],Table4[[#This Row],[Sub-Sector]])</f>
        <v>6</v>
      </c>
      <c r="C83" s="3">
        <f>COUNTIFS(Table2[Sub-Sector],Table4[[#This Row],[Sub-Sector]],Table2[Uptrend],"Uptrend")/Table4[[#This Row],[Count]]</f>
        <v>0.66666666666666663</v>
      </c>
      <c r="D83" s="3">
        <f>COUNTIFS(Table2[Sub-Sector],Table4[[#This Row],[Sub-Sector]],Table2[1W Return vs Nifty],"&gt;=5")/Table4[[#This Row],[Count]]</f>
        <v>0.33333333333333331</v>
      </c>
      <c r="E83" s="3">
        <f>COUNTIFS(Table2[Sub-Sector],Table4[[#This Row],[Sub-Sector]],Table2[1M Return vs Nifty],"&gt;=5")/Table4[[#This Row],[Count]]</f>
        <v>0.33333333333333331</v>
      </c>
      <c r="F83" s="3">
        <f>COUNTIFS(Table2[Sub-Sector],Table4[[#This Row],[Sub-Sector]],Table2[6M Return vs Nifty],"&gt;=10")/Table4[[#This Row],[Count]]</f>
        <v>0.16666666666666666</v>
      </c>
      <c r="G83" s="3">
        <f>COUNTIFS(Table2[Sub-Sector],Table4[[#This Row],[Sub-Sector]],Table2[1Y Return vs Nifty],"&gt;=10")/Table4[[#This Row],[Count]]</f>
        <v>0</v>
      </c>
      <c r="H83" s="3">
        <f>COUNTIFS(Table2[Sub-Sector],Table4[[#This Row],[Sub-Sector]],Table2[RSI Exponential â€“ 14D],"&gt;=50")/Table4[[#This Row],[Count]]</f>
        <v>1</v>
      </c>
      <c r="I83" s="3">
        <f>COUNTIFS(Table2[Sub-Sector],Table4[[#This Row],[Sub-Sector]],Table2[Relative Volume],"&gt;=1")/Table4[[#This Row],[Count]]</f>
        <v>0.5</v>
      </c>
      <c r="J83" s="3">
        <f>COUNTIFS(Table2[Sub-Sector],Table4[[#This Row],[Sub-Sector]],Table2[% Away From Day Low],"&gt;=0.05")/Table4[[#This Row],[Count]]</f>
        <v>0</v>
      </c>
      <c r="K83" s="3">
        <f>COUNTIFS(Table2[Sub-Sector],Table4[[#This Row],[Sub-Sector]],Table2[% Away From Day High],"&lt;=0.05")/Table4[[#This Row],[Count]]</f>
        <v>0.83333333333333337</v>
      </c>
      <c r="L83" s="3">
        <f>COUNTIFS(Table2[Sub-Sector],Table4[[#This Row],[Sub-Sector]],Table2[% Away From Current Week Low],"&gt;=0.05")/Table4[[#This Row],[Count]]</f>
        <v>0</v>
      </c>
      <c r="M83" s="3">
        <f>COUNTIFS(Table2[Sub-Sector],Table4[[#This Row],[Sub-Sector]],Table2[% Away From Current Week High],"&lt;=0.05")/Table4[[#This Row],[Count]]</f>
        <v>0.83333333333333337</v>
      </c>
      <c r="N83" s="3">
        <f>COUNTIFS(Table2[Sub-Sector],Table4[[#This Row],[Sub-Sector]],Table2[% Away From Current Month Low],"&gt;=0.05")/Table4[[#This Row],[Count]]</f>
        <v>1</v>
      </c>
      <c r="O83" s="3">
        <f>COUNTIFS(Table2[Sub-Sector],Table4[[#This Row],[Sub-Sector]],Table2[% Away From Current Month High],"&lt;=0.05")/Table4[[#This Row],[Count]]</f>
        <v>0.66666666666666663</v>
      </c>
      <c r="P83" s="3">
        <f>COUNTIFS(Table2[Sub-Sector],Table4[[#This Row],[Sub-Sector]],Table2[% Away From 52W High],"&lt;=10")/Table4[[#This Row],[Count]]</f>
        <v>0.16666666666666666</v>
      </c>
      <c r="Q83" s="3">
        <f>COUNTIFS(Table2[Sub-Sector],Table4[[#This Row],[Sub-Sector]],Table2[% Away From 52W Low],"&gt;=10")/Table4[[#This Row],[Count]]</f>
        <v>1</v>
      </c>
      <c r="R83" s="3">
        <f>COUNTIFS(Table2[Sub-Sector],Table4[[#This Row],[Sub-Sector]],Table2[% Price above 20 EMA],"&gt;=0")/Table4[[#This Row],[Count]]</f>
        <v>1</v>
      </c>
      <c r="S83" s="3">
        <f>COUNTIFS(Table2[Sub-Sector],Table4[[#This Row],[Sub-Sector]],Table2[% Price above 50 EMA],"&gt;=0")/Table4[[#This Row],[Count]]</f>
        <v>1</v>
      </c>
      <c r="T83" s="3">
        <f>COUNTIFS(Table2[Sub-Sector],Table4[[#This Row],[Sub-Sector]],Table2[% Price above 200 EMA],"&gt;=0")/Table4[[#This Row],[Count]]</f>
        <v>1</v>
      </c>
      <c r="U83" s="3">
        <f>COUNTIFS(Table2[Sub-Sector],Table4[[#This Row],[Sub-Sector]],Table2[Rate of Change - Zone],"Positive")/Table4[[#This Row],[Count]]</f>
        <v>0.83333333333333337</v>
      </c>
      <c r="V83" s="3">
        <f>COUNTIFS(Table2[Sub-Sector],Table4[[#This Row],[Sub-Sector]],Table2[Sharpe Ratio],"&gt;=0.10")/Table4[[#This Row],[Count]]</f>
        <v>0</v>
      </c>
      <c r="W83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408</v>
      </c>
      <c r="X83" s="4">
        <f>_xlfn.RANK.AVG(Table4[[#This Row],[Score]],Table4[Score],1)</f>
        <v>54</v>
      </c>
      <c r="Y83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284.5</v>
      </c>
      <c r="Z83" s="4">
        <f>_xlfn.RANK.AVG(Table4[[#This Row],[Score 2 ]],Table4[[Score 2 ]],1)</f>
        <v>82</v>
      </c>
    </row>
    <row r="84" spans="1:26" x14ac:dyDescent="0.3">
      <c r="A84" s="3" t="s">
        <v>473</v>
      </c>
      <c r="B84" s="4">
        <f>COUNTIFS(Table2[Sub-Sector],Table4[[#This Row],[Sub-Sector]])</f>
        <v>11</v>
      </c>
      <c r="C84" s="3">
        <f>COUNTIFS(Table2[Sub-Sector],Table4[[#This Row],[Sub-Sector]],Table2[Uptrend],"Uptrend")/Table4[[#This Row],[Count]]</f>
        <v>0.72727272727272729</v>
      </c>
      <c r="D84" s="3">
        <f>COUNTIFS(Table2[Sub-Sector],Table4[[#This Row],[Sub-Sector]],Table2[1W Return vs Nifty],"&gt;=5")/Table4[[#This Row],[Count]]</f>
        <v>0.18181818181818182</v>
      </c>
      <c r="E84" s="3">
        <f>COUNTIFS(Table2[Sub-Sector],Table4[[#This Row],[Sub-Sector]],Table2[1M Return vs Nifty],"&gt;=5")/Table4[[#This Row],[Count]]</f>
        <v>0.18181818181818182</v>
      </c>
      <c r="F84" s="3">
        <f>COUNTIFS(Table2[Sub-Sector],Table4[[#This Row],[Sub-Sector]],Table2[6M Return vs Nifty],"&gt;=10")/Table4[[#This Row],[Count]]</f>
        <v>0.36363636363636365</v>
      </c>
      <c r="G84" s="3">
        <f>COUNTIFS(Table2[Sub-Sector],Table4[[#This Row],[Sub-Sector]],Table2[1Y Return vs Nifty],"&gt;=10")/Table4[[#This Row],[Count]]</f>
        <v>0.45454545454545453</v>
      </c>
      <c r="H84" s="3">
        <f>COUNTIFS(Table2[Sub-Sector],Table4[[#This Row],[Sub-Sector]],Table2[RSI Exponential â€“ 14D],"&gt;=50")/Table4[[#This Row],[Count]]</f>
        <v>0.90909090909090906</v>
      </c>
      <c r="I84" s="3">
        <f>COUNTIFS(Table2[Sub-Sector],Table4[[#This Row],[Sub-Sector]],Table2[Relative Volume],"&gt;=1")/Table4[[#This Row],[Count]]</f>
        <v>0.18181818181818182</v>
      </c>
      <c r="J84" s="3">
        <f>COUNTIFS(Table2[Sub-Sector],Table4[[#This Row],[Sub-Sector]],Table2[% Away From Day Low],"&gt;=0.05")/Table4[[#This Row],[Count]]</f>
        <v>0</v>
      </c>
      <c r="K84" s="3">
        <f>COUNTIFS(Table2[Sub-Sector],Table4[[#This Row],[Sub-Sector]],Table2[% Away From Day High],"&lt;=0.05")/Table4[[#This Row],[Count]]</f>
        <v>1</v>
      </c>
      <c r="L84" s="3">
        <f>COUNTIFS(Table2[Sub-Sector],Table4[[#This Row],[Sub-Sector]],Table2[% Away From Current Week Low],"&gt;=0.05")/Table4[[#This Row],[Count]]</f>
        <v>0</v>
      </c>
      <c r="M84" s="3">
        <f>COUNTIFS(Table2[Sub-Sector],Table4[[#This Row],[Sub-Sector]],Table2[% Away From Current Week High],"&lt;=0.05")/Table4[[#This Row],[Count]]</f>
        <v>1</v>
      </c>
      <c r="N84" s="3">
        <f>COUNTIFS(Table2[Sub-Sector],Table4[[#This Row],[Sub-Sector]],Table2[% Away From Current Month Low],"&gt;=0.05")/Table4[[#This Row],[Count]]</f>
        <v>0.90909090909090906</v>
      </c>
      <c r="O84" s="3">
        <f>COUNTIFS(Table2[Sub-Sector],Table4[[#This Row],[Sub-Sector]],Table2[% Away From Current Month High],"&lt;=0.05")/Table4[[#This Row],[Count]]</f>
        <v>0.45454545454545453</v>
      </c>
      <c r="P84" s="3">
        <f>COUNTIFS(Table2[Sub-Sector],Table4[[#This Row],[Sub-Sector]],Table2[% Away From 52W High],"&lt;=10")/Table4[[#This Row],[Count]]</f>
        <v>0.45454545454545453</v>
      </c>
      <c r="Q84" s="3">
        <f>COUNTIFS(Table2[Sub-Sector],Table4[[#This Row],[Sub-Sector]],Table2[% Away From 52W Low],"&gt;=10")/Table4[[#This Row],[Count]]</f>
        <v>0.90909090909090906</v>
      </c>
      <c r="R84" s="3">
        <f>COUNTIFS(Table2[Sub-Sector],Table4[[#This Row],[Sub-Sector]],Table2[% Price above 20 EMA],"&gt;=0")/Table4[[#This Row],[Count]]</f>
        <v>0.90909090909090906</v>
      </c>
      <c r="S84" s="3">
        <f>COUNTIFS(Table2[Sub-Sector],Table4[[#This Row],[Sub-Sector]],Table2[% Price above 50 EMA],"&gt;=0")/Table4[[#This Row],[Count]]</f>
        <v>0.81818181818181823</v>
      </c>
      <c r="T84" s="3">
        <f>COUNTIFS(Table2[Sub-Sector],Table4[[#This Row],[Sub-Sector]],Table2[% Price above 200 EMA],"&gt;=0")/Table4[[#This Row],[Count]]</f>
        <v>0.81818181818181823</v>
      </c>
      <c r="U84" s="3">
        <f>COUNTIFS(Table2[Sub-Sector],Table4[[#This Row],[Sub-Sector]],Table2[Rate of Change - Zone],"Positive")/Table4[[#This Row],[Count]]</f>
        <v>0.63636363636363635</v>
      </c>
      <c r="V84" s="3">
        <f>COUNTIFS(Table2[Sub-Sector],Table4[[#This Row],[Sub-Sector]],Table2[Sharpe Ratio],"&gt;=0.10")/Table4[[#This Row],[Count]]</f>
        <v>0.36363636363636365</v>
      </c>
      <c r="W84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436</v>
      </c>
      <c r="X84" s="4">
        <f>_xlfn.RANK.AVG(Table4[[#This Row],[Score]],Table4[Score],1)</f>
        <v>60</v>
      </c>
      <c r="Y84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286</v>
      </c>
      <c r="Z84" s="4">
        <f>_xlfn.RANK.AVG(Table4[[#This Row],[Score 2 ]],Table4[[Score 2 ]],1)</f>
        <v>83</v>
      </c>
    </row>
    <row r="85" spans="1:26" x14ac:dyDescent="0.3">
      <c r="A85" s="3" t="s">
        <v>83</v>
      </c>
      <c r="B85" s="4">
        <f>COUNTIFS(Table2[Sub-Sector],Table4[[#This Row],[Sub-Sector]])</f>
        <v>3</v>
      </c>
      <c r="C85" s="3">
        <f>COUNTIFS(Table2[Sub-Sector],Table4[[#This Row],[Sub-Sector]],Table2[Uptrend],"Uptrend")/Table4[[#This Row],[Count]]</f>
        <v>1</v>
      </c>
      <c r="D85" s="3">
        <f>COUNTIFS(Table2[Sub-Sector],Table4[[#This Row],[Sub-Sector]],Table2[1W Return vs Nifty],"&gt;=5")/Table4[[#This Row],[Count]]</f>
        <v>0</v>
      </c>
      <c r="E85" s="3">
        <f>COUNTIFS(Table2[Sub-Sector],Table4[[#This Row],[Sub-Sector]],Table2[1M Return vs Nifty],"&gt;=5")/Table4[[#This Row],[Count]]</f>
        <v>0.33333333333333331</v>
      </c>
      <c r="F85" s="3">
        <f>COUNTIFS(Table2[Sub-Sector],Table4[[#This Row],[Sub-Sector]],Table2[6M Return vs Nifty],"&gt;=10")/Table4[[#This Row],[Count]]</f>
        <v>0.66666666666666663</v>
      </c>
      <c r="G85" s="3">
        <f>COUNTIFS(Table2[Sub-Sector],Table4[[#This Row],[Sub-Sector]],Table2[1Y Return vs Nifty],"&gt;=10")/Table4[[#This Row],[Count]]</f>
        <v>0.33333333333333331</v>
      </c>
      <c r="H85" s="3">
        <f>COUNTIFS(Table2[Sub-Sector],Table4[[#This Row],[Sub-Sector]],Table2[RSI Exponential â€“ 14D],"&gt;=50")/Table4[[#This Row],[Count]]</f>
        <v>0.66666666666666663</v>
      </c>
      <c r="I85" s="3">
        <f>COUNTIFS(Table2[Sub-Sector],Table4[[#This Row],[Sub-Sector]],Table2[Relative Volume],"&gt;=1")/Table4[[#This Row],[Count]]</f>
        <v>0</v>
      </c>
      <c r="J85" s="3">
        <f>COUNTIFS(Table2[Sub-Sector],Table4[[#This Row],[Sub-Sector]],Table2[% Away From Day Low],"&gt;=0.05")/Table4[[#This Row],[Count]]</f>
        <v>0</v>
      </c>
      <c r="K85" s="3">
        <f>COUNTIFS(Table2[Sub-Sector],Table4[[#This Row],[Sub-Sector]],Table2[% Away From Day High],"&lt;=0.05")/Table4[[#This Row],[Count]]</f>
        <v>1</v>
      </c>
      <c r="L85" s="3">
        <f>COUNTIFS(Table2[Sub-Sector],Table4[[#This Row],[Sub-Sector]],Table2[% Away From Current Week Low],"&gt;=0.05")/Table4[[#This Row],[Count]]</f>
        <v>0</v>
      </c>
      <c r="M85" s="3">
        <f>COUNTIFS(Table2[Sub-Sector],Table4[[#This Row],[Sub-Sector]],Table2[% Away From Current Week High],"&lt;=0.05")/Table4[[#This Row],[Count]]</f>
        <v>1</v>
      </c>
      <c r="N85" s="3">
        <f>COUNTIFS(Table2[Sub-Sector],Table4[[#This Row],[Sub-Sector]],Table2[% Away From Current Month Low],"&gt;=0.05")/Table4[[#This Row],[Count]]</f>
        <v>0.66666666666666663</v>
      </c>
      <c r="O85" s="3">
        <f>COUNTIFS(Table2[Sub-Sector],Table4[[#This Row],[Sub-Sector]],Table2[% Away From Current Month High],"&lt;=0.05")/Table4[[#This Row],[Count]]</f>
        <v>0.66666666666666663</v>
      </c>
      <c r="P85" s="3">
        <f>COUNTIFS(Table2[Sub-Sector],Table4[[#This Row],[Sub-Sector]],Table2[% Away From 52W High],"&lt;=10")/Table4[[#This Row],[Count]]</f>
        <v>0.66666666666666663</v>
      </c>
      <c r="Q85" s="3">
        <f>COUNTIFS(Table2[Sub-Sector],Table4[[#This Row],[Sub-Sector]],Table2[% Away From 52W Low],"&gt;=10")/Table4[[#This Row],[Count]]</f>
        <v>1</v>
      </c>
      <c r="R85" s="3">
        <f>COUNTIFS(Table2[Sub-Sector],Table4[[#This Row],[Sub-Sector]],Table2[% Price above 20 EMA],"&gt;=0")/Table4[[#This Row],[Count]]</f>
        <v>0.66666666666666663</v>
      </c>
      <c r="S85" s="3">
        <f>COUNTIFS(Table2[Sub-Sector],Table4[[#This Row],[Sub-Sector]],Table2[% Price above 50 EMA],"&gt;=0")/Table4[[#This Row],[Count]]</f>
        <v>1</v>
      </c>
      <c r="T85" s="3">
        <f>COUNTIFS(Table2[Sub-Sector],Table4[[#This Row],[Sub-Sector]],Table2[% Price above 200 EMA],"&gt;=0")/Table4[[#This Row],[Count]]</f>
        <v>1</v>
      </c>
      <c r="U85" s="3">
        <f>COUNTIFS(Table2[Sub-Sector],Table4[[#This Row],[Sub-Sector]],Table2[Rate of Change - Zone],"Positive")/Table4[[#This Row],[Count]]</f>
        <v>0.66666666666666663</v>
      </c>
      <c r="V85" s="3">
        <f>COUNTIFS(Table2[Sub-Sector],Table4[[#This Row],[Sub-Sector]],Table2[Sharpe Ratio],"&gt;=0.10")/Table4[[#This Row],[Count]]</f>
        <v>0.33333333333333331</v>
      </c>
      <c r="W85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435</v>
      </c>
      <c r="X85" s="4">
        <f>_xlfn.RANK.AVG(Table4[[#This Row],[Score]],Table4[Score],1)</f>
        <v>59</v>
      </c>
      <c r="Y85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287</v>
      </c>
      <c r="Z85" s="4">
        <f>_xlfn.RANK.AVG(Table4[[#This Row],[Score 2 ]],Table4[[Score 2 ]],1)</f>
        <v>84</v>
      </c>
    </row>
    <row r="86" spans="1:26" x14ac:dyDescent="0.3">
      <c r="A86" s="3" t="s">
        <v>154</v>
      </c>
      <c r="B86" s="4">
        <f>COUNTIFS(Table2[Sub-Sector],Table4[[#This Row],[Sub-Sector]])</f>
        <v>3</v>
      </c>
      <c r="C86" s="3">
        <f>COUNTIFS(Table2[Sub-Sector],Table4[[#This Row],[Sub-Sector]],Table2[Uptrend],"Uptrend")/Table4[[#This Row],[Count]]</f>
        <v>0.66666666666666663</v>
      </c>
      <c r="D86" s="3">
        <f>COUNTIFS(Table2[Sub-Sector],Table4[[#This Row],[Sub-Sector]],Table2[1W Return vs Nifty],"&gt;=5")/Table4[[#This Row],[Count]]</f>
        <v>0</v>
      </c>
      <c r="E86" s="3">
        <f>COUNTIFS(Table2[Sub-Sector],Table4[[#This Row],[Sub-Sector]],Table2[1M Return vs Nifty],"&gt;=5")/Table4[[#This Row],[Count]]</f>
        <v>0</v>
      </c>
      <c r="F86" s="3">
        <f>COUNTIFS(Table2[Sub-Sector],Table4[[#This Row],[Sub-Sector]],Table2[6M Return vs Nifty],"&gt;=10")/Table4[[#This Row],[Count]]</f>
        <v>0.33333333333333331</v>
      </c>
      <c r="G86" s="3">
        <f>COUNTIFS(Table2[Sub-Sector],Table4[[#This Row],[Sub-Sector]],Table2[1Y Return vs Nifty],"&gt;=10")/Table4[[#This Row],[Count]]</f>
        <v>0.66666666666666663</v>
      </c>
      <c r="H86" s="3">
        <f>COUNTIFS(Table2[Sub-Sector],Table4[[#This Row],[Sub-Sector]],Table2[RSI Exponential â€“ 14D],"&gt;=50")/Table4[[#This Row],[Count]]</f>
        <v>0.66666666666666663</v>
      </c>
      <c r="I86" s="3">
        <f>COUNTIFS(Table2[Sub-Sector],Table4[[#This Row],[Sub-Sector]],Table2[Relative Volume],"&gt;=1")/Table4[[#This Row],[Count]]</f>
        <v>0</v>
      </c>
      <c r="J86" s="3">
        <f>COUNTIFS(Table2[Sub-Sector],Table4[[#This Row],[Sub-Sector]],Table2[% Away From Day Low],"&gt;=0.05")/Table4[[#This Row],[Count]]</f>
        <v>0</v>
      </c>
      <c r="K86" s="3">
        <f>COUNTIFS(Table2[Sub-Sector],Table4[[#This Row],[Sub-Sector]],Table2[% Away From Day High],"&lt;=0.05")/Table4[[#This Row],[Count]]</f>
        <v>1</v>
      </c>
      <c r="L86" s="3">
        <f>COUNTIFS(Table2[Sub-Sector],Table4[[#This Row],[Sub-Sector]],Table2[% Away From Current Week Low],"&gt;=0.05")/Table4[[#This Row],[Count]]</f>
        <v>0</v>
      </c>
      <c r="M86" s="3">
        <f>COUNTIFS(Table2[Sub-Sector],Table4[[#This Row],[Sub-Sector]],Table2[% Away From Current Week High],"&lt;=0.05")/Table4[[#This Row],[Count]]</f>
        <v>1</v>
      </c>
      <c r="N86" s="3">
        <f>COUNTIFS(Table2[Sub-Sector],Table4[[#This Row],[Sub-Sector]],Table2[% Away From Current Month Low],"&gt;=0.05")/Table4[[#This Row],[Count]]</f>
        <v>0.66666666666666663</v>
      </c>
      <c r="O86" s="3">
        <f>COUNTIFS(Table2[Sub-Sector],Table4[[#This Row],[Sub-Sector]],Table2[% Away From Current Month High],"&lt;=0.05")/Table4[[#This Row],[Count]]</f>
        <v>0.33333333333333331</v>
      </c>
      <c r="P86" s="3">
        <f>COUNTIFS(Table2[Sub-Sector],Table4[[#This Row],[Sub-Sector]],Table2[% Away From 52W High],"&lt;=10")/Table4[[#This Row],[Count]]</f>
        <v>0.33333333333333331</v>
      </c>
      <c r="Q86" s="3">
        <f>COUNTIFS(Table2[Sub-Sector],Table4[[#This Row],[Sub-Sector]],Table2[% Away From 52W Low],"&gt;=10")/Table4[[#This Row],[Count]]</f>
        <v>1</v>
      </c>
      <c r="R86" s="3">
        <f>COUNTIFS(Table2[Sub-Sector],Table4[[#This Row],[Sub-Sector]],Table2[% Price above 20 EMA],"&gt;=0")/Table4[[#This Row],[Count]]</f>
        <v>0.66666666666666663</v>
      </c>
      <c r="S86" s="3">
        <f>COUNTIFS(Table2[Sub-Sector],Table4[[#This Row],[Sub-Sector]],Table2[% Price above 50 EMA],"&gt;=0")/Table4[[#This Row],[Count]]</f>
        <v>0.66666666666666663</v>
      </c>
      <c r="T86" s="3">
        <f>COUNTIFS(Table2[Sub-Sector],Table4[[#This Row],[Sub-Sector]],Table2[% Price above 200 EMA],"&gt;=0")/Table4[[#This Row],[Count]]</f>
        <v>0.66666666666666663</v>
      </c>
      <c r="U86" s="3">
        <f>COUNTIFS(Table2[Sub-Sector],Table4[[#This Row],[Sub-Sector]],Table2[Rate of Change - Zone],"Positive")/Table4[[#This Row],[Count]]</f>
        <v>0.66666666666666663</v>
      </c>
      <c r="V86" s="3">
        <f>COUNTIFS(Table2[Sub-Sector],Table4[[#This Row],[Sub-Sector]],Table2[Sharpe Ratio],"&gt;=0.10")/Table4[[#This Row],[Count]]</f>
        <v>0.33333333333333331</v>
      </c>
      <c r="W86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533.5</v>
      </c>
      <c r="X86" s="4">
        <f>_xlfn.RANK.AVG(Table4[[#This Row],[Score]],Table4[Score],1)</f>
        <v>95</v>
      </c>
      <c r="Y86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288.5</v>
      </c>
      <c r="Z86" s="4">
        <f>_xlfn.RANK.AVG(Table4[[#This Row],[Score 2 ]],Table4[[Score 2 ]],1)</f>
        <v>85</v>
      </c>
    </row>
    <row r="87" spans="1:26" x14ac:dyDescent="0.3">
      <c r="A87" s="3" t="s">
        <v>444</v>
      </c>
      <c r="B87" s="4">
        <f>COUNTIFS(Table2[Sub-Sector],Table4[[#This Row],[Sub-Sector]])</f>
        <v>9</v>
      </c>
      <c r="C87" s="3">
        <f>COUNTIFS(Table2[Sub-Sector],Table4[[#This Row],[Sub-Sector]],Table2[Uptrend],"Uptrend")/Table4[[#This Row],[Count]]</f>
        <v>0.33333333333333331</v>
      </c>
      <c r="D87" s="3">
        <f>COUNTIFS(Table2[Sub-Sector],Table4[[#This Row],[Sub-Sector]],Table2[1W Return vs Nifty],"&gt;=5")/Table4[[#This Row],[Count]]</f>
        <v>0.33333333333333331</v>
      </c>
      <c r="E87" s="3">
        <f>COUNTIFS(Table2[Sub-Sector],Table4[[#This Row],[Sub-Sector]],Table2[1M Return vs Nifty],"&gt;=5")/Table4[[#This Row],[Count]]</f>
        <v>0.1111111111111111</v>
      </c>
      <c r="F87" s="3">
        <f>COUNTIFS(Table2[Sub-Sector],Table4[[#This Row],[Sub-Sector]],Table2[6M Return vs Nifty],"&gt;=10")/Table4[[#This Row],[Count]]</f>
        <v>0.33333333333333331</v>
      </c>
      <c r="G87" s="3">
        <f>COUNTIFS(Table2[Sub-Sector],Table4[[#This Row],[Sub-Sector]],Table2[1Y Return vs Nifty],"&gt;=10")/Table4[[#This Row],[Count]]</f>
        <v>0.22222222222222221</v>
      </c>
      <c r="H87" s="3">
        <f>COUNTIFS(Table2[Sub-Sector],Table4[[#This Row],[Sub-Sector]],Table2[RSI Exponential â€“ 14D],"&gt;=50")/Table4[[#This Row],[Count]]</f>
        <v>0.44444444444444442</v>
      </c>
      <c r="I87" s="3">
        <f>COUNTIFS(Table2[Sub-Sector],Table4[[#This Row],[Sub-Sector]],Table2[Relative Volume],"&gt;=1")/Table4[[#This Row],[Count]]</f>
        <v>0.44444444444444442</v>
      </c>
      <c r="J87" s="3">
        <f>COUNTIFS(Table2[Sub-Sector],Table4[[#This Row],[Sub-Sector]],Table2[% Away From Day Low],"&gt;=0.05")/Table4[[#This Row],[Count]]</f>
        <v>0</v>
      </c>
      <c r="K87" s="3">
        <f>COUNTIFS(Table2[Sub-Sector],Table4[[#This Row],[Sub-Sector]],Table2[% Away From Day High],"&lt;=0.05")/Table4[[#This Row],[Count]]</f>
        <v>1</v>
      </c>
      <c r="L87" s="3">
        <f>COUNTIFS(Table2[Sub-Sector],Table4[[#This Row],[Sub-Sector]],Table2[% Away From Current Week Low],"&gt;=0.05")/Table4[[#This Row],[Count]]</f>
        <v>0</v>
      </c>
      <c r="M87" s="3">
        <f>COUNTIFS(Table2[Sub-Sector],Table4[[#This Row],[Sub-Sector]],Table2[% Away From Current Week High],"&lt;=0.05")/Table4[[#This Row],[Count]]</f>
        <v>1</v>
      </c>
      <c r="N87" s="3">
        <f>COUNTIFS(Table2[Sub-Sector],Table4[[#This Row],[Sub-Sector]],Table2[% Away From Current Month Low],"&gt;=0.05")/Table4[[#This Row],[Count]]</f>
        <v>0.55555555555555558</v>
      </c>
      <c r="O87" s="3">
        <f>COUNTIFS(Table2[Sub-Sector],Table4[[#This Row],[Sub-Sector]],Table2[% Away From Current Month High],"&lt;=0.05")/Table4[[#This Row],[Count]]</f>
        <v>0.33333333333333331</v>
      </c>
      <c r="P87" s="3">
        <f>COUNTIFS(Table2[Sub-Sector],Table4[[#This Row],[Sub-Sector]],Table2[% Away From 52W High],"&lt;=10")/Table4[[#This Row],[Count]]</f>
        <v>0.22222222222222221</v>
      </c>
      <c r="Q87" s="3">
        <f>COUNTIFS(Table2[Sub-Sector],Table4[[#This Row],[Sub-Sector]],Table2[% Away From 52W Low],"&gt;=10")/Table4[[#This Row],[Count]]</f>
        <v>0.88888888888888884</v>
      </c>
      <c r="R87" s="3">
        <f>COUNTIFS(Table2[Sub-Sector],Table4[[#This Row],[Sub-Sector]],Table2[% Price above 20 EMA],"&gt;=0")/Table4[[#This Row],[Count]]</f>
        <v>0.44444444444444442</v>
      </c>
      <c r="S87" s="3">
        <f>COUNTIFS(Table2[Sub-Sector],Table4[[#This Row],[Sub-Sector]],Table2[% Price above 50 EMA],"&gt;=0")/Table4[[#This Row],[Count]]</f>
        <v>0.44444444444444442</v>
      </c>
      <c r="T87" s="3">
        <f>COUNTIFS(Table2[Sub-Sector],Table4[[#This Row],[Sub-Sector]],Table2[% Price above 200 EMA],"&gt;=0")/Table4[[#This Row],[Count]]</f>
        <v>0.55555555555555558</v>
      </c>
      <c r="U87" s="3">
        <f>COUNTIFS(Table2[Sub-Sector],Table4[[#This Row],[Sub-Sector]],Table2[Rate of Change - Zone],"Positive")/Table4[[#This Row],[Count]]</f>
        <v>0.55555555555555558</v>
      </c>
      <c r="V87" s="3">
        <f>COUNTIFS(Table2[Sub-Sector],Table4[[#This Row],[Sub-Sector]],Table2[Sharpe Ratio],"&gt;=0.10")/Table4[[#This Row],[Count]]</f>
        <v>0.44444444444444442</v>
      </c>
      <c r="W87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482</v>
      </c>
      <c r="X87" s="4">
        <f>_xlfn.RANK.AVG(Table4[[#This Row],[Score]],Table4[Score],1)</f>
        <v>82.5</v>
      </c>
      <c r="Y87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290</v>
      </c>
      <c r="Z87" s="4">
        <f>_xlfn.RANK.AVG(Table4[[#This Row],[Score 2 ]],Table4[[Score 2 ]],1)</f>
        <v>86</v>
      </c>
    </row>
    <row r="88" spans="1:26" x14ac:dyDescent="0.3">
      <c r="A88" s="3" t="s">
        <v>54</v>
      </c>
      <c r="B88" s="4">
        <f>COUNTIFS(Table2[Sub-Sector],Table4[[#This Row],[Sub-Sector]])</f>
        <v>17</v>
      </c>
      <c r="C88" s="3">
        <f>COUNTIFS(Table2[Sub-Sector],Table4[[#This Row],[Sub-Sector]],Table2[Uptrend],"Uptrend")/Table4[[#This Row],[Count]]</f>
        <v>0.29411764705882354</v>
      </c>
      <c r="D88" s="3">
        <f>COUNTIFS(Table2[Sub-Sector],Table4[[#This Row],[Sub-Sector]],Table2[1W Return vs Nifty],"&gt;=5")/Table4[[#This Row],[Count]]</f>
        <v>0.11764705882352941</v>
      </c>
      <c r="E88" s="3">
        <f>COUNTIFS(Table2[Sub-Sector],Table4[[#This Row],[Sub-Sector]],Table2[1M Return vs Nifty],"&gt;=5")/Table4[[#This Row],[Count]]</f>
        <v>0.17647058823529413</v>
      </c>
      <c r="F88" s="3">
        <f>COUNTIFS(Table2[Sub-Sector],Table4[[#This Row],[Sub-Sector]],Table2[6M Return vs Nifty],"&gt;=10")/Table4[[#This Row],[Count]]</f>
        <v>0.17647058823529413</v>
      </c>
      <c r="G88" s="3">
        <f>COUNTIFS(Table2[Sub-Sector],Table4[[#This Row],[Sub-Sector]],Table2[1Y Return vs Nifty],"&gt;=10")/Table4[[#This Row],[Count]]</f>
        <v>0.35294117647058826</v>
      </c>
      <c r="H88" s="3">
        <f>COUNTIFS(Table2[Sub-Sector],Table4[[#This Row],[Sub-Sector]],Table2[RSI Exponential â€“ 14D],"&gt;=50")/Table4[[#This Row],[Count]]</f>
        <v>0.76470588235294112</v>
      </c>
      <c r="I88" s="3">
        <f>COUNTIFS(Table2[Sub-Sector],Table4[[#This Row],[Sub-Sector]],Table2[Relative Volume],"&gt;=1")/Table4[[#This Row],[Count]]</f>
        <v>0.29411764705882354</v>
      </c>
      <c r="J88" s="3">
        <f>COUNTIFS(Table2[Sub-Sector],Table4[[#This Row],[Sub-Sector]],Table2[% Away From Day Low],"&gt;=0.05")/Table4[[#This Row],[Count]]</f>
        <v>5.8823529411764705E-2</v>
      </c>
      <c r="K88" s="3">
        <f>COUNTIFS(Table2[Sub-Sector],Table4[[#This Row],[Sub-Sector]],Table2[% Away From Day High],"&lt;=0.05")/Table4[[#This Row],[Count]]</f>
        <v>1</v>
      </c>
      <c r="L88" s="3">
        <f>COUNTIFS(Table2[Sub-Sector],Table4[[#This Row],[Sub-Sector]],Table2[% Away From Current Week Low],"&gt;=0.05")/Table4[[#This Row],[Count]]</f>
        <v>5.8823529411764705E-2</v>
      </c>
      <c r="M88" s="3">
        <f>COUNTIFS(Table2[Sub-Sector],Table4[[#This Row],[Sub-Sector]],Table2[% Away From Current Week High],"&lt;=0.05")/Table4[[#This Row],[Count]]</f>
        <v>1</v>
      </c>
      <c r="N88" s="3">
        <f>COUNTIFS(Table2[Sub-Sector],Table4[[#This Row],[Sub-Sector]],Table2[% Away From Current Month Low],"&gt;=0.05")/Table4[[#This Row],[Count]]</f>
        <v>0.88235294117647056</v>
      </c>
      <c r="O88" s="3">
        <f>COUNTIFS(Table2[Sub-Sector],Table4[[#This Row],[Sub-Sector]],Table2[% Away From Current Month High],"&lt;=0.05")/Table4[[#This Row],[Count]]</f>
        <v>0.58823529411764708</v>
      </c>
      <c r="P88" s="3">
        <f>COUNTIFS(Table2[Sub-Sector],Table4[[#This Row],[Sub-Sector]],Table2[% Away From 52W High],"&lt;=10")/Table4[[#This Row],[Count]]</f>
        <v>0.29411764705882354</v>
      </c>
      <c r="Q88" s="3">
        <f>COUNTIFS(Table2[Sub-Sector],Table4[[#This Row],[Sub-Sector]],Table2[% Away From 52W Low],"&gt;=10")/Table4[[#This Row],[Count]]</f>
        <v>0.82352941176470584</v>
      </c>
      <c r="R88" s="3">
        <f>COUNTIFS(Table2[Sub-Sector],Table4[[#This Row],[Sub-Sector]],Table2[% Price above 20 EMA],"&gt;=0")/Table4[[#This Row],[Count]]</f>
        <v>0.6470588235294118</v>
      </c>
      <c r="S88" s="3">
        <f>COUNTIFS(Table2[Sub-Sector],Table4[[#This Row],[Sub-Sector]],Table2[% Price above 50 EMA],"&gt;=0")/Table4[[#This Row],[Count]]</f>
        <v>0.47058823529411764</v>
      </c>
      <c r="T88" s="3">
        <f>COUNTIFS(Table2[Sub-Sector],Table4[[#This Row],[Sub-Sector]],Table2[% Price above 200 EMA],"&gt;=0")/Table4[[#This Row],[Count]]</f>
        <v>0.6470588235294118</v>
      </c>
      <c r="U88" s="3">
        <f>COUNTIFS(Table2[Sub-Sector],Table4[[#This Row],[Sub-Sector]],Table2[Rate of Change - Zone],"Positive")/Table4[[#This Row],[Count]]</f>
        <v>0.70588235294117652</v>
      </c>
      <c r="V88" s="3">
        <f>COUNTIFS(Table2[Sub-Sector],Table4[[#This Row],[Sub-Sector]],Table2[Sharpe Ratio],"&gt;=0.10")/Table4[[#This Row],[Count]]</f>
        <v>0.11764705882352941</v>
      </c>
      <c r="W88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502.5</v>
      </c>
      <c r="X88" s="4">
        <f>_xlfn.RANK.AVG(Table4[[#This Row],[Score]],Table4[Score],1)</f>
        <v>87</v>
      </c>
      <c r="Y88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292</v>
      </c>
      <c r="Z88" s="4">
        <f>_xlfn.RANK.AVG(Table4[[#This Row],[Score 2 ]],Table4[[Score 2 ]],1)</f>
        <v>87</v>
      </c>
    </row>
    <row r="89" spans="1:26" x14ac:dyDescent="0.3">
      <c r="A89" s="3" t="s">
        <v>37</v>
      </c>
      <c r="B89" s="4">
        <f>COUNTIFS(Table2[Sub-Sector],Table4[[#This Row],[Sub-Sector]])</f>
        <v>10</v>
      </c>
      <c r="C89" s="3">
        <f>COUNTIFS(Table2[Sub-Sector],Table4[[#This Row],[Sub-Sector]],Table2[Uptrend],"Uptrend")/Table4[[#This Row],[Count]]</f>
        <v>1</v>
      </c>
      <c r="D89" s="3">
        <f>COUNTIFS(Table2[Sub-Sector],Table4[[#This Row],[Sub-Sector]],Table2[1W Return vs Nifty],"&gt;=5")/Table4[[#This Row],[Count]]</f>
        <v>0.1</v>
      </c>
      <c r="E89" s="3">
        <f>COUNTIFS(Table2[Sub-Sector],Table4[[#This Row],[Sub-Sector]],Table2[1M Return vs Nifty],"&gt;=5")/Table4[[#This Row],[Count]]</f>
        <v>0.4</v>
      </c>
      <c r="F89" s="3">
        <f>COUNTIFS(Table2[Sub-Sector],Table4[[#This Row],[Sub-Sector]],Table2[6M Return vs Nifty],"&gt;=10")/Table4[[#This Row],[Count]]</f>
        <v>0.3</v>
      </c>
      <c r="G89" s="3">
        <f>COUNTIFS(Table2[Sub-Sector],Table4[[#This Row],[Sub-Sector]],Table2[1Y Return vs Nifty],"&gt;=10")/Table4[[#This Row],[Count]]</f>
        <v>0.4</v>
      </c>
      <c r="H89" s="3">
        <f>COUNTIFS(Table2[Sub-Sector],Table4[[#This Row],[Sub-Sector]],Table2[RSI Exponential â€“ 14D],"&gt;=50")/Table4[[#This Row],[Count]]</f>
        <v>0.8</v>
      </c>
      <c r="I89" s="3">
        <f>COUNTIFS(Table2[Sub-Sector],Table4[[#This Row],[Sub-Sector]],Table2[Relative Volume],"&gt;=1")/Table4[[#This Row],[Count]]</f>
        <v>0.2</v>
      </c>
      <c r="J89" s="3">
        <f>COUNTIFS(Table2[Sub-Sector],Table4[[#This Row],[Sub-Sector]],Table2[% Away From Day Low],"&gt;=0.05")/Table4[[#This Row],[Count]]</f>
        <v>0</v>
      </c>
      <c r="K89" s="3">
        <f>COUNTIFS(Table2[Sub-Sector],Table4[[#This Row],[Sub-Sector]],Table2[% Away From Day High],"&lt;=0.05")/Table4[[#This Row],[Count]]</f>
        <v>1</v>
      </c>
      <c r="L89" s="3">
        <f>COUNTIFS(Table2[Sub-Sector],Table4[[#This Row],[Sub-Sector]],Table2[% Away From Current Week Low],"&gt;=0.05")/Table4[[#This Row],[Count]]</f>
        <v>0</v>
      </c>
      <c r="M89" s="3">
        <f>COUNTIFS(Table2[Sub-Sector],Table4[[#This Row],[Sub-Sector]],Table2[% Away From Current Week High],"&lt;=0.05")/Table4[[#This Row],[Count]]</f>
        <v>1</v>
      </c>
      <c r="N89" s="3">
        <f>COUNTIFS(Table2[Sub-Sector],Table4[[#This Row],[Sub-Sector]],Table2[% Away From Current Month Low],"&gt;=0.05")/Table4[[#This Row],[Count]]</f>
        <v>0.8</v>
      </c>
      <c r="O89" s="3">
        <f>COUNTIFS(Table2[Sub-Sector],Table4[[#This Row],[Sub-Sector]],Table2[% Away From Current Month High],"&lt;=0.05")/Table4[[#This Row],[Count]]</f>
        <v>0.6</v>
      </c>
      <c r="P89" s="3">
        <f>COUNTIFS(Table2[Sub-Sector],Table4[[#This Row],[Sub-Sector]],Table2[% Away From 52W High],"&lt;=10")/Table4[[#This Row],[Count]]</f>
        <v>0.6</v>
      </c>
      <c r="Q89" s="3">
        <f>COUNTIFS(Table2[Sub-Sector],Table4[[#This Row],[Sub-Sector]],Table2[% Away From 52W Low],"&gt;=10")/Table4[[#This Row],[Count]]</f>
        <v>1</v>
      </c>
      <c r="R89" s="3">
        <f>COUNTIFS(Table2[Sub-Sector],Table4[[#This Row],[Sub-Sector]],Table2[% Price above 20 EMA],"&gt;=0")/Table4[[#This Row],[Count]]</f>
        <v>0.9</v>
      </c>
      <c r="S89" s="3">
        <f>COUNTIFS(Table2[Sub-Sector],Table4[[#This Row],[Sub-Sector]],Table2[% Price above 50 EMA],"&gt;=0")/Table4[[#This Row],[Count]]</f>
        <v>0.9</v>
      </c>
      <c r="T89" s="3">
        <f>COUNTIFS(Table2[Sub-Sector],Table4[[#This Row],[Sub-Sector]],Table2[% Price above 200 EMA],"&gt;=0")/Table4[[#This Row],[Count]]</f>
        <v>1</v>
      </c>
      <c r="U89" s="3">
        <f>COUNTIFS(Table2[Sub-Sector],Table4[[#This Row],[Sub-Sector]],Table2[Rate of Change - Zone],"Positive")/Table4[[#This Row],[Count]]</f>
        <v>0.7</v>
      </c>
      <c r="V89" s="3">
        <f>COUNTIFS(Table2[Sub-Sector],Table4[[#This Row],[Sub-Sector]],Table2[Sharpe Ratio],"&gt;=0.10")/Table4[[#This Row],[Count]]</f>
        <v>0.1</v>
      </c>
      <c r="W89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391</v>
      </c>
      <c r="X89" s="4">
        <f>_xlfn.RANK.AVG(Table4[[#This Row],[Score]],Table4[Score],1)</f>
        <v>50</v>
      </c>
      <c r="Y89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292.5</v>
      </c>
      <c r="Z89" s="4">
        <f>_xlfn.RANK.AVG(Table4[[#This Row],[Score 2 ]],Table4[[Score 2 ]],1)</f>
        <v>88</v>
      </c>
    </row>
    <row r="90" spans="1:26" x14ac:dyDescent="0.3">
      <c r="A90" s="3" t="s">
        <v>1595</v>
      </c>
      <c r="B90" s="4">
        <f>COUNTIFS(Table2[Sub-Sector],Table4[[#This Row],[Sub-Sector]])</f>
        <v>2</v>
      </c>
      <c r="C90" s="3">
        <f>COUNTIFS(Table2[Sub-Sector],Table4[[#This Row],[Sub-Sector]],Table2[Uptrend],"Uptrend")/Table4[[#This Row],[Count]]</f>
        <v>1</v>
      </c>
      <c r="D90" s="3">
        <f>COUNTIFS(Table2[Sub-Sector],Table4[[#This Row],[Sub-Sector]],Table2[1W Return vs Nifty],"&gt;=5")/Table4[[#This Row],[Count]]</f>
        <v>0</v>
      </c>
      <c r="E90" s="3">
        <f>COUNTIFS(Table2[Sub-Sector],Table4[[#This Row],[Sub-Sector]],Table2[1M Return vs Nifty],"&gt;=5")/Table4[[#This Row],[Count]]</f>
        <v>0</v>
      </c>
      <c r="F90" s="3">
        <f>COUNTIFS(Table2[Sub-Sector],Table4[[#This Row],[Sub-Sector]],Table2[6M Return vs Nifty],"&gt;=10")/Table4[[#This Row],[Count]]</f>
        <v>0</v>
      </c>
      <c r="G90" s="3">
        <f>COUNTIFS(Table2[Sub-Sector],Table4[[#This Row],[Sub-Sector]],Table2[1Y Return vs Nifty],"&gt;=10")/Table4[[#This Row],[Count]]</f>
        <v>0.5</v>
      </c>
      <c r="H90" s="3">
        <f>COUNTIFS(Table2[Sub-Sector],Table4[[#This Row],[Sub-Sector]],Table2[RSI Exponential â€“ 14D],"&gt;=50")/Table4[[#This Row],[Count]]</f>
        <v>0</v>
      </c>
      <c r="I90" s="3">
        <f>COUNTIFS(Table2[Sub-Sector],Table4[[#This Row],[Sub-Sector]],Table2[Relative Volume],"&gt;=1")/Table4[[#This Row],[Count]]</f>
        <v>0.5</v>
      </c>
      <c r="J90" s="3">
        <f>COUNTIFS(Table2[Sub-Sector],Table4[[#This Row],[Sub-Sector]],Table2[% Away From Day Low],"&gt;=0.05")/Table4[[#This Row],[Count]]</f>
        <v>0</v>
      </c>
      <c r="K90" s="3">
        <f>COUNTIFS(Table2[Sub-Sector],Table4[[#This Row],[Sub-Sector]],Table2[% Away From Day High],"&lt;=0.05")/Table4[[#This Row],[Count]]</f>
        <v>1</v>
      </c>
      <c r="L90" s="3">
        <f>COUNTIFS(Table2[Sub-Sector],Table4[[#This Row],[Sub-Sector]],Table2[% Away From Current Week Low],"&gt;=0.05")/Table4[[#This Row],[Count]]</f>
        <v>0</v>
      </c>
      <c r="M90" s="3">
        <f>COUNTIFS(Table2[Sub-Sector],Table4[[#This Row],[Sub-Sector]],Table2[% Away From Current Week High],"&lt;=0.05")/Table4[[#This Row],[Count]]</f>
        <v>1</v>
      </c>
      <c r="N90" s="3">
        <f>COUNTIFS(Table2[Sub-Sector],Table4[[#This Row],[Sub-Sector]],Table2[% Away From Current Month Low],"&gt;=0.05")/Table4[[#This Row],[Count]]</f>
        <v>0.5</v>
      </c>
      <c r="O90" s="3">
        <f>COUNTIFS(Table2[Sub-Sector],Table4[[#This Row],[Sub-Sector]],Table2[% Away From Current Month High],"&lt;=0.05")/Table4[[#This Row],[Count]]</f>
        <v>0</v>
      </c>
      <c r="P90" s="3">
        <f>COUNTIFS(Table2[Sub-Sector],Table4[[#This Row],[Sub-Sector]],Table2[% Away From 52W High],"&lt;=10")/Table4[[#This Row],[Count]]</f>
        <v>0</v>
      </c>
      <c r="Q90" s="3">
        <f>COUNTIFS(Table2[Sub-Sector],Table4[[#This Row],[Sub-Sector]],Table2[% Away From 52W Low],"&gt;=10")/Table4[[#This Row],[Count]]</f>
        <v>1</v>
      </c>
      <c r="R90" s="3">
        <f>COUNTIFS(Table2[Sub-Sector],Table4[[#This Row],[Sub-Sector]],Table2[% Price above 20 EMA],"&gt;=0")/Table4[[#This Row],[Count]]</f>
        <v>0</v>
      </c>
      <c r="S90" s="3">
        <f>COUNTIFS(Table2[Sub-Sector],Table4[[#This Row],[Sub-Sector]],Table2[% Price above 50 EMA],"&gt;=0")/Table4[[#This Row],[Count]]</f>
        <v>0.5</v>
      </c>
      <c r="T90" s="3">
        <f>COUNTIFS(Table2[Sub-Sector],Table4[[#This Row],[Sub-Sector]],Table2[% Price above 200 EMA],"&gt;=0")/Table4[[#This Row],[Count]]</f>
        <v>1</v>
      </c>
      <c r="U90" s="3">
        <f>COUNTIFS(Table2[Sub-Sector],Table4[[#This Row],[Sub-Sector]],Table2[Rate of Change - Zone],"Positive")/Table4[[#This Row],[Count]]</f>
        <v>0.5</v>
      </c>
      <c r="V90" s="3">
        <f>COUNTIFS(Table2[Sub-Sector],Table4[[#This Row],[Sub-Sector]],Table2[Sharpe Ratio],"&gt;=0.10")/Table4[[#This Row],[Count]]</f>
        <v>0.5</v>
      </c>
      <c r="W90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500.5</v>
      </c>
      <c r="X90" s="4">
        <f>_xlfn.RANK.AVG(Table4[[#This Row],[Score]],Table4[Score],1)</f>
        <v>86</v>
      </c>
      <c r="Y90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296.5</v>
      </c>
      <c r="Z90" s="4">
        <f>_xlfn.RANK.AVG(Table4[[#This Row],[Score 2 ]],Table4[[Score 2 ]],1)</f>
        <v>89</v>
      </c>
    </row>
    <row r="91" spans="1:26" x14ac:dyDescent="0.3">
      <c r="A91" s="3" t="s">
        <v>581</v>
      </c>
      <c r="B91" s="4">
        <f>COUNTIFS(Table2[Sub-Sector],Table4[[#This Row],[Sub-Sector]])</f>
        <v>4</v>
      </c>
      <c r="C91" s="3">
        <f>COUNTIFS(Table2[Sub-Sector],Table4[[#This Row],[Sub-Sector]],Table2[Uptrend],"Uptrend")/Table4[[#This Row],[Count]]</f>
        <v>0.25</v>
      </c>
      <c r="D91" s="3">
        <f>COUNTIFS(Table2[Sub-Sector],Table4[[#This Row],[Sub-Sector]],Table2[1W Return vs Nifty],"&gt;=5")/Table4[[#This Row],[Count]]</f>
        <v>0</v>
      </c>
      <c r="E91" s="3">
        <f>COUNTIFS(Table2[Sub-Sector],Table4[[#This Row],[Sub-Sector]],Table2[1M Return vs Nifty],"&gt;=5")/Table4[[#This Row],[Count]]</f>
        <v>0.5</v>
      </c>
      <c r="F91" s="3">
        <f>COUNTIFS(Table2[Sub-Sector],Table4[[#This Row],[Sub-Sector]],Table2[6M Return vs Nifty],"&gt;=10")/Table4[[#This Row],[Count]]</f>
        <v>0.5</v>
      </c>
      <c r="G91" s="3">
        <f>COUNTIFS(Table2[Sub-Sector],Table4[[#This Row],[Sub-Sector]],Table2[1Y Return vs Nifty],"&gt;=10")/Table4[[#This Row],[Count]]</f>
        <v>0.25</v>
      </c>
      <c r="H91" s="3">
        <f>COUNTIFS(Table2[Sub-Sector],Table4[[#This Row],[Sub-Sector]],Table2[RSI Exponential â€“ 14D],"&gt;=50")/Table4[[#This Row],[Count]]</f>
        <v>0.25</v>
      </c>
      <c r="I91" s="3">
        <f>COUNTIFS(Table2[Sub-Sector],Table4[[#This Row],[Sub-Sector]],Table2[Relative Volume],"&gt;=1")/Table4[[#This Row],[Count]]</f>
        <v>0.25</v>
      </c>
      <c r="J91" s="3">
        <f>COUNTIFS(Table2[Sub-Sector],Table4[[#This Row],[Sub-Sector]],Table2[% Away From Day Low],"&gt;=0.05")/Table4[[#This Row],[Count]]</f>
        <v>0</v>
      </c>
      <c r="K91" s="3">
        <f>COUNTIFS(Table2[Sub-Sector],Table4[[#This Row],[Sub-Sector]],Table2[% Away From Day High],"&lt;=0.05")/Table4[[#This Row],[Count]]</f>
        <v>0.75</v>
      </c>
      <c r="L91" s="3">
        <f>COUNTIFS(Table2[Sub-Sector],Table4[[#This Row],[Sub-Sector]],Table2[% Away From Current Week Low],"&gt;=0.05")/Table4[[#This Row],[Count]]</f>
        <v>0</v>
      </c>
      <c r="M91" s="3">
        <f>COUNTIFS(Table2[Sub-Sector],Table4[[#This Row],[Sub-Sector]],Table2[% Away From Current Week High],"&lt;=0.05")/Table4[[#This Row],[Count]]</f>
        <v>0.75</v>
      </c>
      <c r="N91" s="3">
        <f>COUNTIFS(Table2[Sub-Sector],Table4[[#This Row],[Sub-Sector]],Table2[% Away From Current Month Low],"&gt;=0.05")/Table4[[#This Row],[Count]]</f>
        <v>0.5</v>
      </c>
      <c r="O91" s="3">
        <f>COUNTIFS(Table2[Sub-Sector],Table4[[#This Row],[Sub-Sector]],Table2[% Away From Current Month High],"&lt;=0.05")/Table4[[#This Row],[Count]]</f>
        <v>0</v>
      </c>
      <c r="P91" s="3">
        <f>COUNTIFS(Table2[Sub-Sector],Table4[[#This Row],[Sub-Sector]],Table2[% Away From 52W High],"&lt;=10")/Table4[[#This Row],[Count]]</f>
        <v>0.25</v>
      </c>
      <c r="Q91" s="3">
        <f>COUNTIFS(Table2[Sub-Sector],Table4[[#This Row],[Sub-Sector]],Table2[% Away From 52W Low],"&gt;=10")/Table4[[#This Row],[Count]]</f>
        <v>1</v>
      </c>
      <c r="R91" s="3">
        <f>COUNTIFS(Table2[Sub-Sector],Table4[[#This Row],[Sub-Sector]],Table2[% Price above 20 EMA],"&gt;=0")/Table4[[#This Row],[Count]]</f>
        <v>0.5</v>
      </c>
      <c r="S91" s="3">
        <f>COUNTIFS(Table2[Sub-Sector],Table4[[#This Row],[Sub-Sector]],Table2[% Price above 50 EMA],"&gt;=0")/Table4[[#This Row],[Count]]</f>
        <v>0.5</v>
      </c>
      <c r="T91" s="3">
        <f>COUNTIFS(Table2[Sub-Sector],Table4[[#This Row],[Sub-Sector]],Table2[% Price above 200 EMA],"&gt;=0")/Table4[[#This Row],[Count]]</f>
        <v>0.75</v>
      </c>
      <c r="U91" s="3">
        <f>COUNTIFS(Table2[Sub-Sector],Table4[[#This Row],[Sub-Sector]],Table2[Rate of Change - Zone],"Positive")/Table4[[#This Row],[Count]]</f>
        <v>0.5</v>
      </c>
      <c r="V91" s="3">
        <f>COUNTIFS(Table2[Sub-Sector],Table4[[#This Row],[Sub-Sector]],Table2[Sharpe Ratio],"&gt;=0.10")/Table4[[#This Row],[Count]]</f>
        <v>0.25</v>
      </c>
      <c r="W91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518.5</v>
      </c>
      <c r="X91" s="4">
        <f>_xlfn.RANK.AVG(Table4[[#This Row],[Score]],Table4[Score],1)</f>
        <v>91</v>
      </c>
      <c r="Y91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297</v>
      </c>
      <c r="Z91" s="4">
        <f>_xlfn.RANK.AVG(Table4[[#This Row],[Score 2 ]],Table4[[Score 2 ]],1)</f>
        <v>90</v>
      </c>
    </row>
    <row r="92" spans="1:26" x14ac:dyDescent="0.3">
      <c r="A92" s="3" t="s">
        <v>21</v>
      </c>
      <c r="B92" s="4">
        <f>COUNTIFS(Table2[Sub-Sector],Table4[[#This Row],[Sub-Sector]])</f>
        <v>20</v>
      </c>
      <c r="C92" s="3">
        <f>COUNTIFS(Table2[Sub-Sector],Table4[[#This Row],[Sub-Sector]],Table2[Uptrend],"Uptrend")/Table4[[#This Row],[Count]]</f>
        <v>0.65</v>
      </c>
      <c r="D92" s="3">
        <f>COUNTIFS(Table2[Sub-Sector],Table4[[#This Row],[Sub-Sector]],Table2[1W Return vs Nifty],"&gt;=5")/Table4[[#This Row],[Count]]</f>
        <v>0.1</v>
      </c>
      <c r="E92" s="3">
        <f>COUNTIFS(Table2[Sub-Sector],Table4[[#This Row],[Sub-Sector]],Table2[1M Return vs Nifty],"&gt;=5")/Table4[[#This Row],[Count]]</f>
        <v>0.2</v>
      </c>
      <c r="F92" s="3">
        <f>COUNTIFS(Table2[Sub-Sector],Table4[[#This Row],[Sub-Sector]],Table2[6M Return vs Nifty],"&gt;=10")/Table4[[#This Row],[Count]]</f>
        <v>0.2</v>
      </c>
      <c r="G92" s="3">
        <f>COUNTIFS(Table2[Sub-Sector],Table4[[#This Row],[Sub-Sector]],Table2[1Y Return vs Nifty],"&gt;=10")/Table4[[#This Row],[Count]]</f>
        <v>0.3</v>
      </c>
      <c r="H92" s="3">
        <f>COUNTIFS(Table2[Sub-Sector],Table4[[#This Row],[Sub-Sector]],Table2[RSI Exponential â€“ 14D],"&gt;=50")/Table4[[#This Row],[Count]]</f>
        <v>0.65</v>
      </c>
      <c r="I92" s="3">
        <f>COUNTIFS(Table2[Sub-Sector],Table4[[#This Row],[Sub-Sector]],Table2[Relative Volume],"&gt;=1")/Table4[[#This Row],[Count]]</f>
        <v>0.2</v>
      </c>
      <c r="J92" s="3">
        <f>COUNTIFS(Table2[Sub-Sector],Table4[[#This Row],[Sub-Sector]],Table2[% Away From Day Low],"&gt;=0.05")/Table4[[#This Row],[Count]]</f>
        <v>0.05</v>
      </c>
      <c r="K92" s="3">
        <f>COUNTIFS(Table2[Sub-Sector],Table4[[#This Row],[Sub-Sector]],Table2[% Away From Day High],"&lt;=0.05")/Table4[[#This Row],[Count]]</f>
        <v>1</v>
      </c>
      <c r="L92" s="3">
        <f>COUNTIFS(Table2[Sub-Sector],Table4[[#This Row],[Sub-Sector]],Table2[% Away From Current Week Low],"&gt;=0.05")/Table4[[#This Row],[Count]]</f>
        <v>0.05</v>
      </c>
      <c r="M92" s="3">
        <f>COUNTIFS(Table2[Sub-Sector],Table4[[#This Row],[Sub-Sector]],Table2[% Away From Current Week High],"&lt;=0.05")/Table4[[#This Row],[Count]]</f>
        <v>1</v>
      </c>
      <c r="N92" s="3">
        <f>COUNTIFS(Table2[Sub-Sector],Table4[[#This Row],[Sub-Sector]],Table2[% Away From Current Month Low],"&gt;=0.05")/Table4[[#This Row],[Count]]</f>
        <v>0.85</v>
      </c>
      <c r="O92" s="3">
        <f>COUNTIFS(Table2[Sub-Sector],Table4[[#This Row],[Sub-Sector]],Table2[% Away From Current Month High],"&lt;=0.05")/Table4[[#This Row],[Count]]</f>
        <v>0.6</v>
      </c>
      <c r="P92" s="3">
        <f>COUNTIFS(Table2[Sub-Sector],Table4[[#This Row],[Sub-Sector]],Table2[% Away From 52W High],"&lt;=10")/Table4[[#This Row],[Count]]</f>
        <v>0.45</v>
      </c>
      <c r="Q92" s="3">
        <f>COUNTIFS(Table2[Sub-Sector],Table4[[#This Row],[Sub-Sector]],Table2[% Away From 52W Low],"&gt;=10")/Table4[[#This Row],[Count]]</f>
        <v>0.95</v>
      </c>
      <c r="R92" s="3">
        <f>COUNTIFS(Table2[Sub-Sector],Table4[[#This Row],[Sub-Sector]],Table2[% Price above 20 EMA],"&gt;=0")/Table4[[#This Row],[Count]]</f>
        <v>0.75</v>
      </c>
      <c r="S92" s="3">
        <f>COUNTIFS(Table2[Sub-Sector],Table4[[#This Row],[Sub-Sector]],Table2[% Price above 50 EMA],"&gt;=0")/Table4[[#This Row],[Count]]</f>
        <v>0.6</v>
      </c>
      <c r="T92" s="3">
        <f>COUNTIFS(Table2[Sub-Sector],Table4[[#This Row],[Sub-Sector]],Table2[% Price above 200 EMA],"&gt;=0")/Table4[[#This Row],[Count]]</f>
        <v>0.8</v>
      </c>
      <c r="U92" s="3">
        <f>COUNTIFS(Table2[Sub-Sector],Table4[[#This Row],[Sub-Sector]],Table2[Rate of Change - Zone],"Positive")/Table4[[#This Row],[Count]]</f>
        <v>0.8</v>
      </c>
      <c r="V92" s="3">
        <f>COUNTIFS(Table2[Sub-Sector],Table4[[#This Row],[Sub-Sector]],Table2[Sharpe Ratio],"&gt;=0.10")/Table4[[#This Row],[Count]]</f>
        <v>0.1</v>
      </c>
      <c r="W92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477</v>
      </c>
      <c r="X92" s="4">
        <f>_xlfn.RANK.AVG(Table4[[#This Row],[Score]],Table4[Score],1)</f>
        <v>80</v>
      </c>
      <c r="Y92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305</v>
      </c>
      <c r="Z92" s="4">
        <f>_xlfn.RANK.AVG(Table4[[#This Row],[Score 2 ]],Table4[[Score 2 ]],1)</f>
        <v>91</v>
      </c>
    </row>
    <row r="93" spans="1:26" x14ac:dyDescent="0.3">
      <c r="A93" s="3" t="s">
        <v>965</v>
      </c>
      <c r="B93" s="4">
        <f>COUNTIFS(Table2[Sub-Sector],Table4[[#This Row],[Sub-Sector]])</f>
        <v>2</v>
      </c>
      <c r="C93" s="3">
        <f>COUNTIFS(Table2[Sub-Sector],Table4[[#This Row],[Sub-Sector]],Table2[Uptrend],"Uptrend")/Table4[[#This Row],[Count]]</f>
        <v>0.5</v>
      </c>
      <c r="D93" s="3">
        <f>COUNTIFS(Table2[Sub-Sector],Table4[[#This Row],[Sub-Sector]],Table2[1W Return vs Nifty],"&gt;=5")/Table4[[#This Row],[Count]]</f>
        <v>0</v>
      </c>
      <c r="E93" s="3">
        <f>COUNTIFS(Table2[Sub-Sector],Table4[[#This Row],[Sub-Sector]],Table2[1M Return vs Nifty],"&gt;=5")/Table4[[#This Row],[Count]]</f>
        <v>0</v>
      </c>
      <c r="F93" s="3">
        <f>COUNTIFS(Table2[Sub-Sector],Table4[[#This Row],[Sub-Sector]],Table2[6M Return vs Nifty],"&gt;=10")/Table4[[#This Row],[Count]]</f>
        <v>0.5</v>
      </c>
      <c r="G93" s="3">
        <f>COUNTIFS(Table2[Sub-Sector],Table4[[#This Row],[Sub-Sector]],Table2[1Y Return vs Nifty],"&gt;=10")/Table4[[#This Row],[Count]]</f>
        <v>0.5</v>
      </c>
      <c r="H93" s="3">
        <f>COUNTIFS(Table2[Sub-Sector],Table4[[#This Row],[Sub-Sector]],Table2[RSI Exponential â€“ 14D],"&gt;=50")/Table4[[#This Row],[Count]]</f>
        <v>0.5</v>
      </c>
      <c r="I93" s="3">
        <f>COUNTIFS(Table2[Sub-Sector],Table4[[#This Row],[Sub-Sector]],Table2[Relative Volume],"&gt;=1")/Table4[[#This Row],[Count]]</f>
        <v>0</v>
      </c>
      <c r="J93" s="3">
        <f>COUNTIFS(Table2[Sub-Sector],Table4[[#This Row],[Sub-Sector]],Table2[% Away From Day Low],"&gt;=0.05")/Table4[[#This Row],[Count]]</f>
        <v>0</v>
      </c>
      <c r="K93" s="3">
        <f>COUNTIFS(Table2[Sub-Sector],Table4[[#This Row],[Sub-Sector]],Table2[% Away From Day High],"&lt;=0.05")/Table4[[#This Row],[Count]]</f>
        <v>1</v>
      </c>
      <c r="L93" s="3">
        <f>COUNTIFS(Table2[Sub-Sector],Table4[[#This Row],[Sub-Sector]],Table2[% Away From Current Week Low],"&gt;=0.05")/Table4[[#This Row],[Count]]</f>
        <v>0</v>
      </c>
      <c r="M93" s="3">
        <f>COUNTIFS(Table2[Sub-Sector],Table4[[#This Row],[Sub-Sector]],Table2[% Away From Current Week High],"&lt;=0.05")/Table4[[#This Row],[Count]]</f>
        <v>1</v>
      </c>
      <c r="N93" s="3">
        <f>COUNTIFS(Table2[Sub-Sector],Table4[[#This Row],[Sub-Sector]],Table2[% Away From Current Month Low],"&gt;=0.05")/Table4[[#This Row],[Count]]</f>
        <v>0.5</v>
      </c>
      <c r="O93" s="3">
        <f>COUNTIFS(Table2[Sub-Sector],Table4[[#This Row],[Sub-Sector]],Table2[% Away From Current Month High],"&lt;=0.05")/Table4[[#This Row],[Count]]</f>
        <v>0</v>
      </c>
      <c r="P93" s="3">
        <f>COUNTIFS(Table2[Sub-Sector],Table4[[#This Row],[Sub-Sector]],Table2[% Away From 52W High],"&lt;=10")/Table4[[#This Row],[Count]]</f>
        <v>0</v>
      </c>
      <c r="Q93" s="3">
        <f>COUNTIFS(Table2[Sub-Sector],Table4[[#This Row],[Sub-Sector]],Table2[% Away From 52W Low],"&gt;=10")/Table4[[#This Row],[Count]]</f>
        <v>0.5</v>
      </c>
      <c r="R93" s="3">
        <f>COUNTIFS(Table2[Sub-Sector],Table4[[#This Row],[Sub-Sector]],Table2[% Price above 20 EMA],"&gt;=0")/Table4[[#This Row],[Count]]</f>
        <v>0.5</v>
      </c>
      <c r="S93" s="3">
        <f>COUNTIFS(Table2[Sub-Sector],Table4[[#This Row],[Sub-Sector]],Table2[% Price above 50 EMA],"&gt;=0")/Table4[[#This Row],[Count]]</f>
        <v>0.5</v>
      </c>
      <c r="T93" s="3">
        <f>COUNTIFS(Table2[Sub-Sector],Table4[[#This Row],[Sub-Sector]],Table2[% Price above 200 EMA],"&gt;=0")/Table4[[#This Row],[Count]]</f>
        <v>0.5</v>
      </c>
      <c r="U93" s="3">
        <f>COUNTIFS(Table2[Sub-Sector],Table4[[#This Row],[Sub-Sector]],Table2[Rate of Change - Zone],"Positive")/Table4[[#This Row],[Count]]</f>
        <v>0.5</v>
      </c>
      <c r="V93" s="3">
        <f>COUNTIFS(Table2[Sub-Sector],Table4[[#This Row],[Sub-Sector]],Table2[Sharpe Ratio],"&gt;=0.10")/Table4[[#This Row],[Count]]</f>
        <v>0</v>
      </c>
      <c r="W93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573.5</v>
      </c>
      <c r="X93" s="4">
        <f>_xlfn.RANK.AVG(Table4[[#This Row],[Score]],Table4[Score],1)</f>
        <v>102</v>
      </c>
      <c r="Y93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307.5</v>
      </c>
      <c r="Z93" s="4">
        <f>_xlfn.RANK.AVG(Table4[[#This Row],[Score 2 ]],Table4[[Score 2 ]],1)</f>
        <v>92.5</v>
      </c>
    </row>
    <row r="94" spans="1:26" x14ac:dyDescent="0.3">
      <c r="A94" s="3" t="s">
        <v>619</v>
      </c>
      <c r="B94" s="4">
        <f>COUNTIFS(Table2[Sub-Sector],Table4[[#This Row],[Sub-Sector]])</f>
        <v>3</v>
      </c>
      <c r="C94" s="3">
        <f>COUNTIFS(Table2[Sub-Sector],Table4[[#This Row],[Sub-Sector]],Table2[Uptrend],"Uptrend")/Table4[[#This Row],[Count]]</f>
        <v>0.33333333333333331</v>
      </c>
      <c r="D94" s="3">
        <f>COUNTIFS(Table2[Sub-Sector],Table4[[#This Row],[Sub-Sector]],Table2[1W Return vs Nifty],"&gt;=5")/Table4[[#This Row],[Count]]</f>
        <v>0</v>
      </c>
      <c r="E94" s="3">
        <f>COUNTIFS(Table2[Sub-Sector],Table4[[#This Row],[Sub-Sector]],Table2[1M Return vs Nifty],"&gt;=5")/Table4[[#This Row],[Count]]</f>
        <v>0.33333333333333331</v>
      </c>
      <c r="F94" s="3">
        <f>COUNTIFS(Table2[Sub-Sector],Table4[[#This Row],[Sub-Sector]],Table2[6M Return vs Nifty],"&gt;=10")/Table4[[#This Row],[Count]]</f>
        <v>0.33333333333333331</v>
      </c>
      <c r="G94" s="3">
        <f>COUNTIFS(Table2[Sub-Sector],Table4[[#This Row],[Sub-Sector]],Table2[1Y Return vs Nifty],"&gt;=10")/Table4[[#This Row],[Count]]</f>
        <v>0</v>
      </c>
      <c r="H94" s="3">
        <f>COUNTIFS(Table2[Sub-Sector],Table4[[#This Row],[Sub-Sector]],Table2[RSI Exponential â€“ 14D],"&gt;=50")/Table4[[#This Row],[Count]]</f>
        <v>0.33333333333333331</v>
      </c>
      <c r="I94" s="3">
        <f>COUNTIFS(Table2[Sub-Sector],Table4[[#This Row],[Sub-Sector]],Table2[Relative Volume],"&gt;=1")/Table4[[#This Row],[Count]]</f>
        <v>0.66666666666666663</v>
      </c>
      <c r="J94" s="3">
        <f>COUNTIFS(Table2[Sub-Sector],Table4[[#This Row],[Sub-Sector]],Table2[% Away From Day Low],"&gt;=0.05")/Table4[[#This Row],[Count]]</f>
        <v>0</v>
      </c>
      <c r="K94" s="3">
        <f>COUNTIFS(Table2[Sub-Sector],Table4[[#This Row],[Sub-Sector]],Table2[% Away From Day High],"&lt;=0.05")/Table4[[#This Row],[Count]]</f>
        <v>1</v>
      </c>
      <c r="L94" s="3">
        <f>COUNTIFS(Table2[Sub-Sector],Table4[[#This Row],[Sub-Sector]],Table2[% Away From Current Week Low],"&gt;=0.05")/Table4[[#This Row],[Count]]</f>
        <v>0</v>
      </c>
      <c r="M94" s="3">
        <f>COUNTIFS(Table2[Sub-Sector],Table4[[#This Row],[Sub-Sector]],Table2[% Away From Current Week High],"&lt;=0.05")/Table4[[#This Row],[Count]]</f>
        <v>1</v>
      </c>
      <c r="N94" s="3">
        <f>COUNTIFS(Table2[Sub-Sector],Table4[[#This Row],[Sub-Sector]],Table2[% Away From Current Month Low],"&gt;=0.05")/Table4[[#This Row],[Count]]</f>
        <v>0.33333333333333331</v>
      </c>
      <c r="O94" s="3">
        <f>COUNTIFS(Table2[Sub-Sector],Table4[[#This Row],[Sub-Sector]],Table2[% Away From Current Month High],"&lt;=0.05")/Table4[[#This Row],[Count]]</f>
        <v>0</v>
      </c>
      <c r="P94" s="3">
        <f>COUNTIFS(Table2[Sub-Sector],Table4[[#This Row],[Sub-Sector]],Table2[% Away From 52W High],"&lt;=10")/Table4[[#This Row],[Count]]</f>
        <v>0</v>
      </c>
      <c r="Q94" s="3">
        <f>COUNTIFS(Table2[Sub-Sector],Table4[[#This Row],[Sub-Sector]],Table2[% Away From 52W Low],"&gt;=10")/Table4[[#This Row],[Count]]</f>
        <v>0.66666666666666663</v>
      </c>
      <c r="R94" s="3">
        <f>COUNTIFS(Table2[Sub-Sector],Table4[[#This Row],[Sub-Sector]],Table2[% Price above 20 EMA],"&gt;=0")/Table4[[#This Row],[Count]]</f>
        <v>0.33333333333333331</v>
      </c>
      <c r="S94" s="3">
        <f>COUNTIFS(Table2[Sub-Sector],Table4[[#This Row],[Sub-Sector]],Table2[% Price above 50 EMA],"&gt;=0")/Table4[[#This Row],[Count]]</f>
        <v>0.33333333333333331</v>
      </c>
      <c r="T94" s="3">
        <f>COUNTIFS(Table2[Sub-Sector],Table4[[#This Row],[Sub-Sector]],Table2[% Price above 200 EMA],"&gt;=0")/Table4[[#This Row],[Count]]</f>
        <v>0.66666666666666663</v>
      </c>
      <c r="U94" s="3">
        <f>COUNTIFS(Table2[Sub-Sector],Table4[[#This Row],[Sub-Sector]],Table2[Rate of Change - Zone],"Positive")/Table4[[#This Row],[Count]]</f>
        <v>0.33333333333333331</v>
      </c>
      <c r="V94" s="3">
        <f>COUNTIFS(Table2[Sub-Sector],Table4[[#This Row],[Sub-Sector]],Table2[Sharpe Ratio],"&gt;=0.10")/Table4[[#This Row],[Count]]</f>
        <v>0</v>
      </c>
      <c r="W94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536</v>
      </c>
      <c r="X94" s="4">
        <f>_xlfn.RANK.AVG(Table4[[#This Row],[Score]],Table4[Score],1)</f>
        <v>97</v>
      </c>
      <c r="Y94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307.5</v>
      </c>
      <c r="Z94" s="4">
        <f>_xlfn.RANK.AVG(Table4[[#This Row],[Score 2 ]],Table4[[Score 2 ]],1)</f>
        <v>92.5</v>
      </c>
    </row>
    <row r="95" spans="1:26" x14ac:dyDescent="0.3">
      <c r="A95" s="3" t="s">
        <v>95</v>
      </c>
      <c r="B95" s="4">
        <f>COUNTIFS(Table2[Sub-Sector],Table4[[#This Row],[Sub-Sector]])</f>
        <v>3</v>
      </c>
      <c r="C95" s="3">
        <f>COUNTIFS(Table2[Sub-Sector],Table4[[#This Row],[Sub-Sector]],Table2[Uptrend],"Uptrend")/Table4[[#This Row],[Count]]</f>
        <v>0.66666666666666663</v>
      </c>
      <c r="D95" s="3">
        <f>COUNTIFS(Table2[Sub-Sector],Table4[[#This Row],[Sub-Sector]],Table2[1W Return vs Nifty],"&gt;=5")/Table4[[#This Row],[Count]]</f>
        <v>0</v>
      </c>
      <c r="E95" s="3">
        <f>COUNTIFS(Table2[Sub-Sector],Table4[[#This Row],[Sub-Sector]],Table2[1M Return vs Nifty],"&gt;=5")/Table4[[#This Row],[Count]]</f>
        <v>0.33333333333333331</v>
      </c>
      <c r="F95" s="3">
        <f>COUNTIFS(Table2[Sub-Sector],Table4[[#This Row],[Sub-Sector]],Table2[6M Return vs Nifty],"&gt;=10")/Table4[[#This Row],[Count]]</f>
        <v>0.33333333333333331</v>
      </c>
      <c r="G95" s="3">
        <f>COUNTIFS(Table2[Sub-Sector],Table4[[#This Row],[Sub-Sector]],Table2[1Y Return vs Nifty],"&gt;=10")/Table4[[#This Row],[Count]]</f>
        <v>1</v>
      </c>
      <c r="H95" s="3">
        <f>COUNTIFS(Table2[Sub-Sector],Table4[[#This Row],[Sub-Sector]],Table2[RSI Exponential â€“ 14D],"&gt;=50")/Table4[[#This Row],[Count]]</f>
        <v>0</v>
      </c>
      <c r="I95" s="3">
        <f>COUNTIFS(Table2[Sub-Sector],Table4[[#This Row],[Sub-Sector]],Table2[Relative Volume],"&gt;=1")/Table4[[#This Row],[Count]]</f>
        <v>0</v>
      </c>
      <c r="J95" s="3">
        <f>COUNTIFS(Table2[Sub-Sector],Table4[[#This Row],[Sub-Sector]],Table2[% Away From Day Low],"&gt;=0.05")/Table4[[#This Row],[Count]]</f>
        <v>0</v>
      </c>
      <c r="K95" s="3">
        <f>COUNTIFS(Table2[Sub-Sector],Table4[[#This Row],[Sub-Sector]],Table2[% Away From Day High],"&lt;=0.05")/Table4[[#This Row],[Count]]</f>
        <v>1</v>
      </c>
      <c r="L95" s="3">
        <f>COUNTIFS(Table2[Sub-Sector],Table4[[#This Row],[Sub-Sector]],Table2[% Away From Current Week Low],"&gt;=0.05")/Table4[[#This Row],[Count]]</f>
        <v>0</v>
      </c>
      <c r="M95" s="3">
        <f>COUNTIFS(Table2[Sub-Sector],Table4[[#This Row],[Sub-Sector]],Table2[% Away From Current Week High],"&lt;=0.05")/Table4[[#This Row],[Count]]</f>
        <v>1</v>
      </c>
      <c r="N95" s="3">
        <f>COUNTIFS(Table2[Sub-Sector],Table4[[#This Row],[Sub-Sector]],Table2[% Away From Current Month Low],"&gt;=0.05")/Table4[[#This Row],[Count]]</f>
        <v>0</v>
      </c>
      <c r="O95" s="3">
        <f>COUNTIFS(Table2[Sub-Sector],Table4[[#This Row],[Sub-Sector]],Table2[% Away From Current Month High],"&lt;=0.05")/Table4[[#This Row],[Count]]</f>
        <v>0</v>
      </c>
      <c r="P95" s="3">
        <f>COUNTIFS(Table2[Sub-Sector],Table4[[#This Row],[Sub-Sector]],Table2[% Away From 52W High],"&lt;=10")/Table4[[#This Row],[Count]]</f>
        <v>0.33333333333333331</v>
      </c>
      <c r="Q95" s="3">
        <f>COUNTIFS(Table2[Sub-Sector],Table4[[#This Row],[Sub-Sector]],Table2[% Away From 52W Low],"&gt;=10")/Table4[[#This Row],[Count]]</f>
        <v>1</v>
      </c>
      <c r="R95" s="3">
        <f>COUNTIFS(Table2[Sub-Sector],Table4[[#This Row],[Sub-Sector]],Table2[% Price above 20 EMA],"&gt;=0")/Table4[[#This Row],[Count]]</f>
        <v>0</v>
      </c>
      <c r="S95" s="3">
        <f>COUNTIFS(Table2[Sub-Sector],Table4[[#This Row],[Sub-Sector]],Table2[% Price above 50 EMA],"&gt;=0")/Table4[[#This Row],[Count]]</f>
        <v>0.66666666666666663</v>
      </c>
      <c r="T95" s="3">
        <f>COUNTIFS(Table2[Sub-Sector],Table4[[#This Row],[Sub-Sector]],Table2[% Price above 200 EMA],"&gt;=0")/Table4[[#This Row],[Count]]</f>
        <v>1</v>
      </c>
      <c r="U95" s="3">
        <f>COUNTIFS(Table2[Sub-Sector],Table4[[#This Row],[Sub-Sector]],Table2[Rate of Change - Zone],"Positive")/Table4[[#This Row],[Count]]</f>
        <v>0</v>
      </c>
      <c r="V95" s="3">
        <f>COUNTIFS(Table2[Sub-Sector],Table4[[#This Row],[Sub-Sector]],Table2[Sharpe Ratio],"&gt;=0.10")/Table4[[#This Row],[Count]]</f>
        <v>1</v>
      </c>
      <c r="W95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498</v>
      </c>
      <c r="X95" s="4">
        <f>_xlfn.RANK.AVG(Table4[[#This Row],[Score]],Table4[Score],1)</f>
        <v>85</v>
      </c>
      <c r="Y95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309</v>
      </c>
      <c r="Z95" s="4">
        <f>_xlfn.RANK.AVG(Table4[[#This Row],[Score 2 ]],Table4[[Score 2 ]],1)</f>
        <v>94</v>
      </c>
    </row>
    <row r="96" spans="1:26" x14ac:dyDescent="0.3">
      <c r="A96" s="3" t="s">
        <v>402</v>
      </c>
      <c r="B96" s="4">
        <f>COUNTIFS(Table2[Sub-Sector],Table4[[#This Row],[Sub-Sector]])</f>
        <v>11</v>
      </c>
      <c r="C96" s="3">
        <f>COUNTIFS(Table2[Sub-Sector],Table4[[#This Row],[Sub-Sector]],Table2[Uptrend],"Uptrend")/Table4[[#This Row],[Count]]</f>
        <v>0.27272727272727271</v>
      </c>
      <c r="D96" s="3">
        <f>COUNTIFS(Table2[Sub-Sector],Table4[[#This Row],[Sub-Sector]],Table2[1W Return vs Nifty],"&gt;=5")/Table4[[#This Row],[Count]]</f>
        <v>9.0909090909090912E-2</v>
      </c>
      <c r="E96" s="3">
        <f>COUNTIFS(Table2[Sub-Sector],Table4[[#This Row],[Sub-Sector]],Table2[1M Return vs Nifty],"&gt;=5")/Table4[[#This Row],[Count]]</f>
        <v>0.27272727272727271</v>
      </c>
      <c r="F96" s="3">
        <f>COUNTIFS(Table2[Sub-Sector],Table4[[#This Row],[Sub-Sector]],Table2[6M Return vs Nifty],"&gt;=10")/Table4[[#This Row],[Count]]</f>
        <v>0.18181818181818182</v>
      </c>
      <c r="G96" s="3">
        <f>COUNTIFS(Table2[Sub-Sector],Table4[[#This Row],[Sub-Sector]],Table2[1Y Return vs Nifty],"&gt;=10")/Table4[[#This Row],[Count]]</f>
        <v>0.18181818181818182</v>
      </c>
      <c r="H96" s="3">
        <f>COUNTIFS(Table2[Sub-Sector],Table4[[#This Row],[Sub-Sector]],Table2[RSI Exponential â€“ 14D],"&gt;=50")/Table4[[#This Row],[Count]]</f>
        <v>0.81818181818181823</v>
      </c>
      <c r="I96" s="3">
        <f>COUNTIFS(Table2[Sub-Sector],Table4[[#This Row],[Sub-Sector]],Table2[Relative Volume],"&gt;=1")/Table4[[#This Row],[Count]]</f>
        <v>0.45454545454545453</v>
      </c>
      <c r="J96" s="3">
        <f>COUNTIFS(Table2[Sub-Sector],Table4[[#This Row],[Sub-Sector]],Table2[% Away From Day Low],"&gt;=0.05")/Table4[[#This Row],[Count]]</f>
        <v>0</v>
      </c>
      <c r="K96" s="3">
        <f>COUNTIFS(Table2[Sub-Sector],Table4[[#This Row],[Sub-Sector]],Table2[% Away From Day High],"&lt;=0.05")/Table4[[#This Row],[Count]]</f>
        <v>1</v>
      </c>
      <c r="L96" s="3">
        <f>COUNTIFS(Table2[Sub-Sector],Table4[[#This Row],[Sub-Sector]],Table2[% Away From Current Week Low],"&gt;=0.05")/Table4[[#This Row],[Count]]</f>
        <v>0</v>
      </c>
      <c r="M96" s="3">
        <f>COUNTIFS(Table2[Sub-Sector],Table4[[#This Row],[Sub-Sector]],Table2[% Away From Current Week High],"&lt;=0.05")/Table4[[#This Row],[Count]]</f>
        <v>1</v>
      </c>
      <c r="N96" s="3">
        <f>COUNTIFS(Table2[Sub-Sector],Table4[[#This Row],[Sub-Sector]],Table2[% Away From Current Month Low],"&gt;=0.05")/Table4[[#This Row],[Count]]</f>
        <v>0.72727272727272729</v>
      </c>
      <c r="O96" s="3">
        <f>COUNTIFS(Table2[Sub-Sector],Table4[[#This Row],[Sub-Sector]],Table2[% Away From Current Month High],"&lt;=0.05")/Table4[[#This Row],[Count]]</f>
        <v>0.54545454545454541</v>
      </c>
      <c r="P96" s="3">
        <f>COUNTIFS(Table2[Sub-Sector],Table4[[#This Row],[Sub-Sector]],Table2[% Away From 52W High],"&lt;=10")/Table4[[#This Row],[Count]]</f>
        <v>0</v>
      </c>
      <c r="Q96" s="3">
        <f>COUNTIFS(Table2[Sub-Sector],Table4[[#This Row],[Sub-Sector]],Table2[% Away From 52W Low],"&gt;=10")/Table4[[#This Row],[Count]]</f>
        <v>0.81818181818181823</v>
      </c>
      <c r="R96" s="3">
        <f>COUNTIFS(Table2[Sub-Sector],Table4[[#This Row],[Sub-Sector]],Table2[% Price above 20 EMA],"&gt;=0")/Table4[[#This Row],[Count]]</f>
        <v>0.72727272727272729</v>
      </c>
      <c r="S96" s="3">
        <f>COUNTIFS(Table2[Sub-Sector],Table4[[#This Row],[Sub-Sector]],Table2[% Price above 50 EMA],"&gt;=0")/Table4[[#This Row],[Count]]</f>
        <v>0.54545454545454541</v>
      </c>
      <c r="T96" s="3">
        <f>COUNTIFS(Table2[Sub-Sector],Table4[[#This Row],[Sub-Sector]],Table2[% Price above 200 EMA],"&gt;=0")/Table4[[#This Row],[Count]]</f>
        <v>0.63636363636363635</v>
      </c>
      <c r="U96" s="3">
        <f>COUNTIFS(Table2[Sub-Sector],Table4[[#This Row],[Sub-Sector]],Table2[Rate of Change - Zone],"Positive")/Table4[[#This Row],[Count]]</f>
        <v>0.54545454545454541</v>
      </c>
      <c r="V96" s="3">
        <f>COUNTIFS(Table2[Sub-Sector],Table4[[#This Row],[Sub-Sector]],Table2[Sharpe Ratio],"&gt;=0.10")/Table4[[#This Row],[Count]]</f>
        <v>9.0909090909090912E-2</v>
      </c>
      <c r="W96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514</v>
      </c>
      <c r="X96" s="4">
        <f>_xlfn.RANK.AVG(Table4[[#This Row],[Score]],Table4[Score],1)</f>
        <v>90</v>
      </c>
      <c r="Y96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309.5</v>
      </c>
      <c r="Z96" s="4">
        <f>_xlfn.RANK.AVG(Table4[[#This Row],[Score 2 ]],Table4[[Score 2 ]],1)</f>
        <v>95</v>
      </c>
    </row>
    <row r="97" spans="1:26" x14ac:dyDescent="0.3">
      <c r="A97" s="3" t="s">
        <v>210</v>
      </c>
      <c r="B97" s="4">
        <f>COUNTIFS(Table2[Sub-Sector],Table4[[#This Row],[Sub-Sector]])</f>
        <v>3</v>
      </c>
      <c r="C97" s="3">
        <f>COUNTIFS(Table2[Sub-Sector],Table4[[#This Row],[Sub-Sector]],Table2[Uptrend],"Uptrend")/Table4[[#This Row],[Count]]</f>
        <v>1</v>
      </c>
      <c r="D97" s="3">
        <f>COUNTIFS(Table2[Sub-Sector],Table4[[#This Row],[Sub-Sector]],Table2[1W Return vs Nifty],"&gt;=5")/Table4[[#This Row],[Count]]</f>
        <v>0</v>
      </c>
      <c r="E97" s="3">
        <f>COUNTIFS(Table2[Sub-Sector],Table4[[#This Row],[Sub-Sector]],Table2[1M Return vs Nifty],"&gt;=5")/Table4[[#This Row],[Count]]</f>
        <v>0.33333333333333331</v>
      </c>
      <c r="F97" s="3">
        <f>COUNTIFS(Table2[Sub-Sector],Table4[[#This Row],[Sub-Sector]],Table2[6M Return vs Nifty],"&gt;=10")/Table4[[#This Row],[Count]]</f>
        <v>0.33333333333333331</v>
      </c>
      <c r="G97" s="3">
        <f>COUNTIFS(Table2[Sub-Sector],Table4[[#This Row],[Sub-Sector]],Table2[1Y Return vs Nifty],"&gt;=10")/Table4[[#This Row],[Count]]</f>
        <v>0.33333333333333331</v>
      </c>
      <c r="H97" s="3">
        <f>COUNTIFS(Table2[Sub-Sector],Table4[[#This Row],[Sub-Sector]],Table2[RSI Exponential â€“ 14D],"&gt;=50")/Table4[[#This Row],[Count]]</f>
        <v>0.33333333333333331</v>
      </c>
      <c r="I97" s="3">
        <f>COUNTIFS(Table2[Sub-Sector],Table4[[#This Row],[Sub-Sector]],Table2[Relative Volume],"&gt;=1")/Table4[[#This Row],[Count]]</f>
        <v>0.33333333333333331</v>
      </c>
      <c r="J97" s="3">
        <f>COUNTIFS(Table2[Sub-Sector],Table4[[#This Row],[Sub-Sector]],Table2[% Away From Day Low],"&gt;=0.05")/Table4[[#This Row],[Count]]</f>
        <v>0</v>
      </c>
      <c r="K97" s="3">
        <f>COUNTIFS(Table2[Sub-Sector],Table4[[#This Row],[Sub-Sector]],Table2[% Away From Day High],"&lt;=0.05")/Table4[[#This Row],[Count]]</f>
        <v>1</v>
      </c>
      <c r="L97" s="3">
        <f>COUNTIFS(Table2[Sub-Sector],Table4[[#This Row],[Sub-Sector]],Table2[% Away From Current Week Low],"&gt;=0.05")/Table4[[#This Row],[Count]]</f>
        <v>0</v>
      </c>
      <c r="M97" s="3">
        <f>COUNTIFS(Table2[Sub-Sector],Table4[[#This Row],[Sub-Sector]],Table2[% Away From Current Week High],"&lt;=0.05")/Table4[[#This Row],[Count]]</f>
        <v>1</v>
      </c>
      <c r="N97" s="3">
        <f>COUNTIFS(Table2[Sub-Sector],Table4[[#This Row],[Sub-Sector]],Table2[% Away From Current Month Low],"&gt;=0.05")/Table4[[#This Row],[Count]]</f>
        <v>0.66666666666666663</v>
      </c>
      <c r="O97" s="3">
        <f>COUNTIFS(Table2[Sub-Sector],Table4[[#This Row],[Sub-Sector]],Table2[% Away From Current Month High],"&lt;=0.05")/Table4[[#This Row],[Count]]</f>
        <v>0</v>
      </c>
      <c r="P97" s="3">
        <f>COUNTIFS(Table2[Sub-Sector],Table4[[#This Row],[Sub-Sector]],Table2[% Away From 52W High],"&lt;=10")/Table4[[#This Row],[Count]]</f>
        <v>0.33333333333333331</v>
      </c>
      <c r="Q97" s="3">
        <f>COUNTIFS(Table2[Sub-Sector],Table4[[#This Row],[Sub-Sector]],Table2[% Away From 52W Low],"&gt;=10")/Table4[[#This Row],[Count]]</f>
        <v>1</v>
      </c>
      <c r="R97" s="3">
        <f>COUNTIFS(Table2[Sub-Sector],Table4[[#This Row],[Sub-Sector]],Table2[% Price above 20 EMA],"&gt;=0")/Table4[[#This Row],[Count]]</f>
        <v>0.33333333333333331</v>
      </c>
      <c r="S97" s="3">
        <f>COUNTIFS(Table2[Sub-Sector],Table4[[#This Row],[Sub-Sector]],Table2[% Price above 50 EMA],"&gt;=0")/Table4[[#This Row],[Count]]</f>
        <v>0.66666666666666663</v>
      </c>
      <c r="T97" s="3">
        <f>COUNTIFS(Table2[Sub-Sector],Table4[[#This Row],[Sub-Sector]],Table2[% Price above 200 EMA],"&gt;=0")/Table4[[#This Row],[Count]]</f>
        <v>0.66666666666666663</v>
      </c>
      <c r="U97" s="3">
        <f>COUNTIFS(Table2[Sub-Sector],Table4[[#This Row],[Sub-Sector]],Table2[Rate of Change - Zone],"Positive")/Table4[[#This Row],[Count]]</f>
        <v>0.33333333333333331</v>
      </c>
      <c r="V97" s="3">
        <f>COUNTIFS(Table2[Sub-Sector],Table4[[#This Row],[Sub-Sector]],Table2[Sharpe Ratio],"&gt;=0.10")/Table4[[#This Row],[Count]]</f>
        <v>0.66666666666666663</v>
      </c>
      <c r="W97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468</v>
      </c>
      <c r="X97" s="4">
        <f>_xlfn.RANK.AVG(Table4[[#This Row],[Score]],Table4[Score],1)</f>
        <v>78</v>
      </c>
      <c r="Y97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320</v>
      </c>
      <c r="Z97" s="4">
        <f>_xlfn.RANK.AVG(Table4[[#This Row],[Score 2 ]],Table4[[Score 2 ]],1)</f>
        <v>96</v>
      </c>
    </row>
    <row r="98" spans="1:26" x14ac:dyDescent="0.3">
      <c r="A98" s="3" t="s">
        <v>514</v>
      </c>
      <c r="B98" s="4">
        <f>COUNTIFS(Table2[Sub-Sector],Table4[[#This Row],[Sub-Sector]])</f>
        <v>5</v>
      </c>
      <c r="C98" s="3">
        <f>COUNTIFS(Table2[Sub-Sector],Table4[[#This Row],[Sub-Sector]],Table2[Uptrend],"Uptrend")/Table4[[#This Row],[Count]]</f>
        <v>0.4</v>
      </c>
      <c r="D98" s="3">
        <f>COUNTIFS(Table2[Sub-Sector],Table4[[#This Row],[Sub-Sector]],Table2[1W Return vs Nifty],"&gt;=5")/Table4[[#This Row],[Count]]</f>
        <v>0.2</v>
      </c>
      <c r="E98" s="3">
        <f>COUNTIFS(Table2[Sub-Sector],Table4[[#This Row],[Sub-Sector]],Table2[1M Return vs Nifty],"&gt;=5")/Table4[[#This Row],[Count]]</f>
        <v>0.2</v>
      </c>
      <c r="F98" s="3">
        <f>COUNTIFS(Table2[Sub-Sector],Table4[[#This Row],[Sub-Sector]],Table2[6M Return vs Nifty],"&gt;=10")/Table4[[#This Row],[Count]]</f>
        <v>0.4</v>
      </c>
      <c r="G98" s="3">
        <f>COUNTIFS(Table2[Sub-Sector],Table4[[#This Row],[Sub-Sector]],Table2[1Y Return vs Nifty],"&gt;=10")/Table4[[#This Row],[Count]]</f>
        <v>0.4</v>
      </c>
      <c r="H98" s="3">
        <f>COUNTIFS(Table2[Sub-Sector],Table4[[#This Row],[Sub-Sector]],Table2[RSI Exponential â€“ 14D],"&gt;=50")/Table4[[#This Row],[Count]]</f>
        <v>0.4</v>
      </c>
      <c r="I98" s="3">
        <f>COUNTIFS(Table2[Sub-Sector],Table4[[#This Row],[Sub-Sector]],Table2[Relative Volume],"&gt;=1")/Table4[[#This Row],[Count]]</f>
        <v>0.2</v>
      </c>
      <c r="J98" s="3">
        <f>COUNTIFS(Table2[Sub-Sector],Table4[[#This Row],[Sub-Sector]],Table2[% Away From Day Low],"&gt;=0.05")/Table4[[#This Row],[Count]]</f>
        <v>0</v>
      </c>
      <c r="K98" s="3">
        <f>COUNTIFS(Table2[Sub-Sector],Table4[[#This Row],[Sub-Sector]],Table2[% Away From Day High],"&lt;=0.05")/Table4[[#This Row],[Count]]</f>
        <v>1</v>
      </c>
      <c r="L98" s="3">
        <f>COUNTIFS(Table2[Sub-Sector],Table4[[#This Row],[Sub-Sector]],Table2[% Away From Current Week Low],"&gt;=0.05")/Table4[[#This Row],[Count]]</f>
        <v>0</v>
      </c>
      <c r="M98" s="3">
        <f>COUNTIFS(Table2[Sub-Sector],Table4[[#This Row],[Sub-Sector]],Table2[% Away From Current Week High],"&lt;=0.05")/Table4[[#This Row],[Count]]</f>
        <v>1</v>
      </c>
      <c r="N98" s="3">
        <f>COUNTIFS(Table2[Sub-Sector],Table4[[#This Row],[Sub-Sector]],Table2[% Away From Current Month Low],"&gt;=0.05")/Table4[[#This Row],[Count]]</f>
        <v>0.4</v>
      </c>
      <c r="O98" s="3">
        <f>COUNTIFS(Table2[Sub-Sector],Table4[[#This Row],[Sub-Sector]],Table2[% Away From Current Month High],"&lt;=0.05")/Table4[[#This Row],[Count]]</f>
        <v>0.2</v>
      </c>
      <c r="P98" s="3">
        <f>COUNTIFS(Table2[Sub-Sector],Table4[[#This Row],[Sub-Sector]],Table2[% Away From 52W High],"&lt;=10")/Table4[[#This Row],[Count]]</f>
        <v>0</v>
      </c>
      <c r="Q98" s="3">
        <f>COUNTIFS(Table2[Sub-Sector],Table4[[#This Row],[Sub-Sector]],Table2[% Away From 52W Low],"&gt;=10")/Table4[[#This Row],[Count]]</f>
        <v>1</v>
      </c>
      <c r="R98" s="3">
        <f>COUNTIFS(Table2[Sub-Sector],Table4[[#This Row],[Sub-Sector]],Table2[% Price above 20 EMA],"&gt;=0")/Table4[[#This Row],[Count]]</f>
        <v>0.2</v>
      </c>
      <c r="S98" s="3">
        <f>COUNTIFS(Table2[Sub-Sector],Table4[[#This Row],[Sub-Sector]],Table2[% Price above 50 EMA],"&gt;=0")/Table4[[#This Row],[Count]]</f>
        <v>0.4</v>
      </c>
      <c r="T98" s="3">
        <f>COUNTIFS(Table2[Sub-Sector],Table4[[#This Row],[Sub-Sector]],Table2[% Price above 200 EMA],"&gt;=0")/Table4[[#This Row],[Count]]</f>
        <v>0.8</v>
      </c>
      <c r="U98" s="3">
        <f>COUNTIFS(Table2[Sub-Sector],Table4[[#This Row],[Sub-Sector]],Table2[Rate of Change - Zone],"Positive")/Table4[[#This Row],[Count]]</f>
        <v>0.2</v>
      </c>
      <c r="V98" s="3">
        <f>COUNTIFS(Table2[Sub-Sector],Table4[[#This Row],[Sub-Sector]],Table2[Sharpe Ratio],"&gt;=0.10")/Table4[[#This Row],[Count]]</f>
        <v>0.4</v>
      </c>
      <c r="W98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507.5</v>
      </c>
      <c r="X98" s="4">
        <f>_xlfn.RANK.AVG(Table4[[#This Row],[Score]],Table4[Score],1)</f>
        <v>88</v>
      </c>
      <c r="Y98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322</v>
      </c>
      <c r="Z98" s="4">
        <f>_xlfn.RANK.AVG(Table4[[#This Row],[Score 2 ]],Table4[[Score 2 ]],1)</f>
        <v>97</v>
      </c>
    </row>
    <row r="99" spans="1:26" x14ac:dyDescent="0.3">
      <c r="A99" s="3" t="s">
        <v>258</v>
      </c>
      <c r="B99" s="4">
        <f>COUNTIFS(Table2[Sub-Sector],Table4[[#This Row],[Sub-Sector]])</f>
        <v>6</v>
      </c>
      <c r="C99" s="3">
        <f>COUNTIFS(Table2[Sub-Sector],Table4[[#This Row],[Sub-Sector]],Table2[Uptrend],"Uptrend")/Table4[[#This Row],[Count]]</f>
        <v>0.5</v>
      </c>
      <c r="D99" s="3">
        <f>COUNTIFS(Table2[Sub-Sector],Table4[[#This Row],[Sub-Sector]],Table2[1W Return vs Nifty],"&gt;=5")/Table4[[#This Row],[Count]]</f>
        <v>0.33333333333333331</v>
      </c>
      <c r="E99" s="3">
        <f>COUNTIFS(Table2[Sub-Sector],Table4[[#This Row],[Sub-Sector]],Table2[1M Return vs Nifty],"&gt;=5")/Table4[[#This Row],[Count]]</f>
        <v>0</v>
      </c>
      <c r="F99" s="3">
        <f>COUNTIFS(Table2[Sub-Sector],Table4[[#This Row],[Sub-Sector]],Table2[6M Return vs Nifty],"&gt;=10")/Table4[[#This Row],[Count]]</f>
        <v>0.16666666666666666</v>
      </c>
      <c r="G99" s="3">
        <f>COUNTIFS(Table2[Sub-Sector],Table4[[#This Row],[Sub-Sector]],Table2[1Y Return vs Nifty],"&gt;=10")/Table4[[#This Row],[Count]]</f>
        <v>0.33333333333333331</v>
      </c>
      <c r="H99" s="3">
        <f>COUNTIFS(Table2[Sub-Sector],Table4[[#This Row],[Sub-Sector]],Table2[RSI Exponential â€“ 14D],"&gt;=50")/Table4[[#This Row],[Count]]</f>
        <v>0.83333333333333337</v>
      </c>
      <c r="I99" s="3">
        <f>COUNTIFS(Table2[Sub-Sector],Table4[[#This Row],[Sub-Sector]],Table2[Relative Volume],"&gt;=1")/Table4[[#This Row],[Count]]</f>
        <v>0.33333333333333331</v>
      </c>
      <c r="J99" s="3">
        <f>COUNTIFS(Table2[Sub-Sector],Table4[[#This Row],[Sub-Sector]],Table2[% Away From Day Low],"&gt;=0.05")/Table4[[#This Row],[Count]]</f>
        <v>0</v>
      </c>
      <c r="K99" s="3">
        <f>COUNTIFS(Table2[Sub-Sector],Table4[[#This Row],[Sub-Sector]],Table2[% Away From Day High],"&lt;=0.05")/Table4[[#This Row],[Count]]</f>
        <v>1</v>
      </c>
      <c r="L99" s="3">
        <f>COUNTIFS(Table2[Sub-Sector],Table4[[#This Row],[Sub-Sector]],Table2[% Away From Current Week Low],"&gt;=0.05")/Table4[[#This Row],[Count]]</f>
        <v>0</v>
      </c>
      <c r="M99" s="3">
        <f>COUNTIFS(Table2[Sub-Sector],Table4[[#This Row],[Sub-Sector]],Table2[% Away From Current Week High],"&lt;=0.05")/Table4[[#This Row],[Count]]</f>
        <v>1</v>
      </c>
      <c r="N99" s="3">
        <f>COUNTIFS(Table2[Sub-Sector],Table4[[#This Row],[Sub-Sector]],Table2[% Away From Current Month Low],"&gt;=0.05")/Table4[[#This Row],[Count]]</f>
        <v>0.83333333333333337</v>
      </c>
      <c r="O99" s="3">
        <f>COUNTIFS(Table2[Sub-Sector],Table4[[#This Row],[Sub-Sector]],Table2[% Away From Current Month High],"&lt;=0.05")/Table4[[#This Row],[Count]]</f>
        <v>0.83333333333333337</v>
      </c>
      <c r="P99" s="3">
        <f>COUNTIFS(Table2[Sub-Sector],Table4[[#This Row],[Sub-Sector]],Table2[% Away From 52W High],"&lt;=10")/Table4[[#This Row],[Count]]</f>
        <v>0.5</v>
      </c>
      <c r="Q99" s="3">
        <f>COUNTIFS(Table2[Sub-Sector],Table4[[#This Row],[Sub-Sector]],Table2[% Away From 52W Low],"&gt;=10")/Table4[[#This Row],[Count]]</f>
        <v>0.83333333333333337</v>
      </c>
      <c r="R99" s="3">
        <f>COUNTIFS(Table2[Sub-Sector],Table4[[#This Row],[Sub-Sector]],Table2[% Price above 20 EMA],"&gt;=0")/Table4[[#This Row],[Count]]</f>
        <v>0.66666666666666663</v>
      </c>
      <c r="S99" s="3">
        <f>COUNTIFS(Table2[Sub-Sector],Table4[[#This Row],[Sub-Sector]],Table2[% Price above 50 EMA],"&gt;=0")/Table4[[#This Row],[Count]]</f>
        <v>0.83333333333333337</v>
      </c>
      <c r="T99" s="3">
        <f>COUNTIFS(Table2[Sub-Sector],Table4[[#This Row],[Sub-Sector]],Table2[% Price above 200 EMA],"&gt;=0")/Table4[[#This Row],[Count]]</f>
        <v>0.83333333333333337</v>
      </c>
      <c r="U99" s="3">
        <f>COUNTIFS(Table2[Sub-Sector],Table4[[#This Row],[Sub-Sector]],Table2[Rate of Change - Zone],"Positive")/Table4[[#This Row],[Count]]</f>
        <v>0.5</v>
      </c>
      <c r="V99" s="3">
        <f>COUNTIFS(Table2[Sub-Sector],Table4[[#This Row],[Sub-Sector]],Table2[Sharpe Ratio],"&gt;=0.10")/Table4[[#This Row],[Count]]</f>
        <v>0.16666666666666666</v>
      </c>
      <c r="W99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524</v>
      </c>
      <c r="X99" s="4">
        <f>_xlfn.RANK.AVG(Table4[[#This Row],[Score]],Table4[Score],1)</f>
        <v>93</v>
      </c>
      <c r="Y99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323.5</v>
      </c>
      <c r="Z99" s="4">
        <f>_xlfn.RANK.AVG(Table4[[#This Row],[Score 2 ]],Table4[[Score 2 ]],1)</f>
        <v>98</v>
      </c>
    </row>
    <row r="100" spans="1:26" x14ac:dyDescent="0.3">
      <c r="A100" s="3" t="s">
        <v>24</v>
      </c>
      <c r="B100" s="4">
        <f>COUNTIFS(Table2[Sub-Sector],Table4[[#This Row],[Sub-Sector]])</f>
        <v>20</v>
      </c>
      <c r="C100" s="3">
        <f>COUNTIFS(Table2[Sub-Sector],Table4[[#This Row],[Sub-Sector]],Table2[Uptrend],"Uptrend")/Table4[[#This Row],[Count]]</f>
        <v>0.3</v>
      </c>
      <c r="D100" s="3">
        <f>COUNTIFS(Table2[Sub-Sector],Table4[[#This Row],[Sub-Sector]],Table2[1W Return vs Nifty],"&gt;=5")/Table4[[#This Row],[Count]]</f>
        <v>0.05</v>
      </c>
      <c r="E100" s="3">
        <f>COUNTIFS(Table2[Sub-Sector],Table4[[#This Row],[Sub-Sector]],Table2[1M Return vs Nifty],"&gt;=5")/Table4[[#This Row],[Count]]</f>
        <v>0.05</v>
      </c>
      <c r="F100" s="3">
        <f>COUNTIFS(Table2[Sub-Sector],Table4[[#This Row],[Sub-Sector]],Table2[6M Return vs Nifty],"&gt;=10")/Table4[[#This Row],[Count]]</f>
        <v>0.15</v>
      </c>
      <c r="G100" s="3">
        <f>COUNTIFS(Table2[Sub-Sector],Table4[[#This Row],[Sub-Sector]],Table2[1Y Return vs Nifty],"&gt;=10")/Table4[[#This Row],[Count]]</f>
        <v>0.1</v>
      </c>
      <c r="H100" s="3">
        <f>COUNTIFS(Table2[Sub-Sector],Table4[[#This Row],[Sub-Sector]],Table2[RSI Exponential â€“ 14D],"&gt;=50")/Table4[[#This Row],[Count]]</f>
        <v>0.7</v>
      </c>
      <c r="I100" s="3">
        <f>COUNTIFS(Table2[Sub-Sector],Table4[[#This Row],[Sub-Sector]],Table2[Relative Volume],"&gt;=1")/Table4[[#This Row],[Count]]</f>
        <v>0.15</v>
      </c>
      <c r="J100" s="3">
        <f>COUNTIFS(Table2[Sub-Sector],Table4[[#This Row],[Sub-Sector]],Table2[% Away From Day Low],"&gt;=0.05")/Table4[[#This Row],[Count]]</f>
        <v>0</v>
      </c>
      <c r="K100" s="3">
        <f>COUNTIFS(Table2[Sub-Sector],Table4[[#This Row],[Sub-Sector]],Table2[% Away From Day High],"&lt;=0.05")/Table4[[#This Row],[Count]]</f>
        <v>1</v>
      </c>
      <c r="L100" s="3">
        <f>COUNTIFS(Table2[Sub-Sector],Table4[[#This Row],[Sub-Sector]],Table2[% Away From Current Week Low],"&gt;=0.05")/Table4[[#This Row],[Count]]</f>
        <v>0</v>
      </c>
      <c r="M100" s="3">
        <f>COUNTIFS(Table2[Sub-Sector],Table4[[#This Row],[Sub-Sector]],Table2[% Away From Current Week High],"&lt;=0.05")/Table4[[#This Row],[Count]]</f>
        <v>1</v>
      </c>
      <c r="N100" s="3">
        <f>COUNTIFS(Table2[Sub-Sector],Table4[[#This Row],[Sub-Sector]],Table2[% Away From Current Month Low],"&gt;=0.05")/Table4[[#This Row],[Count]]</f>
        <v>0.55000000000000004</v>
      </c>
      <c r="O100" s="3">
        <f>COUNTIFS(Table2[Sub-Sector],Table4[[#This Row],[Sub-Sector]],Table2[% Away From Current Month High],"&lt;=0.05")/Table4[[#This Row],[Count]]</f>
        <v>0.7</v>
      </c>
      <c r="P100" s="3">
        <f>COUNTIFS(Table2[Sub-Sector],Table4[[#This Row],[Sub-Sector]],Table2[% Away From 52W High],"&lt;=10")/Table4[[#This Row],[Count]]</f>
        <v>0.3</v>
      </c>
      <c r="Q100" s="3">
        <f>COUNTIFS(Table2[Sub-Sector],Table4[[#This Row],[Sub-Sector]],Table2[% Away From 52W Low],"&gt;=10")/Table4[[#This Row],[Count]]</f>
        <v>0.7</v>
      </c>
      <c r="R100" s="3">
        <f>COUNTIFS(Table2[Sub-Sector],Table4[[#This Row],[Sub-Sector]],Table2[% Price above 20 EMA],"&gt;=0")/Table4[[#This Row],[Count]]</f>
        <v>0.65</v>
      </c>
      <c r="S100" s="3">
        <f>COUNTIFS(Table2[Sub-Sector],Table4[[#This Row],[Sub-Sector]],Table2[% Price above 50 EMA],"&gt;=0")/Table4[[#This Row],[Count]]</f>
        <v>0.4</v>
      </c>
      <c r="T100" s="3">
        <f>COUNTIFS(Table2[Sub-Sector],Table4[[#This Row],[Sub-Sector]],Table2[% Price above 200 EMA],"&gt;=0")/Table4[[#This Row],[Count]]</f>
        <v>0.45</v>
      </c>
      <c r="U100" s="3">
        <f>COUNTIFS(Table2[Sub-Sector],Table4[[#This Row],[Sub-Sector]],Table2[Rate of Change - Zone],"Positive")/Table4[[#This Row],[Count]]</f>
        <v>0.85</v>
      </c>
      <c r="V100" s="3">
        <f>COUNTIFS(Table2[Sub-Sector],Table4[[#This Row],[Sub-Sector]],Table2[Sharpe Ratio],"&gt;=0.10")/Table4[[#This Row],[Count]]</f>
        <v>0.25</v>
      </c>
      <c r="W100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555</v>
      </c>
      <c r="X100" s="4">
        <f>_xlfn.RANK.AVG(Table4[[#This Row],[Score]],Table4[Score],1)</f>
        <v>99</v>
      </c>
      <c r="Y100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324.5</v>
      </c>
      <c r="Z100" s="4">
        <f>_xlfn.RANK.AVG(Table4[[#This Row],[Score 2 ]],Table4[[Score 2 ]],1)</f>
        <v>99</v>
      </c>
    </row>
    <row r="101" spans="1:26" x14ac:dyDescent="0.3">
      <c r="A101" s="3" t="s">
        <v>72</v>
      </c>
      <c r="B101" s="4">
        <f>COUNTIFS(Table2[Sub-Sector],Table4[[#This Row],[Sub-Sector]])</f>
        <v>3</v>
      </c>
      <c r="C101" s="3">
        <f>COUNTIFS(Table2[Sub-Sector],Table4[[#This Row],[Sub-Sector]],Table2[Uptrend],"Uptrend")/Table4[[#This Row],[Count]]</f>
        <v>0.33333333333333331</v>
      </c>
      <c r="D101" s="3">
        <f>COUNTIFS(Table2[Sub-Sector],Table4[[#This Row],[Sub-Sector]],Table2[1W Return vs Nifty],"&gt;=5")/Table4[[#This Row],[Count]]</f>
        <v>0</v>
      </c>
      <c r="E101" s="3">
        <f>COUNTIFS(Table2[Sub-Sector],Table4[[#This Row],[Sub-Sector]],Table2[1M Return vs Nifty],"&gt;=5")/Table4[[#This Row],[Count]]</f>
        <v>0</v>
      </c>
      <c r="F101" s="3">
        <f>COUNTIFS(Table2[Sub-Sector],Table4[[#This Row],[Sub-Sector]],Table2[6M Return vs Nifty],"&gt;=10")/Table4[[#This Row],[Count]]</f>
        <v>0.33333333333333331</v>
      </c>
      <c r="G101" s="3">
        <f>COUNTIFS(Table2[Sub-Sector],Table4[[#This Row],[Sub-Sector]],Table2[1Y Return vs Nifty],"&gt;=10")/Table4[[#This Row],[Count]]</f>
        <v>0.66666666666666663</v>
      </c>
      <c r="H101" s="3">
        <f>COUNTIFS(Table2[Sub-Sector],Table4[[#This Row],[Sub-Sector]],Table2[RSI Exponential â€“ 14D],"&gt;=50")/Table4[[#This Row],[Count]]</f>
        <v>0</v>
      </c>
      <c r="I101" s="3">
        <f>COUNTIFS(Table2[Sub-Sector],Table4[[#This Row],[Sub-Sector]],Table2[Relative Volume],"&gt;=1")/Table4[[#This Row],[Count]]</f>
        <v>0</v>
      </c>
      <c r="J101" s="3">
        <f>COUNTIFS(Table2[Sub-Sector],Table4[[#This Row],[Sub-Sector]],Table2[% Away From Day Low],"&gt;=0.05")/Table4[[#This Row],[Count]]</f>
        <v>0</v>
      </c>
      <c r="K101" s="3">
        <f>COUNTIFS(Table2[Sub-Sector],Table4[[#This Row],[Sub-Sector]],Table2[% Away From Day High],"&lt;=0.05")/Table4[[#This Row],[Count]]</f>
        <v>1</v>
      </c>
      <c r="L101" s="3">
        <f>COUNTIFS(Table2[Sub-Sector],Table4[[#This Row],[Sub-Sector]],Table2[% Away From Current Week Low],"&gt;=0.05")/Table4[[#This Row],[Count]]</f>
        <v>0</v>
      </c>
      <c r="M101" s="3">
        <f>COUNTIFS(Table2[Sub-Sector],Table4[[#This Row],[Sub-Sector]],Table2[% Away From Current Week High],"&lt;=0.05")/Table4[[#This Row],[Count]]</f>
        <v>1</v>
      </c>
      <c r="N101" s="3">
        <f>COUNTIFS(Table2[Sub-Sector],Table4[[#This Row],[Sub-Sector]],Table2[% Away From Current Month Low],"&gt;=0.05")/Table4[[#This Row],[Count]]</f>
        <v>0.33333333333333331</v>
      </c>
      <c r="O101" s="3">
        <f>COUNTIFS(Table2[Sub-Sector],Table4[[#This Row],[Sub-Sector]],Table2[% Away From Current Month High],"&lt;=0.05")/Table4[[#This Row],[Count]]</f>
        <v>0</v>
      </c>
      <c r="P101" s="3">
        <f>COUNTIFS(Table2[Sub-Sector],Table4[[#This Row],[Sub-Sector]],Table2[% Away From 52W High],"&lt;=10")/Table4[[#This Row],[Count]]</f>
        <v>0</v>
      </c>
      <c r="Q101" s="3">
        <f>COUNTIFS(Table2[Sub-Sector],Table4[[#This Row],[Sub-Sector]],Table2[% Away From 52W Low],"&gt;=10")/Table4[[#This Row],[Count]]</f>
        <v>1</v>
      </c>
      <c r="R101" s="3">
        <f>COUNTIFS(Table2[Sub-Sector],Table4[[#This Row],[Sub-Sector]],Table2[% Price above 20 EMA],"&gt;=0")/Table4[[#This Row],[Count]]</f>
        <v>0</v>
      </c>
      <c r="S101" s="3">
        <f>COUNTIFS(Table2[Sub-Sector],Table4[[#This Row],[Sub-Sector]],Table2[% Price above 50 EMA],"&gt;=0")/Table4[[#This Row],[Count]]</f>
        <v>0.33333333333333331</v>
      </c>
      <c r="T101" s="3">
        <f>COUNTIFS(Table2[Sub-Sector],Table4[[#This Row],[Sub-Sector]],Table2[% Price above 200 EMA],"&gt;=0")/Table4[[#This Row],[Count]]</f>
        <v>1</v>
      </c>
      <c r="U101" s="3">
        <f>COUNTIFS(Table2[Sub-Sector],Table4[[#This Row],[Sub-Sector]],Table2[Rate of Change - Zone],"Positive")/Table4[[#This Row],[Count]]</f>
        <v>0</v>
      </c>
      <c r="V101" s="3">
        <f>COUNTIFS(Table2[Sub-Sector],Table4[[#This Row],[Sub-Sector]],Table2[Sharpe Ratio],"&gt;=0.10")/Table4[[#This Row],[Count]]</f>
        <v>0.33333333333333331</v>
      </c>
      <c r="W101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621.5</v>
      </c>
      <c r="X101" s="4">
        <f>_xlfn.RANK.AVG(Table4[[#This Row],[Score]],Table4[Score],1)</f>
        <v>113</v>
      </c>
      <c r="Y101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337</v>
      </c>
      <c r="Z101" s="4">
        <f>_xlfn.RANK.AVG(Table4[[#This Row],[Score 2 ]],Table4[[Score 2 ]],1)</f>
        <v>100</v>
      </c>
    </row>
    <row r="102" spans="1:26" x14ac:dyDescent="0.3">
      <c r="A102" s="3" t="s">
        <v>171</v>
      </c>
      <c r="B102" s="4">
        <f>COUNTIFS(Table2[Sub-Sector],Table4[[#This Row],[Sub-Sector]])</f>
        <v>9</v>
      </c>
      <c r="C102" s="3">
        <f>COUNTIFS(Table2[Sub-Sector],Table4[[#This Row],[Sub-Sector]],Table2[Uptrend],"Uptrend")/Table4[[#This Row],[Count]]</f>
        <v>0.88888888888888884</v>
      </c>
      <c r="D102" s="3">
        <f>COUNTIFS(Table2[Sub-Sector],Table4[[#This Row],[Sub-Sector]],Table2[1W Return vs Nifty],"&gt;=5")/Table4[[#This Row],[Count]]</f>
        <v>0.1111111111111111</v>
      </c>
      <c r="E102" s="3">
        <f>COUNTIFS(Table2[Sub-Sector],Table4[[#This Row],[Sub-Sector]],Table2[1M Return vs Nifty],"&gt;=5")/Table4[[#This Row],[Count]]</f>
        <v>0.55555555555555558</v>
      </c>
      <c r="F102" s="3">
        <f>COUNTIFS(Table2[Sub-Sector],Table4[[#This Row],[Sub-Sector]],Table2[6M Return vs Nifty],"&gt;=10")/Table4[[#This Row],[Count]]</f>
        <v>0.33333333333333331</v>
      </c>
      <c r="G102" s="3">
        <f>COUNTIFS(Table2[Sub-Sector],Table4[[#This Row],[Sub-Sector]],Table2[1Y Return vs Nifty],"&gt;=10")/Table4[[#This Row],[Count]]</f>
        <v>0.33333333333333331</v>
      </c>
      <c r="H102" s="3">
        <f>COUNTIFS(Table2[Sub-Sector],Table4[[#This Row],[Sub-Sector]],Table2[RSI Exponential â€“ 14D],"&gt;=50")/Table4[[#This Row],[Count]]</f>
        <v>1</v>
      </c>
      <c r="I102" s="3">
        <f>COUNTIFS(Table2[Sub-Sector],Table4[[#This Row],[Sub-Sector]],Table2[Relative Volume],"&gt;=1")/Table4[[#This Row],[Count]]</f>
        <v>0.1111111111111111</v>
      </c>
      <c r="J102" s="3">
        <f>COUNTIFS(Table2[Sub-Sector],Table4[[#This Row],[Sub-Sector]],Table2[% Away From Day Low],"&gt;=0.05")/Table4[[#This Row],[Count]]</f>
        <v>0</v>
      </c>
      <c r="K102" s="3">
        <f>COUNTIFS(Table2[Sub-Sector],Table4[[#This Row],[Sub-Sector]],Table2[% Away From Day High],"&lt;=0.05")/Table4[[#This Row],[Count]]</f>
        <v>1</v>
      </c>
      <c r="L102" s="3">
        <f>COUNTIFS(Table2[Sub-Sector],Table4[[#This Row],[Sub-Sector]],Table2[% Away From Current Week Low],"&gt;=0.05")/Table4[[#This Row],[Count]]</f>
        <v>0</v>
      </c>
      <c r="M102" s="3">
        <f>COUNTIFS(Table2[Sub-Sector],Table4[[#This Row],[Sub-Sector]],Table2[% Away From Current Week High],"&lt;=0.05")/Table4[[#This Row],[Count]]</f>
        <v>1</v>
      </c>
      <c r="N102" s="3">
        <f>COUNTIFS(Table2[Sub-Sector],Table4[[#This Row],[Sub-Sector]],Table2[% Away From Current Month Low],"&gt;=0.05")/Table4[[#This Row],[Count]]</f>
        <v>0.66666666666666663</v>
      </c>
      <c r="O102" s="3">
        <f>COUNTIFS(Table2[Sub-Sector],Table4[[#This Row],[Sub-Sector]],Table2[% Away From Current Month High],"&lt;=0.05")/Table4[[#This Row],[Count]]</f>
        <v>0.55555555555555558</v>
      </c>
      <c r="P102" s="3">
        <f>COUNTIFS(Table2[Sub-Sector],Table4[[#This Row],[Sub-Sector]],Table2[% Away From 52W High],"&lt;=10")/Table4[[#This Row],[Count]]</f>
        <v>0.77777777777777779</v>
      </c>
      <c r="Q102" s="3">
        <f>COUNTIFS(Table2[Sub-Sector],Table4[[#This Row],[Sub-Sector]],Table2[% Away From 52W Low],"&gt;=10")/Table4[[#This Row],[Count]]</f>
        <v>1</v>
      </c>
      <c r="R102" s="3">
        <f>COUNTIFS(Table2[Sub-Sector],Table4[[#This Row],[Sub-Sector]],Table2[% Price above 20 EMA],"&gt;=0")/Table4[[#This Row],[Count]]</f>
        <v>1</v>
      </c>
      <c r="S102" s="3">
        <f>COUNTIFS(Table2[Sub-Sector],Table4[[#This Row],[Sub-Sector]],Table2[% Price above 50 EMA],"&gt;=0")/Table4[[#This Row],[Count]]</f>
        <v>1</v>
      </c>
      <c r="T102" s="3">
        <f>COUNTIFS(Table2[Sub-Sector],Table4[[#This Row],[Sub-Sector]],Table2[% Price above 200 EMA],"&gt;=0")/Table4[[#This Row],[Count]]</f>
        <v>1</v>
      </c>
      <c r="U102" s="3">
        <f>COUNTIFS(Table2[Sub-Sector],Table4[[#This Row],[Sub-Sector]],Table2[Rate of Change - Zone],"Positive")/Table4[[#This Row],[Count]]</f>
        <v>0.44444444444444442</v>
      </c>
      <c r="V102" s="3">
        <f>COUNTIFS(Table2[Sub-Sector],Table4[[#This Row],[Sub-Sector]],Table2[Sharpe Ratio],"&gt;=0.10")/Table4[[#This Row],[Count]]</f>
        <v>0</v>
      </c>
      <c r="W102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440.5</v>
      </c>
      <c r="X102" s="4">
        <f>_xlfn.RANK.AVG(Table4[[#This Row],[Score]],Table4[Score],1)</f>
        <v>61</v>
      </c>
      <c r="Y102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339.5</v>
      </c>
      <c r="Z102" s="4">
        <f>_xlfn.RANK.AVG(Table4[[#This Row],[Score 2 ]],Table4[[Score 2 ]],1)</f>
        <v>102</v>
      </c>
    </row>
    <row r="103" spans="1:26" x14ac:dyDescent="0.3">
      <c r="A103" s="3" t="s">
        <v>101</v>
      </c>
      <c r="B103" s="4">
        <f>COUNTIFS(Table2[Sub-Sector],Table4[[#This Row],[Sub-Sector]])</f>
        <v>5</v>
      </c>
      <c r="C103" s="3">
        <f>COUNTIFS(Table2[Sub-Sector],Table4[[#This Row],[Sub-Sector]],Table2[Uptrend],"Uptrend")/Table4[[#This Row],[Count]]</f>
        <v>0.4</v>
      </c>
      <c r="D103" s="3">
        <f>COUNTIFS(Table2[Sub-Sector],Table4[[#This Row],[Sub-Sector]],Table2[1W Return vs Nifty],"&gt;=5")/Table4[[#This Row],[Count]]</f>
        <v>0</v>
      </c>
      <c r="E103" s="3">
        <f>COUNTIFS(Table2[Sub-Sector],Table4[[#This Row],[Sub-Sector]],Table2[1M Return vs Nifty],"&gt;=5")/Table4[[#This Row],[Count]]</f>
        <v>0</v>
      </c>
      <c r="F103" s="3">
        <f>COUNTIFS(Table2[Sub-Sector],Table4[[#This Row],[Sub-Sector]],Table2[6M Return vs Nifty],"&gt;=10")/Table4[[#This Row],[Count]]</f>
        <v>0</v>
      </c>
      <c r="G103" s="3">
        <f>COUNTIFS(Table2[Sub-Sector],Table4[[#This Row],[Sub-Sector]],Table2[1Y Return vs Nifty],"&gt;=10")/Table4[[#This Row],[Count]]</f>
        <v>1</v>
      </c>
      <c r="H103" s="3">
        <f>COUNTIFS(Table2[Sub-Sector],Table4[[#This Row],[Sub-Sector]],Table2[RSI Exponential â€“ 14D],"&gt;=50")/Table4[[#This Row],[Count]]</f>
        <v>0.2</v>
      </c>
      <c r="I103" s="3">
        <f>COUNTIFS(Table2[Sub-Sector],Table4[[#This Row],[Sub-Sector]],Table2[Relative Volume],"&gt;=1")/Table4[[#This Row],[Count]]</f>
        <v>0</v>
      </c>
      <c r="J103" s="3">
        <f>COUNTIFS(Table2[Sub-Sector],Table4[[#This Row],[Sub-Sector]],Table2[% Away From Day Low],"&gt;=0.05")/Table4[[#This Row],[Count]]</f>
        <v>0</v>
      </c>
      <c r="K103" s="3">
        <f>COUNTIFS(Table2[Sub-Sector],Table4[[#This Row],[Sub-Sector]],Table2[% Away From Day High],"&lt;=0.05")/Table4[[#This Row],[Count]]</f>
        <v>1</v>
      </c>
      <c r="L103" s="3">
        <f>COUNTIFS(Table2[Sub-Sector],Table4[[#This Row],[Sub-Sector]],Table2[% Away From Current Week Low],"&gt;=0.05")/Table4[[#This Row],[Count]]</f>
        <v>0</v>
      </c>
      <c r="M103" s="3">
        <f>COUNTIFS(Table2[Sub-Sector],Table4[[#This Row],[Sub-Sector]],Table2[% Away From Current Week High],"&lt;=0.05")/Table4[[#This Row],[Count]]</f>
        <v>1</v>
      </c>
      <c r="N103" s="3">
        <f>COUNTIFS(Table2[Sub-Sector],Table4[[#This Row],[Sub-Sector]],Table2[% Away From Current Month Low],"&gt;=0.05")/Table4[[#This Row],[Count]]</f>
        <v>0.4</v>
      </c>
      <c r="O103" s="3">
        <f>COUNTIFS(Table2[Sub-Sector],Table4[[#This Row],[Sub-Sector]],Table2[% Away From Current Month High],"&lt;=0.05")/Table4[[#This Row],[Count]]</f>
        <v>0</v>
      </c>
      <c r="P103" s="3">
        <f>COUNTIFS(Table2[Sub-Sector],Table4[[#This Row],[Sub-Sector]],Table2[% Away From 52W High],"&lt;=10")/Table4[[#This Row],[Count]]</f>
        <v>0</v>
      </c>
      <c r="Q103" s="3">
        <f>COUNTIFS(Table2[Sub-Sector],Table4[[#This Row],[Sub-Sector]],Table2[% Away From 52W Low],"&gt;=10")/Table4[[#This Row],[Count]]</f>
        <v>1</v>
      </c>
      <c r="R103" s="3">
        <f>COUNTIFS(Table2[Sub-Sector],Table4[[#This Row],[Sub-Sector]],Table2[% Price above 20 EMA],"&gt;=0")/Table4[[#This Row],[Count]]</f>
        <v>0.2</v>
      </c>
      <c r="S103" s="3">
        <f>COUNTIFS(Table2[Sub-Sector],Table4[[#This Row],[Sub-Sector]],Table2[% Price above 50 EMA],"&gt;=0")/Table4[[#This Row],[Count]]</f>
        <v>0.2</v>
      </c>
      <c r="T103" s="3">
        <f>COUNTIFS(Table2[Sub-Sector],Table4[[#This Row],[Sub-Sector]],Table2[% Price above 200 EMA],"&gt;=0")/Table4[[#This Row],[Count]]</f>
        <v>1</v>
      </c>
      <c r="U103" s="3">
        <f>COUNTIFS(Table2[Sub-Sector],Table4[[#This Row],[Sub-Sector]],Table2[Rate of Change - Zone],"Positive")/Table4[[#This Row],[Count]]</f>
        <v>0.2</v>
      </c>
      <c r="V103" s="3">
        <f>COUNTIFS(Table2[Sub-Sector],Table4[[#This Row],[Sub-Sector]],Table2[Sharpe Ratio],"&gt;=0.10")/Table4[[#This Row],[Count]]</f>
        <v>0.8</v>
      </c>
      <c r="W103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617</v>
      </c>
      <c r="X103" s="4">
        <f>_xlfn.RANK.AVG(Table4[[#This Row],[Score]],Table4[Score],1)</f>
        <v>111</v>
      </c>
      <c r="Y103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339.5</v>
      </c>
      <c r="Z103" s="4">
        <f>_xlfn.RANK.AVG(Table4[[#This Row],[Score 2 ]],Table4[[Score 2 ]],1)</f>
        <v>102</v>
      </c>
    </row>
    <row r="104" spans="1:26" x14ac:dyDescent="0.3">
      <c r="A104" s="3" t="s">
        <v>178</v>
      </c>
      <c r="B104" s="4">
        <f>COUNTIFS(Table2[Sub-Sector],Table4[[#This Row],[Sub-Sector]])</f>
        <v>6</v>
      </c>
      <c r="C104" s="3">
        <f>COUNTIFS(Table2[Sub-Sector],Table4[[#This Row],[Sub-Sector]],Table2[Uptrend],"Uptrend")/Table4[[#This Row],[Count]]</f>
        <v>0.66666666666666663</v>
      </c>
      <c r="D104" s="3">
        <f>COUNTIFS(Table2[Sub-Sector],Table4[[#This Row],[Sub-Sector]],Table2[1W Return vs Nifty],"&gt;=5")/Table4[[#This Row],[Count]]</f>
        <v>0</v>
      </c>
      <c r="E104" s="3">
        <f>COUNTIFS(Table2[Sub-Sector],Table4[[#This Row],[Sub-Sector]],Table2[1M Return vs Nifty],"&gt;=5")/Table4[[#This Row],[Count]]</f>
        <v>0</v>
      </c>
      <c r="F104" s="3">
        <f>COUNTIFS(Table2[Sub-Sector],Table4[[#This Row],[Sub-Sector]],Table2[6M Return vs Nifty],"&gt;=10")/Table4[[#This Row],[Count]]</f>
        <v>0.16666666666666666</v>
      </c>
      <c r="G104" s="3">
        <f>COUNTIFS(Table2[Sub-Sector],Table4[[#This Row],[Sub-Sector]],Table2[1Y Return vs Nifty],"&gt;=10")/Table4[[#This Row],[Count]]</f>
        <v>0.33333333333333331</v>
      </c>
      <c r="H104" s="3">
        <f>COUNTIFS(Table2[Sub-Sector],Table4[[#This Row],[Sub-Sector]],Table2[RSI Exponential â€“ 14D],"&gt;=50")/Table4[[#This Row],[Count]]</f>
        <v>0.33333333333333331</v>
      </c>
      <c r="I104" s="3">
        <f>COUNTIFS(Table2[Sub-Sector],Table4[[#This Row],[Sub-Sector]],Table2[Relative Volume],"&gt;=1")/Table4[[#This Row],[Count]]</f>
        <v>0.33333333333333331</v>
      </c>
      <c r="J104" s="3">
        <f>COUNTIFS(Table2[Sub-Sector],Table4[[#This Row],[Sub-Sector]],Table2[% Away From Day Low],"&gt;=0.05")/Table4[[#This Row],[Count]]</f>
        <v>0.16666666666666666</v>
      </c>
      <c r="K104" s="3">
        <f>COUNTIFS(Table2[Sub-Sector],Table4[[#This Row],[Sub-Sector]],Table2[% Away From Day High],"&lt;=0.05")/Table4[[#This Row],[Count]]</f>
        <v>1</v>
      </c>
      <c r="L104" s="3">
        <f>COUNTIFS(Table2[Sub-Sector],Table4[[#This Row],[Sub-Sector]],Table2[% Away From Current Week Low],"&gt;=0.05")/Table4[[#This Row],[Count]]</f>
        <v>0.16666666666666666</v>
      </c>
      <c r="M104" s="3">
        <f>COUNTIFS(Table2[Sub-Sector],Table4[[#This Row],[Sub-Sector]],Table2[% Away From Current Week High],"&lt;=0.05")/Table4[[#This Row],[Count]]</f>
        <v>1</v>
      </c>
      <c r="N104" s="3">
        <f>COUNTIFS(Table2[Sub-Sector],Table4[[#This Row],[Sub-Sector]],Table2[% Away From Current Month Low],"&gt;=0.05")/Table4[[#This Row],[Count]]</f>
        <v>0.5</v>
      </c>
      <c r="O104" s="3">
        <f>COUNTIFS(Table2[Sub-Sector],Table4[[#This Row],[Sub-Sector]],Table2[% Away From Current Month High],"&lt;=0.05")/Table4[[#This Row],[Count]]</f>
        <v>0.33333333333333331</v>
      </c>
      <c r="P104" s="3">
        <f>COUNTIFS(Table2[Sub-Sector],Table4[[#This Row],[Sub-Sector]],Table2[% Away From 52W High],"&lt;=10")/Table4[[#This Row],[Count]]</f>
        <v>0.66666666666666663</v>
      </c>
      <c r="Q104" s="3">
        <f>COUNTIFS(Table2[Sub-Sector],Table4[[#This Row],[Sub-Sector]],Table2[% Away From 52W Low],"&gt;=10")/Table4[[#This Row],[Count]]</f>
        <v>1</v>
      </c>
      <c r="R104" s="3">
        <f>COUNTIFS(Table2[Sub-Sector],Table4[[#This Row],[Sub-Sector]],Table2[% Price above 20 EMA],"&gt;=0")/Table4[[#This Row],[Count]]</f>
        <v>0.33333333333333331</v>
      </c>
      <c r="S104" s="3">
        <f>COUNTIFS(Table2[Sub-Sector],Table4[[#This Row],[Sub-Sector]],Table2[% Price above 50 EMA],"&gt;=0")/Table4[[#This Row],[Count]]</f>
        <v>0.66666666666666663</v>
      </c>
      <c r="T104" s="3">
        <f>COUNTIFS(Table2[Sub-Sector],Table4[[#This Row],[Sub-Sector]],Table2[% Price above 200 EMA],"&gt;=0")/Table4[[#This Row],[Count]]</f>
        <v>0.83333333333333337</v>
      </c>
      <c r="U104" s="3">
        <f>COUNTIFS(Table2[Sub-Sector],Table4[[#This Row],[Sub-Sector]],Table2[Rate of Change - Zone],"Positive")/Table4[[#This Row],[Count]]</f>
        <v>0.33333333333333331</v>
      </c>
      <c r="V104" s="3">
        <f>COUNTIFS(Table2[Sub-Sector],Table4[[#This Row],[Sub-Sector]],Table2[Sharpe Ratio],"&gt;=0.10")/Table4[[#This Row],[Count]]</f>
        <v>0.16666666666666666</v>
      </c>
      <c r="W104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584.5</v>
      </c>
      <c r="X104" s="4">
        <f>_xlfn.RANK.AVG(Table4[[#This Row],[Score]],Table4[Score],1)</f>
        <v>105</v>
      </c>
      <c r="Y104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339.5</v>
      </c>
      <c r="Z104" s="4">
        <f>_xlfn.RANK.AVG(Table4[[#This Row],[Score 2 ]],Table4[[Score 2 ]],1)</f>
        <v>102</v>
      </c>
    </row>
    <row r="105" spans="1:26" x14ac:dyDescent="0.3">
      <c r="A105" s="3" t="s">
        <v>405</v>
      </c>
      <c r="B105" s="4">
        <f>COUNTIFS(Table2[Sub-Sector],Table4[[#This Row],[Sub-Sector]])</f>
        <v>6</v>
      </c>
      <c r="C105" s="3">
        <f>COUNTIFS(Table2[Sub-Sector],Table4[[#This Row],[Sub-Sector]],Table2[Uptrend],"Uptrend")/Table4[[#This Row],[Count]]</f>
        <v>0.5</v>
      </c>
      <c r="D105" s="3">
        <f>COUNTIFS(Table2[Sub-Sector],Table4[[#This Row],[Sub-Sector]],Table2[1W Return vs Nifty],"&gt;=5")/Table4[[#This Row],[Count]]</f>
        <v>0</v>
      </c>
      <c r="E105" s="3">
        <f>COUNTIFS(Table2[Sub-Sector],Table4[[#This Row],[Sub-Sector]],Table2[1M Return vs Nifty],"&gt;=5")/Table4[[#This Row],[Count]]</f>
        <v>0.16666666666666666</v>
      </c>
      <c r="F105" s="3">
        <f>COUNTIFS(Table2[Sub-Sector],Table4[[#This Row],[Sub-Sector]],Table2[6M Return vs Nifty],"&gt;=10")/Table4[[#This Row],[Count]]</f>
        <v>0.33333333333333331</v>
      </c>
      <c r="G105" s="3">
        <f>COUNTIFS(Table2[Sub-Sector],Table4[[#This Row],[Sub-Sector]],Table2[1Y Return vs Nifty],"&gt;=10")/Table4[[#This Row],[Count]]</f>
        <v>0.33333333333333331</v>
      </c>
      <c r="H105" s="3">
        <f>COUNTIFS(Table2[Sub-Sector],Table4[[#This Row],[Sub-Sector]],Table2[RSI Exponential â€“ 14D],"&gt;=50")/Table4[[#This Row],[Count]]</f>
        <v>0.5</v>
      </c>
      <c r="I105" s="3">
        <f>COUNTIFS(Table2[Sub-Sector],Table4[[#This Row],[Sub-Sector]],Table2[Relative Volume],"&gt;=1")/Table4[[#This Row],[Count]]</f>
        <v>0.16666666666666666</v>
      </c>
      <c r="J105" s="3">
        <f>COUNTIFS(Table2[Sub-Sector],Table4[[#This Row],[Sub-Sector]],Table2[% Away From Day Low],"&gt;=0.05")/Table4[[#This Row],[Count]]</f>
        <v>0</v>
      </c>
      <c r="K105" s="3">
        <f>COUNTIFS(Table2[Sub-Sector],Table4[[#This Row],[Sub-Sector]],Table2[% Away From Day High],"&lt;=0.05")/Table4[[#This Row],[Count]]</f>
        <v>1</v>
      </c>
      <c r="L105" s="3">
        <f>COUNTIFS(Table2[Sub-Sector],Table4[[#This Row],[Sub-Sector]],Table2[% Away From Current Week Low],"&gt;=0.05")/Table4[[#This Row],[Count]]</f>
        <v>0</v>
      </c>
      <c r="M105" s="3">
        <f>COUNTIFS(Table2[Sub-Sector],Table4[[#This Row],[Sub-Sector]],Table2[% Away From Current Week High],"&lt;=0.05")/Table4[[#This Row],[Count]]</f>
        <v>1</v>
      </c>
      <c r="N105" s="3">
        <f>COUNTIFS(Table2[Sub-Sector],Table4[[#This Row],[Sub-Sector]],Table2[% Away From Current Month Low],"&gt;=0.05")/Table4[[#This Row],[Count]]</f>
        <v>0.66666666666666663</v>
      </c>
      <c r="O105" s="3">
        <f>COUNTIFS(Table2[Sub-Sector],Table4[[#This Row],[Sub-Sector]],Table2[% Away From Current Month High],"&lt;=0.05")/Table4[[#This Row],[Count]]</f>
        <v>0.5</v>
      </c>
      <c r="P105" s="3">
        <f>COUNTIFS(Table2[Sub-Sector],Table4[[#This Row],[Sub-Sector]],Table2[% Away From 52W High],"&lt;=10")/Table4[[#This Row],[Count]]</f>
        <v>0.5</v>
      </c>
      <c r="Q105" s="3">
        <f>COUNTIFS(Table2[Sub-Sector],Table4[[#This Row],[Sub-Sector]],Table2[% Away From 52W Low],"&gt;=10")/Table4[[#This Row],[Count]]</f>
        <v>1</v>
      </c>
      <c r="R105" s="3">
        <f>COUNTIFS(Table2[Sub-Sector],Table4[[#This Row],[Sub-Sector]],Table2[% Price above 20 EMA],"&gt;=0")/Table4[[#This Row],[Count]]</f>
        <v>0.5</v>
      </c>
      <c r="S105" s="3">
        <f>COUNTIFS(Table2[Sub-Sector],Table4[[#This Row],[Sub-Sector]],Table2[% Price above 50 EMA],"&gt;=0")/Table4[[#This Row],[Count]]</f>
        <v>0.5</v>
      </c>
      <c r="T105" s="3">
        <f>COUNTIFS(Table2[Sub-Sector],Table4[[#This Row],[Sub-Sector]],Table2[% Price above 200 EMA],"&gt;=0")/Table4[[#This Row],[Count]]</f>
        <v>1</v>
      </c>
      <c r="U105" s="3">
        <f>COUNTIFS(Table2[Sub-Sector],Table4[[#This Row],[Sub-Sector]],Table2[Rate of Change - Zone],"Positive")/Table4[[#This Row],[Count]]</f>
        <v>0.33333333333333331</v>
      </c>
      <c r="V105" s="3">
        <f>COUNTIFS(Table2[Sub-Sector],Table4[[#This Row],[Sub-Sector]],Table2[Sharpe Ratio],"&gt;=0.10")/Table4[[#This Row],[Count]]</f>
        <v>0.5</v>
      </c>
      <c r="W105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577</v>
      </c>
      <c r="X105" s="4">
        <f>_xlfn.RANK.AVG(Table4[[#This Row],[Score]],Table4[Score],1)</f>
        <v>104</v>
      </c>
      <c r="Y105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342.5</v>
      </c>
      <c r="Z105" s="4">
        <f>_xlfn.RANK.AVG(Table4[[#This Row],[Score 2 ]],Table4[[Score 2 ]],1)</f>
        <v>104</v>
      </c>
    </row>
    <row r="106" spans="1:26" x14ac:dyDescent="0.3">
      <c r="A106" s="3" t="s">
        <v>34</v>
      </c>
      <c r="B106" s="4">
        <f>COUNTIFS(Table2[Sub-Sector],Table4[[#This Row],[Sub-Sector]])</f>
        <v>11</v>
      </c>
      <c r="C106" s="3">
        <f>COUNTIFS(Table2[Sub-Sector],Table4[[#This Row],[Sub-Sector]],Table2[Uptrend],"Uptrend")/Table4[[#This Row],[Count]]</f>
        <v>9.0909090909090912E-2</v>
      </c>
      <c r="D106" s="3">
        <f>COUNTIFS(Table2[Sub-Sector],Table4[[#This Row],[Sub-Sector]],Table2[1W Return vs Nifty],"&gt;=5")/Table4[[#This Row],[Count]]</f>
        <v>9.0909090909090912E-2</v>
      </c>
      <c r="E106" s="3">
        <f>COUNTIFS(Table2[Sub-Sector],Table4[[#This Row],[Sub-Sector]],Table2[1M Return vs Nifty],"&gt;=5")/Table4[[#This Row],[Count]]</f>
        <v>0</v>
      </c>
      <c r="F106" s="3">
        <f>COUNTIFS(Table2[Sub-Sector],Table4[[#This Row],[Sub-Sector]],Table2[6M Return vs Nifty],"&gt;=10")/Table4[[#This Row],[Count]]</f>
        <v>0</v>
      </c>
      <c r="G106" s="3">
        <f>COUNTIFS(Table2[Sub-Sector],Table4[[#This Row],[Sub-Sector]],Table2[1Y Return vs Nifty],"&gt;=10")/Table4[[#This Row],[Count]]</f>
        <v>0.63636363636363635</v>
      </c>
      <c r="H106" s="3">
        <f>COUNTIFS(Table2[Sub-Sector],Table4[[#This Row],[Sub-Sector]],Table2[RSI Exponential â€“ 14D],"&gt;=50")/Table4[[#This Row],[Count]]</f>
        <v>0.27272727272727271</v>
      </c>
      <c r="I106" s="3">
        <f>COUNTIFS(Table2[Sub-Sector],Table4[[#This Row],[Sub-Sector]],Table2[Relative Volume],"&gt;=1")/Table4[[#This Row],[Count]]</f>
        <v>0</v>
      </c>
      <c r="J106" s="3">
        <f>COUNTIFS(Table2[Sub-Sector],Table4[[#This Row],[Sub-Sector]],Table2[% Away From Day Low],"&gt;=0.05")/Table4[[#This Row],[Count]]</f>
        <v>0</v>
      </c>
      <c r="K106" s="3">
        <f>COUNTIFS(Table2[Sub-Sector],Table4[[#This Row],[Sub-Sector]],Table2[% Away From Day High],"&lt;=0.05")/Table4[[#This Row],[Count]]</f>
        <v>1</v>
      </c>
      <c r="L106" s="3">
        <f>COUNTIFS(Table2[Sub-Sector],Table4[[#This Row],[Sub-Sector]],Table2[% Away From Current Week Low],"&gt;=0.05")/Table4[[#This Row],[Count]]</f>
        <v>0</v>
      </c>
      <c r="M106" s="3">
        <f>COUNTIFS(Table2[Sub-Sector],Table4[[#This Row],[Sub-Sector]],Table2[% Away From Current Week High],"&lt;=0.05")/Table4[[#This Row],[Count]]</f>
        <v>1</v>
      </c>
      <c r="N106" s="3">
        <f>COUNTIFS(Table2[Sub-Sector],Table4[[#This Row],[Sub-Sector]],Table2[% Away From Current Month Low],"&gt;=0.05")/Table4[[#This Row],[Count]]</f>
        <v>0.36363636363636365</v>
      </c>
      <c r="O106" s="3">
        <f>COUNTIFS(Table2[Sub-Sector],Table4[[#This Row],[Sub-Sector]],Table2[% Away From Current Month High],"&lt;=0.05")/Table4[[#This Row],[Count]]</f>
        <v>0.18181818181818182</v>
      </c>
      <c r="P106" s="3">
        <f>COUNTIFS(Table2[Sub-Sector],Table4[[#This Row],[Sub-Sector]],Table2[% Away From 52W High],"&lt;=10")/Table4[[#This Row],[Count]]</f>
        <v>0</v>
      </c>
      <c r="Q106" s="3">
        <f>COUNTIFS(Table2[Sub-Sector],Table4[[#This Row],[Sub-Sector]],Table2[% Away From 52W Low],"&gt;=10")/Table4[[#This Row],[Count]]</f>
        <v>1</v>
      </c>
      <c r="R106" s="3">
        <f>COUNTIFS(Table2[Sub-Sector],Table4[[#This Row],[Sub-Sector]],Table2[% Price above 20 EMA],"&gt;=0")/Table4[[#This Row],[Count]]</f>
        <v>0.27272727272727271</v>
      </c>
      <c r="S106" s="3">
        <f>COUNTIFS(Table2[Sub-Sector],Table4[[#This Row],[Sub-Sector]],Table2[% Price above 50 EMA],"&gt;=0")/Table4[[#This Row],[Count]]</f>
        <v>0</v>
      </c>
      <c r="T106" s="3">
        <f>COUNTIFS(Table2[Sub-Sector],Table4[[#This Row],[Sub-Sector]],Table2[% Price above 200 EMA],"&gt;=0")/Table4[[#This Row],[Count]]</f>
        <v>0.81818181818181823</v>
      </c>
      <c r="U106" s="3">
        <f>COUNTIFS(Table2[Sub-Sector],Table4[[#This Row],[Sub-Sector]],Table2[Rate of Change - Zone],"Positive")/Table4[[#This Row],[Count]]</f>
        <v>0.54545454545454541</v>
      </c>
      <c r="V106" s="3">
        <f>COUNTIFS(Table2[Sub-Sector],Table4[[#This Row],[Sub-Sector]],Table2[Sharpe Ratio],"&gt;=0.10")/Table4[[#This Row],[Count]]</f>
        <v>0.81818181818181823</v>
      </c>
      <c r="W106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600.5</v>
      </c>
      <c r="X106" s="4">
        <f>_xlfn.RANK.AVG(Table4[[#This Row],[Score]],Table4[Score],1)</f>
        <v>107</v>
      </c>
      <c r="Y106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343</v>
      </c>
      <c r="Z106" s="4">
        <f>_xlfn.RANK.AVG(Table4[[#This Row],[Score 2 ]],Table4[[Score 2 ]],1)</f>
        <v>105</v>
      </c>
    </row>
    <row r="107" spans="1:26" x14ac:dyDescent="0.3">
      <c r="A107" s="3" t="s">
        <v>1470</v>
      </c>
      <c r="B107" s="4">
        <f>COUNTIFS(Table2[Sub-Sector],Table4[[#This Row],[Sub-Sector]])</f>
        <v>1</v>
      </c>
      <c r="C107" s="3">
        <f>COUNTIFS(Table2[Sub-Sector],Table4[[#This Row],[Sub-Sector]],Table2[Uptrend],"Uptrend")/Table4[[#This Row],[Count]]</f>
        <v>0</v>
      </c>
      <c r="D107" s="3">
        <f>COUNTIFS(Table2[Sub-Sector],Table4[[#This Row],[Sub-Sector]],Table2[1W Return vs Nifty],"&gt;=5")/Table4[[#This Row],[Count]]</f>
        <v>0</v>
      </c>
      <c r="E107" s="3">
        <f>COUNTIFS(Table2[Sub-Sector],Table4[[#This Row],[Sub-Sector]],Table2[1M Return vs Nifty],"&gt;=5")/Table4[[#This Row],[Count]]</f>
        <v>0</v>
      </c>
      <c r="F107" s="3">
        <f>COUNTIFS(Table2[Sub-Sector],Table4[[#This Row],[Sub-Sector]],Table2[6M Return vs Nifty],"&gt;=10")/Table4[[#This Row],[Count]]</f>
        <v>0</v>
      </c>
      <c r="G107" s="3">
        <f>COUNTIFS(Table2[Sub-Sector],Table4[[#This Row],[Sub-Sector]],Table2[1Y Return vs Nifty],"&gt;=10")/Table4[[#This Row],[Count]]</f>
        <v>0</v>
      </c>
      <c r="H107" s="3">
        <f>COUNTIFS(Table2[Sub-Sector],Table4[[#This Row],[Sub-Sector]],Table2[RSI Exponential â€“ 14D],"&gt;=50")/Table4[[#This Row],[Count]]</f>
        <v>0</v>
      </c>
      <c r="I107" s="3">
        <f>COUNTIFS(Table2[Sub-Sector],Table4[[#This Row],[Sub-Sector]],Table2[Relative Volume],"&gt;=1")/Table4[[#This Row],[Count]]</f>
        <v>1</v>
      </c>
      <c r="J107" s="3">
        <f>COUNTIFS(Table2[Sub-Sector],Table4[[#This Row],[Sub-Sector]],Table2[% Away From Day Low],"&gt;=0.05")/Table4[[#This Row],[Count]]</f>
        <v>0</v>
      </c>
      <c r="K107" s="3">
        <f>COUNTIFS(Table2[Sub-Sector],Table4[[#This Row],[Sub-Sector]],Table2[% Away From Day High],"&lt;=0.05")/Table4[[#This Row],[Count]]</f>
        <v>1</v>
      </c>
      <c r="L107" s="3">
        <f>COUNTIFS(Table2[Sub-Sector],Table4[[#This Row],[Sub-Sector]],Table2[% Away From Current Week Low],"&gt;=0.05")/Table4[[#This Row],[Count]]</f>
        <v>0</v>
      </c>
      <c r="M107" s="3">
        <f>COUNTIFS(Table2[Sub-Sector],Table4[[#This Row],[Sub-Sector]],Table2[% Away From Current Week High],"&lt;=0.05")/Table4[[#This Row],[Count]]</f>
        <v>1</v>
      </c>
      <c r="N107" s="3">
        <f>COUNTIFS(Table2[Sub-Sector],Table4[[#This Row],[Sub-Sector]],Table2[% Away From Current Month Low],"&gt;=0.05")/Table4[[#This Row],[Count]]</f>
        <v>0</v>
      </c>
      <c r="O107" s="3">
        <f>COUNTIFS(Table2[Sub-Sector],Table4[[#This Row],[Sub-Sector]],Table2[% Away From Current Month High],"&lt;=0.05")/Table4[[#This Row],[Count]]</f>
        <v>0</v>
      </c>
      <c r="P107" s="3">
        <f>COUNTIFS(Table2[Sub-Sector],Table4[[#This Row],[Sub-Sector]],Table2[% Away From 52W High],"&lt;=10")/Table4[[#This Row],[Count]]</f>
        <v>0</v>
      </c>
      <c r="Q107" s="3">
        <f>COUNTIFS(Table2[Sub-Sector],Table4[[#This Row],[Sub-Sector]],Table2[% Away From 52W Low],"&gt;=10")/Table4[[#This Row],[Count]]</f>
        <v>1</v>
      </c>
      <c r="R107" s="3">
        <f>COUNTIFS(Table2[Sub-Sector],Table4[[#This Row],[Sub-Sector]],Table2[% Price above 20 EMA],"&gt;=0")/Table4[[#This Row],[Count]]</f>
        <v>0</v>
      </c>
      <c r="S107" s="3">
        <f>COUNTIFS(Table2[Sub-Sector],Table4[[#This Row],[Sub-Sector]],Table2[% Price above 50 EMA],"&gt;=0")/Table4[[#This Row],[Count]]</f>
        <v>0</v>
      </c>
      <c r="T107" s="3">
        <f>COUNTIFS(Table2[Sub-Sector],Table4[[#This Row],[Sub-Sector]],Table2[% Price above 200 EMA],"&gt;=0")/Table4[[#This Row],[Count]]</f>
        <v>0</v>
      </c>
      <c r="U107" s="3">
        <f>COUNTIFS(Table2[Sub-Sector],Table4[[#This Row],[Sub-Sector]],Table2[Rate of Change - Zone],"Positive")/Table4[[#This Row],[Count]]</f>
        <v>0</v>
      </c>
      <c r="V107" s="3">
        <f>COUNTIFS(Table2[Sub-Sector],Table4[[#This Row],[Sub-Sector]],Table2[Sharpe Ratio],"&gt;=0.10")/Table4[[#This Row],[Count]]</f>
        <v>0</v>
      </c>
      <c r="W107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647.5</v>
      </c>
      <c r="X107" s="4">
        <f>_xlfn.RANK.AVG(Table4[[#This Row],[Score]],Table4[Score],1)</f>
        <v>114</v>
      </c>
      <c r="Y107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345.5</v>
      </c>
      <c r="Z107" s="4">
        <f>_xlfn.RANK.AVG(Table4[[#This Row],[Score 2 ]],Table4[[Score 2 ]],1)</f>
        <v>106.5</v>
      </c>
    </row>
    <row r="108" spans="1:26" x14ac:dyDescent="0.3">
      <c r="A108" s="3" t="s">
        <v>1566</v>
      </c>
      <c r="B108" s="4">
        <f>COUNTIFS(Table2[Sub-Sector],Table4[[#This Row],[Sub-Sector]])</f>
        <v>1</v>
      </c>
      <c r="C108" s="3">
        <f>COUNTIFS(Table2[Sub-Sector],Table4[[#This Row],[Sub-Sector]],Table2[Uptrend],"Uptrend")/Table4[[#This Row],[Count]]</f>
        <v>0</v>
      </c>
      <c r="D108" s="3">
        <f>COUNTIFS(Table2[Sub-Sector],Table4[[#This Row],[Sub-Sector]],Table2[1W Return vs Nifty],"&gt;=5")/Table4[[#This Row],[Count]]</f>
        <v>1</v>
      </c>
      <c r="E108" s="3">
        <f>COUNTIFS(Table2[Sub-Sector],Table4[[#This Row],[Sub-Sector]],Table2[1M Return vs Nifty],"&gt;=5")/Table4[[#This Row],[Count]]</f>
        <v>0</v>
      </c>
      <c r="F108" s="3">
        <f>COUNTIFS(Table2[Sub-Sector],Table4[[#This Row],[Sub-Sector]],Table2[6M Return vs Nifty],"&gt;=10")/Table4[[#This Row],[Count]]</f>
        <v>0</v>
      </c>
      <c r="G108" s="3">
        <f>COUNTIFS(Table2[Sub-Sector],Table4[[#This Row],[Sub-Sector]],Table2[1Y Return vs Nifty],"&gt;=10")/Table4[[#This Row],[Count]]</f>
        <v>0</v>
      </c>
      <c r="H108" s="3">
        <f>COUNTIFS(Table2[Sub-Sector],Table4[[#This Row],[Sub-Sector]],Table2[RSI Exponential â€“ 14D],"&gt;=50")/Table4[[#This Row],[Count]]</f>
        <v>0</v>
      </c>
      <c r="I108" s="3">
        <f>COUNTIFS(Table2[Sub-Sector],Table4[[#This Row],[Sub-Sector]],Table2[Relative Volume],"&gt;=1")/Table4[[#This Row],[Count]]</f>
        <v>1</v>
      </c>
      <c r="J108" s="3">
        <f>COUNTIFS(Table2[Sub-Sector],Table4[[#This Row],[Sub-Sector]],Table2[% Away From Day Low],"&gt;=0.05")/Table4[[#This Row],[Count]]</f>
        <v>0</v>
      </c>
      <c r="K108" s="3">
        <f>COUNTIFS(Table2[Sub-Sector],Table4[[#This Row],[Sub-Sector]],Table2[% Away From Day High],"&lt;=0.05")/Table4[[#This Row],[Count]]</f>
        <v>1</v>
      </c>
      <c r="L108" s="3">
        <f>COUNTIFS(Table2[Sub-Sector],Table4[[#This Row],[Sub-Sector]],Table2[% Away From Current Week Low],"&gt;=0.05")/Table4[[#This Row],[Count]]</f>
        <v>0</v>
      </c>
      <c r="M108" s="3">
        <f>COUNTIFS(Table2[Sub-Sector],Table4[[#This Row],[Sub-Sector]],Table2[% Away From Current Week High],"&lt;=0.05")/Table4[[#This Row],[Count]]</f>
        <v>1</v>
      </c>
      <c r="N108" s="3">
        <f>COUNTIFS(Table2[Sub-Sector],Table4[[#This Row],[Sub-Sector]],Table2[% Away From Current Month Low],"&gt;=0.05")/Table4[[#This Row],[Count]]</f>
        <v>1</v>
      </c>
      <c r="O108" s="3">
        <f>COUNTIFS(Table2[Sub-Sector],Table4[[#This Row],[Sub-Sector]],Table2[% Away From Current Month High],"&lt;=0.05")/Table4[[#This Row],[Count]]</f>
        <v>0</v>
      </c>
      <c r="P108" s="3">
        <f>COUNTIFS(Table2[Sub-Sector],Table4[[#This Row],[Sub-Sector]],Table2[% Away From 52W High],"&lt;=10")/Table4[[#This Row],[Count]]</f>
        <v>0</v>
      </c>
      <c r="Q108" s="3">
        <f>COUNTIFS(Table2[Sub-Sector],Table4[[#This Row],[Sub-Sector]],Table2[% Away From 52W Low],"&gt;=10")/Table4[[#This Row],[Count]]</f>
        <v>1</v>
      </c>
      <c r="R108" s="3">
        <f>COUNTIFS(Table2[Sub-Sector],Table4[[#This Row],[Sub-Sector]],Table2[% Price above 20 EMA],"&gt;=0")/Table4[[#This Row],[Count]]</f>
        <v>0</v>
      </c>
      <c r="S108" s="3">
        <f>COUNTIFS(Table2[Sub-Sector],Table4[[#This Row],[Sub-Sector]],Table2[% Price above 50 EMA],"&gt;=0")/Table4[[#This Row],[Count]]</f>
        <v>0</v>
      </c>
      <c r="T108" s="3">
        <f>COUNTIFS(Table2[Sub-Sector],Table4[[#This Row],[Sub-Sector]],Table2[% Price above 200 EMA],"&gt;=0")/Table4[[#This Row],[Count]]</f>
        <v>0</v>
      </c>
      <c r="U108" s="3">
        <f>COUNTIFS(Table2[Sub-Sector],Table4[[#This Row],[Sub-Sector]],Table2[Rate of Change - Zone],"Positive")/Table4[[#This Row],[Count]]</f>
        <v>0</v>
      </c>
      <c r="V108" s="3">
        <f>COUNTIFS(Table2[Sub-Sector],Table4[[#This Row],[Sub-Sector]],Table2[Sharpe Ratio],"&gt;=0.10")/Table4[[#This Row],[Count]]</f>
        <v>0</v>
      </c>
      <c r="W108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563</v>
      </c>
      <c r="X108" s="4">
        <f>_xlfn.RANK.AVG(Table4[[#This Row],[Score]],Table4[Score],1)</f>
        <v>101</v>
      </c>
      <c r="Y108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345.5</v>
      </c>
      <c r="Z108" s="4">
        <f>_xlfn.RANK.AVG(Table4[[#This Row],[Score 2 ]],Table4[[Score 2 ]],1)</f>
        <v>106.5</v>
      </c>
    </row>
    <row r="109" spans="1:26" x14ac:dyDescent="0.3">
      <c r="A109" s="3" t="s">
        <v>982</v>
      </c>
      <c r="B109" s="4">
        <f>COUNTIFS(Table2[Sub-Sector],Table4[[#This Row],[Sub-Sector]])</f>
        <v>1</v>
      </c>
      <c r="C109" s="3">
        <f>COUNTIFS(Table2[Sub-Sector],Table4[[#This Row],[Sub-Sector]],Table2[Uptrend],"Uptrend")/Table4[[#This Row],[Count]]</f>
        <v>0</v>
      </c>
      <c r="D109" s="3">
        <f>COUNTIFS(Table2[Sub-Sector],Table4[[#This Row],[Sub-Sector]],Table2[1W Return vs Nifty],"&gt;=5")/Table4[[#This Row],[Count]]</f>
        <v>0</v>
      </c>
      <c r="E109" s="3">
        <f>COUNTIFS(Table2[Sub-Sector],Table4[[#This Row],[Sub-Sector]],Table2[1M Return vs Nifty],"&gt;=5")/Table4[[#This Row],[Count]]</f>
        <v>0</v>
      </c>
      <c r="F109" s="3">
        <f>COUNTIFS(Table2[Sub-Sector],Table4[[#This Row],[Sub-Sector]],Table2[6M Return vs Nifty],"&gt;=10")/Table4[[#This Row],[Count]]</f>
        <v>0</v>
      </c>
      <c r="G109" s="3">
        <f>COUNTIFS(Table2[Sub-Sector],Table4[[#This Row],[Sub-Sector]],Table2[1Y Return vs Nifty],"&gt;=10")/Table4[[#This Row],[Count]]</f>
        <v>0</v>
      </c>
      <c r="H109" s="3">
        <f>COUNTIFS(Table2[Sub-Sector],Table4[[#This Row],[Sub-Sector]],Table2[RSI Exponential â€“ 14D],"&gt;=50")/Table4[[#This Row],[Count]]</f>
        <v>1</v>
      </c>
      <c r="I109" s="3">
        <f>COUNTIFS(Table2[Sub-Sector],Table4[[#This Row],[Sub-Sector]],Table2[Relative Volume],"&gt;=1")/Table4[[#This Row],[Count]]</f>
        <v>0</v>
      </c>
      <c r="J109" s="3">
        <f>COUNTIFS(Table2[Sub-Sector],Table4[[#This Row],[Sub-Sector]],Table2[% Away From Day Low],"&gt;=0.05")/Table4[[#This Row],[Count]]</f>
        <v>0</v>
      </c>
      <c r="K109" s="3">
        <f>COUNTIFS(Table2[Sub-Sector],Table4[[#This Row],[Sub-Sector]],Table2[% Away From Day High],"&lt;=0.05")/Table4[[#This Row],[Count]]</f>
        <v>1</v>
      </c>
      <c r="L109" s="3">
        <f>COUNTIFS(Table2[Sub-Sector],Table4[[#This Row],[Sub-Sector]],Table2[% Away From Current Week Low],"&gt;=0.05")/Table4[[#This Row],[Count]]</f>
        <v>0</v>
      </c>
      <c r="M109" s="3">
        <f>COUNTIFS(Table2[Sub-Sector],Table4[[#This Row],[Sub-Sector]],Table2[% Away From Current Week High],"&lt;=0.05")/Table4[[#This Row],[Count]]</f>
        <v>1</v>
      </c>
      <c r="N109" s="3">
        <f>COUNTIFS(Table2[Sub-Sector],Table4[[#This Row],[Sub-Sector]],Table2[% Away From Current Month Low],"&gt;=0.05")/Table4[[#This Row],[Count]]</f>
        <v>1</v>
      </c>
      <c r="O109" s="3">
        <f>COUNTIFS(Table2[Sub-Sector],Table4[[#This Row],[Sub-Sector]],Table2[% Away From Current Month High],"&lt;=0.05")/Table4[[#This Row],[Count]]</f>
        <v>1</v>
      </c>
      <c r="P109" s="3">
        <f>COUNTIFS(Table2[Sub-Sector],Table4[[#This Row],[Sub-Sector]],Table2[% Away From 52W High],"&lt;=10")/Table4[[#This Row],[Count]]</f>
        <v>0</v>
      </c>
      <c r="Q109" s="3">
        <f>COUNTIFS(Table2[Sub-Sector],Table4[[#This Row],[Sub-Sector]],Table2[% Away From 52W Low],"&gt;=10")/Table4[[#This Row],[Count]]</f>
        <v>1</v>
      </c>
      <c r="R109" s="3">
        <f>COUNTIFS(Table2[Sub-Sector],Table4[[#This Row],[Sub-Sector]],Table2[% Price above 20 EMA],"&gt;=0")/Table4[[#This Row],[Count]]</f>
        <v>1</v>
      </c>
      <c r="S109" s="3">
        <f>COUNTIFS(Table2[Sub-Sector],Table4[[#This Row],[Sub-Sector]],Table2[% Price above 50 EMA],"&gt;=0")/Table4[[#This Row],[Count]]</f>
        <v>1</v>
      </c>
      <c r="T109" s="3">
        <f>COUNTIFS(Table2[Sub-Sector],Table4[[#This Row],[Sub-Sector]],Table2[% Price above 200 EMA],"&gt;=0")/Table4[[#This Row],[Count]]</f>
        <v>1</v>
      </c>
      <c r="U109" s="3">
        <f>COUNTIFS(Table2[Sub-Sector],Table4[[#This Row],[Sub-Sector]],Table2[Rate of Change - Zone],"Positive")/Table4[[#This Row],[Count]]</f>
        <v>1</v>
      </c>
      <c r="V109" s="3">
        <f>COUNTIFS(Table2[Sub-Sector],Table4[[#This Row],[Sub-Sector]],Table2[Sharpe Ratio],"&gt;=0.10")/Table4[[#This Row],[Count]]</f>
        <v>0</v>
      </c>
      <c r="W109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648</v>
      </c>
      <c r="X109" s="4">
        <f>_xlfn.RANK.AVG(Table4[[#This Row],[Score]],Table4[Score],1)</f>
        <v>115.5</v>
      </c>
      <c r="Y109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346</v>
      </c>
      <c r="Z109" s="4">
        <f>_xlfn.RANK.AVG(Table4[[#This Row],[Score 2 ]],Table4[[Score 2 ]],1)</f>
        <v>109</v>
      </c>
    </row>
    <row r="110" spans="1:26" x14ac:dyDescent="0.3">
      <c r="A110" s="3" t="s">
        <v>361</v>
      </c>
      <c r="B110" s="4">
        <f>COUNTIFS(Table2[Sub-Sector],Table4[[#This Row],[Sub-Sector]])</f>
        <v>1</v>
      </c>
      <c r="C110" s="3">
        <f>COUNTIFS(Table2[Sub-Sector],Table4[[#This Row],[Sub-Sector]],Table2[Uptrend],"Uptrend")/Table4[[#This Row],[Count]]</f>
        <v>0</v>
      </c>
      <c r="D110" s="3">
        <f>COUNTIFS(Table2[Sub-Sector],Table4[[#This Row],[Sub-Sector]],Table2[1W Return vs Nifty],"&gt;=5")/Table4[[#This Row],[Count]]</f>
        <v>0</v>
      </c>
      <c r="E110" s="3">
        <f>COUNTIFS(Table2[Sub-Sector],Table4[[#This Row],[Sub-Sector]],Table2[1M Return vs Nifty],"&gt;=5")/Table4[[#This Row],[Count]]</f>
        <v>0</v>
      </c>
      <c r="F110" s="3">
        <f>COUNTIFS(Table2[Sub-Sector],Table4[[#This Row],[Sub-Sector]],Table2[6M Return vs Nifty],"&gt;=10")/Table4[[#This Row],[Count]]</f>
        <v>0</v>
      </c>
      <c r="G110" s="3">
        <f>COUNTIFS(Table2[Sub-Sector],Table4[[#This Row],[Sub-Sector]],Table2[1Y Return vs Nifty],"&gt;=10")/Table4[[#This Row],[Count]]</f>
        <v>0</v>
      </c>
      <c r="H110" s="3">
        <f>COUNTIFS(Table2[Sub-Sector],Table4[[#This Row],[Sub-Sector]],Table2[RSI Exponential â€“ 14D],"&gt;=50")/Table4[[#This Row],[Count]]</f>
        <v>1</v>
      </c>
      <c r="I110" s="3">
        <f>COUNTIFS(Table2[Sub-Sector],Table4[[#This Row],[Sub-Sector]],Table2[Relative Volume],"&gt;=1")/Table4[[#This Row],[Count]]</f>
        <v>0</v>
      </c>
      <c r="J110" s="3">
        <f>COUNTIFS(Table2[Sub-Sector],Table4[[#This Row],[Sub-Sector]],Table2[% Away From Day Low],"&gt;=0.05")/Table4[[#This Row],[Count]]</f>
        <v>0</v>
      </c>
      <c r="K110" s="3">
        <f>COUNTIFS(Table2[Sub-Sector],Table4[[#This Row],[Sub-Sector]],Table2[% Away From Day High],"&lt;=0.05")/Table4[[#This Row],[Count]]</f>
        <v>1</v>
      </c>
      <c r="L110" s="3">
        <f>COUNTIFS(Table2[Sub-Sector],Table4[[#This Row],[Sub-Sector]],Table2[% Away From Current Week Low],"&gt;=0.05")/Table4[[#This Row],[Count]]</f>
        <v>0</v>
      </c>
      <c r="M110" s="3">
        <f>COUNTIFS(Table2[Sub-Sector],Table4[[#This Row],[Sub-Sector]],Table2[% Away From Current Week High],"&lt;=0.05")/Table4[[#This Row],[Count]]</f>
        <v>1</v>
      </c>
      <c r="N110" s="3">
        <f>COUNTIFS(Table2[Sub-Sector],Table4[[#This Row],[Sub-Sector]],Table2[% Away From Current Month Low],"&gt;=0.05")/Table4[[#This Row],[Count]]</f>
        <v>0</v>
      </c>
      <c r="O110" s="3">
        <f>COUNTIFS(Table2[Sub-Sector],Table4[[#This Row],[Sub-Sector]],Table2[% Away From Current Month High],"&lt;=0.05")/Table4[[#This Row],[Count]]</f>
        <v>1</v>
      </c>
      <c r="P110" s="3">
        <f>COUNTIFS(Table2[Sub-Sector],Table4[[#This Row],[Sub-Sector]],Table2[% Away From 52W High],"&lt;=10")/Table4[[#This Row],[Count]]</f>
        <v>0</v>
      </c>
      <c r="Q110" s="3">
        <f>COUNTIFS(Table2[Sub-Sector],Table4[[#This Row],[Sub-Sector]],Table2[% Away From 52W Low],"&gt;=10")/Table4[[#This Row],[Count]]</f>
        <v>1</v>
      </c>
      <c r="R110" s="3">
        <f>COUNTIFS(Table2[Sub-Sector],Table4[[#This Row],[Sub-Sector]],Table2[% Price above 20 EMA],"&gt;=0")/Table4[[#This Row],[Count]]</f>
        <v>1</v>
      </c>
      <c r="S110" s="3">
        <f>COUNTIFS(Table2[Sub-Sector],Table4[[#This Row],[Sub-Sector]],Table2[% Price above 50 EMA],"&gt;=0")/Table4[[#This Row],[Count]]</f>
        <v>1</v>
      </c>
      <c r="T110" s="3">
        <f>COUNTIFS(Table2[Sub-Sector],Table4[[#This Row],[Sub-Sector]],Table2[% Price above 200 EMA],"&gt;=0")/Table4[[#This Row],[Count]]</f>
        <v>0</v>
      </c>
      <c r="U110" s="3">
        <f>COUNTIFS(Table2[Sub-Sector],Table4[[#This Row],[Sub-Sector]],Table2[Rate of Change - Zone],"Positive")/Table4[[#This Row],[Count]]</f>
        <v>1</v>
      </c>
      <c r="V110" s="3">
        <f>COUNTIFS(Table2[Sub-Sector],Table4[[#This Row],[Sub-Sector]],Table2[Sharpe Ratio],"&gt;=0.10")/Table4[[#This Row],[Count]]</f>
        <v>0</v>
      </c>
      <c r="W110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648</v>
      </c>
      <c r="X110" s="4">
        <f>_xlfn.RANK.AVG(Table4[[#This Row],[Score]],Table4[Score],1)</f>
        <v>115.5</v>
      </c>
      <c r="Y110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346</v>
      </c>
      <c r="Z110" s="4">
        <f>_xlfn.RANK.AVG(Table4[[#This Row],[Score 2 ]],Table4[[Score 2 ]],1)</f>
        <v>109</v>
      </c>
    </row>
    <row r="111" spans="1:26" x14ac:dyDescent="0.3">
      <c r="A111" s="3" t="s">
        <v>1523</v>
      </c>
      <c r="B111" s="4">
        <f>COUNTIFS(Table2[Sub-Sector],Table4[[#This Row],[Sub-Sector]])</f>
        <v>2</v>
      </c>
      <c r="C111" s="3">
        <f>COUNTIFS(Table2[Sub-Sector],Table4[[#This Row],[Sub-Sector]],Table2[Uptrend],"Uptrend")/Table4[[#This Row],[Count]]</f>
        <v>0.5</v>
      </c>
      <c r="D111" s="3">
        <f>COUNTIFS(Table2[Sub-Sector],Table4[[#This Row],[Sub-Sector]],Table2[1W Return vs Nifty],"&gt;=5")/Table4[[#This Row],[Count]]</f>
        <v>0</v>
      </c>
      <c r="E111" s="3">
        <f>COUNTIFS(Table2[Sub-Sector],Table4[[#This Row],[Sub-Sector]],Table2[1M Return vs Nifty],"&gt;=5")/Table4[[#This Row],[Count]]</f>
        <v>0</v>
      </c>
      <c r="F111" s="3">
        <f>COUNTIFS(Table2[Sub-Sector],Table4[[#This Row],[Sub-Sector]],Table2[6M Return vs Nifty],"&gt;=10")/Table4[[#This Row],[Count]]</f>
        <v>0</v>
      </c>
      <c r="G111" s="3">
        <f>COUNTIFS(Table2[Sub-Sector],Table4[[#This Row],[Sub-Sector]],Table2[1Y Return vs Nifty],"&gt;=10")/Table4[[#This Row],[Count]]</f>
        <v>0</v>
      </c>
      <c r="H111" s="3">
        <f>COUNTIFS(Table2[Sub-Sector],Table4[[#This Row],[Sub-Sector]],Table2[RSI Exponential â€“ 14D],"&gt;=50")/Table4[[#This Row],[Count]]</f>
        <v>0.5</v>
      </c>
      <c r="I111" s="3">
        <f>COUNTIFS(Table2[Sub-Sector],Table4[[#This Row],[Sub-Sector]],Table2[Relative Volume],"&gt;=1")/Table4[[#This Row],[Count]]</f>
        <v>0</v>
      </c>
      <c r="J111" s="3">
        <f>COUNTIFS(Table2[Sub-Sector],Table4[[#This Row],[Sub-Sector]],Table2[% Away From Day Low],"&gt;=0.05")/Table4[[#This Row],[Count]]</f>
        <v>0</v>
      </c>
      <c r="K111" s="3">
        <f>COUNTIFS(Table2[Sub-Sector],Table4[[#This Row],[Sub-Sector]],Table2[% Away From Day High],"&lt;=0.05")/Table4[[#This Row],[Count]]</f>
        <v>1</v>
      </c>
      <c r="L111" s="3">
        <f>COUNTIFS(Table2[Sub-Sector],Table4[[#This Row],[Sub-Sector]],Table2[% Away From Current Week Low],"&gt;=0.05")/Table4[[#This Row],[Count]]</f>
        <v>0</v>
      </c>
      <c r="M111" s="3">
        <f>COUNTIFS(Table2[Sub-Sector],Table4[[#This Row],[Sub-Sector]],Table2[% Away From Current Week High],"&lt;=0.05")/Table4[[#This Row],[Count]]</f>
        <v>1</v>
      </c>
      <c r="N111" s="3">
        <f>COUNTIFS(Table2[Sub-Sector],Table4[[#This Row],[Sub-Sector]],Table2[% Away From Current Month Low],"&gt;=0.05")/Table4[[#This Row],[Count]]</f>
        <v>0.5</v>
      </c>
      <c r="O111" s="3">
        <f>COUNTIFS(Table2[Sub-Sector],Table4[[#This Row],[Sub-Sector]],Table2[% Away From Current Month High],"&lt;=0.05")/Table4[[#This Row],[Count]]</f>
        <v>0.5</v>
      </c>
      <c r="P111" s="3">
        <f>COUNTIFS(Table2[Sub-Sector],Table4[[#This Row],[Sub-Sector]],Table2[% Away From 52W High],"&lt;=10")/Table4[[#This Row],[Count]]</f>
        <v>0</v>
      </c>
      <c r="Q111" s="3">
        <f>COUNTIFS(Table2[Sub-Sector],Table4[[#This Row],[Sub-Sector]],Table2[% Away From 52W Low],"&gt;=10")/Table4[[#This Row],[Count]]</f>
        <v>1</v>
      </c>
      <c r="R111" s="3">
        <f>COUNTIFS(Table2[Sub-Sector],Table4[[#This Row],[Sub-Sector]],Table2[% Price above 20 EMA],"&gt;=0")/Table4[[#This Row],[Count]]</f>
        <v>0.5</v>
      </c>
      <c r="S111" s="3">
        <f>COUNTIFS(Table2[Sub-Sector],Table4[[#This Row],[Sub-Sector]],Table2[% Price above 50 EMA],"&gt;=0")/Table4[[#This Row],[Count]]</f>
        <v>0.5</v>
      </c>
      <c r="T111" s="3">
        <f>COUNTIFS(Table2[Sub-Sector],Table4[[#This Row],[Sub-Sector]],Table2[% Price above 200 EMA],"&gt;=0")/Table4[[#This Row],[Count]]</f>
        <v>0.5</v>
      </c>
      <c r="U111" s="3">
        <f>COUNTIFS(Table2[Sub-Sector],Table4[[#This Row],[Sub-Sector]],Table2[Rate of Change - Zone],"Positive")/Table4[[#This Row],[Count]]</f>
        <v>1</v>
      </c>
      <c r="V111" s="3">
        <f>COUNTIFS(Table2[Sub-Sector],Table4[[#This Row],[Sub-Sector]],Table2[Sharpe Ratio],"&gt;=0.10")/Table4[[#This Row],[Count]]</f>
        <v>0</v>
      </c>
      <c r="W111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612</v>
      </c>
      <c r="X111" s="4">
        <f>_xlfn.RANK.AVG(Table4[[#This Row],[Score]],Table4[Score],1)</f>
        <v>110</v>
      </c>
      <c r="Y111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346</v>
      </c>
      <c r="Z111" s="4">
        <f>_xlfn.RANK.AVG(Table4[[#This Row],[Score 2 ]],Table4[[Score 2 ]],1)</f>
        <v>109</v>
      </c>
    </row>
    <row r="112" spans="1:26" x14ac:dyDescent="0.3">
      <c r="A112" s="3" t="s">
        <v>505</v>
      </c>
      <c r="B112" s="4">
        <f>COUNTIFS(Table2[Sub-Sector],Table4[[#This Row],[Sub-Sector]])</f>
        <v>2</v>
      </c>
      <c r="C112" s="3">
        <f>COUNTIFS(Table2[Sub-Sector],Table4[[#This Row],[Sub-Sector]],Table2[Uptrend],"Uptrend")/Table4[[#This Row],[Count]]</f>
        <v>0.5</v>
      </c>
      <c r="D112" s="3">
        <f>COUNTIFS(Table2[Sub-Sector],Table4[[#This Row],[Sub-Sector]],Table2[1W Return vs Nifty],"&gt;=5")/Table4[[#This Row],[Count]]</f>
        <v>0</v>
      </c>
      <c r="E112" s="3">
        <f>COUNTIFS(Table2[Sub-Sector],Table4[[#This Row],[Sub-Sector]],Table2[1M Return vs Nifty],"&gt;=5")/Table4[[#This Row],[Count]]</f>
        <v>0</v>
      </c>
      <c r="F112" s="3">
        <f>COUNTIFS(Table2[Sub-Sector],Table4[[#This Row],[Sub-Sector]],Table2[6M Return vs Nifty],"&gt;=10")/Table4[[#This Row],[Count]]</f>
        <v>0.5</v>
      </c>
      <c r="G112" s="3">
        <f>COUNTIFS(Table2[Sub-Sector],Table4[[#This Row],[Sub-Sector]],Table2[1Y Return vs Nifty],"&gt;=10")/Table4[[#This Row],[Count]]</f>
        <v>0</v>
      </c>
      <c r="H112" s="3">
        <f>COUNTIFS(Table2[Sub-Sector],Table4[[#This Row],[Sub-Sector]],Table2[RSI Exponential â€“ 14D],"&gt;=50")/Table4[[#This Row],[Count]]</f>
        <v>0.5</v>
      </c>
      <c r="I112" s="3">
        <f>COUNTIFS(Table2[Sub-Sector],Table4[[#This Row],[Sub-Sector]],Table2[Relative Volume],"&gt;=1")/Table4[[#This Row],[Count]]</f>
        <v>0</v>
      </c>
      <c r="J112" s="3">
        <f>COUNTIFS(Table2[Sub-Sector],Table4[[#This Row],[Sub-Sector]],Table2[% Away From Day Low],"&gt;=0.05")/Table4[[#This Row],[Count]]</f>
        <v>0</v>
      </c>
      <c r="K112" s="3">
        <f>COUNTIFS(Table2[Sub-Sector],Table4[[#This Row],[Sub-Sector]],Table2[% Away From Day High],"&lt;=0.05")/Table4[[#This Row],[Count]]</f>
        <v>1</v>
      </c>
      <c r="L112" s="3">
        <f>COUNTIFS(Table2[Sub-Sector],Table4[[#This Row],[Sub-Sector]],Table2[% Away From Current Week Low],"&gt;=0.05")/Table4[[#This Row],[Count]]</f>
        <v>0</v>
      </c>
      <c r="M112" s="3">
        <f>COUNTIFS(Table2[Sub-Sector],Table4[[#This Row],[Sub-Sector]],Table2[% Away From Current Week High],"&lt;=0.05")/Table4[[#This Row],[Count]]</f>
        <v>1</v>
      </c>
      <c r="N112" s="3">
        <f>COUNTIFS(Table2[Sub-Sector],Table4[[#This Row],[Sub-Sector]],Table2[% Away From Current Month Low],"&gt;=0.05")/Table4[[#This Row],[Count]]</f>
        <v>1</v>
      </c>
      <c r="O112" s="3">
        <f>COUNTIFS(Table2[Sub-Sector],Table4[[#This Row],[Sub-Sector]],Table2[% Away From Current Month High],"&lt;=0.05")/Table4[[#This Row],[Count]]</f>
        <v>0</v>
      </c>
      <c r="P112" s="3">
        <f>COUNTIFS(Table2[Sub-Sector],Table4[[#This Row],[Sub-Sector]],Table2[% Away From 52W High],"&lt;=10")/Table4[[#This Row],[Count]]</f>
        <v>0</v>
      </c>
      <c r="Q112" s="3">
        <f>COUNTIFS(Table2[Sub-Sector],Table4[[#This Row],[Sub-Sector]],Table2[% Away From 52W Low],"&gt;=10")/Table4[[#This Row],[Count]]</f>
        <v>1</v>
      </c>
      <c r="R112" s="3">
        <f>COUNTIFS(Table2[Sub-Sector],Table4[[#This Row],[Sub-Sector]],Table2[% Price above 20 EMA],"&gt;=0")/Table4[[#This Row],[Count]]</f>
        <v>0.5</v>
      </c>
      <c r="S112" s="3">
        <f>COUNTIFS(Table2[Sub-Sector],Table4[[#This Row],[Sub-Sector]],Table2[% Price above 50 EMA],"&gt;=0")/Table4[[#This Row],[Count]]</f>
        <v>0.5</v>
      </c>
      <c r="T112" s="3">
        <f>COUNTIFS(Table2[Sub-Sector],Table4[[#This Row],[Sub-Sector]],Table2[% Price above 200 EMA],"&gt;=0")/Table4[[#This Row],[Count]]</f>
        <v>1</v>
      </c>
      <c r="U112" s="3">
        <f>COUNTIFS(Table2[Sub-Sector],Table4[[#This Row],[Sub-Sector]],Table2[Rate of Change - Zone],"Positive")/Table4[[#This Row],[Count]]</f>
        <v>0.5</v>
      </c>
      <c r="V112" s="3">
        <f>COUNTIFS(Table2[Sub-Sector],Table4[[#This Row],[Sub-Sector]],Table2[Sharpe Ratio],"&gt;=0.10")/Table4[[#This Row],[Count]]</f>
        <v>0.5</v>
      </c>
      <c r="W112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618</v>
      </c>
      <c r="X112" s="4">
        <f>_xlfn.RANK.AVG(Table4[[#This Row],[Score]],Table4[Score],1)</f>
        <v>112</v>
      </c>
      <c r="Y112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352</v>
      </c>
      <c r="Z112" s="4">
        <f>_xlfn.RANK.AVG(Table4[[#This Row],[Score 2 ]],Table4[[Score 2 ]],1)</f>
        <v>111</v>
      </c>
    </row>
    <row r="113" spans="1:26" x14ac:dyDescent="0.3">
      <c r="A113" s="3" t="s">
        <v>564</v>
      </c>
      <c r="B113" s="4">
        <f>COUNTIFS(Table2[Sub-Sector],Table4[[#This Row],[Sub-Sector]])</f>
        <v>17</v>
      </c>
      <c r="C113" s="3">
        <f>COUNTIFS(Table2[Sub-Sector],Table4[[#This Row],[Sub-Sector]],Table2[Uptrend],"Uptrend")/Table4[[#This Row],[Count]]</f>
        <v>0.58823529411764708</v>
      </c>
      <c r="D113" s="3">
        <f>COUNTIFS(Table2[Sub-Sector],Table4[[#This Row],[Sub-Sector]],Table2[1W Return vs Nifty],"&gt;=5")/Table4[[#This Row],[Count]]</f>
        <v>0</v>
      </c>
      <c r="E113" s="3">
        <f>COUNTIFS(Table2[Sub-Sector],Table4[[#This Row],[Sub-Sector]],Table2[1M Return vs Nifty],"&gt;=5")/Table4[[#This Row],[Count]]</f>
        <v>0.17647058823529413</v>
      </c>
      <c r="F113" s="3">
        <f>COUNTIFS(Table2[Sub-Sector],Table4[[#This Row],[Sub-Sector]],Table2[6M Return vs Nifty],"&gt;=10")/Table4[[#This Row],[Count]]</f>
        <v>0.17647058823529413</v>
      </c>
      <c r="G113" s="3">
        <f>COUNTIFS(Table2[Sub-Sector],Table4[[#This Row],[Sub-Sector]],Table2[1Y Return vs Nifty],"&gt;=10")/Table4[[#This Row],[Count]]</f>
        <v>0.11764705882352941</v>
      </c>
      <c r="H113" s="3">
        <f>COUNTIFS(Table2[Sub-Sector],Table4[[#This Row],[Sub-Sector]],Table2[RSI Exponential â€“ 14D],"&gt;=50")/Table4[[#This Row],[Count]]</f>
        <v>0.47058823529411764</v>
      </c>
      <c r="I113" s="3">
        <f>COUNTIFS(Table2[Sub-Sector],Table4[[#This Row],[Sub-Sector]],Table2[Relative Volume],"&gt;=1")/Table4[[#This Row],[Count]]</f>
        <v>0.29411764705882354</v>
      </c>
      <c r="J113" s="3">
        <f>COUNTIFS(Table2[Sub-Sector],Table4[[#This Row],[Sub-Sector]],Table2[% Away From Day Low],"&gt;=0.05")/Table4[[#This Row],[Count]]</f>
        <v>0</v>
      </c>
      <c r="K113" s="3">
        <f>COUNTIFS(Table2[Sub-Sector],Table4[[#This Row],[Sub-Sector]],Table2[% Away From Day High],"&lt;=0.05")/Table4[[#This Row],[Count]]</f>
        <v>1</v>
      </c>
      <c r="L113" s="3">
        <f>COUNTIFS(Table2[Sub-Sector],Table4[[#This Row],[Sub-Sector]],Table2[% Away From Current Week Low],"&gt;=0.05")/Table4[[#This Row],[Count]]</f>
        <v>0</v>
      </c>
      <c r="M113" s="3">
        <f>COUNTIFS(Table2[Sub-Sector],Table4[[#This Row],[Sub-Sector]],Table2[% Away From Current Week High],"&lt;=0.05")/Table4[[#This Row],[Count]]</f>
        <v>1</v>
      </c>
      <c r="N113" s="3">
        <f>COUNTIFS(Table2[Sub-Sector],Table4[[#This Row],[Sub-Sector]],Table2[% Away From Current Month Low],"&gt;=0.05")/Table4[[#This Row],[Count]]</f>
        <v>0.70588235294117652</v>
      </c>
      <c r="O113" s="3">
        <f>COUNTIFS(Table2[Sub-Sector],Table4[[#This Row],[Sub-Sector]],Table2[% Away From Current Month High],"&lt;=0.05")/Table4[[#This Row],[Count]]</f>
        <v>0.35294117647058826</v>
      </c>
      <c r="P113" s="3">
        <f>COUNTIFS(Table2[Sub-Sector],Table4[[#This Row],[Sub-Sector]],Table2[% Away From 52W High],"&lt;=10")/Table4[[#This Row],[Count]]</f>
        <v>0.29411764705882354</v>
      </c>
      <c r="Q113" s="3">
        <f>COUNTIFS(Table2[Sub-Sector],Table4[[#This Row],[Sub-Sector]],Table2[% Away From 52W Low],"&gt;=10")/Table4[[#This Row],[Count]]</f>
        <v>0.94117647058823528</v>
      </c>
      <c r="R113" s="3">
        <f>COUNTIFS(Table2[Sub-Sector],Table4[[#This Row],[Sub-Sector]],Table2[% Price above 20 EMA],"&gt;=0")/Table4[[#This Row],[Count]]</f>
        <v>0.52941176470588236</v>
      </c>
      <c r="S113" s="3">
        <f>COUNTIFS(Table2[Sub-Sector],Table4[[#This Row],[Sub-Sector]],Table2[% Price above 50 EMA],"&gt;=0")/Table4[[#This Row],[Count]]</f>
        <v>0.58823529411764708</v>
      </c>
      <c r="T113" s="3">
        <f>COUNTIFS(Table2[Sub-Sector],Table4[[#This Row],[Sub-Sector]],Table2[% Price above 200 EMA],"&gt;=0")/Table4[[#This Row],[Count]]</f>
        <v>0.52941176470588236</v>
      </c>
      <c r="U113" s="3">
        <f>COUNTIFS(Table2[Sub-Sector],Table4[[#This Row],[Sub-Sector]],Table2[Rate of Change - Zone],"Positive")/Table4[[#This Row],[Count]]</f>
        <v>0.35294117647058826</v>
      </c>
      <c r="V113" s="3">
        <f>COUNTIFS(Table2[Sub-Sector],Table4[[#This Row],[Sub-Sector]],Table2[Sharpe Ratio],"&gt;=0.10")/Table4[[#This Row],[Count]]</f>
        <v>0.11764705882352941</v>
      </c>
      <c r="W113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575</v>
      </c>
      <c r="X113" s="4">
        <f>_xlfn.RANK.AVG(Table4[[#This Row],[Score]],Table4[Score],1)</f>
        <v>103</v>
      </c>
      <c r="Y113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353</v>
      </c>
      <c r="Z113" s="4">
        <f>_xlfn.RANK.AVG(Table4[[#This Row],[Score 2 ]],Table4[[Score 2 ]],1)</f>
        <v>112</v>
      </c>
    </row>
    <row r="114" spans="1:26" x14ac:dyDescent="0.3">
      <c r="A114" s="3" t="s">
        <v>40</v>
      </c>
      <c r="B114" s="4">
        <f>COUNTIFS(Table2[Sub-Sector],Table4[[#This Row],[Sub-Sector]])</f>
        <v>3</v>
      </c>
      <c r="C114" s="3">
        <f>COUNTIFS(Table2[Sub-Sector],Table4[[#This Row],[Sub-Sector]],Table2[Uptrend],"Uptrend")/Table4[[#This Row],[Count]]</f>
        <v>0.66666666666666663</v>
      </c>
      <c r="D114" s="3">
        <f>COUNTIFS(Table2[Sub-Sector],Table4[[#This Row],[Sub-Sector]],Table2[1W Return vs Nifty],"&gt;=5")/Table4[[#This Row],[Count]]</f>
        <v>0</v>
      </c>
      <c r="E114" s="3">
        <f>COUNTIFS(Table2[Sub-Sector],Table4[[#This Row],[Sub-Sector]],Table2[1M Return vs Nifty],"&gt;=5")/Table4[[#This Row],[Count]]</f>
        <v>0</v>
      </c>
      <c r="F114" s="3">
        <f>COUNTIFS(Table2[Sub-Sector],Table4[[#This Row],[Sub-Sector]],Table2[6M Return vs Nifty],"&gt;=10")/Table4[[#This Row],[Count]]</f>
        <v>0</v>
      </c>
      <c r="G114" s="3">
        <f>COUNTIFS(Table2[Sub-Sector],Table4[[#This Row],[Sub-Sector]],Table2[1Y Return vs Nifty],"&gt;=10")/Table4[[#This Row],[Count]]</f>
        <v>0.33333333333333331</v>
      </c>
      <c r="H114" s="3">
        <f>COUNTIFS(Table2[Sub-Sector],Table4[[#This Row],[Sub-Sector]],Table2[RSI Exponential â€“ 14D],"&gt;=50")/Table4[[#This Row],[Count]]</f>
        <v>0.33333333333333331</v>
      </c>
      <c r="I114" s="3">
        <f>COUNTIFS(Table2[Sub-Sector],Table4[[#This Row],[Sub-Sector]],Table2[Relative Volume],"&gt;=1")/Table4[[#This Row],[Count]]</f>
        <v>0.33333333333333331</v>
      </c>
      <c r="J114" s="3">
        <f>COUNTIFS(Table2[Sub-Sector],Table4[[#This Row],[Sub-Sector]],Table2[% Away From Day Low],"&gt;=0.05")/Table4[[#This Row],[Count]]</f>
        <v>0</v>
      </c>
      <c r="K114" s="3">
        <f>COUNTIFS(Table2[Sub-Sector],Table4[[#This Row],[Sub-Sector]],Table2[% Away From Day High],"&lt;=0.05")/Table4[[#This Row],[Count]]</f>
        <v>1</v>
      </c>
      <c r="L114" s="3">
        <f>COUNTIFS(Table2[Sub-Sector],Table4[[#This Row],[Sub-Sector]],Table2[% Away From Current Week Low],"&gt;=0.05")/Table4[[#This Row],[Count]]</f>
        <v>0</v>
      </c>
      <c r="M114" s="3">
        <f>COUNTIFS(Table2[Sub-Sector],Table4[[#This Row],[Sub-Sector]],Table2[% Away From Current Week High],"&lt;=0.05")/Table4[[#This Row],[Count]]</f>
        <v>1</v>
      </c>
      <c r="N114" s="3">
        <f>COUNTIFS(Table2[Sub-Sector],Table4[[#This Row],[Sub-Sector]],Table2[% Away From Current Month Low],"&gt;=0.05")/Table4[[#This Row],[Count]]</f>
        <v>0.66666666666666663</v>
      </c>
      <c r="O114" s="3">
        <f>COUNTIFS(Table2[Sub-Sector],Table4[[#This Row],[Sub-Sector]],Table2[% Away From Current Month High],"&lt;=0.05")/Table4[[#This Row],[Count]]</f>
        <v>0.33333333333333331</v>
      </c>
      <c r="P114" s="3">
        <f>COUNTIFS(Table2[Sub-Sector],Table4[[#This Row],[Sub-Sector]],Table2[% Away From 52W High],"&lt;=10")/Table4[[#This Row],[Count]]</f>
        <v>0.66666666666666663</v>
      </c>
      <c r="Q114" s="3">
        <f>COUNTIFS(Table2[Sub-Sector],Table4[[#This Row],[Sub-Sector]],Table2[% Away From 52W Low],"&gt;=10")/Table4[[#This Row],[Count]]</f>
        <v>1</v>
      </c>
      <c r="R114" s="3">
        <f>COUNTIFS(Table2[Sub-Sector],Table4[[#This Row],[Sub-Sector]],Table2[% Price above 20 EMA],"&gt;=0")/Table4[[#This Row],[Count]]</f>
        <v>0.66666666666666663</v>
      </c>
      <c r="S114" s="3">
        <f>COUNTIFS(Table2[Sub-Sector],Table4[[#This Row],[Sub-Sector]],Table2[% Price above 50 EMA],"&gt;=0")/Table4[[#This Row],[Count]]</f>
        <v>0.66666666666666663</v>
      </c>
      <c r="T114" s="3">
        <f>COUNTIFS(Table2[Sub-Sector],Table4[[#This Row],[Sub-Sector]],Table2[% Price above 200 EMA],"&gt;=0")/Table4[[#This Row],[Count]]</f>
        <v>1</v>
      </c>
      <c r="U114" s="3">
        <f>COUNTIFS(Table2[Sub-Sector],Table4[[#This Row],[Sub-Sector]],Table2[Rate of Change - Zone],"Positive")/Table4[[#This Row],[Count]]</f>
        <v>0.33333333333333331</v>
      </c>
      <c r="V114" s="3">
        <f>COUNTIFS(Table2[Sub-Sector],Table4[[#This Row],[Sub-Sector]],Table2[Sharpe Ratio],"&gt;=0.10")/Table4[[#This Row],[Count]]</f>
        <v>0.33333333333333331</v>
      </c>
      <c r="W114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601</v>
      </c>
      <c r="X114" s="4">
        <f>_xlfn.RANK.AVG(Table4[[#This Row],[Score]],Table4[Score],1)</f>
        <v>108</v>
      </c>
      <c r="Y114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356</v>
      </c>
      <c r="Z114" s="4">
        <f>_xlfn.RANK.AVG(Table4[[#This Row],[Score 2 ]],Table4[[Score 2 ]],1)</f>
        <v>113</v>
      </c>
    </row>
    <row r="115" spans="1:26" x14ac:dyDescent="0.3">
      <c r="A115" s="3" t="s">
        <v>80</v>
      </c>
      <c r="B115" s="4">
        <f>COUNTIFS(Table2[Sub-Sector],Table4[[#This Row],[Sub-Sector]])</f>
        <v>19</v>
      </c>
      <c r="C115" s="3">
        <f>COUNTIFS(Table2[Sub-Sector],Table4[[#This Row],[Sub-Sector]],Table2[Uptrend],"Uptrend")/Table4[[#This Row],[Count]]</f>
        <v>0.36842105263157893</v>
      </c>
      <c r="D115" s="3">
        <f>COUNTIFS(Table2[Sub-Sector],Table4[[#This Row],[Sub-Sector]],Table2[1W Return vs Nifty],"&gt;=5")/Table4[[#This Row],[Count]]</f>
        <v>0</v>
      </c>
      <c r="E115" s="3">
        <f>COUNTIFS(Table2[Sub-Sector],Table4[[#This Row],[Sub-Sector]],Table2[1M Return vs Nifty],"&gt;=5")/Table4[[#This Row],[Count]]</f>
        <v>0.10526315789473684</v>
      </c>
      <c r="F115" s="3">
        <f>COUNTIFS(Table2[Sub-Sector],Table4[[#This Row],[Sub-Sector]],Table2[6M Return vs Nifty],"&gt;=10")/Table4[[#This Row],[Count]]</f>
        <v>0.15789473684210525</v>
      </c>
      <c r="G115" s="3">
        <f>COUNTIFS(Table2[Sub-Sector],Table4[[#This Row],[Sub-Sector]],Table2[1Y Return vs Nifty],"&gt;=10")/Table4[[#This Row],[Count]]</f>
        <v>0.21052631578947367</v>
      </c>
      <c r="H115" s="3">
        <f>COUNTIFS(Table2[Sub-Sector],Table4[[#This Row],[Sub-Sector]],Table2[RSI Exponential â€“ 14D],"&gt;=50")/Table4[[#This Row],[Count]]</f>
        <v>0.52631578947368418</v>
      </c>
      <c r="I115" s="3">
        <f>COUNTIFS(Table2[Sub-Sector],Table4[[#This Row],[Sub-Sector]],Table2[Relative Volume],"&gt;=1")/Table4[[#This Row],[Count]]</f>
        <v>0.21052631578947367</v>
      </c>
      <c r="J115" s="3">
        <f>COUNTIFS(Table2[Sub-Sector],Table4[[#This Row],[Sub-Sector]],Table2[% Away From Day Low],"&gt;=0.05")/Table4[[#This Row],[Count]]</f>
        <v>0</v>
      </c>
      <c r="K115" s="3">
        <f>COUNTIFS(Table2[Sub-Sector],Table4[[#This Row],[Sub-Sector]],Table2[% Away From Day High],"&lt;=0.05")/Table4[[#This Row],[Count]]</f>
        <v>0.94736842105263153</v>
      </c>
      <c r="L115" s="3">
        <f>COUNTIFS(Table2[Sub-Sector],Table4[[#This Row],[Sub-Sector]],Table2[% Away From Current Week Low],"&gt;=0.05")/Table4[[#This Row],[Count]]</f>
        <v>0</v>
      </c>
      <c r="M115" s="3">
        <f>COUNTIFS(Table2[Sub-Sector],Table4[[#This Row],[Sub-Sector]],Table2[% Away From Current Week High],"&lt;=0.05")/Table4[[#This Row],[Count]]</f>
        <v>0.94736842105263153</v>
      </c>
      <c r="N115" s="3">
        <f>COUNTIFS(Table2[Sub-Sector],Table4[[#This Row],[Sub-Sector]],Table2[% Away From Current Month Low],"&gt;=0.05")/Table4[[#This Row],[Count]]</f>
        <v>0.52631578947368418</v>
      </c>
      <c r="O115" s="3">
        <f>COUNTIFS(Table2[Sub-Sector],Table4[[#This Row],[Sub-Sector]],Table2[% Away From Current Month High],"&lt;=0.05")/Table4[[#This Row],[Count]]</f>
        <v>0.47368421052631576</v>
      </c>
      <c r="P115" s="3">
        <f>COUNTIFS(Table2[Sub-Sector],Table4[[#This Row],[Sub-Sector]],Table2[% Away From 52W High],"&lt;=10")/Table4[[#This Row],[Count]]</f>
        <v>0.26315789473684209</v>
      </c>
      <c r="Q115" s="3">
        <f>COUNTIFS(Table2[Sub-Sector],Table4[[#This Row],[Sub-Sector]],Table2[% Away From 52W Low],"&gt;=10")/Table4[[#This Row],[Count]]</f>
        <v>0.89473684210526316</v>
      </c>
      <c r="R115" s="3">
        <f>COUNTIFS(Table2[Sub-Sector],Table4[[#This Row],[Sub-Sector]],Table2[% Price above 20 EMA],"&gt;=0")/Table4[[#This Row],[Count]]</f>
        <v>0.47368421052631576</v>
      </c>
      <c r="S115" s="3">
        <f>COUNTIFS(Table2[Sub-Sector],Table4[[#This Row],[Sub-Sector]],Table2[% Price above 50 EMA],"&gt;=0")/Table4[[#This Row],[Count]]</f>
        <v>0.57894736842105265</v>
      </c>
      <c r="T115" s="3">
        <f>COUNTIFS(Table2[Sub-Sector],Table4[[#This Row],[Sub-Sector]],Table2[% Price above 200 EMA],"&gt;=0")/Table4[[#This Row],[Count]]</f>
        <v>0.47368421052631576</v>
      </c>
      <c r="U115" s="3">
        <f>COUNTIFS(Table2[Sub-Sector],Table4[[#This Row],[Sub-Sector]],Table2[Rate of Change - Zone],"Positive")/Table4[[#This Row],[Count]]</f>
        <v>0.47368421052631576</v>
      </c>
      <c r="V115" s="3">
        <f>COUNTIFS(Table2[Sub-Sector],Table4[[#This Row],[Sub-Sector]],Table2[Sharpe Ratio],"&gt;=0.10")/Table4[[#This Row],[Count]]</f>
        <v>0</v>
      </c>
      <c r="W115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610.5</v>
      </c>
      <c r="X115" s="4">
        <f>_xlfn.RANK.AVG(Table4[[#This Row],[Score]],Table4[Score],1)</f>
        <v>109</v>
      </c>
      <c r="Y115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357</v>
      </c>
      <c r="Z115" s="4">
        <f>_xlfn.RANK.AVG(Table4[[#This Row],[Score 2 ]],Table4[[Score 2 ]],1)</f>
        <v>114</v>
      </c>
    </row>
    <row r="116" spans="1:26" x14ac:dyDescent="0.3">
      <c r="A116" s="3" t="s">
        <v>1185</v>
      </c>
      <c r="B116" s="4">
        <f>COUNTIFS(Table2[Sub-Sector],Table4[[#This Row],[Sub-Sector]])</f>
        <v>2</v>
      </c>
      <c r="C116" s="3">
        <f>COUNTIFS(Table2[Sub-Sector],Table4[[#This Row],[Sub-Sector]],Table2[Uptrend],"Uptrend")/Table4[[#This Row],[Count]]</f>
        <v>0</v>
      </c>
      <c r="D116" s="3">
        <f>COUNTIFS(Table2[Sub-Sector],Table4[[#This Row],[Sub-Sector]],Table2[1W Return vs Nifty],"&gt;=5")/Table4[[#This Row],[Count]]</f>
        <v>0</v>
      </c>
      <c r="E116" s="3">
        <f>COUNTIFS(Table2[Sub-Sector],Table4[[#This Row],[Sub-Sector]],Table2[1M Return vs Nifty],"&gt;=5")/Table4[[#This Row],[Count]]</f>
        <v>0</v>
      </c>
      <c r="F116" s="3">
        <f>COUNTIFS(Table2[Sub-Sector],Table4[[#This Row],[Sub-Sector]],Table2[6M Return vs Nifty],"&gt;=10")/Table4[[#This Row],[Count]]</f>
        <v>0</v>
      </c>
      <c r="G116" s="3">
        <f>COUNTIFS(Table2[Sub-Sector],Table4[[#This Row],[Sub-Sector]],Table2[1Y Return vs Nifty],"&gt;=10")/Table4[[#This Row],[Count]]</f>
        <v>0</v>
      </c>
      <c r="H116" s="3">
        <f>COUNTIFS(Table2[Sub-Sector],Table4[[#This Row],[Sub-Sector]],Table2[RSI Exponential â€“ 14D],"&gt;=50")/Table4[[#This Row],[Count]]</f>
        <v>0</v>
      </c>
      <c r="I116" s="3">
        <f>COUNTIFS(Table2[Sub-Sector],Table4[[#This Row],[Sub-Sector]],Table2[Relative Volume],"&gt;=1")/Table4[[#This Row],[Count]]</f>
        <v>0.5</v>
      </c>
      <c r="J116" s="3">
        <f>COUNTIFS(Table2[Sub-Sector],Table4[[#This Row],[Sub-Sector]],Table2[% Away From Day Low],"&gt;=0.05")/Table4[[#This Row],[Count]]</f>
        <v>0</v>
      </c>
      <c r="K116" s="3">
        <f>COUNTIFS(Table2[Sub-Sector],Table4[[#This Row],[Sub-Sector]],Table2[% Away From Day High],"&lt;=0.05")/Table4[[#This Row],[Count]]</f>
        <v>1</v>
      </c>
      <c r="L116" s="3">
        <f>COUNTIFS(Table2[Sub-Sector],Table4[[#This Row],[Sub-Sector]],Table2[% Away From Current Week Low],"&gt;=0.05")/Table4[[#This Row],[Count]]</f>
        <v>0</v>
      </c>
      <c r="M116" s="3">
        <f>COUNTIFS(Table2[Sub-Sector],Table4[[#This Row],[Sub-Sector]],Table2[% Away From Current Week High],"&lt;=0.05")/Table4[[#This Row],[Count]]</f>
        <v>1</v>
      </c>
      <c r="N116" s="3">
        <f>COUNTIFS(Table2[Sub-Sector],Table4[[#This Row],[Sub-Sector]],Table2[% Away From Current Month Low],"&gt;=0.05")/Table4[[#This Row],[Count]]</f>
        <v>0.5</v>
      </c>
      <c r="O116" s="3">
        <f>COUNTIFS(Table2[Sub-Sector],Table4[[#This Row],[Sub-Sector]],Table2[% Away From Current Month High],"&lt;=0.05")/Table4[[#This Row],[Count]]</f>
        <v>0</v>
      </c>
      <c r="P116" s="3">
        <f>COUNTIFS(Table2[Sub-Sector],Table4[[#This Row],[Sub-Sector]],Table2[% Away From 52W High],"&lt;=10")/Table4[[#This Row],[Count]]</f>
        <v>0</v>
      </c>
      <c r="Q116" s="3">
        <f>COUNTIFS(Table2[Sub-Sector],Table4[[#This Row],[Sub-Sector]],Table2[% Away From 52W Low],"&gt;=10")/Table4[[#This Row],[Count]]</f>
        <v>1</v>
      </c>
      <c r="R116" s="3">
        <f>COUNTIFS(Table2[Sub-Sector],Table4[[#This Row],[Sub-Sector]],Table2[% Price above 20 EMA],"&gt;=0")/Table4[[#This Row],[Count]]</f>
        <v>0</v>
      </c>
      <c r="S116" s="3">
        <f>COUNTIFS(Table2[Sub-Sector],Table4[[#This Row],[Sub-Sector]],Table2[% Price above 50 EMA],"&gt;=0")/Table4[[#This Row],[Count]]</f>
        <v>0</v>
      </c>
      <c r="T116" s="3">
        <f>COUNTIFS(Table2[Sub-Sector],Table4[[#This Row],[Sub-Sector]],Table2[% Price above 200 EMA],"&gt;=0")/Table4[[#This Row],[Count]]</f>
        <v>0</v>
      </c>
      <c r="U116" s="3">
        <f>COUNTIFS(Table2[Sub-Sector],Table4[[#This Row],[Sub-Sector]],Table2[Rate of Change - Zone],"Positive")/Table4[[#This Row],[Count]]</f>
        <v>0</v>
      </c>
      <c r="V116" s="3">
        <f>COUNTIFS(Table2[Sub-Sector],Table4[[#This Row],[Sub-Sector]],Table2[Sharpe Ratio],"&gt;=0.10")/Table4[[#This Row],[Count]]</f>
        <v>0</v>
      </c>
      <c r="W116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670.5</v>
      </c>
      <c r="X116" s="4">
        <f>_xlfn.RANK.AVG(Table4[[#This Row],[Score]],Table4[Score],1)</f>
        <v>117</v>
      </c>
      <c r="Y116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368.5</v>
      </c>
      <c r="Z116" s="4">
        <f>_xlfn.RANK.AVG(Table4[[#This Row],[Score 2 ]],Table4[[Score 2 ]],1)</f>
        <v>115</v>
      </c>
    </row>
    <row r="117" spans="1:26" x14ac:dyDescent="0.3">
      <c r="A117" s="3" t="s">
        <v>779</v>
      </c>
      <c r="B117" s="4">
        <f>COUNTIFS(Table2[Sub-Sector],Table4[[#This Row],[Sub-Sector]])</f>
        <v>2</v>
      </c>
      <c r="C117" s="3">
        <f>COUNTIFS(Table2[Sub-Sector],Table4[[#This Row],[Sub-Sector]],Table2[Uptrend],"Uptrend")/Table4[[#This Row],[Count]]</f>
        <v>1</v>
      </c>
      <c r="D117" s="3">
        <f>COUNTIFS(Table2[Sub-Sector],Table4[[#This Row],[Sub-Sector]],Table2[1W Return vs Nifty],"&gt;=5")/Table4[[#This Row],[Count]]</f>
        <v>0</v>
      </c>
      <c r="E117" s="3">
        <f>COUNTIFS(Table2[Sub-Sector],Table4[[#This Row],[Sub-Sector]],Table2[1M Return vs Nifty],"&gt;=5")/Table4[[#This Row],[Count]]</f>
        <v>0.5</v>
      </c>
      <c r="F117" s="3">
        <f>COUNTIFS(Table2[Sub-Sector],Table4[[#This Row],[Sub-Sector]],Table2[6M Return vs Nifty],"&gt;=10")/Table4[[#This Row],[Count]]</f>
        <v>0.5</v>
      </c>
      <c r="G117" s="3">
        <f>COUNTIFS(Table2[Sub-Sector],Table4[[#This Row],[Sub-Sector]],Table2[1Y Return vs Nifty],"&gt;=10")/Table4[[#This Row],[Count]]</f>
        <v>0</v>
      </c>
      <c r="H117" s="3">
        <f>COUNTIFS(Table2[Sub-Sector],Table4[[#This Row],[Sub-Sector]],Table2[RSI Exponential â€“ 14D],"&gt;=50")/Table4[[#This Row],[Count]]</f>
        <v>0.5</v>
      </c>
      <c r="I117" s="3">
        <f>COUNTIFS(Table2[Sub-Sector],Table4[[#This Row],[Sub-Sector]],Table2[Relative Volume],"&gt;=1")/Table4[[#This Row],[Count]]</f>
        <v>0</v>
      </c>
      <c r="J117" s="3">
        <f>COUNTIFS(Table2[Sub-Sector],Table4[[#This Row],[Sub-Sector]],Table2[% Away From Day Low],"&gt;=0.05")/Table4[[#This Row],[Count]]</f>
        <v>0</v>
      </c>
      <c r="K117" s="3">
        <f>COUNTIFS(Table2[Sub-Sector],Table4[[#This Row],[Sub-Sector]],Table2[% Away From Day High],"&lt;=0.05")/Table4[[#This Row],[Count]]</f>
        <v>1</v>
      </c>
      <c r="L117" s="3">
        <f>COUNTIFS(Table2[Sub-Sector],Table4[[#This Row],[Sub-Sector]],Table2[% Away From Current Week Low],"&gt;=0.05")/Table4[[#This Row],[Count]]</f>
        <v>0</v>
      </c>
      <c r="M117" s="3">
        <f>COUNTIFS(Table2[Sub-Sector],Table4[[#This Row],[Sub-Sector]],Table2[% Away From Current Week High],"&lt;=0.05")/Table4[[#This Row],[Count]]</f>
        <v>1</v>
      </c>
      <c r="N117" s="3">
        <f>COUNTIFS(Table2[Sub-Sector],Table4[[#This Row],[Sub-Sector]],Table2[% Away From Current Month Low],"&gt;=0.05")/Table4[[#This Row],[Count]]</f>
        <v>0.5</v>
      </c>
      <c r="O117" s="3">
        <f>COUNTIFS(Table2[Sub-Sector],Table4[[#This Row],[Sub-Sector]],Table2[% Away From Current Month High],"&lt;=0.05")/Table4[[#This Row],[Count]]</f>
        <v>0</v>
      </c>
      <c r="P117" s="3">
        <f>COUNTIFS(Table2[Sub-Sector],Table4[[#This Row],[Sub-Sector]],Table2[% Away From 52W High],"&lt;=10")/Table4[[#This Row],[Count]]</f>
        <v>0</v>
      </c>
      <c r="Q117" s="3">
        <f>COUNTIFS(Table2[Sub-Sector],Table4[[#This Row],[Sub-Sector]],Table2[% Away From 52W Low],"&gt;=10")/Table4[[#This Row],[Count]]</f>
        <v>1</v>
      </c>
      <c r="R117" s="3">
        <f>COUNTIFS(Table2[Sub-Sector],Table4[[#This Row],[Sub-Sector]],Table2[% Price above 20 EMA],"&gt;=0")/Table4[[#This Row],[Count]]</f>
        <v>0.5</v>
      </c>
      <c r="S117" s="3">
        <f>COUNTIFS(Table2[Sub-Sector],Table4[[#This Row],[Sub-Sector]],Table2[% Price above 50 EMA],"&gt;=0")/Table4[[#This Row],[Count]]</f>
        <v>0.5</v>
      </c>
      <c r="T117" s="3">
        <f>COUNTIFS(Table2[Sub-Sector],Table4[[#This Row],[Sub-Sector]],Table2[% Price above 200 EMA],"&gt;=0")/Table4[[#This Row],[Count]]</f>
        <v>1</v>
      </c>
      <c r="U117" s="3">
        <f>COUNTIFS(Table2[Sub-Sector],Table4[[#This Row],[Sub-Sector]],Table2[Rate of Change - Zone],"Positive")/Table4[[#This Row],[Count]]</f>
        <v>0</v>
      </c>
      <c r="V117" s="3">
        <f>COUNTIFS(Table2[Sub-Sector],Table4[[#This Row],[Sub-Sector]],Table2[Sharpe Ratio],"&gt;=0.10")/Table4[[#This Row],[Count]]</f>
        <v>0</v>
      </c>
      <c r="W117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512.5</v>
      </c>
      <c r="X117" s="4">
        <f>_xlfn.RANK.AVG(Table4[[#This Row],[Score]],Table4[Score],1)</f>
        <v>89</v>
      </c>
      <c r="Y117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379.5</v>
      </c>
      <c r="Z117" s="4">
        <f>_xlfn.RANK.AVG(Table4[[#This Row],[Score 2 ]],Table4[[Score 2 ]],1)</f>
        <v>116</v>
      </c>
    </row>
    <row r="118" spans="1:26" x14ac:dyDescent="0.3">
      <c r="A118" s="3" t="s">
        <v>1467</v>
      </c>
      <c r="B118" s="4">
        <f>COUNTIFS(Table2[Sub-Sector],Table4[[#This Row],[Sub-Sector]])</f>
        <v>3</v>
      </c>
      <c r="C118" s="3">
        <f>COUNTIFS(Table2[Sub-Sector],Table4[[#This Row],[Sub-Sector]],Table2[Uptrend],"Uptrend")/Table4[[#This Row],[Count]]</f>
        <v>0.33333333333333331</v>
      </c>
      <c r="D118" s="3">
        <f>COUNTIFS(Table2[Sub-Sector],Table4[[#This Row],[Sub-Sector]],Table2[1W Return vs Nifty],"&gt;=5")/Table4[[#This Row],[Count]]</f>
        <v>0</v>
      </c>
      <c r="E118" s="3">
        <f>COUNTIFS(Table2[Sub-Sector],Table4[[#This Row],[Sub-Sector]],Table2[1M Return vs Nifty],"&gt;=5")/Table4[[#This Row],[Count]]</f>
        <v>0</v>
      </c>
      <c r="F118" s="3">
        <f>COUNTIFS(Table2[Sub-Sector],Table4[[#This Row],[Sub-Sector]],Table2[6M Return vs Nifty],"&gt;=10")/Table4[[#This Row],[Count]]</f>
        <v>0</v>
      </c>
      <c r="G118" s="3">
        <f>COUNTIFS(Table2[Sub-Sector],Table4[[#This Row],[Sub-Sector]],Table2[1Y Return vs Nifty],"&gt;=10")/Table4[[#This Row],[Count]]</f>
        <v>0</v>
      </c>
      <c r="H118" s="3">
        <f>COUNTIFS(Table2[Sub-Sector],Table4[[#This Row],[Sub-Sector]],Table2[RSI Exponential â€“ 14D],"&gt;=50")/Table4[[#This Row],[Count]]</f>
        <v>0.33333333333333331</v>
      </c>
      <c r="I118" s="3">
        <f>COUNTIFS(Table2[Sub-Sector],Table4[[#This Row],[Sub-Sector]],Table2[Relative Volume],"&gt;=1")/Table4[[#This Row],[Count]]</f>
        <v>0</v>
      </c>
      <c r="J118" s="3">
        <f>COUNTIFS(Table2[Sub-Sector],Table4[[#This Row],[Sub-Sector]],Table2[% Away From Day Low],"&gt;=0.05")/Table4[[#This Row],[Count]]</f>
        <v>0</v>
      </c>
      <c r="K118" s="3">
        <f>COUNTIFS(Table2[Sub-Sector],Table4[[#This Row],[Sub-Sector]],Table2[% Away From Day High],"&lt;=0.05")/Table4[[#This Row],[Count]]</f>
        <v>1</v>
      </c>
      <c r="L118" s="3">
        <f>COUNTIFS(Table2[Sub-Sector],Table4[[#This Row],[Sub-Sector]],Table2[% Away From Current Week Low],"&gt;=0.05")/Table4[[#This Row],[Count]]</f>
        <v>0</v>
      </c>
      <c r="M118" s="3">
        <f>COUNTIFS(Table2[Sub-Sector],Table4[[#This Row],[Sub-Sector]],Table2[% Away From Current Week High],"&lt;=0.05")/Table4[[#This Row],[Count]]</f>
        <v>1</v>
      </c>
      <c r="N118" s="3">
        <f>COUNTIFS(Table2[Sub-Sector],Table4[[#This Row],[Sub-Sector]],Table2[% Away From Current Month Low],"&gt;=0.05")/Table4[[#This Row],[Count]]</f>
        <v>0.33333333333333331</v>
      </c>
      <c r="O118" s="3">
        <f>COUNTIFS(Table2[Sub-Sector],Table4[[#This Row],[Sub-Sector]],Table2[% Away From Current Month High],"&lt;=0.05")/Table4[[#This Row],[Count]]</f>
        <v>0.33333333333333331</v>
      </c>
      <c r="P118" s="3">
        <f>COUNTIFS(Table2[Sub-Sector],Table4[[#This Row],[Sub-Sector]],Table2[% Away From 52W High],"&lt;=10")/Table4[[#This Row],[Count]]</f>
        <v>0</v>
      </c>
      <c r="Q118" s="3">
        <f>COUNTIFS(Table2[Sub-Sector],Table4[[#This Row],[Sub-Sector]],Table2[% Away From 52W Low],"&gt;=10")/Table4[[#This Row],[Count]]</f>
        <v>1</v>
      </c>
      <c r="R118" s="3">
        <f>COUNTIFS(Table2[Sub-Sector],Table4[[#This Row],[Sub-Sector]],Table2[% Price above 20 EMA],"&gt;=0")/Table4[[#This Row],[Count]]</f>
        <v>0.66666666666666663</v>
      </c>
      <c r="S118" s="3">
        <f>COUNTIFS(Table2[Sub-Sector],Table4[[#This Row],[Sub-Sector]],Table2[% Price above 50 EMA],"&gt;=0")/Table4[[#This Row],[Count]]</f>
        <v>0.33333333333333331</v>
      </c>
      <c r="T118" s="3">
        <f>COUNTIFS(Table2[Sub-Sector],Table4[[#This Row],[Sub-Sector]],Table2[% Price above 200 EMA],"&gt;=0")/Table4[[#This Row],[Count]]</f>
        <v>0.33333333333333331</v>
      </c>
      <c r="U118" s="3">
        <f>COUNTIFS(Table2[Sub-Sector],Table4[[#This Row],[Sub-Sector]],Table2[Rate of Change - Zone],"Positive")/Table4[[#This Row],[Count]]</f>
        <v>0.66666666666666663</v>
      </c>
      <c r="V118" s="3">
        <f>COUNTIFS(Table2[Sub-Sector],Table4[[#This Row],[Sub-Sector]],Table2[Sharpe Ratio],"&gt;=0.10")/Table4[[#This Row],[Count]]</f>
        <v>0.33333333333333331</v>
      </c>
      <c r="W118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677</v>
      </c>
      <c r="X118" s="4">
        <f>_xlfn.RANK.AVG(Table4[[#This Row],[Score]],Table4[Score],1)</f>
        <v>118</v>
      </c>
      <c r="Y118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392.5</v>
      </c>
      <c r="Z118" s="4">
        <f>_xlfn.RANK.AVG(Table4[[#This Row],[Score 2 ]],Table4[[Score 2 ]],1)</f>
        <v>117</v>
      </c>
    </row>
    <row r="119" spans="1:26" x14ac:dyDescent="0.3">
      <c r="A119" s="3" t="s">
        <v>98</v>
      </c>
      <c r="B119" s="4">
        <f>COUNTIFS(Table2[Sub-Sector],Table4[[#This Row],[Sub-Sector]])</f>
        <v>4</v>
      </c>
      <c r="C119" s="3">
        <f>COUNTIFS(Table2[Sub-Sector],Table4[[#This Row],[Sub-Sector]],Table2[Uptrend],"Uptrend")/Table4[[#This Row],[Count]]</f>
        <v>0.5</v>
      </c>
      <c r="D119" s="3">
        <f>COUNTIFS(Table2[Sub-Sector],Table4[[#This Row],[Sub-Sector]],Table2[1W Return vs Nifty],"&gt;=5")/Table4[[#This Row],[Count]]</f>
        <v>0</v>
      </c>
      <c r="E119" s="3">
        <f>COUNTIFS(Table2[Sub-Sector],Table4[[#This Row],[Sub-Sector]],Table2[1M Return vs Nifty],"&gt;=5")/Table4[[#This Row],[Count]]</f>
        <v>0.75</v>
      </c>
      <c r="F119" s="3">
        <f>COUNTIFS(Table2[Sub-Sector],Table4[[#This Row],[Sub-Sector]],Table2[6M Return vs Nifty],"&gt;=10")/Table4[[#This Row],[Count]]</f>
        <v>0</v>
      </c>
      <c r="G119" s="3">
        <f>COUNTIFS(Table2[Sub-Sector],Table4[[#This Row],[Sub-Sector]],Table2[1Y Return vs Nifty],"&gt;=10")/Table4[[#This Row],[Count]]</f>
        <v>0</v>
      </c>
      <c r="H119" s="3">
        <f>COUNTIFS(Table2[Sub-Sector],Table4[[#This Row],[Sub-Sector]],Table2[RSI Exponential â€“ 14D],"&gt;=50")/Table4[[#This Row],[Count]]</f>
        <v>0.75</v>
      </c>
      <c r="I119" s="3">
        <f>COUNTIFS(Table2[Sub-Sector],Table4[[#This Row],[Sub-Sector]],Table2[Relative Volume],"&gt;=1")/Table4[[#This Row],[Count]]</f>
        <v>0</v>
      </c>
      <c r="J119" s="3">
        <f>COUNTIFS(Table2[Sub-Sector],Table4[[#This Row],[Sub-Sector]],Table2[% Away From Day Low],"&gt;=0.05")/Table4[[#This Row],[Count]]</f>
        <v>0</v>
      </c>
      <c r="K119" s="3">
        <f>COUNTIFS(Table2[Sub-Sector],Table4[[#This Row],[Sub-Sector]],Table2[% Away From Day High],"&lt;=0.05")/Table4[[#This Row],[Count]]</f>
        <v>1</v>
      </c>
      <c r="L119" s="3">
        <f>COUNTIFS(Table2[Sub-Sector],Table4[[#This Row],[Sub-Sector]],Table2[% Away From Current Week Low],"&gt;=0.05")/Table4[[#This Row],[Count]]</f>
        <v>0</v>
      </c>
      <c r="M119" s="3">
        <f>COUNTIFS(Table2[Sub-Sector],Table4[[#This Row],[Sub-Sector]],Table2[% Away From Current Week High],"&lt;=0.05")/Table4[[#This Row],[Count]]</f>
        <v>1</v>
      </c>
      <c r="N119" s="3">
        <f>COUNTIFS(Table2[Sub-Sector],Table4[[#This Row],[Sub-Sector]],Table2[% Away From Current Month Low],"&gt;=0.05")/Table4[[#This Row],[Count]]</f>
        <v>0.5</v>
      </c>
      <c r="O119" s="3">
        <f>COUNTIFS(Table2[Sub-Sector],Table4[[#This Row],[Sub-Sector]],Table2[% Away From Current Month High],"&lt;=0.05")/Table4[[#This Row],[Count]]</f>
        <v>0.75</v>
      </c>
      <c r="P119" s="3">
        <f>COUNTIFS(Table2[Sub-Sector],Table4[[#This Row],[Sub-Sector]],Table2[% Away From 52W High],"&lt;=10")/Table4[[#This Row],[Count]]</f>
        <v>0.25</v>
      </c>
      <c r="Q119" s="3">
        <f>COUNTIFS(Table2[Sub-Sector],Table4[[#This Row],[Sub-Sector]],Table2[% Away From 52W Low],"&gt;=10")/Table4[[#This Row],[Count]]</f>
        <v>1</v>
      </c>
      <c r="R119" s="3">
        <f>COUNTIFS(Table2[Sub-Sector],Table4[[#This Row],[Sub-Sector]],Table2[% Price above 20 EMA],"&gt;=0")/Table4[[#This Row],[Count]]</f>
        <v>0.75</v>
      </c>
      <c r="S119" s="3">
        <f>COUNTIFS(Table2[Sub-Sector],Table4[[#This Row],[Sub-Sector]],Table2[% Price above 50 EMA],"&gt;=0")/Table4[[#This Row],[Count]]</f>
        <v>1</v>
      </c>
      <c r="T119" s="3">
        <f>COUNTIFS(Table2[Sub-Sector],Table4[[#This Row],[Sub-Sector]],Table2[% Price above 200 EMA],"&gt;=0")/Table4[[#This Row],[Count]]</f>
        <v>1</v>
      </c>
      <c r="U119" s="3">
        <f>COUNTIFS(Table2[Sub-Sector],Table4[[#This Row],[Sub-Sector]],Table2[Rate of Change - Zone],"Positive")/Table4[[#This Row],[Count]]</f>
        <v>0.5</v>
      </c>
      <c r="V119" s="3">
        <f>COUNTIFS(Table2[Sub-Sector],Table4[[#This Row],[Sub-Sector]],Table2[Sharpe Ratio],"&gt;=0.10")/Table4[[#This Row],[Count]]</f>
        <v>0</v>
      </c>
      <c r="W119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592.5</v>
      </c>
      <c r="X119" s="4">
        <f>_xlfn.RANK.AVG(Table4[[#This Row],[Score]],Table4[Score],1)</f>
        <v>106</v>
      </c>
      <c r="Y119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413.5</v>
      </c>
      <c r="Z119" s="4">
        <f>_xlfn.RANK.AVG(Table4[[#This Row],[Score 2 ]],Table4[[Score 2 ]],1)</f>
        <v>118.5</v>
      </c>
    </row>
    <row r="120" spans="1:26" x14ac:dyDescent="0.3">
      <c r="A120" s="3" t="s">
        <v>555</v>
      </c>
      <c r="B120" s="4">
        <f>COUNTIFS(Table2[Sub-Sector],Table4[[#This Row],[Sub-Sector]])</f>
        <v>2</v>
      </c>
      <c r="C120" s="3">
        <f>COUNTIFS(Table2[Sub-Sector],Table4[[#This Row],[Sub-Sector]],Table2[Uptrend],"Uptrend")/Table4[[#This Row],[Count]]</f>
        <v>0.5</v>
      </c>
      <c r="D120" s="3">
        <f>COUNTIFS(Table2[Sub-Sector],Table4[[#This Row],[Sub-Sector]],Table2[1W Return vs Nifty],"&gt;=5")/Table4[[#This Row],[Count]]</f>
        <v>0</v>
      </c>
      <c r="E120" s="3">
        <f>COUNTIFS(Table2[Sub-Sector],Table4[[#This Row],[Sub-Sector]],Table2[1M Return vs Nifty],"&gt;=5")/Table4[[#This Row],[Count]]</f>
        <v>0</v>
      </c>
      <c r="F120" s="3">
        <f>COUNTIFS(Table2[Sub-Sector],Table4[[#This Row],[Sub-Sector]],Table2[6M Return vs Nifty],"&gt;=10")/Table4[[#This Row],[Count]]</f>
        <v>0</v>
      </c>
      <c r="G120" s="3">
        <f>COUNTIFS(Table2[Sub-Sector],Table4[[#This Row],[Sub-Sector]],Table2[1Y Return vs Nifty],"&gt;=10")/Table4[[#This Row],[Count]]</f>
        <v>0</v>
      </c>
      <c r="H120" s="3">
        <f>COUNTIFS(Table2[Sub-Sector],Table4[[#This Row],[Sub-Sector]],Table2[RSI Exponential â€“ 14D],"&gt;=50")/Table4[[#This Row],[Count]]</f>
        <v>0</v>
      </c>
      <c r="I120" s="3">
        <f>COUNTIFS(Table2[Sub-Sector],Table4[[#This Row],[Sub-Sector]],Table2[Relative Volume],"&gt;=1")/Table4[[#This Row],[Count]]</f>
        <v>0</v>
      </c>
      <c r="J120" s="3">
        <f>COUNTIFS(Table2[Sub-Sector],Table4[[#This Row],[Sub-Sector]],Table2[% Away From Day Low],"&gt;=0.05")/Table4[[#This Row],[Count]]</f>
        <v>0</v>
      </c>
      <c r="K120" s="3">
        <f>COUNTIFS(Table2[Sub-Sector],Table4[[#This Row],[Sub-Sector]],Table2[% Away From Day High],"&lt;=0.05")/Table4[[#This Row],[Count]]</f>
        <v>1</v>
      </c>
      <c r="L120" s="3">
        <f>COUNTIFS(Table2[Sub-Sector],Table4[[#This Row],[Sub-Sector]],Table2[% Away From Current Week Low],"&gt;=0.05")/Table4[[#This Row],[Count]]</f>
        <v>0</v>
      </c>
      <c r="M120" s="3">
        <f>COUNTIFS(Table2[Sub-Sector],Table4[[#This Row],[Sub-Sector]],Table2[% Away From Current Week High],"&lt;=0.05")/Table4[[#This Row],[Count]]</f>
        <v>1</v>
      </c>
      <c r="N120" s="3">
        <f>COUNTIFS(Table2[Sub-Sector],Table4[[#This Row],[Sub-Sector]],Table2[% Away From Current Month Low],"&gt;=0.05")/Table4[[#This Row],[Count]]</f>
        <v>0.5</v>
      </c>
      <c r="O120" s="3">
        <f>COUNTIFS(Table2[Sub-Sector],Table4[[#This Row],[Sub-Sector]],Table2[% Away From Current Month High],"&lt;=0.05")/Table4[[#This Row],[Count]]</f>
        <v>0</v>
      </c>
      <c r="P120" s="3">
        <f>COUNTIFS(Table2[Sub-Sector],Table4[[#This Row],[Sub-Sector]],Table2[% Away From 52W High],"&lt;=10")/Table4[[#This Row],[Count]]</f>
        <v>0.5</v>
      </c>
      <c r="Q120" s="3">
        <f>COUNTIFS(Table2[Sub-Sector],Table4[[#This Row],[Sub-Sector]],Table2[% Away From 52W Low],"&gt;=10")/Table4[[#This Row],[Count]]</f>
        <v>1</v>
      </c>
      <c r="R120" s="3">
        <f>COUNTIFS(Table2[Sub-Sector],Table4[[#This Row],[Sub-Sector]],Table2[% Price above 20 EMA],"&gt;=0")/Table4[[#This Row],[Count]]</f>
        <v>0.5</v>
      </c>
      <c r="S120" s="3">
        <f>COUNTIFS(Table2[Sub-Sector],Table4[[#This Row],[Sub-Sector]],Table2[% Price above 50 EMA],"&gt;=0")/Table4[[#This Row],[Count]]</f>
        <v>0.5</v>
      </c>
      <c r="T120" s="3">
        <f>COUNTIFS(Table2[Sub-Sector],Table4[[#This Row],[Sub-Sector]],Table2[% Price above 200 EMA],"&gt;=0")/Table4[[#This Row],[Count]]</f>
        <v>0.5</v>
      </c>
      <c r="U120" s="3">
        <f>COUNTIFS(Table2[Sub-Sector],Table4[[#This Row],[Sub-Sector]],Table2[Rate of Change - Zone],"Positive")/Table4[[#This Row],[Count]]</f>
        <v>0.5</v>
      </c>
      <c r="V120" s="3">
        <f>COUNTIFS(Table2[Sub-Sector],Table4[[#This Row],[Sub-Sector]],Table2[Sharpe Ratio],"&gt;=0.10")/Table4[[#This Row],[Count]]</f>
        <v>0.5</v>
      </c>
      <c r="W120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679.5</v>
      </c>
      <c r="X120" s="4">
        <f>_xlfn.RANK.AVG(Table4[[#This Row],[Score]],Table4[Score],1)</f>
        <v>119</v>
      </c>
      <c r="Y120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413.5</v>
      </c>
      <c r="Z120" s="4">
        <f>_xlfn.RANK.AVG(Table4[[#This Row],[Score 2 ]],Table4[[Score 2 ]],1)</f>
        <v>118.5</v>
      </c>
    </row>
    <row r="121" spans="1:26" x14ac:dyDescent="0.3">
      <c r="A121" s="3" t="s">
        <v>1908</v>
      </c>
      <c r="B121" s="4">
        <f>COUNTIFS(Table2[Sub-Sector],Table4[[#This Row],[Sub-Sector]])</f>
        <v>3</v>
      </c>
      <c r="C121" s="3">
        <f>COUNTIFS(Table2[Sub-Sector],Table4[[#This Row],[Sub-Sector]],Table2[Uptrend],"Uptrend")/Table4[[#This Row],[Count]]</f>
        <v>0</v>
      </c>
      <c r="D121" s="3">
        <f>COUNTIFS(Table2[Sub-Sector],Table4[[#This Row],[Sub-Sector]],Table2[1W Return vs Nifty],"&gt;=5")/Table4[[#This Row],[Count]]</f>
        <v>0</v>
      </c>
      <c r="E121" s="3">
        <f>COUNTIFS(Table2[Sub-Sector],Table4[[#This Row],[Sub-Sector]],Table2[1M Return vs Nifty],"&gt;=5")/Table4[[#This Row],[Count]]</f>
        <v>0</v>
      </c>
      <c r="F121" s="3">
        <f>COUNTIFS(Table2[Sub-Sector],Table4[[#This Row],[Sub-Sector]],Table2[6M Return vs Nifty],"&gt;=10")/Table4[[#This Row],[Count]]</f>
        <v>0</v>
      </c>
      <c r="G121" s="3">
        <f>COUNTIFS(Table2[Sub-Sector],Table4[[#This Row],[Sub-Sector]],Table2[1Y Return vs Nifty],"&gt;=10")/Table4[[#This Row],[Count]]</f>
        <v>0</v>
      </c>
      <c r="H121" s="3">
        <f>COUNTIFS(Table2[Sub-Sector],Table4[[#This Row],[Sub-Sector]],Table2[RSI Exponential â€“ 14D],"&gt;=50")/Table4[[#This Row],[Count]]</f>
        <v>0.33333333333333331</v>
      </c>
      <c r="I121" s="3">
        <f>COUNTIFS(Table2[Sub-Sector],Table4[[#This Row],[Sub-Sector]],Table2[Relative Volume],"&gt;=1")/Table4[[#This Row],[Count]]</f>
        <v>0</v>
      </c>
      <c r="J121" s="3">
        <f>COUNTIFS(Table2[Sub-Sector],Table4[[#This Row],[Sub-Sector]],Table2[% Away From Day Low],"&gt;=0.05")/Table4[[#This Row],[Count]]</f>
        <v>0</v>
      </c>
      <c r="K121" s="3">
        <f>COUNTIFS(Table2[Sub-Sector],Table4[[#This Row],[Sub-Sector]],Table2[% Away From Day High],"&lt;=0.05")/Table4[[#This Row],[Count]]</f>
        <v>1</v>
      </c>
      <c r="L121" s="3">
        <f>COUNTIFS(Table2[Sub-Sector],Table4[[#This Row],[Sub-Sector]],Table2[% Away From Current Week Low],"&gt;=0.05")/Table4[[#This Row],[Count]]</f>
        <v>0</v>
      </c>
      <c r="M121" s="3">
        <f>COUNTIFS(Table2[Sub-Sector],Table4[[#This Row],[Sub-Sector]],Table2[% Away From Current Week High],"&lt;=0.05")/Table4[[#This Row],[Count]]</f>
        <v>1</v>
      </c>
      <c r="N121" s="3">
        <f>COUNTIFS(Table2[Sub-Sector],Table4[[#This Row],[Sub-Sector]],Table2[% Away From Current Month Low],"&gt;=0.05")/Table4[[#This Row],[Count]]</f>
        <v>0.33333333333333331</v>
      </c>
      <c r="O121" s="3">
        <f>COUNTIFS(Table2[Sub-Sector],Table4[[#This Row],[Sub-Sector]],Table2[% Away From Current Month High],"&lt;=0.05")/Table4[[#This Row],[Count]]</f>
        <v>0</v>
      </c>
      <c r="P121" s="3">
        <f>COUNTIFS(Table2[Sub-Sector],Table4[[#This Row],[Sub-Sector]],Table2[% Away From 52W High],"&lt;=10")/Table4[[#This Row],[Count]]</f>
        <v>0</v>
      </c>
      <c r="Q121" s="3">
        <f>COUNTIFS(Table2[Sub-Sector],Table4[[#This Row],[Sub-Sector]],Table2[% Away From 52W Low],"&gt;=10")/Table4[[#This Row],[Count]]</f>
        <v>1</v>
      </c>
      <c r="R121" s="3">
        <f>COUNTIFS(Table2[Sub-Sector],Table4[[#This Row],[Sub-Sector]],Table2[% Price above 20 EMA],"&gt;=0")/Table4[[#This Row],[Count]]</f>
        <v>0</v>
      </c>
      <c r="S121" s="3">
        <f>COUNTIFS(Table2[Sub-Sector],Table4[[#This Row],[Sub-Sector]],Table2[% Price above 50 EMA],"&gt;=0")/Table4[[#This Row],[Count]]</f>
        <v>0</v>
      </c>
      <c r="T121" s="3">
        <f>COUNTIFS(Table2[Sub-Sector],Table4[[#This Row],[Sub-Sector]],Table2[% Price above 200 EMA],"&gt;=0")/Table4[[#This Row],[Count]]</f>
        <v>0.33333333333333331</v>
      </c>
      <c r="U121" s="3">
        <f>COUNTIFS(Table2[Sub-Sector],Table4[[#This Row],[Sub-Sector]],Table2[Rate of Change - Zone],"Positive")/Table4[[#This Row],[Count]]</f>
        <v>0.33333333333333331</v>
      </c>
      <c r="V121" s="3">
        <f>COUNTIFS(Table2[Sub-Sector],Table4[[#This Row],[Sub-Sector]],Table2[Sharpe Ratio],"&gt;=0.10")/Table4[[#This Row],[Count]]</f>
        <v>0</v>
      </c>
      <c r="W121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731.5</v>
      </c>
      <c r="X121" s="4">
        <f>_xlfn.RANK.AVG(Table4[[#This Row],[Score]],Table4[Score],1)</f>
        <v>120</v>
      </c>
      <c r="Y121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429.5</v>
      </c>
      <c r="Z121" s="4">
        <f>_xlfn.RANK.AVG(Table4[[#This Row],[Score 2 ]],Table4[[Score 2 ]],1)</f>
        <v>120</v>
      </c>
    </row>
    <row r="122" spans="1:26" x14ac:dyDescent="0.3">
      <c r="A122" s="3" t="s">
        <v>532</v>
      </c>
      <c r="B122" s="4">
        <f>COUNTIFS(Table2[Sub-Sector],Table4[[#This Row],[Sub-Sector]])</f>
        <v>1</v>
      </c>
      <c r="C122" s="3">
        <f>COUNTIFS(Table2[Sub-Sector],Table4[[#This Row],[Sub-Sector]],Table2[Uptrend],"Uptrend")/Table4[[#This Row],[Count]]</f>
        <v>0</v>
      </c>
      <c r="D122" s="3">
        <f>COUNTIFS(Table2[Sub-Sector],Table4[[#This Row],[Sub-Sector]],Table2[1W Return vs Nifty],"&gt;=5")/Table4[[#This Row],[Count]]</f>
        <v>0</v>
      </c>
      <c r="E122" s="3">
        <f>COUNTIFS(Table2[Sub-Sector],Table4[[#This Row],[Sub-Sector]],Table2[1M Return vs Nifty],"&gt;=5")/Table4[[#This Row],[Count]]</f>
        <v>0</v>
      </c>
      <c r="F122" s="3">
        <f>COUNTIFS(Table2[Sub-Sector],Table4[[#This Row],[Sub-Sector]],Table2[6M Return vs Nifty],"&gt;=10")/Table4[[#This Row],[Count]]</f>
        <v>0</v>
      </c>
      <c r="G122" s="3">
        <f>COUNTIFS(Table2[Sub-Sector],Table4[[#This Row],[Sub-Sector]],Table2[1Y Return vs Nifty],"&gt;=10")/Table4[[#This Row],[Count]]</f>
        <v>0</v>
      </c>
      <c r="H122" s="3">
        <f>COUNTIFS(Table2[Sub-Sector],Table4[[#This Row],[Sub-Sector]],Table2[RSI Exponential â€“ 14D],"&gt;=50")/Table4[[#This Row],[Count]]</f>
        <v>0</v>
      </c>
      <c r="I122" s="3">
        <f>COUNTIFS(Table2[Sub-Sector],Table4[[#This Row],[Sub-Sector]],Table2[Relative Volume],"&gt;=1")/Table4[[#This Row],[Count]]</f>
        <v>0</v>
      </c>
      <c r="J122" s="3">
        <f>COUNTIFS(Table2[Sub-Sector],Table4[[#This Row],[Sub-Sector]],Table2[% Away From Day Low],"&gt;=0.05")/Table4[[#This Row],[Count]]</f>
        <v>0</v>
      </c>
      <c r="K122" s="3">
        <f>COUNTIFS(Table2[Sub-Sector],Table4[[#This Row],[Sub-Sector]],Table2[% Away From Day High],"&lt;=0.05")/Table4[[#This Row],[Count]]</f>
        <v>1</v>
      </c>
      <c r="L122" s="3">
        <f>COUNTIFS(Table2[Sub-Sector],Table4[[#This Row],[Sub-Sector]],Table2[% Away From Current Week Low],"&gt;=0.05")/Table4[[#This Row],[Count]]</f>
        <v>0</v>
      </c>
      <c r="M122" s="3">
        <f>COUNTIFS(Table2[Sub-Sector],Table4[[#This Row],[Sub-Sector]],Table2[% Away From Current Week High],"&lt;=0.05")/Table4[[#This Row],[Count]]</f>
        <v>1</v>
      </c>
      <c r="N122" s="3">
        <f>COUNTIFS(Table2[Sub-Sector],Table4[[#This Row],[Sub-Sector]],Table2[% Away From Current Month Low],"&gt;=0.05")/Table4[[#This Row],[Count]]</f>
        <v>0</v>
      </c>
      <c r="O122" s="3">
        <f>COUNTIFS(Table2[Sub-Sector],Table4[[#This Row],[Sub-Sector]],Table2[% Away From Current Month High],"&lt;=0.05")/Table4[[#This Row],[Count]]</f>
        <v>0</v>
      </c>
      <c r="P122" s="3">
        <f>COUNTIFS(Table2[Sub-Sector],Table4[[#This Row],[Sub-Sector]],Table2[% Away From 52W High],"&lt;=10")/Table4[[#This Row],[Count]]</f>
        <v>0</v>
      </c>
      <c r="Q122" s="3">
        <f>COUNTIFS(Table2[Sub-Sector],Table4[[#This Row],[Sub-Sector]],Table2[% Away From 52W Low],"&gt;=10")/Table4[[#This Row],[Count]]</f>
        <v>1</v>
      </c>
      <c r="R122" s="3">
        <f>COUNTIFS(Table2[Sub-Sector],Table4[[#This Row],[Sub-Sector]],Table2[% Price above 20 EMA],"&gt;=0")/Table4[[#This Row],[Count]]</f>
        <v>0</v>
      </c>
      <c r="S122" s="3">
        <f>COUNTIFS(Table2[Sub-Sector],Table4[[#This Row],[Sub-Sector]],Table2[% Price above 50 EMA],"&gt;=0")/Table4[[#This Row],[Count]]</f>
        <v>0</v>
      </c>
      <c r="T122" s="3">
        <f>COUNTIFS(Table2[Sub-Sector],Table4[[#This Row],[Sub-Sector]],Table2[% Price above 200 EMA],"&gt;=0")/Table4[[#This Row],[Count]]</f>
        <v>1</v>
      </c>
      <c r="U122" s="3">
        <f>COUNTIFS(Table2[Sub-Sector],Table4[[#This Row],[Sub-Sector]],Table2[Rate of Change - Zone],"Positive")/Table4[[#This Row],[Count]]</f>
        <v>0</v>
      </c>
      <c r="V122" s="3">
        <f>COUNTIFS(Table2[Sub-Sector],Table4[[#This Row],[Sub-Sector]],Table2[Sharpe Ratio],"&gt;=0.10")/Table4[[#This Row],[Count]]</f>
        <v>0</v>
      </c>
      <c r="W122" s="4">
        <f>_xlfn.RANK.AVG(Table4[[#This Row],[Uptrend]],Table4[Uptrend])+_xlfn.RANK.AVG(Table4[[#This Row],[1W Out-Performance]],Table4[1W Out-Performance])+_xlfn.RANK.AVG(Table4[[#This Row],[1M Out-Performance]],Table4[1M Out-Performance])+_xlfn.RANK.AVG(Table4[[#This Row],[Relative Volume]],Table4[Relative Volume])+_xlfn.RANK.AVG(Table4[[#This Row],[Rate of Change - Zone]],Table4[Rate of Change - Zone])+_xlfn.RANK.AVG(Table4[[#This Row],[6M Return vs Nifty]],Table4[6M Return vs Nifty])+_xlfn.RANK.AVG(Table4[[#This Row],[1Y Return vs Nifty]],Table4[1Y Return vs Nifty])</f>
        <v>743</v>
      </c>
      <c r="X122" s="4">
        <f>_xlfn.RANK.AVG(Table4[[#This Row],[Score]],Table4[Score],1)</f>
        <v>121</v>
      </c>
      <c r="Y122" s="4">
        <f>_xlfn.RANK.AVG(Table4[[#This Row],[6M Return vs Nifty]],Table4[6M Return vs Nifty])+_xlfn.RANK.AVG(Table4[[#This Row],[1Y Return vs Nifty]],Table4[1Y Return vs Nifty])+_xlfn.RANK.AVG(Table4[[#This Row],[Rate of Change - Zone]],Table4[Rate of Change - Zone])+_xlfn.RANK.AVG(Table4[[#This Row],[Relative Volume]],Table4[Relative Volume])</f>
        <v>441</v>
      </c>
      <c r="Z122" s="4">
        <f>_xlfn.RANK.AVG(Table4[[#This Row],[Score 2 ]],Table4[[Score 2 ]],1)</f>
        <v>121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D3791-E5EC-49D5-8007-4CAB5B71B6FE}">
  <dimension ref="A1:AV738"/>
  <sheetViews>
    <sheetView tabSelected="1" topLeftCell="AK1" workbookViewId="0">
      <selection activeCell="AP1" sqref="AP1"/>
    </sheetView>
  </sheetViews>
  <sheetFormatPr defaultRowHeight="14.4" x14ac:dyDescent="0.3"/>
  <cols>
    <col min="1" max="1" width="46" bestFit="1" customWidth="1"/>
    <col min="2" max="2" width="13.5546875" bestFit="1" customWidth="1"/>
    <col min="3" max="3" width="30" bestFit="1" customWidth="1"/>
    <col min="4" max="4" width="34.44140625" bestFit="1" customWidth="1"/>
    <col min="5" max="5" width="12" bestFit="1" customWidth="1"/>
    <col min="6" max="6" width="10" bestFit="1" customWidth="1"/>
    <col min="7" max="7" width="16" bestFit="1" customWidth="1"/>
    <col min="8" max="8" width="23" bestFit="1" customWidth="1"/>
    <col min="9" max="9" width="16.77734375" bestFit="1" customWidth="1"/>
    <col min="10" max="10" width="23.77734375" bestFit="1" customWidth="1"/>
    <col min="11" max="11" width="16.77734375" bestFit="1" customWidth="1"/>
    <col min="12" max="12" width="23.77734375" bestFit="1" customWidth="1"/>
    <col min="13" max="13" width="16.77734375" bestFit="1" customWidth="1"/>
    <col min="14" max="14" width="23.77734375" bestFit="1" customWidth="1"/>
    <col min="15" max="15" width="10" bestFit="1" customWidth="1"/>
    <col min="16" max="17" width="12" bestFit="1" customWidth="1"/>
    <col min="18" max="18" width="21.33203125" bestFit="1" customWidth="1"/>
    <col min="19" max="20" width="19.77734375" bestFit="1" customWidth="1"/>
    <col min="21" max="21" width="20.77734375" bestFit="1" customWidth="1"/>
    <col min="22" max="22" width="14.77734375" bestFit="1" customWidth="1"/>
    <col min="23" max="23" width="10" bestFit="1" customWidth="1"/>
    <col min="24" max="24" width="9" bestFit="1" customWidth="1"/>
    <col min="25" max="25" width="16.5546875" bestFit="1" customWidth="1"/>
    <col min="26" max="26" width="16.88671875" bestFit="1" customWidth="1"/>
    <col min="27" max="27" width="17.6640625" bestFit="1" customWidth="1"/>
    <col min="28" max="28" width="18" bestFit="1" customWidth="1"/>
    <col min="29" max="29" width="20.109375" bestFit="1" customWidth="1"/>
    <col min="30" max="30" width="20.44140625" bestFit="1" customWidth="1"/>
    <col min="31" max="31" width="28.6640625" bestFit="1" customWidth="1"/>
    <col min="32" max="32" width="29" bestFit="1" customWidth="1"/>
    <col min="33" max="33" width="29.77734375" bestFit="1" customWidth="1"/>
    <col min="34" max="34" width="30.109375" bestFit="1" customWidth="1"/>
    <col min="35" max="35" width="21" bestFit="1" customWidth="1"/>
    <col min="36" max="36" width="20.6640625" bestFit="1" customWidth="1"/>
    <col min="37" max="37" width="18.21875" bestFit="1" customWidth="1"/>
    <col min="38" max="38" width="26.6640625" bestFit="1" customWidth="1"/>
    <col min="39" max="39" width="32.5546875" bestFit="1" customWidth="1"/>
    <col min="40" max="40" width="13.88671875" bestFit="1" customWidth="1"/>
    <col min="41" max="41" width="19.77734375" bestFit="1" customWidth="1"/>
    <col min="42" max="42" width="12.6640625" bestFit="1" customWidth="1"/>
    <col min="43" max="43" width="18.6640625" bestFit="1" customWidth="1"/>
    <col min="44" max="44" width="12.6640625" bestFit="1" customWidth="1"/>
    <col min="45" max="45" width="7.6640625" bestFit="1" customWidth="1"/>
    <col min="46" max="46" width="8.44140625" bestFit="1" customWidth="1"/>
    <col min="47" max="47" width="11.5546875" bestFit="1" customWidth="1"/>
    <col min="48" max="48" width="12" bestFit="1" customWidth="1"/>
  </cols>
  <sheetData>
    <row r="1" spans="1:48" x14ac:dyDescent="0.3">
      <c r="A1" t="s">
        <v>0</v>
      </c>
      <c r="B1" t="s">
        <v>1</v>
      </c>
      <c r="C1" t="s">
        <v>10292</v>
      </c>
      <c r="D1" t="s">
        <v>2</v>
      </c>
      <c r="E1" t="s">
        <v>3</v>
      </c>
      <c r="F1" t="s">
        <v>4</v>
      </c>
      <c r="G1" t="s">
        <v>5</v>
      </c>
      <c r="H1" t="s">
        <v>10314</v>
      </c>
      <c r="I1" t="s">
        <v>6</v>
      </c>
      <c r="J1" t="s">
        <v>10315</v>
      </c>
      <c r="K1" t="s">
        <v>7</v>
      </c>
      <c r="L1" t="s">
        <v>10316</v>
      </c>
      <c r="M1" t="s">
        <v>8</v>
      </c>
      <c r="N1" t="s">
        <v>10317</v>
      </c>
      <c r="O1" t="s">
        <v>10318</v>
      </c>
      <c r="P1" t="s">
        <v>9</v>
      </c>
      <c r="Q1" t="s">
        <v>10</v>
      </c>
      <c r="R1" t="s">
        <v>11</v>
      </c>
      <c r="S1" s="2" t="s">
        <v>10319</v>
      </c>
      <c r="T1" s="2" t="s">
        <v>10320</v>
      </c>
      <c r="U1" s="2" t="s">
        <v>10321</v>
      </c>
      <c r="V1" t="s">
        <v>12</v>
      </c>
      <c r="W1" t="s">
        <v>10322</v>
      </c>
      <c r="X1" t="s">
        <v>10323</v>
      </c>
      <c r="Y1" t="s">
        <v>10324</v>
      </c>
      <c r="Z1" t="s">
        <v>10325</v>
      </c>
      <c r="AA1" t="s">
        <v>10326</v>
      </c>
      <c r="AB1" t="s">
        <v>10327</v>
      </c>
      <c r="AC1" s="2" t="s">
        <v>10328</v>
      </c>
      <c r="AD1" s="2" t="s">
        <v>10329</v>
      </c>
      <c r="AE1" s="2" t="s">
        <v>10330</v>
      </c>
      <c r="AF1" s="2" t="s">
        <v>10331</v>
      </c>
      <c r="AG1" s="2" t="s">
        <v>10332</v>
      </c>
      <c r="AH1" s="2" t="s">
        <v>10333</v>
      </c>
      <c r="AI1" t="s">
        <v>13</v>
      </c>
      <c r="AJ1" t="s">
        <v>14</v>
      </c>
      <c r="AK1" t="s">
        <v>10334</v>
      </c>
      <c r="AL1" t="s">
        <v>10335</v>
      </c>
      <c r="AM1" t="s">
        <v>10336</v>
      </c>
      <c r="AN1" t="s">
        <v>10337</v>
      </c>
      <c r="AO1" t="s">
        <v>10338</v>
      </c>
      <c r="AP1" t="s">
        <v>15</v>
      </c>
      <c r="AQ1" s="3" t="s">
        <v>10342</v>
      </c>
      <c r="AR1" s="3" t="s">
        <v>10343</v>
      </c>
      <c r="AS1" s="3" t="s">
        <v>10344</v>
      </c>
      <c r="AT1" s="3" t="s">
        <v>10345</v>
      </c>
      <c r="AU1" s="3" t="s">
        <v>10346</v>
      </c>
      <c r="AV1" s="3" t="s">
        <v>10347</v>
      </c>
    </row>
    <row r="2" spans="1:48" x14ac:dyDescent="0.3">
      <c r="A2" t="s">
        <v>434</v>
      </c>
      <c r="B2" t="s">
        <v>435</v>
      </c>
      <c r="C2" t="s">
        <v>10305</v>
      </c>
      <c r="D2" t="s">
        <v>317</v>
      </c>
      <c r="E2">
        <v>54119.662657699999</v>
      </c>
      <c r="F2">
        <v>2057.15</v>
      </c>
      <c r="G2">
        <v>355.301036922028</v>
      </c>
      <c r="H2">
        <f>(Table2[[#This Row],[1Y Return vs Nifty]]-AVERAGE(Table2[1Y Return vs Nifty]))/_xlfn.STDEV.P(Table2[1Y Return vs Nifty])</f>
        <v>5.1774145396432827</v>
      </c>
      <c r="I2">
        <v>-17.045341406570699</v>
      </c>
      <c r="J2">
        <f>(Table2[[#This Row],[1M Return vs Nifty]]-AVERAGE(Table2[1M Return vs Nifty]))/_xlfn.STDEV.P(Table2[1M Return vs Nifty])</f>
        <v>-1.7474120823877874</v>
      </c>
      <c r="K2">
        <v>126.368876230073</v>
      </c>
      <c r="L2">
        <f>(Table2[[#This Row],[6M Return vs Nifty]]-AVERAGE(Table2[6M Return vs Nifty]))/_xlfn.STDEV.P(Table2[6M Return vs Nifty])</f>
        <v>4.1060273773931595</v>
      </c>
      <c r="M2">
        <v>-7.1574390643784396</v>
      </c>
      <c r="N2">
        <f>(Table2[[#This Row],[1W Return vs Nifty]]-AVERAGE(Table2[1W Return vs Nifty]))/_xlfn.STDEV.P(Table2[1W Return vs Nifty])</f>
        <v>-1.6908640899737275</v>
      </c>
      <c r="O2">
        <v>2256.7199999999998</v>
      </c>
      <c r="P2">
        <v>2245.74041713625</v>
      </c>
      <c r="Q2">
        <v>1527.3603304817</v>
      </c>
      <c r="R2">
        <v>26.857252668934098</v>
      </c>
      <c r="S2" s="2">
        <f>(Table2[[#This Row],[Close Price]]-Table2[[#This Row],[20D EMA]])/Table2[[#This Row],[20D EMA]]</f>
        <v>-8.8433655925413759E-2</v>
      </c>
      <c r="T2" s="2">
        <f>(Table2[[#This Row],[Close Price]]-Table2[[#This Row],[50D EMA]])/Table2[[#This Row],[50D EMA]]</f>
        <v>-8.3976943950066538E-2</v>
      </c>
      <c r="U2" s="2">
        <f>(Table2[[#This Row],[Close Price]]-Table2[[#This Row],[200D EMA]])/Table2[[#This Row],[200D EMA]]</f>
        <v>0.34686619715415462</v>
      </c>
      <c r="V2">
        <v>0.38516694761977899</v>
      </c>
      <c r="W2">
        <v>2050</v>
      </c>
      <c r="X2">
        <v>2120</v>
      </c>
      <c r="Y2">
        <v>2050</v>
      </c>
      <c r="Z2">
        <v>2120</v>
      </c>
      <c r="AA2">
        <v>2038</v>
      </c>
      <c r="AB2">
        <v>2689.8</v>
      </c>
      <c r="AC2" s="2">
        <f>(Table2[[#This Row],[Close Price]]/Table2[[#This Row],[Day Low]])-1</f>
        <v>3.4878048780488946E-3</v>
      </c>
      <c r="AD2" s="2">
        <f>(Table2[[#This Row],[Day High]]/Table2[[#This Row],[Close Price]])-1</f>
        <v>3.0551977250078854E-2</v>
      </c>
      <c r="AE2" s="2">
        <f>(Table2[[#This Row],[Close Price]]/Table2[[#This Row],[Current Week Low]])-1</f>
        <v>3.4878048780488946E-3</v>
      </c>
      <c r="AF2" s="2">
        <f>(Table2[[#This Row],[Current Week High]]/Table2[[#This Row],[Close Price]])-1</f>
        <v>3.0551977250078854E-2</v>
      </c>
      <c r="AG2" s="2">
        <f>(Table2[[#This Row],[Close Price]]/Table2[[#This Row],[Current Month Low]])-1</f>
        <v>9.3964671246320464E-3</v>
      </c>
      <c r="AH2" s="2">
        <f>(Table2[[#This Row],[Current Month High]]/Table2[[#This Row],[Close Price]])-1</f>
        <v>0.30753712660719934</v>
      </c>
      <c r="AI2">
        <v>44.833872104610698</v>
      </c>
      <c r="AJ2">
        <v>393.67650587952897</v>
      </c>
      <c r="AK2" t="str">
        <f>IF(AND(Table2[[#This Row],[20D EMA]]&gt;Table2[[#This Row],[50D EMA]],Table2[[#This Row],[50D EMA]]&gt;Table2[[#This Row],[200D EMA]]),"Uptrend","Downtrend/NoTrend")</f>
        <v>Uptrend</v>
      </c>
      <c r="AL2">
        <v>0.1</v>
      </c>
      <c r="AM2" t="s">
        <v>10340</v>
      </c>
      <c r="AN2">
        <v>-12.44</v>
      </c>
      <c r="AO2" t="s">
        <v>10339</v>
      </c>
      <c r="AP2">
        <v>0.223912066299678</v>
      </c>
      <c r="AQ2">
        <f>(Table2[[#This Row],[Sharpe Ratio]]-AVERAGE(Table2[Sharpe Ratio]))/_xlfn.STDEV.P(Table2[Sharpe Ratio])</f>
        <v>1.8033259178692358</v>
      </c>
      <c r="AR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7.6484916625441635</v>
      </c>
      <c r="AS2">
        <f>_xlfn.RANK.AVG(Table2[[#This Row],[1Y Return vs Nifty Z-Score]],Table2[1Y Return vs Nifty Z-Score])</f>
        <v>2</v>
      </c>
      <c r="AT2">
        <f>_xlfn.RANK.AVG(Table2[[#This Row],[6M Return vs Nifty Z-Score]],Table2[6M Return vs Nifty Z-Score])</f>
        <v>2</v>
      </c>
      <c r="AU2">
        <f>_xlfn.RANK.AVG(Table2[[#This Row],[Sharpe Ratio Z-Score]],Table2[Sharpe Ratio Z-Score])</f>
        <v>28</v>
      </c>
      <c r="AV2">
        <f>(Table2[[#This Row],[Rank 1Y]]+Table2[[#This Row],[Rank 6M]]+Table2[[#This Row],[Rank Sharpe]])/3</f>
        <v>10.666666666666666</v>
      </c>
    </row>
    <row r="3" spans="1:48" x14ac:dyDescent="0.3">
      <c r="A3" t="s">
        <v>1027</v>
      </c>
      <c r="B3" t="s">
        <v>1028</v>
      </c>
      <c r="C3" t="s">
        <v>10304</v>
      </c>
      <c r="D3" t="s">
        <v>133</v>
      </c>
      <c r="E3">
        <v>13634.86985945</v>
      </c>
      <c r="F3">
        <v>521.15</v>
      </c>
      <c r="G3">
        <v>161.31034484634301</v>
      </c>
      <c r="H3">
        <f>(Table2[[#This Row],[1Y Return vs Nifty]]-AVERAGE(Table2[1Y Return vs Nifty]))/_xlfn.STDEV.P(Table2[1Y Return vs Nifty])</f>
        <v>2.1009332193132844</v>
      </c>
      <c r="I3">
        <v>18.746578711164901</v>
      </c>
      <c r="J3">
        <f>(Table2[[#This Row],[1M Return vs Nifty]]-AVERAGE(Table2[1M Return vs Nifty]))/_xlfn.STDEV.P(Table2[1M Return vs Nifty])</f>
        <v>1.6191927519105824</v>
      </c>
      <c r="K3">
        <v>171.45201478498001</v>
      </c>
      <c r="L3">
        <f>(Table2[[#This Row],[6M Return vs Nifty]]-AVERAGE(Table2[6M Return vs Nifty]))/_xlfn.STDEV.P(Table2[6M Return vs Nifty])</f>
        <v>5.6529742343292506</v>
      </c>
      <c r="M3">
        <v>6.4492639033180499</v>
      </c>
      <c r="N3">
        <f>(Table2[[#This Row],[1W Return vs Nifty]]-AVERAGE(Table2[1W Return vs Nifty]))/_xlfn.STDEV.P(Table2[1W Return vs Nifty])</f>
        <v>1.2223687966412919</v>
      </c>
      <c r="O3">
        <v>475.26</v>
      </c>
      <c r="P3">
        <v>410.34237982779302</v>
      </c>
      <c r="Q3">
        <v>283.77322895897402</v>
      </c>
      <c r="R3">
        <v>61.836734364041398</v>
      </c>
      <c r="S3" s="2">
        <f>(Table2[[#This Row],[Close Price]]-Table2[[#This Row],[20D EMA]])/Table2[[#This Row],[20D EMA]]</f>
        <v>9.6557673694398827E-2</v>
      </c>
      <c r="T3" s="2">
        <f>(Table2[[#This Row],[Close Price]]-Table2[[#This Row],[50D EMA]])/Table2[[#This Row],[50D EMA]]</f>
        <v>0.27003698769478601</v>
      </c>
      <c r="U3" s="2">
        <f>(Table2[[#This Row],[Close Price]]-Table2[[#This Row],[200D EMA]])/Table2[[#This Row],[200D EMA]]</f>
        <v>0.83650163869173244</v>
      </c>
      <c r="V3">
        <v>0.96836672824238901</v>
      </c>
      <c r="W3">
        <v>517</v>
      </c>
      <c r="X3">
        <v>566.9</v>
      </c>
      <c r="Y3">
        <v>517</v>
      </c>
      <c r="Z3">
        <v>566.9</v>
      </c>
      <c r="AA3">
        <v>404</v>
      </c>
      <c r="AB3">
        <v>592</v>
      </c>
      <c r="AC3" s="2">
        <f>(Table2[[#This Row],[Close Price]]/Table2[[#This Row],[Day Low]])-1</f>
        <v>8.0270793036749666E-3</v>
      </c>
      <c r="AD3" s="2">
        <f>(Table2[[#This Row],[Day High]]/Table2[[#This Row],[Close Price]])-1</f>
        <v>8.7786625731555157E-2</v>
      </c>
      <c r="AE3" s="2">
        <f>(Table2[[#This Row],[Close Price]]/Table2[[#This Row],[Current Week Low]])-1</f>
        <v>8.0270793036749666E-3</v>
      </c>
      <c r="AF3" s="2">
        <f>(Table2[[#This Row],[Current Week High]]/Table2[[#This Row],[Close Price]])-1</f>
        <v>8.7786625731555157E-2</v>
      </c>
      <c r="AG3" s="2">
        <f>(Table2[[#This Row],[Close Price]]/Table2[[#This Row],[Current Month Low]])-1</f>
        <v>0.28997524752475234</v>
      </c>
      <c r="AH3" s="2">
        <f>(Table2[[#This Row],[Current Month High]]/Table2[[#This Row],[Close Price]])-1</f>
        <v>0.13594934279957793</v>
      </c>
      <c r="AI3">
        <v>13.5949342799577</v>
      </c>
      <c r="AJ3">
        <v>255.236699498994</v>
      </c>
      <c r="AK3" t="str">
        <f>IF(AND(Table2[[#This Row],[20D EMA]]&gt;Table2[[#This Row],[50D EMA]],Table2[[#This Row],[50D EMA]]&gt;Table2[[#This Row],[200D EMA]]),"Uptrend","Downtrend/NoTrend")</f>
        <v>Uptrend</v>
      </c>
      <c r="AL3">
        <v>0.83</v>
      </c>
      <c r="AM3" t="s">
        <v>10340</v>
      </c>
      <c r="AN3">
        <v>22.12</v>
      </c>
      <c r="AO3" t="s">
        <v>10340</v>
      </c>
      <c r="AP3">
        <v>0.279712376290362</v>
      </c>
      <c r="AQ3">
        <f>(Table2[[#This Row],[Sharpe Ratio]]-AVERAGE(Table2[Sharpe Ratio]))/_xlfn.STDEV.P(Table2[Sharpe Ratio])</f>
        <v>2.4397896183957459</v>
      </c>
      <c r="AR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13.035258620590156</v>
      </c>
      <c r="AS3">
        <f>_xlfn.RANK.AVG(Table2[[#This Row],[1Y Return vs Nifty Z-Score]],Table2[1Y Return vs Nifty Z-Score])</f>
        <v>28</v>
      </c>
      <c r="AT3">
        <f>_xlfn.RANK.AVG(Table2[[#This Row],[6M Return vs Nifty Z-Score]],Table2[6M Return vs Nifty Z-Score])</f>
        <v>1</v>
      </c>
      <c r="AU3">
        <f>_xlfn.RANK.AVG(Table2[[#This Row],[Sharpe Ratio Z-Score]],Table2[Sharpe Ratio Z-Score])</f>
        <v>4</v>
      </c>
      <c r="AV3">
        <f>(Table2[[#This Row],[Rank 1Y]]+Table2[[#This Row],[Rank 6M]]+Table2[[#This Row],[Rank Sharpe]])/3</f>
        <v>11</v>
      </c>
    </row>
    <row r="4" spans="1:48" x14ac:dyDescent="0.3">
      <c r="A4" t="s">
        <v>218</v>
      </c>
      <c r="B4" t="s">
        <v>219</v>
      </c>
      <c r="C4" t="s">
        <v>10298</v>
      </c>
      <c r="D4" t="s">
        <v>124</v>
      </c>
      <c r="E4">
        <v>120347.360172</v>
      </c>
      <c r="F4">
        <v>577.20000000000005</v>
      </c>
      <c r="G4">
        <v>325.206978450907</v>
      </c>
      <c r="H4">
        <f>(Table2[[#This Row],[1Y Return vs Nifty]]-AVERAGE(Table2[1Y Return vs Nifty]))/_xlfn.STDEV.P(Table2[1Y Return vs Nifty])</f>
        <v>4.7001555137143418</v>
      </c>
      <c r="I4">
        <v>-1.79575780194638</v>
      </c>
      <c r="J4">
        <f>(Table2[[#This Row],[1M Return vs Nifty]]-AVERAGE(Table2[1M Return vs Nifty]))/_xlfn.STDEV.P(Table2[1M Return vs Nifty])</f>
        <v>-0.31302907875212188</v>
      </c>
      <c r="K4">
        <v>103.16293176917701</v>
      </c>
      <c r="L4">
        <f>(Table2[[#This Row],[6M Return vs Nifty]]-AVERAGE(Table2[6M Return vs Nifty]))/_xlfn.STDEV.P(Table2[6M Return vs Nifty])</f>
        <v>3.3097571088027036</v>
      </c>
      <c r="M4">
        <v>-3.80108555981001</v>
      </c>
      <c r="N4">
        <f>(Table2[[#This Row],[1W Return vs Nifty]]-AVERAGE(Table2[1W Return vs Nifty]))/_xlfn.STDEV.P(Table2[1W Return vs Nifty])</f>
        <v>-0.97225948518241434</v>
      </c>
      <c r="O4">
        <v>565.41999999999996</v>
      </c>
      <c r="P4">
        <v>521.80359756112705</v>
      </c>
      <c r="Q4">
        <v>354.56480317519799</v>
      </c>
      <c r="R4">
        <v>56.038569338014902</v>
      </c>
      <c r="S4" s="2">
        <f>(Table2[[#This Row],[Close Price]]-Table2[[#This Row],[20D EMA]])/Table2[[#This Row],[20D EMA]]</f>
        <v>2.0834070248664863E-2</v>
      </c>
      <c r="T4" s="2">
        <f>(Table2[[#This Row],[Close Price]]-Table2[[#This Row],[50D EMA]])/Table2[[#This Row],[50D EMA]]</f>
        <v>0.10616332025649468</v>
      </c>
      <c r="U4" s="2">
        <f>(Table2[[#This Row],[Close Price]]-Table2[[#This Row],[200D EMA]])/Table2[[#This Row],[200D EMA]]</f>
        <v>0.62791115990944335</v>
      </c>
      <c r="V4">
        <v>0.57390680194554999</v>
      </c>
      <c r="W4">
        <v>575.5</v>
      </c>
      <c r="X4">
        <v>585.65</v>
      </c>
      <c r="Y4">
        <v>575.5</v>
      </c>
      <c r="Z4">
        <v>585.65</v>
      </c>
      <c r="AA4">
        <v>514</v>
      </c>
      <c r="AB4">
        <v>607</v>
      </c>
      <c r="AC4" s="2">
        <f>(Table2[[#This Row],[Close Price]]/Table2[[#This Row],[Day Low]])-1</f>
        <v>2.9539530842745965E-3</v>
      </c>
      <c r="AD4" s="2">
        <f>(Table2[[#This Row],[Day High]]/Table2[[#This Row],[Close Price]])-1</f>
        <v>1.4639639639639546E-2</v>
      </c>
      <c r="AE4" s="2">
        <f>(Table2[[#This Row],[Close Price]]/Table2[[#This Row],[Current Week Low]])-1</f>
        <v>2.9539530842745965E-3</v>
      </c>
      <c r="AF4" s="2">
        <f>(Table2[[#This Row],[Current Week High]]/Table2[[#This Row],[Close Price]])-1</f>
        <v>1.4639639639639546E-2</v>
      </c>
      <c r="AG4" s="2">
        <f>(Table2[[#This Row],[Close Price]]/Table2[[#This Row],[Current Month Low]])-1</f>
        <v>0.12295719844357977</v>
      </c>
      <c r="AH4" s="2">
        <f>(Table2[[#This Row],[Current Month High]]/Table2[[#This Row],[Close Price]])-1</f>
        <v>5.1628551628551511E-2</v>
      </c>
      <c r="AI4">
        <v>12.092862092861999</v>
      </c>
      <c r="AJ4">
        <v>366.61277283751002</v>
      </c>
      <c r="AK4" t="str">
        <f>IF(AND(Table2[[#This Row],[20D EMA]]&gt;Table2[[#This Row],[50D EMA]],Table2[[#This Row],[50D EMA]]&gt;Table2[[#This Row],[200D EMA]]),"Uptrend","Downtrend/NoTrend")</f>
        <v>Uptrend</v>
      </c>
      <c r="AL4">
        <v>0.47</v>
      </c>
      <c r="AM4" t="s">
        <v>10340</v>
      </c>
      <c r="AN4">
        <v>2.0099999999999998</v>
      </c>
      <c r="AO4" t="s">
        <v>10340</v>
      </c>
      <c r="AP4">
        <v>0.22561379769963799</v>
      </c>
      <c r="AQ4">
        <f>(Table2[[#This Row],[Sharpe Ratio]]-AVERAGE(Table2[Sharpe Ratio]))/_xlfn.STDEV.P(Table2[Sharpe Ratio])</f>
        <v>1.8227360298256303</v>
      </c>
      <c r="AR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8.5473600884081389</v>
      </c>
      <c r="AS4">
        <f>_xlfn.RANK.AVG(Table2[[#This Row],[1Y Return vs Nifty Z-Score]],Table2[1Y Return vs Nifty Z-Score])</f>
        <v>4</v>
      </c>
      <c r="AT4">
        <f>_xlfn.RANK.AVG(Table2[[#This Row],[6M Return vs Nifty Z-Score]],Table2[6M Return vs Nifty Z-Score])</f>
        <v>6</v>
      </c>
      <c r="AU4">
        <f>_xlfn.RANK.AVG(Table2[[#This Row],[Sharpe Ratio Z-Score]],Table2[Sharpe Ratio Z-Score])</f>
        <v>26</v>
      </c>
      <c r="AV4">
        <f>(Table2[[#This Row],[Rank 1Y]]+Table2[[#This Row],[Rank 6M]]+Table2[[#This Row],[Rank Sharpe]])/3</f>
        <v>12</v>
      </c>
    </row>
    <row r="5" spans="1:48" x14ac:dyDescent="0.3">
      <c r="A5" t="s">
        <v>114</v>
      </c>
      <c r="B5" t="s">
        <v>115</v>
      </c>
      <c r="C5" t="s">
        <v>10303</v>
      </c>
      <c r="D5" t="s">
        <v>116</v>
      </c>
      <c r="E5">
        <v>246196.39599016</v>
      </c>
      <c r="F5">
        <v>6925.6</v>
      </c>
      <c r="G5">
        <v>215.468656654255</v>
      </c>
      <c r="H5">
        <f>(Table2[[#This Row],[1Y Return vs Nifty]]-AVERAGE(Table2[1Y Return vs Nifty]))/_xlfn.STDEV.P(Table2[1Y Return vs Nifty])</f>
        <v>2.9598251219858285</v>
      </c>
      <c r="I5">
        <v>28.933183308563201</v>
      </c>
      <c r="J5">
        <f>(Table2[[#This Row],[1M Return vs Nifty]]-AVERAGE(Table2[1M Return vs Nifty]))/_xlfn.STDEV.P(Table2[1M Return vs Nifty])</f>
        <v>2.5773495697029207</v>
      </c>
      <c r="K5">
        <v>67.081041705633098</v>
      </c>
      <c r="L5">
        <f>(Table2[[#This Row],[6M Return vs Nifty]]-AVERAGE(Table2[6M Return vs Nifty]))/_xlfn.STDEV.P(Table2[6M Return vs Nifty])</f>
        <v>2.0716719129786982</v>
      </c>
      <c r="M5">
        <v>4.22459893259777</v>
      </c>
      <c r="N5">
        <f>(Table2[[#This Row],[1W Return vs Nifty]]-AVERAGE(Table2[1W Return vs Nifty]))/_xlfn.STDEV.P(Table2[1W Return vs Nifty])</f>
        <v>0.7460618492647566</v>
      </c>
      <c r="O5">
        <v>6304.58</v>
      </c>
      <c r="P5">
        <v>5760.2333307983699</v>
      </c>
      <c r="Q5">
        <v>4358.8568034403897</v>
      </c>
      <c r="R5">
        <v>80.639213732820096</v>
      </c>
      <c r="S5" s="2">
        <f>(Table2[[#This Row],[Close Price]]-Table2[[#This Row],[20D EMA]])/Table2[[#This Row],[20D EMA]]</f>
        <v>9.8502993062186614E-2</v>
      </c>
      <c r="T5" s="2">
        <f>(Table2[[#This Row],[Close Price]]-Table2[[#This Row],[50D EMA]])/Table2[[#This Row],[50D EMA]]</f>
        <v>0.20231240685524632</v>
      </c>
      <c r="U5" s="2">
        <f>(Table2[[#This Row],[Close Price]]-Table2[[#This Row],[200D EMA]])/Table2[[#This Row],[200D EMA]]</f>
        <v>0.58885696693080469</v>
      </c>
      <c r="V5">
        <v>1.1758810444288501</v>
      </c>
      <c r="W5">
        <v>6907.9</v>
      </c>
      <c r="X5">
        <v>7097.95</v>
      </c>
      <c r="Y5">
        <v>6907.9</v>
      </c>
      <c r="Z5">
        <v>7097.95</v>
      </c>
      <c r="AA5">
        <v>5194.55</v>
      </c>
      <c r="AB5">
        <v>7097.95</v>
      </c>
      <c r="AC5" s="2">
        <f>(Table2[[#This Row],[Close Price]]/Table2[[#This Row],[Day Low]])-1</f>
        <v>2.5622837620695726E-3</v>
      </c>
      <c r="AD5" s="2">
        <f>(Table2[[#This Row],[Day High]]/Table2[[#This Row],[Close Price]])-1</f>
        <v>2.4885930460898598E-2</v>
      </c>
      <c r="AE5" s="2">
        <f>(Table2[[#This Row],[Close Price]]/Table2[[#This Row],[Current Week Low]])-1</f>
        <v>2.5622837620695726E-3</v>
      </c>
      <c r="AF5" s="2">
        <f>(Table2[[#This Row],[Current Week High]]/Table2[[#This Row],[Close Price]])-1</f>
        <v>2.4885930460898598E-2</v>
      </c>
      <c r="AG5" s="2">
        <f>(Table2[[#This Row],[Close Price]]/Table2[[#This Row],[Current Month Low]])-1</f>
        <v>0.33324349558672073</v>
      </c>
      <c r="AH5" s="2">
        <f>(Table2[[#This Row],[Current Month High]]/Table2[[#This Row],[Close Price]])-1</f>
        <v>2.4885930460898598E-2</v>
      </c>
      <c r="AI5">
        <v>2.48859304608985</v>
      </c>
      <c r="AJ5">
        <v>256.07197943444697</v>
      </c>
      <c r="AK5" t="str">
        <f>IF(AND(Table2[[#This Row],[20D EMA]]&gt;Table2[[#This Row],[50D EMA]],Table2[[#This Row],[50D EMA]]&gt;Table2[[#This Row],[200D EMA]]),"Uptrend","Downtrend/NoTrend")</f>
        <v>Uptrend</v>
      </c>
      <c r="AL5">
        <v>0.28000000000000003</v>
      </c>
      <c r="AM5" t="s">
        <v>10340</v>
      </c>
      <c r="AN5">
        <v>26.55</v>
      </c>
      <c r="AO5" t="s">
        <v>10340</v>
      </c>
      <c r="AP5">
        <v>0.27513045119538898</v>
      </c>
      <c r="AQ5">
        <f>(Table2[[#This Row],[Sharpe Ratio]]-AVERAGE(Table2[Sharpe Ratio]))/_xlfn.STDEV.P(Table2[Sharpe Ratio])</f>
        <v>2.3875277402454511</v>
      </c>
      <c r="AR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10.742436194177655</v>
      </c>
      <c r="AS5">
        <f>_xlfn.RANK.AVG(Table2[[#This Row],[1Y Return vs Nifty Z-Score]],Table2[1Y Return vs Nifty Z-Score])</f>
        <v>14</v>
      </c>
      <c r="AT5">
        <f>_xlfn.RANK.AVG(Table2[[#This Row],[6M Return vs Nifty Z-Score]],Table2[6M Return vs Nifty Z-Score])</f>
        <v>27</v>
      </c>
      <c r="AU5">
        <f>_xlfn.RANK.AVG(Table2[[#This Row],[Sharpe Ratio Z-Score]],Table2[Sharpe Ratio Z-Score])</f>
        <v>5</v>
      </c>
      <c r="AV5">
        <f>(Table2[[#This Row],[Rank 1Y]]+Table2[[#This Row],[Rank 6M]]+Table2[[#This Row],[Rank Sharpe]])/3</f>
        <v>15.333333333333334</v>
      </c>
    </row>
    <row r="6" spans="1:48" x14ac:dyDescent="0.3">
      <c r="A6" t="s">
        <v>1006</v>
      </c>
      <c r="B6" t="s">
        <v>1007</v>
      </c>
      <c r="C6" t="s">
        <v>10302</v>
      </c>
      <c r="D6" t="s">
        <v>1008</v>
      </c>
      <c r="E6">
        <v>14127.05227339</v>
      </c>
      <c r="F6">
        <v>2076.35</v>
      </c>
      <c r="G6">
        <v>147.434662486034</v>
      </c>
      <c r="H6">
        <f>(Table2[[#This Row],[1Y Return vs Nifty]]-AVERAGE(Table2[1Y Return vs Nifty]))/_xlfn.STDEV.P(Table2[1Y Return vs Nifty])</f>
        <v>1.8808799934004223</v>
      </c>
      <c r="I6">
        <v>27.355092745521802</v>
      </c>
      <c r="J6">
        <f>(Table2[[#This Row],[1M Return vs Nifty]]-AVERAGE(Table2[1M Return vs Nifty]))/_xlfn.STDEV.P(Table2[1M Return vs Nifty])</f>
        <v>2.4289136293839992</v>
      </c>
      <c r="K6">
        <v>99.803396746460095</v>
      </c>
      <c r="L6">
        <f>(Table2[[#This Row],[6M Return vs Nifty]]-AVERAGE(Table2[6M Return vs Nifty]))/_xlfn.STDEV.P(Table2[6M Return vs Nifty])</f>
        <v>3.1944807036822134</v>
      </c>
      <c r="M6">
        <v>-5.89670808380873</v>
      </c>
      <c r="N6">
        <f>(Table2[[#This Row],[1W Return vs Nifty]]-AVERAGE(Table2[1W Return vs Nifty]))/_xlfn.STDEV.P(Table2[1W Return vs Nifty])</f>
        <v>-1.4209380864084526</v>
      </c>
      <c r="O6">
        <v>1935.75</v>
      </c>
      <c r="P6">
        <v>1670.2718356671301</v>
      </c>
      <c r="Q6">
        <v>1215.96700116682</v>
      </c>
      <c r="R6">
        <v>55.607209866579701</v>
      </c>
      <c r="S6" s="2">
        <f>(Table2[[#This Row],[Close Price]]-Table2[[#This Row],[20D EMA]])/Table2[[#This Row],[20D EMA]]</f>
        <v>7.2633346248224151E-2</v>
      </c>
      <c r="T6" s="2">
        <f>(Table2[[#This Row],[Close Price]]-Table2[[#This Row],[50D EMA]])/Table2[[#This Row],[50D EMA]]</f>
        <v>0.24312100321722571</v>
      </c>
      <c r="U6" s="2">
        <f>(Table2[[#This Row],[Close Price]]-Table2[[#This Row],[200D EMA]])/Table2[[#This Row],[200D EMA]]</f>
        <v>0.70757100974580067</v>
      </c>
      <c r="V6">
        <v>1.8740695048457201</v>
      </c>
      <c r="W6">
        <v>2060</v>
      </c>
      <c r="X6">
        <v>2232</v>
      </c>
      <c r="Y6">
        <v>2060</v>
      </c>
      <c r="Z6">
        <v>2232</v>
      </c>
      <c r="AA6">
        <v>1550</v>
      </c>
      <c r="AB6">
        <v>2544</v>
      </c>
      <c r="AC6" s="2">
        <f>(Table2[[#This Row],[Close Price]]/Table2[[#This Row],[Day Low]])-1</f>
        <v>7.9368932038834661E-3</v>
      </c>
      <c r="AD6" s="2">
        <f>(Table2[[#This Row],[Day High]]/Table2[[#This Row],[Close Price]])-1</f>
        <v>7.4963276904182807E-2</v>
      </c>
      <c r="AE6" s="2">
        <f>(Table2[[#This Row],[Close Price]]/Table2[[#This Row],[Current Week Low]])-1</f>
        <v>7.9368932038834661E-3</v>
      </c>
      <c r="AF6" s="2">
        <f>(Table2[[#This Row],[Current Week High]]/Table2[[#This Row],[Close Price]])-1</f>
        <v>7.4963276904182807E-2</v>
      </c>
      <c r="AG6" s="2">
        <f>(Table2[[#This Row],[Close Price]]/Table2[[#This Row],[Current Month Low]])-1</f>
        <v>0.33958064516129016</v>
      </c>
      <c r="AH6" s="2">
        <f>(Table2[[#This Row],[Current Month High]]/Table2[[#This Row],[Close Price]])-1</f>
        <v>0.22522696077250948</v>
      </c>
      <c r="AI6">
        <v>22.522696077250899</v>
      </c>
      <c r="AJ6">
        <v>193.850834984432</v>
      </c>
      <c r="AK6" t="str">
        <f>IF(AND(Table2[[#This Row],[20D EMA]]&gt;Table2[[#This Row],[50D EMA]],Table2[[#This Row],[50D EMA]]&gt;Table2[[#This Row],[200D EMA]]),"Uptrend","Downtrend/NoTrend")</f>
        <v>Uptrend</v>
      </c>
      <c r="AL6">
        <v>0.96</v>
      </c>
      <c r="AM6" t="s">
        <v>10340</v>
      </c>
      <c r="AN6">
        <v>17.579999999999998</v>
      </c>
      <c r="AO6" t="s">
        <v>10340</v>
      </c>
      <c r="AP6">
        <v>0.242437199210502</v>
      </c>
      <c r="AQ6">
        <f>(Table2[[#This Row],[Sharpe Ratio]]-AVERAGE(Table2[Sharpe Ratio]))/_xlfn.STDEV.P(Table2[Sharpe Ratio])</f>
        <v>2.0146253648998518</v>
      </c>
      <c r="AR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8.0979616049580336</v>
      </c>
      <c r="AS6">
        <f>_xlfn.RANK.AVG(Table2[[#This Row],[1Y Return vs Nifty Z-Score]],Table2[1Y Return vs Nifty Z-Score])</f>
        <v>37</v>
      </c>
      <c r="AT6">
        <f>_xlfn.RANK.AVG(Table2[[#This Row],[6M Return vs Nifty Z-Score]],Table2[6M Return vs Nifty Z-Score])</f>
        <v>7</v>
      </c>
      <c r="AU6">
        <f>_xlfn.RANK.AVG(Table2[[#This Row],[Sharpe Ratio Z-Score]],Table2[Sharpe Ratio Z-Score])</f>
        <v>14</v>
      </c>
      <c r="AV6">
        <f>(Table2[[#This Row],[Rank 1Y]]+Table2[[#This Row],[Rank 6M]]+Table2[[#This Row],[Rank Sharpe]])/3</f>
        <v>19.333333333333332</v>
      </c>
    </row>
    <row r="7" spans="1:48" x14ac:dyDescent="0.3">
      <c r="A7" t="s">
        <v>816</v>
      </c>
      <c r="B7" t="s">
        <v>817</v>
      </c>
      <c r="C7" t="s">
        <v>10298</v>
      </c>
      <c r="D7" t="s">
        <v>46</v>
      </c>
      <c r="E7">
        <v>19902.346098620001</v>
      </c>
      <c r="F7">
        <v>1711.3</v>
      </c>
      <c r="G7">
        <v>212.85256308545999</v>
      </c>
      <c r="H7">
        <f>(Table2[[#This Row],[1Y Return vs Nifty]]-AVERAGE(Table2[1Y Return vs Nifty]))/_xlfn.STDEV.P(Table2[1Y Return vs Nifty])</f>
        <v>2.9183367242152114</v>
      </c>
      <c r="I7">
        <v>-1.2015310941717501</v>
      </c>
      <c r="J7">
        <f>(Table2[[#This Row],[1M Return vs Nifty]]-AVERAGE(Table2[1M Return vs Nifty]))/_xlfn.STDEV.P(Table2[1M Return vs Nifty])</f>
        <v>-0.2571358352356341</v>
      </c>
      <c r="K7">
        <v>114.43352655284799</v>
      </c>
      <c r="L7">
        <f>(Table2[[#This Row],[6M Return vs Nifty]]-AVERAGE(Table2[6M Return vs Nifty]))/_xlfn.STDEV.P(Table2[6M Return vs Nifty])</f>
        <v>3.696487308501776</v>
      </c>
      <c r="M7">
        <v>-1.33716219839381</v>
      </c>
      <c r="N7">
        <f>(Table2[[#This Row],[1W Return vs Nifty]]-AVERAGE(Table2[1W Return vs Nifty]))/_xlfn.STDEV.P(Table2[1W Return vs Nifty])</f>
        <v>-0.44472665201791745</v>
      </c>
      <c r="O7">
        <v>1655.41</v>
      </c>
      <c r="P7">
        <v>1545.5046792534299</v>
      </c>
      <c r="Q7">
        <v>1111.61971969869</v>
      </c>
      <c r="R7">
        <v>58.716733844194998</v>
      </c>
      <c r="S7" s="2">
        <f>(Table2[[#This Row],[Close Price]]-Table2[[#This Row],[20D EMA]])/Table2[[#This Row],[20D EMA]]</f>
        <v>3.376202874212423E-2</v>
      </c>
      <c r="T7" s="2">
        <f>(Table2[[#This Row],[Close Price]]-Table2[[#This Row],[50D EMA]])/Table2[[#This Row],[50D EMA]]</f>
        <v>0.10727584521236065</v>
      </c>
      <c r="U7" s="2">
        <f>(Table2[[#This Row],[Close Price]]-Table2[[#This Row],[200D EMA]])/Table2[[#This Row],[200D EMA]]</f>
        <v>0.53946531324926139</v>
      </c>
      <c r="V7">
        <v>0.375452551858173</v>
      </c>
      <c r="W7">
        <v>1672</v>
      </c>
      <c r="X7">
        <v>1746</v>
      </c>
      <c r="Y7">
        <v>1672</v>
      </c>
      <c r="Z7">
        <v>1746</v>
      </c>
      <c r="AA7">
        <v>1550</v>
      </c>
      <c r="AB7">
        <v>1796.7</v>
      </c>
      <c r="AC7" s="2">
        <f>(Table2[[#This Row],[Close Price]]/Table2[[#This Row],[Day Low]])-1</f>
        <v>2.3504784688995084E-2</v>
      </c>
      <c r="AD7" s="2">
        <f>(Table2[[#This Row],[Day High]]/Table2[[#This Row],[Close Price]])-1</f>
        <v>2.0276982411032485E-2</v>
      </c>
      <c r="AE7" s="2">
        <f>(Table2[[#This Row],[Close Price]]/Table2[[#This Row],[Current Week Low]])-1</f>
        <v>2.3504784688995084E-2</v>
      </c>
      <c r="AF7" s="2">
        <f>(Table2[[#This Row],[Current Week High]]/Table2[[#This Row],[Close Price]])-1</f>
        <v>2.0276982411032485E-2</v>
      </c>
      <c r="AG7" s="2">
        <f>(Table2[[#This Row],[Close Price]]/Table2[[#This Row],[Current Month Low]])-1</f>
        <v>0.10406451612903234</v>
      </c>
      <c r="AH7" s="2">
        <f>(Table2[[#This Row],[Current Month High]]/Table2[[#This Row],[Close Price]])-1</f>
        <v>4.9903582072108987E-2</v>
      </c>
      <c r="AI7">
        <v>4.9903582072108899</v>
      </c>
      <c r="AJ7">
        <v>256.52083333333297</v>
      </c>
      <c r="AK7" t="str">
        <f>IF(AND(Table2[[#This Row],[20D EMA]]&gt;Table2[[#This Row],[50D EMA]],Table2[[#This Row],[50D EMA]]&gt;Table2[[#This Row],[200D EMA]]),"Uptrend","Downtrend/NoTrend")</f>
        <v>Uptrend</v>
      </c>
      <c r="AL7">
        <v>0.26</v>
      </c>
      <c r="AM7" t="s">
        <v>10340</v>
      </c>
      <c r="AN7">
        <v>3.68</v>
      </c>
      <c r="AO7" t="s">
        <v>10340</v>
      </c>
      <c r="AP7">
        <v>0.19132139214206301</v>
      </c>
      <c r="AQ7">
        <f>(Table2[[#This Row],[Sharpe Ratio]]-AVERAGE(Table2[Sharpe Ratio]))/_xlfn.STDEV.P(Table2[Sharpe Ratio])</f>
        <v>1.4315935550835746</v>
      </c>
      <c r="AR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7.3445551005470096</v>
      </c>
      <c r="AS7">
        <f>_xlfn.RANK.AVG(Table2[[#This Row],[1Y Return vs Nifty Z-Score]],Table2[1Y Return vs Nifty Z-Score])</f>
        <v>15</v>
      </c>
      <c r="AT7">
        <f>_xlfn.RANK.AVG(Table2[[#This Row],[6M Return vs Nifty Z-Score]],Table2[6M Return vs Nifty Z-Score])</f>
        <v>4</v>
      </c>
      <c r="AU7">
        <f>_xlfn.RANK.AVG(Table2[[#This Row],[Sharpe Ratio Z-Score]],Table2[Sharpe Ratio Z-Score])</f>
        <v>52</v>
      </c>
      <c r="AV7">
        <f>(Table2[[#This Row],[Rank 1Y]]+Table2[[#This Row],[Rank 6M]]+Table2[[#This Row],[Rank Sharpe]])/3</f>
        <v>23.666666666666668</v>
      </c>
    </row>
    <row r="8" spans="1:48" x14ac:dyDescent="0.3">
      <c r="A8" t="s">
        <v>263</v>
      </c>
      <c r="B8" t="s">
        <v>264</v>
      </c>
      <c r="C8" t="s">
        <v>10305</v>
      </c>
      <c r="D8" t="s">
        <v>265</v>
      </c>
      <c r="E8">
        <v>104213.43582244001</v>
      </c>
      <c r="F8">
        <v>76.400000000000006</v>
      </c>
      <c r="G8">
        <v>195.28774061764801</v>
      </c>
      <c r="H8">
        <f>(Table2[[#This Row],[1Y Return vs Nifty]]-AVERAGE(Table2[1Y Return vs Nifty]))/_xlfn.STDEV.P(Table2[1Y Return vs Nifty])</f>
        <v>2.63977774986992</v>
      </c>
      <c r="I8">
        <v>25.074073663743299</v>
      </c>
      <c r="J8">
        <f>(Table2[[#This Row],[1M Return vs Nifty]]-AVERAGE(Table2[1M Return vs Nifty]))/_xlfn.STDEV.P(Table2[1M Return vs Nifty])</f>
        <v>2.2143599021019278</v>
      </c>
      <c r="K8">
        <v>61.5712372303393</v>
      </c>
      <c r="L8">
        <f>(Table2[[#This Row],[6M Return vs Nifty]]-AVERAGE(Table2[6M Return vs Nifty]))/_xlfn.STDEV.P(Table2[6M Return vs Nifty])</f>
        <v>1.8826128769710899</v>
      </c>
      <c r="M8">
        <v>-4.2080086302179902</v>
      </c>
      <c r="N8">
        <f>(Table2[[#This Row],[1W Return vs Nifty]]-AVERAGE(Table2[1W Return vs Nifty]))/_xlfn.STDEV.P(Table2[1W Return vs Nifty])</f>
        <v>-1.0593828444450717</v>
      </c>
      <c r="O8">
        <v>73.67</v>
      </c>
      <c r="P8">
        <v>64.780480515779303</v>
      </c>
      <c r="Q8">
        <v>47.6434148436729</v>
      </c>
      <c r="R8">
        <v>52.021334615231702</v>
      </c>
      <c r="S8" s="2">
        <f>(Table2[[#This Row],[Close Price]]-Table2[[#This Row],[20D EMA]])/Table2[[#This Row],[20D EMA]]</f>
        <v>3.7057146735441887E-2</v>
      </c>
      <c r="T8" s="2">
        <f>(Table2[[#This Row],[Close Price]]-Table2[[#This Row],[50D EMA]])/Table2[[#This Row],[50D EMA]]</f>
        <v>0.1793676025819291</v>
      </c>
      <c r="U8" s="2">
        <f>(Table2[[#This Row],[Close Price]]-Table2[[#This Row],[200D EMA]])/Table2[[#This Row],[200D EMA]]</f>
        <v>0.60357942961651523</v>
      </c>
      <c r="V8">
        <v>1.18211520044751</v>
      </c>
      <c r="W8">
        <v>75.66</v>
      </c>
      <c r="X8">
        <v>79.790000000000006</v>
      </c>
      <c r="Y8">
        <v>75.66</v>
      </c>
      <c r="Z8">
        <v>79.790000000000006</v>
      </c>
      <c r="AA8">
        <v>65.599999999999994</v>
      </c>
      <c r="AB8">
        <v>84.29</v>
      </c>
      <c r="AC8" s="2">
        <f>(Table2[[#This Row],[Close Price]]/Table2[[#This Row],[Day Low]])-1</f>
        <v>9.7805974094635761E-3</v>
      </c>
      <c r="AD8" s="2">
        <f>(Table2[[#This Row],[Day High]]/Table2[[#This Row],[Close Price]])-1</f>
        <v>4.4371727748691026E-2</v>
      </c>
      <c r="AE8" s="2">
        <f>(Table2[[#This Row],[Close Price]]/Table2[[#This Row],[Current Week Low]])-1</f>
        <v>9.7805974094635761E-3</v>
      </c>
      <c r="AF8" s="2">
        <f>(Table2[[#This Row],[Current Week High]]/Table2[[#This Row],[Close Price]])-1</f>
        <v>4.4371727748691026E-2</v>
      </c>
      <c r="AG8" s="2">
        <f>(Table2[[#This Row],[Close Price]]/Table2[[#This Row],[Current Month Low]])-1</f>
        <v>0.16463414634146356</v>
      </c>
      <c r="AH8" s="2">
        <f>(Table2[[#This Row],[Current Month High]]/Table2[[#This Row],[Close Price]])-1</f>
        <v>0.10327225130890061</v>
      </c>
      <c r="AI8">
        <v>10.32722513089</v>
      </c>
      <c r="AJ8">
        <v>252.07373271889401</v>
      </c>
      <c r="AK8" t="str">
        <f>IF(AND(Table2[[#This Row],[20D EMA]]&gt;Table2[[#This Row],[50D EMA]],Table2[[#This Row],[50D EMA]]&gt;Table2[[#This Row],[200D EMA]]),"Uptrend","Downtrend/NoTrend")</f>
        <v>Uptrend</v>
      </c>
      <c r="AL8">
        <v>0.42</v>
      </c>
      <c r="AM8" t="s">
        <v>10340</v>
      </c>
      <c r="AN8">
        <v>9.8000000000000007</v>
      </c>
      <c r="AO8" t="s">
        <v>10340</v>
      </c>
      <c r="AP8">
        <v>0.22791276246808001</v>
      </c>
      <c r="AQ8">
        <f>(Table2[[#This Row],[Sharpe Ratio]]-AVERAGE(Table2[Sharpe Ratio]))/_xlfn.STDEV.P(Table2[Sharpe Ratio])</f>
        <v>1.848958243002349</v>
      </c>
      <c r="AR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7.5263259275002152</v>
      </c>
      <c r="AS8">
        <f>_xlfn.RANK.AVG(Table2[[#This Row],[1Y Return vs Nifty Z-Score]],Table2[1Y Return vs Nifty Z-Score])</f>
        <v>16</v>
      </c>
      <c r="AT8">
        <f>_xlfn.RANK.AVG(Table2[[#This Row],[6M Return vs Nifty Z-Score]],Table2[6M Return vs Nifty Z-Score])</f>
        <v>35</v>
      </c>
      <c r="AU8">
        <f>_xlfn.RANK.AVG(Table2[[#This Row],[Sharpe Ratio Z-Score]],Table2[Sharpe Ratio Z-Score])</f>
        <v>24</v>
      </c>
      <c r="AV8">
        <f>(Table2[[#This Row],[Rank 1Y]]+Table2[[#This Row],[Rank 6M]]+Table2[[#This Row],[Rank Sharpe]])/3</f>
        <v>25</v>
      </c>
    </row>
    <row r="9" spans="1:48" x14ac:dyDescent="0.3">
      <c r="A9" t="s">
        <v>790</v>
      </c>
      <c r="B9" t="s">
        <v>791</v>
      </c>
      <c r="C9" t="s">
        <v>10307</v>
      </c>
      <c r="D9" t="s">
        <v>139</v>
      </c>
      <c r="E9">
        <v>20916.87626854</v>
      </c>
      <c r="F9">
        <v>611.79999999999995</v>
      </c>
      <c r="G9">
        <v>156.53754766934799</v>
      </c>
      <c r="H9">
        <f>(Table2[[#This Row],[1Y Return vs Nifty]]-AVERAGE(Table2[1Y Return vs Nifty]))/_xlfn.STDEV.P(Table2[1Y Return vs Nifty])</f>
        <v>2.0252418487447401</v>
      </c>
      <c r="I9">
        <v>12.920317733125399</v>
      </c>
      <c r="J9">
        <f>(Table2[[#This Row],[1M Return vs Nifty]]-AVERAGE(Table2[1M Return vs Nifty]))/_xlfn.STDEV.P(Table2[1M Return vs Nifty])</f>
        <v>1.0711719050258619</v>
      </c>
      <c r="K9">
        <v>59.621186829145799</v>
      </c>
      <c r="L9">
        <f>(Table2[[#This Row],[6M Return vs Nifty]]-AVERAGE(Table2[6M Return vs Nifty]))/_xlfn.STDEV.P(Table2[6M Return vs Nifty])</f>
        <v>1.8157004029134267</v>
      </c>
      <c r="M9">
        <v>-2.60290903396396</v>
      </c>
      <c r="N9">
        <f>(Table2[[#This Row],[1W Return vs Nifty]]-AVERAGE(Table2[1W Return vs Nifty]))/_xlfn.STDEV.P(Table2[1W Return vs Nifty])</f>
        <v>-0.71572656406612656</v>
      </c>
      <c r="O9">
        <v>554.29</v>
      </c>
      <c r="P9">
        <v>508.13239833115</v>
      </c>
      <c r="Q9">
        <v>385.65977406565599</v>
      </c>
      <c r="R9">
        <v>74.913301035311406</v>
      </c>
      <c r="S9" s="2">
        <f>(Table2[[#This Row],[Close Price]]-Table2[[#This Row],[20D EMA]])/Table2[[#This Row],[20D EMA]]</f>
        <v>0.10375435241480091</v>
      </c>
      <c r="T9" s="2">
        <f>(Table2[[#This Row],[Close Price]]-Table2[[#This Row],[50D EMA]])/Table2[[#This Row],[50D EMA]]</f>
        <v>0.20401690978438605</v>
      </c>
      <c r="U9" s="2">
        <f>(Table2[[#This Row],[Close Price]]-Table2[[#This Row],[200D EMA]])/Table2[[#This Row],[200D EMA]]</f>
        <v>0.58637234459367049</v>
      </c>
      <c r="V9">
        <v>1.2378587882622201</v>
      </c>
      <c r="W9">
        <v>587.29999999999995</v>
      </c>
      <c r="X9">
        <v>636.85</v>
      </c>
      <c r="Y9">
        <v>587.29999999999995</v>
      </c>
      <c r="Z9">
        <v>636.85</v>
      </c>
      <c r="AA9">
        <v>493.8</v>
      </c>
      <c r="AB9">
        <v>636.85</v>
      </c>
      <c r="AC9" s="2">
        <f>(Table2[[#This Row],[Close Price]]/Table2[[#This Row],[Day Low]])-1</f>
        <v>4.171632896305133E-2</v>
      </c>
      <c r="AD9" s="2">
        <f>(Table2[[#This Row],[Day High]]/Table2[[#This Row],[Close Price]])-1</f>
        <v>4.0944753187316163E-2</v>
      </c>
      <c r="AE9" s="2">
        <f>(Table2[[#This Row],[Close Price]]/Table2[[#This Row],[Current Week Low]])-1</f>
        <v>4.171632896305133E-2</v>
      </c>
      <c r="AF9" s="2">
        <f>(Table2[[#This Row],[Current Week High]]/Table2[[#This Row],[Close Price]])-1</f>
        <v>4.0944753187316163E-2</v>
      </c>
      <c r="AG9" s="2">
        <f>(Table2[[#This Row],[Close Price]]/Table2[[#This Row],[Current Month Low]])-1</f>
        <v>0.23896314297286336</v>
      </c>
      <c r="AH9" s="2">
        <f>(Table2[[#This Row],[Current Month High]]/Table2[[#This Row],[Close Price]])-1</f>
        <v>4.0944753187316163E-2</v>
      </c>
      <c r="AI9">
        <v>4.0944753187316101</v>
      </c>
      <c r="AJ9">
        <v>191.26398476553101</v>
      </c>
      <c r="AK9" t="str">
        <f>IF(AND(Table2[[#This Row],[20D EMA]]&gt;Table2[[#This Row],[50D EMA]],Table2[[#This Row],[50D EMA]]&gt;Table2[[#This Row],[200D EMA]]),"Uptrend","Downtrend/NoTrend")</f>
        <v>Uptrend</v>
      </c>
      <c r="AL9">
        <v>0.66</v>
      </c>
      <c r="AM9" t="s">
        <v>10340</v>
      </c>
      <c r="AN9">
        <v>20.04</v>
      </c>
      <c r="AO9" t="s">
        <v>10340</v>
      </c>
      <c r="AP9">
        <v>0.23527514363461099</v>
      </c>
      <c r="AQ9">
        <f>(Table2[[#This Row],[Sharpe Ratio]]-AVERAGE(Table2[Sharpe Ratio]))/_xlfn.STDEV.P(Table2[Sharpe Ratio])</f>
        <v>1.9329342704244066</v>
      </c>
      <c r="AR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6.1293218630423087</v>
      </c>
      <c r="AS9">
        <f>_xlfn.RANK.AVG(Table2[[#This Row],[1Y Return vs Nifty Z-Score]],Table2[1Y Return vs Nifty Z-Score])</f>
        <v>32</v>
      </c>
      <c r="AT9">
        <f>_xlfn.RANK.AVG(Table2[[#This Row],[6M Return vs Nifty Z-Score]],Table2[6M Return vs Nifty Z-Score])</f>
        <v>40</v>
      </c>
      <c r="AU9">
        <f>_xlfn.RANK.AVG(Table2[[#This Row],[Sharpe Ratio Z-Score]],Table2[Sharpe Ratio Z-Score])</f>
        <v>18</v>
      </c>
      <c r="AV9">
        <f>(Table2[[#This Row],[Rank 1Y]]+Table2[[#This Row],[Rank 6M]]+Table2[[#This Row],[Rank Sharpe]])/3</f>
        <v>30</v>
      </c>
    </row>
    <row r="10" spans="1:48" x14ac:dyDescent="0.3">
      <c r="A10" t="s">
        <v>315</v>
      </c>
      <c r="B10" t="s">
        <v>316</v>
      </c>
      <c r="C10" t="s">
        <v>10305</v>
      </c>
      <c r="D10" t="s">
        <v>317</v>
      </c>
      <c r="E10">
        <v>86877.967499999999</v>
      </c>
      <c r="F10">
        <v>4307.5</v>
      </c>
      <c r="G10">
        <v>105.082516466464</v>
      </c>
      <c r="H10">
        <f>(Table2[[#This Row],[1Y Return vs Nifty]]-AVERAGE(Table2[1Y Return vs Nifty]))/_xlfn.STDEV.P(Table2[1Y Return vs Nifty])</f>
        <v>1.2092210353806165</v>
      </c>
      <c r="I10">
        <v>-11.420298106690399</v>
      </c>
      <c r="J10">
        <f>(Table2[[#This Row],[1M Return vs Nifty]]-AVERAGE(Table2[1M Return vs Nifty]))/_xlfn.STDEV.P(Table2[1M Return vs Nifty])</f>
        <v>-1.2183178649157589</v>
      </c>
      <c r="K10">
        <v>92.885484696394002</v>
      </c>
      <c r="L10">
        <f>(Table2[[#This Row],[6M Return vs Nifty]]-AVERAGE(Table2[6M Return vs Nifty]))/_xlfn.STDEV.P(Table2[6M Return vs Nifty])</f>
        <v>2.9571049874956294</v>
      </c>
      <c r="M10">
        <v>-10.4173635489967</v>
      </c>
      <c r="N10">
        <f>(Table2[[#This Row],[1W Return vs Nifty]]-AVERAGE(Table2[1W Return vs Nifty]))/_xlfn.STDEV.P(Table2[1W Return vs Nifty])</f>
        <v>-2.3888229738428</v>
      </c>
      <c r="O10">
        <v>4726.33</v>
      </c>
      <c r="P10">
        <v>4535.6012140392304</v>
      </c>
      <c r="Q10">
        <v>3202.1239353450201</v>
      </c>
      <c r="R10">
        <v>31.243483469140799</v>
      </c>
      <c r="S10" s="2">
        <f>(Table2[[#This Row],[Close Price]]-Table2[[#This Row],[20D EMA]])/Table2[[#This Row],[20D EMA]]</f>
        <v>-8.8616325986547687E-2</v>
      </c>
      <c r="T10" s="2">
        <f>(Table2[[#This Row],[Close Price]]-Table2[[#This Row],[50D EMA]])/Table2[[#This Row],[50D EMA]]</f>
        <v>-5.0291285162632787E-2</v>
      </c>
      <c r="U10" s="2">
        <f>(Table2[[#This Row],[Close Price]]-Table2[[#This Row],[200D EMA]])/Table2[[#This Row],[200D EMA]]</f>
        <v>0.345200900081926</v>
      </c>
      <c r="V10">
        <v>0.75384282419053406</v>
      </c>
      <c r="W10">
        <v>4300</v>
      </c>
      <c r="X10">
        <v>4457.6000000000004</v>
      </c>
      <c r="Y10">
        <v>4300</v>
      </c>
      <c r="Z10">
        <v>4457.6000000000004</v>
      </c>
      <c r="AA10">
        <v>4111.1000000000004</v>
      </c>
      <c r="AB10">
        <v>5359.6</v>
      </c>
      <c r="AC10" s="2">
        <f>(Table2[[#This Row],[Close Price]]/Table2[[#This Row],[Day Low]])-1</f>
        <v>1.7441860465117198E-3</v>
      </c>
      <c r="AD10" s="2">
        <f>(Table2[[#This Row],[Day High]]/Table2[[#This Row],[Close Price]])-1</f>
        <v>3.4846198491004232E-2</v>
      </c>
      <c r="AE10" s="2">
        <f>(Table2[[#This Row],[Close Price]]/Table2[[#This Row],[Current Week Low]])-1</f>
        <v>1.7441860465117198E-3</v>
      </c>
      <c r="AF10" s="2">
        <f>(Table2[[#This Row],[Current Week High]]/Table2[[#This Row],[Close Price]])-1</f>
        <v>3.4846198491004232E-2</v>
      </c>
      <c r="AG10" s="2">
        <f>(Table2[[#This Row],[Close Price]]/Table2[[#This Row],[Current Month Low]])-1</f>
        <v>4.7773102089464947E-2</v>
      </c>
      <c r="AH10" s="2">
        <f>(Table2[[#This Row],[Current Month High]]/Table2[[#This Row],[Close Price]])-1</f>
        <v>0.24424840394660485</v>
      </c>
      <c r="AI10">
        <v>36.041787579802602</v>
      </c>
      <c r="AJ10">
        <v>147.27324913891999</v>
      </c>
      <c r="AK10" t="str">
        <f>IF(AND(Table2[[#This Row],[20D EMA]]&gt;Table2[[#This Row],[50D EMA]],Table2[[#This Row],[50D EMA]]&gt;Table2[[#This Row],[200D EMA]]),"Uptrend","Downtrend/NoTrend")</f>
        <v>Uptrend</v>
      </c>
      <c r="AL10">
        <v>0.38</v>
      </c>
      <c r="AM10" t="s">
        <v>10340</v>
      </c>
      <c r="AN10">
        <v>-11.1</v>
      </c>
      <c r="AO10" t="s">
        <v>10339</v>
      </c>
      <c r="AP10">
        <v>0.25852895768395701</v>
      </c>
      <c r="AQ10">
        <f>(Table2[[#This Row],[Sharpe Ratio]]-AVERAGE(Table2[Sharpe Ratio]))/_xlfn.STDEV.P(Table2[Sharpe Ratio])</f>
        <v>2.1981695091475073</v>
      </c>
      <c r="AR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2.7573546932651944</v>
      </c>
      <c r="AS10">
        <f>_xlfn.RANK.AVG(Table2[[#This Row],[1Y Return vs Nifty Z-Score]],Table2[1Y Return vs Nifty Z-Score])</f>
        <v>79</v>
      </c>
      <c r="AT10">
        <f>_xlfn.RANK.AVG(Table2[[#This Row],[6M Return vs Nifty Z-Score]],Table2[6M Return vs Nifty Z-Score])</f>
        <v>9</v>
      </c>
      <c r="AU10">
        <f>_xlfn.RANK.AVG(Table2[[#This Row],[Sharpe Ratio Z-Score]],Table2[Sharpe Ratio Z-Score])</f>
        <v>8</v>
      </c>
      <c r="AV10">
        <f>(Table2[[#This Row],[Rank 1Y]]+Table2[[#This Row],[Rank 6M]]+Table2[[#This Row],[Rank Sharpe]])/3</f>
        <v>32</v>
      </c>
    </row>
    <row r="11" spans="1:48" x14ac:dyDescent="0.3">
      <c r="A11" t="s">
        <v>378</v>
      </c>
      <c r="B11" t="s">
        <v>379</v>
      </c>
      <c r="C11" t="s">
        <v>10304</v>
      </c>
      <c r="D11" t="s">
        <v>86</v>
      </c>
      <c r="E11">
        <v>63601.251424075002</v>
      </c>
      <c r="F11">
        <v>616.75</v>
      </c>
      <c r="G11">
        <v>149.75978012305899</v>
      </c>
      <c r="H11">
        <f>(Table2[[#This Row],[1Y Return vs Nifty]]-AVERAGE(Table2[1Y Return vs Nifty]))/_xlfn.STDEV.P(Table2[1Y Return vs Nifty])</f>
        <v>1.9177538294661569</v>
      </c>
      <c r="I11">
        <v>1.35471678071719</v>
      </c>
      <c r="J11">
        <f>(Table2[[#This Row],[1M Return vs Nifty]]-AVERAGE(Table2[1M Return vs Nifty]))/_xlfn.STDEV.P(Table2[1M Return vs Nifty])</f>
        <v>-1.6693958271294877E-2</v>
      </c>
      <c r="K11">
        <v>49.523395998156403</v>
      </c>
      <c r="L11">
        <f>(Table2[[#This Row],[6M Return vs Nifty]]-AVERAGE(Table2[6M Return vs Nifty]))/_xlfn.STDEV.P(Table2[6M Return vs Nifty])</f>
        <v>1.4692128625889542</v>
      </c>
      <c r="M11">
        <v>-0.13386698803964001</v>
      </c>
      <c r="N11">
        <f>(Table2[[#This Row],[1W Return vs Nifty]]-AVERAGE(Table2[1W Return vs Nifty]))/_xlfn.STDEV.P(Table2[1W Return vs Nifty])</f>
        <v>-0.18709780633557818</v>
      </c>
      <c r="O11">
        <v>560.98</v>
      </c>
      <c r="P11">
        <v>523.61507119801695</v>
      </c>
      <c r="Q11">
        <v>412.92877975318999</v>
      </c>
      <c r="R11">
        <v>74.419786515043199</v>
      </c>
      <c r="S11" s="2">
        <f>(Table2[[#This Row],[Close Price]]-Table2[[#This Row],[20D EMA]])/Table2[[#This Row],[20D EMA]]</f>
        <v>9.941530892366926E-2</v>
      </c>
      <c r="T11" s="2">
        <f>(Table2[[#This Row],[Close Price]]-Table2[[#This Row],[50D EMA]])/Table2[[#This Row],[50D EMA]]</f>
        <v>0.17786907582490488</v>
      </c>
      <c r="U11" s="2">
        <f>(Table2[[#This Row],[Close Price]]-Table2[[#This Row],[200D EMA]])/Table2[[#This Row],[200D EMA]]</f>
        <v>0.49359896970280248</v>
      </c>
      <c r="V11">
        <v>2.53017375609573</v>
      </c>
      <c r="W11">
        <v>580.4</v>
      </c>
      <c r="X11">
        <v>624.95000000000005</v>
      </c>
      <c r="Y11">
        <v>580.4</v>
      </c>
      <c r="Z11">
        <v>624.95000000000005</v>
      </c>
      <c r="AA11">
        <v>515.95000000000005</v>
      </c>
      <c r="AB11">
        <v>624.95000000000005</v>
      </c>
      <c r="AC11" s="2">
        <f>(Table2[[#This Row],[Close Price]]/Table2[[#This Row],[Day Low]])-1</f>
        <v>6.2629221226740306E-2</v>
      </c>
      <c r="AD11" s="2">
        <f>(Table2[[#This Row],[Day High]]/Table2[[#This Row],[Close Price]])-1</f>
        <v>1.3295500608025979E-2</v>
      </c>
      <c r="AE11" s="2">
        <f>(Table2[[#This Row],[Close Price]]/Table2[[#This Row],[Current Week Low]])-1</f>
        <v>6.2629221226740306E-2</v>
      </c>
      <c r="AF11" s="2">
        <f>(Table2[[#This Row],[Current Week High]]/Table2[[#This Row],[Close Price]])-1</f>
        <v>1.3295500608025979E-2</v>
      </c>
      <c r="AG11" s="2">
        <f>(Table2[[#This Row],[Close Price]]/Table2[[#This Row],[Current Month Low]])-1</f>
        <v>0.19536776819459245</v>
      </c>
      <c r="AH11" s="2">
        <f>(Table2[[#This Row],[Current Month High]]/Table2[[#This Row],[Close Price]])-1</f>
        <v>1.3295500608025979E-2</v>
      </c>
      <c r="AI11">
        <v>2.73206323469801</v>
      </c>
      <c r="AJ11">
        <v>204.11735700197201</v>
      </c>
      <c r="AK11" t="str">
        <f>IF(AND(Table2[[#This Row],[20D EMA]]&gt;Table2[[#This Row],[50D EMA]],Table2[[#This Row],[50D EMA]]&gt;Table2[[#This Row],[200D EMA]]),"Uptrend","Downtrend/NoTrend")</f>
        <v>Uptrend</v>
      </c>
      <c r="AL11">
        <v>0.39</v>
      </c>
      <c r="AM11" t="s">
        <v>10340</v>
      </c>
      <c r="AN11">
        <v>14.13</v>
      </c>
      <c r="AO11" t="s">
        <v>10340</v>
      </c>
      <c r="AP11">
        <v>0.23527995384672701</v>
      </c>
      <c r="AQ11">
        <f>(Table2[[#This Row],[Sharpe Ratio]]-AVERAGE(Table2[Sharpe Ratio]))/_xlfn.STDEV.P(Table2[Sharpe Ratio])</f>
        <v>1.9329891361662668</v>
      </c>
      <c r="AR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5.1161640636145043</v>
      </c>
      <c r="AS11">
        <f>_xlfn.RANK.AVG(Table2[[#This Row],[1Y Return vs Nifty Z-Score]],Table2[1Y Return vs Nifty Z-Score])</f>
        <v>36</v>
      </c>
      <c r="AT11">
        <f>_xlfn.RANK.AVG(Table2[[#This Row],[6M Return vs Nifty Z-Score]],Table2[6M Return vs Nifty Z-Score])</f>
        <v>58</v>
      </c>
      <c r="AU11">
        <f>_xlfn.RANK.AVG(Table2[[#This Row],[Sharpe Ratio Z-Score]],Table2[Sharpe Ratio Z-Score])</f>
        <v>17</v>
      </c>
      <c r="AV11">
        <f>(Table2[[#This Row],[Rank 1Y]]+Table2[[#This Row],[Rank 6M]]+Table2[[#This Row],[Rank Sharpe]])/3</f>
        <v>37</v>
      </c>
    </row>
    <row r="12" spans="1:48" x14ac:dyDescent="0.3">
      <c r="A12" t="s">
        <v>236</v>
      </c>
      <c r="B12" t="s">
        <v>237</v>
      </c>
      <c r="C12" t="s">
        <v>10293</v>
      </c>
      <c r="D12" t="s">
        <v>57</v>
      </c>
      <c r="E12">
        <v>114244.79820088499</v>
      </c>
      <c r="F12">
        <v>702.35</v>
      </c>
      <c r="G12">
        <v>252.100879117989</v>
      </c>
      <c r="H12">
        <f>(Table2[[#This Row],[1Y Return vs Nifty]]-AVERAGE(Table2[1Y Return vs Nifty]))/_xlfn.STDEV.P(Table2[1Y Return vs Nifty])</f>
        <v>3.5407723155134523</v>
      </c>
      <c r="I12">
        <v>17.826620500807699</v>
      </c>
      <c r="J12">
        <f>(Table2[[#This Row],[1M Return vs Nifty]]-AVERAGE(Table2[1M Return vs Nifty]))/_xlfn.STDEV.P(Table2[1M Return vs Nifty])</f>
        <v>1.5326610501143902</v>
      </c>
      <c r="K12">
        <v>71.7716131701889</v>
      </c>
      <c r="L12">
        <f>(Table2[[#This Row],[6M Return vs Nifty]]-AVERAGE(Table2[6M Return vs Nifty]))/_xlfn.STDEV.P(Table2[6M Return vs Nifty])</f>
        <v>2.2326204408965471</v>
      </c>
      <c r="M12">
        <v>-3.54031778879436</v>
      </c>
      <c r="N12">
        <f>(Table2[[#This Row],[1W Return vs Nifty]]-AVERAGE(Table2[1W Return vs Nifty]))/_xlfn.STDEV.P(Table2[1W Return vs Nifty])</f>
        <v>-0.91642838134369409</v>
      </c>
      <c r="O12">
        <v>643.41</v>
      </c>
      <c r="P12">
        <v>578.271203530756</v>
      </c>
      <c r="Q12">
        <v>422.06430032420297</v>
      </c>
      <c r="R12">
        <v>72.330092325221102</v>
      </c>
      <c r="S12" s="2">
        <f>(Table2[[#This Row],[Close Price]]-Table2[[#This Row],[20D EMA]])/Table2[[#This Row],[20D EMA]]</f>
        <v>9.160566357377109E-2</v>
      </c>
      <c r="T12" s="2">
        <f>(Table2[[#This Row],[Close Price]]-Table2[[#This Row],[50D EMA]])/Table2[[#This Row],[50D EMA]]</f>
        <v>0.21456852029230392</v>
      </c>
      <c r="U12" s="2">
        <f>(Table2[[#This Row],[Close Price]]-Table2[[#This Row],[200D EMA]])/Table2[[#This Row],[200D EMA]]</f>
        <v>0.66408293584768807</v>
      </c>
      <c r="V12">
        <v>1.0267827456826</v>
      </c>
      <c r="W12">
        <v>686.45</v>
      </c>
      <c r="X12">
        <v>714</v>
      </c>
      <c r="Y12">
        <v>686.45</v>
      </c>
      <c r="Z12">
        <v>714</v>
      </c>
      <c r="AA12">
        <v>568.29999999999995</v>
      </c>
      <c r="AB12">
        <v>714.3</v>
      </c>
      <c r="AC12" s="2">
        <f>(Table2[[#This Row],[Close Price]]/Table2[[#This Row],[Day Low]])-1</f>
        <v>2.316264840847837E-2</v>
      </c>
      <c r="AD12" s="2">
        <f>(Table2[[#This Row],[Day High]]/Table2[[#This Row],[Close Price]])-1</f>
        <v>1.6587171638072107E-2</v>
      </c>
      <c r="AE12" s="2">
        <f>(Table2[[#This Row],[Close Price]]/Table2[[#This Row],[Current Week Low]])-1</f>
        <v>2.316264840847837E-2</v>
      </c>
      <c r="AF12" s="2">
        <f>(Table2[[#This Row],[Current Week High]]/Table2[[#This Row],[Close Price]])-1</f>
        <v>1.6587171638072107E-2</v>
      </c>
      <c r="AG12" s="2">
        <f>(Table2[[#This Row],[Close Price]]/Table2[[#This Row],[Current Month Low]])-1</f>
        <v>0.23587893718106656</v>
      </c>
      <c r="AH12" s="2">
        <f>(Table2[[#This Row],[Current Month High]]/Table2[[#This Row],[Close Price]])-1</f>
        <v>1.7014309105146896E-2</v>
      </c>
      <c r="AI12">
        <v>1.7014309105146801</v>
      </c>
      <c r="AJ12">
        <v>289.47319778188501</v>
      </c>
      <c r="AK12" t="str">
        <f>IF(AND(Table2[[#This Row],[20D EMA]]&gt;Table2[[#This Row],[50D EMA]],Table2[[#This Row],[50D EMA]]&gt;Table2[[#This Row],[200D EMA]]),"Uptrend","Downtrend/NoTrend")</f>
        <v>Uptrend</v>
      </c>
      <c r="AL12">
        <v>0.6</v>
      </c>
      <c r="AM12" t="s">
        <v>10340</v>
      </c>
      <c r="AN12">
        <v>13.69</v>
      </c>
      <c r="AO12" t="s">
        <v>10340</v>
      </c>
      <c r="AP12">
        <v>0.17256199332358099</v>
      </c>
      <c r="AQ12">
        <f>(Table2[[#This Row],[Sharpe Ratio]]-AVERAGE(Table2[Sharpe Ratio]))/_xlfn.STDEV.P(Table2[Sharpe Ratio])</f>
        <v>1.217622048587337</v>
      </c>
      <c r="AR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7.607247473768032</v>
      </c>
      <c r="AS12">
        <f>_xlfn.RANK.AVG(Table2[[#This Row],[1Y Return vs Nifty Z-Score]],Table2[1Y Return vs Nifty Z-Score])</f>
        <v>9</v>
      </c>
      <c r="AT12">
        <f>_xlfn.RANK.AVG(Table2[[#This Row],[6M Return vs Nifty Z-Score]],Table2[6M Return vs Nifty Z-Score])</f>
        <v>22</v>
      </c>
      <c r="AU12">
        <f>_xlfn.RANK.AVG(Table2[[#This Row],[Sharpe Ratio Z-Score]],Table2[Sharpe Ratio Z-Score])</f>
        <v>87</v>
      </c>
      <c r="AV12">
        <f>(Table2[[#This Row],[Rank 1Y]]+Table2[[#This Row],[Rank 6M]]+Table2[[#This Row],[Rank Sharpe]])/3</f>
        <v>39.333333333333336</v>
      </c>
    </row>
    <row r="13" spans="1:48" x14ac:dyDescent="0.3">
      <c r="A13" t="s">
        <v>946</v>
      </c>
      <c r="B13" t="s">
        <v>947</v>
      </c>
      <c r="C13" t="s">
        <v>10305</v>
      </c>
      <c r="D13" t="s">
        <v>133</v>
      </c>
      <c r="E13">
        <v>15689.756243</v>
      </c>
      <c r="F13">
        <v>1876.7</v>
      </c>
      <c r="G13">
        <v>100.83335788473001</v>
      </c>
      <c r="H13">
        <f>(Table2[[#This Row],[1Y Return vs Nifty]]-AVERAGE(Table2[1Y Return vs Nifty]))/_xlfn.STDEV.P(Table2[1Y Return vs Nifty])</f>
        <v>1.1418340032299998</v>
      </c>
      <c r="I13">
        <v>20.715558795260101</v>
      </c>
      <c r="J13">
        <f>(Table2[[#This Row],[1M Return vs Nifty]]-AVERAGE(Table2[1M Return vs Nifty]))/_xlfn.STDEV.P(Table2[1M Return vs Nifty])</f>
        <v>1.8043959443614794</v>
      </c>
      <c r="K13">
        <v>118.920416110791</v>
      </c>
      <c r="L13">
        <f>(Table2[[#This Row],[6M Return vs Nifty]]-AVERAGE(Table2[6M Return vs Nifty]))/_xlfn.STDEV.P(Table2[6M Return vs Nifty])</f>
        <v>3.8504468579378881</v>
      </c>
      <c r="M13">
        <v>1.8322266976626</v>
      </c>
      <c r="N13">
        <f>(Table2[[#This Row],[1W Return vs Nifty]]-AVERAGE(Table2[1W Return vs Nifty]))/_xlfn.STDEV.P(Table2[1W Return vs Nifty])</f>
        <v>0.23384831095322697</v>
      </c>
      <c r="O13">
        <v>1678.43</v>
      </c>
      <c r="P13">
        <v>1490.57921313821</v>
      </c>
      <c r="Q13">
        <v>1079.27781929857</v>
      </c>
      <c r="R13">
        <v>77.3740424476361</v>
      </c>
      <c r="S13" s="2">
        <f>(Table2[[#This Row],[Close Price]]-Table2[[#This Row],[20D EMA]])/Table2[[#This Row],[20D EMA]]</f>
        <v>0.11812825080581256</v>
      </c>
      <c r="T13" s="2">
        <f>(Table2[[#This Row],[Close Price]]-Table2[[#This Row],[50D EMA]])/Table2[[#This Row],[50D EMA]]</f>
        <v>0.25904076982857271</v>
      </c>
      <c r="U13" s="2">
        <f>(Table2[[#This Row],[Close Price]]-Table2[[#This Row],[200D EMA]])/Table2[[#This Row],[200D EMA]]</f>
        <v>0.73884792816337153</v>
      </c>
      <c r="V13">
        <v>0.92490777179510697</v>
      </c>
      <c r="W13">
        <v>1810.2</v>
      </c>
      <c r="X13">
        <v>1876.7</v>
      </c>
      <c r="Y13">
        <v>1810.2</v>
      </c>
      <c r="Z13">
        <v>1876.7</v>
      </c>
      <c r="AA13">
        <v>1557</v>
      </c>
      <c r="AB13">
        <v>1876.7</v>
      </c>
      <c r="AC13" s="2">
        <f>(Table2[[#This Row],[Close Price]]/Table2[[#This Row],[Day Low]])-1</f>
        <v>3.6736272235112111E-2</v>
      </c>
      <c r="AD13" s="2">
        <f>(Table2[[#This Row],[Day High]]/Table2[[#This Row],[Close Price]])-1</f>
        <v>0</v>
      </c>
      <c r="AE13" s="2">
        <f>(Table2[[#This Row],[Close Price]]/Table2[[#This Row],[Current Week Low]])-1</f>
        <v>3.6736272235112111E-2</v>
      </c>
      <c r="AF13" s="2">
        <f>(Table2[[#This Row],[Current Week High]]/Table2[[#This Row],[Close Price]])-1</f>
        <v>0</v>
      </c>
      <c r="AG13" s="2">
        <f>(Table2[[#This Row],[Close Price]]/Table2[[#This Row],[Current Month Low]])-1</f>
        <v>0.20533076429030195</v>
      </c>
      <c r="AH13" s="2">
        <f>(Table2[[#This Row],[Current Month High]]/Table2[[#This Row],[Close Price]])-1</f>
        <v>0</v>
      </c>
      <c r="AI13">
        <v>0</v>
      </c>
      <c r="AJ13">
        <v>188.72307692307601</v>
      </c>
      <c r="AK13" t="str">
        <f>IF(AND(Table2[[#This Row],[20D EMA]]&gt;Table2[[#This Row],[50D EMA]],Table2[[#This Row],[50D EMA]]&gt;Table2[[#This Row],[200D EMA]]),"Uptrend","Downtrend/NoTrend")</f>
        <v>Uptrend</v>
      </c>
      <c r="AL13">
        <v>0.66</v>
      </c>
      <c r="AM13" t="s">
        <v>10340</v>
      </c>
      <c r="AN13">
        <v>14.02</v>
      </c>
      <c r="AO13" t="s">
        <v>10340</v>
      </c>
      <c r="AP13">
        <v>0.22448561015905699</v>
      </c>
      <c r="AQ13">
        <f>(Table2[[#This Row],[Sharpe Ratio]]-AVERAGE(Table2[Sharpe Ratio]))/_xlfn.STDEV.P(Table2[Sharpe Ratio])</f>
        <v>1.8098678142711657</v>
      </c>
      <c r="AR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8.8403929307537599</v>
      </c>
      <c r="AS13">
        <f>_xlfn.RANK.AVG(Table2[[#This Row],[1Y Return vs Nifty Z-Score]],Table2[1Y Return vs Nifty Z-Score])</f>
        <v>88</v>
      </c>
      <c r="AT13">
        <f>_xlfn.RANK.AVG(Table2[[#This Row],[6M Return vs Nifty Z-Score]],Table2[6M Return vs Nifty Z-Score])</f>
        <v>3</v>
      </c>
      <c r="AU13">
        <f>_xlfn.RANK.AVG(Table2[[#This Row],[Sharpe Ratio Z-Score]],Table2[Sharpe Ratio Z-Score])</f>
        <v>27</v>
      </c>
      <c r="AV13">
        <f>(Table2[[#This Row],[Rank 1Y]]+Table2[[#This Row],[Rank 6M]]+Table2[[#This Row],[Rank Sharpe]])/3</f>
        <v>39.333333333333336</v>
      </c>
    </row>
    <row r="14" spans="1:48" x14ac:dyDescent="0.3">
      <c r="A14" t="s">
        <v>1013</v>
      </c>
      <c r="B14" t="s">
        <v>1014</v>
      </c>
      <c r="C14" t="s">
        <v>10300</v>
      </c>
      <c r="D14" t="s">
        <v>127</v>
      </c>
      <c r="E14">
        <v>13971.0149298299</v>
      </c>
      <c r="F14">
        <v>962.85</v>
      </c>
      <c r="G14">
        <v>116.81301747499</v>
      </c>
      <c r="H14">
        <f>(Table2[[#This Row],[1Y Return vs Nifty]]-AVERAGE(Table2[1Y Return vs Nifty]))/_xlfn.STDEV.P(Table2[1Y Return vs Nifty])</f>
        <v>1.3952540189464597</v>
      </c>
      <c r="I14">
        <v>9.0445561940185204</v>
      </c>
      <c r="J14">
        <f>(Table2[[#This Row],[1M Return vs Nifty]]-AVERAGE(Table2[1M Return vs Nifty]))/_xlfn.STDEV.P(Table2[1M Return vs Nifty])</f>
        <v>0.70661595241913677</v>
      </c>
      <c r="K14">
        <v>73.976465335567397</v>
      </c>
      <c r="L14">
        <f>(Table2[[#This Row],[6M Return vs Nifty]]-AVERAGE(Table2[6M Return vs Nifty]))/_xlfn.STDEV.P(Table2[6M Return vs Nifty])</f>
        <v>2.3082759794542054</v>
      </c>
      <c r="M14">
        <v>-2.3672790857962398</v>
      </c>
      <c r="N14">
        <f>(Table2[[#This Row],[1W Return vs Nifty]]-AVERAGE(Table2[1W Return vs Nifty]))/_xlfn.STDEV.P(Table2[1W Return vs Nifty])</f>
        <v>-0.66527753789841515</v>
      </c>
      <c r="O14">
        <v>907.92</v>
      </c>
      <c r="P14">
        <v>821.41448641467196</v>
      </c>
      <c r="Q14">
        <v>605.49169909943305</v>
      </c>
      <c r="R14">
        <v>69.875443736360594</v>
      </c>
      <c r="S14" s="2">
        <f>(Table2[[#This Row],[Close Price]]-Table2[[#This Row],[20D EMA]])/Table2[[#This Row],[20D EMA]]</f>
        <v>6.0500925191646911E-2</v>
      </c>
      <c r="T14" s="2">
        <f>(Table2[[#This Row],[Close Price]]-Table2[[#This Row],[50D EMA]])/Table2[[#This Row],[50D EMA]]</f>
        <v>0.17218531682180199</v>
      </c>
      <c r="U14" s="2">
        <f>(Table2[[#This Row],[Close Price]]-Table2[[#This Row],[200D EMA]])/Table2[[#This Row],[200D EMA]]</f>
        <v>0.5901952106561944</v>
      </c>
      <c r="V14">
        <v>0.62636650349947298</v>
      </c>
      <c r="W14">
        <v>935.55</v>
      </c>
      <c r="X14">
        <v>966.5</v>
      </c>
      <c r="Y14">
        <v>935.55</v>
      </c>
      <c r="Z14">
        <v>966.5</v>
      </c>
      <c r="AA14">
        <v>853.2</v>
      </c>
      <c r="AB14">
        <v>999</v>
      </c>
      <c r="AC14" s="2">
        <f>(Table2[[#This Row],[Close Price]]/Table2[[#This Row],[Day Low]])-1</f>
        <v>2.9180695847362603E-2</v>
      </c>
      <c r="AD14" s="2">
        <f>(Table2[[#This Row],[Day High]]/Table2[[#This Row],[Close Price]])-1</f>
        <v>3.7908293088226852E-3</v>
      </c>
      <c r="AE14" s="2">
        <f>(Table2[[#This Row],[Close Price]]/Table2[[#This Row],[Current Week Low]])-1</f>
        <v>2.9180695847362603E-2</v>
      </c>
      <c r="AF14" s="2">
        <f>(Table2[[#This Row],[Current Week High]]/Table2[[#This Row],[Close Price]])-1</f>
        <v>3.7908293088226852E-3</v>
      </c>
      <c r="AG14" s="2">
        <f>(Table2[[#This Row],[Close Price]]/Table2[[#This Row],[Current Month Low]])-1</f>
        <v>0.12851617440225027</v>
      </c>
      <c r="AH14" s="2">
        <f>(Table2[[#This Row],[Current Month High]]/Table2[[#This Row],[Close Price]])-1</f>
        <v>3.7544788907929449E-2</v>
      </c>
      <c r="AI14">
        <v>3.7544788907929401</v>
      </c>
      <c r="AJ14">
        <v>157.377706495589</v>
      </c>
      <c r="AK14" t="str">
        <f>IF(AND(Table2[[#This Row],[20D EMA]]&gt;Table2[[#This Row],[50D EMA]],Table2[[#This Row],[50D EMA]]&gt;Table2[[#This Row],[200D EMA]]),"Uptrend","Downtrend/NoTrend")</f>
        <v>Uptrend</v>
      </c>
      <c r="AL14">
        <v>0.66</v>
      </c>
      <c r="AM14" t="s">
        <v>10340</v>
      </c>
      <c r="AN14">
        <v>5.74</v>
      </c>
      <c r="AO14" t="s">
        <v>10340</v>
      </c>
      <c r="AP14">
        <v>0.19724812299017799</v>
      </c>
      <c r="AQ14">
        <f>(Table2[[#This Row],[Sharpe Ratio]]-AVERAGE(Table2[Sharpe Ratio]))/_xlfn.STDEV.P(Table2[Sharpe Ratio])</f>
        <v>1.4991944169469877</v>
      </c>
      <c r="AR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5.2440628298683745</v>
      </c>
      <c r="AS14">
        <f>_xlfn.RANK.AVG(Table2[[#This Row],[1Y Return vs Nifty Z-Score]],Table2[1Y Return vs Nifty Z-Score])</f>
        <v>61</v>
      </c>
      <c r="AT14">
        <f>_xlfn.RANK.AVG(Table2[[#This Row],[6M Return vs Nifty Z-Score]],Table2[6M Return vs Nifty Z-Score])</f>
        <v>20</v>
      </c>
      <c r="AU14">
        <f>_xlfn.RANK.AVG(Table2[[#This Row],[Sharpe Ratio Z-Score]],Table2[Sharpe Ratio Z-Score])</f>
        <v>46</v>
      </c>
      <c r="AV14">
        <f>(Table2[[#This Row],[Rank 1Y]]+Table2[[#This Row],[Rank 6M]]+Table2[[#This Row],[Rank Sharpe]])/3</f>
        <v>42.333333333333336</v>
      </c>
    </row>
    <row r="15" spans="1:48" x14ac:dyDescent="0.3">
      <c r="A15" t="s">
        <v>991</v>
      </c>
      <c r="B15" t="s">
        <v>992</v>
      </c>
      <c r="C15" t="s">
        <v>10305</v>
      </c>
      <c r="D15" t="s">
        <v>163</v>
      </c>
      <c r="E15">
        <v>14427.468390399999</v>
      </c>
      <c r="F15">
        <v>14260.45</v>
      </c>
      <c r="G15">
        <v>121.670670562175</v>
      </c>
      <c r="H15">
        <f>(Table2[[#This Row],[1Y Return vs Nifty]]-AVERAGE(Table2[1Y Return vs Nifty]))/_xlfn.STDEV.P(Table2[1Y Return vs Nifty])</f>
        <v>1.4722911119299593</v>
      </c>
      <c r="I15">
        <v>20.825613599944202</v>
      </c>
      <c r="J15">
        <f>(Table2[[#This Row],[1M Return vs Nifty]]-AVERAGE(Table2[1M Return vs Nifty]))/_xlfn.STDEV.P(Table2[1M Return vs Nifty])</f>
        <v>1.8147477510337249</v>
      </c>
      <c r="K15">
        <v>48.013083882650697</v>
      </c>
      <c r="L15">
        <f>(Table2[[#This Row],[6M Return vs Nifty]]-AVERAGE(Table2[6M Return vs Nifty]))/_xlfn.STDEV.P(Table2[6M Return vs Nifty])</f>
        <v>1.4173892173201457</v>
      </c>
      <c r="M15">
        <v>1.4863053726108499</v>
      </c>
      <c r="N15">
        <f>(Table2[[#This Row],[1W Return vs Nifty]]-AVERAGE(Table2[1W Return vs Nifty]))/_xlfn.STDEV.P(Table2[1W Return vs Nifty])</f>
        <v>0.15978559475263907</v>
      </c>
      <c r="O15">
        <v>13585.67</v>
      </c>
      <c r="P15">
        <v>12692.9034352855</v>
      </c>
      <c r="Q15">
        <v>9717.67821557975</v>
      </c>
      <c r="R15">
        <v>64.214454630557597</v>
      </c>
      <c r="S15" s="2">
        <f>(Table2[[#This Row],[Close Price]]-Table2[[#This Row],[20D EMA]])/Table2[[#This Row],[20D EMA]]</f>
        <v>4.9668511011970749E-2</v>
      </c>
      <c r="T15" s="2">
        <f>(Table2[[#This Row],[Close Price]]-Table2[[#This Row],[50D EMA]])/Table2[[#This Row],[50D EMA]]</f>
        <v>0.12349787207525875</v>
      </c>
      <c r="U15" s="2">
        <f>(Table2[[#This Row],[Close Price]]-Table2[[#This Row],[200D EMA]])/Table2[[#This Row],[200D EMA]]</f>
        <v>0.46747501652576917</v>
      </c>
      <c r="V15">
        <v>0.82419989392474502</v>
      </c>
      <c r="W15">
        <v>14200</v>
      </c>
      <c r="X15">
        <v>14595.6</v>
      </c>
      <c r="Y15">
        <v>14200</v>
      </c>
      <c r="Z15">
        <v>14595.6</v>
      </c>
      <c r="AA15">
        <v>12900.1</v>
      </c>
      <c r="AB15">
        <v>14631.2</v>
      </c>
      <c r="AC15" s="2">
        <f>(Table2[[#This Row],[Close Price]]/Table2[[#This Row],[Day Low]])-1</f>
        <v>4.2570422535210817E-3</v>
      </c>
      <c r="AD15" s="2">
        <f>(Table2[[#This Row],[Day High]]/Table2[[#This Row],[Close Price]])-1</f>
        <v>2.350206339912142E-2</v>
      </c>
      <c r="AE15" s="2">
        <f>(Table2[[#This Row],[Close Price]]/Table2[[#This Row],[Current Week Low]])-1</f>
        <v>4.2570422535210817E-3</v>
      </c>
      <c r="AF15" s="2">
        <f>(Table2[[#This Row],[Current Week High]]/Table2[[#This Row],[Close Price]])-1</f>
        <v>2.350206339912142E-2</v>
      </c>
      <c r="AG15" s="2">
        <f>(Table2[[#This Row],[Close Price]]/Table2[[#This Row],[Current Month Low]])-1</f>
        <v>0.10545267090952781</v>
      </c>
      <c r="AH15" s="2">
        <f>(Table2[[#This Row],[Current Month High]]/Table2[[#This Row],[Close Price]])-1</f>
        <v>2.599847830888935E-2</v>
      </c>
      <c r="AI15">
        <v>2.5998478308889301</v>
      </c>
      <c r="AJ15">
        <v>238.56316995287301</v>
      </c>
      <c r="AK15" t="str">
        <f>IF(AND(Table2[[#This Row],[20D EMA]]&gt;Table2[[#This Row],[50D EMA]],Table2[[#This Row],[50D EMA]]&gt;Table2[[#This Row],[200D EMA]]),"Uptrend","Downtrend/NoTrend")</f>
        <v>Uptrend</v>
      </c>
      <c r="AL15">
        <v>0.24</v>
      </c>
      <c r="AM15" t="s">
        <v>10340</v>
      </c>
      <c r="AN15">
        <v>6.83</v>
      </c>
      <c r="AO15" t="s">
        <v>10340</v>
      </c>
      <c r="AP15">
        <v>0.243427573781512</v>
      </c>
      <c r="AQ15">
        <f>(Table2[[#This Row],[Sharpe Ratio]]-AVERAGE(Table2[Sharpe Ratio]))/_xlfn.STDEV.P(Table2[Sharpe Ratio])</f>
        <v>2.0259216724737277</v>
      </c>
      <c r="AR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6.8901353475101974</v>
      </c>
      <c r="AS15">
        <f>_xlfn.RANK.AVG(Table2[[#This Row],[1Y Return vs Nifty Z-Score]],Table2[1Y Return vs Nifty Z-Score])</f>
        <v>56</v>
      </c>
      <c r="AT15">
        <f>_xlfn.RANK.AVG(Table2[[#This Row],[6M Return vs Nifty Z-Score]],Table2[6M Return vs Nifty Z-Score])</f>
        <v>64</v>
      </c>
      <c r="AU15">
        <f>_xlfn.RANK.AVG(Table2[[#This Row],[Sharpe Ratio Z-Score]],Table2[Sharpe Ratio Z-Score])</f>
        <v>12</v>
      </c>
      <c r="AV15">
        <f>(Table2[[#This Row],[Rank 1Y]]+Table2[[#This Row],[Rank 6M]]+Table2[[#This Row],[Rank Sharpe]])/3</f>
        <v>44</v>
      </c>
    </row>
    <row r="16" spans="1:48" x14ac:dyDescent="0.3">
      <c r="A16" t="s">
        <v>1238</v>
      </c>
      <c r="B16" t="s">
        <v>1239</v>
      </c>
      <c r="C16" t="s">
        <v>10298</v>
      </c>
      <c r="D16" t="s">
        <v>46</v>
      </c>
      <c r="E16">
        <v>9497.27658143999</v>
      </c>
      <c r="F16">
        <v>552.85</v>
      </c>
      <c r="G16">
        <v>134.57638394212901</v>
      </c>
      <c r="H16">
        <f>(Table2[[#This Row],[1Y Return vs Nifty]]-AVERAGE(Table2[1Y Return vs Nifty]))/_xlfn.STDEV.P(Table2[1Y Return vs Nifty])</f>
        <v>1.6769616851112279</v>
      </c>
      <c r="I16">
        <v>8.0435639499548799</v>
      </c>
      <c r="J16">
        <f>(Table2[[#This Row],[1M Return vs Nifty]]-AVERAGE(Table2[1M Return vs Nifty]))/_xlfn.STDEV.P(Table2[1M Return vs Nifty])</f>
        <v>0.61246215131334047</v>
      </c>
      <c r="K16">
        <v>47.631519166104503</v>
      </c>
      <c r="L16">
        <f>(Table2[[#This Row],[6M Return vs Nifty]]-AVERAGE(Table2[6M Return vs Nifty]))/_xlfn.STDEV.P(Table2[6M Return vs Nifty])</f>
        <v>1.4042965099821247</v>
      </c>
      <c r="M16">
        <v>-1.3429067882260199</v>
      </c>
      <c r="N16">
        <f>(Table2[[#This Row],[1W Return vs Nifty]]-AVERAGE(Table2[1W Return vs Nifty]))/_xlfn.STDEV.P(Table2[1W Return vs Nifty])</f>
        <v>-0.44595658465178467</v>
      </c>
      <c r="O16">
        <v>534.86</v>
      </c>
      <c r="P16">
        <v>504.469177978468</v>
      </c>
      <c r="Q16">
        <v>389.19438011560499</v>
      </c>
      <c r="R16">
        <v>57.690079489947699</v>
      </c>
      <c r="S16" s="2">
        <f>(Table2[[#This Row],[Close Price]]-Table2[[#This Row],[20D EMA]])/Table2[[#This Row],[20D EMA]]</f>
        <v>3.3634969898665087E-2</v>
      </c>
      <c r="T16" s="2">
        <f>(Table2[[#This Row],[Close Price]]-Table2[[#This Row],[50D EMA]])/Table2[[#This Row],[50D EMA]]</f>
        <v>9.5904416232931958E-2</v>
      </c>
      <c r="U16" s="2">
        <f>(Table2[[#This Row],[Close Price]]-Table2[[#This Row],[200D EMA]])/Table2[[#This Row],[200D EMA]]</f>
        <v>0.42049841479155819</v>
      </c>
      <c r="V16">
        <v>0.66235353661196195</v>
      </c>
      <c r="W16">
        <v>548.9</v>
      </c>
      <c r="X16">
        <v>563</v>
      </c>
      <c r="Y16">
        <v>548.9</v>
      </c>
      <c r="Z16">
        <v>563</v>
      </c>
      <c r="AA16">
        <v>463</v>
      </c>
      <c r="AB16">
        <v>582.70000000000005</v>
      </c>
      <c r="AC16" s="2">
        <f>(Table2[[#This Row],[Close Price]]/Table2[[#This Row],[Day Low]])-1</f>
        <v>7.1962106030243334E-3</v>
      </c>
      <c r="AD16" s="2">
        <f>(Table2[[#This Row],[Day High]]/Table2[[#This Row],[Close Price]])-1</f>
        <v>1.8359410328298686E-2</v>
      </c>
      <c r="AE16" s="2">
        <f>(Table2[[#This Row],[Close Price]]/Table2[[#This Row],[Current Week Low]])-1</f>
        <v>7.1962106030243334E-3</v>
      </c>
      <c r="AF16" s="2">
        <f>(Table2[[#This Row],[Current Week High]]/Table2[[#This Row],[Close Price]])-1</f>
        <v>1.8359410328298686E-2</v>
      </c>
      <c r="AG16" s="2">
        <f>(Table2[[#This Row],[Close Price]]/Table2[[#This Row],[Current Month Low]])-1</f>
        <v>0.19406047516198699</v>
      </c>
      <c r="AH16" s="2">
        <f>(Table2[[#This Row],[Current Month High]]/Table2[[#This Row],[Close Price]])-1</f>
        <v>5.3992945645292556E-2</v>
      </c>
      <c r="AI16">
        <v>6.7106810165506099</v>
      </c>
      <c r="AJ16">
        <v>194.06914893617</v>
      </c>
      <c r="AK16" t="str">
        <f>IF(AND(Table2[[#This Row],[20D EMA]]&gt;Table2[[#This Row],[50D EMA]],Table2[[#This Row],[50D EMA]]&gt;Table2[[#This Row],[200D EMA]]),"Uptrend","Downtrend/NoTrend")</f>
        <v>Uptrend</v>
      </c>
      <c r="AL16">
        <v>0.23</v>
      </c>
      <c r="AM16" t="s">
        <v>10340</v>
      </c>
      <c r="AN16">
        <v>14.47</v>
      </c>
      <c r="AO16" t="s">
        <v>10340</v>
      </c>
      <c r="AP16">
        <v>0.23288074275001899</v>
      </c>
      <c r="AQ16">
        <f>(Table2[[#This Row],[Sharpe Ratio]]-AVERAGE(Table2[Sharpe Ratio]))/_xlfn.STDEV.P(Table2[Sharpe Ratio])</f>
        <v>1.9056235037314291</v>
      </c>
      <c r="AR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5.1533872654863373</v>
      </c>
      <c r="AS16">
        <f>_xlfn.RANK.AVG(Table2[[#This Row],[1Y Return vs Nifty Z-Score]],Table2[1Y Return vs Nifty Z-Score])</f>
        <v>47</v>
      </c>
      <c r="AT16">
        <f>_xlfn.RANK.AVG(Table2[[#This Row],[6M Return vs Nifty Z-Score]],Table2[6M Return vs Nifty Z-Score])</f>
        <v>66</v>
      </c>
      <c r="AU16">
        <f>_xlfn.RANK.AVG(Table2[[#This Row],[Sharpe Ratio Z-Score]],Table2[Sharpe Ratio Z-Score])</f>
        <v>22</v>
      </c>
      <c r="AV16">
        <f>(Table2[[#This Row],[Rank 1Y]]+Table2[[#This Row],[Rank 6M]]+Table2[[#This Row],[Rank Sharpe]])/3</f>
        <v>45</v>
      </c>
    </row>
    <row r="17" spans="1:48" x14ac:dyDescent="0.3">
      <c r="A17" t="s">
        <v>638</v>
      </c>
      <c r="B17" t="s">
        <v>639</v>
      </c>
      <c r="C17" t="s">
        <v>10297</v>
      </c>
      <c r="D17" t="s">
        <v>43</v>
      </c>
      <c r="E17">
        <v>29444.260748299999</v>
      </c>
      <c r="F17">
        <v>5686.15</v>
      </c>
      <c r="G17">
        <v>136.60515991138499</v>
      </c>
      <c r="H17">
        <f>(Table2[[#This Row],[1Y Return vs Nifty]]-AVERAGE(Table2[1Y Return vs Nifty]))/_xlfn.STDEV.P(Table2[1Y Return vs Nifty])</f>
        <v>1.7091358647368942</v>
      </c>
      <c r="I17">
        <v>23.857976075524199</v>
      </c>
      <c r="J17">
        <f>(Table2[[#This Row],[1M Return vs Nifty]]-AVERAGE(Table2[1M Return vs Nifty]))/_xlfn.STDEV.P(Table2[1M Return vs Nifty])</f>
        <v>2.0999731911903692</v>
      </c>
      <c r="K17">
        <v>90.995992436376397</v>
      </c>
      <c r="L17">
        <f>(Table2[[#This Row],[6M Return vs Nifty]]-AVERAGE(Table2[6M Return vs Nifty]))/_xlfn.STDEV.P(Table2[6M Return vs Nifty])</f>
        <v>2.8922704571915907</v>
      </c>
      <c r="M17">
        <v>16.8307844863482</v>
      </c>
      <c r="N17">
        <f>(Table2[[#This Row],[1W Return vs Nifty]]-AVERAGE(Table2[1W Return vs Nifty]))/_xlfn.STDEV.P(Table2[1W Return vs Nifty])</f>
        <v>3.4450811794540552</v>
      </c>
      <c r="O17">
        <v>4870.49</v>
      </c>
      <c r="P17">
        <v>4444.8756650809701</v>
      </c>
      <c r="Q17">
        <v>3435.0982729826201</v>
      </c>
      <c r="R17">
        <v>72.563857955928796</v>
      </c>
      <c r="S17" s="2">
        <f>(Table2[[#This Row],[Close Price]]-Table2[[#This Row],[20D EMA]])/Table2[[#This Row],[20D EMA]]</f>
        <v>0.16746980283297982</v>
      </c>
      <c r="T17" s="2">
        <f>(Table2[[#This Row],[Close Price]]-Table2[[#This Row],[50D EMA]])/Table2[[#This Row],[50D EMA]]</f>
        <v>0.27925963029078743</v>
      </c>
      <c r="U17" s="2">
        <f>(Table2[[#This Row],[Close Price]]-Table2[[#This Row],[200D EMA]])/Table2[[#This Row],[200D EMA]]</f>
        <v>0.6553092657412799</v>
      </c>
      <c r="V17">
        <v>2.0450097957654698</v>
      </c>
      <c r="W17">
        <v>5451</v>
      </c>
      <c r="X17">
        <v>5880</v>
      </c>
      <c r="Y17">
        <v>5451</v>
      </c>
      <c r="Z17">
        <v>5880</v>
      </c>
      <c r="AA17">
        <v>3965.5</v>
      </c>
      <c r="AB17">
        <v>5990</v>
      </c>
      <c r="AC17" s="2">
        <f>(Table2[[#This Row],[Close Price]]/Table2[[#This Row],[Day Low]])-1</f>
        <v>4.3138873601173966E-2</v>
      </c>
      <c r="AD17" s="2">
        <f>(Table2[[#This Row],[Day High]]/Table2[[#This Row],[Close Price]])-1</f>
        <v>3.4091608557635711E-2</v>
      </c>
      <c r="AE17" s="2">
        <f>(Table2[[#This Row],[Close Price]]/Table2[[#This Row],[Current Week Low]])-1</f>
        <v>4.3138873601173966E-2</v>
      </c>
      <c r="AF17" s="2">
        <f>(Table2[[#This Row],[Current Week High]]/Table2[[#This Row],[Close Price]])-1</f>
        <v>3.4091608557635711E-2</v>
      </c>
      <c r="AG17" s="2">
        <f>(Table2[[#This Row],[Close Price]]/Table2[[#This Row],[Current Month Low]])-1</f>
        <v>0.43390493002143482</v>
      </c>
      <c r="AH17" s="2">
        <f>(Table2[[#This Row],[Current Month High]]/Table2[[#This Row],[Close Price]])-1</f>
        <v>5.3436859738135611E-2</v>
      </c>
      <c r="AI17">
        <v>5.3436859738135603</v>
      </c>
      <c r="AJ17">
        <v>185.43496812409001</v>
      </c>
      <c r="AK17" t="str">
        <f>IF(AND(Table2[[#This Row],[20D EMA]]&gt;Table2[[#This Row],[50D EMA]],Table2[[#This Row],[50D EMA]]&gt;Table2[[#This Row],[200D EMA]]),"Uptrend","Downtrend/NoTrend")</f>
        <v>Uptrend</v>
      </c>
      <c r="AL17">
        <v>0.4</v>
      </c>
      <c r="AM17" t="s">
        <v>10340</v>
      </c>
      <c r="AN17">
        <v>35.68</v>
      </c>
      <c r="AO17" t="s">
        <v>10340</v>
      </c>
      <c r="AP17">
        <v>0.174902597755488</v>
      </c>
      <c r="AQ17">
        <f>(Table2[[#This Row],[Sharpe Ratio]]-AVERAGE(Table2[Sharpe Ratio]))/_xlfn.STDEV.P(Table2[Sharpe Ratio])</f>
        <v>1.2443192077688721</v>
      </c>
      <c r="AR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11.390779900341782</v>
      </c>
      <c r="AS17">
        <f>_xlfn.RANK.AVG(Table2[[#This Row],[1Y Return vs Nifty Z-Score]],Table2[1Y Return vs Nifty Z-Score])</f>
        <v>43</v>
      </c>
      <c r="AT17">
        <f>_xlfn.RANK.AVG(Table2[[#This Row],[6M Return vs Nifty Z-Score]],Table2[6M Return vs Nifty Z-Score])</f>
        <v>12</v>
      </c>
      <c r="AU17">
        <f>_xlfn.RANK.AVG(Table2[[#This Row],[Sharpe Ratio Z-Score]],Table2[Sharpe Ratio Z-Score])</f>
        <v>84</v>
      </c>
      <c r="AV17">
        <f>(Table2[[#This Row],[Rank 1Y]]+Table2[[#This Row],[Rank 6M]]+Table2[[#This Row],[Rank Sharpe]])/3</f>
        <v>46.333333333333336</v>
      </c>
    </row>
    <row r="18" spans="1:48" x14ac:dyDescent="0.3">
      <c r="A18" t="s">
        <v>1359</v>
      </c>
      <c r="B18" t="s">
        <v>1360</v>
      </c>
      <c r="C18" t="s">
        <v>10298</v>
      </c>
      <c r="D18" t="s">
        <v>46</v>
      </c>
      <c r="E18">
        <v>8311.6433218500006</v>
      </c>
      <c r="F18">
        <v>608.85</v>
      </c>
      <c r="G18">
        <v>96.351491368493996</v>
      </c>
      <c r="H18">
        <f>(Table2[[#This Row],[1Y Return vs Nifty]]-AVERAGE(Table2[1Y Return vs Nifty]))/_xlfn.STDEV.P(Table2[1Y Return vs Nifty])</f>
        <v>1.0707564764173574</v>
      </c>
      <c r="I18">
        <v>16.051233731513999</v>
      </c>
      <c r="J18">
        <f>(Table2[[#This Row],[1M Return vs Nifty]]-AVERAGE(Table2[1M Return vs Nifty]))/_xlfn.STDEV.P(Table2[1M Return vs Nifty])</f>
        <v>1.3656673358740692</v>
      </c>
      <c r="K18">
        <v>77.535872876427504</v>
      </c>
      <c r="L18">
        <f>(Table2[[#This Row],[6M Return vs Nifty]]-AVERAGE(Table2[6M Return vs Nifty]))/_xlfn.STDEV.P(Table2[6M Return vs Nifty])</f>
        <v>2.4304106507389496</v>
      </c>
      <c r="M18">
        <v>4.5395730244991901</v>
      </c>
      <c r="N18">
        <f>(Table2[[#This Row],[1W Return vs Nifty]]-AVERAGE(Table2[1W Return vs Nifty]))/_xlfn.STDEV.P(Table2[1W Return vs Nifty])</f>
        <v>0.81349867691781597</v>
      </c>
      <c r="O18">
        <v>558.61</v>
      </c>
      <c r="P18">
        <v>516.02307847322299</v>
      </c>
      <c r="Q18">
        <v>399.867676917381</v>
      </c>
      <c r="R18">
        <v>78.508792330015694</v>
      </c>
      <c r="S18" s="2">
        <f>(Table2[[#This Row],[Close Price]]-Table2[[#This Row],[20D EMA]])/Table2[[#This Row],[20D EMA]]</f>
        <v>8.9937523495820001E-2</v>
      </c>
      <c r="T18" s="2">
        <f>(Table2[[#This Row],[Close Price]]-Table2[[#This Row],[50D EMA]])/Table2[[#This Row],[50D EMA]]</f>
        <v>0.17988908907219334</v>
      </c>
      <c r="U18" s="2">
        <f>(Table2[[#This Row],[Close Price]]-Table2[[#This Row],[200D EMA]])/Table2[[#This Row],[200D EMA]]</f>
        <v>0.52262869730727968</v>
      </c>
      <c r="V18">
        <v>1.1923785674329299</v>
      </c>
      <c r="W18">
        <v>600.29999999999995</v>
      </c>
      <c r="X18">
        <v>619</v>
      </c>
      <c r="Y18">
        <v>600.29999999999995</v>
      </c>
      <c r="Z18">
        <v>619</v>
      </c>
      <c r="AA18">
        <v>525.04999999999995</v>
      </c>
      <c r="AB18">
        <v>619</v>
      </c>
      <c r="AC18" s="2">
        <f>(Table2[[#This Row],[Close Price]]/Table2[[#This Row],[Day Low]])-1</f>
        <v>1.4242878560719818E-2</v>
      </c>
      <c r="AD18" s="2">
        <f>(Table2[[#This Row],[Day High]]/Table2[[#This Row],[Close Price]])-1</f>
        <v>1.667077276833373E-2</v>
      </c>
      <c r="AE18" s="2">
        <f>(Table2[[#This Row],[Close Price]]/Table2[[#This Row],[Current Week Low]])-1</f>
        <v>1.4242878560719818E-2</v>
      </c>
      <c r="AF18" s="2">
        <f>(Table2[[#This Row],[Current Week High]]/Table2[[#This Row],[Close Price]])-1</f>
        <v>1.667077276833373E-2</v>
      </c>
      <c r="AG18" s="2">
        <f>(Table2[[#This Row],[Close Price]]/Table2[[#This Row],[Current Month Low]])-1</f>
        <v>0.15960384725264265</v>
      </c>
      <c r="AH18" s="2">
        <f>(Table2[[#This Row],[Current Month High]]/Table2[[#This Row],[Close Price]])-1</f>
        <v>1.667077276833373E-2</v>
      </c>
      <c r="AI18">
        <v>1.6670772768333699</v>
      </c>
      <c r="AJ18">
        <v>152.373056994818</v>
      </c>
      <c r="AK18" t="str">
        <f>IF(AND(Table2[[#This Row],[20D EMA]]&gt;Table2[[#This Row],[50D EMA]],Table2[[#This Row],[50D EMA]]&gt;Table2[[#This Row],[200D EMA]]),"Uptrend","Downtrend/NoTrend")</f>
        <v>Uptrend</v>
      </c>
      <c r="AL18">
        <v>0.37</v>
      </c>
      <c r="AM18" t="s">
        <v>10340</v>
      </c>
      <c r="AN18">
        <v>11.84</v>
      </c>
      <c r="AO18" t="s">
        <v>10340</v>
      </c>
      <c r="AP18">
        <v>0.216553186142045</v>
      </c>
      <c r="AQ18">
        <f>(Table2[[#This Row],[Sharpe Ratio]]-AVERAGE(Table2[Sharpe Ratio]))/_xlfn.STDEV.P(Table2[Sharpe Ratio])</f>
        <v>1.7193898232912643</v>
      </c>
      <c r="AR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7.3997229632394559</v>
      </c>
      <c r="AS18">
        <f>_xlfn.RANK.AVG(Table2[[#This Row],[1Y Return vs Nifty Z-Score]],Table2[1Y Return vs Nifty Z-Score])</f>
        <v>97</v>
      </c>
      <c r="AT18">
        <f>_xlfn.RANK.AVG(Table2[[#This Row],[6M Return vs Nifty Z-Score]],Table2[6M Return vs Nifty Z-Score])</f>
        <v>18</v>
      </c>
      <c r="AU18">
        <f>_xlfn.RANK.AVG(Table2[[#This Row],[Sharpe Ratio Z-Score]],Table2[Sharpe Ratio Z-Score])</f>
        <v>31</v>
      </c>
      <c r="AV18">
        <f>(Table2[[#This Row],[Rank 1Y]]+Table2[[#This Row],[Rank 6M]]+Table2[[#This Row],[Rank Sharpe]])/3</f>
        <v>48.666666666666664</v>
      </c>
    </row>
    <row r="19" spans="1:48" x14ac:dyDescent="0.3">
      <c r="A19" t="s">
        <v>87</v>
      </c>
      <c r="B19" t="s">
        <v>88</v>
      </c>
      <c r="C19" t="s">
        <v>10305</v>
      </c>
      <c r="D19" t="s">
        <v>89</v>
      </c>
      <c r="E19">
        <v>321145.755</v>
      </c>
      <c r="F19">
        <v>4802</v>
      </c>
      <c r="G19">
        <v>115.47859280909201</v>
      </c>
      <c r="H19">
        <f>(Table2[[#This Row],[1Y Return vs Nifty]]-AVERAGE(Table2[1Y Return vs Nifty]))/_xlfn.STDEV.P(Table2[1Y Return vs Nifty])</f>
        <v>1.3740914955588885</v>
      </c>
      <c r="I19">
        <v>-1.35966072768268</v>
      </c>
      <c r="J19">
        <f>(Table2[[#This Row],[1M Return vs Nifty]]-AVERAGE(Table2[1M Return vs Nifty]))/_xlfn.STDEV.P(Table2[1M Return vs Nifty])</f>
        <v>-0.27200958291032035</v>
      </c>
      <c r="K19">
        <v>44.398194943500798</v>
      </c>
      <c r="L19">
        <f>(Table2[[#This Row],[6M Return vs Nifty]]-AVERAGE(Table2[6M Return vs Nifty]))/_xlfn.STDEV.P(Table2[6M Return vs Nifty])</f>
        <v>1.2933508015878337</v>
      </c>
      <c r="M19">
        <v>-1.1153628247674601</v>
      </c>
      <c r="N19">
        <f>(Table2[[#This Row],[1W Return vs Nifty]]-AVERAGE(Table2[1W Return vs Nifty]))/_xlfn.STDEV.P(Table2[1W Return vs Nifty])</f>
        <v>-0.39723879026236064</v>
      </c>
      <c r="O19">
        <v>4803.91</v>
      </c>
      <c r="P19">
        <v>4838.9995712473201</v>
      </c>
      <c r="Q19">
        <v>3906.0809989067898</v>
      </c>
      <c r="R19">
        <v>53.883540991776997</v>
      </c>
      <c r="S19" s="2">
        <f>(Table2[[#This Row],[Close Price]]-Table2[[#This Row],[20D EMA]])/Table2[[#This Row],[20D EMA]]</f>
        <v>-3.9759279420302517E-4</v>
      </c>
      <c r="T19" s="2">
        <f>(Table2[[#This Row],[Close Price]]-Table2[[#This Row],[50D EMA]])/Table2[[#This Row],[50D EMA]]</f>
        <v>-7.646119968095581E-3</v>
      </c>
      <c r="U19" s="2">
        <f>(Table2[[#This Row],[Close Price]]-Table2[[#This Row],[200D EMA]])/Table2[[#This Row],[200D EMA]]</f>
        <v>0.22936518759952867</v>
      </c>
      <c r="V19">
        <v>0.49810787094626502</v>
      </c>
      <c r="W19">
        <v>4770</v>
      </c>
      <c r="X19">
        <v>4850</v>
      </c>
      <c r="Y19">
        <v>4770</v>
      </c>
      <c r="Z19">
        <v>4850</v>
      </c>
      <c r="AA19">
        <v>4480.1000000000004</v>
      </c>
      <c r="AB19">
        <v>4946.8999999999996</v>
      </c>
      <c r="AC19" s="2">
        <f>(Table2[[#This Row],[Close Price]]/Table2[[#This Row],[Day Low]])-1</f>
        <v>6.7085953878407434E-3</v>
      </c>
      <c r="AD19" s="2">
        <f>(Table2[[#This Row],[Day High]]/Table2[[#This Row],[Close Price]])-1</f>
        <v>9.9958350687212594E-3</v>
      </c>
      <c r="AE19" s="2">
        <f>(Table2[[#This Row],[Close Price]]/Table2[[#This Row],[Current Week Low]])-1</f>
        <v>6.7085953878407434E-3</v>
      </c>
      <c r="AF19" s="2">
        <f>(Table2[[#This Row],[Current Week High]]/Table2[[#This Row],[Close Price]])-1</f>
        <v>9.9958350687212594E-3</v>
      </c>
      <c r="AG19" s="2">
        <f>(Table2[[#This Row],[Close Price]]/Table2[[#This Row],[Current Month Low]])-1</f>
        <v>7.1851074752795618E-2</v>
      </c>
      <c r="AH19" s="2">
        <f>(Table2[[#This Row],[Current Month High]]/Table2[[#This Row],[Close Price]])-1</f>
        <v>3.0174927113702621E-2</v>
      </c>
      <c r="AI19">
        <v>18.174718867138601</v>
      </c>
      <c r="AJ19">
        <v>171.63706301617799</v>
      </c>
      <c r="AK19" t="str">
        <f>IF(AND(Table2[[#This Row],[20D EMA]]&gt;Table2[[#This Row],[50D EMA]],Table2[[#This Row],[50D EMA]]&gt;Table2[[#This Row],[200D EMA]]),"Uptrend","Downtrend/NoTrend")</f>
        <v>Downtrend/NoTrend</v>
      </c>
      <c r="AL19">
        <v>0</v>
      </c>
      <c r="AM19">
        <v>0</v>
      </c>
      <c r="AN19">
        <v>1.3</v>
      </c>
      <c r="AO19" t="s">
        <v>10340</v>
      </c>
      <c r="AP19">
        <v>0.254591560419483</v>
      </c>
      <c r="AQ19">
        <f>(Table2[[#This Row],[Sharpe Ratio]]-AVERAGE(Table2[Sharpe Ratio]))/_xlfn.STDEV.P(Table2[Sharpe Ratio])</f>
        <v>2.1532591773983025</v>
      </c>
      <c r="AR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">
        <f>_xlfn.RANK.AVG(Table2[[#This Row],[1Y Return vs Nifty Z-Score]],Table2[1Y Return vs Nifty Z-Score])</f>
        <v>63</v>
      </c>
      <c r="AT19">
        <f>_xlfn.RANK.AVG(Table2[[#This Row],[6M Return vs Nifty Z-Score]],Table2[6M Return vs Nifty Z-Score])</f>
        <v>75</v>
      </c>
      <c r="AU19">
        <f>_xlfn.RANK.AVG(Table2[[#This Row],[Sharpe Ratio Z-Score]],Table2[Sharpe Ratio Z-Score])</f>
        <v>10</v>
      </c>
      <c r="AV19">
        <f>(Table2[[#This Row],[Rank 1Y]]+Table2[[#This Row],[Rank 6M]]+Table2[[#This Row],[Rank Sharpe]])/3</f>
        <v>49.333333333333336</v>
      </c>
    </row>
    <row r="20" spans="1:48" x14ac:dyDescent="0.3">
      <c r="A20" t="s">
        <v>1420</v>
      </c>
      <c r="B20" t="s">
        <v>1421</v>
      </c>
      <c r="C20" t="s">
        <v>10301</v>
      </c>
      <c r="D20" t="s">
        <v>193</v>
      </c>
      <c r="E20">
        <v>7753.0542145649997</v>
      </c>
      <c r="F20">
        <v>2701.05</v>
      </c>
      <c r="G20">
        <v>174.97147273709601</v>
      </c>
      <c r="H20">
        <f>(Table2[[#This Row],[1Y Return vs Nifty]]-AVERAGE(Table2[1Y Return vs Nifty]))/_xlfn.STDEV.P(Table2[1Y Return vs Nifty])</f>
        <v>2.3175838447677446</v>
      </c>
      <c r="I20">
        <v>10.4844296083921</v>
      </c>
      <c r="J20">
        <f>(Table2[[#This Row],[1M Return vs Nifty]]-AVERAGE(Table2[1M Return vs Nifty]))/_xlfn.STDEV.P(Table2[1M Return vs Nifty])</f>
        <v>0.84205112274982175</v>
      </c>
      <c r="K20">
        <v>77.043661684514106</v>
      </c>
      <c r="L20">
        <f>(Table2[[#This Row],[6M Return vs Nifty]]-AVERAGE(Table2[6M Return vs Nifty]))/_xlfn.STDEV.P(Table2[6M Return vs Nifty])</f>
        <v>2.4135213084995701</v>
      </c>
      <c r="M20">
        <v>-1.1578103700784601</v>
      </c>
      <c r="N20">
        <f>(Table2[[#This Row],[1W Return vs Nifty]]-AVERAGE(Table2[1W Return vs Nifty]))/_xlfn.STDEV.P(Table2[1W Return vs Nifty])</f>
        <v>-0.4063269275759821</v>
      </c>
      <c r="O20">
        <v>2561.6</v>
      </c>
      <c r="P20">
        <v>2360.8124100253699</v>
      </c>
      <c r="Q20">
        <v>1742.7741506370901</v>
      </c>
      <c r="R20">
        <v>64.486681164222503</v>
      </c>
      <c r="S20" s="2">
        <f>(Table2[[#This Row],[Close Price]]-Table2[[#This Row],[20D EMA]])/Table2[[#This Row],[20D EMA]]</f>
        <v>5.4438632104934527E-2</v>
      </c>
      <c r="T20" s="2">
        <f>(Table2[[#This Row],[Close Price]]-Table2[[#This Row],[50D EMA]])/Table2[[#This Row],[50D EMA]]</f>
        <v>0.14411885863094645</v>
      </c>
      <c r="U20" s="2">
        <f>(Table2[[#This Row],[Close Price]]-Table2[[#This Row],[200D EMA]])/Table2[[#This Row],[200D EMA]]</f>
        <v>0.54985658871093646</v>
      </c>
      <c r="V20">
        <v>0.55821503407882</v>
      </c>
      <c r="W20">
        <v>2633.4</v>
      </c>
      <c r="X20">
        <v>2779.95</v>
      </c>
      <c r="Y20">
        <v>2633.4</v>
      </c>
      <c r="Z20">
        <v>2779.95</v>
      </c>
      <c r="AA20">
        <v>2200.0500000000002</v>
      </c>
      <c r="AB20">
        <v>2789</v>
      </c>
      <c r="AC20" s="2">
        <f>(Table2[[#This Row],[Close Price]]/Table2[[#This Row],[Day Low]])-1</f>
        <v>2.5689223057644206E-2</v>
      </c>
      <c r="AD20" s="2">
        <f>(Table2[[#This Row],[Day High]]/Table2[[#This Row],[Close Price]])-1</f>
        <v>2.9210862442383467E-2</v>
      </c>
      <c r="AE20" s="2">
        <f>(Table2[[#This Row],[Close Price]]/Table2[[#This Row],[Current Week Low]])-1</f>
        <v>2.5689223057644206E-2</v>
      </c>
      <c r="AF20" s="2">
        <f>(Table2[[#This Row],[Current Week High]]/Table2[[#This Row],[Close Price]])-1</f>
        <v>2.9210862442383467E-2</v>
      </c>
      <c r="AG20" s="2">
        <f>(Table2[[#This Row],[Close Price]]/Table2[[#This Row],[Current Month Low]])-1</f>
        <v>0.22772209722506309</v>
      </c>
      <c r="AH20" s="2">
        <f>(Table2[[#This Row],[Current Month High]]/Table2[[#This Row],[Close Price]])-1</f>
        <v>3.2561411303011711E-2</v>
      </c>
      <c r="AI20">
        <v>9.2945336073008598</v>
      </c>
      <c r="AJ20">
        <v>218.50126761393699</v>
      </c>
      <c r="AK20" t="str">
        <f>IF(AND(Table2[[#This Row],[20D EMA]]&gt;Table2[[#This Row],[50D EMA]],Table2[[#This Row],[50D EMA]]&gt;Table2[[#This Row],[200D EMA]]),"Uptrend","Downtrend/NoTrend")</f>
        <v>Uptrend</v>
      </c>
      <c r="AL20">
        <v>0.57999999999999996</v>
      </c>
      <c r="AM20" t="s">
        <v>10340</v>
      </c>
      <c r="AN20">
        <v>18.559999999999999</v>
      </c>
      <c r="AO20" t="s">
        <v>10340</v>
      </c>
      <c r="AP20">
        <v>0.15808752991546299</v>
      </c>
      <c r="AQ20">
        <f>(Table2[[#This Row],[Sharpe Ratio]]-AVERAGE(Table2[Sharpe Ratio]))/_xlfn.STDEV.P(Table2[Sharpe Ratio])</f>
        <v>1.0525249273454589</v>
      </c>
      <c r="AR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6.2193542757866132</v>
      </c>
      <c r="AS20">
        <f>_xlfn.RANK.AVG(Table2[[#This Row],[1Y Return vs Nifty Z-Score]],Table2[1Y Return vs Nifty Z-Score])</f>
        <v>23</v>
      </c>
      <c r="AT20">
        <f>_xlfn.RANK.AVG(Table2[[#This Row],[6M Return vs Nifty Z-Score]],Table2[6M Return vs Nifty Z-Score])</f>
        <v>19</v>
      </c>
      <c r="AU20">
        <f>_xlfn.RANK.AVG(Table2[[#This Row],[Sharpe Ratio Z-Score]],Table2[Sharpe Ratio Z-Score])</f>
        <v>106</v>
      </c>
      <c r="AV20">
        <f>(Table2[[#This Row],[Rank 1Y]]+Table2[[#This Row],[Rank 6M]]+Table2[[#This Row],[Rank Sharpe]])/3</f>
        <v>49.333333333333336</v>
      </c>
    </row>
    <row r="21" spans="1:48" x14ac:dyDescent="0.3">
      <c r="A21" t="s">
        <v>959</v>
      </c>
      <c r="B21" t="s">
        <v>960</v>
      </c>
      <c r="C21" t="s">
        <v>10299</v>
      </c>
      <c r="D21" t="s">
        <v>51</v>
      </c>
      <c r="E21">
        <v>15268.016956115</v>
      </c>
      <c r="F21">
        <v>11900.35</v>
      </c>
      <c r="G21">
        <v>180.96442960006499</v>
      </c>
      <c r="H21">
        <f>(Table2[[#This Row],[1Y Return vs Nifty]]-AVERAGE(Table2[1Y Return vs Nifty]))/_xlfn.STDEV.P(Table2[1Y Return vs Nifty])</f>
        <v>2.4126256204590972</v>
      </c>
      <c r="I21">
        <v>45.060009290637304</v>
      </c>
      <c r="J21">
        <f>(Table2[[#This Row],[1M Return vs Nifty]]-AVERAGE(Table2[1M Return vs Nifty]))/_xlfn.STDEV.P(Table2[1M Return vs Nifty])</f>
        <v>4.0942464038081177</v>
      </c>
      <c r="K21">
        <v>57.6744955914439</v>
      </c>
      <c r="L21">
        <f>(Table2[[#This Row],[6M Return vs Nifty]]-AVERAGE(Table2[6M Return vs Nifty]))/_xlfn.STDEV.P(Table2[6M Return vs Nifty])</f>
        <v>1.7489031925124618</v>
      </c>
      <c r="M21">
        <v>-0.55156576840989502</v>
      </c>
      <c r="N21">
        <f>(Table2[[#This Row],[1W Return vs Nifty]]-AVERAGE(Table2[1W Return vs Nifty]))/_xlfn.STDEV.P(Table2[1W Return vs Nifty])</f>
        <v>-0.27652827502167571</v>
      </c>
      <c r="O21">
        <v>10965.59</v>
      </c>
      <c r="P21">
        <v>9491.37616306155</v>
      </c>
      <c r="Q21">
        <v>7010.88213633955</v>
      </c>
      <c r="R21">
        <v>67.578626870149506</v>
      </c>
      <c r="S21" s="2">
        <f>(Table2[[#This Row],[Close Price]]-Table2[[#This Row],[20D EMA]])/Table2[[#This Row],[20D EMA]]</f>
        <v>8.5244843186732339E-2</v>
      </c>
      <c r="T21" s="2">
        <f>(Table2[[#This Row],[Close Price]]-Table2[[#This Row],[50D EMA]])/Table2[[#This Row],[50D EMA]]</f>
        <v>0.25380659195804212</v>
      </c>
      <c r="U21" s="2">
        <f>(Table2[[#This Row],[Close Price]]-Table2[[#This Row],[200D EMA]])/Table2[[#This Row],[200D EMA]]</f>
        <v>0.69741121995431077</v>
      </c>
      <c r="V21">
        <v>0.51487990141680195</v>
      </c>
      <c r="W21">
        <v>11849.95</v>
      </c>
      <c r="X21">
        <v>12500</v>
      </c>
      <c r="Y21">
        <v>11849.95</v>
      </c>
      <c r="Z21">
        <v>12500</v>
      </c>
      <c r="AA21">
        <v>8756</v>
      </c>
      <c r="AB21">
        <v>12500</v>
      </c>
      <c r="AC21" s="2">
        <f>(Table2[[#This Row],[Close Price]]/Table2[[#This Row],[Day Low]])-1</f>
        <v>4.2531825028797599E-3</v>
      </c>
      <c r="AD21" s="2">
        <f>(Table2[[#This Row],[Day High]]/Table2[[#This Row],[Close Price]])-1</f>
        <v>5.0389274265042694E-2</v>
      </c>
      <c r="AE21" s="2">
        <f>(Table2[[#This Row],[Close Price]]/Table2[[#This Row],[Current Week Low]])-1</f>
        <v>4.2531825028797599E-3</v>
      </c>
      <c r="AF21" s="2">
        <f>(Table2[[#This Row],[Current Week High]]/Table2[[#This Row],[Close Price]])-1</f>
        <v>5.0389274265042694E-2</v>
      </c>
      <c r="AG21" s="2">
        <f>(Table2[[#This Row],[Close Price]]/Table2[[#This Row],[Current Month Low]])-1</f>
        <v>0.35910804020100517</v>
      </c>
      <c r="AH21" s="2">
        <f>(Table2[[#This Row],[Current Month High]]/Table2[[#This Row],[Close Price]])-1</f>
        <v>5.0389274265042694E-2</v>
      </c>
      <c r="AI21">
        <v>5.0389274265042596</v>
      </c>
      <c r="AJ21">
        <v>250.01029411764699</v>
      </c>
      <c r="AK21" t="str">
        <f>IF(AND(Table2[[#This Row],[20D EMA]]&gt;Table2[[#This Row],[50D EMA]],Table2[[#This Row],[50D EMA]]&gt;Table2[[#This Row],[200D EMA]]),"Uptrend","Downtrend/NoTrend")</f>
        <v>Uptrend</v>
      </c>
      <c r="AL21">
        <v>0.63</v>
      </c>
      <c r="AM21" t="s">
        <v>10340</v>
      </c>
      <c r="AN21">
        <v>6.73</v>
      </c>
      <c r="AO21" t="s">
        <v>10340</v>
      </c>
      <c r="AP21">
        <v>0.175934687803488</v>
      </c>
      <c r="AQ21">
        <f>(Table2[[#This Row],[Sharpe Ratio]]-AVERAGE(Table2[Sharpe Ratio]))/_xlfn.STDEV.P(Table2[Sharpe Ratio])</f>
        <v>1.2560913260839197</v>
      </c>
      <c r="AR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9.2353382678419216</v>
      </c>
      <c r="AS21">
        <f>_xlfn.RANK.AVG(Table2[[#This Row],[1Y Return vs Nifty Z-Score]],Table2[1Y Return vs Nifty Z-Score])</f>
        <v>20</v>
      </c>
      <c r="AT21">
        <f>_xlfn.RANK.AVG(Table2[[#This Row],[6M Return vs Nifty Z-Score]],Table2[6M Return vs Nifty Z-Score])</f>
        <v>46</v>
      </c>
      <c r="AU21">
        <f>_xlfn.RANK.AVG(Table2[[#This Row],[Sharpe Ratio Z-Score]],Table2[Sharpe Ratio Z-Score])</f>
        <v>83</v>
      </c>
      <c r="AV21">
        <f>(Table2[[#This Row],[Rank 1Y]]+Table2[[#This Row],[Rank 6M]]+Table2[[#This Row],[Rank Sharpe]])/3</f>
        <v>49.666666666666664</v>
      </c>
    </row>
    <row r="22" spans="1:48" x14ac:dyDescent="0.3">
      <c r="A22" t="s">
        <v>449</v>
      </c>
      <c r="B22" t="s">
        <v>450</v>
      </c>
      <c r="C22" t="s">
        <v>10305</v>
      </c>
      <c r="D22" t="s">
        <v>163</v>
      </c>
      <c r="E22">
        <v>50990.452734375001</v>
      </c>
      <c r="F22">
        <v>12031.25</v>
      </c>
      <c r="G22">
        <v>130.770057971395</v>
      </c>
      <c r="H22">
        <f>(Table2[[#This Row],[1Y Return vs Nifty]]-AVERAGE(Table2[1Y Return vs Nifty]))/_xlfn.STDEV.P(Table2[1Y Return vs Nifty])</f>
        <v>1.6165974963826188</v>
      </c>
      <c r="I22">
        <v>3.8666258850593702</v>
      </c>
      <c r="J22">
        <f>(Table2[[#This Row],[1M Return vs Nifty]]-AVERAGE(Table2[1M Return vs Nifty]))/_xlfn.STDEV.P(Table2[1M Return vs Nifty])</f>
        <v>0.21957739308898203</v>
      </c>
      <c r="K22">
        <v>91.514011785580706</v>
      </c>
      <c r="L22">
        <f>(Table2[[#This Row],[6M Return vs Nifty]]-AVERAGE(Table2[6M Return vs Nifty]))/_xlfn.STDEV.P(Table2[6M Return vs Nifty])</f>
        <v>2.9100453599550198</v>
      </c>
      <c r="M22">
        <v>0.47494827255272998</v>
      </c>
      <c r="N22">
        <f>(Table2[[#This Row],[1W Return vs Nifty]]-AVERAGE(Table2[1W Return vs Nifty]))/_xlfn.STDEV.P(Table2[1W Return vs Nifty])</f>
        <v>-5.6748768567831155E-2</v>
      </c>
      <c r="O22">
        <v>11868.79</v>
      </c>
      <c r="P22">
        <v>11591.184519824399</v>
      </c>
      <c r="Q22">
        <v>8863.7377697240699</v>
      </c>
      <c r="R22">
        <v>53.703654859222503</v>
      </c>
      <c r="S22" s="2">
        <f>(Table2[[#This Row],[Close Price]]-Table2[[#This Row],[20D EMA]])/Table2[[#This Row],[20D EMA]]</f>
        <v>1.3688000208951301E-2</v>
      </c>
      <c r="T22" s="2">
        <f>(Table2[[#This Row],[Close Price]]-Table2[[#This Row],[50D EMA]])/Table2[[#This Row],[50D EMA]]</f>
        <v>3.7965531428039732E-2</v>
      </c>
      <c r="U22" s="2">
        <f>(Table2[[#This Row],[Close Price]]-Table2[[#This Row],[200D EMA]])/Table2[[#This Row],[200D EMA]]</f>
        <v>0.35735626578385737</v>
      </c>
      <c r="V22">
        <v>0.48509077217851998</v>
      </c>
      <c r="W22">
        <v>11950.05</v>
      </c>
      <c r="X22">
        <v>12296</v>
      </c>
      <c r="Y22">
        <v>11950.05</v>
      </c>
      <c r="Z22">
        <v>12296</v>
      </c>
      <c r="AA22">
        <v>10804.95</v>
      </c>
      <c r="AB22">
        <v>12673.7</v>
      </c>
      <c r="AC22" s="2">
        <f>(Table2[[#This Row],[Close Price]]/Table2[[#This Row],[Day Low]])-1</f>
        <v>6.7949506487421374E-3</v>
      </c>
      <c r="AD22" s="2">
        <f>(Table2[[#This Row],[Day High]]/Table2[[#This Row],[Close Price]])-1</f>
        <v>2.2005194805194694E-2</v>
      </c>
      <c r="AE22" s="2">
        <f>(Table2[[#This Row],[Close Price]]/Table2[[#This Row],[Current Week Low]])-1</f>
        <v>6.7949506487421374E-3</v>
      </c>
      <c r="AF22" s="2">
        <f>(Table2[[#This Row],[Current Week High]]/Table2[[#This Row],[Close Price]])-1</f>
        <v>2.2005194805194694E-2</v>
      </c>
      <c r="AG22" s="2">
        <f>(Table2[[#This Row],[Close Price]]/Table2[[#This Row],[Current Month Low]])-1</f>
        <v>0.11349427808550705</v>
      </c>
      <c r="AH22" s="2">
        <f>(Table2[[#This Row],[Current Month High]]/Table2[[#This Row],[Close Price]])-1</f>
        <v>5.3398441558441645E-2</v>
      </c>
      <c r="AI22">
        <v>19.538701298701199</v>
      </c>
      <c r="AJ22">
        <v>208.818244821479</v>
      </c>
      <c r="AK22" t="str">
        <f>IF(AND(Table2[[#This Row],[20D EMA]]&gt;Table2[[#This Row],[50D EMA]],Table2[[#This Row],[50D EMA]]&gt;Table2[[#This Row],[200D EMA]]),"Uptrend","Downtrend/NoTrend")</f>
        <v>Uptrend</v>
      </c>
      <c r="AL22">
        <v>0.06</v>
      </c>
      <c r="AM22" t="s">
        <v>10340</v>
      </c>
      <c r="AN22">
        <v>9.9700000000000006</v>
      </c>
      <c r="AO22" t="s">
        <v>10340</v>
      </c>
      <c r="AP22">
        <v>0.161506053143876</v>
      </c>
      <c r="AQ22">
        <f>(Table2[[#This Row],[Sharpe Ratio]]-AVERAGE(Table2[Sharpe Ratio]))/_xlfn.STDEV.P(Table2[Sharpe Ratio])</f>
        <v>1.0915169319535845</v>
      </c>
      <c r="AR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5.7809884128123734</v>
      </c>
      <c r="AS22">
        <f>_xlfn.RANK.AVG(Table2[[#This Row],[1Y Return vs Nifty Z-Score]],Table2[1Y Return vs Nifty Z-Score])</f>
        <v>50</v>
      </c>
      <c r="AT22">
        <f>_xlfn.RANK.AVG(Table2[[#This Row],[6M Return vs Nifty Z-Score]],Table2[6M Return vs Nifty Z-Score])</f>
        <v>11</v>
      </c>
      <c r="AU22">
        <f>_xlfn.RANK.AVG(Table2[[#This Row],[Sharpe Ratio Z-Score]],Table2[Sharpe Ratio Z-Score])</f>
        <v>98</v>
      </c>
      <c r="AV22">
        <f>(Table2[[#This Row],[Rank 1Y]]+Table2[[#This Row],[Rank 6M]]+Table2[[#This Row],[Rank Sharpe]])/3</f>
        <v>53</v>
      </c>
    </row>
    <row r="23" spans="1:48" x14ac:dyDescent="0.3">
      <c r="A23" t="s">
        <v>1299</v>
      </c>
      <c r="B23" t="s">
        <v>1300</v>
      </c>
      <c r="C23" t="s">
        <v>10305</v>
      </c>
      <c r="D23" t="s">
        <v>358</v>
      </c>
      <c r="E23">
        <v>8765.1351742499992</v>
      </c>
      <c r="F23">
        <v>386.25</v>
      </c>
      <c r="G23">
        <v>136.28538795239299</v>
      </c>
      <c r="H23">
        <f>(Table2[[#This Row],[1Y Return vs Nifty]]-AVERAGE(Table2[1Y Return vs Nifty]))/_xlfn.STDEV.P(Table2[1Y Return vs Nifty])</f>
        <v>1.7040646293694757</v>
      </c>
      <c r="I23">
        <v>20.550492551363</v>
      </c>
      <c r="J23">
        <f>(Table2[[#This Row],[1M Return vs Nifty]]-AVERAGE(Table2[1M Return vs Nifty]))/_xlfn.STDEV.P(Table2[1M Return vs Nifty])</f>
        <v>1.7888697358525347</v>
      </c>
      <c r="K23">
        <v>64.324984975131798</v>
      </c>
      <c r="L23">
        <f>(Table2[[#This Row],[6M Return vs Nifty]]-AVERAGE(Table2[6M Return vs Nifty]))/_xlfn.STDEV.P(Table2[6M Return vs Nifty])</f>
        <v>1.9771027806279404</v>
      </c>
      <c r="M23">
        <v>-0.62876117574762003</v>
      </c>
      <c r="N23">
        <f>(Table2[[#This Row],[1W Return vs Nifty]]-AVERAGE(Table2[1W Return vs Nifty]))/_xlfn.STDEV.P(Table2[1W Return vs Nifty])</f>
        <v>-0.29305602607832826</v>
      </c>
      <c r="O23">
        <v>363.17</v>
      </c>
      <c r="P23">
        <v>337.78050033651198</v>
      </c>
      <c r="Q23">
        <v>261.32958031522298</v>
      </c>
      <c r="R23">
        <v>62.382002280657602</v>
      </c>
      <c r="S23" s="2">
        <f>(Table2[[#This Row],[Close Price]]-Table2[[#This Row],[20D EMA]])/Table2[[#This Row],[20D EMA]]</f>
        <v>6.3551504804912257E-2</v>
      </c>
      <c r="T23" s="2">
        <f>(Table2[[#This Row],[Close Price]]-Table2[[#This Row],[50D EMA]])/Table2[[#This Row],[50D EMA]]</f>
        <v>0.14349407267500802</v>
      </c>
      <c r="U23" s="2">
        <f>(Table2[[#This Row],[Close Price]]-Table2[[#This Row],[200D EMA]])/Table2[[#This Row],[200D EMA]]</f>
        <v>0.47801867486296246</v>
      </c>
      <c r="V23">
        <v>1.32770297608543</v>
      </c>
      <c r="W23">
        <v>385.4</v>
      </c>
      <c r="X23">
        <v>401.1</v>
      </c>
      <c r="Y23">
        <v>385.4</v>
      </c>
      <c r="Z23">
        <v>401.1</v>
      </c>
      <c r="AA23">
        <v>303.25</v>
      </c>
      <c r="AB23">
        <v>407.65</v>
      </c>
      <c r="AC23" s="2">
        <f>(Table2[[#This Row],[Close Price]]/Table2[[#This Row],[Day Low]])-1</f>
        <v>2.2055007784120839E-3</v>
      </c>
      <c r="AD23" s="2">
        <f>(Table2[[#This Row],[Day High]]/Table2[[#This Row],[Close Price]])-1</f>
        <v>3.8446601941747538E-2</v>
      </c>
      <c r="AE23" s="2">
        <f>(Table2[[#This Row],[Close Price]]/Table2[[#This Row],[Current Week Low]])-1</f>
        <v>2.2055007784120839E-3</v>
      </c>
      <c r="AF23" s="2">
        <f>(Table2[[#This Row],[Current Week High]]/Table2[[#This Row],[Close Price]])-1</f>
        <v>3.8446601941747538E-2</v>
      </c>
      <c r="AG23" s="2">
        <f>(Table2[[#This Row],[Close Price]]/Table2[[#This Row],[Current Month Low]])-1</f>
        <v>0.27370156636438581</v>
      </c>
      <c r="AH23" s="2">
        <f>(Table2[[#This Row],[Current Month High]]/Table2[[#This Row],[Close Price]])-1</f>
        <v>5.5404530744336489E-2</v>
      </c>
      <c r="AI23">
        <v>5.54045307443364</v>
      </c>
      <c r="AJ23">
        <v>178.679653679653</v>
      </c>
      <c r="AK23" t="str">
        <f>IF(AND(Table2[[#This Row],[20D EMA]]&gt;Table2[[#This Row],[50D EMA]],Table2[[#This Row],[50D EMA]]&gt;Table2[[#This Row],[200D EMA]]),"Uptrend","Downtrend/NoTrend")</f>
        <v>Uptrend</v>
      </c>
      <c r="AL23">
        <v>0.3</v>
      </c>
      <c r="AM23" t="s">
        <v>10340</v>
      </c>
      <c r="AN23">
        <v>21.58</v>
      </c>
      <c r="AO23" t="s">
        <v>10340</v>
      </c>
      <c r="AP23">
        <v>0.17489725443236201</v>
      </c>
      <c r="AQ23">
        <f>(Table2[[#This Row],[Sharpe Ratio]]-AVERAGE(Table2[Sharpe Ratio]))/_xlfn.STDEV.P(Table2[Sharpe Ratio])</f>
        <v>1.2442582613115774</v>
      </c>
      <c r="AR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6.4212393810832005</v>
      </c>
      <c r="AS23">
        <f>_xlfn.RANK.AVG(Table2[[#This Row],[1Y Return vs Nifty Z-Score]],Table2[1Y Return vs Nifty Z-Score])</f>
        <v>44</v>
      </c>
      <c r="AT23">
        <f>_xlfn.RANK.AVG(Table2[[#This Row],[6M Return vs Nifty Z-Score]],Table2[6M Return vs Nifty Z-Score])</f>
        <v>31</v>
      </c>
      <c r="AU23">
        <f>_xlfn.RANK.AVG(Table2[[#This Row],[Sharpe Ratio Z-Score]],Table2[Sharpe Ratio Z-Score])</f>
        <v>85</v>
      </c>
      <c r="AV23">
        <f>(Table2[[#This Row],[Rank 1Y]]+Table2[[#This Row],[Rank 6M]]+Table2[[#This Row],[Rank Sharpe]])/3</f>
        <v>53.333333333333336</v>
      </c>
    </row>
    <row r="24" spans="1:48" x14ac:dyDescent="0.3">
      <c r="A24" t="s">
        <v>798</v>
      </c>
      <c r="B24" t="s">
        <v>799</v>
      </c>
      <c r="C24" t="s">
        <v>10305</v>
      </c>
      <c r="D24" t="s">
        <v>317</v>
      </c>
      <c r="E24">
        <v>20496.2166</v>
      </c>
      <c r="F24">
        <v>1789.25</v>
      </c>
      <c r="G24">
        <v>92.946546881952798</v>
      </c>
      <c r="H24">
        <f>(Table2[[#This Row],[1Y Return vs Nifty]]-AVERAGE(Table2[1Y Return vs Nifty]))/_xlfn.STDEV.P(Table2[1Y Return vs Nifty])</f>
        <v>1.0167577613371632</v>
      </c>
      <c r="I24">
        <v>-22.413531155937601</v>
      </c>
      <c r="J24">
        <f>(Table2[[#This Row],[1M Return vs Nifty]]-AVERAGE(Table2[1M Return vs Nifty]))/_xlfn.STDEV.P(Table2[1M Return vs Nifty])</f>
        <v>-2.2523465341355786</v>
      </c>
      <c r="K24">
        <v>107.130950320596</v>
      </c>
      <c r="L24">
        <f>(Table2[[#This Row],[6M Return vs Nifty]]-AVERAGE(Table2[6M Return vs Nifty]))/_xlfn.STDEV.P(Table2[6M Return vs Nifty])</f>
        <v>3.4459125323854214</v>
      </c>
      <c r="M24">
        <v>-11.652031122354799</v>
      </c>
      <c r="N24">
        <f>(Table2[[#This Row],[1W Return vs Nifty]]-AVERAGE(Table2[1W Return vs Nifty]))/_xlfn.STDEV.P(Table2[1W Return vs Nifty])</f>
        <v>-2.6531687295547655</v>
      </c>
      <c r="O24">
        <v>1997.27</v>
      </c>
      <c r="P24">
        <v>1990.15082519715</v>
      </c>
      <c r="Q24">
        <v>1392.3148129513299</v>
      </c>
      <c r="R24">
        <v>27.3752366480294</v>
      </c>
      <c r="S24" s="2">
        <f>(Table2[[#This Row],[Close Price]]-Table2[[#This Row],[20D EMA]])/Table2[[#This Row],[20D EMA]]</f>
        <v>-0.10415216770892267</v>
      </c>
      <c r="T24" s="2">
        <f>(Table2[[#This Row],[Close Price]]-Table2[[#This Row],[50D EMA]])/Table2[[#This Row],[50D EMA]]</f>
        <v>-0.10094753757029856</v>
      </c>
      <c r="U24" s="2">
        <f>(Table2[[#This Row],[Close Price]]-Table2[[#This Row],[200D EMA]])/Table2[[#This Row],[200D EMA]]</f>
        <v>0.28509011277936136</v>
      </c>
      <c r="V24">
        <v>0.38536794833300803</v>
      </c>
      <c r="W24">
        <v>1759</v>
      </c>
      <c r="X24">
        <v>1815.85</v>
      </c>
      <c r="Y24">
        <v>1759</v>
      </c>
      <c r="Z24">
        <v>1815.85</v>
      </c>
      <c r="AA24">
        <v>1732</v>
      </c>
      <c r="AB24">
        <v>2474</v>
      </c>
      <c r="AC24" s="2">
        <f>(Table2[[#This Row],[Close Price]]/Table2[[#This Row],[Day Low]])-1</f>
        <v>1.7197271176804918E-2</v>
      </c>
      <c r="AD24" s="2">
        <f>(Table2[[#This Row],[Day High]]/Table2[[#This Row],[Close Price]])-1</f>
        <v>1.4866564202878241E-2</v>
      </c>
      <c r="AE24" s="2">
        <f>(Table2[[#This Row],[Close Price]]/Table2[[#This Row],[Current Week Low]])-1</f>
        <v>1.7197271176804918E-2</v>
      </c>
      <c r="AF24" s="2">
        <f>(Table2[[#This Row],[Current Week High]]/Table2[[#This Row],[Close Price]])-1</f>
        <v>1.4866564202878241E-2</v>
      </c>
      <c r="AG24" s="2">
        <f>(Table2[[#This Row],[Close Price]]/Table2[[#This Row],[Current Month Low]])-1</f>
        <v>3.3054272517321071E-2</v>
      </c>
      <c r="AH24" s="2">
        <f>(Table2[[#This Row],[Current Month High]]/Table2[[#This Row],[Close Price]])-1</f>
        <v>0.38270224954589915</v>
      </c>
      <c r="AI24">
        <v>58.379209165851599</v>
      </c>
      <c r="AJ24">
        <v>175.99105352460199</v>
      </c>
      <c r="AK24" t="str">
        <f>IF(AND(Table2[[#This Row],[20D EMA]]&gt;Table2[[#This Row],[50D EMA]],Table2[[#This Row],[50D EMA]]&gt;Table2[[#This Row],[200D EMA]]),"Uptrend","Downtrend/NoTrend")</f>
        <v>Uptrend</v>
      </c>
      <c r="AL24">
        <v>0.36</v>
      </c>
      <c r="AM24" t="s">
        <v>10340</v>
      </c>
      <c r="AN24">
        <v>-17.88</v>
      </c>
      <c r="AO24" t="s">
        <v>10339</v>
      </c>
      <c r="AP24">
        <v>0.19210634032663501</v>
      </c>
      <c r="AQ24">
        <f>(Table2[[#This Row],[Sharpe Ratio]]-AVERAGE(Table2[Sharpe Ratio]))/_xlfn.STDEV.P(Table2[Sharpe Ratio])</f>
        <v>1.4405467495435633</v>
      </c>
      <c r="AR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0.99770177957580408</v>
      </c>
      <c r="AS24">
        <f>_xlfn.RANK.AVG(Table2[[#This Row],[1Y Return vs Nifty Z-Score]],Table2[1Y Return vs Nifty Z-Score])</f>
        <v>106</v>
      </c>
      <c r="AT24">
        <f>_xlfn.RANK.AVG(Table2[[#This Row],[6M Return vs Nifty Z-Score]],Table2[6M Return vs Nifty Z-Score])</f>
        <v>5</v>
      </c>
      <c r="AU24">
        <f>_xlfn.RANK.AVG(Table2[[#This Row],[Sharpe Ratio Z-Score]],Table2[Sharpe Ratio Z-Score])</f>
        <v>51</v>
      </c>
      <c r="AV24">
        <f>(Table2[[#This Row],[Rank 1Y]]+Table2[[#This Row],[Rank 6M]]+Table2[[#This Row],[Rank Sharpe]])/3</f>
        <v>54</v>
      </c>
    </row>
    <row r="25" spans="1:48" x14ac:dyDescent="0.3">
      <c r="A25" t="s">
        <v>1321</v>
      </c>
      <c r="B25" t="s">
        <v>1322</v>
      </c>
      <c r="C25" t="s">
        <v>10295</v>
      </c>
      <c r="D25" t="s">
        <v>523</v>
      </c>
      <c r="E25">
        <v>8616.1634849999991</v>
      </c>
      <c r="F25">
        <v>432.15</v>
      </c>
      <c r="G25">
        <v>105.49309191608199</v>
      </c>
      <c r="H25">
        <f>(Table2[[#This Row],[1Y Return vs Nifty]]-AVERAGE(Table2[1Y Return vs Nifty]))/_xlfn.STDEV.P(Table2[1Y Return vs Nifty])</f>
        <v>1.2157323153179189</v>
      </c>
      <c r="I25">
        <v>8.7085687544303507</v>
      </c>
      <c r="J25">
        <f>(Table2[[#This Row],[1M Return vs Nifty]]-AVERAGE(Table2[1M Return vs Nifty]))/_xlfn.STDEV.P(Table2[1M Return vs Nifty])</f>
        <v>0.67501281588272721</v>
      </c>
      <c r="K25">
        <v>38.521059347891999</v>
      </c>
      <c r="L25">
        <f>(Table2[[#This Row],[6M Return vs Nifty]]-AVERAGE(Table2[6M Return vs Nifty]))/_xlfn.STDEV.P(Table2[6M Return vs Nifty])</f>
        <v>1.0916874585102103</v>
      </c>
      <c r="M25">
        <v>6.7798089881089201</v>
      </c>
      <c r="N25">
        <f>(Table2[[#This Row],[1W Return vs Nifty]]-AVERAGE(Table2[1W Return vs Nifty]))/_xlfn.STDEV.P(Table2[1W Return vs Nifty])</f>
        <v>1.2931394171073853</v>
      </c>
      <c r="O25">
        <v>406.55</v>
      </c>
      <c r="P25">
        <v>388.57403225344899</v>
      </c>
      <c r="Q25">
        <v>316.44580613063198</v>
      </c>
      <c r="R25">
        <v>80.930890642956896</v>
      </c>
      <c r="S25" s="2">
        <f>(Table2[[#This Row],[Close Price]]-Table2[[#This Row],[20D EMA]])/Table2[[#This Row],[20D EMA]]</f>
        <v>6.2968884516049595E-2</v>
      </c>
      <c r="T25" s="2">
        <f>(Table2[[#This Row],[Close Price]]-Table2[[#This Row],[50D EMA]])/Table2[[#This Row],[50D EMA]]</f>
        <v>0.11214328320871525</v>
      </c>
      <c r="U25" s="2">
        <f>(Table2[[#This Row],[Close Price]]-Table2[[#This Row],[200D EMA]])/Table2[[#This Row],[200D EMA]]</f>
        <v>0.36563667973404634</v>
      </c>
      <c r="V25">
        <v>1.1757797986582801</v>
      </c>
      <c r="W25">
        <v>430.1</v>
      </c>
      <c r="X25">
        <v>435.45</v>
      </c>
      <c r="Y25">
        <v>430.1</v>
      </c>
      <c r="Z25">
        <v>435.45</v>
      </c>
      <c r="AA25">
        <v>378.3</v>
      </c>
      <c r="AB25">
        <v>435.45</v>
      </c>
      <c r="AC25" s="2">
        <f>(Table2[[#This Row],[Close Price]]/Table2[[#This Row],[Day Low]])-1</f>
        <v>4.7663334108345445E-3</v>
      </c>
      <c r="AD25" s="2">
        <f>(Table2[[#This Row],[Day High]]/Table2[[#This Row],[Close Price]])-1</f>
        <v>7.6362374175633629E-3</v>
      </c>
      <c r="AE25" s="2">
        <f>(Table2[[#This Row],[Close Price]]/Table2[[#This Row],[Current Week Low]])-1</f>
        <v>4.7663334108345445E-3</v>
      </c>
      <c r="AF25" s="2">
        <f>(Table2[[#This Row],[Current Week High]]/Table2[[#This Row],[Close Price]])-1</f>
        <v>7.6362374175633629E-3</v>
      </c>
      <c r="AG25" s="2">
        <f>(Table2[[#This Row],[Close Price]]/Table2[[#This Row],[Current Month Low]])-1</f>
        <v>0.14234734337827115</v>
      </c>
      <c r="AH25" s="2">
        <f>(Table2[[#This Row],[Current Month High]]/Table2[[#This Row],[Close Price]])-1</f>
        <v>7.6362374175633629E-3</v>
      </c>
      <c r="AI25">
        <v>4.4081916001388297</v>
      </c>
      <c r="AJ25">
        <v>139.38512671375099</v>
      </c>
      <c r="AK25" t="str">
        <f>IF(AND(Table2[[#This Row],[20D EMA]]&gt;Table2[[#This Row],[50D EMA]],Table2[[#This Row],[50D EMA]]&gt;Table2[[#This Row],[200D EMA]]),"Uptrend","Downtrend/NoTrend")</f>
        <v>Uptrend</v>
      </c>
      <c r="AL25">
        <v>0.13</v>
      </c>
      <c r="AM25" t="s">
        <v>10340</v>
      </c>
      <c r="AN25">
        <v>11.93</v>
      </c>
      <c r="AO25" t="s">
        <v>10340</v>
      </c>
      <c r="AP25">
        <v>0.33585846098892602</v>
      </c>
      <c r="AQ25">
        <f>(Table2[[#This Row],[Sharpe Ratio]]-AVERAGE(Table2[Sharpe Ratio]))/_xlfn.STDEV.P(Table2[Sharpe Ratio])</f>
        <v>3.0801972584839272</v>
      </c>
      <c r="AR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7.3557692653021691</v>
      </c>
      <c r="AS25">
        <f>_xlfn.RANK.AVG(Table2[[#This Row],[1Y Return vs Nifty Z-Score]],Table2[1Y Return vs Nifty Z-Score])</f>
        <v>78</v>
      </c>
      <c r="AT25">
        <f>_xlfn.RANK.AVG(Table2[[#This Row],[6M Return vs Nifty Z-Score]],Table2[6M Return vs Nifty Z-Score])</f>
        <v>91</v>
      </c>
      <c r="AU25">
        <f>_xlfn.RANK.AVG(Table2[[#This Row],[Sharpe Ratio Z-Score]],Table2[Sharpe Ratio Z-Score])</f>
        <v>1</v>
      </c>
      <c r="AV25">
        <f>(Table2[[#This Row],[Rank 1Y]]+Table2[[#This Row],[Rank 6M]]+Table2[[#This Row],[Rank Sharpe]])/3</f>
        <v>56.666666666666664</v>
      </c>
    </row>
    <row r="26" spans="1:48" x14ac:dyDescent="0.3">
      <c r="A26" t="s">
        <v>1347</v>
      </c>
      <c r="B26" t="s">
        <v>1348</v>
      </c>
      <c r="C26" t="s">
        <v>10313</v>
      </c>
      <c r="D26" t="s">
        <v>1349</v>
      </c>
      <c r="E26">
        <v>8392.9092107399993</v>
      </c>
      <c r="F26">
        <v>1349.55</v>
      </c>
      <c r="G26">
        <v>155.95160644781799</v>
      </c>
      <c r="H26">
        <f>(Table2[[#This Row],[1Y Return vs Nifty]]-AVERAGE(Table2[1Y Return vs Nifty]))/_xlfn.STDEV.P(Table2[1Y Return vs Nifty])</f>
        <v>2.0159494584575555</v>
      </c>
      <c r="I26">
        <v>-0.89305920204932498</v>
      </c>
      <c r="J26">
        <f>(Table2[[#This Row],[1M Return vs Nifty]]-AVERAGE(Table2[1M Return vs Nifty]))/_xlfn.STDEV.P(Table2[1M Return vs Nifty])</f>
        <v>-0.22812082403063527</v>
      </c>
      <c r="K26">
        <v>55.5415789131427</v>
      </c>
      <c r="L26">
        <f>(Table2[[#This Row],[6M Return vs Nifty]]-AVERAGE(Table2[6M Return vs Nifty]))/_xlfn.STDEV.P(Table2[6M Return vs Nifty])</f>
        <v>1.6757159908808337</v>
      </c>
      <c r="M26">
        <v>-0.27785462394187299</v>
      </c>
      <c r="N26">
        <f>(Table2[[#This Row],[1W Return vs Nifty]]-AVERAGE(Table2[1W Return vs Nifty]))/_xlfn.STDEV.P(Table2[1W Return vs Nifty])</f>
        <v>-0.21792595898741401</v>
      </c>
      <c r="O26">
        <v>1319.53</v>
      </c>
      <c r="P26">
        <v>1251.20740804397</v>
      </c>
      <c r="Q26">
        <v>942.10447405675598</v>
      </c>
      <c r="R26">
        <v>56.586002686635801</v>
      </c>
      <c r="S26" s="2">
        <f>(Table2[[#This Row],[Close Price]]-Table2[[#This Row],[20D EMA]])/Table2[[#This Row],[20D EMA]]</f>
        <v>2.275052480807559E-2</v>
      </c>
      <c r="T26" s="2">
        <f>(Table2[[#This Row],[Close Price]]-Table2[[#This Row],[50D EMA]])/Table2[[#This Row],[50D EMA]]</f>
        <v>7.8598153530572798E-2</v>
      </c>
      <c r="U26" s="2">
        <f>(Table2[[#This Row],[Close Price]]-Table2[[#This Row],[200D EMA]])/Table2[[#This Row],[200D EMA]]</f>
        <v>0.43248444006295833</v>
      </c>
      <c r="V26">
        <v>0.61669176586100705</v>
      </c>
      <c r="W26">
        <v>1318.15</v>
      </c>
      <c r="X26">
        <v>1360</v>
      </c>
      <c r="Y26">
        <v>1318.15</v>
      </c>
      <c r="Z26">
        <v>1360</v>
      </c>
      <c r="AA26">
        <v>1203.7</v>
      </c>
      <c r="AB26">
        <v>1420</v>
      </c>
      <c r="AC26" s="2">
        <f>(Table2[[#This Row],[Close Price]]/Table2[[#This Row],[Day Low]])-1</f>
        <v>2.3821264651215701E-2</v>
      </c>
      <c r="AD26" s="2">
        <f>(Table2[[#This Row],[Day High]]/Table2[[#This Row],[Close Price]])-1</f>
        <v>7.743321848023399E-3</v>
      </c>
      <c r="AE26" s="2">
        <f>(Table2[[#This Row],[Close Price]]/Table2[[#This Row],[Current Week Low]])-1</f>
        <v>2.3821264651215701E-2</v>
      </c>
      <c r="AF26" s="2">
        <f>(Table2[[#This Row],[Current Week High]]/Table2[[#This Row],[Close Price]])-1</f>
        <v>7.743321848023399E-3</v>
      </c>
      <c r="AG26" s="2">
        <f>(Table2[[#This Row],[Close Price]]/Table2[[#This Row],[Current Month Low]])-1</f>
        <v>0.121168065132508</v>
      </c>
      <c r="AH26" s="2">
        <f>(Table2[[#This Row],[Current Month High]]/Table2[[#This Row],[Close Price]])-1</f>
        <v>5.220258604720085E-2</v>
      </c>
      <c r="AI26">
        <v>5.2202586047200796</v>
      </c>
      <c r="AJ26">
        <v>209.92077161557</v>
      </c>
      <c r="AK26" t="str">
        <f>IF(AND(Table2[[#This Row],[20D EMA]]&gt;Table2[[#This Row],[50D EMA]],Table2[[#This Row],[50D EMA]]&gt;Table2[[#This Row],[200D EMA]]),"Uptrend","Downtrend/NoTrend")</f>
        <v>Uptrend</v>
      </c>
      <c r="AL26">
        <v>0</v>
      </c>
      <c r="AM26">
        <v>0</v>
      </c>
      <c r="AN26">
        <v>5.98</v>
      </c>
      <c r="AO26" t="s">
        <v>10340</v>
      </c>
      <c r="AP26">
        <v>0.16561759286245201</v>
      </c>
      <c r="AQ26">
        <f>(Table2[[#This Row],[Sharpe Ratio]]-AVERAGE(Table2[Sharpe Ratio]))/_xlfn.STDEV.P(Table2[Sharpe Ratio])</f>
        <v>1.1384135492767407</v>
      </c>
      <c r="AR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4.3840322155970801</v>
      </c>
      <c r="AS26">
        <f>_xlfn.RANK.AVG(Table2[[#This Row],[1Y Return vs Nifty Z-Score]],Table2[1Y Return vs Nifty Z-Score])</f>
        <v>33</v>
      </c>
      <c r="AT26">
        <f>_xlfn.RANK.AVG(Table2[[#This Row],[6M Return vs Nifty Z-Score]],Table2[6M Return vs Nifty Z-Score])</f>
        <v>50</v>
      </c>
      <c r="AU26">
        <f>_xlfn.RANK.AVG(Table2[[#This Row],[Sharpe Ratio Z-Score]],Table2[Sharpe Ratio Z-Score])</f>
        <v>91</v>
      </c>
      <c r="AV26">
        <f>(Table2[[#This Row],[Rank 1Y]]+Table2[[#This Row],[Rank 6M]]+Table2[[#This Row],[Rank Sharpe]])/3</f>
        <v>58</v>
      </c>
    </row>
    <row r="27" spans="1:48" x14ac:dyDescent="0.3">
      <c r="A27" t="s">
        <v>620</v>
      </c>
      <c r="B27" t="s">
        <v>621</v>
      </c>
      <c r="C27" t="s">
        <v>10295</v>
      </c>
      <c r="D27" t="s">
        <v>193</v>
      </c>
      <c r="E27">
        <v>30769.992955019999</v>
      </c>
      <c r="F27">
        <v>13938.3</v>
      </c>
      <c r="G27">
        <v>144.96031496807799</v>
      </c>
      <c r="H27">
        <f>(Table2[[#This Row],[1Y Return vs Nifty]]-AVERAGE(Table2[1Y Return vs Nifty]))/_xlfn.STDEV.P(Table2[1Y Return vs Nifty])</f>
        <v>1.841639533780707</v>
      </c>
      <c r="I27">
        <v>2.09228089178551</v>
      </c>
      <c r="J27">
        <f>(Table2[[#This Row],[1M Return vs Nifty]]-AVERAGE(Table2[1M Return vs Nifty]))/_xlfn.STDEV.P(Table2[1M Return vs Nifty])</f>
        <v>5.268166879089136E-2</v>
      </c>
      <c r="K27">
        <v>34.872300443175199</v>
      </c>
      <c r="L27">
        <f>(Table2[[#This Row],[6M Return vs Nifty]]-AVERAGE(Table2[6M Return vs Nifty]))/_xlfn.STDEV.P(Table2[6M Return vs Nifty])</f>
        <v>0.96648685579496585</v>
      </c>
      <c r="M27">
        <v>0.20034263969160099</v>
      </c>
      <c r="N27">
        <f>(Table2[[#This Row],[1W Return vs Nifty]]-AVERAGE(Table2[1W Return vs Nifty]))/_xlfn.STDEV.P(Table2[1W Return vs Nifty])</f>
        <v>-0.11554259705075005</v>
      </c>
      <c r="O27">
        <v>13457.68</v>
      </c>
      <c r="P27">
        <v>12949.1681690203</v>
      </c>
      <c r="Q27">
        <v>10055.9756012708</v>
      </c>
      <c r="R27">
        <v>65.841933409769794</v>
      </c>
      <c r="S27" s="2">
        <f>(Table2[[#This Row],[Close Price]]-Table2[[#This Row],[20D EMA]])/Table2[[#This Row],[20D EMA]]</f>
        <v>3.5713436491282224E-2</v>
      </c>
      <c r="T27" s="2">
        <f>(Table2[[#This Row],[Close Price]]-Table2[[#This Row],[50D EMA]])/Table2[[#This Row],[50D EMA]]</f>
        <v>7.6385742934909615E-2</v>
      </c>
      <c r="U27" s="2">
        <f>(Table2[[#This Row],[Close Price]]-Table2[[#This Row],[200D EMA]])/Table2[[#This Row],[200D EMA]]</f>
        <v>0.3860713820982799</v>
      </c>
      <c r="V27">
        <v>1.15682338064017</v>
      </c>
      <c r="W27">
        <v>13410.05</v>
      </c>
      <c r="X27">
        <v>14009.7</v>
      </c>
      <c r="Y27">
        <v>13410.05</v>
      </c>
      <c r="Z27">
        <v>14009.7</v>
      </c>
      <c r="AA27">
        <v>12750</v>
      </c>
      <c r="AB27">
        <v>14055.05</v>
      </c>
      <c r="AC27" s="2">
        <f>(Table2[[#This Row],[Close Price]]/Table2[[#This Row],[Day Low]])-1</f>
        <v>3.9392097717756425E-2</v>
      </c>
      <c r="AD27" s="2">
        <f>(Table2[[#This Row],[Day High]]/Table2[[#This Row],[Close Price]])-1</f>
        <v>5.1225759238933133E-3</v>
      </c>
      <c r="AE27" s="2">
        <f>(Table2[[#This Row],[Close Price]]/Table2[[#This Row],[Current Week Low]])-1</f>
        <v>3.9392097717756425E-2</v>
      </c>
      <c r="AF27" s="2">
        <f>(Table2[[#This Row],[Current Week High]]/Table2[[#This Row],[Close Price]])-1</f>
        <v>5.1225759238933133E-3</v>
      </c>
      <c r="AG27" s="2">
        <f>(Table2[[#This Row],[Close Price]]/Table2[[#This Row],[Current Month Low]])-1</f>
        <v>9.319999999999995E-2</v>
      </c>
      <c r="AH27" s="2">
        <f>(Table2[[#This Row],[Current Month High]]/Table2[[#This Row],[Close Price]])-1</f>
        <v>8.3762008279344435E-3</v>
      </c>
      <c r="AI27">
        <v>4.7889627859925401</v>
      </c>
      <c r="AJ27">
        <v>187.37577831841901</v>
      </c>
      <c r="AK27" t="str">
        <f>IF(AND(Table2[[#This Row],[20D EMA]]&gt;Table2[[#This Row],[50D EMA]],Table2[[#This Row],[50D EMA]]&gt;Table2[[#This Row],[200D EMA]]),"Uptrend","Downtrend/NoTrend")</f>
        <v>Uptrend</v>
      </c>
      <c r="AL27">
        <v>0.11</v>
      </c>
      <c r="AM27" t="s">
        <v>10340</v>
      </c>
      <c r="AN27">
        <v>4.5</v>
      </c>
      <c r="AO27" t="s">
        <v>10340</v>
      </c>
      <c r="AP27">
        <v>0.202389297219324</v>
      </c>
      <c r="AQ27">
        <f>(Table2[[#This Row],[Sharpe Ratio]]-AVERAGE(Table2[Sharpe Ratio]))/_xlfn.STDEV.P(Table2[Sharpe Ratio])</f>
        <v>1.557835144489184</v>
      </c>
      <c r="AR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4.3031006058049988</v>
      </c>
      <c r="AS27">
        <f>_xlfn.RANK.AVG(Table2[[#This Row],[1Y Return vs Nifty Z-Score]],Table2[1Y Return vs Nifty Z-Score])</f>
        <v>39</v>
      </c>
      <c r="AT27">
        <f>_xlfn.RANK.AVG(Table2[[#This Row],[6M Return vs Nifty Z-Score]],Table2[6M Return vs Nifty Z-Score])</f>
        <v>106</v>
      </c>
      <c r="AU27">
        <f>_xlfn.RANK.AVG(Table2[[#This Row],[Sharpe Ratio Z-Score]],Table2[Sharpe Ratio Z-Score])</f>
        <v>36</v>
      </c>
      <c r="AV27">
        <f>(Table2[[#This Row],[Rank 1Y]]+Table2[[#This Row],[Rank 6M]]+Table2[[#This Row],[Rank Sharpe]])/3</f>
        <v>60.333333333333336</v>
      </c>
    </row>
    <row r="28" spans="1:48" x14ac:dyDescent="0.3">
      <c r="A28" t="s">
        <v>1060</v>
      </c>
      <c r="B28" t="s">
        <v>1061</v>
      </c>
      <c r="C28" t="s">
        <v>10297</v>
      </c>
      <c r="D28" t="s">
        <v>364</v>
      </c>
      <c r="E28">
        <v>12890.02928128</v>
      </c>
      <c r="F28">
        <v>371.2</v>
      </c>
      <c r="G28">
        <v>87.8939676095994</v>
      </c>
      <c r="H28">
        <f>(Table2[[#This Row],[1Y Return vs Nifty]]-AVERAGE(Table2[1Y Return vs Nifty]))/_xlfn.STDEV.P(Table2[1Y Return vs Nifty])</f>
        <v>0.93662935113067114</v>
      </c>
      <c r="I28">
        <v>22.467197765142799</v>
      </c>
      <c r="J28">
        <f>(Table2[[#This Row],[1M Return vs Nifty]]-AVERAGE(Table2[1M Return vs Nifty]))/_xlfn.STDEV.P(Table2[1M Return vs Nifty])</f>
        <v>1.9691559294238732</v>
      </c>
      <c r="K28">
        <v>92.195637878074194</v>
      </c>
      <c r="L28">
        <f>(Table2[[#This Row],[6M Return vs Nifty]]-AVERAGE(Table2[6M Return vs Nifty]))/_xlfn.STDEV.P(Table2[6M Return vs Nifty])</f>
        <v>2.9334341340108505</v>
      </c>
      <c r="M28">
        <v>7.8098789591451601</v>
      </c>
      <c r="N28">
        <f>(Table2[[#This Row],[1W Return vs Nifty]]-AVERAGE(Table2[1W Return vs Nifty]))/_xlfn.STDEV.P(Table2[1W Return vs Nifty])</f>
        <v>1.5136802580636108</v>
      </c>
      <c r="O28">
        <v>324.39</v>
      </c>
      <c r="P28">
        <v>293.773664383717</v>
      </c>
      <c r="Q28">
        <v>231.39861261387901</v>
      </c>
      <c r="R28">
        <v>84.618149190718896</v>
      </c>
      <c r="S28" s="2">
        <f>(Table2[[#This Row],[Close Price]]-Table2[[#This Row],[20D EMA]])/Table2[[#This Row],[20D EMA]]</f>
        <v>0.14430161225685134</v>
      </c>
      <c r="T28" s="2">
        <f>(Table2[[#This Row],[Close Price]]-Table2[[#This Row],[50D EMA]])/Table2[[#This Row],[50D EMA]]</f>
        <v>0.26355778275329467</v>
      </c>
      <c r="U28" s="2">
        <f>(Table2[[#This Row],[Close Price]]-Table2[[#This Row],[200D EMA]])/Table2[[#This Row],[200D EMA]]</f>
        <v>0.6041582782494862</v>
      </c>
      <c r="V28">
        <v>0.84474825369824602</v>
      </c>
      <c r="W28">
        <v>361.25</v>
      </c>
      <c r="X28">
        <v>376.75</v>
      </c>
      <c r="Y28">
        <v>361.25</v>
      </c>
      <c r="Z28">
        <v>376.75</v>
      </c>
      <c r="AA28">
        <v>289</v>
      </c>
      <c r="AB28">
        <v>376.75</v>
      </c>
      <c r="AC28" s="2">
        <f>(Table2[[#This Row],[Close Price]]/Table2[[#This Row],[Day Low]])-1</f>
        <v>2.7543252595155776E-2</v>
      </c>
      <c r="AD28" s="2">
        <f>(Table2[[#This Row],[Day High]]/Table2[[#This Row],[Close Price]])-1</f>
        <v>1.4951508620689724E-2</v>
      </c>
      <c r="AE28" s="2">
        <f>(Table2[[#This Row],[Close Price]]/Table2[[#This Row],[Current Week Low]])-1</f>
        <v>2.7543252595155776E-2</v>
      </c>
      <c r="AF28" s="2">
        <f>(Table2[[#This Row],[Current Week High]]/Table2[[#This Row],[Close Price]])-1</f>
        <v>1.4951508620689724E-2</v>
      </c>
      <c r="AG28" s="2">
        <f>(Table2[[#This Row],[Close Price]]/Table2[[#This Row],[Current Month Low]])-1</f>
        <v>0.28442906574394455</v>
      </c>
      <c r="AH28" s="2">
        <f>(Table2[[#This Row],[Current Month High]]/Table2[[#This Row],[Close Price]])-1</f>
        <v>1.4951508620689724E-2</v>
      </c>
      <c r="AI28">
        <v>1.49515086206897</v>
      </c>
      <c r="AJ28">
        <v>153.206002728512</v>
      </c>
      <c r="AK28" t="str">
        <f>IF(AND(Table2[[#This Row],[20D EMA]]&gt;Table2[[#This Row],[50D EMA]],Table2[[#This Row],[50D EMA]]&gt;Table2[[#This Row],[200D EMA]]),"Uptrend","Downtrend/NoTrend")</f>
        <v>Uptrend</v>
      </c>
      <c r="AL28">
        <v>0.57999999999999996</v>
      </c>
      <c r="AM28" t="s">
        <v>10340</v>
      </c>
      <c r="AN28">
        <v>22.25</v>
      </c>
      <c r="AO28" t="s">
        <v>10340</v>
      </c>
      <c r="AP28">
        <v>0.187616173598772</v>
      </c>
      <c r="AQ28">
        <f>(Table2[[#This Row],[Sharpe Ratio]]-AVERAGE(Table2[Sharpe Ratio]))/_xlfn.STDEV.P(Table2[Sharpe Ratio])</f>
        <v>1.3893314761503901</v>
      </c>
      <c r="AR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8.7422311487793962</v>
      </c>
      <c r="AS28">
        <f>_xlfn.RANK.AVG(Table2[[#This Row],[1Y Return vs Nifty Z-Score]],Table2[1Y Return vs Nifty Z-Score])</f>
        <v>113</v>
      </c>
      <c r="AT28">
        <f>_xlfn.RANK.AVG(Table2[[#This Row],[6M Return vs Nifty Z-Score]],Table2[6M Return vs Nifty Z-Score])</f>
        <v>10</v>
      </c>
      <c r="AU28">
        <f>_xlfn.RANK.AVG(Table2[[#This Row],[Sharpe Ratio Z-Score]],Table2[Sharpe Ratio Z-Score])</f>
        <v>61</v>
      </c>
      <c r="AV28">
        <f>(Table2[[#This Row],[Rank 1Y]]+Table2[[#This Row],[Rank 6M]]+Table2[[#This Row],[Rank Sharpe]])/3</f>
        <v>61.333333333333336</v>
      </c>
    </row>
    <row r="29" spans="1:48" x14ac:dyDescent="0.3">
      <c r="A29" t="s">
        <v>1155</v>
      </c>
      <c r="B29" t="s">
        <v>1156</v>
      </c>
      <c r="C29" t="s">
        <v>10307</v>
      </c>
      <c r="D29" t="s">
        <v>139</v>
      </c>
      <c r="E29">
        <v>10700.193832319999</v>
      </c>
      <c r="F29">
        <v>451.2</v>
      </c>
      <c r="G29">
        <v>275.572193218439</v>
      </c>
      <c r="H29">
        <f>(Table2[[#This Row],[1Y Return vs Nifty]]-AVERAGE(Table2[1Y Return vs Nifty]))/_xlfn.STDEV.P(Table2[1Y Return vs Nifty])</f>
        <v>3.9130018210685966</v>
      </c>
      <c r="I29">
        <v>7.5613309475612303</v>
      </c>
      <c r="J29">
        <f>(Table2[[#This Row],[1M Return vs Nifty]]-AVERAGE(Table2[1M Return vs Nifty]))/_xlfn.STDEV.P(Table2[1M Return vs Nifty])</f>
        <v>0.56710308838024548</v>
      </c>
      <c r="K29">
        <v>65.353104710427402</v>
      </c>
      <c r="L29">
        <f>(Table2[[#This Row],[6M Return vs Nifty]]-AVERAGE(Table2[6M Return vs Nifty]))/_xlfn.STDEV.P(Table2[6M Return vs Nifty])</f>
        <v>2.012380861170902</v>
      </c>
      <c r="M29">
        <v>-4.9517221229061796</v>
      </c>
      <c r="N29">
        <f>(Table2[[#This Row],[1W Return vs Nifty]]-AVERAGE(Table2[1W Return vs Nifty]))/_xlfn.STDEV.P(Table2[1W Return vs Nifty])</f>
        <v>-1.2186139682714885</v>
      </c>
      <c r="O29">
        <v>467.49</v>
      </c>
      <c r="P29">
        <v>453.451665880767</v>
      </c>
      <c r="Q29">
        <v>337.02775939043897</v>
      </c>
      <c r="R29">
        <v>34.273933919089401</v>
      </c>
      <c r="S29" s="2">
        <f>(Table2[[#This Row],[Close Price]]-Table2[[#This Row],[20D EMA]])/Table2[[#This Row],[20D EMA]]</f>
        <v>-3.4845665147917648E-2</v>
      </c>
      <c r="T29" s="2">
        <f>(Table2[[#This Row],[Close Price]]-Table2[[#This Row],[50D EMA]])/Table2[[#This Row],[50D EMA]]</f>
        <v>-4.9656138684449598E-3</v>
      </c>
      <c r="U29" s="2">
        <f>(Table2[[#This Row],[Close Price]]-Table2[[#This Row],[200D EMA]])/Table2[[#This Row],[200D EMA]]</f>
        <v>0.33876212694187924</v>
      </c>
      <c r="V29">
        <v>0.40940458524037798</v>
      </c>
      <c r="W29">
        <v>444</v>
      </c>
      <c r="X29">
        <v>466.8</v>
      </c>
      <c r="Y29">
        <v>444</v>
      </c>
      <c r="Z29">
        <v>466.8</v>
      </c>
      <c r="AA29">
        <v>444</v>
      </c>
      <c r="AB29">
        <v>500</v>
      </c>
      <c r="AC29" s="2">
        <f>(Table2[[#This Row],[Close Price]]/Table2[[#This Row],[Day Low]])-1</f>
        <v>1.6216216216216273E-2</v>
      </c>
      <c r="AD29" s="2">
        <f>(Table2[[#This Row],[Day High]]/Table2[[#This Row],[Close Price]])-1</f>
        <v>3.4574468085106336E-2</v>
      </c>
      <c r="AE29" s="2">
        <f>(Table2[[#This Row],[Close Price]]/Table2[[#This Row],[Current Week Low]])-1</f>
        <v>1.6216216216216273E-2</v>
      </c>
      <c r="AF29" s="2">
        <f>(Table2[[#This Row],[Current Week High]]/Table2[[#This Row],[Close Price]])-1</f>
        <v>3.4574468085106336E-2</v>
      </c>
      <c r="AG29" s="2">
        <f>(Table2[[#This Row],[Close Price]]/Table2[[#This Row],[Current Month Low]])-1</f>
        <v>1.6216216216216273E-2</v>
      </c>
      <c r="AH29" s="2">
        <f>(Table2[[#This Row],[Current Month High]]/Table2[[#This Row],[Close Price]])-1</f>
        <v>0.10815602836879434</v>
      </c>
      <c r="AI29">
        <v>26.241134751773</v>
      </c>
      <c r="AJ29">
        <v>328.69358669833701</v>
      </c>
      <c r="AK29" t="str">
        <f>IF(AND(Table2[[#This Row],[20D EMA]]&gt;Table2[[#This Row],[50D EMA]],Table2[[#This Row],[50D EMA]]&gt;Table2[[#This Row],[200D EMA]]),"Uptrend","Downtrend/NoTrend")</f>
        <v>Uptrend</v>
      </c>
      <c r="AL29">
        <v>0.12</v>
      </c>
      <c r="AM29" t="s">
        <v>10340</v>
      </c>
      <c r="AN29">
        <v>-6.48</v>
      </c>
      <c r="AO29" t="s">
        <v>10339</v>
      </c>
      <c r="AP29">
        <v>0.13560733523184901</v>
      </c>
      <c r="AQ29">
        <f>(Table2[[#This Row],[Sharpe Ratio]]-AVERAGE(Table2[Sharpe Ratio]))/_xlfn.STDEV.P(Table2[Sharpe Ratio])</f>
        <v>0.79611366548547913</v>
      </c>
      <c r="AR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6.0699854678337353</v>
      </c>
      <c r="AS29">
        <f>_xlfn.RANK.AVG(Table2[[#This Row],[1Y Return vs Nifty Z-Score]],Table2[1Y Return vs Nifty Z-Score])</f>
        <v>6</v>
      </c>
      <c r="AT29">
        <f>_xlfn.RANK.AVG(Table2[[#This Row],[6M Return vs Nifty Z-Score]],Table2[6M Return vs Nifty Z-Score])</f>
        <v>29</v>
      </c>
      <c r="AU29">
        <f>_xlfn.RANK.AVG(Table2[[#This Row],[Sharpe Ratio Z-Score]],Table2[Sharpe Ratio Z-Score])</f>
        <v>156</v>
      </c>
      <c r="AV29">
        <f>(Table2[[#This Row],[Rank 1Y]]+Table2[[#This Row],[Rank 6M]]+Table2[[#This Row],[Rank Sharpe]])/3</f>
        <v>63.666666666666664</v>
      </c>
    </row>
    <row r="30" spans="1:48" x14ac:dyDescent="0.3">
      <c r="A30" t="s">
        <v>476</v>
      </c>
      <c r="B30" t="s">
        <v>477</v>
      </c>
      <c r="C30" t="s">
        <v>10295</v>
      </c>
      <c r="D30" t="s">
        <v>412</v>
      </c>
      <c r="E30">
        <v>45484.317567259997</v>
      </c>
      <c r="F30">
        <v>760.1</v>
      </c>
      <c r="G30">
        <v>221.510222903542</v>
      </c>
      <c r="H30">
        <f>(Table2[[#This Row],[1Y Return vs Nifty]]-AVERAGE(Table2[1Y Return vs Nifty]))/_xlfn.STDEV.P(Table2[1Y Return vs Nifty])</f>
        <v>3.0556377896586473</v>
      </c>
      <c r="I30">
        <v>14.2560094838932</v>
      </c>
      <c r="J30">
        <f>(Table2[[#This Row],[1M Return vs Nifty]]-AVERAGE(Table2[1M Return vs Nifty]))/_xlfn.STDEV.P(Table2[1M Return vs Nifty])</f>
        <v>1.1968076990954599</v>
      </c>
      <c r="K30">
        <v>70.635986648821003</v>
      </c>
      <c r="L30">
        <f>(Table2[[#This Row],[6M Return vs Nifty]]-AVERAGE(Table2[6M Return vs Nifty]))/_xlfn.STDEV.P(Table2[6M Return vs Nifty])</f>
        <v>2.193653458246398</v>
      </c>
      <c r="M30">
        <v>8.7653529916584692</v>
      </c>
      <c r="N30">
        <f>(Table2[[#This Row],[1W Return vs Nifty]]-AVERAGE(Table2[1W Return vs Nifty]))/_xlfn.STDEV.P(Table2[1W Return vs Nifty])</f>
        <v>1.7182499014542809</v>
      </c>
      <c r="O30">
        <v>645.57000000000005</v>
      </c>
      <c r="P30">
        <v>611.92499710947504</v>
      </c>
      <c r="Q30">
        <v>490.43918438665298</v>
      </c>
      <c r="R30">
        <v>84.253470439644602</v>
      </c>
      <c r="S30" s="2">
        <f>(Table2[[#This Row],[Close Price]]-Table2[[#This Row],[20D EMA]])/Table2[[#This Row],[20D EMA]]</f>
        <v>0.17740911132797368</v>
      </c>
      <c r="T30" s="2">
        <f>(Table2[[#This Row],[Close Price]]-Table2[[#This Row],[50D EMA]])/Table2[[#This Row],[50D EMA]]</f>
        <v>0.24214569365600874</v>
      </c>
      <c r="U30" s="2">
        <f>(Table2[[#This Row],[Close Price]]-Table2[[#This Row],[200D EMA]])/Table2[[#This Row],[200D EMA]]</f>
        <v>0.5498353806101095</v>
      </c>
      <c r="V30">
        <v>1.5372855710125699</v>
      </c>
      <c r="W30">
        <v>700.15</v>
      </c>
      <c r="X30">
        <v>775</v>
      </c>
      <c r="Y30">
        <v>700.15</v>
      </c>
      <c r="Z30">
        <v>775</v>
      </c>
      <c r="AA30">
        <v>578</v>
      </c>
      <c r="AB30">
        <v>775</v>
      </c>
      <c r="AC30" s="2">
        <f>(Table2[[#This Row],[Close Price]]/Table2[[#This Row],[Day Low]])-1</f>
        <v>8.5624509033778606E-2</v>
      </c>
      <c r="AD30" s="2">
        <f>(Table2[[#This Row],[Day High]]/Table2[[#This Row],[Close Price]])-1</f>
        <v>1.960268385738706E-2</v>
      </c>
      <c r="AE30" s="2">
        <f>(Table2[[#This Row],[Close Price]]/Table2[[#This Row],[Current Week Low]])-1</f>
        <v>8.5624509033778606E-2</v>
      </c>
      <c r="AF30" s="2">
        <f>(Table2[[#This Row],[Current Week High]]/Table2[[#This Row],[Close Price]])-1</f>
        <v>1.960268385738706E-2</v>
      </c>
      <c r="AG30" s="2">
        <f>(Table2[[#This Row],[Close Price]]/Table2[[#This Row],[Current Month Low]])-1</f>
        <v>0.31505190311418696</v>
      </c>
      <c r="AH30" s="2">
        <f>(Table2[[#This Row],[Current Month High]]/Table2[[#This Row],[Close Price]])-1</f>
        <v>1.960268385738706E-2</v>
      </c>
      <c r="AI30">
        <v>1.9602683857387</v>
      </c>
      <c r="AJ30">
        <v>261.39308213479097</v>
      </c>
      <c r="AK30" t="str">
        <f>IF(AND(Table2[[#This Row],[20D EMA]]&gt;Table2[[#This Row],[50D EMA]],Table2[[#This Row],[50D EMA]]&gt;Table2[[#This Row],[200D EMA]]),"Uptrend","Downtrend/NoTrend")</f>
        <v>Uptrend</v>
      </c>
      <c r="AL30">
        <v>0.26</v>
      </c>
      <c r="AM30" t="s">
        <v>10340</v>
      </c>
      <c r="AN30">
        <v>24.62</v>
      </c>
      <c r="AO30" t="s">
        <v>10340</v>
      </c>
      <c r="AP30">
        <v>0.13419178629464301</v>
      </c>
      <c r="AQ30">
        <f>(Table2[[#This Row],[Sharpe Ratio]]-AVERAGE(Table2[Sharpe Ratio]))/_xlfn.STDEV.P(Table2[Sharpe Ratio])</f>
        <v>0.77996777821351038</v>
      </c>
      <c r="AR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8.9443166266682965</v>
      </c>
      <c r="AS30">
        <f>_xlfn.RANK.AVG(Table2[[#This Row],[1Y Return vs Nifty Z-Score]],Table2[1Y Return vs Nifty Z-Score])</f>
        <v>11</v>
      </c>
      <c r="AT30">
        <f>_xlfn.RANK.AVG(Table2[[#This Row],[6M Return vs Nifty Z-Score]],Table2[6M Return vs Nifty Z-Score])</f>
        <v>23</v>
      </c>
      <c r="AU30">
        <f>_xlfn.RANK.AVG(Table2[[#This Row],[Sharpe Ratio Z-Score]],Table2[Sharpe Ratio Z-Score])</f>
        <v>158</v>
      </c>
      <c r="AV30">
        <f>(Table2[[#This Row],[Rank 1Y]]+Table2[[#This Row],[Rank 6M]]+Table2[[#This Row],[Rank Sharpe]])/3</f>
        <v>64</v>
      </c>
    </row>
    <row r="31" spans="1:48" x14ac:dyDescent="0.3">
      <c r="A31" t="s">
        <v>636</v>
      </c>
      <c r="B31" t="s">
        <v>637</v>
      </c>
      <c r="C31" t="s">
        <v>10305</v>
      </c>
      <c r="D31" t="s">
        <v>163</v>
      </c>
      <c r="E31">
        <v>29454.009892544</v>
      </c>
      <c r="F31">
        <v>225.91</v>
      </c>
      <c r="G31">
        <v>307.46178347971801</v>
      </c>
      <c r="H31">
        <f>(Table2[[#This Row],[1Y Return vs Nifty]]-AVERAGE(Table2[1Y Return vs Nifty]))/_xlfn.STDEV.P(Table2[1Y Return vs Nifty])</f>
        <v>4.4187360277053038</v>
      </c>
      <c r="I31">
        <v>31.833691243010598</v>
      </c>
      <c r="J31">
        <f>(Table2[[#This Row],[1M Return vs Nifty]]-AVERAGE(Table2[1M Return vs Nifty]))/_xlfn.STDEV.P(Table2[1M Return vs Nifty])</f>
        <v>2.850172709727552</v>
      </c>
      <c r="K31">
        <v>30.195677849960699</v>
      </c>
      <c r="L31">
        <f>(Table2[[#This Row],[6M Return vs Nifty]]-AVERAGE(Table2[6M Return vs Nifty]))/_xlfn.STDEV.P(Table2[6M Return vs Nifty])</f>
        <v>0.80601695832235409</v>
      </c>
      <c r="M31">
        <v>-0.44769701054816102</v>
      </c>
      <c r="N31">
        <f>(Table2[[#This Row],[1W Return vs Nifty]]-AVERAGE(Table2[1W Return vs Nifty]))/_xlfn.STDEV.P(Table2[1W Return vs Nifty])</f>
        <v>-0.25428968555492243</v>
      </c>
      <c r="O31">
        <v>199.32</v>
      </c>
      <c r="P31">
        <v>178.15831445171099</v>
      </c>
      <c r="Q31">
        <v>135.82780312761</v>
      </c>
      <c r="R31">
        <v>74.101638970560202</v>
      </c>
      <c r="S31" s="2">
        <f>(Table2[[#This Row],[Close Price]]-Table2[[#This Row],[20D EMA]])/Table2[[#This Row],[20D EMA]]</f>
        <v>0.13340357214529402</v>
      </c>
      <c r="T31" s="2">
        <f>(Table2[[#This Row],[Close Price]]-Table2[[#This Row],[50D EMA]])/Table2[[#This Row],[50D EMA]]</f>
        <v>0.26802950900858397</v>
      </c>
      <c r="U31" s="2">
        <f>(Table2[[#This Row],[Close Price]]-Table2[[#This Row],[200D EMA]])/Table2[[#This Row],[200D EMA]]</f>
        <v>0.66320881879947602</v>
      </c>
      <c r="V31">
        <v>1.7200903263960401</v>
      </c>
      <c r="W31">
        <v>216.27</v>
      </c>
      <c r="X31">
        <v>227.83</v>
      </c>
      <c r="Y31">
        <v>216.27</v>
      </c>
      <c r="Z31">
        <v>227.83</v>
      </c>
      <c r="AA31">
        <v>164.07</v>
      </c>
      <c r="AB31">
        <v>236.95</v>
      </c>
      <c r="AC31" s="2">
        <f>(Table2[[#This Row],[Close Price]]/Table2[[#This Row],[Day Low]])-1</f>
        <v>4.4573912239330493E-2</v>
      </c>
      <c r="AD31" s="2">
        <f>(Table2[[#This Row],[Day High]]/Table2[[#This Row],[Close Price]])-1</f>
        <v>8.4989597627374014E-3</v>
      </c>
      <c r="AE31" s="2">
        <f>(Table2[[#This Row],[Close Price]]/Table2[[#This Row],[Current Week Low]])-1</f>
        <v>4.4573912239330493E-2</v>
      </c>
      <c r="AF31" s="2">
        <f>(Table2[[#This Row],[Current Week High]]/Table2[[#This Row],[Close Price]])-1</f>
        <v>8.4989597627374014E-3</v>
      </c>
      <c r="AG31" s="2">
        <f>(Table2[[#This Row],[Close Price]]/Table2[[#This Row],[Current Month Low]])-1</f>
        <v>0.37691229353324807</v>
      </c>
      <c r="AH31" s="2">
        <f>(Table2[[#This Row],[Current Month High]]/Table2[[#This Row],[Close Price]])-1</f>
        <v>4.8869018635739891E-2</v>
      </c>
      <c r="AI31">
        <v>4.8869018635739803</v>
      </c>
      <c r="AJ31">
        <v>380.14877789585501</v>
      </c>
      <c r="AK31" t="str">
        <f>IF(AND(Table2[[#This Row],[20D EMA]]&gt;Table2[[#This Row],[50D EMA]],Table2[[#This Row],[50D EMA]]&gt;Table2[[#This Row],[200D EMA]]),"Uptrend","Downtrend/NoTrend")</f>
        <v>Uptrend</v>
      </c>
      <c r="AL31">
        <v>0.45</v>
      </c>
      <c r="AM31" t="s">
        <v>10340</v>
      </c>
      <c r="AN31">
        <v>30.86</v>
      </c>
      <c r="AO31" t="s">
        <v>10340</v>
      </c>
      <c r="AP31">
        <v>0.18912996044629601</v>
      </c>
      <c r="AQ31">
        <f>(Table2[[#This Row],[Sharpe Ratio]]-AVERAGE(Table2[Sharpe Ratio]))/_xlfn.STDEV.P(Table2[Sharpe Ratio])</f>
        <v>1.4065978744722694</v>
      </c>
      <c r="AR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9.2272338846725557</v>
      </c>
      <c r="AS31">
        <f>_xlfn.RANK.AVG(Table2[[#This Row],[1Y Return vs Nifty Z-Score]],Table2[1Y Return vs Nifty Z-Score])</f>
        <v>5</v>
      </c>
      <c r="AT31">
        <f>_xlfn.RANK.AVG(Table2[[#This Row],[6M Return vs Nifty Z-Score]],Table2[6M Return vs Nifty Z-Score])</f>
        <v>133</v>
      </c>
      <c r="AU31">
        <f>_xlfn.RANK.AVG(Table2[[#This Row],[Sharpe Ratio Z-Score]],Table2[Sharpe Ratio Z-Score])</f>
        <v>58</v>
      </c>
      <c r="AV31">
        <f>(Table2[[#This Row],[Rank 1Y]]+Table2[[#This Row],[Rank 6M]]+Table2[[#This Row],[Rank Sharpe]])/3</f>
        <v>65.333333333333329</v>
      </c>
    </row>
    <row r="32" spans="1:48" x14ac:dyDescent="0.3">
      <c r="A32" t="s">
        <v>692</v>
      </c>
      <c r="B32" t="s">
        <v>693</v>
      </c>
      <c r="C32" t="s">
        <v>10308</v>
      </c>
      <c r="D32" t="s">
        <v>297</v>
      </c>
      <c r="E32">
        <v>26010.715137470001</v>
      </c>
      <c r="F32">
        <v>527.04999999999995</v>
      </c>
      <c r="G32">
        <v>133.508862010646</v>
      </c>
      <c r="H32">
        <f>(Table2[[#This Row],[1Y Return vs Nifty]]-AVERAGE(Table2[1Y Return vs Nifty]))/_xlfn.STDEV.P(Table2[1Y Return vs Nifty])</f>
        <v>1.6600319487093971</v>
      </c>
      <c r="I32">
        <v>29.7749983669347</v>
      </c>
      <c r="J32">
        <f>(Table2[[#This Row],[1M Return vs Nifty]]-AVERAGE(Table2[1M Return vs Nifty]))/_xlfn.STDEV.P(Table2[1M Return vs Nifty])</f>
        <v>2.6565310898833463</v>
      </c>
      <c r="K32">
        <v>30.866751001112501</v>
      </c>
      <c r="L32">
        <f>(Table2[[#This Row],[6M Return vs Nifty]]-AVERAGE(Table2[6M Return vs Nifty]))/_xlfn.STDEV.P(Table2[6M Return vs Nifty])</f>
        <v>0.82904362716627567</v>
      </c>
      <c r="M32">
        <v>10.844590049156301</v>
      </c>
      <c r="N32">
        <f>(Table2[[#This Row],[1W Return vs Nifty]]-AVERAGE(Table2[1W Return vs Nifty]))/_xlfn.STDEV.P(Table2[1W Return vs Nifty])</f>
        <v>2.1634203288055573</v>
      </c>
      <c r="O32">
        <v>472.24</v>
      </c>
      <c r="P32">
        <v>435.83091051059301</v>
      </c>
      <c r="Q32">
        <v>353.26039099130901</v>
      </c>
      <c r="R32">
        <v>80.900791875900794</v>
      </c>
      <c r="S32" s="2">
        <f>(Table2[[#This Row],[Close Price]]-Table2[[#This Row],[20D EMA]])/Table2[[#This Row],[20D EMA]]</f>
        <v>0.11606386583093331</v>
      </c>
      <c r="T32" s="2">
        <f>(Table2[[#This Row],[Close Price]]-Table2[[#This Row],[50D EMA]])/Table2[[#This Row],[50D EMA]]</f>
        <v>0.20929926558568368</v>
      </c>
      <c r="U32" s="2">
        <f>(Table2[[#This Row],[Close Price]]-Table2[[#This Row],[200D EMA]])/Table2[[#This Row],[200D EMA]]</f>
        <v>0.49195894428188686</v>
      </c>
      <c r="V32">
        <v>1.38317300480848</v>
      </c>
      <c r="W32">
        <v>511</v>
      </c>
      <c r="X32">
        <v>539.79999999999995</v>
      </c>
      <c r="Y32">
        <v>511</v>
      </c>
      <c r="Z32">
        <v>539.79999999999995</v>
      </c>
      <c r="AA32">
        <v>427.65</v>
      </c>
      <c r="AB32">
        <v>539.79999999999995</v>
      </c>
      <c r="AC32" s="2">
        <f>(Table2[[#This Row],[Close Price]]/Table2[[#This Row],[Day Low]])-1</f>
        <v>3.1409001956947069E-2</v>
      </c>
      <c r="AD32" s="2">
        <f>(Table2[[#This Row],[Day High]]/Table2[[#This Row],[Close Price]])-1</f>
        <v>2.4191253201783613E-2</v>
      </c>
      <c r="AE32" s="2">
        <f>(Table2[[#This Row],[Close Price]]/Table2[[#This Row],[Current Week Low]])-1</f>
        <v>3.1409001956947069E-2</v>
      </c>
      <c r="AF32" s="2">
        <f>(Table2[[#This Row],[Current Week High]]/Table2[[#This Row],[Close Price]])-1</f>
        <v>2.4191253201783613E-2</v>
      </c>
      <c r="AG32" s="2">
        <f>(Table2[[#This Row],[Close Price]]/Table2[[#This Row],[Current Month Low]])-1</f>
        <v>0.2324330644218402</v>
      </c>
      <c r="AH32" s="2">
        <f>(Table2[[#This Row],[Current Month High]]/Table2[[#This Row],[Close Price]])-1</f>
        <v>2.4191253201783613E-2</v>
      </c>
      <c r="AI32">
        <v>2.41912532017836</v>
      </c>
      <c r="AJ32">
        <v>174.86310299869601</v>
      </c>
      <c r="AK32" t="str">
        <f>IF(AND(Table2[[#This Row],[20D EMA]]&gt;Table2[[#This Row],[50D EMA]],Table2[[#This Row],[50D EMA]]&gt;Table2[[#This Row],[200D EMA]]),"Uptrend","Downtrend/NoTrend")</f>
        <v>Uptrend</v>
      </c>
      <c r="AL32">
        <v>0.49</v>
      </c>
      <c r="AM32" t="s">
        <v>10340</v>
      </c>
      <c r="AN32">
        <v>10.4</v>
      </c>
      <c r="AO32" t="s">
        <v>10340</v>
      </c>
      <c r="AP32">
        <v>0.23508199001111199</v>
      </c>
      <c r="AQ32">
        <f>(Table2[[#This Row],[Sharpe Ratio]]-AVERAGE(Table2[Sharpe Ratio]))/_xlfn.STDEV.P(Table2[Sharpe Ratio])</f>
        <v>1.9307311416245339</v>
      </c>
      <c r="AR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9.2397581361891099</v>
      </c>
      <c r="AS32">
        <f>_xlfn.RANK.AVG(Table2[[#This Row],[1Y Return vs Nifty Z-Score]],Table2[1Y Return vs Nifty Z-Score])</f>
        <v>49</v>
      </c>
      <c r="AT32">
        <f>_xlfn.RANK.AVG(Table2[[#This Row],[6M Return vs Nifty Z-Score]],Table2[6M Return vs Nifty Z-Score])</f>
        <v>128</v>
      </c>
      <c r="AU32">
        <f>_xlfn.RANK.AVG(Table2[[#This Row],[Sharpe Ratio Z-Score]],Table2[Sharpe Ratio Z-Score])</f>
        <v>19</v>
      </c>
      <c r="AV32">
        <f>(Table2[[#This Row],[Rank 1Y]]+Table2[[#This Row],[Rank 6M]]+Table2[[#This Row],[Rank Sharpe]])/3</f>
        <v>65.333333333333329</v>
      </c>
    </row>
    <row r="33" spans="1:48" x14ac:dyDescent="0.3">
      <c r="A33" t="s">
        <v>326</v>
      </c>
      <c r="B33" t="s">
        <v>327</v>
      </c>
      <c r="C33" t="s">
        <v>10304</v>
      </c>
      <c r="D33" t="s">
        <v>328</v>
      </c>
      <c r="E33">
        <v>80141.844330274995</v>
      </c>
      <c r="F33">
        <v>13393.45</v>
      </c>
      <c r="G33">
        <v>140.925662152863</v>
      </c>
      <c r="H33">
        <f>(Table2[[#This Row],[1Y Return vs Nifty]]-AVERAGE(Table2[1Y Return vs Nifty]))/_xlfn.STDEV.P(Table2[1Y Return vs Nifty])</f>
        <v>1.7776543297113123</v>
      </c>
      <c r="I33">
        <v>20.263610423217798</v>
      </c>
      <c r="J33">
        <f>(Table2[[#This Row],[1M Return vs Nifty]]-AVERAGE(Table2[1M Return vs Nifty]))/_xlfn.STDEV.P(Table2[1M Return vs Nifty])</f>
        <v>1.7618854679979343</v>
      </c>
      <c r="K33">
        <v>79.785975977787501</v>
      </c>
      <c r="L33">
        <f>(Table2[[#This Row],[6M Return vs Nifty]]-AVERAGE(Table2[6M Return vs Nifty]))/_xlfn.STDEV.P(Table2[6M Return vs Nifty])</f>
        <v>2.5076188938206005</v>
      </c>
      <c r="M33">
        <v>3.7489466676974601</v>
      </c>
      <c r="N33">
        <f>(Table2[[#This Row],[1W Return vs Nifty]]-AVERAGE(Table2[1W Return vs Nifty]))/_xlfn.STDEV.P(Table2[1W Return vs Nifty])</f>
        <v>0.64422337862346746</v>
      </c>
      <c r="O33">
        <v>12300.67</v>
      </c>
      <c r="P33">
        <v>11615.7790319005</v>
      </c>
      <c r="Q33">
        <v>8867.1497873791195</v>
      </c>
      <c r="R33">
        <v>80.989219770188498</v>
      </c>
      <c r="S33" s="2">
        <f>(Table2[[#This Row],[Close Price]]-Table2[[#This Row],[20D EMA]])/Table2[[#This Row],[20D EMA]]</f>
        <v>8.8839063238018795E-2</v>
      </c>
      <c r="T33" s="2">
        <f>(Table2[[#This Row],[Close Price]]-Table2[[#This Row],[50D EMA]])/Table2[[#This Row],[50D EMA]]</f>
        <v>0.15303932376963009</v>
      </c>
      <c r="U33" s="2">
        <f>(Table2[[#This Row],[Close Price]]-Table2[[#This Row],[200D EMA]])/Table2[[#This Row],[200D EMA]]</f>
        <v>0.51045717295351212</v>
      </c>
      <c r="V33">
        <v>1.14915375207799</v>
      </c>
      <c r="W33">
        <v>13295</v>
      </c>
      <c r="X33">
        <v>13639.8</v>
      </c>
      <c r="Y33">
        <v>13295</v>
      </c>
      <c r="Z33">
        <v>13639.8</v>
      </c>
      <c r="AA33">
        <v>10950.05</v>
      </c>
      <c r="AB33">
        <v>13639.8</v>
      </c>
      <c r="AC33" s="2">
        <f>(Table2[[#This Row],[Close Price]]/Table2[[#This Row],[Day Low]])-1</f>
        <v>7.4050394885296633E-3</v>
      </c>
      <c r="AD33" s="2">
        <f>(Table2[[#This Row],[Day High]]/Table2[[#This Row],[Close Price]])-1</f>
        <v>1.8393319122406826E-2</v>
      </c>
      <c r="AE33" s="2">
        <f>(Table2[[#This Row],[Close Price]]/Table2[[#This Row],[Current Week Low]])-1</f>
        <v>7.4050394885296633E-3</v>
      </c>
      <c r="AF33" s="2">
        <f>(Table2[[#This Row],[Current Week High]]/Table2[[#This Row],[Close Price]])-1</f>
        <v>1.8393319122406826E-2</v>
      </c>
      <c r="AG33" s="2">
        <f>(Table2[[#This Row],[Close Price]]/Table2[[#This Row],[Current Month Low]])-1</f>
        <v>0.22314053360486952</v>
      </c>
      <c r="AH33" s="2">
        <f>(Table2[[#This Row],[Current Month High]]/Table2[[#This Row],[Close Price]])-1</f>
        <v>1.8393319122406826E-2</v>
      </c>
      <c r="AI33">
        <v>1.8393319122406799</v>
      </c>
      <c r="AJ33">
        <v>182.95323706810001</v>
      </c>
      <c r="AK33" t="str">
        <f>IF(AND(Table2[[#This Row],[20D EMA]]&gt;Table2[[#This Row],[50D EMA]],Table2[[#This Row],[50D EMA]]&gt;Table2[[#This Row],[200D EMA]]),"Uptrend","Downtrend/NoTrend")</f>
        <v>Uptrend</v>
      </c>
      <c r="AL33">
        <v>0.28000000000000003</v>
      </c>
      <c r="AM33" t="s">
        <v>10340</v>
      </c>
      <c r="AN33">
        <v>15.39</v>
      </c>
      <c r="AO33" t="s">
        <v>10340</v>
      </c>
      <c r="AP33">
        <v>0.13390061029804801</v>
      </c>
      <c r="AQ33">
        <f>(Table2[[#This Row],[Sharpe Ratio]]-AVERAGE(Table2[Sharpe Ratio]))/_xlfn.STDEV.P(Table2[Sharpe Ratio])</f>
        <v>0.77664659680200399</v>
      </c>
      <c r="AR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7.468028666955318</v>
      </c>
      <c r="AS33">
        <f>_xlfn.RANK.AVG(Table2[[#This Row],[1Y Return vs Nifty Z-Score]],Table2[1Y Return vs Nifty Z-Score])</f>
        <v>42</v>
      </c>
      <c r="AT33">
        <f>_xlfn.RANK.AVG(Table2[[#This Row],[6M Return vs Nifty Z-Score]],Table2[6M Return vs Nifty Z-Score])</f>
        <v>17</v>
      </c>
      <c r="AU33">
        <f>_xlfn.RANK.AVG(Table2[[#This Row],[Sharpe Ratio Z-Score]],Table2[Sharpe Ratio Z-Score])</f>
        <v>159</v>
      </c>
      <c r="AV33">
        <f>(Table2[[#This Row],[Rank 1Y]]+Table2[[#This Row],[Rank 6M]]+Table2[[#This Row],[Rank Sharpe]])/3</f>
        <v>72.666666666666671</v>
      </c>
    </row>
    <row r="34" spans="1:48" x14ac:dyDescent="0.3">
      <c r="A34" t="s">
        <v>131</v>
      </c>
      <c r="B34" t="s">
        <v>132</v>
      </c>
      <c r="C34" t="s">
        <v>10305</v>
      </c>
      <c r="D34" t="s">
        <v>133</v>
      </c>
      <c r="E34">
        <v>224190.91668542899</v>
      </c>
      <c r="F34">
        <v>306.7</v>
      </c>
      <c r="G34">
        <v>97.5349528946699</v>
      </c>
      <c r="H34">
        <f>(Table2[[#This Row],[1Y Return vs Nifty]]-AVERAGE(Table2[1Y Return vs Nifty]))/_xlfn.STDEV.P(Table2[1Y Return vs Nifty])</f>
        <v>1.0895248886522544</v>
      </c>
      <c r="I34">
        <v>0.28242410950899999</v>
      </c>
      <c r="J34">
        <f>(Table2[[#This Row],[1M Return vs Nifty]]-AVERAGE(Table2[1M Return vs Nifty]))/_xlfn.STDEV.P(Table2[1M Return vs Nifty])</f>
        <v>-0.11755431107710554</v>
      </c>
      <c r="K34">
        <v>37.101784528818101</v>
      </c>
      <c r="L34">
        <f>(Table2[[#This Row],[6M Return vs Nifty]]-AVERAGE(Table2[6M Return vs Nifty]))/_xlfn.STDEV.P(Table2[6M Return vs Nifty])</f>
        <v>1.042987594417542</v>
      </c>
      <c r="M34">
        <v>-1.388565268559</v>
      </c>
      <c r="N34">
        <f>(Table2[[#This Row],[1W Return vs Nifty]]-AVERAGE(Table2[1W Return vs Nifty]))/_xlfn.STDEV.P(Table2[1W Return vs Nifty])</f>
        <v>-0.4557321920692971</v>
      </c>
      <c r="O34">
        <v>304.23</v>
      </c>
      <c r="P34">
        <v>300.07325656209201</v>
      </c>
      <c r="Q34">
        <v>241.10763046677101</v>
      </c>
      <c r="R34">
        <v>57.557093220319402</v>
      </c>
      <c r="S34" s="2">
        <f>(Table2[[#This Row],[Close Price]]-Table2[[#This Row],[20D EMA]])/Table2[[#This Row],[20D EMA]]</f>
        <v>8.1188574433815539E-3</v>
      </c>
      <c r="T34" s="2">
        <f>(Table2[[#This Row],[Close Price]]-Table2[[#This Row],[50D EMA]])/Table2[[#This Row],[50D EMA]]</f>
        <v>2.2083752193813883E-2</v>
      </c>
      <c r="U34" s="2">
        <f>(Table2[[#This Row],[Close Price]]-Table2[[#This Row],[200D EMA]])/Table2[[#This Row],[200D EMA]]</f>
        <v>0.2720460128376932</v>
      </c>
      <c r="V34">
        <v>0.36006370101572899</v>
      </c>
      <c r="W34">
        <v>305.8</v>
      </c>
      <c r="X34">
        <v>308.89999999999998</v>
      </c>
      <c r="Y34">
        <v>305.8</v>
      </c>
      <c r="Z34">
        <v>308.89999999999998</v>
      </c>
      <c r="AA34">
        <v>285</v>
      </c>
      <c r="AB34">
        <v>317.7</v>
      </c>
      <c r="AC34" s="2">
        <f>(Table2[[#This Row],[Close Price]]/Table2[[#This Row],[Day Low]])-1</f>
        <v>2.9431000654021044E-3</v>
      </c>
      <c r="AD34" s="2">
        <f>(Table2[[#This Row],[Day High]]/Table2[[#This Row],[Close Price]])-1</f>
        <v>7.1731333550699716E-3</v>
      </c>
      <c r="AE34" s="2">
        <f>(Table2[[#This Row],[Close Price]]/Table2[[#This Row],[Current Week Low]])-1</f>
        <v>2.9431000654021044E-3</v>
      </c>
      <c r="AF34" s="2">
        <f>(Table2[[#This Row],[Current Week High]]/Table2[[#This Row],[Close Price]])-1</f>
        <v>7.1731333550699716E-3</v>
      </c>
      <c r="AG34" s="2">
        <f>(Table2[[#This Row],[Close Price]]/Table2[[#This Row],[Current Month Low]])-1</f>
        <v>7.6140350877192953E-2</v>
      </c>
      <c r="AH34" s="2">
        <f>(Table2[[#This Row],[Current Month High]]/Table2[[#This Row],[Close Price]])-1</f>
        <v>3.5865666775350524E-2</v>
      </c>
      <c r="AI34">
        <v>11.0205412455167</v>
      </c>
      <c r="AJ34">
        <v>141.49606299212499</v>
      </c>
      <c r="AK34" t="str">
        <f>IF(AND(Table2[[#This Row],[20D EMA]]&gt;Table2[[#This Row],[50D EMA]],Table2[[#This Row],[50D EMA]]&gt;Table2[[#This Row],[200D EMA]]),"Uptrend","Downtrend/NoTrend")</f>
        <v>Uptrend</v>
      </c>
      <c r="AL34">
        <v>0.06</v>
      </c>
      <c r="AM34" t="s">
        <v>10340</v>
      </c>
      <c r="AN34">
        <v>2.17</v>
      </c>
      <c r="AO34" t="s">
        <v>10340</v>
      </c>
      <c r="AP34">
        <v>0.21927996898980701</v>
      </c>
      <c r="AQ34">
        <f>(Table2[[#This Row],[Sharpe Ratio]]-AVERAGE(Table2[Sharpe Ratio]))/_xlfn.STDEV.P(Table2[Sharpe Ratio])</f>
        <v>1.7504917706121406</v>
      </c>
      <c r="AR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3.3097177505355342</v>
      </c>
      <c r="AS34">
        <f>_xlfn.RANK.AVG(Table2[[#This Row],[1Y Return vs Nifty Z-Score]],Table2[1Y Return vs Nifty Z-Score])</f>
        <v>93</v>
      </c>
      <c r="AT34">
        <f>_xlfn.RANK.AVG(Table2[[#This Row],[6M Return vs Nifty Z-Score]],Table2[6M Return vs Nifty Z-Score])</f>
        <v>97</v>
      </c>
      <c r="AU34">
        <f>_xlfn.RANK.AVG(Table2[[#This Row],[Sharpe Ratio Z-Score]],Table2[Sharpe Ratio Z-Score])</f>
        <v>30</v>
      </c>
      <c r="AV34">
        <f>(Table2[[#This Row],[Rank 1Y]]+Table2[[#This Row],[Rank 6M]]+Table2[[#This Row],[Rank Sharpe]])/3</f>
        <v>73.333333333333329</v>
      </c>
    </row>
    <row r="35" spans="1:48" x14ac:dyDescent="0.3">
      <c r="A35" t="s">
        <v>849</v>
      </c>
      <c r="B35" t="s">
        <v>850</v>
      </c>
      <c r="C35" t="s">
        <v>10295</v>
      </c>
      <c r="D35" t="s">
        <v>124</v>
      </c>
      <c r="E35">
        <v>18734.2206535679</v>
      </c>
      <c r="F35">
        <v>71.680000000000007</v>
      </c>
      <c r="G35">
        <v>366.23672096072403</v>
      </c>
      <c r="H35">
        <f>(Table2[[#This Row],[1Y Return vs Nifty]]-AVERAGE(Table2[1Y Return vs Nifty]))/_xlfn.STDEV.P(Table2[1Y Return vs Nifty])</f>
        <v>5.3508425908043833</v>
      </c>
      <c r="I35">
        <v>-17.6079413199448</v>
      </c>
      <c r="J35">
        <f>(Table2[[#This Row],[1M Return vs Nifty]]-AVERAGE(Table2[1M Return vs Nifty]))/_xlfn.STDEV.P(Table2[1M Return vs Nifty])</f>
        <v>-1.8003304947532239</v>
      </c>
      <c r="K35">
        <v>34.432377735924298</v>
      </c>
      <c r="L35">
        <f>(Table2[[#This Row],[6M Return vs Nifty]]-AVERAGE(Table2[6M Return vs Nifty]))/_xlfn.STDEV.P(Table2[6M Return vs Nifty])</f>
        <v>0.95139169891169417</v>
      </c>
      <c r="M35">
        <v>-2.9259893576003702</v>
      </c>
      <c r="N35">
        <f>(Table2[[#This Row],[1W Return vs Nifty]]-AVERAGE(Table2[1W Return vs Nifty]))/_xlfn.STDEV.P(Table2[1W Return vs Nifty])</f>
        <v>-0.78489895844192248</v>
      </c>
      <c r="O35">
        <v>73.16</v>
      </c>
      <c r="P35">
        <v>69.874836983715795</v>
      </c>
      <c r="Q35">
        <v>51.826937259857701</v>
      </c>
      <c r="R35">
        <v>41.9681391665871</v>
      </c>
      <c r="S35" s="2">
        <f>(Table2[[#This Row],[Close Price]]-Table2[[#This Row],[20D EMA]])/Table2[[#This Row],[20D EMA]]</f>
        <v>-2.0229633679606205E-2</v>
      </c>
      <c r="T35" s="2">
        <f>(Table2[[#This Row],[Close Price]]-Table2[[#This Row],[50D EMA]])/Table2[[#This Row],[50D EMA]]</f>
        <v>2.5834235816605936E-2</v>
      </c>
      <c r="U35" s="2">
        <f>(Table2[[#This Row],[Close Price]]-Table2[[#This Row],[200D EMA]])/Table2[[#This Row],[200D EMA]]</f>
        <v>0.38306455657605293</v>
      </c>
      <c r="V35">
        <v>0.53921539883765102</v>
      </c>
      <c r="W35">
        <v>71.41</v>
      </c>
      <c r="X35">
        <v>72.680000000000007</v>
      </c>
      <c r="Y35">
        <v>71.41</v>
      </c>
      <c r="Z35">
        <v>72.680000000000007</v>
      </c>
      <c r="AA35">
        <v>68.11</v>
      </c>
      <c r="AB35">
        <v>88.8</v>
      </c>
      <c r="AC35" s="2">
        <f>(Table2[[#This Row],[Close Price]]/Table2[[#This Row],[Day Low]])-1</f>
        <v>3.7809830555946E-3</v>
      </c>
      <c r="AD35" s="2">
        <f>(Table2[[#This Row],[Day High]]/Table2[[#This Row],[Close Price]])-1</f>
        <v>1.3950892857142794E-2</v>
      </c>
      <c r="AE35" s="2">
        <f>(Table2[[#This Row],[Close Price]]/Table2[[#This Row],[Current Week Low]])-1</f>
        <v>3.7809830555946E-3</v>
      </c>
      <c r="AF35" s="2">
        <f>(Table2[[#This Row],[Current Week High]]/Table2[[#This Row],[Close Price]])-1</f>
        <v>1.3950892857142794E-2</v>
      </c>
      <c r="AG35" s="2">
        <f>(Table2[[#This Row],[Close Price]]/Table2[[#This Row],[Current Month Low]])-1</f>
        <v>5.2415210688592007E-2</v>
      </c>
      <c r="AH35" s="2">
        <f>(Table2[[#This Row],[Current Month High]]/Table2[[#This Row],[Close Price]])-1</f>
        <v>0.23883928571428559</v>
      </c>
      <c r="AI35">
        <v>27.511160714285701</v>
      </c>
      <c r="AJ35">
        <v>406.57243816254402</v>
      </c>
      <c r="AK35" t="str">
        <f>IF(AND(Table2[[#This Row],[20D EMA]]&gt;Table2[[#This Row],[50D EMA]],Table2[[#This Row],[50D EMA]]&gt;Table2[[#This Row],[200D EMA]]),"Uptrend","Downtrend/NoTrend")</f>
        <v>Uptrend</v>
      </c>
      <c r="AL35">
        <v>0.26</v>
      </c>
      <c r="AM35" t="s">
        <v>10340</v>
      </c>
      <c r="AN35">
        <v>-7.51</v>
      </c>
      <c r="AO35" t="s">
        <v>10339</v>
      </c>
      <c r="AP35">
        <v>0.15718570410614099</v>
      </c>
      <c r="AQ35">
        <f>(Table2[[#This Row],[Sharpe Ratio]]-AVERAGE(Table2[Sharpe Ratio]))/_xlfn.STDEV.P(Table2[Sharpe Ratio])</f>
        <v>1.0422386154606824</v>
      </c>
      <c r="AR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4.7592434519816136</v>
      </c>
      <c r="AS35">
        <f>_xlfn.RANK.AVG(Table2[[#This Row],[1Y Return vs Nifty Z-Score]],Table2[1Y Return vs Nifty Z-Score])</f>
        <v>1</v>
      </c>
      <c r="AT35">
        <f>_xlfn.RANK.AVG(Table2[[#This Row],[6M Return vs Nifty Z-Score]],Table2[6M Return vs Nifty Z-Score])</f>
        <v>108</v>
      </c>
      <c r="AU35">
        <f>_xlfn.RANK.AVG(Table2[[#This Row],[Sharpe Ratio Z-Score]],Table2[Sharpe Ratio Z-Score])</f>
        <v>111</v>
      </c>
      <c r="AV35">
        <f>(Table2[[#This Row],[Rank 1Y]]+Table2[[#This Row],[Rank 6M]]+Table2[[#This Row],[Rank Sharpe]])/3</f>
        <v>73.333333333333329</v>
      </c>
    </row>
    <row r="36" spans="1:48" x14ac:dyDescent="0.3">
      <c r="A36" t="s">
        <v>857</v>
      </c>
      <c r="B36" t="s">
        <v>858</v>
      </c>
      <c r="C36" t="s">
        <v>10308</v>
      </c>
      <c r="D36" t="s">
        <v>297</v>
      </c>
      <c r="E36">
        <v>18259.753468499999</v>
      </c>
      <c r="F36">
        <v>483.75</v>
      </c>
      <c r="G36">
        <v>178.59704141323101</v>
      </c>
      <c r="H36">
        <f>(Table2[[#This Row],[1Y Return vs Nifty]]-AVERAGE(Table2[1Y Return vs Nifty]))/_xlfn.STDEV.P(Table2[1Y Return vs Nifty])</f>
        <v>2.3750814194624685</v>
      </c>
      <c r="I36">
        <v>72.184515839068894</v>
      </c>
      <c r="J36">
        <f>(Table2[[#This Row],[1M Return vs Nifty]]-AVERAGE(Table2[1M Return vs Nifty]))/_xlfn.STDEV.P(Table2[1M Return vs Nifty])</f>
        <v>6.6455902426835838</v>
      </c>
      <c r="K36">
        <v>45.757504935057398</v>
      </c>
      <c r="L36">
        <f>(Table2[[#This Row],[6M Return vs Nifty]]-AVERAGE(Table2[6M Return vs Nifty]))/_xlfn.STDEV.P(Table2[6M Return vs Nifty])</f>
        <v>1.3399930804185172</v>
      </c>
      <c r="M36">
        <v>20.912682448208098</v>
      </c>
      <c r="N36">
        <f>(Table2[[#This Row],[1W Return vs Nifty]]-AVERAGE(Table2[1W Return vs Nifty]))/_xlfn.STDEV.P(Table2[1W Return vs Nifty])</f>
        <v>4.3190268671440553</v>
      </c>
      <c r="O36">
        <v>400.98</v>
      </c>
      <c r="P36">
        <v>343.433418729491</v>
      </c>
      <c r="Q36">
        <v>275.75321628036102</v>
      </c>
      <c r="R36">
        <v>79.071888211372695</v>
      </c>
      <c r="S36" s="2">
        <f>(Table2[[#This Row],[Close Price]]-Table2[[#This Row],[20D EMA]])/Table2[[#This Row],[20D EMA]]</f>
        <v>0.20641927278168481</v>
      </c>
      <c r="T36" s="2">
        <f>(Table2[[#This Row],[Close Price]]-Table2[[#This Row],[50D EMA]])/Table2[[#This Row],[50D EMA]]</f>
        <v>0.40856996907756044</v>
      </c>
      <c r="U36" s="2">
        <f>(Table2[[#This Row],[Close Price]]-Table2[[#This Row],[200D EMA]])/Table2[[#This Row],[200D EMA]]</f>
        <v>0.75428597542872033</v>
      </c>
      <c r="V36">
        <v>1.2080186106656301</v>
      </c>
      <c r="W36">
        <v>480.65</v>
      </c>
      <c r="X36">
        <v>509.4</v>
      </c>
      <c r="Y36">
        <v>480.65</v>
      </c>
      <c r="Z36">
        <v>509.4</v>
      </c>
      <c r="AA36">
        <v>324.3</v>
      </c>
      <c r="AB36">
        <v>509.4</v>
      </c>
      <c r="AC36" s="2">
        <f>(Table2[[#This Row],[Close Price]]/Table2[[#This Row],[Day Low]])-1</f>
        <v>6.4495995006761397E-3</v>
      </c>
      <c r="AD36" s="2">
        <f>(Table2[[#This Row],[Day High]]/Table2[[#This Row],[Close Price]])-1</f>
        <v>5.3023255813953396E-2</v>
      </c>
      <c r="AE36" s="2">
        <f>(Table2[[#This Row],[Close Price]]/Table2[[#This Row],[Current Week Low]])-1</f>
        <v>6.4495995006761397E-3</v>
      </c>
      <c r="AF36" s="2">
        <f>(Table2[[#This Row],[Current Week High]]/Table2[[#This Row],[Close Price]])-1</f>
        <v>5.3023255813953396E-2</v>
      </c>
      <c r="AG36" s="2">
        <f>(Table2[[#This Row],[Close Price]]/Table2[[#This Row],[Current Month Low]])-1</f>
        <v>0.49167437557816829</v>
      </c>
      <c r="AH36" s="2">
        <f>(Table2[[#This Row],[Current Month High]]/Table2[[#This Row],[Close Price]])-1</f>
        <v>5.3023255813953396E-2</v>
      </c>
      <c r="AI36">
        <v>5.3023255813953396</v>
      </c>
      <c r="AJ36">
        <v>209.69910371318801</v>
      </c>
      <c r="AK36" t="str">
        <f>IF(AND(Table2[[#This Row],[20D EMA]]&gt;Table2[[#This Row],[50D EMA]],Table2[[#This Row],[50D EMA]]&gt;Table2[[#This Row],[200D EMA]]),"Uptrend","Downtrend/NoTrend")</f>
        <v>Uptrend</v>
      </c>
      <c r="AL36">
        <v>0.98</v>
      </c>
      <c r="AM36" t="s">
        <v>10340</v>
      </c>
      <c r="AN36">
        <v>25.5</v>
      </c>
      <c r="AO36" t="s">
        <v>10340</v>
      </c>
      <c r="AP36">
        <v>0.149222663348128</v>
      </c>
      <c r="AQ36">
        <f>(Table2[[#This Row],[Sharpe Ratio]]-AVERAGE(Table2[Sharpe Ratio]))/_xlfn.STDEV.P(Table2[Sharpe Ratio])</f>
        <v>0.95141140698935811</v>
      </c>
      <c r="AR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15.631103016697983</v>
      </c>
      <c r="AS36">
        <f>_xlfn.RANK.AVG(Table2[[#This Row],[1Y Return vs Nifty Z-Score]],Table2[1Y Return vs Nifty Z-Score])</f>
        <v>22</v>
      </c>
      <c r="AT36">
        <f>_xlfn.RANK.AVG(Table2[[#This Row],[6M Return vs Nifty Z-Score]],Table2[6M Return vs Nifty Z-Score])</f>
        <v>70</v>
      </c>
      <c r="AU36">
        <f>_xlfn.RANK.AVG(Table2[[#This Row],[Sharpe Ratio Z-Score]],Table2[Sharpe Ratio Z-Score])</f>
        <v>128</v>
      </c>
      <c r="AV36">
        <f>(Table2[[#This Row],[Rank 1Y]]+Table2[[#This Row],[Rank 6M]]+Table2[[#This Row],[Rank Sharpe]])/3</f>
        <v>73.333333333333329</v>
      </c>
    </row>
    <row r="37" spans="1:48" x14ac:dyDescent="0.3">
      <c r="A37" t="s">
        <v>419</v>
      </c>
      <c r="B37" t="s">
        <v>420</v>
      </c>
      <c r="C37" t="s">
        <v>10295</v>
      </c>
      <c r="D37" t="s">
        <v>124</v>
      </c>
      <c r="E37">
        <v>55732.896000000001</v>
      </c>
      <c r="F37">
        <v>278.39999999999998</v>
      </c>
      <c r="G37">
        <v>257.92509022945399</v>
      </c>
      <c r="H37">
        <f>(Table2[[#This Row],[1Y Return vs Nifty]]-AVERAGE(Table2[1Y Return vs Nifty]))/_xlfn.STDEV.P(Table2[1Y Return vs Nifty])</f>
        <v>3.6331379671762125</v>
      </c>
      <c r="I37">
        <v>-11.6395464743935</v>
      </c>
      <c r="J37">
        <f>(Table2[[#This Row],[1M Return vs Nifty]]-AVERAGE(Table2[1M Return vs Nifty]))/_xlfn.STDEV.P(Table2[1M Return vs Nifty])</f>
        <v>-1.2389404694643069</v>
      </c>
      <c r="K37">
        <v>23.782184110934701</v>
      </c>
      <c r="L37">
        <f>(Table2[[#This Row],[6M Return vs Nifty]]-AVERAGE(Table2[6M Return vs Nifty]))/_xlfn.STDEV.P(Table2[6M Return vs Nifty])</f>
        <v>0.58594944972416019</v>
      </c>
      <c r="M37">
        <v>-4.6018149281410201</v>
      </c>
      <c r="N37">
        <f>(Table2[[#This Row],[1W Return vs Nifty]]-AVERAGE(Table2[1W Return vs Nifty]))/_xlfn.STDEV.P(Table2[1W Return vs Nifty])</f>
        <v>-1.1436978662978421</v>
      </c>
      <c r="O37">
        <v>292.74</v>
      </c>
      <c r="P37">
        <v>290.15091940225898</v>
      </c>
      <c r="Q37">
        <v>218.655781874079</v>
      </c>
      <c r="R37">
        <v>29.546054966409798</v>
      </c>
      <c r="S37" s="2">
        <f>(Table2[[#This Row],[Close Price]]-Table2[[#This Row],[20D EMA]])/Table2[[#This Row],[20D EMA]]</f>
        <v>-4.898544783767176E-2</v>
      </c>
      <c r="T37" s="2">
        <f>(Table2[[#This Row],[Close Price]]-Table2[[#This Row],[50D EMA]])/Table2[[#This Row],[50D EMA]]</f>
        <v>-4.0499335402648787E-2</v>
      </c>
      <c r="U37" s="2">
        <f>(Table2[[#This Row],[Close Price]]-Table2[[#This Row],[200D EMA]])/Table2[[#This Row],[200D EMA]]</f>
        <v>0.27323411077383214</v>
      </c>
      <c r="V37">
        <v>0.41486807321236902</v>
      </c>
      <c r="W37">
        <v>277.5</v>
      </c>
      <c r="X37">
        <v>286.39999999999998</v>
      </c>
      <c r="Y37">
        <v>277.5</v>
      </c>
      <c r="Z37">
        <v>286.39999999999998</v>
      </c>
      <c r="AA37">
        <v>277.5</v>
      </c>
      <c r="AB37">
        <v>316.10000000000002</v>
      </c>
      <c r="AC37" s="2">
        <f>(Table2[[#This Row],[Close Price]]/Table2[[#This Row],[Day Low]])-1</f>
        <v>3.2432432432432101E-3</v>
      </c>
      <c r="AD37" s="2">
        <f>(Table2[[#This Row],[Day High]]/Table2[[#This Row],[Close Price]])-1</f>
        <v>2.8735632183908066E-2</v>
      </c>
      <c r="AE37" s="2">
        <f>(Table2[[#This Row],[Close Price]]/Table2[[#This Row],[Current Week Low]])-1</f>
        <v>3.2432432432432101E-3</v>
      </c>
      <c r="AF37" s="2">
        <f>(Table2[[#This Row],[Current Week High]]/Table2[[#This Row],[Close Price]])-1</f>
        <v>2.8735632183908066E-2</v>
      </c>
      <c r="AG37" s="2">
        <f>(Table2[[#This Row],[Close Price]]/Table2[[#This Row],[Current Month Low]])-1</f>
        <v>3.2432432432432101E-3</v>
      </c>
      <c r="AH37" s="2">
        <f>(Table2[[#This Row],[Current Month High]]/Table2[[#This Row],[Close Price]])-1</f>
        <v>0.13541666666666674</v>
      </c>
      <c r="AI37">
        <v>27.047413793103399</v>
      </c>
      <c r="AJ37">
        <v>311.529933481152</v>
      </c>
      <c r="AK37" t="str">
        <f>IF(AND(Table2[[#This Row],[20D EMA]]&gt;Table2[[#This Row],[50D EMA]],Table2[[#This Row],[50D EMA]]&gt;Table2[[#This Row],[200D EMA]]),"Uptrend","Downtrend/NoTrend")</f>
        <v>Uptrend</v>
      </c>
      <c r="AL37">
        <v>0.11</v>
      </c>
      <c r="AM37" t="s">
        <v>10340</v>
      </c>
      <c r="AN37">
        <v>-6.73</v>
      </c>
      <c r="AO37" t="s">
        <v>10339</v>
      </c>
      <c r="AP37">
        <v>0.184978133764577</v>
      </c>
      <c r="AQ37">
        <f>(Table2[[#This Row],[Sharpe Ratio]]-AVERAGE(Table2[Sharpe Ratio]))/_xlfn.STDEV.P(Table2[Sharpe Ratio])</f>
        <v>1.3592417401742207</v>
      </c>
      <c r="AR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3.1956908213124446</v>
      </c>
      <c r="AS37">
        <f>_xlfn.RANK.AVG(Table2[[#This Row],[1Y Return vs Nifty Z-Score]],Table2[1Y Return vs Nifty Z-Score])</f>
        <v>8</v>
      </c>
      <c r="AT37">
        <f>_xlfn.RANK.AVG(Table2[[#This Row],[6M Return vs Nifty Z-Score]],Table2[6M Return vs Nifty Z-Score])</f>
        <v>172</v>
      </c>
      <c r="AU37">
        <f>_xlfn.RANK.AVG(Table2[[#This Row],[Sharpe Ratio Z-Score]],Table2[Sharpe Ratio Z-Score])</f>
        <v>65</v>
      </c>
      <c r="AV37">
        <f>(Table2[[#This Row],[Rank 1Y]]+Table2[[#This Row],[Rank 6M]]+Table2[[#This Row],[Rank Sharpe]])/3</f>
        <v>81.666666666666671</v>
      </c>
    </row>
    <row r="38" spans="1:48" x14ac:dyDescent="0.3">
      <c r="A38" t="s">
        <v>295</v>
      </c>
      <c r="B38" t="s">
        <v>296</v>
      </c>
      <c r="C38" t="s">
        <v>10308</v>
      </c>
      <c r="D38" t="s">
        <v>297</v>
      </c>
      <c r="E38">
        <v>95218.160373749997</v>
      </c>
      <c r="F38">
        <v>10522.5</v>
      </c>
      <c r="G38">
        <v>85.369807300472203</v>
      </c>
      <c r="H38">
        <f>(Table2[[#This Row],[1Y Return vs Nifty]]-AVERAGE(Table2[1Y Return vs Nifty]))/_xlfn.STDEV.P(Table2[1Y Return vs Nifty])</f>
        <v>0.89659891483778709</v>
      </c>
      <c r="I38">
        <v>3.3889467708885301</v>
      </c>
      <c r="J38">
        <f>(Table2[[#This Row],[1M Return vs Nifty]]-AVERAGE(Table2[1M Return vs Nifty]))/_xlfn.STDEV.P(Table2[1M Return vs Nifty])</f>
        <v>0.1746466710231927</v>
      </c>
      <c r="K38">
        <v>41.428593598223799</v>
      </c>
      <c r="L38">
        <f>(Table2[[#This Row],[6M Return vs Nifty]]-AVERAGE(Table2[6M Return vs Nifty]))/_xlfn.STDEV.P(Table2[6M Return vs Nifty])</f>
        <v>1.1914542696541794</v>
      </c>
      <c r="M38">
        <v>-1.39006471964084</v>
      </c>
      <c r="N38">
        <f>(Table2[[#This Row],[1W Return vs Nifty]]-AVERAGE(Table2[1W Return vs Nifty]))/_xlfn.STDEV.P(Table2[1W Return vs Nifty])</f>
        <v>-0.45605322870938969</v>
      </c>
      <c r="O38">
        <v>10489.04</v>
      </c>
      <c r="P38">
        <v>10401.7638928055</v>
      </c>
      <c r="Q38">
        <v>8582.7782407556097</v>
      </c>
      <c r="R38">
        <v>53.756288566520702</v>
      </c>
      <c r="S38" s="2">
        <f>(Table2[[#This Row],[Close Price]]-Table2[[#This Row],[20D EMA]])/Table2[[#This Row],[20D EMA]]</f>
        <v>3.1899964153057976E-3</v>
      </c>
      <c r="T38" s="2">
        <f>(Table2[[#This Row],[Close Price]]-Table2[[#This Row],[50D EMA]])/Table2[[#This Row],[50D EMA]]</f>
        <v>1.1607272424055714E-2</v>
      </c>
      <c r="U38" s="2">
        <f>(Table2[[#This Row],[Close Price]]-Table2[[#This Row],[200D EMA]])/Table2[[#This Row],[200D EMA]]</f>
        <v>0.22600161682304182</v>
      </c>
      <c r="V38">
        <v>0.218397118436126</v>
      </c>
      <c r="W38">
        <v>10500</v>
      </c>
      <c r="X38">
        <v>10739.95</v>
      </c>
      <c r="Y38">
        <v>10500</v>
      </c>
      <c r="Z38">
        <v>10739.95</v>
      </c>
      <c r="AA38">
        <v>9967.5499999999993</v>
      </c>
      <c r="AB38">
        <v>10919.95</v>
      </c>
      <c r="AC38" s="2">
        <f>(Table2[[#This Row],[Close Price]]/Table2[[#This Row],[Day Low]])-1</f>
        <v>2.1428571428572241E-3</v>
      </c>
      <c r="AD38" s="2">
        <f>(Table2[[#This Row],[Day High]]/Table2[[#This Row],[Close Price]])-1</f>
        <v>2.0665241149916858E-2</v>
      </c>
      <c r="AE38" s="2">
        <f>(Table2[[#This Row],[Close Price]]/Table2[[#This Row],[Current Week Low]])-1</f>
        <v>2.1428571428572241E-3</v>
      </c>
      <c r="AF38" s="2">
        <f>(Table2[[#This Row],[Current Week High]]/Table2[[#This Row],[Close Price]])-1</f>
        <v>2.0665241149916858E-2</v>
      </c>
      <c r="AG38" s="2">
        <f>(Table2[[#This Row],[Close Price]]/Table2[[#This Row],[Current Month Low]])-1</f>
        <v>5.5675667541171148E-2</v>
      </c>
      <c r="AH38" s="2">
        <f>(Table2[[#This Row],[Current Month High]]/Table2[[#This Row],[Close Price]])-1</f>
        <v>3.7771442147778611E-2</v>
      </c>
      <c r="AI38">
        <v>26.376811594202898</v>
      </c>
      <c r="AJ38">
        <v>140.34672970843101</v>
      </c>
      <c r="AK38" t="str">
        <f>IF(AND(Table2[[#This Row],[20D EMA]]&gt;Table2[[#This Row],[50D EMA]],Table2[[#This Row],[50D EMA]]&gt;Table2[[#This Row],[200D EMA]]),"Uptrend","Downtrend/NoTrend")</f>
        <v>Uptrend</v>
      </c>
      <c r="AL38">
        <v>7.0000000000000007E-2</v>
      </c>
      <c r="AM38" t="s">
        <v>10340</v>
      </c>
      <c r="AN38">
        <v>2.97</v>
      </c>
      <c r="AO38" t="s">
        <v>10340</v>
      </c>
      <c r="AP38">
        <v>0.193001696726638</v>
      </c>
      <c r="AQ38">
        <f>(Table2[[#This Row],[Sharpe Ratio]]-AVERAGE(Table2[Sharpe Ratio]))/_xlfn.STDEV.P(Table2[Sharpe Ratio])</f>
        <v>1.4507592707236632</v>
      </c>
      <c r="AR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3.2574058975294324</v>
      </c>
      <c r="AS38">
        <f>_xlfn.RANK.AVG(Table2[[#This Row],[1Y Return vs Nifty Z-Score]],Table2[1Y Return vs Nifty Z-Score])</f>
        <v>115</v>
      </c>
      <c r="AT38">
        <f>_xlfn.RANK.AVG(Table2[[#This Row],[6M Return vs Nifty Z-Score]],Table2[6M Return vs Nifty Z-Score])</f>
        <v>82</v>
      </c>
      <c r="AU38">
        <f>_xlfn.RANK.AVG(Table2[[#This Row],[Sharpe Ratio Z-Score]],Table2[Sharpe Ratio Z-Score])</f>
        <v>49</v>
      </c>
      <c r="AV38">
        <f>(Table2[[#This Row],[Rank 1Y]]+Table2[[#This Row],[Rank 6M]]+Table2[[#This Row],[Rank Sharpe]])/3</f>
        <v>82</v>
      </c>
    </row>
    <row r="39" spans="1:48" x14ac:dyDescent="0.3">
      <c r="A39" t="s">
        <v>1434</v>
      </c>
      <c r="B39" t="s">
        <v>1435</v>
      </c>
      <c r="C39" t="s">
        <v>10305</v>
      </c>
      <c r="D39" t="s">
        <v>297</v>
      </c>
      <c r="E39">
        <v>7565.6291061000002</v>
      </c>
      <c r="F39">
        <v>3256.5</v>
      </c>
      <c r="G39">
        <v>156.555186949042</v>
      </c>
      <c r="H39">
        <f>(Table2[[#This Row],[1Y Return vs Nifty]]-AVERAGE(Table2[1Y Return vs Nifty]))/_xlfn.STDEV.P(Table2[1Y Return vs Nifty])</f>
        <v>2.0255215885296858</v>
      </c>
      <c r="I39">
        <v>37.810736532663803</v>
      </c>
      <c r="J39">
        <f>(Table2[[#This Row],[1M Return vs Nifty]]-AVERAGE(Table2[1M Return vs Nifty]))/_xlfn.STDEV.P(Table2[1M Return vs Nifty])</f>
        <v>3.4123763998558094</v>
      </c>
      <c r="K39">
        <v>45.163441236613899</v>
      </c>
      <c r="L39">
        <f>(Table2[[#This Row],[6M Return vs Nifty]]-AVERAGE(Table2[6M Return vs Nifty]))/_xlfn.STDEV.P(Table2[6M Return vs Nifty])</f>
        <v>1.3196088525101659</v>
      </c>
      <c r="M39">
        <v>0.46319500289702897</v>
      </c>
      <c r="N39">
        <f>(Table2[[#This Row],[1W Return vs Nifty]]-AVERAGE(Table2[1W Return vs Nifty]))/_xlfn.STDEV.P(Table2[1W Return vs Nifty])</f>
        <v>-5.9265176235987899E-2</v>
      </c>
      <c r="O39">
        <v>2978.99</v>
      </c>
      <c r="P39">
        <v>2609.8807490593099</v>
      </c>
      <c r="Q39">
        <v>1958.71406365596</v>
      </c>
      <c r="R39">
        <v>66.191056713429703</v>
      </c>
      <c r="S39" s="2">
        <f>(Table2[[#This Row],[Close Price]]-Table2[[#This Row],[20D EMA]])/Table2[[#This Row],[20D EMA]]</f>
        <v>9.3155733990379366E-2</v>
      </c>
      <c r="T39" s="2">
        <f>(Table2[[#This Row],[Close Price]]-Table2[[#This Row],[50D EMA]])/Table2[[#This Row],[50D EMA]]</f>
        <v>0.24775815951504826</v>
      </c>
      <c r="U39" s="2">
        <f>(Table2[[#This Row],[Close Price]]-Table2[[#This Row],[200D EMA]])/Table2[[#This Row],[200D EMA]]</f>
        <v>0.66257038759486375</v>
      </c>
      <c r="V39">
        <v>0.76582289368904399</v>
      </c>
      <c r="W39">
        <v>3223</v>
      </c>
      <c r="X39">
        <v>3500.75</v>
      </c>
      <c r="Y39">
        <v>3223</v>
      </c>
      <c r="Z39">
        <v>3500.75</v>
      </c>
      <c r="AA39">
        <v>2300</v>
      </c>
      <c r="AB39">
        <v>3548</v>
      </c>
      <c r="AC39" s="2">
        <f>(Table2[[#This Row],[Close Price]]/Table2[[#This Row],[Day Low]])-1</f>
        <v>1.0394042817251092E-2</v>
      </c>
      <c r="AD39" s="2">
        <f>(Table2[[#This Row],[Day High]]/Table2[[#This Row],[Close Price]])-1</f>
        <v>7.5003838476892293E-2</v>
      </c>
      <c r="AE39" s="2">
        <f>(Table2[[#This Row],[Close Price]]/Table2[[#This Row],[Current Week Low]])-1</f>
        <v>1.0394042817251092E-2</v>
      </c>
      <c r="AF39" s="2">
        <f>(Table2[[#This Row],[Current Week High]]/Table2[[#This Row],[Close Price]])-1</f>
        <v>7.5003838476892293E-2</v>
      </c>
      <c r="AG39" s="2">
        <f>(Table2[[#This Row],[Close Price]]/Table2[[#This Row],[Current Month Low]])-1</f>
        <v>0.41586956521739138</v>
      </c>
      <c r="AH39" s="2">
        <f>(Table2[[#This Row],[Current Month High]]/Table2[[#This Row],[Close Price]])-1</f>
        <v>8.9513281130047639E-2</v>
      </c>
      <c r="AI39">
        <v>8.9513281130047595</v>
      </c>
      <c r="AJ39">
        <v>190.20184467317199</v>
      </c>
      <c r="AK39" t="str">
        <f>IF(AND(Table2[[#This Row],[20D EMA]]&gt;Table2[[#This Row],[50D EMA]],Table2[[#This Row],[50D EMA]]&gt;Table2[[#This Row],[200D EMA]]),"Uptrend","Downtrend/NoTrend")</f>
        <v>Uptrend</v>
      </c>
      <c r="AL39">
        <v>0.7</v>
      </c>
      <c r="AM39" t="s">
        <v>10340</v>
      </c>
      <c r="AN39">
        <v>34.96</v>
      </c>
      <c r="AO39" t="s">
        <v>10340</v>
      </c>
      <c r="AP39">
        <v>0.140373546685015</v>
      </c>
      <c r="AQ39">
        <f>(Table2[[#This Row],[Sharpe Ratio]]-AVERAGE(Table2[Sharpe Ratio]))/_xlfn.STDEV.P(Table2[Sharpe Ratio])</f>
        <v>0.85047753155504613</v>
      </c>
      <c r="AR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7.5487191962147193</v>
      </c>
      <c r="AS39">
        <f>_xlfn.RANK.AVG(Table2[[#This Row],[1Y Return vs Nifty Z-Score]],Table2[1Y Return vs Nifty Z-Score])</f>
        <v>31</v>
      </c>
      <c r="AT39">
        <f>_xlfn.RANK.AVG(Table2[[#This Row],[6M Return vs Nifty Z-Score]],Table2[6M Return vs Nifty Z-Score])</f>
        <v>72</v>
      </c>
      <c r="AU39">
        <f>_xlfn.RANK.AVG(Table2[[#This Row],[Sharpe Ratio Z-Score]],Table2[Sharpe Ratio Z-Score])</f>
        <v>143</v>
      </c>
      <c r="AV39">
        <f>(Table2[[#This Row],[Rank 1Y]]+Table2[[#This Row],[Rank 6M]]+Table2[[#This Row],[Rank Sharpe]])/3</f>
        <v>82</v>
      </c>
    </row>
    <row r="40" spans="1:48" x14ac:dyDescent="0.3">
      <c r="A40" t="s">
        <v>987</v>
      </c>
      <c r="B40" t="s">
        <v>988</v>
      </c>
      <c r="C40" t="s">
        <v>10305</v>
      </c>
      <c r="D40" t="s">
        <v>253</v>
      </c>
      <c r="E40">
        <v>14654.917293300001</v>
      </c>
      <c r="F40">
        <v>1845.5</v>
      </c>
      <c r="G40">
        <v>81.796998047135006</v>
      </c>
      <c r="H40">
        <f>(Table2[[#This Row],[1Y Return vs Nifty]]-AVERAGE(Table2[1Y Return vs Nifty]))/_xlfn.STDEV.P(Table2[1Y Return vs Nifty])</f>
        <v>0.83993804718798415</v>
      </c>
      <c r="I40">
        <v>-13.6300493296157</v>
      </c>
      <c r="J40">
        <f>(Table2[[#This Row],[1M Return vs Nifty]]-AVERAGE(Table2[1M Return vs Nifty]))/_xlfn.STDEV.P(Table2[1M Return vs Nifty])</f>
        <v>-1.4261681038866125</v>
      </c>
      <c r="K40">
        <v>86.305310287022294</v>
      </c>
      <c r="L40">
        <f>(Table2[[#This Row],[6M Return vs Nifty]]-AVERAGE(Table2[6M Return vs Nifty]))/_xlfn.STDEV.P(Table2[6M Return vs Nifty])</f>
        <v>2.7313181313238575</v>
      </c>
      <c r="M40">
        <v>-6.3368206105151303</v>
      </c>
      <c r="N40">
        <f>(Table2[[#This Row],[1W Return vs Nifty]]-AVERAGE(Table2[1W Return vs Nifty]))/_xlfn.STDEV.P(Table2[1W Return vs Nifty])</f>
        <v>-1.5151674004205433</v>
      </c>
      <c r="O40">
        <v>2007.34</v>
      </c>
      <c r="P40">
        <v>2020.9202170015401</v>
      </c>
      <c r="Q40">
        <v>1515.8653997932299</v>
      </c>
      <c r="R40">
        <v>28.5332774161581</v>
      </c>
      <c r="S40" s="2">
        <f>(Table2[[#This Row],[Close Price]]-Table2[[#This Row],[20D EMA]])/Table2[[#This Row],[20D EMA]]</f>
        <v>-8.0624109518068657E-2</v>
      </c>
      <c r="T40" s="2">
        <f>(Table2[[#This Row],[Close Price]]-Table2[[#This Row],[50D EMA]])/Table2[[#This Row],[50D EMA]]</f>
        <v>-8.6802148608228019E-2</v>
      </c>
      <c r="U40" s="2">
        <f>(Table2[[#This Row],[Close Price]]-Table2[[#This Row],[200D EMA]])/Table2[[#This Row],[200D EMA]]</f>
        <v>0.21745637854900149</v>
      </c>
      <c r="V40">
        <v>0.56433724455454404</v>
      </c>
      <c r="W40">
        <v>1810.25</v>
      </c>
      <c r="X40">
        <v>1907</v>
      </c>
      <c r="Y40">
        <v>1810.25</v>
      </c>
      <c r="Z40">
        <v>1907</v>
      </c>
      <c r="AA40">
        <v>1810.25</v>
      </c>
      <c r="AB40">
        <v>2472</v>
      </c>
      <c r="AC40" s="2">
        <f>(Table2[[#This Row],[Close Price]]/Table2[[#This Row],[Day Low]])-1</f>
        <v>1.9472448556829169E-2</v>
      </c>
      <c r="AD40" s="2">
        <f>(Table2[[#This Row],[Day High]]/Table2[[#This Row],[Close Price]])-1</f>
        <v>3.3324302357084834E-2</v>
      </c>
      <c r="AE40" s="2">
        <f>(Table2[[#This Row],[Close Price]]/Table2[[#This Row],[Current Week Low]])-1</f>
        <v>1.9472448556829169E-2</v>
      </c>
      <c r="AF40" s="2">
        <f>(Table2[[#This Row],[Current Week High]]/Table2[[#This Row],[Close Price]])-1</f>
        <v>3.3324302357084834E-2</v>
      </c>
      <c r="AG40" s="2">
        <f>(Table2[[#This Row],[Close Price]]/Table2[[#This Row],[Current Month Low]])-1</f>
        <v>1.9472448556829169E-2</v>
      </c>
      <c r="AH40" s="2">
        <f>(Table2[[#This Row],[Current Month High]]/Table2[[#This Row],[Close Price]])-1</f>
        <v>0.33947439718233552</v>
      </c>
      <c r="AI40">
        <v>45.434841506366801</v>
      </c>
      <c r="AJ40">
        <v>142.15982154572799</v>
      </c>
      <c r="AK40" t="str">
        <f>IF(AND(Table2[[#This Row],[20D EMA]]&gt;Table2[[#This Row],[50D EMA]],Table2[[#This Row],[50D EMA]]&gt;Table2[[#This Row],[200D EMA]]),"Uptrend","Downtrend/NoTrend")</f>
        <v>Downtrend/NoTrend</v>
      </c>
      <c r="AL40">
        <v>7.0000000000000007E-2</v>
      </c>
      <c r="AM40" t="s">
        <v>10340</v>
      </c>
      <c r="AN40">
        <v>-9.8000000000000007</v>
      </c>
      <c r="AO40" t="s">
        <v>10339</v>
      </c>
      <c r="AP40">
        <v>0.15596391328435</v>
      </c>
      <c r="AQ40">
        <f>(Table2[[#This Row],[Sharpe Ratio]]-AVERAGE(Table2[Sharpe Ratio]))/_xlfn.STDEV.P(Table2[Sharpe Ratio])</f>
        <v>1.0283027518814971</v>
      </c>
      <c r="AR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">
        <f>_xlfn.RANK.AVG(Table2[[#This Row],[1Y Return vs Nifty Z-Score]],Table2[1Y Return vs Nifty Z-Score])</f>
        <v>124</v>
      </c>
      <c r="AT40">
        <f>_xlfn.RANK.AVG(Table2[[#This Row],[6M Return vs Nifty Z-Score]],Table2[6M Return vs Nifty Z-Score])</f>
        <v>14</v>
      </c>
      <c r="AU40">
        <f>_xlfn.RANK.AVG(Table2[[#This Row],[Sharpe Ratio Z-Score]],Table2[Sharpe Ratio Z-Score])</f>
        <v>112</v>
      </c>
      <c r="AV40">
        <f>(Table2[[#This Row],[Rank 1Y]]+Table2[[#This Row],[Rank 6M]]+Table2[[#This Row],[Rank Sharpe]])/3</f>
        <v>83.333333333333329</v>
      </c>
    </row>
    <row r="41" spans="1:48" x14ac:dyDescent="0.3">
      <c r="A41" t="s">
        <v>467</v>
      </c>
      <c r="B41" t="s">
        <v>468</v>
      </c>
      <c r="C41" t="s">
        <v>10299</v>
      </c>
      <c r="D41" t="s">
        <v>51</v>
      </c>
      <c r="E41">
        <v>47819.604915759999</v>
      </c>
      <c r="F41">
        <v>1694.6</v>
      </c>
      <c r="G41">
        <v>91.076880026984597</v>
      </c>
      <c r="H41">
        <f>(Table2[[#This Row],[1Y Return vs Nifty]]-AVERAGE(Table2[1Y Return vs Nifty]))/_xlfn.STDEV.P(Table2[1Y Return vs Nifty])</f>
        <v>0.9871068791582096</v>
      </c>
      <c r="I41">
        <v>18.0495861451985</v>
      </c>
      <c r="J41">
        <f>(Table2[[#This Row],[1M Return vs Nifty]]-AVERAGE(Table2[1M Return vs Nifty]))/_xlfn.STDEV.P(Table2[1M Return vs Nifty])</f>
        <v>1.5536333034559082</v>
      </c>
      <c r="K41">
        <v>69.619321868172193</v>
      </c>
      <c r="L41">
        <f>(Table2[[#This Row],[6M Return vs Nifty]]-AVERAGE(Table2[6M Return vs Nifty]))/_xlfn.STDEV.P(Table2[6M Return vs Nifty])</f>
        <v>2.1587684338804287</v>
      </c>
      <c r="M41">
        <v>5.0353400238367598</v>
      </c>
      <c r="N41">
        <f>(Table2[[#This Row],[1W Return vs Nifty]]-AVERAGE(Table2[1W Return vs Nifty]))/_xlfn.STDEV.P(Table2[1W Return vs Nifty])</f>
        <v>0.91964376805396508</v>
      </c>
      <c r="O41">
        <v>1549.67</v>
      </c>
      <c r="P41">
        <v>1419.78112473035</v>
      </c>
      <c r="Q41">
        <v>1108.7499090634401</v>
      </c>
      <c r="R41">
        <v>87.756076218852996</v>
      </c>
      <c r="S41" s="2">
        <f>(Table2[[#This Row],[Close Price]]-Table2[[#This Row],[20D EMA]])/Table2[[#This Row],[20D EMA]]</f>
        <v>9.3523137184045521E-2</v>
      </c>
      <c r="T41" s="2">
        <f>(Table2[[#This Row],[Close Price]]-Table2[[#This Row],[50D EMA]])/Table2[[#This Row],[50D EMA]]</f>
        <v>0.19356425471696878</v>
      </c>
      <c r="U41" s="2">
        <f>(Table2[[#This Row],[Close Price]]-Table2[[#This Row],[200D EMA]])/Table2[[#This Row],[200D EMA]]</f>
        <v>0.52838794948035372</v>
      </c>
      <c r="V41">
        <v>1.43272123739331</v>
      </c>
      <c r="W41">
        <v>1678.05</v>
      </c>
      <c r="X41">
        <v>1705</v>
      </c>
      <c r="Y41">
        <v>1678.05</v>
      </c>
      <c r="Z41">
        <v>1705</v>
      </c>
      <c r="AA41">
        <v>1406.4</v>
      </c>
      <c r="AB41">
        <v>1705</v>
      </c>
      <c r="AC41" s="2">
        <f>(Table2[[#This Row],[Close Price]]/Table2[[#This Row],[Day Low]])-1</f>
        <v>9.8626381812221275E-3</v>
      </c>
      <c r="AD41" s="2">
        <f>(Table2[[#This Row],[Day High]]/Table2[[#This Row],[Close Price]])-1</f>
        <v>6.137141508320676E-3</v>
      </c>
      <c r="AE41" s="2">
        <f>(Table2[[#This Row],[Close Price]]/Table2[[#This Row],[Current Week Low]])-1</f>
        <v>9.8626381812221275E-3</v>
      </c>
      <c r="AF41" s="2">
        <f>(Table2[[#This Row],[Current Week High]]/Table2[[#This Row],[Close Price]])-1</f>
        <v>6.137141508320676E-3</v>
      </c>
      <c r="AG41" s="2">
        <f>(Table2[[#This Row],[Close Price]]/Table2[[#This Row],[Current Month Low]])-1</f>
        <v>0.20492036405005676</v>
      </c>
      <c r="AH41" s="2">
        <f>(Table2[[#This Row],[Current Month High]]/Table2[[#This Row],[Close Price]])-1</f>
        <v>6.137141508320676E-3</v>
      </c>
      <c r="AI41">
        <v>0.61371415083206704</v>
      </c>
      <c r="AJ41">
        <v>134.676637584822</v>
      </c>
      <c r="AK41" t="str">
        <f>IF(AND(Table2[[#This Row],[20D EMA]]&gt;Table2[[#This Row],[50D EMA]],Table2[[#This Row],[50D EMA]]&gt;Table2[[#This Row],[200D EMA]]),"Uptrend","Downtrend/NoTrend")</f>
        <v>Uptrend</v>
      </c>
      <c r="AL41">
        <v>0.22</v>
      </c>
      <c r="AM41" t="s">
        <v>10340</v>
      </c>
      <c r="AN41">
        <v>16.059999999999999</v>
      </c>
      <c r="AO41" t="s">
        <v>10340</v>
      </c>
      <c r="AP41">
        <v>0.153716780755388</v>
      </c>
      <c r="AQ41">
        <f>(Table2[[#This Row],[Sharpe Ratio]]-AVERAGE(Table2[Sharpe Ratio]))/_xlfn.STDEV.P(Table2[Sharpe Ratio])</f>
        <v>1.002671742211561</v>
      </c>
      <c r="AR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6.6218241267600728</v>
      </c>
      <c r="AS41">
        <f>_xlfn.RANK.AVG(Table2[[#This Row],[1Y Return vs Nifty Z-Score]],Table2[1Y Return vs Nifty Z-Score])</f>
        <v>108</v>
      </c>
      <c r="AT41">
        <f>_xlfn.RANK.AVG(Table2[[#This Row],[6M Return vs Nifty Z-Score]],Table2[6M Return vs Nifty Z-Score])</f>
        <v>25</v>
      </c>
      <c r="AU41">
        <f>_xlfn.RANK.AVG(Table2[[#This Row],[Sharpe Ratio Z-Score]],Table2[Sharpe Ratio Z-Score])</f>
        <v>118</v>
      </c>
      <c r="AV41">
        <f>(Table2[[#This Row],[Rank 1Y]]+Table2[[#This Row],[Rank 6M]]+Table2[[#This Row],[Rank Sharpe]])/3</f>
        <v>83.666666666666671</v>
      </c>
    </row>
    <row r="42" spans="1:48" x14ac:dyDescent="0.3">
      <c r="A42" t="s">
        <v>845</v>
      </c>
      <c r="B42" t="s">
        <v>846</v>
      </c>
      <c r="C42" t="s">
        <v>10305</v>
      </c>
      <c r="D42" t="s">
        <v>253</v>
      </c>
      <c r="E42">
        <v>18796.847629479998</v>
      </c>
      <c r="F42">
        <v>1295.5999999999999</v>
      </c>
      <c r="G42">
        <v>150.099257606517</v>
      </c>
      <c r="H42">
        <f>(Table2[[#This Row],[1Y Return vs Nifty]]-AVERAGE(Table2[1Y Return vs Nifty]))/_xlfn.STDEV.P(Table2[1Y Return vs Nifty])</f>
        <v>1.9231375730125932</v>
      </c>
      <c r="I42">
        <v>8.2511728362335095</v>
      </c>
      <c r="J42">
        <f>(Table2[[#This Row],[1M Return vs Nifty]]-AVERAGE(Table2[1M Return vs Nifty]))/_xlfn.STDEV.P(Table2[1M Return vs Nifty])</f>
        <v>0.63198994076665338</v>
      </c>
      <c r="K42">
        <v>25.553984941598799</v>
      </c>
      <c r="L42">
        <f>(Table2[[#This Row],[6M Return vs Nifty]]-AVERAGE(Table2[6M Return vs Nifty]))/_xlfn.STDEV.P(Table2[6M Return vs Nifty])</f>
        <v>0.64674561019498555</v>
      </c>
      <c r="M42">
        <v>2.0491064930590199</v>
      </c>
      <c r="N42">
        <f>(Table2[[#This Row],[1W Return vs Nifty]]-AVERAGE(Table2[1W Return vs Nifty]))/_xlfn.STDEV.P(Table2[1W Return vs Nifty])</f>
        <v>0.28028287734974394</v>
      </c>
      <c r="O42">
        <v>1272.8800000000001</v>
      </c>
      <c r="P42">
        <v>1254.1216427747199</v>
      </c>
      <c r="Q42">
        <v>1003.03522915096</v>
      </c>
      <c r="R42">
        <v>53.800273714765503</v>
      </c>
      <c r="S42" s="2">
        <f>(Table2[[#This Row],[Close Price]]-Table2[[#This Row],[20D EMA]])/Table2[[#This Row],[20D EMA]]</f>
        <v>1.7849286657029569E-2</v>
      </c>
      <c r="T42" s="2">
        <f>(Table2[[#This Row],[Close Price]]-Table2[[#This Row],[50D EMA]])/Table2[[#This Row],[50D EMA]]</f>
        <v>3.3073631624369319E-2</v>
      </c>
      <c r="U42" s="2">
        <f>(Table2[[#This Row],[Close Price]]-Table2[[#This Row],[200D EMA]])/Table2[[#This Row],[200D EMA]]</f>
        <v>0.29167945685884572</v>
      </c>
      <c r="V42">
        <v>1.5136901441916599</v>
      </c>
      <c r="W42">
        <v>1286.1500000000001</v>
      </c>
      <c r="X42">
        <v>1326.9</v>
      </c>
      <c r="Y42">
        <v>1286.1500000000001</v>
      </c>
      <c r="Z42">
        <v>1326.9</v>
      </c>
      <c r="AA42">
        <v>1087.6500000000001</v>
      </c>
      <c r="AB42">
        <v>1379.7</v>
      </c>
      <c r="AC42" s="2">
        <f>(Table2[[#This Row],[Close Price]]/Table2[[#This Row],[Day Low]])-1</f>
        <v>7.3475100104962721E-3</v>
      </c>
      <c r="AD42" s="2">
        <f>(Table2[[#This Row],[Day High]]/Table2[[#This Row],[Close Price]])-1</f>
        <v>2.4158690953998363E-2</v>
      </c>
      <c r="AE42" s="2">
        <f>(Table2[[#This Row],[Close Price]]/Table2[[#This Row],[Current Week Low]])-1</f>
        <v>7.3475100104962721E-3</v>
      </c>
      <c r="AF42" s="2">
        <f>(Table2[[#This Row],[Current Week High]]/Table2[[#This Row],[Close Price]])-1</f>
        <v>2.4158690953998363E-2</v>
      </c>
      <c r="AG42" s="2">
        <f>(Table2[[#This Row],[Close Price]]/Table2[[#This Row],[Current Month Low]])-1</f>
        <v>0.19119201949156417</v>
      </c>
      <c r="AH42" s="2">
        <f>(Table2[[#This Row],[Current Month High]]/Table2[[#This Row],[Close Price]])-1</f>
        <v>6.4912009879592558E-2</v>
      </c>
      <c r="AI42">
        <v>11.9172584130904</v>
      </c>
      <c r="AJ42">
        <v>182.88209606986899</v>
      </c>
      <c r="AK42" t="str">
        <f>IF(AND(Table2[[#This Row],[20D EMA]]&gt;Table2[[#This Row],[50D EMA]],Table2[[#This Row],[50D EMA]]&gt;Table2[[#This Row],[200D EMA]]),"Uptrend","Downtrend/NoTrend")</f>
        <v>Uptrend</v>
      </c>
      <c r="AL42">
        <v>-0.04</v>
      </c>
      <c r="AM42" t="s">
        <v>10339</v>
      </c>
      <c r="AN42">
        <v>11.13</v>
      </c>
      <c r="AO42" t="s">
        <v>10340</v>
      </c>
      <c r="AP42">
        <v>0.19115218918722801</v>
      </c>
      <c r="AQ42">
        <f>(Table2[[#This Row],[Sharpe Ratio]]-AVERAGE(Table2[Sharpe Ratio]))/_xlfn.STDEV.P(Table2[Sharpe Ratio])</f>
        <v>1.429663609913157</v>
      </c>
      <c r="AR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4.9118196112371333</v>
      </c>
      <c r="AS42">
        <f>_xlfn.RANK.AVG(Table2[[#This Row],[1Y Return vs Nifty Z-Score]],Table2[1Y Return vs Nifty Z-Score])</f>
        <v>35</v>
      </c>
      <c r="AT42">
        <f>_xlfn.RANK.AVG(Table2[[#This Row],[6M Return vs Nifty Z-Score]],Table2[6M Return vs Nifty Z-Score])</f>
        <v>163</v>
      </c>
      <c r="AU42">
        <f>_xlfn.RANK.AVG(Table2[[#This Row],[Sharpe Ratio Z-Score]],Table2[Sharpe Ratio Z-Score])</f>
        <v>53</v>
      </c>
      <c r="AV42">
        <f>(Table2[[#This Row],[Rank 1Y]]+Table2[[#This Row],[Rank 6M]]+Table2[[#This Row],[Rank Sharpe]])/3</f>
        <v>83.666666666666671</v>
      </c>
    </row>
    <row r="43" spans="1:48" x14ac:dyDescent="0.3">
      <c r="A43" t="s">
        <v>352</v>
      </c>
      <c r="B43" t="s">
        <v>353</v>
      </c>
      <c r="C43" t="s">
        <v>10307</v>
      </c>
      <c r="D43" t="s">
        <v>139</v>
      </c>
      <c r="E43">
        <v>70613.784660370002</v>
      </c>
      <c r="F43">
        <v>1761.55</v>
      </c>
      <c r="G43">
        <v>179.17100857735599</v>
      </c>
      <c r="H43">
        <f>(Table2[[#This Row],[1Y Return vs Nifty]]-AVERAGE(Table2[1Y Return vs Nifty]))/_xlfn.STDEV.P(Table2[1Y Return vs Nifty])</f>
        <v>2.3841839142266208</v>
      </c>
      <c r="I43">
        <v>-10.683259134783301</v>
      </c>
      <c r="J43">
        <f>(Table2[[#This Row],[1M Return vs Nifty]]-AVERAGE(Table2[1M Return vs Nifty]))/_xlfn.STDEV.P(Table2[1M Return vs Nifty])</f>
        <v>-1.1489916326899778</v>
      </c>
      <c r="K43">
        <v>30.989603409094698</v>
      </c>
      <c r="L43">
        <f>(Table2[[#This Row],[6M Return vs Nifty]]-AVERAGE(Table2[6M Return vs Nifty]))/_xlfn.STDEV.P(Table2[6M Return vs Nifty])</f>
        <v>0.83325908670362869</v>
      </c>
      <c r="M43">
        <v>-11.7022617604279</v>
      </c>
      <c r="N43">
        <f>(Table2[[#This Row],[1W Return vs Nifty]]-AVERAGE(Table2[1W Return vs Nifty]))/_xlfn.STDEV.P(Table2[1W Return vs Nifty])</f>
        <v>-2.6639232486397799</v>
      </c>
      <c r="O43">
        <v>1756.53</v>
      </c>
      <c r="P43">
        <v>1742.25162007618</v>
      </c>
      <c r="Q43">
        <v>1410.0339234530099</v>
      </c>
      <c r="R43">
        <v>51.709429255512902</v>
      </c>
      <c r="S43" s="2">
        <f>(Table2[[#This Row],[Close Price]]-Table2[[#This Row],[20D EMA]])/Table2[[#This Row],[20D EMA]]</f>
        <v>2.8579073514258123E-3</v>
      </c>
      <c r="T43" s="2">
        <f>(Table2[[#This Row],[Close Price]]-Table2[[#This Row],[50D EMA]])/Table2[[#This Row],[50D EMA]]</f>
        <v>1.1076689326296147E-2</v>
      </c>
      <c r="U43" s="2">
        <f>(Table2[[#This Row],[Close Price]]-Table2[[#This Row],[200D EMA]])/Table2[[#This Row],[200D EMA]]</f>
        <v>0.24929618408482529</v>
      </c>
      <c r="V43">
        <v>0.81030405235405101</v>
      </c>
      <c r="W43">
        <v>1655</v>
      </c>
      <c r="X43">
        <v>1774</v>
      </c>
      <c r="Y43">
        <v>1655</v>
      </c>
      <c r="Z43">
        <v>1774</v>
      </c>
      <c r="AA43">
        <v>1592.35</v>
      </c>
      <c r="AB43">
        <v>1878.5</v>
      </c>
      <c r="AC43" s="2">
        <f>(Table2[[#This Row],[Close Price]]/Table2[[#This Row],[Day Low]])-1</f>
        <v>6.4380664652567976E-2</v>
      </c>
      <c r="AD43" s="2">
        <f>(Table2[[#This Row],[Day High]]/Table2[[#This Row],[Close Price]])-1</f>
        <v>7.0676392949391431E-3</v>
      </c>
      <c r="AE43" s="2">
        <f>(Table2[[#This Row],[Close Price]]/Table2[[#This Row],[Current Week Low]])-1</f>
        <v>6.4380664652567976E-2</v>
      </c>
      <c r="AF43" s="2">
        <f>(Table2[[#This Row],[Current Week High]]/Table2[[#This Row],[Close Price]])-1</f>
        <v>7.0676392949391431E-3</v>
      </c>
      <c r="AG43" s="2">
        <f>(Table2[[#This Row],[Close Price]]/Table2[[#This Row],[Current Month Low]])-1</f>
        <v>0.10625804628379432</v>
      </c>
      <c r="AH43" s="2">
        <f>(Table2[[#This Row],[Current Month High]]/Table2[[#This Row],[Close Price]])-1</f>
        <v>6.6390394822741339E-2</v>
      </c>
      <c r="AI43">
        <v>17.782634611563601</v>
      </c>
      <c r="AJ43">
        <v>210.514718843645</v>
      </c>
      <c r="AK43" t="str">
        <f>IF(AND(Table2[[#This Row],[20D EMA]]&gt;Table2[[#This Row],[50D EMA]],Table2[[#This Row],[50D EMA]]&gt;Table2[[#This Row],[200D EMA]]),"Uptrend","Downtrend/NoTrend")</f>
        <v>Uptrend</v>
      </c>
      <c r="AL43">
        <v>0.04</v>
      </c>
      <c r="AM43" t="s">
        <v>10340</v>
      </c>
      <c r="AN43">
        <v>6.97</v>
      </c>
      <c r="AO43" t="s">
        <v>10340</v>
      </c>
      <c r="AP43">
        <v>0.15800230992585201</v>
      </c>
      <c r="AQ43">
        <f>(Table2[[#This Row],[Sharpe Ratio]]-AVERAGE(Table2[Sharpe Ratio]))/_xlfn.STDEV.P(Table2[Sharpe Ratio])</f>
        <v>1.0515528999507064</v>
      </c>
      <c r="AR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0.45608101955119817</v>
      </c>
      <c r="AS43">
        <f>_xlfn.RANK.AVG(Table2[[#This Row],[1Y Return vs Nifty Z-Score]],Table2[1Y Return vs Nifty Z-Score])</f>
        <v>21</v>
      </c>
      <c r="AT43">
        <f>_xlfn.RANK.AVG(Table2[[#This Row],[6M Return vs Nifty Z-Score]],Table2[6M Return vs Nifty Z-Score])</f>
        <v>127</v>
      </c>
      <c r="AU43">
        <f>_xlfn.RANK.AVG(Table2[[#This Row],[Sharpe Ratio Z-Score]],Table2[Sharpe Ratio Z-Score])</f>
        <v>107</v>
      </c>
      <c r="AV43">
        <f>(Table2[[#This Row],[Rank 1Y]]+Table2[[#This Row],[Rank 6M]]+Table2[[#This Row],[Rank Sharpe]])/3</f>
        <v>85</v>
      </c>
    </row>
    <row r="44" spans="1:48" x14ac:dyDescent="0.3">
      <c r="A44" t="s">
        <v>240</v>
      </c>
      <c r="B44" t="s">
        <v>241</v>
      </c>
      <c r="C44" t="s">
        <v>10305</v>
      </c>
      <c r="D44" t="s">
        <v>163</v>
      </c>
      <c r="E44">
        <v>112808.66148267</v>
      </c>
      <c r="F44">
        <v>738.05</v>
      </c>
      <c r="G44">
        <v>49.930505227819197</v>
      </c>
      <c r="H44">
        <f>(Table2[[#This Row],[1Y Return vs Nifty]]-AVERAGE(Table2[1Y Return vs Nifty]))/_xlfn.STDEV.P(Table2[1Y Return vs Nifty])</f>
        <v>0.33457014085149694</v>
      </c>
      <c r="I44">
        <v>1.63884624558346</v>
      </c>
      <c r="J44">
        <f>(Table2[[#This Row],[1M Return vs Nifty]]-AVERAGE(Table2[1M Return vs Nifty]))/_xlfn.STDEV.P(Table2[1M Return vs Nifty])</f>
        <v>1.0031392781089801E-2</v>
      </c>
      <c r="K44">
        <v>59.223244699993799</v>
      </c>
      <c r="L44">
        <f>(Table2[[#This Row],[6M Return vs Nifty]]-AVERAGE(Table2[6M Return vs Nifty]))/_xlfn.STDEV.P(Table2[6M Return vs Nifty])</f>
        <v>1.8020457341022835</v>
      </c>
      <c r="M44">
        <v>1.75786229957045</v>
      </c>
      <c r="N44">
        <f>(Table2[[#This Row],[1W Return vs Nifty]]-AVERAGE(Table2[1W Return vs Nifty]))/_xlfn.STDEV.P(Table2[1W Return vs Nifty])</f>
        <v>0.21792668683681118</v>
      </c>
      <c r="O44">
        <v>720.22</v>
      </c>
      <c r="P44">
        <v>700.04694837354805</v>
      </c>
      <c r="Q44">
        <v>577.87358617699499</v>
      </c>
      <c r="R44">
        <v>59.297179600537902</v>
      </c>
      <c r="S44" s="2">
        <f>(Table2[[#This Row],[Close Price]]-Table2[[#This Row],[20D EMA]])/Table2[[#This Row],[20D EMA]]</f>
        <v>2.4756324456415991E-2</v>
      </c>
      <c r="T44" s="2">
        <f>(Table2[[#This Row],[Close Price]]-Table2[[#This Row],[50D EMA]])/Table2[[#This Row],[50D EMA]]</f>
        <v>5.4286432809608244E-2</v>
      </c>
      <c r="U44" s="2">
        <f>(Table2[[#This Row],[Close Price]]-Table2[[#This Row],[200D EMA]])/Table2[[#This Row],[200D EMA]]</f>
        <v>0.27718244552874416</v>
      </c>
      <c r="V44">
        <v>0.57424869673026402</v>
      </c>
      <c r="W44">
        <v>735.15</v>
      </c>
      <c r="X44">
        <v>764.9</v>
      </c>
      <c r="Y44">
        <v>735.15</v>
      </c>
      <c r="Z44">
        <v>764.9</v>
      </c>
      <c r="AA44">
        <v>665.55</v>
      </c>
      <c r="AB44">
        <v>764.9</v>
      </c>
      <c r="AC44" s="2">
        <f>(Table2[[#This Row],[Close Price]]/Table2[[#This Row],[Day Low]])-1</f>
        <v>3.9447731755424265E-3</v>
      </c>
      <c r="AD44" s="2">
        <f>(Table2[[#This Row],[Day High]]/Table2[[#This Row],[Close Price]])-1</f>
        <v>3.6379649075265919E-2</v>
      </c>
      <c r="AE44" s="2">
        <f>(Table2[[#This Row],[Close Price]]/Table2[[#This Row],[Current Week Low]])-1</f>
        <v>3.9447731755424265E-3</v>
      </c>
      <c r="AF44" s="2">
        <f>(Table2[[#This Row],[Current Week High]]/Table2[[#This Row],[Close Price]])-1</f>
        <v>3.6379649075265919E-2</v>
      </c>
      <c r="AG44" s="2">
        <f>(Table2[[#This Row],[Close Price]]/Table2[[#This Row],[Current Month Low]])-1</f>
        <v>0.10893246187363825</v>
      </c>
      <c r="AH44" s="2">
        <f>(Table2[[#This Row],[Current Month High]]/Table2[[#This Row],[Close Price]])-1</f>
        <v>3.6379649075265919E-2</v>
      </c>
      <c r="AI44">
        <v>6.1919924124381902</v>
      </c>
      <c r="AJ44">
        <v>105.47048997772799</v>
      </c>
      <c r="AK44" t="str">
        <f>IF(AND(Table2[[#This Row],[20D EMA]]&gt;Table2[[#This Row],[50D EMA]],Table2[[#This Row],[50D EMA]]&gt;Table2[[#This Row],[200D EMA]]),"Uptrend","Downtrend/NoTrend")</f>
        <v>Uptrend</v>
      </c>
      <c r="AL44">
        <v>0.06</v>
      </c>
      <c r="AM44" t="s">
        <v>10340</v>
      </c>
      <c r="AN44">
        <v>7.62</v>
      </c>
      <c r="AO44" t="s">
        <v>10340</v>
      </c>
      <c r="AP44">
        <v>0.24301506575810899</v>
      </c>
      <c r="AQ44">
        <f>(Table2[[#This Row],[Sharpe Ratio]]-AVERAGE(Table2[Sharpe Ratio]))/_xlfn.STDEV.P(Table2[Sharpe Ratio])</f>
        <v>2.0212165662993034</v>
      </c>
      <c r="AR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4.3857905208709846</v>
      </c>
      <c r="AS44">
        <f>_xlfn.RANK.AVG(Table2[[#This Row],[1Y Return vs Nifty Z-Score]],Table2[1Y Return vs Nifty Z-Score])</f>
        <v>209</v>
      </c>
      <c r="AT44">
        <f>_xlfn.RANK.AVG(Table2[[#This Row],[6M Return vs Nifty Z-Score]],Table2[6M Return vs Nifty Z-Score])</f>
        <v>41</v>
      </c>
      <c r="AU44">
        <f>_xlfn.RANK.AVG(Table2[[#This Row],[Sharpe Ratio Z-Score]],Table2[Sharpe Ratio Z-Score])</f>
        <v>13</v>
      </c>
      <c r="AV44">
        <f>(Table2[[#This Row],[Rank 1Y]]+Table2[[#This Row],[Rank 6M]]+Table2[[#This Row],[Rank Sharpe]])/3</f>
        <v>87.666666666666671</v>
      </c>
    </row>
    <row r="45" spans="1:48" x14ac:dyDescent="0.3">
      <c r="A45" t="s">
        <v>1357</v>
      </c>
      <c r="B45" t="s">
        <v>1358</v>
      </c>
      <c r="C45" t="s">
        <v>10295</v>
      </c>
      <c r="D45" t="s">
        <v>412</v>
      </c>
      <c r="E45">
        <v>8323.3294621539899</v>
      </c>
      <c r="F45">
        <v>269.52999999999997</v>
      </c>
      <c r="G45">
        <v>220.22031867788499</v>
      </c>
      <c r="H45">
        <f>(Table2[[#This Row],[1Y Return vs Nifty]]-AVERAGE(Table2[1Y Return vs Nifty]))/_xlfn.STDEV.P(Table2[1Y Return vs Nifty])</f>
        <v>3.0351813120164088</v>
      </c>
      <c r="I45">
        <v>44.769897658974699</v>
      </c>
      <c r="J45">
        <f>(Table2[[#This Row],[1M Return vs Nifty]]-AVERAGE(Table2[1M Return vs Nifty]))/_xlfn.STDEV.P(Table2[1M Return vs Nifty])</f>
        <v>4.0669583673342782</v>
      </c>
      <c r="K45">
        <v>58.344891556934797</v>
      </c>
      <c r="L45">
        <f>(Table2[[#This Row],[6M Return vs Nifty]]-AVERAGE(Table2[6M Return vs Nifty]))/_xlfn.STDEV.P(Table2[6M Return vs Nifty])</f>
        <v>1.7719066249477553</v>
      </c>
      <c r="M45">
        <v>25.847363573669</v>
      </c>
      <c r="N45">
        <f>(Table2[[#This Row],[1W Return vs Nifty]]-AVERAGE(Table2[1W Return vs Nifty]))/_xlfn.STDEV.P(Table2[1W Return vs Nifty])</f>
        <v>5.3755557980526456</v>
      </c>
      <c r="O45">
        <v>228.3</v>
      </c>
      <c r="P45">
        <v>210.20336852435</v>
      </c>
      <c r="Q45">
        <v>165.30702536302201</v>
      </c>
      <c r="R45">
        <v>81.231591579853998</v>
      </c>
      <c r="S45" s="2">
        <f>(Table2[[#This Row],[Close Price]]-Table2[[#This Row],[20D EMA]])/Table2[[#This Row],[20D EMA]]</f>
        <v>0.18059570740254033</v>
      </c>
      <c r="T45" s="2">
        <f>(Table2[[#This Row],[Close Price]]-Table2[[#This Row],[50D EMA]])/Table2[[#This Row],[50D EMA]]</f>
        <v>0.28223444701257283</v>
      </c>
      <c r="U45" s="2">
        <f>(Table2[[#This Row],[Close Price]]-Table2[[#This Row],[200D EMA]])/Table2[[#This Row],[200D EMA]]</f>
        <v>0.63048121765000253</v>
      </c>
      <c r="V45">
        <v>1.44383467910621</v>
      </c>
      <c r="W45">
        <v>267</v>
      </c>
      <c r="X45">
        <v>283</v>
      </c>
      <c r="Y45">
        <v>267</v>
      </c>
      <c r="Z45">
        <v>283</v>
      </c>
      <c r="AA45">
        <v>195</v>
      </c>
      <c r="AB45">
        <v>283</v>
      </c>
      <c r="AC45" s="2">
        <f>(Table2[[#This Row],[Close Price]]/Table2[[#This Row],[Day Low]])-1</f>
        <v>9.4756554307116048E-3</v>
      </c>
      <c r="AD45" s="2">
        <f>(Table2[[#This Row],[Day High]]/Table2[[#This Row],[Close Price]])-1</f>
        <v>4.9975883946128619E-2</v>
      </c>
      <c r="AE45" s="2">
        <f>(Table2[[#This Row],[Close Price]]/Table2[[#This Row],[Current Week Low]])-1</f>
        <v>9.4756554307116048E-3</v>
      </c>
      <c r="AF45" s="2">
        <f>(Table2[[#This Row],[Current Week High]]/Table2[[#This Row],[Close Price]])-1</f>
        <v>4.9975883946128619E-2</v>
      </c>
      <c r="AG45" s="2">
        <f>(Table2[[#This Row],[Close Price]]/Table2[[#This Row],[Current Month Low]])-1</f>
        <v>0.38220512820512798</v>
      </c>
      <c r="AH45" s="2">
        <f>(Table2[[#This Row],[Current Month High]]/Table2[[#This Row],[Close Price]])-1</f>
        <v>4.9975883946128619E-2</v>
      </c>
      <c r="AI45">
        <v>4.9975883946128601</v>
      </c>
      <c r="AJ45">
        <v>285.04285714285697</v>
      </c>
      <c r="AK45" t="str">
        <f>IF(AND(Table2[[#This Row],[20D EMA]]&gt;Table2[[#This Row],[50D EMA]],Table2[[#This Row],[50D EMA]]&gt;Table2[[#This Row],[200D EMA]]),"Uptrend","Downtrend/NoTrend")</f>
        <v>Uptrend</v>
      </c>
      <c r="AL45">
        <v>0.39</v>
      </c>
      <c r="AM45" t="s">
        <v>10340</v>
      </c>
      <c r="AN45">
        <v>30.37</v>
      </c>
      <c r="AO45" t="s">
        <v>10340</v>
      </c>
      <c r="AP45">
        <v>0.111696209637656</v>
      </c>
      <c r="AQ45">
        <f>(Table2[[#This Row],[Sharpe Ratio]]-AVERAGE(Table2[Sharpe Ratio]))/_xlfn.STDEV.P(Table2[Sharpe Ratio])</f>
        <v>0.52338106808637874</v>
      </c>
      <c r="AR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14.772983170437467</v>
      </c>
      <c r="AS45">
        <f>_xlfn.RANK.AVG(Table2[[#This Row],[1Y Return vs Nifty Z-Score]],Table2[1Y Return vs Nifty Z-Score])</f>
        <v>12</v>
      </c>
      <c r="AT45">
        <f>_xlfn.RANK.AVG(Table2[[#This Row],[6M Return vs Nifty Z-Score]],Table2[6M Return vs Nifty Z-Score])</f>
        <v>44</v>
      </c>
      <c r="AU45">
        <f>_xlfn.RANK.AVG(Table2[[#This Row],[Sharpe Ratio Z-Score]],Table2[Sharpe Ratio Z-Score])</f>
        <v>211</v>
      </c>
      <c r="AV45">
        <f>(Table2[[#This Row],[Rank 1Y]]+Table2[[#This Row],[Rank 6M]]+Table2[[#This Row],[Rank Sharpe]])/3</f>
        <v>89</v>
      </c>
    </row>
    <row r="46" spans="1:48" x14ac:dyDescent="0.3">
      <c r="A46" t="s">
        <v>847</v>
      </c>
      <c r="B46" t="s">
        <v>848</v>
      </c>
      <c r="C46" t="s">
        <v>10301</v>
      </c>
      <c r="D46" t="s">
        <v>497</v>
      </c>
      <c r="E46">
        <v>18752.238096900001</v>
      </c>
      <c r="F46">
        <v>676.5</v>
      </c>
      <c r="G46">
        <v>109.52329997043</v>
      </c>
      <c r="H46">
        <f>(Table2[[#This Row],[1Y Return vs Nifty]]-AVERAGE(Table2[1Y Return vs Nifty]))/_xlfn.STDEV.P(Table2[1Y Return vs Nifty])</f>
        <v>1.2796470303157281</v>
      </c>
      <c r="I46">
        <v>2.6175353818185401</v>
      </c>
      <c r="J46">
        <f>(Table2[[#This Row],[1M Return vs Nifty]]-AVERAGE(Table2[1M Return vs Nifty]))/_xlfn.STDEV.P(Table2[1M Return vs Nifty])</f>
        <v>0.1020873530784433</v>
      </c>
      <c r="K46">
        <v>20.585494723142801</v>
      </c>
      <c r="L46">
        <f>(Table2[[#This Row],[6M Return vs Nifty]]-AVERAGE(Table2[6M Return vs Nifty]))/_xlfn.STDEV.P(Table2[6M Return vs Nifty])</f>
        <v>0.47626079983074249</v>
      </c>
      <c r="M46">
        <v>0.42613207778748402</v>
      </c>
      <c r="N46">
        <f>(Table2[[#This Row],[1W Return vs Nifty]]-AVERAGE(Table2[1W Return vs Nifty]))/_xlfn.STDEV.P(Table2[1W Return vs Nifty])</f>
        <v>-6.7200451413201162E-2</v>
      </c>
      <c r="O46">
        <v>630.05999999999995</v>
      </c>
      <c r="P46">
        <v>592.93298169965396</v>
      </c>
      <c r="Q46">
        <v>483.55390525731599</v>
      </c>
      <c r="R46">
        <v>73.879949610542496</v>
      </c>
      <c r="S46" s="2">
        <f>(Table2[[#This Row],[Close Price]]-Table2[[#This Row],[20D EMA]])/Table2[[#This Row],[20D EMA]]</f>
        <v>7.3707265974669173E-2</v>
      </c>
      <c r="T46" s="2">
        <f>(Table2[[#This Row],[Close Price]]-Table2[[#This Row],[50D EMA]])/Table2[[#This Row],[50D EMA]]</f>
        <v>0.14093838743933512</v>
      </c>
      <c r="U46" s="2">
        <f>(Table2[[#This Row],[Close Price]]-Table2[[#This Row],[200D EMA]])/Table2[[#This Row],[200D EMA]]</f>
        <v>0.39901672315108411</v>
      </c>
      <c r="V46">
        <v>1.3480413221799601</v>
      </c>
      <c r="W46">
        <v>660.95</v>
      </c>
      <c r="X46">
        <v>724</v>
      </c>
      <c r="Y46">
        <v>660.95</v>
      </c>
      <c r="Z46">
        <v>724</v>
      </c>
      <c r="AA46">
        <v>561.45000000000005</v>
      </c>
      <c r="AB46">
        <v>724</v>
      </c>
      <c r="AC46" s="2">
        <f>(Table2[[#This Row],[Close Price]]/Table2[[#This Row],[Day Low]])-1</f>
        <v>2.3526741811029428E-2</v>
      </c>
      <c r="AD46" s="2">
        <f>(Table2[[#This Row],[Day High]]/Table2[[#This Row],[Close Price]])-1</f>
        <v>7.0214338507021523E-2</v>
      </c>
      <c r="AE46" s="2">
        <f>(Table2[[#This Row],[Close Price]]/Table2[[#This Row],[Current Week Low]])-1</f>
        <v>2.3526741811029428E-2</v>
      </c>
      <c r="AF46" s="2">
        <f>(Table2[[#This Row],[Current Week High]]/Table2[[#This Row],[Close Price]])-1</f>
        <v>7.0214338507021523E-2</v>
      </c>
      <c r="AG46" s="2">
        <f>(Table2[[#This Row],[Close Price]]/Table2[[#This Row],[Current Month Low]])-1</f>
        <v>0.20491584290675924</v>
      </c>
      <c r="AH46" s="2">
        <f>(Table2[[#This Row],[Current Month High]]/Table2[[#This Row],[Close Price]])-1</f>
        <v>7.0214338507021523E-2</v>
      </c>
      <c r="AI46">
        <v>7.0214338507021496</v>
      </c>
      <c r="AJ46">
        <v>189.22616502778899</v>
      </c>
      <c r="AK46" t="str">
        <f>IF(AND(Table2[[#This Row],[20D EMA]]&gt;Table2[[#This Row],[50D EMA]],Table2[[#This Row],[50D EMA]]&gt;Table2[[#This Row],[200D EMA]]),"Uptrend","Downtrend/NoTrend")</f>
        <v>Uptrend</v>
      </c>
      <c r="AL46">
        <v>0.38</v>
      </c>
      <c r="AM46" t="s">
        <v>10340</v>
      </c>
      <c r="AN46">
        <v>10.29</v>
      </c>
      <c r="AO46" t="s">
        <v>10340</v>
      </c>
      <c r="AP46">
        <v>0.242379532564547</v>
      </c>
      <c r="AQ46">
        <f>(Table2[[#This Row],[Sharpe Ratio]]-AVERAGE(Table2[Sharpe Ratio]))/_xlfn.STDEV.P(Table2[Sharpe Ratio])</f>
        <v>2.0139676135918823</v>
      </c>
      <c r="AR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3.8047623454035953</v>
      </c>
      <c r="AS46">
        <f>_xlfn.RANK.AVG(Table2[[#This Row],[1Y Return vs Nifty Z-Score]],Table2[1Y Return vs Nifty Z-Score])</f>
        <v>71</v>
      </c>
      <c r="AT46">
        <f>_xlfn.RANK.AVG(Table2[[#This Row],[6M Return vs Nifty Z-Score]],Table2[6M Return vs Nifty Z-Score])</f>
        <v>196</v>
      </c>
      <c r="AU46">
        <f>_xlfn.RANK.AVG(Table2[[#This Row],[Sharpe Ratio Z-Score]],Table2[Sharpe Ratio Z-Score])</f>
        <v>15</v>
      </c>
      <c r="AV46">
        <f>(Table2[[#This Row],[Rank 1Y]]+Table2[[#This Row],[Rank 6M]]+Table2[[#This Row],[Rank Sharpe]])/3</f>
        <v>94</v>
      </c>
    </row>
    <row r="47" spans="1:48" x14ac:dyDescent="0.3">
      <c r="A47" t="s">
        <v>1035</v>
      </c>
      <c r="B47" t="s">
        <v>1036</v>
      </c>
      <c r="C47" t="s">
        <v>10307</v>
      </c>
      <c r="D47" t="s">
        <v>473</v>
      </c>
      <c r="E47">
        <v>13449.378690789999</v>
      </c>
      <c r="F47">
        <v>2020.9</v>
      </c>
      <c r="G47">
        <v>43.491566776737798</v>
      </c>
      <c r="H47">
        <f>(Table2[[#This Row],[1Y Return vs Nifty]]-AVERAGE(Table2[1Y Return vs Nifty]))/_xlfn.STDEV.P(Table2[1Y Return vs Nifty])</f>
        <v>0.2324555823871251</v>
      </c>
      <c r="I47">
        <v>-4.5450414318415904</v>
      </c>
      <c r="J47">
        <f>(Table2[[#This Row],[1M Return vs Nifty]]-AVERAGE(Table2[1M Return vs Nifty]))/_xlfn.STDEV.P(Table2[1M Return vs Nifty])</f>
        <v>-0.57162798959055372</v>
      </c>
      <c r="K47">
        <v>65.296305942338705</v>
      </c>
      <c r="L47">
        <f>(Table2[[#This Row],[6M Return vs Nifty]]-AVERAGE(Table2[6M Return vs Nifty]))/_xlfn.STDEV.P(Table2[6M Return vs Nifty])</f>
        <v>2.0104319135468218</v>
      </c>
      <c r="M47">
        <v>8.5714179292713695</v>
      </c>
      <c r="N47">
        <f>(Table2[[#This Row],[1W Return vs Nifty]]-AVERAGE(Table2[1W Return vs Nifty]))/_xlfn.STDEV.P(Table2[1W Return vs Nifty])</f>
        <v>1.6767278661048548</v>
      </c>
      <c r="O47">
        <v>1991.68</v>
      </c>
      <c r="P47">
        <v>1843.03807842126</v>
      </c>
      <c r="Q47">
        <v>1438.2810381122299</v>
      </c>
      <c r="R47">
        <v>64.059367427647302</v>
      </c>
      <c r="S47" s="2">
        <f>(Table2[[#This Row],[Close Price]]-Table2[[#This Row],[20D EMA]])/Table2[[#This Row],[20D EMA]]</f>
        <v>1.4671031491002583E-2</v>
      </c>
      <c r="T47" s="2">
        <f>(Table2[[#This Row],[Close Price]]-Table2[[#This Row],[50D EMA]])/Table2[[#This Row],[50D EMA]]</f>
        <v>9.650474597415587E-2</v>
      </c>
      <c r="U47" s="2">
        <f>(Table2[[#This Row],[Close Price]]-Table2[[#This Row],[200D EMA]])/Table2[[#This Row],[200D EMA]]</f>
        <v>0.40508005490531129</v>
      </c>
      <c r="V47">
        <v>0.60777303079089096</v>
      </c>
      <c r="W47">
        <v>2010</v>
      </c>
      <c r="X47">
        <v>2079.6999999999998</v>
      </c>
      <c r="Y47">
        <v>2010</v>
      </c>
      <c r="Z47">
        <v>2079.6999999999998</v>
      </c>
      <c r="AA47">
        <v>1819.45</v>
      </c>
      <c r="AB47">
        <v>2150</v>
      </c>
      <c r="AC47" s="2">
        <f>(Table2[[#This Row],[Close Price]]/Table2[[#This Row],[Day Low]])-1</f>
        <v>5.4228855721394353E-3</v>
      </c>
      <c r="AD47" s="2">
        <f>(Table2[[#This Row],[Day High]]/Table2[[#This Row],[Close Price]])-1</f>
        <v>2.9095947350190388E-2</v>
      </c>
      <c r="AE47" s="2">
        <f>(Table2[[#This Row],[Close Price]]/Table2[[#This Row],[Current Week Low]])-1</f>
        <v>5.4228855721394353E-3</v>
      </c>
      <c r="AF47" s="2">
        <f>(Table2[[#This Row],[Current Week High]]/Table2[[#This Row],[Close Price]])-1</f>
        <v>2.9095947350190388E-2</v>
      </c>
      <c r="AG47" s="2">
        <f>(Table2[[#This Row],[Close Price]]/Table2[[#This Row],[Current Month Low]])-1</f>
        <v>0.11072027260985462</v>
      </c>
      <c r="AH47" s="2">
        <f>(Table2[[#This Row],[Current Month High]]/Table2[[#This Row],[Close Price]])-1</f>
        <v>6.3882428620911424E-2</v>
      </c>
      <c r="AI47">
        <v>17.769310703152001</v>
      </c>
      <c r="AJ47">
        <v>124.950267083722</v>
      </c>
      <c r="AK47" t="str">
        <f>IF(AND(Table2[[#This Row],[20D EMA]]&gt;Table2[[#This Row],[50D EMA]],Table2[[#This Row],[50D EMA]]&gt;Table2[[#This Row],[200D EMA]]),"Uptrend","Downtrend/NoTrend")</f>
        <v>Uptrend</v>
      </c>
      <c r="AL47">
        <v>-0.15</v>
      </c>
      <c r="AM47" t="s">
        <v>10339</v>
      </c>
      <c r="AN47">
        <v>4.68</v>
      </c>
      <c r="AO47" t="s">
        <v>10340</v>
      </c>
      <c r="AP47">
        <v>0.22730890820413099</v>
      </c>
      <c r="AQ47">
        <f>(Table2[[#This Row],[Sharpe Ratio]]-AVERAGE(Table2[Sharpe Ratio]))/_xlfn.STDEV.P(Table2[Sharpe Ratio])</f>
        <v>1.8420706232117801</v>
      </c>
      <c r="AR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5.1900579956600277</v>
      </c>
      <c r="AS47">
        <f>_xlfn.RANK.AVG(Table2[[#This Row],[1Y Return vs Nifty Z-Score]],Table2[1Y Return vs Nifty Z-Score])</f>
        <v>233</v>
      </c>
      <c r="AT47">
        <f>_xlfn.RANK.AVG(Table2[[#This Row],[6M Return vs Nifty Z-Score]],Table2[6M Return vs Nifty Z-Score])</f>
        <v>30</v>
      </c>
      <c r="AU47">
        <f>_xlfn.RANK.AVG(Table2[[#This Row],[Sharpe Ratio Z-Score]],Table2[Sharpe Ratio Z-Score])</f>
        <v>25</v>
      </c>
      <c r="AV47">
        <f>(Table2[[#This Row],[Rank 1Y]]+Table2[[#This Row],[Rank 6M]]+Table2[[#This Row],[Rank Sharpe]])/3</f>
        <v>96</v>
      </c>
    </row>
    <row r="48" spans="1:48" x14ac:dyDescent="0.3">
      <c r="A48" t="s">
        <v>1242</v>
      </c>
      <c r="B48" t="s">
        <v>1243</v>
      </c>
      <c r="C48" t="s">
        <v>10311</v>
      </c>
      <c r="D48" t="s">
        <v>1203</v>
      </c>
      <c r="E48">
        <v>9412.8791296500003</v>
      </c>
      <c r="F48">
        <v>736.35</v>
      </c>
      <c r="G48">
        <v>93.486892134755095</v>
      </c>
      <c r="H48">
        <f>(Table2[[#This Row],[1Y Return vs Nifty]]-AVERAGE(Table2[1Y Return vs Nifty]))/_xlfn.STDEV.P(Table2[1Y Return vs Nifty])</f>
        <v>1.0253270491673581</v>
      </c>
      <c r="I48">
        <v>22.842842917433899</v>
      </c>
      <c r="J48">
        <f>(Table2[[#This Row],[1M Return vs Nifty]]-AVERAGE(Table2[1M Return vs Nifty]))/_xlfn.STDEV.P(Table2[1M Return vs Nifty])</f>
        <v>2.004489289062696</v>
      </c>
      <c r="K48">
        <v>28.903336709807199</v>
      </c>
      <c r="L48">
        <f>(Table2[[#This Row],[6M Return vs Nifty]]-AVERAGE(Table2[6M Return vs Nifty]))/_xlfn.STDEV.P(Table2[6M Return vs Nifty])</f>
        <v>0.7616725952426886</v>
      </c>
      <c r="M48">
        <v>-1.9996000917877701</v>
      </c>
      <c r="N48">
        <f>(Table2[[#This Row],[1W Return vs Nifty]]-AVERAGE(Table2[1W Return vs Nifty]))/_xlfn.STDEV.P(Table2[1W Return vs Nifty])</f>
        <v>-0.58655644436047527</v>
      </c>
      <c r="O48">
        <v>690.42</v>
      </c>
      <c r="P48">
        <v>606.51135714364602</v>
      </c>
      <c r="Q48">
        <v>470.08431528973699</v>
      </c>
      <c r="R48">
        <v>57.718764034868599</v>
      </c>
      <c r="S48" s="2">
        <f>(Table2[[#This Row],[Close Price]]-Table2[[#This Row],[20D EMA]])/Table2[[#This Row],[20D EMA]]</f>
        <v>6.6524724080994274E-2</v>
      </c>
      <c r="T48" s="2">
        <f>(Table2[[#This Row],[Close Price]]-Table2[[#This Row],[50D EMA]])/Table2[[#This Row],[50D EMA]]</f>
        <v>0.21407454506347035</v>
      </c>
      <c r="U48" s="2">
        <f>(Table2[[#This Row],[Close Price]]-Table2[[#This Row],[200D EMA]])/Table2[[#This Row],[200D EMA]]</f>
        <v>0.5664211207433073</v>
      </c>
      <c r="V48">
        <v>0.91414449505491302</v>
      </c>
      <c r="W48">
        <v>730</v>
      </c>
      <c r="X48">
        <v>784.95</v>
      </c>
      <c r="Y48">
        <v>730</v>
      </c>
      <c r="Z48">
        <v>784.95</v>
      </c>
      <c r="AA48">
        <v>577</v>
      </c>
      <c r="AB48">
        <v>784.95</v>
      </c>
      <c r="AC48" s="2">
        <f>(Table2[[#This Row],[Close Price]]/Table2[[#This Row],[Day Low]])-1</f>
        <v>8.6986301369862407E-3</v>
      </c>
      <c r="AD48" s="2">
        <f>(Table2[[#This Row],[Day High]]/Table2[[#This Row],[Close Price]])-1</f>
        <v>6.6001222244856494E-2</v>
      </c>
      <c r="AE48" s="2">
        <f>(Table2[[#This Row],[Close Price]]/Table2[[#This Row],[Current Week Low]])-1</f>
        <v>8.6986301369862407E-3</v>
      </c>
      <c r="AF48" s="2">
        <f>(Table2[[#This Row],[Current Week High]]/Table2[[#This Row],[Close Price]])-1</f>
        <v>6.6001222244856494E-2</v>
      </c>
      <c r="AG48" s="2">
        <f>(Table2[[#This Row],[Close Price]]/Table2[[#This Row],[Current Month Low]])-1</f>
        <v>0.27616984402079736</v>
      </c>
      <c r="AH48" s="2">
        <f>(Table2[[#This Row],[Current Month High]]/Table2[[#This Row],[Close Price]])-1</f>
        <v>6.6001222244856494E-2</v>
      </c>
      <c r="AI48">
        <v>6.6001222244856397</v>
      </c>
      <c r="AJ48">
        <v>158.006306937631</v>
      </c>
      <c r="AK48" t="str">
        <f>IF(AND(Table2[[#This Row],[20D EMA]]&gt;Table2[[#This Row],[50D EMA]],Table2[[#This Row],[50D EMA]]&gt;Table2[[#This Row],[200D EMA]]),"Uptrend","Downtrend/NoTrend")</f>
        <v>Uptrend</v>
      </c>
      <c r="AL48">
        <v>0.75</v>
      </c>
      <c r="AM48" t="s">
        <v>10340</v>
      </c>
      <c r="AN48">
        <v>13.91</v>
      </c>
      <c r="AO48" t="s">
        <v>10340</v>
      </c>
      <c r="AP48">
        <v>0.19968984643622301</v>
      </c>
      <c r="AQ48">
        <f>(Table2[[#This Row],[Sharpe Ratio]]-AVERAGE(Table2[Sharpe Ratio]))/_xlfn.STDEV.P(Table2[Sharpe Ratio])</f>
        <v>1.5270449493256004</v>
      </c>
      <c r="AR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4.7319774384378679</v>
      </c>
      <c r="AS48">
        <f>_xlfn.RANK.AVG(Table2[[#This Row],[1Y Return vs Nifty Z-Score]],Table2[1Y Return vs Nifty Z-Score])</f>
        <v>104</v>
      </c>
      <c r="AT48">
        <f>_xlfn.RANK.AVG(Table2[[#This Row],[6M Return vs Nifty Z-Score]],Table2[6M Return vs Nifty Z-Score])</f>
        <v>143</v>
      </c>
      <c r="AU48">
        <f>_xlfn.RANK.AVG(Table2[[#This Row],[Sharpe Ratio Z-Score]],Table2[Sharpe Ratio Z-Score])</f>
        <v>41</v>
      </c>
      <c r="AV48">
        <f>(Table2[[#This Row],[Rank 1Y]]+Table2[[#This Row],[Rank 6M]]+Table2[[#This Row],[Rank Sharpe]])/3</f>
        <v>96</v>
      </c>
    </row>
    <row r="49" spans="1:48" x14ac:dyDescent="0.3">
      <c r="A49" t="s">
        <v>923</v>
      </c>
      <c r="B49" t="s">
        <v>924</v>
      </c>
      <c r="C49" t="s">
        <v>10299</v>
      </c>
      <c r="D49" t="s">
        <v>51</v>
      </c>
      <c r="E49">
        <v>16246.693131759999</v>
      </c>
      <c r="F49">
        <v>1059.0999999999999</v>
      </c>
      <c r="G49">
        <v>330.45949757808103</v>
      </c>
      <c r="H49">
        <f>(Table2[[#This Row],[1Y Return vs Nifty]]-AVERAGE(Table2[1Y Return vs Nifty]))/_xlfn.STDEV.P(Table2[1Y Return vs Nifty])</f>
        <v>4.7834547524897895</v>
      </c>
      <c r="I49">
        <v>17.609875788041101</v>
      </c>
      <c r="J49">
        <f>(Table2[[#This Row],[1M Return vs Nifty]]-AVERAGE(Table2[1M Return vs Nifty]))/_xlfn.STDEV.P(Table2[1M Return vs Nifty])</f>
        <v>1.5122739405262946</v>
      </c>
      <c r="K49">
        <v>60.423419282521301</v>
      </c>
      <c r="L49">
        <f>(Table2[[#This Row],[6M Return vs Nifty]]-AVERAGE(Table2[6M Return vs Nifty]))/_xlfn.STDEV.P(Table2[6M Return vs Nifty])</f>
        <v>1.8432275674379182</v>
      </c>
      <c r="M49">
        <v>4.84600619534831</v>
      </c>
      <c r="N49">
        <f>(Table2[[#This Row],[1W Return vs Nifty]]-AVERAGE(Table2[1W Return vs Nifty]))/_xlfn.STDEV.P(Table2[1W Return vs Nifty])</f>
        <v>0.87910686965831675</v>
      </c>
      <c r="O49">
        <v>942.08</v>
      </c>
      <c r="P49">
        <v>844.73074026378094</v>
      </c>
      <c r="Q49">
        <v>604.57753603248602</v>
      </c>
      <c r="R49">
        <v>76.665223656950104</v>
      </c>
      <c r="S49" s="2">
        <f>(Table2[[#This Row],[Close Price]]-Table2[[#This Row],[20D EMA]])/Table2[[#This Row],[20D EMA]]</f>
        <v>0.12421450407608681</v>
      </c>
      <c r="T49" s="2">
        <f>(Table2[[#This Row],[Close Price]]-Table2[[#This Row],[50D EMA]])/Table2[[#This Row],[50D EMA]]</f>
        <v>0.25377229632874337</v>
      </c>
      <c r="U49" s="2">
        <f>(Table2[[#This Row],[Close Price]]-Table2[[#This Row],[200D EMA]])/Table2[[#This Row],[200D EMA]]</f>
        <v>0.75180177376469848</v>
      </c>
      <c r="V49">
        <v>0.46445597924318099</v>
      </c>
      <c r="W49">
        <v>1038.7</v>
      </c>
      <c r="X49">
        <v>1069.2</v>
      </c>
      <c r="Y49">
        <v>1038.7</v>
      </c>
      <c r="Z49">
        <v>1069.2</v>
      </c>
      <c r="AA49">
        <v>840</v>
      </c>
      <c r="AB49">
        <v>1069.2</v>
      </c>
      <c r="AC49" s="2">
        <f>(Table2[[#This Row],[Close Price]]/Table2[[#This Row],[Day Low]])-1</f>
        <v>1.9639934533551395E-2</v>
      </c>
      <c r="AD49" s="2">
        <f>(Table2[[#This Row],[Day High]]/Table2[[#This Row],[Close Price]])-1</f>
        <v>9.5363988291947699E-3</v>
      </c>
      <c r="AE49" s="2">
        <f>(Table2[[#This Row],[Close Price]]/Table2[[#This Row],[Current Week Low]])-1</f>
        <v>1.9639934533551395E-2</v>
      </c>
      <c r="AF49" s="2">
        <f>(Table2[[#This Row],[Current Week High]]/Table2[[#This Row],[Close Price]])-1</f>
        <v>9.5363988291947699E-3</v>
      </c>
      <c r="AG49" s="2">
        <f>(Table2[[#This Row],[Close Price]]/Table2[[#This Row],[Current Month Low]])-1</f>
        <v>0.26083333333333325</v>
      </c>
      <c r="AH49" s="2">
        <f>(Table2[[#This Row],[Current Month High]]/Table2[[#This Row],[Close Price]])-1</f>
        <v>9.5363988291947699E-3</v>
      </c>
      <c r="AI49">
        <v>0.95363988291947699</v>
      </c>
      <c r="AJ49">
        <v>396.64712778428998</v>
      </c>
      <c r="AK49" t="str">
        <f>IF(AND(Table2[[#This Row],[20D EMA]]&gt;Table2[[#This Row],[50D EMA]],Table2[[#This Row],[50D EMA]]&gt;Table2[[#This Row],[200D EMA]]),"Uptrend","Downtrend/NoTrend")</f>
        <v>Uptrend</v>
      </c>
      <c r="AL49">
        <v>0.74</v>
      </c>
      <c r="AM49" t="s">
        <v>10340</v>
      </c>
      <c r="AN49">
        <v>18.98</v>
      </c>
      <c r="AO49" t="s">
        <v>10340</v>
      </c>
      <c r="AP49">
        <v>9.3695340617033995E-2</v>
      </c>
      <c r="AQ49">
        <f>(Table2[[#This Row],[Sharpe Ratio]]-AVERAGE(Table2[Sharpe Ratio]))/_xlfn.STDEV.P(Table2[Sharpe Ratio])</f>
        <v>0.31806142539136778</v>
      </c>
      <c r="AR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9.3361245555036874</v>
      </c>
      <c r="AS49">
        <f>_xlfn.RANK.AVG(Table2[[#This Row],[1Y Return vs Nifty Z-Score]],Table2[1Y Return vs Nifty Z-Score])</f>
        <v>3</v>
      </c>
      <c r="AT49">
        <f>_xlfn.RANK.AVG(Table2[[#This Row],[6M Return vs Nifty Z-Score]],Table2[6M Return vs Nifty Z-Score])</f>
        <v>39</v>
      </c>
      <c r="AU49">
        <f>_xlfn.RANK.AVG(Table2[[#This Row],[Sharpe Ratio Z-Score]],Table2[Sharpe Ratio Z-Score])</f>
        <v>250</v>
      </c>
      <c r="AV49">
        <f>(Table2[[#This Row],[Rank 1Y]]+Table2[[#This Row],[Rank 6M]]+Table2[[#This Row],[Rank Sharpe]])/3</f>
        <v>97.333333333333329</v>
      </c>
    </row>
    <row r="50" spans="1:48" x14ac:dyDescent="0.3">
      <c r="A50" t="s">
        <v>251</v>
      </c>
      <c r="B50" t="s">
        <v>252</v>
      </c>
      <c r="C50" t="s">
        <v>10305</v>
      </c>
      <c r="D50" t="s">
        <v>253</v>
      </c>
      <c r="E50">
        <v>107011.674</v>
      </c>
      <c r="F50">
        <v>3860.45</v>
      </c>
      <c r="G50">
        <v>94.900491465108004</v>
      </c>
      <c r="H50">
        <f>(Table2[[#This Row],[1Y Return vs Nifty]]-AVERAGE(Table2[1Y Return vs Nifty]))/_xlfn.STDEV.P(Table2[1Y Return vs Nifty])</f>
        <v>1.04774519659355</v>
      </c>
      <c r="I50">
        <v>4.1785733501088398</v>
      </c>
      <c r="J50">
        <f>(Table2[[#This Row],[1M Return vs Nifty]]-AVERAGE(Table2[1M Return vs Nifty]))/_xlfn.STDEV.P(Table2[1M Return vs Nifty])</f>
        <v>0.24891931831758329</v>
      </c>
      <c r="K50">
        <v>28.167446764252499</v>
      </c>
      <c r="L50">
        <f>(Table2[[#This Row],[6M Return vs Nifty]]-AVERAGE(Table2[6M Return vs Nifty]))/_xlfn.STDEV.P(Table2[6M Return vs Nifty])</f>
        <v>0.73642185461511955</v>
      </c>
      <c r="M50">
        <v>-0.45803487886620298</v>
      </c>
      <c r="N50">
        <f>(Table2[[#This Row],[1W Return vs Nifty]]-AVERAGE(Table2[1W Return vs Nifty]))/_xlfn.STDEV.P(Table2[1W Return vs Nifty])</f>
        <v>-0.25650305186659356</v>
      </c>
      <c r="O50">
        <v>3769.76</v>
      </c>
      <c r="P50">
        <v>3731.4423705464801</v>
      </c>
      <c r="Q50">
        <v>3090.7688531928002</v>
      </c>
      <c r="R50">
        <v>66.368730722800393</v>
      </c>
      <c r="S50" s="2">
        <f>(Table2[[#This Row],[Close Price]]-Table2[[#This Row],[20D EMA]])/Table2[[#This Row],[20D EMA]]</f>
        <v>2.4057234412800707E-2</v>
      </c>
      <c r="T50" s="2">
        <f>(Table2[[#This Row],[Close Price]]-Table2[[#This Row],[50D EMA]])/Table2[[#This Row],[50D EMA]]</f>
        <v>3.4573126593571424E-2</v>
      </c>
      <c r="U50" s="2">
        <f>(Table2[[#This Row],[Close Price]]-Table2[[#This Row],[200D EMA]])/Table2[[#This Row],[200D EMA]]</f>
        <v>0.24902578722834937</v>
      </c>
      <c r="V50">
        <v>0.48530819813195197</v>
      </c>
      <c r="W50">
        <v>3821.25</v>
      </c>
      <c r="X50">
        <v>3929</v>
      </c>
      <c r="Y50">
        <v>3821.25</v>
      </c>
      <c r="Z50">
        <v>3929</v>
      </c>
      <c r="AA50">
        <v>3359.05</v>
      </c>
      <c r="AB50">
        <v>3929</v>
      </c>
      <c r="AC50" s="2">
        <f>(Table2[[#This Row],[Close Price]]/Table2[[#This Row],[Day Low]])-1</f>
        <v>1.0258423290807839E-2</v>
      </c>
      <c r="AD50" s="2">
        <f>(Table2[[#This Row],[Day High]]/Table2[[#This Row],[Close Price]])-1</f>
        <v>1.7756997241254346E-2</v>
      </c>
      <c r="AE50" s="2">
        <f>(Table2[[#This Row],[Close Price]]/Table2[[#This Row],[Current Week Low]])-1</f>
        <v>1.0258423290807839E-2</v>
      </c>
      <c r="AF50" s="2">
        <f>(Table2[[#This Row],[Current Week High]]/Table2[[#This Row],[Close Price]])-1</f>
        <v>1.7756997241254346E-2</v>
      </c>
      <c r="AG50" s="2">
        <f>(Table2[[#This Row],[Close Price]]/Table2[[#This Row],[Current Month Low]])-1</f>
        <v>0.14926839433768468</v>
      </c>
      <c r="AH50" s="2">
        <f>(Table2[[#This Row],[Current Month High]]/Table2[[#This Row],[Close Price]])-1</f>
        <v>1.7756997241254346E-2</v>
      </c>
      <c r="AI50">
        <v>8.0677123133313398</v>
      </c>
      <c r="AJ50">
        <v>133.49966733200199</v>
      </c>
      <c r="AK50" t="str">
        <f>IF(AND(Table2[[#This Row],[20D EMA]]&gt;Table2[[#This Row],[50D EMA]],Table2[[#This Row],[50D EMA]]&gt;Table2[[#This Row],[200D EMA]]),"Uptrend","Downtrend/NoTrend")</f>
        <v>Uptrend</v>
      </c>
      <c r="AL50">
        <v>0.06</v>
      </c>
      <c r="AM50" t="s">
        <v>10340</v>
      </c>
      <c r="AN50">
        <v>2.99</v>
      </c>
      <c r="AO50" t="s">
        <v>10340</v>
      </c>
      <c r="AP50">
        <v>0.197200979667703</v>
      </c>
      <c r="AQ50">
        <f>(Table2[[#This Row],[Sharpe Ratio]]-AVERAGE(Table2[Sharpe Ratio]))/_xlfn.STDEV.P(Table2[Sharpe Ratio])</f>
        <v>1.4986566956783687</v>
      </c>
      <c r="AR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3.2752400133380282</v>
      </c>
      <c r="AS50">
        <f>_xlfn.RANK.AVG(Table2[[#This Row],[1Y Return vs Nifty Z-Score]],Table2[1Y Return vs Nifty Z-Score])</f>
        <v>102</v>
      </c>
      <c r="AT50">
        <f>_xlfn.RANK.AVG(Table2[[#This Row],[6M Return vs Nifty Z-Score]],Table2[6M Return vs Nifty Z-Score])</f>
        <v>147</v>
      </c>
      <c r="AU50">
        <f>_xlfn.RANK.AVG(Table2[[#This Row],[Sharpe Ratio Z-Score]],Table2[Sharpe Ratio Z-Score])</f>
        <v>47</v>
      </c>
      <c r="AV50">
        <f>(Table2[[#This Row],[Rank 1Y]]+Table2[[#This Row],[Rank 6M]]+Table2[[#This Row],[Rank Sharpe]])/3</f>
        <v>98.666666666666671</v>
      </c>
    </row>
    <row r="51" spans="1:48" x14ac:dyDescent="0.3">
      <c r="A51" t="s">
        <v>461</v>
      </c>
      <c r="B51" t="s">
        <v>462</v>
      </c>
      <c r="C51" t="s">
        <v>10305</v>
      </c>
      <c r="D51" t="s">
        <v>89</v>
      </c>
      <c r="E51">
        <v>48078.337500000001</v>
      </c>
      <c r="F51">
        <v>1311.6</v>
      </c>
      <c r="G51">
        <v>104.29113006195</v>
      </c>
      <c r="H51">
        <f>(Table2[[#This Row],[1Y Return vs Nifty]]-AVERAGE(Table2[1Y Return vs Nifty]))/_xlfn.STDEV.P(Table2[1Y Return vs Nifty])</f>
        <v>1.1966705080094344</v>
      </c>
      <c r="I51">
        <v>-7.45490194599956</v>
      </c>
      <c r="J51">
        <f>(Table2[[#This Row],[1M Return vs Nifty]]-AVERAGE(Table2[1M Return vs Nifty]))/_xlfn.STDEV.P(Table2[1M Return vs Nifty])</f>
        <v>-0.84533083765999495</v>
      </c>
      <c r="K51">
        <v>26.012248306738002</v>
      </c>
      <c r="L51">
        <f>(Table2[[#This Row],[6M Return vs Nifty]]-AVERAGE(Table2[6M Return vs Nifty]))/_xlfn.STDEV.P(Table2[6M Return vs Nifty])</f>
        <v>0.66247009378406974</v>
      </c>
      <c r="M51">
        <v>-2.8574136068045202</v>
      </c>
      <c r="N51">
        <f>(Table2[[#This Row],[1W Return vs Nifty]]-AVERAGE(Table2[1W Return vs Nifty]))/_xlfn.STDEV.P(Table2[1W Return vs Nifty])</f>
        <v>-0.77021669978476826</v>
      </c>
      <c r="O51">
        <v>1369.35</v>
      </c>
      <c r="P51">
        <v>1400.79824128417</v>
      </c>
      <c r="Q51">
        <v>1114.40051940527</v>
      </c>
      <c r="R51">
        <v>35.657120118611303</v>
      </c>
      <c r="S51" s="2">
        <f>(Table2[[#This Row],[Close Price]]-Table2[[#This Row],[20D EMA]])/Table2[[#This Row],[20D EMA]]</f>
        <v>-4.2173293898565015E-2</v>
      </c>
      <c r="T51" s="2">
        <f>(Table2[[#This Row],[Close Price]]-Table2[[#This Row],[50D EMA]])/Table2[[#This Row],[50D EMA]]</f>
        <v>-6.3676722782289003E-2</v>
      </c>
      <c r="U51" s="2">
        <f>(Table2[[#This Row],[Close Price]]-Table2[[#This Row],[200D EMA]])/Table2[[#This Row],[200D EMA]]</f>
        <v>0.17695566105799268</v>
      </c>
      <c r="V51">
        <v>0.39902424723994401</v>
      </c>
      <c r="W51">
        <v>1307</v>
      </c>
      <c r="X51">
        <v>1334.4</v>
      </c>
      <c r="Y51">
        <v>1307</v>
      </c>
      <c r="Z51">
        <v>1334.4</v>
      </c>
      <c r="AA51">
        <v>1222.3499999999999</v>
      </c>
      <c r="AB51">
        <v>1467.45</v>
      </c>
      <c r="AC51" s="2">
        <f>(Table2[[#This Row],[Close Price]]/Table2[[#This Row],[Day Low]])-1</f>
        <v>3.5195103289975549E-3</v>
      </c>
      <c r="AD51" s="2">
        <f>(Table2[[#This Row],[Day High]]/Table2[[#This Row],[Close Price]])-1</f>
        <v>1.7383348581884839E-2</v>
      </c>
      <c r="AE51" s="2">
        <f>(Table2[[#This Row],[Close Price]]/Table2[[#This Row],[Current Week Low]])-1</f>
        <v>3.5195103289975549E-3</v>
      </c>
      <c r="AF51" s="2">
        <f>(Table2[[#This Row],[Current Week High]]/Table2[[#This Row],[Close Price]])-1</f>
        <v>1.7383348581884839E-2</v>
      </c>
      <c r="AG51" s="2">
        <f>(Table2[[#This Row],[Close Price]]/Table2[[#This Row],[Current Month Low]])-1</f>
        <v>7.3015093876549253E-2</v>
      </c>
      <c r="AH51" s="2">
        <f>(Table2[[#This Row],[Current Month High]]/Table2[[#This Row],[Close Price]])-1</f>
        <v>0.11882433668801484</v>
      </c>
      <c r="AI51">
        <v>36.832875876791697</v>
      </c>
      <c r="AJ51">
        <v>191.46666666666599</v>
      </c>
      <c r="AK51" t="str">
        <f>IF(AND(Table2[[#This Row],[20D EMA]]&gt;Table2[[#This Row],[50D EMA]],Table2[[#This Row],[50D EMA]]&gt;Table2[[#This Row],[200D EMA]]),"Uptrend","Downtrend/NoTrend")</f>
        <v>Downtrend/NoTrend</v>
      </c>
      <c r="AL51">
        <v>0</v>
      </c>
      <c r="AM51">
        <v>0</v>
      </c>
      <c r="AN51">
        <v>-6.49</v>
      </c>
      <c r="AO51" t="s">
        <v>10339</v>
      </c>
      <c r="AP51">
        <v>0.189712063998102</v>
      </c>
      <c r="AQ51">
        <f>(Table2[[#This Row],[Sharpe Ratio]]-AVERAGE(Table2[Sharpe Ratio]))/_xlfn.STDEV.P(Table2[Sharpe Ratio])</f>
        <v>1.4132374035489703</v>
      </c>
      <c r="AR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">
        <f>_xlfn.RANK.AVG(Table2[[#This Row],[1Y Return vs Nifty Z-Score]],Table2[1Y Return vs Nifty Z-Score])</f>
        <v>83</v>
      </c>
      <c r="AT51">
        <f>_xlfn.RANK.AVG(Table2[[#This Row],[6M Return vs Nifty Z-Score]],Table2[6M Return vs Nifty Z-Score])</f>
        <v>157</v>
      </c>
      <c r="AU51">
        <f>_xlfn.RANK.AVG(Table2[[#This Row],[Sharpe Ratio Z-Score]],Table2[Sharpe Ratio Z-Score])</f>
        <v>56</v>
      </c>
      <c r="AV51">
        <f>(Table2[[#This Row],[Rank 1Y]]+Table2[[#This Row],[Rank 6M]]+Table2[[#This Row],[Rank Sharpe]])/3</f>
        <v>98.666666666666671</v>
      </c>
    </row>
    <row r="52" spans="1:48" x14ac:dyDescent="0.3">
      <c r="A52" t="s">
        <v>824</v>
      </c>
      <c r="B52" t="s">
        <v>825</v>
      </c>
      <c r="C52" t="s">
        <v>10305</v>
      </c>
      <c r="D52" t="s">
        <v>163</v>
      </c>
      <c r="E52">
        <v>19464.263969175001</v>
      </c>
      <c r="F52">
        <v>814.05</v>
      </c>
      <c r="G52">
        <v>106.99590309347001</v>
      </c>
      <c r="H52">
        <f>(Table2[[#This Row],[1Y Return vs Nifty]]-AVERAGE(Table2[1Y Return vs Nifty]))/_xlfn.STDEV.P(Table2[1Y Return vs Nifty])</f>
        <v>1.2395652655783034</v>
      </c>
      <c r="I52">
        <v>2.4708250027025098</v>
      </c>
      <c r="J52">
        <f>(Table2[[#This Row],[1M Return vs Nifty]]-AVERAGE(Table2[1M Return vs Nifty]))/_xlfn.STDEV.P(Table2[1M Return vs Nifty])</f>
        <v>8.8287705841048267E-2</v>
      </c>
      <c r="K52">
        <v>26.753743517525699</v>
      </c>
      <c r="L52">
        <f>(Table2[[#This Row],[6M Return vs Nifty]]-AVERAGE(Table2[6M Return vs Nifty]))/_xlfn.STDEV.P(Table2[6M Return vs Nifty])</f>
        <v>0.68791316901194433</v>
      </c>
      <c r="M52">
        <v>-5.77962118940611</v>
      </c>
      <c r="N52">
        <f>(Table2[[#This Row],[1W Return vs Nifty]]-AVERAGE(Table2[1W Return vs Nifty]))/_xlfn.STDEV.P(Table2[1W Return vs Nifty])</f>
        <v>-1.3958694572059827</v>
      </c>
      <c r="O52">
        <v>807.78</v>
      </c>
      <c r="P52">
        <v>809.30774754494701</v>
      </c>
      <c r="Q52">
        <v>668.11320918956505</v>
      </c>
      <c r="R52">
        <v>53.651271941435198</v>
      </c>
      <c r="S52" s="2">
        <f>(Table2[[#This Row],[Close Price]]-Table2[[#This Row],[20D EMA]])/Table2[[#This Row],[20D EMA]]</f>
        <v>7.7620144098640501E-3</v>
      </c>
      <c r="T52" s="2">
        <f>(Table2[[#This Row],[Close Price]]-Table2[[#This Row],[50D EMA]])/Table2[[#This Row],[50D EMA]]</f>
        <v>5.8596405007102391E-3</v>
      </c>
      <c r="U52" s="2">
        <f>(Table2[[#This Row],[Close Price]]-Table2[[#This Row],[200D EMA]])/Table2[[#This Row],[200D EMA]]</f>
        <v>0.21843123111943738</v>
      </c>
      <c r="V52">
        <v>0.52502050131006595</v>
      </c>
      <c r="W52">
        <v>801.05</v>
      </c>
      <c r="X52">
        <v>819</v>
      </c>
      <c r="Y52">
        <v>801.05</v>
      </c>
      <c r="Z52">
        <v>819</v>
      </c>
      <c r="AA52">
        <v>745</v>
      </c>
      <c r="AB52">
        <v>853</v>
      </c>
      <c r="AC52" s="2">
        <f>(Table2[[#This Row],[Close Price]]/Table2[[#This Row],[Day Low]])-1</f>
        <v>1.6228699831471127E-2</v>
      </c>
      <c r="AD52" s="2">
        <f>(Table2[[#This Row],[Day High]]/Table2[[#This Row],[Close Price]])-1</f>
        <v>6.08070757324497E-3</v>
      </c>
      <c r="AE52" s="2">
        <f>(Table2[[#This Row],[Close Price]]/Table2[[#This Row],[Current Week Low]])-1</f>
        <v>1.6228699831471127E-2</v>
      </c>
      <c r="AF52" s="2">
        <f>(Table2[[#This Row],[Current Week High]]/Table2[[#This Row],[Close Price]])-1</f>
        <v>6.08070757324497E-3</v>
      </c>
      <c r="AG52" s="2">
        <f>(Table2[[#This Row],[Close Price]]/Table2[[#This Row],[Current Month Low]])-1</f>
        <v>9.2684563758389293E-2</v>
      </c>
      <c r="AH52" s="2">
        <f>(Table2[[#This Row],[Current Month High]]/Table2[[#This Row],[Close Price]])-1</f>
        <v>4.7847183833916951E-2</v>
      </c>
      <c r="AI52">
        <v>20.385725692525</v>
      </c>
      <c r="AJ52">
        <v>171.349999999999</v>
      </c>
      <c r="AK52" t="str">
        <f>IF(AND(Table2[[#This Row],[20D EMA]]&gt;Table2[[#This Row],[50D EMA]],Table2[[#This Row],[50D EMA]]&gt;Table2[[#This Row],[200D EMA]]),"Uptrend","Downtrend/NoTrend")</f>
        <v>Downtrend/NoTrend</v>
      </c>
      <c r="AL52">
        <v>0.05</v>
      </c>
      <c r="AM52" t="s">
        <v>10340</v>
      </c>
      <c r="AN52">
        <v>1.81</v>
      </c>
      <c r="AO52" t="s">
        <v>10340</v>
      </c>
      <c r="AP52">
        <v>0.18201655876331499</v>
      </c>
      <c r="AQ52">
        <f>(Table2[[#This Row],[Sharpe Ratio]]-AVERAGE(Table2[Sharpe Ratio]))/_xlfn.STDEV.P(Table2[Sharpe Ratio])</f>
        <v>1.3254617309770547</v>
      </c>
      <c r="AR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">
        <f>_xlfn.RANK.AVG(Table2[[#This Row],[1Y Return vs Nifty Z-Score]],Table2[1Y Return vs Nifty Z-Score])</f>
        <v>75</v>
      </c>
      <c r="AT52">
        <f>_xlfn.RANK.AVG(Table2[[#This Row],[6M Return vs Nifty Z-Score]],Table2[6M Return vs Nifty Z-Score])</f>
        <v>152</v>
      </c>
      <c r="AU52">
        <f>_xlfn.RANK.AVG(Table2[[#This Row],[Sharpe Ratio Z-Score]],Table2[Sharpe Ratio Z-Score])</f>
        <v>69</v>
      </c>
      <c r="AV52">
        <f>(Table2[[#This Row],[Rank 1Y]]+Table2[[#This Row],[Rank 6M]]+Table2[[#This Row],[Rank Sharpe]])/3</f>
        <v>98.666666666666671</v>
      </c>
    </row>
    <row r="53" spans="1:48" x14ac:dyDescent="0.3">
      <c r="A53" t="s">
        <v>594</v>
      </c>
      <c r="B53" t="s">
        <v>595</v>
      </c>
      <c r="C53" t="s">
        <v>10295</v>
      </c>
      <c r="D53" t="s">
        <v>547</v>
      </c>
      <c r="E53">
        <v>32167.19</v>
      </c>
      <c r="F53">
        <v>1539.1</v>
      </c>
      <c r="G53">
        <v>144.091306028318</v>
      </c>
      <c r="H53">
        <f>(Table2[[#This Row],[1Y Return vs Nifty]]-AVERAGE(Table2[1Y Return vs Nifty]))/_xlfn.STDEV.P(Table2[1Y Return vs Nifty])</f>
        <v>1.8278579974514879</v>
      </c>
      <c r="I53">
        <v>28.653149841876001</v>
      </c>
      <c r="J53">
        <f>(Table2[[#This Row],[1M Return vs Nifty]]-AVERAGE(Table2[1M Return vs Nifty]))/_xlfn.STDEV.P(Table2[1M Return vs Nifty])</f>
        <v>2.5510094901650451</v>
      </c>
      <c r="K53">
        <v>48.9531921175573</v>
      </c>
      <c r="L53">
        <f>(Table2[[#This Row],[6M Return vs Nifty]]-AVERAGE(Table2[6M Return vs Nifty]))/_xlfn.STDEV.P(Table2[6M Return vs Nifty])</f>
        <v>1.4496473414389293</v>
      </c>
      <c r="M53">
        <v>7.5627790832913897</v>
      </c>
      <c r="N53">
        <f>(Table2[[#This Row],[1W Return vs Nifty]]-AVERAGE(Table2[1W Return vs Nifty]))/_xlfn.STDEV.P(Table2[1W Return vs Nifty])</f>
        <v>1.4607754885301902</v>
      </c>
      <c r="O53">
        <v>1347.16</v>
      </c>
      <c r="P53">
        <v>1234.1683724714201</v>
      </c>
      <c r="Q53">
        <v>1018.14736943018</v>
      </c>
      <c r="R53">
        <v>79.598058005559594</v>
      </c>
      <c r="S53" s="2">
        <f>(Table2[[#This Row],[Close Price]]-Table2[[#This Row],[20D EMA]])/Table2[[#This Row],[20D EMA]]</f>
        <v>0.14247750823955566</v>
      </c>
      <c r="T53" s="2">
        <f>(Table2[[#This Row],[Close Price]]-Table2[[#This Row],[50D EMA]])/Table2[[#This Row],[50D EMA]]</f>
        <v>0.24707457615200004</v>
      </c>
      <c r="U53" s="2">
        <f>(Table2[[#This Row],[Close Price]]-Table2[[#This Row],[200D EMA]])/Table2[[#This Row],[200D EMA]]</f>
        <v>0.51166721656549397</v>
      </c>
      <c r="V53">
        <v>1.6184867523500199</v>
      </c>
      <c r="W53">
        <v>1531</v>
      </c>
      <c r="X53">
        <v>1615</v>
      </c>
      <c r="Y53">
        <v>1531</v>
      </c>
      <c r="Z53">
        <v>1615</v>
      </c>
      <c r="AA53">
        <v>1139.5999999999999</v>
      </c>
      <c r="AB53">
        <v>1664.4</v>
      </c>
      <c r="AC53" s="2">
        <f>(Table2[[#This Row],[Close Price]]/Table2[[#This Row],[Day Low]])-1</f>
        <v>5.2906596995427879E-3</v>
      </c>
      <c r="AD53" s="2">
        <f>(Table2[[#This Row],[Day High]]/Table2[[#This Row],[Close Price]])-1</f>
        <v>4.9314534468195781E-2</v>
      </c>
      <c r="AE53" s="2">
        <f>(Table2[[#This Row],[Close Price]]/Table2[[#This Row],[Current Week Low]])-1</f>
        <v>5.2906596995427879E-3</v>
      </c>
      <c r="AF53" s="2">
        <f>(Table2[[#This Row],[Current Week High]]/Table2[[#This Row],[Close Price]])-1</f>
        <v>4.9314534468195781E-2</v>
      </c>
      <c r="AG53" s="2">
        <f>(Table2[[#This Row],[Close Price]]/Table2[[#This Row],[Current Month Low]])-1</f>
        <v>0.35056160056160057</v>
      </c>
      <c r="AH53" s="2">
        <f>(Table2[[#This Row],[Current Month High]]/Table2[[#This Row],[Close Price]])-1</f>
        <v>8.141121434604659E-2</v>
      </c>
      <c r="AI53">
        <v>8.1411214346046599</v>
      </c>
      <c r="AJ53">
        <v>177.978958775454</v>
      </c>
      <c r="AK53" t="str">
        <f>IF(AND(Table2[[#This Row],[20D EMA]]&gt;Table2[[#This Row],[50D EMA]],Table2[[#This Row],[50D EMA]]&gt;Table2[[#This Row],[200D EMA]]),"Uptrend","Downtrend/NoTrend")</f>
        <v>Uptrend</v>
      </c>
      <c r="AL53">
        <v>0.45</v>
      </c>
      <c r="AM53" t="s">
        <v>10340</v>
      </c>
      <c r="AN53">
        <v>31.04</v>
      </c>
      <c r="AO53" t="s">
        <v>10340</v>
      </c>
      <c r="AP53">
        <v>0.11583540151784</v>
      </c>
      <c r="AQ53">
        <f>(Table2[[#This Row],[Sharpe Ratio]]-AVERAGE(Table2[Sharpe Ratio]))/_xlfn.STDEV.P(Table2[Sharpe Ratio])</f>
        <v>0.57059308862337965</v>
      </c>
      <c r="AR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7.8598834062090326</v>
      </c>
      <c r="AS53">
        <f>_xlfn.RANK.AVG(Table2[[#This Row],[1Y Return vs Nifty Z-Score]],Table2[1Y Return vs Nifty Z-Score])</f>
        <v>40</v>
      </c>
      <c r="AT53">
        <f>_xlfn.RANK.AVG(Table2[[#This Row],[6M Return vs Nifty Z-Score]],Table2[6M Return vs Nifty Z-Score])</f>
        <v>63</v>
      </c>
      <c r="AU53">
        <f>_xlfn.RANK.AVG(Table2[[#This Row],[Sharpe Ratio Z-Score]],Table2[Sharpe Ratio Z-Score])</f>
        <v>204</v>
      </c>
      <c r="AV53">
        <f>(Table2[[#This Row],[Rank 1Y]]+Table2[[#This Row],[Rank 6M]]+Table2[[#This Row],[Rank Sharpe]])/3</f>
        <v>102.33333333333333</v>
      </c>
    </row>
    <row r="54" spans="1:48" x14ac:dyDescent="0.3">
      <c r="A54" t="s">
        <v>332</v>
      </c>
      <c r="B54" t="s">
        <v>333</v>
      </c>
      <c r="C54" t="s">
        <v>10300</v>
      </c>
      <c r="D54" t="s">
        <v>95</v>
      </c>
      <c r="E54">
        <v>78227.590847760002</v>
      </c>
      <c r="F54">
        <v>1627.65</v>
      </c>
      <c r="G54">
        <v>114.316650874263</v>
      </c>
      <c r="H54">
        <f>(Table2[[#This Row],[1Y Return vs Nifty]]-AVERAGE(Table2[1Y Return vs Nifty]))/_xlfn.STDEV.P(Table2[1Y Return vs Nifty])</f>
        <v>1.3556643606300907</v>
      </c>
      <c r="I54">
        <v>7.73348344834492</v>
      </c>
      <c r="J54">
        <f>(Table2[[#This Row],[1M Return vs Nifty]]-AVERAGE(Table2[1M Return vs Nifty]))/_xlfn.STDEV.P(Table2[1M Return vs Nifty])</f>
        <v>0.58329583354363601</v>
      </c>
      <c r="K54">
        <v>32.776372458877503</v>
      </c>
      <c r="L54">
        <f>(Table2[[#This Row],[6M Return vs Nifty]]-AVERAGE(Table2[6M Return vs Nifty]))/_xlfn.STDEV.P(Table2[6M Return vs Nifty])</f>
        <v>0.89456885470626812</v>
      </c>
      <c r="M54">
        <v>-3.42932487948999</v>
      </c>
      <c r="N54">
        <f>(Table2[[#This Row],[1W Return vs Nifty]]-AVERAGE(Table2[1W Return vs Nifty]))/_xlfn.STDEV.P(Table2[1W Return vs Nifty])</f>
        <v>-0.89266449127170333</v>
      </c>
      <c r="O54">
        <v>1689</v>
      </c>
      <c r="P54">
        <v>1619.5200152815901</v>
      </c>
      <c r="Q54">
        <v>1315.11767590204</v>
      </c>
      <c r="R54">
        <v>37.439986773197496</v>
      </c>
      <c r="S54" s="2">
        <f>(Table2[[#This Row],[Close Price]]-Table2[[#This Row],[20D EMA]])/Table2[[#This Row],[20D EMA]]</f>
        <v>-3.6323268206039025E-2</v>
      </c>
      <c r="T54" s="2">
        <f>(Table2[[#This Row],[Close Price]]-Table2[[#This Row],[50D EMA]])/Table2[[#This Row],[50D EMA]]</f>
        <v>5.0199964444381587E-3</v>
      </c>
      <c r="U54" s="2">
        <f>(Table2[[#This Row],[Close Price]]-Table2[[#This Row],[200D EMA]])/Table2[[#This Row],[200D EMA]]</f>
        <v>0.23764590030591293</v>
      </c>
      <c r="V54">
        <v>0.55603589461913105</v>
      </c>
      <c r="W54">
        <v>1620.05</v>
      </c>
      <c r="X54">
        <v>1686</v>
      </c>
      <c r="Y54">
        <v>1620.05</v>
      </c>
      <c r="Z54">
        <v>1686</v>
      </c>
      <c r="AA54">
        <v>1620.05</v>
      </c>
      <c r="AB54">
        <v>1896</v>
      </c>
      <c r="AC54" s="2">
        <f>(Table2[[#This Row],[Close Price]]/Table2[[#This Row],[Day Low]])-1</f>
        <v>4.6912132341594415E-3</v>
      </c>
      <c r="AD54" s="2">
        <f>(Table2[[#This Row],[Day High]]/Table2[[#This Row],[Close Price]])-1</f>
        <v>3.5849230485669459E-2</v>
      </c>
      <c r="AE54" s="2">
        <f>(Table2[[#This Row],[Close Price]]/Table2[[#This Row],[Current Week Low]])-1</f>
        <v>4.6912132341594415E-3</v>
      </c>
      <c r="AF54" s="2">
        <f>(Table2[[#This Row],[Current Week High]]/Table2[[#This Row],[Close Price]])-1</f>
        <v>3.5849230485669459E-2</v>
      </c>
      <c r="AG54" s="2">
        <f>(Table2[[#This Row],[Close Price]]/Table2[[#This Row],[Current Month Low]])-1</f>
        <v>4.6912132341594415E-3</v>
      </c>
      <c r="AH54" s="2">
        <f>(Table2[[#This Row],[Current Month High]]/Table2[[#This Row],[Close Price]])-1</f>
        <v>0.16486959727214079</v>
      </c>
      <c r="AI54">
        <v>17.224218965993899</v>
      </c>
      <c r="AJ54">
        <v>149.33363970588201</v>
      </c>
      <c r="AK54" t="str">
        <f>IF(AND(Table2[[#This Row],[20D EMA]]&gt;Table2[[#This Row],[50D EMA]],Table2[[#This Row],[50D EMA]]&gt;Table2[[#This Row],[200D EMA]]),"Uptrend","Downtrend/NoTrend")</f>
        <v>Uptrend</v>
      </c>
      <c r="AL54">
        <v>0</v>
      </c>
      <c r="AM54" t="s">
        <v>10341</v>
      </c>
      <c r="AN54">
        <v>-8.1</v>
      </c>
      <c r="AO54" t="s">
        <v>10339</v>
      </c>
      <c r="AP54">
        <v>0.14919824126744799</v>
      </c>
      <c r="AQ54">
        <f>(Table2[[#This Row],[Sharpe Ratio]]-AVERAGE(Table2[Sharpe Ratio]))/_xlfn.STDEV.P(Table2[Sharpe Ratio])</f>
        <v>0.95113284638912576</v>
      </c>
      <c r="AR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2.8919974039974172</v>
      </c>
      <c r="AS54">
        <f>_xlfn.RANK.AVG(Table2[[#This Row],[1Y Return vs Nifty Z-Score]],Table2[1Y Return vs Nifty Z-Score])</f>
        <v>64</v>
      </c>
      <c r="AT54">
        <f>_xlfn.RANK.AVG(Table2[[#This Row],[6M Return vs Nifty Z-Score]],Table2[6M Return vs Nifty Z-Score])</f>
        <v>116</v>
      </c>
      <c r="AU54">
        <f>_xlfn.RANK.AVG(Table2[[#This Row],[Sharpe Ratio Z-Score]],Table2[Sharpe Ratio Z-Score])</f>
        <v>129</v>
      </c>
      <c r="AV54">
        <f>(Table2[[#This Row],[Rank 1Y]]+Table2[[#This Row],[Rank 6M]]+Table2[[#This Row],[Rank Sharpe]])/3</f>
        <v>103</v>
      </c>
    </row>
    <row r="55" spans="1:48" x14ac:dyDescent="0.3">
      <c r="A55" t="s">
        <v>1167</v>
      </c>
      <c r="B55" t="s">
        <v>1168</v>
      </c>
      <c r="C55" t="s">
        <v>628</v>
      </c>
      <c r="D55" t="s">
        <v>473</v>
      </c>
      <c r="E55">
        <v>10614.47937307</v>
      </c>
      <c r="F55">
        <v>405.55</v>
      </c>
      <c r="G55">
        <v>103.122196237431</v>
      </c>
      <c r="H55">
        <f>(Table2[[#This Row],[1Y Return vs Nifty]]-AVERAGE(Table2[1Y Return vs Nifty]))/_xlfn.STDEV.P(Table2[1Y Return vs Nifty])</f>
        <v>1.178132489317117</v>
      </c>
      <c r="I55">
        <v>3.2954043913709099</v>
      </c>
      <c r="J55">
        <f>(Table2[[#This Row],[1M Return vs Nifty]]-AVERAGE(Table2[1M Return vs Nifty]))/_xlfn.STDEV.P(Table2[1M Return vs Nifty])</f>
        <v>0.1658480308256319</v>
      </c>
      <c r="K55">
        <v>27.9054742828245</v>
      </c>
      <c r="L55">
        <f>(Table2[[#This Row],[6M Return vs Nifty]]-AVERAGE(Table2[6M Return vs Nifty]))/_xlfn.STDEV.P(Table2[6M Return vs Nifty])</f>
        <v>0.72743273984319157</v>
      </c>
      <c r="M55">
        <v>-0.98644412111850199</v>
      </c>
      <c r="N55">
        <f>(Table2[[#This Row],[1W Return vs Nifty]]-AVERAGE(Table2[1W Return vs Nifty]))/_xlfn.STDEV.P(Table2[1W Return vs Nifty])</f>
        <v>-0.36963693784730045</v>
      </c>
      <c r="O55">
        <v>395.77</v>
      </c>
      <c r="P55">
        <v>382.70170649366298</v>
      </c>
      <c r="Q55">
        <v>314.99598928183599</v>
      </c>
      <c r="R55">
        <v>62.920082849100901</v>
      </c>
      <c r="S55" s="2">
        <f>(Table2[[#This Row],[Close Price]]-Table2[[#This Row],[20D EMA]])/Table2[[#This Row],[20D EMA]]</f>
        <v>2.4711322232609925E-2</v>
      </c>
      <c r="T55" s="2">
        <f>(Table2[[#This Row],[Close Price]]-Table2[[#This Row],[50D EMA]])/Table2[[#This Row],[50D EMA]]</f>
        <v>5.9702617256856591E-2</v>
      </c>
      <c r="U55" s="2">
        <f>(Table2[[#This Row],[Close Price]]-Table2[[#This Row],[200D EMA]])/Table2[[#This Row],[200D EMA]]</f>
        <v>0.28747671017849924</v>
      </c>
      <c r="V55">
        <v>0.706934329290412</v>
      </c>
      <c r="W55">
        <v>404.15</v>
      </c>
      <c r="X55">
        <v>418.2</v>
      </c>
      <c r="Y55">
        <v>404.15</v>
      </c>
      <c r="Z55">
        <v>418.2</v>
      </c>
      <c r="AA55">
        <v>350</v>
      </c>
      <c r="AB55">
        <v>421.3</v>
      </c>
      <c r="AC55" s="2">
        <f>(Table2[[#This Row],[Close Price]]/Table2[[#This Row],[Day Low]])-1</f>
        <v>3.4640603736237896E-3</v>
      </c>
      <c r="AD55" s="2">
        <f>(Table2[[#This Row],[Day High]]/Table2[[#This Row],[Close Price]])-1</f>
        <v>3.1192208112439834E-2</v>
      </c>
      <c r="AE55" s="2">
        <f>(Table2[[#This Row],[Close Price]]/Table2[[#This Row],[Current Week Low]])-1</f>
        <v>3.4640603736237896E-3</v>
      </c>
      <c r="AF55" s="2">
        <f>(Table2[[#This Row],[Current Week High]]/Table2[[#This Row],[Close Price]])-1</f>
        <v>3.1192208112439834E-2</v>
      </c>
      <c r="AG55" s="2">
        <f>(Table2[[#This Row],[Close Price]]/Table2[[#This Row],[Current Month Low]])-1</f>
        <v>0.15871428571428581</v>
      </c>
      <c r="AH55" s="2">
        <f>(Table2[[#This Row],[Current Month High]]/Table2[[#This Row],[Close Price]])-1</f>
        <v>3.8836148440389628E-2</v>
      </c>
      <c r="AI55">
        <v>3.8836148440389602</v>
      </c>
      <c r="AJ55">
        <v>160.80385852090001</v>
      </c>
      <c r="AK55" t="str">
        <f>IF(AND(Table2[[#This Row],[20D EMA]]&gt;Table2[[#This Row],[50D EMA]],Table2[[#This Row],[50D EMA]]&gt;Table2[[#This Row],[200D EMA]]),"Uptrend","Downtrend/NoTrend")</f>
        <v>Uptrend</v>
      </c>
      <c r="AL55">
        <v>0.06</v>
      </c>
      <c r="AM55" t="s">
        <v>10340</v>
      </c>
      <c r="AN55">
        <v>3.68</v>
      </c>
      <c r="AO55" t="s">
        <v>10340</v>
      </c>
      <c r="AP55">
        <v>0.17645320986569399</v>
      </c>
      <c r="AQ55">
        <f>(Table2[[#This Row],[Sharpe Ratio]]-AVERAGE(Table2[Sharpe Ratio]))/_xlfn.STDEV.P(Table2[Sharpe Ratio])</f>
        <v>1.262005638577369</v>
      </c>
      <c r="AR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2.963781960716009</v>
      </c>
      <c r="AS55">
        <f>_xlfn.RANK.AVG(Table2[[#This Row],[1Y Return vs Nifty Z-Score]],Table2[1Y Return vs Nifty Z-Score])</f>
        <v>84</v>
      </c>
      <c r="AT55">
        <f>_xlfn.RANK.AVG(Table2[[#This Row],[6M Return vs Nifty Z-Score]],Table2[6M Return vs Nifty Z-Score])</f>
        <v>149</v>
      </c>
      <c r="AU55">
        <f>_xlfn.RANK.AVG(Table2[[#This Row],[Sharpe Ratio Z-Score]],Table2[Sharpe Ratio Z-Score])</f>
        <v>82</v>
      </c>
      <c r="AV55">
        <f>(Table2[[#This Row],[Rank 1Y]]+Table2[[#This Row],[Rank 6M]]+Table2[[#This Row],[Rank Sharpe]])/3</f>
        <v>105</v>
      </c>
    </row>
    <row r="56" spans="1:48" x14ac:dyDescent="0.3">
      <c r="A56" t="s">
        <v>1272</v>
      </c>
      <c r="B56" t="s">
        <v>1273</v>
      </c>
      <c r="C56" t="s">
        <v>10305</v>
      </c>
      <c r="D56" t="s">
        <v>253</v>
      </c>
      <c r="E56">
        <v>9131.4564801600009</v>
      </c>
      <c r="F56">
        <v>79.8</v>
      </c>
      <c r="G56">
        <v>73.017153909803</v>
      </c>
      <c r="H56">
        <f>(Table2[[#This Row],[1Y Return vs Nifty]]-AVERAGE(Table2[1Y Return vs Nifty]))/_xlfn.STDEV.P(Table2[1Y Return vs Nifty])</f>
        <v>0.70069927137407817</v>
      </c>
      <c r="I56">
        <v>-13.079147225922499</v>
      </c>
      <c r="J56">
        <f>(Table2[[#This Row],[1M Return vs Nifty]]-AVERAGE(Table2[1M Return vs Nifty]))/_xlfn.STDEV.P(Table2[1M Return vs Nifty])</f>
        <v>-1.374349992999635</v>
      </c>
      <c r="K56">
        <v>26.0882630118812</v>
      </c>
      <c r="L56">
        <f>(Table2[[#This Row],[6M Return vs Nifty]]-AVERAGE(Table2[6M Return vs Nifty]))/_xlfn.STDEV.P(Table2[6M Return vs Nifty])</f>
        <v>0.66507840174512667</v>
      </c>
      <c r="M56">
        <v>1.67892469697754</v>
      </c>
      <c r="N56">
        <f>(Table2[[#This Row],[1W Return vs Nifty]]-AVERAGE(Table2[1W Return vs Nifty]))/_xlfn.STDEV.P(Table2[1W Return vs Nifty])</f>
        <v>0.20102592693853411</v>
      </c>
      <c r="O56">
        <v>80.44</v>
      </c>
      <c r="P56">
        <v>77.575461873734895</v>
      </c>
      <c r="Q56">
        <v>61.461371662588398</v>
      </c>
      <c r="R56">
        <v>46.794047586420703</v>
      </c>
      <c r="S56" s="2">
        <f>(Table2[[#This Row],[Close Price]]-Table2[[#This Row],[20D EMA]])/Table2[[#This Row],[20D EMA]]</f>
        <v>-7.9562406762804655E-3</v>
      </c>
      <c r="T56" s="2">
        <f>(Table2[[#This Row],[Close Price]]-Table2[[#This Row],[50D EMA]])/Table2[[#This Row],[50D EMA]]</f>
        <v>2.8675796089823541E-2</v>
      </c>
      <c r="U56" s="2">
        <f>(Table2[[#This Row],[Close Price]]-Table2[[#This Row],[200D EMA]])/Table2[[#This Row],[200D EMA]]</f>
        <v>0.298376489839623</v>
      </c>
      <c r="V56">
        <v>0.48003519729483601</v>
      </c>
      <c r="W56">
        <v>79</v>
      </c>
      <c r="X56">
        <v>81.77</v>
      </c>
      <c r="Y56">
        <v>79</v>
      </c>
      <c r="Z56">
        <v>81.77</v>
      </c>
      <c r="AA56">
        <v>74.59</v>
      </c>
      <c r="AB56">
        <v>87.75</v>
      </c>
      <c r="AC56" s="2">
        <f>(Table2[[#This Row],[Close Price]]/Table2[[#This Row],[Day Low]])-1</f>
        <v>1.0126582278481067E-2</v>
      </c>
      <c r="AD56" s="2">
        <f>(Table2[[#This Row],[Day High]]/Table2[[#This Row],[Close Price]])-1</f>
        <v>2.4686716791979979E-2</v>
      </c>
      <c r="AE56" s="2">
        <f>(Table2[[#This Row],[Close Price]]/Table2[[#This Row],[Current Week Low]])-1</f>
        <v>1.0126582278481067E-2</v>
      </c>
      <c r="AF56" s="2">
        <f>(Table2[[#This Row],[Current Week High]]/Table2[[#This Row],[Close Price]])-1</f>
        <v>2.4686716791979979E-2</v>
      </c>
      <c r="AG56" s="2">
        <f>(Table2[[#This Row],[Close Price]]/Table2[[#This Row],[Current Month Low]])-1</f>
        <v>6.9848505161549612E-2</v>
      </c>
      <c r="AH56" s="2">
        <f>(Table2[[#This Row],[Current Month High]]/Table2[[#This Row],[Close Price]])-1</f>
        <v>9.9624060150375948E-2</v>
      </c>
      <c r="AI56">
        <v>17.0426065162907</v>
      </c>
      <c r="AJ56">
        <v>110.02491310073199</v>
      </c>
      <c r="AK56" t="str">
        <f>IF(AND(Table2[[#This Row],[20D EMA]]&gt;Table2[[#This Row],[50D EMA]],Table2[[#This Row],[50D EMA]]&gt;Table2[[#This Row],[200D EMA]]),"Uptrend","Downtrend/NoTrend")</f>
        <v>Uptrend</v>
      </c>
      <c r="AL56">
        <v>0.19</v>
      </c>
      <c r="AM56" t="s">
        <v>10340</v>
      </c>
      <c r="AN56">
        <v>0.87</v>
      </c>
      <c r="AO56" t="s">
        <v>10340</v>
      </c>
      <c r="AP56">
        <v>0.23381824601748899</v>
      </c>
      <c r="AQ56">
        <f>(Table2[[#This Row],[Sharpe Ratio]]-AVERAGE(Table2[Sharpe Ratio]))/_xlfn.STDEV.P(Table2[Sharpe Ratio])</f>
        <v>1.9163167561339562</v>
      </c>
      <c r="AR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2.1087703631920602</v>
      </c>
      <c r="AS56">
        <f>_xlfn.RANK.AVG(Table2[[#This Row],[1Y Return vs Nifty Z-Score]],Table2[1Y Return vs Nifty Z-Score])</f>
        <v>142</v>
      </c>
      <c r="AT56">
        <f>_xlfn.RANK.AVG(Table2[[#This Row],[6M Return vs Nifty Z-Score]],Table2[6M Return vs Nifty Z-Score])</f>
        <v>156</v>
      </c>
      <c r="AU56">
        <f>_xlfn.RANK.AVG(Table2[[#This Row],[Sharpe Ratio Z-Score]],Table2[Sharpe Ratio Z-Score])</f>
        <v>21</v>
      </c>
      <c r="AV56">
        <f>(Table2[[#This Row],[Rank 1Y]]+Table2[[#This Row],[Rank 6M]]+Table2[[#This Row],[Rank Sharpe]])/3</f>
        <v>106.33333333333333</v>
      </c>
    </row>
    <row r="57" spans="1:48" x14ac:dyDescent="0.3">
      <c r="A57" t="s">
        <v>1037</v>
      </c>
      <c r="B57" t="s">
        <v>1038</v>
      </c>
      <c r="C57" t="s">
        <v>10305</v>
      </c>
      <c r="D57" t="s">
        <v>444</v>
      </c>
      <c r="E57">
        <v>13433.769347021</v>
      </c>
      <c r="F57">
        <v>217.31</v>
      </c>
      <c r="G57">
        <v>187.190839768757</v>
      </c>
      <c r="H57">
        <f>(Table2[[#This Row],[1Y Return vs Nifty]]-AVERAGE(Table2[1Y Return vs Nifty]))/_xlfn.STDEV.P(Table2[1Y Return vs Nifty])</f>
        <v>2.5113697115890994</v>
      </c>
      <c r="I57">
        <v>1.7464858894528601</v>
      </c>
      <c r="J57">
        <f>(Table2[[#This Row],[1M Return vs Nifty]]-AVERAGE(Table2[1M Return vs Nifty]))/_xlfn.STDEV.P(Table2[1M Return vs Nifty])</f>
        <v>2.0156028291586223E-2</v>
      </c>
      <c r="K57">
        <v>12.193386262862999</v>
      </c>
      <c r="L57">
        <f>(Table2[[#This Row],[6M Return vs Nifty]]-AVERAGE(Table2[6M Return vs Nifty]))/_xlfn.STDEV.P(Table2[6M Return vs Nifty])</f>
        <v>0.188300683879951</v>
      </c>
      <c r="M57">
        <v>6.0562137540156504</v>
      </c>
      <c r="N57">
        <f>(Table2[[#This Row],[1W Return vs Nifty]]-AVERAGE(Table2[1W Return vs Nifty]))/_xlfn.STDEV.P(Table2[1W Return vs Nifty])</f>
        <v>1.1382156683077689</v>
      </c>
      <c r="O57">
        <v>207.56</v>
      </c>
      <c r="P57">
        <v>197.916753705356</v>
      </c>
      <c r="Q57">
        <v>161.71857031732</v>
      </c>
      <c r="R57">
        <v>64.881421491816397</v>
      </c>
      <c r="S57" s="2">
        <f>(Table2[[#This Row],[Close Price]]-Table2[[#This Row],[20D EMA]])/Table2[[#This Row],[20D EMA]]</f>
        <v>4.6974368857197919E-2</v>
      </c>
      <c r="T57" s="2">
        <f>(Table2[[#This Row],[Close Price]]-Table2[[#This Row],[50D EMA]])/Table2[[#This Row],[50D EMA]]</f>
        <v>9.7986885554495542E-2</v>
      </c>
      <c r="U57" s="2">
        <f>(Table2[[#This Row],[Close Price]]-Table2[[#This Row],[200D EMA]])/Table2[[#This Row],[200D EMA]]</f>
        <v>0.34375415002494725</v>
      </c>
      <c r="V57">
        <v>0.83574799095785801</v>
      </c>
      <c r="W57">
        <v>214.65</v>
      </c>
      <c r="X57">
        <v>222.6</v>
      </c>
      <c r="Y57">
        <v>214.65</v>
      </c>
      <c r="Z57">
        <v>222.6</v>
      </c>
      <c r="AA57">
        <v>193.66</v>
      </c>
      <c r="AB57">
        <v>224</v>
      </c>
      <c r="AC57" s="2">
        <f>(Table2[[#This Row],[Close Price]]/Table2[[#This Row],[Day Low]])-1</f>
        <v>1.2392266480316882E-2</v>
      </c>
      <c r="AD57" s="2">
        <f>(Table2[[#This Row],[Day High]]/Table2[[#This Row],[Close Price]])-1</f>
        <v>2.4343104321016051E-2</v>
      </c>
      <c r="AE57" s="2">
        <f>(Table2[[#This Row],[Close Price]]/Table2[[#This Row],[Current Week Low]])-1</f>
        <v>1.2392266480316882E-2</v>
      </c>
      <c r="AF57" s="2">
        <f>(Table2[[#This Row],[Current Week High]]/Table2[[#This Row],[Close Price]])-1</f>
        <v>2.4343104321016051E-2</v>
      </c>
      <c r="AG57" s="2">
        <f>(Table2[[#This Row],[Close Price]]/Table2[[#This Row],[Current Month Low]])-1</f>
        <v>0.1221212434162966</v>
      </c>
      <c r="AH57" s="2">
        <f>(Table2[[#This Row],[Current Month High]]/Table2[[#This Row],[Close Price]])-1</f>
        <v>3.0785513782154439E-2</v>
      </c>
      <c r="AI57">
        <v>3.26262021996226</v>
      </c>
      <c r="AJ57">
        <v>261.58069883527401</v>
      </c>
      <c r="AK57" t="str">
        <f>IF(AND(Table2[[#This Row],[20D EMA]]&gt;Table2[[#This Row],[50D EMA]],Table2[[#This Row],[50D EMA]]&gt;Table2[[#This Row],[200D EMA]]),"Uptrend","Downtrend/NoTrend")</f>
        <v>Uptrend</v>
      </c>
      <c r="AL57">
        <v>0.3</v>
      </c>
      <c r="AM57" t="s">
        <v>10340</v>
      </c>
      <c r="AN57">
        <v>6.22</v>
      </c>
      <c r="AO57" t="s">
        <v>10340</v>
      </c>
      <c r="AP57">
        <v>0.200764981163191</v>
      </c>
      <c r="AQ57">
        <f>(Table2[[#This Row],[Sharpe Ratio]]-AVERAGE(Table2[Sharpe Ratio]))/_xlfn.STDEV.P(Table2[Sharpe Ratio])</f>
        <v>1.539308039387373</v>
      </c>
      <c r="AR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5.3973501314557781</v>
      </c>
      <c r="AS57">
        <f>_xlfn.RANK.AVG(Table2[[#This Row],[1Y Return vs Nifty Z-Score]],Table2[1Y Return vs Nifty Z-Score])</f>
        <v>18</v>
      </c>
      <c r="AT57">
        <f>_xlfn.RANK.AVG(Table2[[#This Row],[6M Return vs Nifty Z-Score]],Table2[6M Return vs Nifty Z-Score])</f>
        <v>264</v>
      </c>
      <c r="AU57">
        <f>_xlfn.RANK.AVG(Table2[[#This Row],[Sharpe Ratio Z-Score]],Table2[Sharpe Ratio Z-Score])</f>
        <v>40</v>
      </c>
      <c r="AV57">
        <f>(Table2[[#This Row],[Rank 1Y]]+Table2[[#This Row],[Rank 6M]]+Table2[[#This Row],[Rank Sharpe]])/3</f>
        <v>107.33333333333333</v>
      </c>
    </row>
    <row r="58" spans="1:48" x14ac:dyDescent="0.3">
      <c r="A58" t="s">
        <v>1329</v>
      </c>
      <c r="B58" t="s">
        <v>1330</v>
      </c>
      <c r="C58" t="s">
        <v>10300</v>
      </c>
      <c r="D58" t="s">
        <v>60</v>
      </c>
      <c r="E58">
        <v>8554.5786349800001</v>
      </c>
      <c r="F58">
        <v>15.93</v>
      </c>
      <c r="G58">
        <v>159.81772127528799</v>
      </c>
      <c r="H58">
        <f>(Table2[[#This Row],[1Y Return vs Nifty]]-AVERAGE(Table2[1Y Return vs Nifty]))/_xlfn.STDEV.P(Table2[1Y Return vs Nifty])</f>
        <v>2.0772618334055339</v>
      </c>
      <c r="I58">
        <v>-8.6396862318367393</v>
      </c>
      <c r="J58">
        <f>(Table2[[#This Row],[1M Return vs Nifty]]-AVERAGE(Table2[1M Return vs Nifty]))/_xlfn.STDEV.P(Table2[1M Return vs Nifty])</f>
        <v>-0.95677220462716439</v>
      </c>
      <c r="K58">
        <v>43.119136390003199</v>
      </c>
      <c r="L58">
        <f>(Table2[[#This Row],[6M Return vs Nifty]]-AVERAGE(Table2[6M Return vs Nifty]))/_xlfn.STDEV.P(Table2[6M Return vs Nifty])</f>
        <v>1.2494622065921561</v>
      </c>
      <c r="M58">
        <v>3.3957274715475099</v>
      </c>
      <c r="N58">
        <f>(Table2[[#This Row],[1W Return vs Nifty]]-AVERAGE(Table2[1W Return vs Nifty]))/_xlfn.STDEV.P(Table2[1W Return vs Nifty])</f>
        <v>0.568598167957025</v>
      </c>
      <c r="O58">
        <v>16.07</v>
      </c>
      <c r="P58">
        <v>15.970839394284701</v>
      </c>
      <c r="Q58">
        <v>12.549855809893501</v>
      </c>
      <c r="R58">
        <v>48.340351401867601</v>
      </c>
      <c r="S58" s="2">
        <f>(Table2[[#This Row],[Close Price]]-Table2[[#This Row],[20D EMA]])/Table2[[#This Row],[20D EMA]]</f>
        <v>-8.7118855009334518E-3</v>
      </c>
      <c r="T58" s="2">
        <f>(Table2[[#This Row],[Close Price]]-Table2[[#This Row],[50D EMA]])/Table2[[#This Row],[50D EMA]]</f>
        <v>-2.55712259552968E-3</v>
      </c>
      <c r="U58" s="2">
        <f>(Table2[[#This Row],[Close Price]]-Table2[[#This Row],[200D EMA]])/Table2[[#This Row],[200D EMA]]</f>
        <v>0.26933729289876068</v>
      </c>
      <c r="V58">
        <v>0.68858478071575102</v>
      </c>
      <c r="W58">
        <v>15.9</v>
      </c>
      <c r="X58">
        <v>16.34</v>
      </c>
      <c r="Y58">
        <v>15.9</v>
      </c>
      <c r="Z58">
        <v>16.34</v>
      </c>
      <c r="AA58">
        <v>15</v>
      </c>
      <c r="AB58">
        <v>17.8</v>
      </c>
      <c r="AC58" s="2">
        <f>(Table2[[#This Row],[Close Price]]/Table2[[#This Row],[Day Low]])-1</f>
        <v>1.8867924528300772E-3</v>
      </c>
      <c r="AD58" s="2">
        <f>(Table2[[#This Row],[Day High]]/Table2[[#This Row],[Close Price]])-1</f>
        <v>2.5737602008788496E-2</v>
      </c>
      <c r="AE58" s="2">
        <f>(Table2[[#This Row],[Close Price]]/Table2[[#This Row],[Current Week Low]])-1</f>
        <v>1.8867924528300772E-3</v>
      </c>
      <c r="AF58" s="2">
        <f>(Table2[[#This Row],[Current Week High]]/Table2[[#This Row],[Close Price]])-1</f>
        <v>2.5737602008788496E-2</v>
      </c>
      <c r="AG58" s="2">
        <f>(Table2[[#This Row],[Close Price]]/Table2[[#This Row],[Current Month Low]])-1</f>
        <v>6.2000000000000055E-2</v>
      </c>
      <c r="AH58" s="2">
        <f>(Table2[[#This Row],[Current Month High]]/Table2[[#This Row],[Close Price]])-1</f>
        <v>0.11738857501569377</v>
      </c>
      <c r="AI58">
        <v>32.4544883866917</v>
      </c>
      <c r="AJ58">
        <v>194.99999999999901</v>
      </c>
      <c r="AK58" t="str">
        <f>IF(AND(Table2[[#This Row],[20D EMA]]&gt;Table2[[#This Row],[50D EMA]],Table2[[#This Row],[50D EMA]]&gt;Table2[[#This Row],[200D EMA]]),"Uptrend","Downtrend/NoTrend")</f>
        <v>Uptrend</v>
      </c>
      <c r="AL58">
        <v>-0.28999999999999998</v>
      </c>
      <c r="AM58" t="s">
        <v>10339</v>
      </c>
      <c r="AN58">
        <v>-2.63</v>
      </c>
      <c r="AO58" t="s">
        <v>10339</v>
      </c>
      <c r="AP58">
        <v>0.111316235121695</v>
      </c>
      <c r="AQ58">
        <f>(Table2[[#This Row],[Sharpe Ratio]]-AVERAGE(Table2[Sharpe Ratio]))/_xlfn.STDEV.P(Table2[Sharpe Ratio])</f>
        <v>0.51904704222568576</v>
      </c>
      <c r="AR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3.4575970455532361</v>
      </c>
      <c r="AS58">
        <f>_xlfn.RANK.AVG(Table2[[#This Row],[1Y Return vs Nifty Z-Score]],Table2[1Y Return vs Nifty Z-Score])</f>
        <v>29</v>
      </c>
      <c r="AT58">
        <f>_xlfn.RANK.AVG(Table2[[#This Row],[6M Return vs Nifty Z-Score]],Table2[6M Return vs Nifty Z-Score])</f>
        <v>79</v>
      </c>
      <c r="AU58">
        <f>_xlfn.RANK.AVG(Table2[[#This Row],[Sharpe Ratio Z-Score]],Table2[Sharpe Ratio Z-Score])</f>
        <v>215</v>
      </c>
      <c r="AV58">
        <f>(Table2[[#This Row],[Rank 1Y]]+Table2[[#This Row],[Rank 6M]]+Table2[[#This Row],[Rank Sharpe]])/3</f>
        <v>107.66666666666667</v>
      </c>
    </row>
    <row r="59" spans="1:48" x14ac:dyDescent="0.3">
      <c r="A59" t="s">
        <v>269</v>
      </c>
      <c r="B59" t="s">
        <v>270</v>
      </c>
      <c r="C59" t="s">
        <v>10305</v>
      </c>
      <c r="D59" t="s">
        <v>163</v>
      </c>
      <c r="E59">
        <v>103521.74354415</v>
      </c>
      <c r="F59">
        <v>297.3</v>
      </c>
      <c r="G59">
        <v>141.564287807797</v>
      </c>
      <c r="H59">
        <f>(Table2[[#This Row],[1Y Return vs Nifty]]-AVERAGE(Table2[1Y Return vs Nifty]))/_xlfn.STDEV.P(Table2[1Y Return vs Nifty])</f>
        <v>1.7877822377932189</v>
      </c>
      <c r="I59">
        <v>-6.2410826503521299</v>
      </c>
      <c r="J59">
        <f>(Table2[[#This Row],[1M Return vs Nifty]]-AVERAGE(Table2[1M Return vs Nifty]))/_xlfn.STDEV.P(Table2[1M Return vs Nifty])</f>
        <v>-0.73115842401889597</v>
      </c>
      <c r="K59">
        <v>17.3088135763787</v>
      </c>
      <c r="L59">
        <f>(Table2[[#This Row],[6M Return vs Nifty]]-AVERAGE(Table2[6M Return vs Nifty]))/_xlfn.STDEV.P(Table2[6M Return vs Nifty])</f>
        <v>0.36382737652337688</v>
      </c>
      <c r="M59">
        <v>-1.9507864469278799</v>
      </c>
      <c r="N59">
        <f>(Table2[[#This Row],[1W Return vs Nifty]]-AVERAGE(Table2[1W Return vs Nifty]))/_xlfn.STDEV.P(Table2[1W Return vs Nifty])</f>
        <v>-0.57610530745692212</v>
      </c>
      <c r="O59">
        <v>299.58999999999997</v>
      </c>
      <c r="P59">
        <v>299.68373120792103</v>
      </c>
      <c r="Q59">
        <v>249.21500936497699</v>
      </c>
      <c r="R59">
        <v>48.283278070426498</v>
      </c>
      <c r="S59" s="2">
        <f>(Table2[[#This Row],[Close Price]]-Table2[[#This Row],[20D EMA]])/Table2[[#This Row],[20D EMA]]</f>
        <v>-7.6437798324375441E-3</v>
      </c>
      <c r="T59" s="2">
        <f>(Table2[[#This Row],[Close Price]]-Table2[[#This Row],[50D EMA]])/Table2[[#This Row],[50D EMA]]</f>
        <v>-7.9541561976455115E-3</v>
      </c>
      <c r="U59" s="2">
        <f>(Table2[[#This Row],[Close Price]]-Table2[[#This Row],[200D EMA]])/Table2[[#This Row],[200D EMA]]</f>
        <v>0.19294580514050114</v>
      </c>
      <c r="V59">
        <v>0.41072555450861498</v>
      </c>
      <c r="W59">
        <v>294.60000000000002</v>
      </c>
      <c r="X59">
        <v>304</v>
      </c>
      <c r="Y59">
        <v>294.60000000000002</v>
      </c>
      <c r="Z59">
        <v>304</v>
      </c>
      <c r="AA59">
        <v>285</v>
      </c>
      <c r="AB59">
        <v>319.95</v>
      </c>
      <c r="AC59" s="2">
        <f>(Table2[[#This Row],[Close Price]]/Table2[[#This Row],[Day Low]])-1</f>
        <v>9.1649694501017009E-3</v>
      </c>
      <c r="AD59" s="2">
        <f>(Table2[[#This Row],[Day High]]/Table2[[#This Row],[Close Price]])-1</f>
        <v>2.2536158762193059E-2</v>
      </c>
      <c r="AE59" s="2">
        <f>(Table2[[#This Row],[Close Price]]/Table2[[#This Row],[Current Week Low]])-1</f>
        <v>9.1649694501017009E-3</v>
      </c>
      <c r="AF59" s="2">
        <f>(Table2[[#This Row],[Current Week High]]/Table2[[#This Row],[Close Price]])-1</f>
        <v>2.2536158762193059E-2</v>
      </c>
      <c r="AG59" s="2">
        <f>(Table2[[#This Row],[Close Price]]/Table2[[#This Row],[Current Month Low]])-1</f>
        <v>4.3157894736842062E-2</v>
      </c>
      <c r="AH59" s="2">
        <f>(Table2[[#This Row],[Current Month High]]/Table2[[#This Row],[Close Price]])-1</f>
        <v>7.618567103935403E-2</v>
      </c>
      <c r="AI59">
        <v>12.7985200134544</v>
      </c>
      <c r="AJ59">
        <v>180.33946251768</v>
      </c>
      <c r="AK59" t="str">
        <f>IF(AND(Table2[[#This Row],[20D EMA]]&gt;Table2[[#This Row],[50D EMA]],Table2[[#This Row],[50D EMA]]&gt;Table2[[#This Row],[200D EMA]]),"Uptrend","Downtrend/NoTrend")</f>
        <v>Downtrend/NoTrend</v>
      </c>
      <c r="AL59">
        <v>0.05</v>
      </c>
      <c r="AM59" t="s">
        <v>10340</v>
      </c>
      <c r="AN59">
        <v>-2.4</v>
      </c>
      <c r="AO59" t="s">
        <v>10339</v>
      </c>
      <c r="AP59">
        <v>0.18146446218850301</v>
      </c>
      <c r="AQ59">
        <f>(Table2[[#This Row],[Sharpe Ratio]]-AVERAGE(Table2[Sharpe Ratio]))/_xlfn.STDEV.P(Table2[Sharpe Ratio])</f>
        <v>1.3191644643648888</v>
      </c>
      <c r="AR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">
        <f>_xlfn.RANK.AVG(Table2[[#This Row],[1Y Return vs Nifty Z-Score]],Table2[1Y Return vs Nifty Z-Score])</f>
        <v>41</v>
      </c>
      <c r="AT59">
        <f>_xlfn.RANK.AVG(Table2[[#This Row],[6M Return vs Nifty Z-Score]],Table2[6M Return vs Nifty Z-Score])</f>
        <v>215</v>
      </c>
      <c r="AU59">
        <f>_xlfn.RANK.AVG(Table2[[#This Row],[Sharpe Ratio Z-Score]],Table2[Sharpe Ratio Z-Score])</f>
        <v>70</v>
      </c>
      <c r="AV59">
        <f>(Table2[[#This Row],[Rank 1Y]]+Table2[[#This Row],[Rank 6M]]+Table2[[#This Row],[Rank Sharpe]])/3</f>
        <v>108.66666666666667</v>
      </c>
    </row>
    <row r="60" spans="1:48" x14ac:dyDescent="0.3">
      <c r="A60" t="s">
        <v>837</v>
      </c>
      <c r="B60" t="s">
        <v>838</v>
      </c>
      <c r="C60" t="s">
        <v>10305</v>
      </c>
      <c r="D60" t="s">
        <v>734</v>
      </c>
      <c r="E60">
        <v>19246.901553719999</v>
      </c>
      <c r="F60">
        <v>1429.15</v>
      </c>
      <c r="G60">
        <v>52.447650203648799</v>
      </c>
      <c r="H60">
        <f>(Table2[[#This Row],[1Y Return vs Nifty]]-AVERAGE(Table2[1Y Return vs Nifty]))/_xlfn.STDEV.P(Table2[1Y Return vs Nifty])</f>
        <v>0.37448932159075116</v>
      </c>
      <c r="I60">
        <v>-12.0438467118001</v>
      </c>
      <c r="J60">
        <f>(Table2[[#This Row],[1M Return vs Nifty]]-AVERAGE(Table2[1M Return vs Nifty]))/_xlfn.STDEV.P(Table2[1M Return vs Nifty])</f>
        <v>-1.2769691398816445</v>
      </c>
      <c r="K60">
        <v>32.410628547963597</v>
      </c>
      <c r="L60">
        <f>(Table2[[#This Row],[6M Return vs Nifty]]-AVERAGE(Table2[6M Return vs Nifty]))/_xlfn.STDEV.P(Table2[6M Return vs Nifty])</f>
        <v>0.8820190098736439</v>
      </c>
      <c r="M60">
        <v>-5.3572209434346103</v>
      </c>
      <c r="N60">
        <f>(Table2[[#This Row],[1W Return vs Nifty]]-AVERAGE(Table2[1W Return vs Nifty]))/_xlfn.STDEV.P(Table2[1W Return vs Nifty])</f>
        <v>-1.3054323916802721</v>
      </c>
      <c r="O60">
        <v>1467.16</v>
      </c>
      <c r="P60">
        <v>1482.8661198167199</v>
      </c>
      <c r="Q60">
        <v>1190.6802454839999</v>
      </c>
      <c r="R60">
        <v>45.064924044639497</v>
      </c>
      <c r="S60" s="2">
        <f>(Table2[[#This Row],[Close Price]]-Table2[[#This Row],[20D EMA]])/Table2[[#This Row],[20D EMA]]</f>
        <v>-2.5907194852640467E-2</v>
      </c>
      <c r="T60" s="2">
        <f>(Table2[[#This Row],[Close Price]]-Table2[[#This Row],[50D EMA]])/Table2[[#This Row],[50D EMA]]</f>
        <v>-3.6224524317380082E-2</v>
      </c>
      <c r="U60" s="2">
        <f>(Table2[[#This Row],[Close Price]]-Table2[[#This Row],[200D EMA]])/Table2[[#This Row],[200D EMA]]</f>
        <v>0.20028026451305117</v>
      </c>
      <c r="V60">
        <v>0.46855901082948498</v>
      </c>
      <c r="W60">
        <v>1390</v>
      </c>
      <c r="X60">
        <v>1455</v>
      </c>
      <c r="Y60">
        <v>1390</v>
      </c>
      <c r="Z60">
        <v>1455</v>
      </c>
      <c r="AA60">
        <v>1315.45</v>
      </c>
      <c r="AB60">
        <v>1636.75</v>
      </c>
      <c r="AC60" s="2">
        <f>(Table2[[#This Row],[Close Price]]/Table2[[#This Row],[Day Low]])-1</f>
        <v>2.8165467625899332E-2</v>
      </c>
      <c r="AD60" s="2">
        <f>(Table2[[#This Row],[Day High]]/Table2[[#This Row],[Close Price]])-1</f>
        <v>1.8087674491830796E-2</v>
      </c>
      <c r="AE60" s="2">
        <f>(Table2[[#This Row],[Close Price]]/Table2[[#This Row],[Current Week Low]])-1</f>
        <v>2.8165467625899332E-2</v>
      </c>
      <c r="AF60" s="2">
        <f>(Table2[[#This Row],[Current Week High]]/Table2[[#This Row],[Close Price]])-1</f>
        <v>1.8087674491830796E-2</v>
      </c>
      <c r="AG60" s="2">
        <f>(Table2[[#This Row],[Close Price]]/Table2[[#This Row],[Current Month Low]])-1</f>
        <v>8.6434300049412771E-2</v>
      </c>
      <c r="AH60" s="2">
        <f>(Table2[[#This Row],[Current Month High]]/Table2[[#This Row],[Close Price]])-1</f>
        <v>0.14526116922646315</v>
      </c>
      <c r="AI60">
        <v>32.732743238988199</v>
      </c>
      <c r="AJ60">
        <v>109.86049926578499</v>
      </c>
      <c r="AK60" t="str">
        <f>IF(AND(Table2[[#This Row],[20D EMA]]&gt;Table2[[#This Row],[50D EMA]],Table2[[#This Row],[50D EMA]]&gt;Table2[[#This Row],[200D EMA]]),"Uptrend","Downtrend/NoTrend")</f>
        <v>Downtrend/NoTrend</v>
      </c>
      <c r="AL60">
        <v>0.19</v>
      </c>
      <c r="AM60" t="s">
        <v>10340</v>
      </c>
      <c r="AN60">
        <v>2.66</v>
      </c>
      <c r="AO60" t="s">
        <v>10340</v>
      </c>
      <c r="AP60">
        <v>0.24495189067995099</v>
      </c>
      <c r="AQ60">
        <f>(Table2[[#This Row],[Sharpe Ratio]]-AVERAGE(Table2[Sharpe Ratio]))/_xlfn.STDEV.P(Table2[Sharpe Ratio])</f>
        <v>2.043308177568727</v>
      </c>
      <c r="AR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">
        <f>_xlfn.RANK.AVG(Table2[[#This Row],[1Y Return vs Nifty Z-Score]],Table2[1Y Return vs Nifty Z-Score])</f>
        <v>197</v>
      </c>
      <c r="AT60">
        <f>_xlfn.RANK.AVG(Table2[[#This Row],[6M Return vs Nifty Z-Score]],Table2[6M Return vs Nifty Z-Score])</f>
        <v>118</v>
      </c>
      <c r="AU60">
        <f>_xlfn.RANK.AVG(Table2[[#This Row],[Sharpe Ratio Z-Score]],Table2[Sharpe Ratio Z-Score])</f>
        <v>11</v>
      </c>
      <c r="AV60">
        <f>(Table2[[#This Row],[Rank 1Y]]+Table2[[#This Row],[Rank 6M]]+Table2[[#This Row],[Rank Sharpe]])/3</f>
        <v>108.66666666666667</v>
      </c>
    </row>
    <row r="61" spans="1:48" x14ac:dyDescent="0.3">
      <c r="A61" t="s">
        <v>569</v>
      </c>
      <c r="B61" t="s">
        <v>570</v>
      </c>
      <c r="C61" t="s">
        <v>10304</v>
      </c>
      <c r="D61" t="s">
        <v>328</v>
      </c>
      <c r="E61">
        <v>34727.309619259999</v>
      </c>
      <c r="F61">
        <v>1688.95</v>
      </c>
      <c r="G61">
        <v>102.499101792982</v>
      </c>
      <c r="H61">
        <f>(Table2[[#This Row],[1Y Return vs Nifty]]-AVERAGE(Table2[1Y Return vs Nifty]))/_xlfn.STDEV.P(Table2[1Y Return vs Nifty])</f>
        <v>1.1682508893360168</v>
      </c>
      <c r="I61">
        <v>3.1236504008128199</v>
      </c>
      <c r="J61">
        <f>(Table2[[#This Row],[1M Return vs Nifty]]-AVERAGE(Table2[1M Return vs Nifty]))/_xlfn.STDEV.P(Table2[1M Return vs Nifty])</f>
        <v>0.14969276972142589</v>
      </c>
      <c r="K61">
        <v>21.375745755602399</v>
      </c>
      <c r="L61">
        <f>(Table2[[#This Row],[6M Return vs Nifty]]-AVERAGE(Table2[6M Return vs Nifty]))/_xlfn.STDEV.P(Table2[6M Return vs Nifty])</f>
        <v>0.50337684343460587</v>
      </c>
      <c r="M61">
        <v>-1.7474430727916901</v>
      </c>
      <c r="N61">
        <f>(Table2[[#This Row],[1W Return vs Nifty]]-AVERAGE(Table2[1W Return vs Nifty]))/_xlfn.STDEV.P(Table2[1W Return vs Nifty])</f>
        <v>-0.532568926438303</v>
      </c>
      <c r="O61">
        <v>1693.8</v>
      </c>
      <c r="P61">
        <v>1659.6079410316499</v>
      </c>
      <c r="Q61">
        <v>1384.41299879847</v>
      </c>
      <c r="R61">
        <v>47.137143770308498</v>
      </c>
      <c r="S61" s="2">
        <f>(Table2[[#This Row],[Close Price]]-Table2[[#This Row],[20D EMA]])/Table2[[#This Row],[20D EMA]]</f>
        <v>-2.8633841067421829E-3</v>
      </c>
      <c r="T61" s="2">
        <f>(Table2[[#This Row],[Close Price]]-Table2[[#This Row],[50D EMA]])/Table2[[#This Row],[50D EMA]]</f>
        <v>1.7680114828873626E-2</v>
      </c>
      <c r="U61" s="2">
        <f>(Table2[[#This Row],[Close Price]]-Table2[[#This Row],[200D EMA]])/Table2[[#This Row],[200D EMA]]</f>
        <v>0.21997554303942343</v>
      </c>
      <c r="V61">
        <v>1.1108008513938701</v>
      </c>
      <c r="W61">
        <v>1671</v>
      </c>
      <c r="X61">
        <v>1736.6</v>
      </c>
      <c r="Y61">
        <v>1671</v>
      </c>
      <c r="Z61">
        <v>1736.6</v>
      </c>
      <c r="AA61">
        <v>1539.1</v>
      </c>
      <c r="AB61">
        <v>1779</v>
      </c>
      <c r="AC61" s="2">
        <f>(Table2[[#This Row],[Close Price]]/Table2[[#This Row],[Day Low]])-1</f>
        <v>1.0742070616397426E-2</v>
      </c>
      <c r="AD61" s="2">
        <f>(Table2[[#This Row],[Day High]]/Table2[[#This Row],[Close Price]])-1</f>
        <v>2.8212794931762319E-2</v>
      </c>
      <c r="AE61" s="2">
        <f>(Table2[[#This Row],[Close Price]]/Table2[[#This Row],[Current Week Low]])-1</f>
        <v>1.0742070616397426E-2</v>
      </c>
      <c r="AF61" s="2">
        <f>(Table2[[#This Row],[Current Week High]]/Table2[[#This Row],[Close Price]])-1</f>
        <v>2.8212794931762319E-2</v>
      </c>
      <c r="AG61" s="2">
        <f>(Table2[[#This Row],[Close Price]]/Table2[[#This Row],[Current Month Low]])-1</f>
        <v>9.7362094730686799E-2</v>
      </c>
      <c r="AH61" s="2">
        <f>(Table2[[#This Row],[Current Month High]]/Table2[[#This Row],[Close Price]])-1</f>
        <v>5.3317149708398626E-2</v>
      </c>
      <c r="AI61">
        <v>12.3656709790106</v>
      </c>
      <c r="AJ61">
        <v>137.88028169014001</v>
      </c>
      <c r="AK61" t="str">
        <f>IF(AND(Table2[[#This Row],[20D EMA]]&gt;Table2[[#This Row],[50D EMA]],Table2[[#This Row],[50D EMA]]&gt;Table2[[#This Row],[200D EMA]]),"Uptrend","Downtrend/NoTrend")</f>
        <v>Uptrend</v>
      </c>
      <c r="AL61">
        <v>0</v>
      </c>
      <c r="AM61" t="s">
        <v>10341</v>
      </c>
      <c r="AN61">
        <v>4.12</v>
      </c>
      <c r="AO61" t="s">
        <v>10340</v>
      </c>
      <c r="AP61">
        <v>0.18878549351075899</v>
      </c>
      <c r="AQ61">
        <f>(Table2[[#This Row],[Sharpe Ratio]]-AVERAGE(Table2[Sharpe Ratio]))/_xlfn.STDEV.P(Table2[Sharpe Ratio])</f>
        <v>1.4026688514876744</v>
      </c>
      <c r="AR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2.6914204275414204</v>
      </c>
      <c r="AS61">
        <f>_xlfn.RANK.AVG(Table2[[#This Row],[1Y Return vs Nifty Z-Score]],Table2[1Y Return vs Nifty Z-Score])</f>
        <v>85</v>
      </c>
      <c r="AT61">
        <f>_xlfn.RANK.AVG(Table2[[#This Row],[6M Return vs Nifty Z-Score]],Table2[6M Return vs Nifty Z-Score])</f>
        <v>187</v>
      </c>
      <c r="AU61">
        <f>_xlfn.RANK.AVG(Table2[[#This Row],[Sharpe Ratio Z-Score]],Table2[Sharpe Ratio Z-Score])</f>
        <v>59</v>
      </c>
      <c r="AV61">
        <f>(Table2[[#This Row],[Rank 1Y]]+Table2[[#This Row],[Rank 6M]]+Table2[[#This Row],[Rank Sharpe]])/3</f>
        <v>110.33333333333333</v>
      </c>
    </row>
    <row r="62" spans="1:48" x14ac:dyDescent="0.3">
      <c r="A62" t="s">
        <v>1550</v>
      </c>
      <c r="B62" t="s">
        <v>1551</v>
      </c>
      <c r="C62" t="s">
        <v>10307</v>
      </c>
      <c r="D62" t="s">
        <v>139</v>
      </c>
      <c r="E62">
        <v>6485.6272506300002</v>
      </c>
      <c r="F62">
        <v>219.78</v>
      </c>
      <c r="G62">
        <v>111.96353585674601</v>
      </c>
      <c r="H62">
        <f>(Table2[[#This Row],[1Y Return vs Nifty]]-AVERAGE(Table2[1Y Return vs Nifty]))/_xlfn.STDEV.P(Table2[1Y Return vs Nifty])</f>
        <v>1.3183465165700539</v>
      </c>
      <c r="I62">
        <v>8.69811484059327</v>
      </c>
      <c r="J62">
        <f>(Table2[[#This Row],[1M Return vs Nifty]]-AVERAGE(Table2[1M Return vs Nifty]))/_xlfn.STDEV.P(Table2[1M Return vs Nifty])</f>
        <v>0.67402951583217152</v>
      </c>
      <c r="K62">
        <v>22.150294223791899</v>
      </c>
      <c r="L62">
        <f>(Table2[[#This Row],[6M Return vs Nifty]]-AVERAGE(Table2[6M Return vs Nifty]))/_xlfn.STDEV.P(Table2[6M Return vs Nifty])</f>
        <v>0.52995408177286252</v>
      </c>
      <c r="M62">
        <v>-3.8640842377787599</v>
      </c>
      <c r="N62">
        <f>(Table2[[#This Row],[1W Return vs Nifty]]-AVERAGE(Table2[1W Return vs Nifty]))/_xlfn.STDEV.P(Table2[1W Return vs Nifty])</f>
        <v>-0.98574767706163358</v>
      </c>
      <c r="O62">
        <v>214.93</v>
      </c>
      <c r="P62">
        <v>204.96004740678501</v>
      </c>
      <c r="Q62">
        <v>163.62051933938801</v>
      </c>
      <c r="R62">
        <v>57.527545146956697</v>
      </c>
      <c r="S62" s="2">
        <f>(Table2[[#This Row],[Close Price]]-Table2[[#This Row],[20D EMA]])/Table2[[#This Row],[20D EMA]]</f>
        <v>2.2565486437444722E-2</v>
      </c>
      <c r="T62" s="2">
        <f>(Table2[[#This Row],[Close Price]]-Table2[[#This Row],[50D EMA]])/Table2[[#This Row],[50D EMA]]</f>
        <v>7.23065435470054E-2</v>
      </c>
      <c r="U62" s="2">
        <f>(Table2[[#This Row],[Close Price]]-Table2[[#This Row],[200D EMA]])/Table2[[#This Row],[200D EMA]]</f>
        <v>0.34323005994207745</v>
      </c>
      <c r="V62">
        <v>0.36566372457348201</v>
      </c>
      <c r="W62">
        <v>214.05</v>
      </c>
      <c r="X62">
        <v>224.9</v>
      </c>
      <c r="Y62">
        <v>214.05</v>
      </c>
      <c r="Z62">
        <v>224.9</v>
      </c>
      <c r="AA62">
        <v>205.1</v>
      </c>
      <c r="AB62">
        <v>228.95</v>
      </c>
      <c r="AC62" s="2">
        <f>(Table2[[#This Row],[Close Price]]/Table2[[#This Row],[Day Low]])-1</f>
        <v>2.6769446391030183E-2</v>
      </c>
      <c r="AD62" s="2">
        <f>(Table2[[#This Row],[Day High]]/Table2[[#This Row],[Close Price]])-1</f>
        <v>2.3296023296023316E-2</v>
      </c>
      <c r="AE62" s="2">
        <f>(Table2[[#This Row],[Close Price]]/Table2[[#This Row],[Current Week Low]])-1</f>
        <v>2.6769446391030183E-2</v>
      </c>
      <c r="AF62" s="2">
        <f>(Table2[[#This Row],[Current Week High]]/Table2[[#This Row],[Close Price]])-1</f>
        <v>2.3296023296023316E-2</v>
      </c>
      <c r="AG62" s="2">
        <f>(Table2[[#This Row],[Close Price]]/Table2[[#This Row],[Current Month Low]])-1</f>
        <v>7.1574841540711809E-2</v>
      </c>
      <c r="AH62" s="2">
        <f>(Table2[[#This Row],[Current Month High]]/Table2[[#This Row],[Close Price]])-1</f>
        <v>4.1723541723541757E-2</v>
      </c>
      <c r="AI62">
        <v>8.73145873145873</v>
      </c>
      <c r="AJ62">
        <v>164.15865384615299</v>
      </c>
      <c r="AK62" t="str">
        <f>IF(AND(Table2[[#This Row],[20D EMA]]&gt;Table2[[#This Row],[50D EMA]],Table2[[#This Row],[50D EMA]]&gt;Table2[[#This Row],[200D EMA]]),"Uptrend","Downtrend/NoTrend")</f>
        <v>Uptrend</v>
      </c>
      <c r="AL62">
        <v>0.37</v>
      </c>
      <c r="AM62" t="s">
        <v>10340</v>
      </c>
      <c r="AN62">
        <v>2.48</v>
      </c>
      <c r="AO62" t="s">
        <v>10340</v>
      </c>
      <c r="AP62">
        <v>0.168451239085879</v>
      </c>
      <c r="AQ62">
        <f>(Table2[[#This Row],[Sharpe Ratio]]-AVERAGE(Table2[Sharpe Ratio]))/_xlfn.STDEV.P(Table2[Sharpe Ratio])</f>
        <v>1.1707343905345478</v>
      </c>
      <c r="AR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2.7073168276480022</v>
      </c>
      <c r="AS62">
        <f>_xlfn.RANK.AVG(Table2[[#This Row],[1Y Return vs Nifty Z-Score]],Table2[1Y Return vs Nifty Z-Score])</f>
        <v>67</v>
      </c>
      <c r="AT62">
        <f>_xlfn.RANK.AVG(Table2[[#This Row],[6M Return vs Nifty Z-Score]],Table2[6M Return vs Nifty Z-Score])</f>
        <v>183</v>
      </c>
      <c r="AU62">
        <f>_xlfn.RANK.AVG(Table2[[#This Row],[Sharpe Ratio Z-Score]],Table2[Sharpe Ratio Z-Score])</f>
        <v>90</v>
      </c>
      <c r="AV62">
        <f>(Table2[[#This Row],[Rank 1Y]]+Table2[[#This Row],[Rank 6M]]+Table2[[#This Row],[Rank Sharpe]])/3</f>
        <v>113.33333333333333</v>
      </c>
    </row>
    <row r="63" spans="1:48" x14ac:dyDescent="0.3">
      <c r="A63" t="s">
        <v>681</v>
      </c>
      <c r="B63" t="s">
        <v>682</v>
      </c>
      <c r="C63" t="s">
        <v>10312</v>
      </c>
      <c r="D63" t="s">
        <v>683</v>
      </c>
      <c r="E63">
        <v>26245.169832</v>
      </c>
      <c r="F63">
        <v>2376.35</v>
      </c>
      <c r="G63">
        <v>104.33911494295999</v>
      </c>
      <c r="H63">
        <f>(Table2[[#This Row],[1Y Return vs Nifty]]-AVERAGE(Table2[1Y Return vs Nifty]))/_xlfn.STDEV.P(Table2[1Y Return vs Nifty])</f>
        <v>1.1974314960161574</v>
      </c>
      <c r="I63">
        <v>0.38264768025316698</v>
      </c>
      <c r="J63">
        <f>(Table2[[#This Row],[1M Return vs Nifty]]-AVERAGE(Table2[1M Return vs Nifty]))/_xlfn.STDEV.P(Table2[1M Return vs Nifty])</f>
        <v>-0.10812723489152919</v>
      </c>
      <c r="K63">
        <v>46.258165935852098</v>
      </c>
      <c r="L63">
        <f>(Table2[[#This Row],[6M Return vs Nifty]]-AVERAGE(Table2[6M Return vs Nifty]))/_xlfn.STDEV.P(Table2[6M Return vs Nifty])</f>
        <v>1.3571723626600714</v>
      </c>
      <c r="M63">
        <v>7.7809448334669797</v>
      </c>
      <c r="N63">
        <f>(Table2[[#This Row],[1W Return vs Nifty]]-AVERAGE(Table2[1W Return vs Nifty]))/_xlfn.STDEV.P(Table2[1W Return vs Nifty])</f>
        <v>1.5074853814155909</v>
      </c>
      <c r="O63">
        <v>2243.19</v>
      </c>
      <c r="P63">
        <v>2201.7318080212899</v>
      </c>
      <c r="Q63">
        <v>1804.11123634096</v>
      </c>
      <c r="R63">
        <v>75.262877218022695</v>
      </c>
      <c r="S63" s="2">
        <f>(Table2[[#This Row],[Close Price]]-Table2[[#This Row],[20D EMA]])/Table2[[#This Row],[20D EMA]]</f>
        <v>5.9361890878614765E-2</v>
      </c>
      <c r="T63" s="2">
        <f>(Table2[[#This Row],[Close Price]]-Table2[[#This Row],[50D EMA]])/Table2[[#This Row],[50D EMA]]</f>
        <v>7.9309474179618838E-2</v>
      </c>
      <c r="U63" s="2">
        <f>(Table2[[#This Row],[Close Price]]-Table2[[#This Row],[200D EMA]])/Table2[[#This Row],[200D EMA]]</f>
        <v>0.3171859651069166</v>
      </c>
      <c r="V63">
        <v>1.43719897656916</v>
      </c>
      <c r="W63">
        <v>2325.1</v>
      </c>
      <c r="X63">
        <v>2449.9499999999998</v>
      </c>
      <c r="Y63">
        <v>2325.1</v>
      </c>
      <c r="Z63">
        <v>2449.9499999999998</v>
      </c>
      <c r="AA63">
        <v>2090</v>
      </c>
      <c r="AB63">
        <v>2449.9499999999998</v>
      </c>
      <c r="AC63" s="2">
        <f>(Table2[[#This Row],[Close Price]]/Table2[[#This Row],[Day Low]])-1</f>
        <v>2.2042062706980392E-2</v>
      </c>
      <c r="AD63" s="2">
        <f>(Table2[[#This Row],[Day High]]/Table2[[#This Row],[Close Price]])-1</f>
        <v>3.0971868622046372E-2</v>
      </c>
      <c r="AE63" s="2">
        <f>(Table2[[#This Row],[Close Price]]/Table2[[#This Row],[Current Week Low]])-1</f>
        <v>2.2042062706980392E-2</v>
      </c>
      <c r="AF63" s="2">
        <f>(Table2[[#This Row],[Current Week High]]/Table2[[#This Row],[Close Price]])-1</f>
        <v>3.0971868622046372E-2</v>
      </c>
      <c r="AG63" s="2">
        <f>(Table2[[#This Row],[Close Price]]/Table2[[#This Row],[Current Month Low]])-1</f>
        <v>0.13700956937799047</v>
      </c>
      <c r="AH63" s="2">
        <f>(Table2[[#This Row],[Current Month High]]/Table2[[#This Row],[Close Price]])-1</f>
        <v>3.0971868622046372E-2</v>
      </c>
      <c r="AI63">
        <v>3.0971868622046301</v>
      </c>
      <c r="AJ63">
        <v>139.92629612802199</v>
      </c>
      <c r="AK63" t="str">
        <f>IF(AND(Table2[[#This Row],[20D EMA]]&gt;Table2[[#This Row],[50D EMA]],Table2[[#This Row],[50D EMA]]&gt;Table2[[#This Row],[200D EMA]]),"Uptrend","Downtrend/NoTrend")</f>
        <v>Uptrend</v>
      </c>
      <c r="AL63">
        <v>0.17</v>
      </c>
      <c r="AM63" t="s">
        <v>10340</v>
      </c>
      <c r="AN63">
        <v>9.94</v>
      </c>
      <c r="AO63" t="s">
        <v>10340</v>
      </c>
      <c r="AP63">
        <v>0.121183527931654</v>
      </c>
      <c r="AQ63">
        <f>(Table2[[#This Row],[Sharpe Ratio]]-AVERAGE(Table2[Sharpe Ratio]))/_xlfn.STDEV.P(Table2[Sharpe Ratio])</f>
        <v>0.63159433268076781</v>
      </c>
      <c r="AR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4.5855563378810578</v>
      </c>
      <c r="AS63">
        <f>_xlfn.RANK.AVG(Table2[[#This Row],[1Y Return vs Nifty Z-Score]],Table2[1Y Return vs Nifty Z-Score])</f>
        <v>82</v>
      </c>
      <c r="AT63">
        <f>_xlfn.RANK.AVG(Table2[[#This Row],[6M Return vs Nifty Z-Score]],Table2[6M Return vs Nifty Z-Score])</f>
        <v>69</v>
      </c>
      <c r="AU63">
        <f>_xlfn.RANK.AVG(Table2[[#This Row],[Sharpe Ratio Z-Score]],Table2[Sharpe Ratio Z-Score])</f>
        <v>190</v>
      </c>
      <c r="AV63">
        <f>(Table2[[#This Row],[Rank 1Y]]+Table2[[#This Row],[Rank 6M]]+Table2[[#This Row],[Rank Sharpe]])/3</f>
        <v>113.66666666666667</v>
      </c>
    </row>
    <row r="64" spans="1:48" x14ac:dyDescent="0.3">
      <c r="A64" t="s">
        <v>174</v>
      </c>
      <c r="B64" t="s">
        <v>175</v>
      </c>
      <c r="C64" t="s">
        <v>10295</v>
      </c>
      <c r="D64" t="s">
        <v>124</v>
      </c>
      <c r="E64">
        <v>155320.71763999999</v>
      </c>
      <c r="F64">
        <v>589.85</v>
      </c>
      <c r="G64">
        <v>112.66851077356</v>
      </c>
      <c r="H64">
        <f>(Table2[[#This Row],[1Y Return vs Nifty]]-AVERAGE(Table2[1Y Return vs Nifty]))/_xlfn.STDEV.P(Table2[1Y Return vs Nifty])</f>
        <v>1.329526651759392</v>
      </c>
      <c r="I64">
        <v>-4.9668132815930104</v>
      </c>
      <c r="J64">
        <f>(Table2[[#This Row],[1M Return vs Nifty]]-AVERAGE(Table2[1M Return vs Nifty]))/_xlfn.STDEV.P(Table2[1M Return vs Nifty])</f>
        <v>-0.61130004807954463</v>
      </c>
      <c r="K64">
        <v>15.3104568790258</v>
      </c>
      <c r="L64">
        <f>(Table2[[#This Row],[6M Return vs Nifty]]-AVERAGE(Table2[6M Return vs Nifty]))/_xlfn.STDEV.P(Table2[6M Return vs Nifty])</f>
        <v>0.29525735874960807</v>
      </c>
      <c r="M64">
        <v>-1.2338513173144601</v>
      </c>
      <c r="N64">
        <f>(Table2[[#This Row],[1W Return vs Nifty]]-AVERAGE(Table2[1W Return vs Nifty]))/_xlfn.STDEV.P(Table2[1W Return vs Nifty])</f>
        <v>-0.42260750551930848</v>
      </c>
      <c r="O64">
        <v>590.9</v>
      </c>
      <c r="P64">
        <v>578.66511561145796</v>
      </c>
      <c r="Q64">
        <v>478.25806143576699</v>
      </c>
      <c r="R64">
        <v>49.841933923248803</v>
      </c>
      <c r="S64" s="2">
        <f>(Table2[[#This Row],[Close Price]]-Table2[[#This Row],[20D EMA]])/Table2[[#This Row],[20D EMA]]</f>
        <v>-1.7769504146216866E-3</v>
      </c>
      <c r="T64" s="2">
        <f>(Table2[[#This Row],[Close Price]]-Table2[[#This Row],[50D EMA]])/Table2[[#This Row],[50D EMA]]</f>
        <v>1.9328769070040327E-2</v>
      </c>
      <c r="U64" s="2">
        <f>(Table2[[#This Row],[Close Price]]-Table2[[#This Row],[200D EMA]])/Table2[[#This Row],[200D EMA]]</f>
        <v>0.2333299688231612</v>
      </c>
      <c r="V64">
        <v>0.36060003265128099</v>
      </c>
      <c r="W64">
        <v>587.1</v>
      </c>
      <c r="X64">
        <v>598.9</v>
      </c>
      <c r="Y64">
        <v>587.1</v>
      </c>
      <c r="Z64">
        <v>598.9</v>
      </c>
      <c r="AA64">
        <v>560.04999999999995</v>
      </c>
      <c r="AB64">
        <v>646.95000000000005</v>
      </c>
      <c r="AC64" s="2">
        <f>(Table2[[#This Row],[Close Price]]/Table2[[#This Row],[Day Low]])-1</f>
        <v>4.6840401975813961E-3</v>
      </c>
      <c r="AD64" s="2">
        <f>(Table2[[#This Row],[Day High]]/Table2[[#This Row],[Close Price]])-1</f>
        <v>1.5342883784012828E-2</v>
      </c>
      <c r="AE64" s="2">
        <f>(Table2[[#This Row],[Close Price]]/Table2[[#This Row],[Current Week Low]])-1</f>
        <v>4.6840401975813961E-3</v>
      </c>
      <c r="AF64" s="2">
        <f>(Table2[[#This Row],[Current Week High]]/Table2[[#This Row],[Close Price]])-1</f>
        <v>1.5342883784012828E-2</v>
      </c>
      <c r="AG64" s="2">
        <f>(Table2[[#This Row],[Close Price]]/Table2[[#This Row],[Current Month Low]])-1</f>
        <v>5.3209534862958874E-2</v>
      </c>
      <c r="AH64" s="2">
        <f>(Table2[[#This Row],[Current Month High]]/Table2[[#This Row],[Close Price]])-1</f>
        <v>9.680427227261168E-2</v>
      </c>
      <c r="AI64">
        <v>10.8756463507671</v>
      </c>
      <c r="AJ64">
        <v>155.844719149859</v>
      </c>
      <c r="AK64" t="str">
        <f>IF(AND(Table2[[#This Row],[20D EMA]]&gt;Table2[[#This Row],[50D EMA]],Table2[[#This Row],[50D EMA]]&gt;Table2[[#This Row],[200D EMA]]),"Uptrend","Downtrend/NoTrend")</f>
        <v>Uptrend</v>
      </c>
      <c r="AL64">
        <v>0.19</v>
      </c>
      <c r="AM64" t="s">
        <v>10340</v>
      </c>
      <c r="AN64">
        <v>-0.1</v>
      </c>
      <c r="AO64" t="s">
        <v>10339</v>
      </c>
      <c r="AP64">
        <v>0.19773376625303099</v>
      </c>
      <c r="AQ64">
        <f>(Table2[[#This Row],[Sharpe Ratio]]-AVERAGE(Table2[Sharpe Ratio]))/_xlfn.STDEV.P(Table2[Sharpe Ratio])</f>
        <v>1.5047337106939722</v>
      </c>
      <c r="AR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2.0956101676041192</v>
      </c>
      <c r="AS64">
        <f>_xlfn.RANK.AVG(Table2[[#This Row],[1Y Return vs Nifty Z-Score]],Table2[1Y Return vs Nifty Z-Score])</f>
        <v>65</v>
      </c>
      <c r="AT64">
        <f>_xlfn.RANK.AVG(Table2[[#This Row],[6M Return vs Nifty Z-Score]],Table2[6M Return vs Nifty Z-Score])</f>
        <v>233</v>
      </c>
      <c r="AU64">
        <f>_xlfn.RANK.AVG(Table2[[#This Row],[Sharpe Ratio Z-Score]],Table2[Sharpe Ratio Z-Score])</f>
        <v>44</v>
      </c>
      <c r="AV64">
        <f>(Table2[[#This Row],[Rank 1Y]]+Table2[[#This Row],[Rank 6M]]+Table2[[#This Row],[Rank Sharpe]])/3</f>
        <v>114</v>
      </c>
    </row>
    <row r="65" spans="1:48" x14ac:dyDescent="0.3">
      <c r="A65" t="s">
        <v>740</v>
      </c>
      <c r="B65" t="s">
        <v>741</v>
      </c>
      <c r="C65" t="s">
        <v>10305</v>
      </c>
      <c r="D65" t="s">
        <v>163</v>
      </c>
      <c r="E65">
        <v>22891.905889695001</v>
      </c>
      <c r="F65">
        <v>720.15</v>
      </c>
      <c r="G65">
        <v>56.435075471590103</v>
      </c>
      <c r="H65">
        <f>(Table2[[#This Row],[1Y Return vs Nifty]]-AVERAGE(Table2[1Y Return vs Nifty]))/_xlfn.STDEV.P(Table2[1Y Return vs Nifty])</f>
        <v>0.43772554814252418</v>
      </c>
      <c r="I65">
        <v>18.977364469686702</v>
      </c>
      <c r="J65">
        <f>(Table2[[#This Row],[1M Return vs Nifty]]-AVERAGE(Table2[1M Return vs Nifty]))/_xlfn.STDEV.P(Table2[1M Return vs Nifty])</f>
        <v>1.6409005688639879</v>
      </c>
      <c r="K65">
        <v>44.835671721522303</v>
      </c>
      <c r="L65">
        <f>(Table2[[#This Row],[6M Return vs Nifty]]-AVERAGE(Table2[6M Return vs Nifty]))/_xlfn.STDEV.P(Table2[6M Return vs Nifty])</f>
        <v>1.3083620308064621</v>
      </c>
      <c r="M65">
        <v>-12.249808085657399</v>
      </c>
      <c r="N65">
        <f>(Table2[[#This Row],[1W Return vs Nifty]]-AVERAGE(Table2[1W Return vs Nifty]))/_xlfn.STDEV.P(Table2[1W Return vs Nifty])</f>
        <v>-2.7811544372231389</v>
      </c>
      <c r="O65">
        <v>711.41</v>
      </c>
      <c r="P65">
        <v>657.93177640031399</v>
      </c>
      <c r="Q65">
        <v>541.20544941419598</v>
      </c>
      <c r="R65">
        <v>46.260851074915401</v>
      </c>
      <c r="S65" s="2">
        <f>(Table2[[#This Row],[Close Price]]-Table2[[#This Row],[20D EMA]])/Table2[[#This Row],[20D EMA]]</f>
        <v>1.2285461267061202E-2</v>
      </c>
      <c r="T65" s="2">
        <f>(Table2[[#This Row],[Close Price]]-Table2[[#This Row],[50D EMA]])/Table2[[#This Row],[50D EMA]]</f>
        <v>9.4566375772417083E-2</v>
      </c>
      <c r="U65" s="2">
        <f>(Table2[[#This Row],[Close Price]]-Table2[[#This Row],[200D EMA]])/Table2[[#This Row],[200D EMA]]</f>
        <v>0.33064070359878056</v>
      </c>
      <c r="V65">
        <v>2.7238919903976999</v>
      </c>
      <c r="W65">
        <v>718</v>
      </c>
      <c r="X65">
        <v>739.7</v>
      </c>
      <c r="Y65">
        <v>718</v>
      </c>
      <c r="Z65">
        <v>739.7</v>
      </c>
      <c r="AA65">
        <v>580.4</v>
      </c>
      <c r="AB65">
        <v>843.95</v>
      </c>
      <c r="AC65" s="2">
        <f>(Table2[[#This Row],[Close Price]]/Table2[[#This Row],[Day Low]])-1</f>
        <v>2.9944289693593085E-3</v>
      </c>
      <c r="AD65" s="2">
        <f>(Table2[[#This Row],[Day High]]/Table2[[#This Row],[Close Price]])-1</f>
        <v>2.7147122127334722E-2</v>
      </c>
      <c r="AE65" s="2">
        <f>(Table2[[#This Row],[Close Price]]/Table2[[#This Row],[Current Week Low]])-1</f>
        <v>2.9944289693593085E-3</v>
      </c>
      <c r="AF65" s="2">
        <f>(Table2[[#This Row],[Current Week High]]/Table2[[#This Row],[Close Price]])-1</f>
        <v>2.7147122127334722E-2</v>
      </c>
      <c r="AG65" s="2">
        <f>(Table2[[#This Row],[Close Price]]/Table2[[#This Row],[Current Month Low]])-1</f>
        <v>0.24078221915920062</v>
      </c>
      <c r="AH65" s="2">
        <f>(Table2[[#This Row],[Current Month High]]/Table2[[#This Row],[Close Price]])-1</f>
        <v>0.17190863014649738</v>
      </c>
      <c r="AI65">
        <v>17.1908630146497</v>
      </c>
      <c r="AJ65">
        <v>130.817307692307</v>
      </c>
      <c r="AK65" t="str">
        <f>IF(AND(Table2[[#This Row],[20D EMA]]&gt;Table2[[#This Row],[50D EMA]],Table2[[#This Row],[50D EMA]]&gt;Table2[[#This Row],[200D EMA]]),"Uptrend","Downtrend/NoTrend")</f>
        <v>Uptrend</v>
      </c>
      <c r="AL65">
        <v>0.15</v>
      </c>
      <c r="AM65" t="s">
        <v>10340</v>
      </c>
      <c r="AN65">
        <v>12.79</v>
      </c>
      <c r="AO65" t="s">
        <v>10340</v>
      </c>
      <c r="AP65">
        <v>0.164559203188198</v>
      </c>
      <c r="AQ65">
        <f>(Table2[[#This Row],[Sharpe Ratio]]-AVERAGE(Table2[Sharpe Ratio]))/_xlfn.STDEV.P(Table2[Sharpe Ratio])</f>
        <v>1.1263414548961321</v>
      </c>
      <c r="AR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1.7321751654859674</v>
      </c>
      <c r="AS65">
        <f>_xlfn.RANK.AVG(Table2[[#This Row],[1Y Return vs Nifty Z-Score]],Table2[1Y Return vs Nifty Z-Score])</f>
        <v>181</v>
      </c>
      <c r="AT65">
        <f>_xlfn.RANK.AVG(Table2[[#This Row],[6M Return vs Nifty Z-Score]],Table2[6M Return vs Nifty Z-Score])</f>
        <v>74</v>
      </c>
      <c r="AU65">
        <f>_xlfn.RANK.AVG(Table2[[#This Row],[Sharpe Ratio Z-Score]],Table2[Sharpe Ratio Z-Score])</f>
        <v>95</v>
      </c>
      <c r="AV65">
        <f>(Table2[[#This Row],[Rank 1Y]]+Table2[[#This Row],[Rank 6M]]+Table2[[#This Row],[Rank Sharpe]])/3</f>
        <v>116.66666666666667</v>
      </c>
    </row>
    <row r="66" spans="1:48" x14ac:dyDescent="0.3">
      <c r="A66" t="s">
        <v>1374</v>
      </c>
      <c r="B66" t="s">
        <v>1375</v>
      </c>
      <c r="C66" t="s">
        <v>10305</v>
      </c>
      <c r="D66" t="s">
        <v>931</v>
      </c>
      <c r="E66">
        <v>8217.0157173600001</v>
      </c>
      <c r="F66">
        <v>865.45</v>
      </c>
      <c r="G66">
        <v>94.973565431132698</v>
      </c>
      <c r="H66">
        <f>(Table2[[#This Row],[1Y Return vs Nifty]]-AVERAGE(Table2[1Y Return vs Nifty]))/_xlfn.STDEV.P(Table2[1Y Return vs Nifty])</f>
        <v>1.0489040701924426</v>
      </c>
      <c r="I66">
        <v>-2.7466770671790299</v>
      </c>
      <c r="J66">
        <f>(Table2[[#This Row],[1M Return vs Nifty]]-AVERAGE(Table2[1M Return vs Nifty]))/_xlfn.STDEV.P(Table2[1M Return vs Nifty])</f>
        <v>-0.40247299192663055</v>
      </c>
      <c r="K66">
        <v>23.405926602777001</v>
      </c>
      <c r="L66">
        <f>(Table2[[#This Row],[6M Return vs Nifty]]-AVERAGE(Table2[6M Return vs Nifty]))/_xlfn.STDEV.P(Table2[6M Return vs Nifty])</f>
        <v>0.57303884970162011</v>
      </c>
      <c r="M66">
        <v>-2.3406101989869001</v>
      </c>
      <c r="N66">
        <f>(Table2[[#This Row],[1W Return vs Nifty]]-AVERAGE(Table2[1W Return vs Nifty]))/_xlfn.STDEV.P(Table2[1W Return vs Nifty])</f>
        <v>-0.65956765518201943</v>
      </c>
      <c r="O66">
        <v>871.14</v>
      </c>
      <c r="P66">
        <v>868.14497769268996</v>
      </c>
      <c r="Q66">
        <v>718.78807920728298</v>
      </c>
      <c r="R66">
        <v>47.881046133015701</v>
      </c>
      <c r="S66" s="2">
        <f>(Table2[[#This Row],[Close Price]]-Table2[[#This Row],[20D EMA]])/Table2[[#This Row],[20D EMA]]</f>
        <v>-6.531671143558947E-3</v>
      </c>
      <c r="T66" s="2">
        <f>(Table2[[#This Row],[Close Price]]-Table2[[#This Row],[50D EMA]])/Table2[[#This Row],[50D EMA]]</f>
        <v>-3.1042945152461605E-3</v>
      </c>
      <c r="U66" s="2">
        <f>(Table2[[#This Row],[Close Price]]-Table2[[#This Row],[200D EMA]])/Table2[[#This Row],[200D EMA]]</f>
        <v>0.2040405580382795</v>
      </c>
      <c r="V66">
        <v>0.45660771541850298</v>
      </c>
      <c r="W66">
        <v>860</v>
      </c>
      <c r="X66">
        <v>887.15</v>
      </c>
      <c r="Y66">
        <v>860</v>
      </c>
      <c r="Z66">
        <v>887.15</v>
      </c>
      <c r="AA66">
        <v>806.5</v>
      </c>
      <c r="AB66">
        <v>901.25</v>
      </c>
      <c r="AC66" s="2">
        <f>(Table2[[#This Row],[Close Price]]/Table2[[#This Row],[Day Low]])-1</f>
        <v>6.3372093023257303E-3</v>
      </c>
      <c r="AD66" s="2">
        <f>(Table2[[#This Row],[Day High]]/Table2[[#This Row],[Close Price]])-1</f>
        <v>2.5073661101161271E-2</v>
      </c>
      <c r="AE66" s="2">
        <f>(Table2[[#This Row],[Close Price]]/Table2[[#This Row],[Current Week Low]])-1</f>
        <v>6.3372093023257303E-3</v>
      </c>
      <c r="AF66" s="2">
        <f>(Table2[[#This Row],[Current Week High]]/Table2[[#This Row],[Close Price]])-1</f>
        <v>2.5073661101161271E-2</v>
      </c>
      <c r="AG66" s="2">
        <f>(Table2[[#This Row],[Close Price]]/Table2[[#This Row],[Current Month Low]])-1</f>
        <v>7.3093614383137107E-2</v>
      </c>
      <c r="AH66" s="2">
        <f>(Table2[[#This Row],[Current Month High]]/Table2[[#This Row],[Close Price]])-1</f>
        <v>4.1365763475648354E-2</v>
      </c>
      <c r="AI66">
        <v>22.364088046680902</v>
      </c>
      <c r="AJ66">
        <v>127.15223097112801</v>
      </c>
      <c r="AK66" t="str">
        <f>IF(AND(Table2[[#This Row],[20D EMA]]&gt;Table2[[#This Row],[50D EMA]],Table2[[#This Row],[50D EMA]]&gt;Table2[[#This Row],[200D EMA]]),"Uptrend","Downtrend/NoTrend")</f>
        <v>Uptrend</v>
      </c>
      <c r="AL66">
        <v>0</v>
      </c>
      <c r="AM66">
        <v>0</v>
      </c>
      <c r="AN66">
        <v>1.64</v>
      </c>
      <c r="AO66" t="s">
        <v>10340</v>
      </c>
      <c r="AP66">
        <v>0.17814002356043299</v>
      </c>
      <c r="AQ66">
        <f>(Table2[[#This Row],[Sharpe Ratio]]-AVERAGE(Table2[Sharpe Ratio]))/_xlfn.STDEV.P(Table2[Sharpe Ratio])</f>
        <v>1.2812455977537898</v>
      </c>
      <c r="AR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1.8411478705392024</v>
      </c>
      <c r="AS66">
        <f>_xlfn.RANK.AVG(Table2[[#This Row],[1Y Return vs Nifty Z-Score]],Table2[1Y Return vs Nifty Z-Score])</f>
        <v>101</v>
      </c>
      <c r="AT66">
        <f>_xlfn.RANK.AVG(Table2[[#This Row],[6M Return vs Nifty Z-Score]],Table2[6M Return vs Nifty Z-Score])</f>
        <v>175</v>
      </c>
      <c r="AU66">
        <f>_xlfn.RANK.AVG(Table2[[#This Row],[Sharpe Ratio Z-Score]],Table2[Sharpe Ratio Z-Score])</f>
        <v>78</v>
      </c>
      <c r="AV66">
        <f>(Table2[[#This Row],[Rank 1Y]]+Table2[[#This Row],[Rank 6M]]+Table2[[#This Row],[Rank Sharpe]])/3</f>
        <v>118</v>
      </c>
    </row>
    <row r="67" spans="1:48" x14ac:dyDescent="0.3">
      <c r="A67" t="s">
        <v>556</v>
      </c>
      <c r="B67" t="s">
        <v>557</v>
      </c>
      <c r="C67" t="s">
        <v>10305</v>
      </c>
      <c r="D67" t="s">
        <v>222</v>
      </c>
      <c r="E67">
        <v>36119.951372725001</v>
      </c>
      <c r="F67">
        <v>8992.15</v>
      </c>
      <c r="G67">
        <v>48.333691985971399</v>
      </c>
      <c r="H67">
        <f>(Table2[[#This Row],[1Y Return vs Nifty]]-AVERAGE(Table2[1Y Return vs Nifty]))/_xlfn.STDEV.P(Table2[1Y Return vs Nifty])</f>
        <v>0.30924642012017595</v>
      </c>
      <c r="I67">
        <v>10.684501729061999</v>
      </c>
      <c r="J67">
        <f>(Table2[[#This Row],[1M Return vs Nifty]]-AVERAGE(Table2[1M Return vs Nifty]))/_xlfn.STDEV.P(Table2[1M Return vs Nifty])</f>
        <v>0.86087000048647178</v>
      </c>
      <c r="K67">
        <v>29.417394071248498</v>
      </c>
      <c r="L67">
        <f>(Table2[[#This Row],[6M Return vs Nifty]]-AVERAGE(Table2[6M Return vs Nifty]))/_xlfn.STDEV.P(Table2[6M Return vs Nifty])</f>
        <v>0.77931154951819837</v>
      </c>
      <c r="M67">
        <v>4.1754704185274001</v>
      </c>
      <c r="N67">
        <f>(Table2[[#This Row],[1W Return vs Nifty]]-AVERAGE(Table2[1W Return vs Nifty]))/_xlfn.STDEV.P(Table2[1W Return vs Nifty])</f>
        <v>0.73554329798895413</v>
      </c>
      <c r="O67">
        <v>8519.4599999999991</v>
      </c>
      <c r="P67">
        <v>8380.9780379230706</v>
      </c>
      <c r="Q67">
        <v>7063.6174435196099</v>
      </c>
      <c r="R67">
        <v>72.235786500549196</v>
      </c>
      <c r="S67" s="2">
        <f>(Table2[[#This Row],[Close Price]]-Table2[[#This Row],[20D EMA]])/Table2[[#This Row],[20D EMA]]</f>
        <v>5.548356351224145E-2</v>
      </c>
      <c r="T67" s="2">
        <f>(Table2[[#This Row],[Close Price]]-Table2[[#This Row],[50D EMA]])/Table2[[#This Row],[50D EMA]]</f>
        <v>7.2923704048792184E-2</v>
      </c>
      <c r="U67" s="2">
        <f>(Table2[[#This Row],[Close Price]]-Table2[[#This Row],[200D EMA]])/Table2[[#This Row],[200D EMA]]</f>
        <v>0.27302335834306651</v>
      </c>
      <c r="V67">
        <v>0.71083832901339405</v>
      </c>
      <c r="W67">
        <v>8770</v>
      </c>
      <c r="X67">
        <v>9050</v>
      </c>
      <c r="Y67">
        <v>8770</v>
      </c>
      <c r="Z67">
        <v>9050</v>
      </c>
      <c r="AA67">
        <v>8081</v>
      </c>
      <c r="AB67">
        <v>9329.9500000000007</v>
      </c>
      <c r="AC67" s="2">
        <f>(Table2[[#This Row],[Close Price]]/Table2[[#This Row],[Day Low]])-1</f>
        <v>2.533067274800449E-2</v>
      </c>
      <c r="AD67" s="2">
        <f>(Table2[[#This Row],[Day High]]/Table2[[#This Row],[Close Price]])-1</f>
        <v>6.4333891227348339E-3</v>
      </c>
      <c r="AE67" s="2">
        <f>(Table2[[#This Row],[Close Price]]/Table2[[#This Row],[Current Week Low]])-1</f>
        <v>2.533067274800449E-2</v>
      </c>
      <c r="AF67" s="2">
        <f>(Table2[[#This Row],[Current Week High]]/Table2[[#This Row],[Close Price]])-1</f>
        <v>6.4333891227348339E-3</v>
      </c>
      <c r="AG67" s="2">
        <f>(Table2[[#This Row],[Close Price]]/Table2[[#This Row],[Current Month Low]])-1</f>
        <v>0.11275213463680234</v>
      </c>
      <c r="AH67" s="2">
        <f>(Table2[[#This Row],[Current Month High]]/Table2[[#This Row],[Close Price]])-1</f>
        <v>3.7566099319962465E-2</v>
      </c>
      <c r="AI67">
        <v>7.4259214981956498</v>
      </c>
      <c r="AJ67">
        <v>97.818793791866895</v>
      </c>
      <c r="AK67" t="str">
        <f>IF(AND(Table2[[#This Row],[20D EMA]]&gt;Table2[[#This Row],[50D EMA]],Table2[[#This Row],[50D EMA]]&gt;Table2[[#This Row],[200D EMA]]),"Uptrend","Downtrend/NoTrend")</f>
        <v>Uptrend</v>
      </c>
      <c r="AL67">
        <v>0.06</v>
      </c>
      <c r="AM67" t="s">
        <v>10340</v>
      </c>
      <c r="AN67">
        <v>8.5299999999999994</v>
      </c>
      <c r="AO67" t="s">
        <v>10340</v>
      </c>
      <c r="AP67">
        <v>0.28306472671859201</v>
      </c>
      <c r="AQ67">
        <f>(Table2[[#This Row],[Sharpe Ratio]]-AVERAGE(Table2[Sharpe Ratio]))/_xlfn.STDEV.P(Table2[Sharpe Ratio])</f>
        <v>2.4780268496829758</v>
      </c>
      <c r="AR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5.1629981177967768</v>
      </c>
      <c r="AS67">
        <f>_xlfn.RANK.AVG(Table2[[#This Row],[1Y Return vs Nifty Z-Score]],Table2[1Y Return vs Nifty Z-Score])</f>
        <v>212</v>
      </c>
      <c r="AT67">
        <f>_xlfn.RANK.AVG(Table2[[#This Row],[6M Return vs Nifty Z-Score]],Table2[6M Return vs Nifty Z-Score])</f>
        <v>140</v>
      </c>
      <c r="AU67">
        <f>_xlfn.RANK.AVG(Table2[[#This Row],[Sharpe Ratio Z-Score]],Table2[Sharpe Ratio Z-Score])</f>
        <v>3</v>
      </c>
      <c r="AV67">
        <f>(Table2[[#This Row],[Rank 1Y]]+Table2[[#This Row],[Rank 6M]]+Table2[[#This Row],[Rank Sharpe]])/3</f>
        <v>118.33333333333333</v>
      </c>
    </row>
    <row r="68" spans="1:48" x14ac:dyDescent="0.3">
      <c r="A68" t="s">
        <v>752</v>
      </c>
      <c r="B68" t="s">
        <v>753</v>
      </c>
      <c r="C68" t="s">
        <v>10305</v>
      </c>
      <c r="D68" t="s">
        <v>444</v>
      </c>
      <c r="E68">
        <v>22377.93064789</v>
      </c>
      <c r="F68">
        <v>703.1</v>
      </c>
      <c r="G68">
        <v>96.549677020766495</v>
      </c>
      <c r="H68">
        <f>(Table2[[#This Row],[1Y Return vs Nifty]]-AVERAGE(Table2[1Y Return vs Nifty]))/_xlfn.STDEV.P(Table2[1Y Return vs Nifty])</f>
        <v>1.0738994852424195</v>
      </c>
      <c r="I68">
        <v>22.501340393409901</v>
      </c>
      <c r="J68">
        <f>(Table2[[#This Row],[1M Return vs Nifty]]-AVERAGE(Table2[1M Return vs Nifty]))/_xlfn.STDEV.P(Table2[1M Return vs Nifty])</f>
        <v>1.9723674010912655</v>
      </c>
      <c r="K68">
        <v>23.825757401105999</v>
      </c>
      <c r="L68">
        <f>(Table2[[#This Row],[6M Return vs Nifty]]-AVERAGE(Table2[6M Return vs Nifty]))/_xlfn.STDEV.P(Table2[6M Return vs Nifty])</f>
        <v>0.58744458884795392</v>
      </c>
      <c r="M68">
        <v>6.5196207364922403</v>
      </c>
      <c r="N68">
        <f>(Table2[[#This Row],[1W Return vs Nifty]]-AVERAGE(Table2[1W Return vs Nifty]))/_xlfn.STDEV.P(Table2[1W Return vs Nifty])</f>
        <v>1.2374323899811146</v>
      </c>
      <c r="O68">
        <v>640.84</v>
      </c>
      <c r="P68">
        <v>602.96086771764101</v>
      </c>
      <c r="Q68">
        <v>508.12347762266103</v>
      </c>
      <c r="R68">
        <v>78.870607810888799</v>
      </c>
      <c r="S68" s="2">
        <f>(Table2[[#This Row],[Close Price]]-Table2[[#This Row],[20D EMA]])/Table2[[#This Row],[20D EMA]]</f>
        <v>9.7153735721865031E-2</v>
      </c>
      <c r="T68" s="2">
        <f>(Table2[[#This Row],[Close Price]]-Table2[[#This Row],[50D EMA]])/Table2[[#This Row],[50D EMA]]</f>
        <v>0.16607899060085091</v>
      </c>
      <c r="U68" s="2">
        <f>(Table2[[#This Row],[Close Price]]-Table2[[#This Row],[200D EMA]])/Table2[[#This Row],[200D EMA]]</f>
        <v>0.38371878286271793</v>
      </c>
      <c r="V68">
        <v>1.03285866049321</v>
      </c>
      <c r="W68">
        <v>680.15</v>
      </c>
      <c r="X68">
        <v>704.5</v>
      </c>
      <c r="Y68">
        <v>680.15</v>
      </c>
      <c r="Z68">
        <v>704.5</v>
      </c>
      <c r="AA68">
        <v>597.5</v>
      </c>
      <c r="AB68">
        <v>710</v>
      </c>
      <c r="AC68" s="2">
        <f>(Table2[[#This Row],[Close Price]]/Table2[[#This Row],[Day Low]])-1</f>
        <v>3.3742556788943778E-2</v>
      </c>
      <c r="AD68" s="2">
        <f>(Table2[[#This Row],[Day High]]/Table2[[#This Row],[Close Price]])-1</f>
        <v>1.9911819086899651E-3</v>
      </c>
      <c r="AE68" s="2">
        <f>(Table2[[#This Row],[Close Price]]/Table2[[#This Row],[Current Week Low]])-1</f>
        <v>3.3742556788943778E-2</v>
      </c>
      <c r="AF68" s="2">
        <f>(Table2[[#This Row],[Current Week High]]/Table2[[#This Row],[Close Price]])-1</f>
        <v>1.9911819086899651E-3</v>
      </c>
      <c r="AG68" s="2">
        <f>(Table2[[#This Row],[Close Price]]/Table2[[#This Row],[Current Month Low]])-1</f>
        <v>0.17673640167364013</v>
      </c>
      <c r="AH68" s="2">
        <f>(Table2[[#This Row],[Current Month High]]/Table2[[#This Row],[Close Price]])-1</f>
        <v>9.8136822642582722E-3</v>
      </c>
      <c r="AI68">
        <v>0.98136822642582699</v>
      </c>
      <c r="AJ68">
        <v>128.61323362054901</v>
      </c>
      <c r="AK68" t="str">
        <f>IF(AND(Table2[[#This Row],[20D EMA]]&gt;Table2[[#This Row],[50D EMA]],Table2[[#This Row],[50D EMA]]&gt;Table2[[#This Row],[200D EMA]]),"Uptrend","Downtrend/NoTrend")</f>
        <v>Uptrend</v>
      </c>
      <c r="AL68">
        <v>0.38</v>
      </c>
      <c r="AM68" t="s">
        <v>10340</v>
      </c>
      <c r="AN68">
        <v>10.14</v>
      </c>
      <c r="AO68" t="s">
        <v>10340</v>
      </c>
      <c r="AP68">
        <v>0.171216266029181</v>
      </c>
      <c r="AQ68">
        <f>(Table2[[#This Row],[Sharpe Ratio]]-AVERAGE(Table2[Sharpe Ratio]))/_xlfn.STDEV.P(Table2[Sharpe Ratio])</f>
        <v>1.2022725536860301</v>
      </c>
      <c r="AR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6.0734164188487831</v>
      </c>
      <c r="AS68">
        <f>_xlfn.RANK.AVG(Table2[[#This Row],[1Y Return vs Nifty Z-Score]],Table2[1Y Return vs Nifty Z-Score])</f>
        <v>96</v>
      </c>
      <c r="AT68">
        <f>_xlfn.RANK.AVG(Table2[[#This Row],[6M Return vs Nifty Z-Score]],Table2[6M Return vs Nifty Z-Score])</f>
        <v>171</v>
      </c>
      <c r="AU68">
        <f>_xlfn.RANK.AVG(Table2[[#This Row],[Sharpe Ratio Z-Score]],Table2[Sharpe Ratio Z-Score])</f>
        <v>89</v>
      </c>
      <c r="AV68">
        <f>(Table2[[#This Row],[Rank 1Y]]+Table2[[#This Row],[Rank 6M]]+Table2[[#This Row],[Rank Sharpe]])/3</f>
        <v>118.66666666666667</v>
      </c>
    </row>
    <row r="69" spans="1:48" x14ac:dyDescent="0.3">
      <c r="A69" t="s">
        <v>978</v>
      </c>
      <c r="B69" t="s">
        <v>979</v>
      </c>
      <c r="C69" t="s">
        <v>10301</v>
      </c>
      <c r="D69" t="s">
        <v>193</v>
      </c>
      <c r="E69">
        <v>14876.81200253</v>
      </c>
      <c r="F69">
        <v>632.29999999999995</v>
      </c>
      <c r="G69">
        <v>65.125091260013207</v>
      </c>
      <c r="H69">
        <f>(Table2[[#This Row],[1Y Return vs Nifty]]-AVERAGE(Table2[1Y Return vs Nifty]))/_xlfn.STDEV.P(Table2[1Y Return vs Nifty])</f>
        <v>0.57553974407325459</v>
      </c>
      <c r="I69">
        <v>30.8367185968985</v>
      </c>
      <c r="J69">
        <f>(Table2[[#This Row],[1M Return vs Nifty]]-AVERAGE(Table2[1M Return vs Nifty]))/_xlfn.STDEV.P(Table2[1M Return vs Nifty])</f>
        <v>2.7563969938949424</v>
      </c>
      <c r="K69">
        <v>33.054739747463998</v>
      </c>
      <c r="L69">
        <f>(Table2[[#This Row],[6M Return vs Nifty]]-AVERAGE(Table2[6M Return vs Nifty]))/_xlfn.STDEV.P(Table2[6M Return vs Nifty])</f>
        <v>0.90412052781412511</v>
      </c>
      <c r="M69">
        <v>19.662798404304901</v>
      </c>
      <c r="N69">
        <f>(Table2[[#This Row],[1W Return vs Nifty]]-AVERAGE(Table2[1W Return vs Nifty]))/_xlfn.STDEV.P(Table2[1W Return vs Nifty])</f>
        <v>4.0514232228373706</v>
      </c>
      <c r="O69">
        <v>533.96</v>
      </c>
      <c r="P69">
        <v>501.623050738335</v>
      </c>
      <c r="Q69">
        <v>429.32542899704998</v>
      </c>
      <c r="R69">
        <v>92.427096124222203</v>
      </c>
      <c r="S69" s="2">
        <f>(Table2[[#This Row],[Close Price]]-Table2[[#This Row],[20D EMA]])/Table2[[#This Row],[20D EMA]]</f>
        <v>0.18417109895872333</v>
      </c>
      <c r="T69" s="2">
        <f>(Table2[[#This Row],[Close Price]]-Table2[[#This Row],[50D EMA]])/Table2[[#This Row],[50D EMA]]</f>
        <v>0.26050826226849544</v>
      </c>
      <c r="U69" s="2">
        <f>(Table2[[#This Row],[Close Price]]-Table2[[#This Row],[200D EMA]])/Table2[[#This Row],[200D EMA]]</f>
        <v>0.47277556206516869</v>
      </c>
      <c r="V69">
        <v>2.6190844510277298</v>
      </c>
      <c r="W69">
        <v>611.5</v>
      </c>
      <c r="X69">
        <v>652</v>
      </c>
      <c r="Y69">
        <v>611.5</v>
      </c>
      <c r="Z69">
        <v>652</v>
      </c>
      <c r="AA69">
        <v>488.45</v>
      </c>
      <c r="AB69">
        <v>652</v>
      </c>
      <c r="AC69" s="2">
        <f>(Table2[[#This Row],[Close Price]]/Table2[[#This Row],[Day Low]])-1</f>
        <v>3.4014717906786451E-2</v>
      </c>
      <c r="AD69" s="2">
        <f>(Table2[[#This Row],[Day High]]/Table2[[#This Row],[Close Price]])-1</f>
        <v>3.1156096789498822E-2</v>
      </c>
      <c r="AE69" s="2">
        <f>(Table2[[#This Row],[Close Price]]/Table2[[#This Row],[Current Week Low]])-1</f>
        <v>3.4014717906786451E-2</v>
      </c>
      <c r="AF69" s="2">
        <f>(Table2[[#This Row],[Current Week High]]/Table2[[#This Row],[Close Price]])-1</f>
        <v>3.1156096789498822E-2</v>
      </c>
      <c r="AG69" s="2">
        <f>(Table2[[#This Row],[Close Price]]/Table2[[#This Row],[Current Month Low]])-1</f>
        <v>0.29450301975637205</v>
      </c>
      <c r="AH69" s="2">
        <f>(Table2[[#This Row],[Current Month High]]/Table2[[#This Row],[Close Price]])-1</f>
        <v>3.1156096789498822E-2</v>
      </c>
      <c r="AI69">
        <v>3.1156096789498799</v>
      </c>
      <c r="AJ69">
        <v>104.62783171520999</v>
      </c>
      <c r="AK69" t="str">
        <f>IF(AND(Table2[[#This Row],[20D EMA]]&gt;Table2[[#This Row],[50D EMA]],Table2[[#This Row],[50D EMA]]&gt;Table2[[#This Row],[200D EMA]]),"Uptrend","Downtrend/NoTrend")</f>
        <v>Uptrend</v>
      </c>
      <c r="AL69">
        <v>0.41</v>
      </c>
      <c r="AM69" t="s">
        <v>10340</v>
      </c>
      <c r="AN69">
        <v>22.33</v>
      </c>
      <c r="AO69" t="s">
        <v>10340</v>
      </c>
      <c r="AP69">
        <v>0.17183228062636299</v>
      </c>
      <c r="AQ69">
        <f>(Table2[[#This Row],[Sharpe Ratio]]-AVERAGE(Table2[Sharpe Ratio]))/_xlfn.STDEV.P(Table2[Sharpe Ratio])</f>
        <v>1.2092988754065772</v>
      </c>
      <c r="AR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9.4967793640262705</v>
      </c>
      <c r="AS69">
        <f>_xlfn.RANK.AVG(Table2[[#This Row],[1Y Return vs Nifty Z-Score]],Table2[1Y Return vs Nifty Z-Score])</f>
        <v>157</v>
      </c>
      <c r="AT69">
        <f>_xlfn.RANK.AVG(Table2[[#This Row],[6M Return vs Nifty Z-Score]],Table2[6M Return vs Nifty Z-Score])</f>
        <v>115</v>
      </c>
      <c r="AU69">
        <f>_xlfn.RANK.AVG(Table2[[#This Row],[Sharpe Ratio Z-Score]],Table2[Sharpe Ratio Z-Score])</f>
        <v>88</v>
      </c>
      <c r="AV69">
        <f>(Table2[[#This Row],[Rank 1Y]]+Table2[[#This Row],[Rank 6M]]+Table2[[#This Row],[Rank Sharpe]])/3</f>
        <v>120</v>
      </c>
    </row>
    <row r="70" spans="1:48" x14ac:dyDescent="0.3">
      <c r="A70" t="s">
        <v>73</v>
      </c>
      <c r="B70" t="s">
        <v>74</v>
      </c>
      <c r="C70" t="s">
        <v>10301</v>
      </c>
      <c r="D70" t="s">
        <v>63</v>
      </c>
      <c r="E70">
        <v>334677.16546607902</v>
      </c>
      <c r="F70">
        <v>2793.1</v>
      </c>
      <c r="G70">
        <v>50.4685933981632</v>
      </c>
      <c r="H70">
        <f>(Table2[[#This Row],[1Y Return vs Nifty]]-AVERAGE(Table2[1Y Return vs Nifty]))/_xlfn.STDEV.P(Table2[1Y Return vs Nifty])</f>
        <v>0.34310363380954062</v>
      </c>
      <c r="I70">
        <v>-2.3721436604162198</v>
      </c>
      <c r="J70">
        <f>(Table2[[#This Row],[1M Return vs Nifty]]-AVERAGE(Table2[1M Return vs Nifty]))/_xlfn.STDEV.P(Table2[1M Return vs Nifty])</f>
        <v>-0.36724420359490001</v>
      </c>
      <c r="K70">
        <v>31.677871522568001</v>
      </c>
      <c r="L70">
        <f>(Table2[[#This Row],[6M Return vs Nifty]]-AVERAGE(Table2[6M Return vs Nifty]))/_xlfn.STDEV.P(Table2[6M Return vs Nifty])</f>
        <v>0.85687576976951896</v>
      </c>
      <c r="M70">
        <v>-5.2327139842920403</v>
      </c>
      <c r="N70">
        <f>(Table2[[#This Row],[1W Return vs Nifty]]-AVERAGE(Table2[1W Return vs Nifty]))/_xlfn.STDEV.P(Table2[1W Return vs Nifty])</f>
        <v>-1.2787751060139581</v>
      </c>
      <c r="O70">
        <v>2767.48</v>
      </c>
      <c r="P70">
        <v>2731.312390476</v>
      </c>
      <c r="Q70">
        <v>2260.8265606309701</v>
      </c>
      <c r="R70">
        <v>56.242262185466501</v>
      </c>
      <c r="S70" s="2">
        <f>(Table2[[#This Row],[Close Price]]-Table2[[#This Row],[20D EMA]])/Table2[[#This Row],[20D EMA]]</f>
        <v>9.2575194762021373E-3</v>
      </c>
      <c r="T70" s="2">
        <f>(Table2[[#This Row],[Close Price]]-Table2[[#This Row],[50D EMA]])/Table2[[#This Row],[50D EMA]]</f>
        <v>2.2621948972022143E-2</v>
      </c>
      <c r="U70" s="2">
        <f>(Table2[[#This Row],[Close Price]]-Table2[[#This Row],[200D EMA]])/Table2[[#This Row],[200D EMA]]</f>
        <v>0.23543311487833837</v>
      </c>
      <c r="V70">
        <v>0.71777652699713101</v>
      </c>
      <c r="W70">
        <v>2753.1</v>
      </c>
      <c r="X70">
        <v>2799</v>
      </c>
      <c r="Y70">
        <v>2753.1</v>
      </c>
      <c r="Z70">
        <v>2799</v>
      </c>
      <c r="AA70">
        <v>2625.7</v>
      </c>
      <c r="AB70">
        <v>2926.5</v>
      </c>
      <c r="AC70" s="2">
        <f>(Table2[[#This Row],[Close Price]]/Table2[[#This Row],[Day Low]])-1</f>
        <v>1.4529076313973377E-2</v>
      </c>
      <c r="AD70" s="2">
        <f>(Table2[[#This Row],[Day High]]/Table2[[#This Row],[Close Price]])-1</f>
        <v>2.1123482868496968E-3</v>
      </c>
      <c r="AE70" s="2">
        <f>(Table2[[#This Row],[Close Price]]/Table2[[#This Row],[Current Week Low]])-1</f>
        <v>1.4529076313973377E-2</v>
      </c>
      <c r="AF70" s="2">
        <f>(Table2[[#This Row],[Current Week High]]/Table2[[#This Row],[Close Price]])-1</f>
        <v>2.1123482868496968E-3</v>
      </c>
      <c r="AG70" s="2">
        <f>(Table2[[#This Row],[Close Price]]/Table2[[#This Row],[Current Month Low]])-1</f>
        <v>6.3754427390791069E-2</v>
      </c>
      <c r="AH70" s="2">
        <f>(Table2[[#This Row],[Current Month High]]/Table2[[#This Row],[Close Price]])-1</f>
        <v>4.7760552790806043E-2</v>
      </c>
      <c r="AI70">
        <v>7.8908739393505503</v>
      </c>
      <c r="AJ70">
        <v>92.627586206896495</v>
      </c>
      <c r="AK70" t="str">
        <f>IF(AND(Table2[[#This Row],[20D EMA]]&gt;Table2[[#This Row],[50D EMA]],Table2[[#This Row],[50D EMA]]&gt;Table2[[#This Row],[200D EMA]]),"Uptrend","Downtrend/NoTrend")</f>
        <v>Uptrend</v>
      </c>
      <c r="AL70">
        <v>-0.05</v>
      </c>
      <c r="AM70" t="s">
        <v>10339</v>
      </c>
      <c r="AN70">
        <v>4.1900000000000004</v>
      </c>
      <c r="AO70" t="s">
        <v>10340</v>
      </c>
      <c r="AP70">
        <v>0.20364142165461399</v>
      </c>
      <c r="AQ70">
        <f>(Table2[[#This Row],[Sharpe Ratio]]-AVERAGE(Table2[Sharpe Ratio]))/_xlfn.STDEV.P(Table2[Sharpe Ratio])</f>
        <v>1.5721169961802837</v>
      </c>
      <c r="AR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1.1260770901504853</v>
      </c>
      <c r="AS70">
        <f>_xlfn.RANK.AVG(Table2[[#This Row],[1Y Return vs Nifty Z-Score]],Table2[1Y Return vs Nifty Z-Score])</f>
        <v>204</v>
      </c>
      <c r="AT70">
        <f>_xlfn.RANK.AVG(Table2[[#This Row],[6M Return vs Nifty Z-Score]],Table2[6M Return vs Nifty Z-Score])</f>
        <v>122</v>
      </c>
      <c r="AU70">
        <f>_xlfn.RANK.AVG(Table2[[#This Row],[Sharpe Ratio Z-Score]],Table2[Sharpe Ratio Z-Score])</f>
        <v>35</v>
      </c>
      <c r="AV70">
        <f>(Table2[[#This Row],[Rank 1Y]]+Table2[[#This Row],[Rank 6M]]+Table2[[#This Row],[Rank Sharpe]])/3</f>
        <v>120.33333333333333</v>
      </c>
    </row>
    <row r="71" spans="1:48" x14ac:dyDescent="0.3">
      <c r="A71" t="s">
        <v>673</v>
      </c>
      <c r="B71" t="s">
        <v>674</v>
      </c>
      <c r="C71" t="s">
        <v>10293</v>
      </c>
      <c r="D71" t="s">
        <v>423</v>
      </c>
      <c r="E71">
        <v>27142.83</v>
      </c>
      <c r="F71">
        <v>773.3</v>
      </c>
      <c r="G71">
        <v>79.209604699338499</v>
      </c>
      <c r="H71">
        <f>(Table2[[#This Row],[1Y Return vs Nifty]]-AVERAGE(Table2[1Y Return vs Nifty]))/_xlfn.STDEV.P(Table2[1Y Return vs Nifty])</f>
        <v>0.79890480369743333</v>
      </c>
      <c r="I71">
        <v>-9.2807408029707794</v>
      </c>
      <c r="J71">
        <f>(Table2[[#This Row],[1M Return vs Nifty]]-AVERAGE(Table2[1M Return vs Nifty]))/_xlfn.STDEV.P(Table2[1M Return vs Nifty])</f>
        <v>-1.0170700989879509</v>
      </c>
      <c r="K71">
        <v>68.340742273735998</v>
      </c>
      <c r="L71">
        <f>(Table2[[#This Row],[6M Return vs Nifty]]-AVERAGE(Table2[6M Return vs Nifty]))/_xlfn.STDEV.P(Table2[6M Return vs Nifty])</f>
        <v>2.1148962735039545</v>
      </c>
      <c r="M71">
        <v>2.4990595208744999</v>
      </c>
      <c r="N71">
        <f>(Table2[[#This Row],[1W Return vs Nifty]]-AVERAGE(Table2[1W Return vs Nifty]))/_xlfn.STDEV.P(Table2[1W Return vs Nifty])</f>
        <v>0.37661906997304556</v>
      </c>
      <c r="O71">
        <v>789.47</v>
      </c>
      <c r="P71">
        <v>784.81993507308403</v>
      </c>
      <c r="Q71">
        <v>607.81014020627595</v>
      </c>
      <c r="R71">
        <v>44.623557606049097</v>
      </c>
      <c r="S71" s="2">
        <f>(Table2[[#This Row],[Close Price]]-Table2[[#This Row],[20D EMA]])/Table2[[#This Row],[20D EMA]]</f>
        <v>-2.0482095583112814E-2</v>
      </c>
      <c r="T71" s="2">
        <f>(Table2[[#This Row],[Close Price]]-Table2[[#This Row],[50D EMA]])/Table2[[#This Row],[50D EMA]]</f>
        <v>-1.4678443498012459E-2</v>
      </c>
      <c r="U71" s="2">
        <f>(Table2[[#This Row],[Close Price]]-Table2[[#This Row],[200D EMA]])/Table2[[#This Row],[200D EMA]]</f>
        <v>0.27227229170207784</v>
      </c>
      <c r="V71">
        <v>0.49304943456140099</v>
      </c>
      <c r="W71">
        <v>770.1</v>
      </c>
      <c r="X71">
        <v>803</v>
      </c>
      <c r="Y71">
        <v>770.1</v>
      </c>
      <c r="Z71">
        <v>803</v>
      </c>
      <c r="AA71">
        <v>712</v>
      </c>
      <c r="AB71">
        <v>840.25</v>
      </c>
      <c r="AC71" s="2">
        <f>(Table2[[#This Row],[Close Price]]/Table2[[#This Row],[Day Low]])-1</f>
        <v>4.155304505908175E-3</v>
      </c>
      <c r="AD71" s="2">
        <f>(Table2[[#This Row],[Day High]]/Table2[[#This Row],[Close Price]])-1</f>
        <v>3.8406827880512084E-2</v>
      </c>
      <c r="AE71" s="2">
        <f>(Table2[[#This Row],[Close Price]]/Table2[[#This Row],[Current Week Low]])-1</f>
        <v>4.155304505908175E-3</v>
      </c>
      <c r="AF71" s="2">
        <f>(Table2[[#This Row],[Current Week High]]/Table2[[#This Row],[Close Price]])-1</f>
        <v>3.8406827880512084E-2</v>
      </c>
      <c r="AG71" s="2">
        <f>(Table2[[#This Row],[Close Price]]/Table2[[#This Row],[Current Month Low]])-1</f>
        <v>8.6095505617977519E-2</v>
      </c>
      <c r="AH71" s="2">
        <f>(Table2[[#This Row],[Current Month High]]/Table2[[#This Row],[Close Price]])-1</f>
        <v>8.6577007629639269E-2</v>
      </c>
      <c r="AI71">
        <v>25.436441225914901</v>
      </c>
      <c r="AJ71">
        <v>176.17857142857099</v>
      </c>
      <c r="AK71" t="str">
        <f>IF(AND(Table2[[#This Row],[20D EMA]]&gt;Table2[[#This Row],[50D EMA]],Table2[[#This Row],[50D EMA]]&gt;Table2[[#This Row],[200D EMA]]),"Uptrend","Downtrend/NoTrend")</f>
        <v>Uptrend</v>
      </c>
      <c r="AL71">
        <v>-0.01</v>
      </c>
      <c r="AM71" t="s">
        <v>10339</v>
      </c>
      <c r="AN71">
        <v>5.44</v>
      </c>
      <c r="AO71" t="s">
        <v>10340</v>
      </c>
      <c r="AP71">
        <v>0.111863356360133</v>
      </c>
      <c r="AQ71">
        <f>(Table2[[#This Row],[Sharpe Ratio]]-AVERAGE(Table2[Sharpe Ratio]))/_xlfn.STDEV.P(Table2[Sharpe Ratio])</f>
        <v>0.52528755967282958</v>
      </c>
      <c r="AR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2.798637607859312</v>
      </c>
      <c r="AS71">
        <f>_xlfn.RANK.AVG(Table2[[#This Row],[1Y Return vs Nifty Z-Score]],Table2[1Y Return vs Nifty Z-Score])</f>
        <v>129</v>
      </c>
      <c r="AT71">
        <f>_xlfn.RANK.AVG(Table2[[#This Row],[6M Return vs Nifty Z-Score]],Table2[6M Return vs Nifty Z-Score])</f>
        <v>26</v>
      </c>
      <c r="AU71">
        <f>_xlfn.RANK.AVG(Table2[[#This Row],[Sharpe Ratio Z-Score]],Table2[Sharpe Ratio Z-Score])</f>
        <v>209</v>
      </c>
      <c r="AV71">
        <f>(Table2[[#This Row],[Rank 1Y]]+Table2[[#This Row],[Rank 6M]]+Table2[[#This Row],[Rank Sharpe]])/3</f>
        <v>121.33333333333333</v>
      </c>
    </row>
    <row r="72" spans="1:48" x14ac:dyDescent="0.3">
      <c r="A72" t="s">
        <v>663</v>
      </c>
      <c r="B72" t="s">
        <v>664</v>
      </c>
      <c r="C72" t="s">
        <v>10301</v>
      </c>
      <c r="D72" t="s">
        <v>497</v>
      </c>
      <c r="E72">
        <v>27726.512392359899</v>
      </c>
      <c r="F72">
        <v>1514.9</v>
      </c>
      <c r="G72">
        <v>112.274845453547</v>
      </c>
      <c r="H72">
        <f>(Table2[[#This Row],[1Y Return vs Nifty]]-AVERAGE(Table2[1Y Return vs Nifty]))/_xlfn.STDEV.P(Table2[1Y Return vs Nifty])</f>
        <v>1.3232835480799165</v>
      </c>
      <c r="I72">
        <v>-3.8284132214094</v>
      </c>
      <c r="J72">
        <f>(Table2[[#This Row],[1M Return vs Nifty]]-AVERAGE(Table2[1M Return vs Nifty]))/_xlfn.STDEV.P(Table2[1M Return vs Nifty])</f>
        <v>-0.50422160318548048</v>
      </c>
      <c r="K72">
        <v>66.934348805391707</v>
      </c>
      <c r="L72">
        <f>(Table2[[#This Row],[6M Return vs Nifty]]-AVERAGE(Table2[6M Return vs Nifty]))/_xlfn.STDEV.P(Table2[6M Return vs Nifty])</f>
        <v>2.0666384098057349</v>
      </c>
      <c r="M72">
        <v>-4.6658420717296396</v>
      </c>
      <c r="N72">
        <f>(Table2[[#This Row],[1W Return vs Nifty]]-AVERAGE(Table2[1W Return vs Nifty]))/_xlfn.STDEV.P(Table2[1W Return vs Nifty])</f>
        <v>-1.157406255521978</v>
      </c>
      <c r="O72">
        <v>1551.66</v>
      </c>
      <c r="P72">
        <v>1505.3750525345699</v>
      </c>
      <c r="Q72">
        <v>1152.0840857524399</v>
      </c>
      <c r="R72">
        <v>38.879490509744898</v>
      </c>
      <c r="S72" s="2">
        <f>(Table2[[#This Row],[Close Price]]-Table2[[#This Row],[20D EMA]])/Table2[[#This Row],[20D EMA]]</f>
        <v>-2.3690756995733593E-2</v>
      </c>
      <c r="T72" s="2">
        <f>(Table2[[#This Row],[Close Price]]-Table2[[#This Row],[50D EMA]])/Table2[[#This Row],[50D EMA]]</f>
        <v>6.3272919591653891E-3</v>
      </c>
      <c r="U72" s="2">
        <f>(Table2[[#This Row],[Close Price]]-Table2[[#This Row],[200D EMA]])/Table2[[#This Row],[200D EMA]]</f>
        <v>0.31492138354693161</v>
      </c>
      <c r="V72">
        <v>0.25360629282504299</v>
      </c>
      <c r="W72">
        <v>1510.05</v>
      </c>
      <c r="X72">
        <v>1536.8</v>
      </c>
      <c r="Y72">
        <v>1510.05</v>
      </c>
      <c r="Z72">
        <v>1536.8</v>
      </c>
      <c r="AA72">
        <v>1458.55</v>
      </c>
      <c r="AB72">
        <v>1666</v>
      </c>
      <c r="AC72" s="2">
        <f>(Table2[[#This Row],[Close Price]]/Table2[[#This Row],[Day Low]])-1</f>
        <v>3.2118141783386012E-3</v>
      </c>
      <c r="AD72" s="2">
        <f>(Table2[[#This Row],[Day High]]/Table2[[#This Row],[Close Price]])-1</f>
        <v>1.445639976236035E-2</v>
      </c>
      <c r="AE72" s="2">
        <f>(Table2[[#This Row],[Close Price]]/Table2[[#This Row],[Current Week Low]])-1</f>
        <v>3.2118141783386012E-3</v>
      </c>
      <c r="AF72" s="2">
        <f>(Table2[[#This Row],[Current Week High]]/Table2[[#This Row],[Close Price]])-1</f>
        <v>1.445639976236035E-2</v>
      </c>
      <c r="AG72" s="2">
        <f>(Table2[[#This Row],[Close Price]]/Table2[[#This Row],[Current Month Low]])-1</f>
        <v>3.8634260052792246E-2</v>
      </c>
      <c r="AH72" s="2">
        <f>(Table2[[#This Row],[Current Month High]]/Table2[[#This Row],[Close Price]])-1</f>
        <v>9.9742557264505871E-2</v>
      </c>
      <c r="AI72">
        <v>17.232160538649399</v>
      </c>
      <c r="AJ72">
        <v>152.90484140233701</v>
      </c>
      <c r="AK72" t="str">
        <f>IF(AND(Table2[[#This Row],[20D EMA]]&gt;Table2[[#This Row],[50D EMA]],Table2[[#This Row],[50D EMA]]&gt;Table2[[#This Row],[200D EMA]]),"Uptrend","Downtrend/NoTrend")</f>
        <v>Uptrend</v>
      </c>
      <c r="AL72">
        <v>0.16</v>
      </c>
      <c r="AM72" t="s">
        <v>10340</v>
      </c>
      <c r="AN72">
        <v>-1.62</v>
      </c>
      <c r="AO72" t="s">
        <v>10339</v>
      </c>
      <c r="AP72">
        <v>8.7110499895928006E-2</v>
      </c>
      <c r="AQ72">
        <f>(Table2[[#This Row],[Sharpe Ratio]]-AVERAGE(Table2[Sharpe Ratio]))/_xlfn.STDEV.P(Table2[Sharpe Ratio])</f>
        <v>0.24295409904439108</v>
      </c>
      <c r="AR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1.971248198222584</v>
      </c>
      <c r="AS72">
        <f>_xlfn.RANK.AVG(Table2[[#This Row],[1Y Return vs Nifty Z-Score]],Table2[1Y Return vs Nifty Z-Score])</f>
        <v>66</v>
      </c>
      <c r="AT72">
        <f>_xlfn.RANK.AVG(Table2[[#This Row],[6M Return vs Nifty Z-Score]],Table2[6M Return vs Nifty Z-Score])</f>
        <v>28</v>
      </c>
      <c r="AU72">
        <f>_xlfn.RANK.AVG(Table2[[#This Row],[Sharpe Ratio Z-Score]],Table2[Sharpe Ratio Z-Score])</f>
        <v>279</v>
      </c>
      <c r="AV72">
        <f>(Table2[[#This Row],[Rank 1Y]]+Table2[[#This Row],[Rank 6M]]+Table2[[#This Row],[Rank Sharpe]])/3</f>
        <v>124.33333333333333</v>
      </c>
    </row>
    <row r="73" spans="1:48" x14ac:dyDescent="0.3">
      <c r="A73" t="s">
        <v>111</v>
      </c>
      <c r="B73" t="s">
        <v>112</v>
      </c>
      <c r="C73" t="s">
        <v>10305</v>
      </c>
      <c r="D73" t="s">
        <v>113</v>
      </c>
      <c r="E73">
        <v>250817.27619777501</v>
      </c>
      <c r="F73">
        <v>7043.05</v>
      </c>
      <c r="G73">
        <v>53.260380253949599</v>
      </c>
      <c r="H73">
        <f>(Table2[[#This Row],[1Y Return vs Nifty]]-AVERAGE(Table2[1Y Return vs Nifty]))/_xlfn.STDEV.P(Table2[1Y Return vs Nifty])</f>
        <v>0.38737833596287252</v>
      </c>
      <c r="I73">
        <v>1.6254471258246499</v>
      </c>
      <c r="J73">
        <f>(Table2[[#This Row],[1M Return vs Nifty]]-AVERAGE(Table2[1M Return vs Nifty]))/_xlfn.STDEV.P(Table2[1M Return vs Nifty])</f>
        <v>8.7710652768104094E-3</v>
      </c>
      <c r="K73">
        <v>41.201002329173001</v>
      </c>
      <c r="L73">
        <f>(Table2[[#This Row],[6M Return vs Nifty]]-AVERAGE(Table2[6M Return vs Nifty]))/_xlfn.STDEV.P(Table2[6M Return vs Nifty])</f>
        <v>1.1836448843804492</v>
      </c>
      <c r="M73">
        <v>-4.8421241414958001</v>
      </c>
      <c r="N73">
        <f>(Table2[[#This Row],[1W Return vs Nifty]]-AVERAGE(Table2[1W Return vs Nifty]))/_xlfn.STDEV.P(Table2[1W Return vs Nifty])</f>
        <v>-1.1951487361348461</v>
      </c>
      <c r="O73">
        <v>7036.48</v>
      </c>
      <c r="P73">
        <v>7032.9980139898798</v>
      </c>
      <c r="Q73">
        <v>5847.5014847156699</v>
      </c>
      <c r="R73">
        <v>52.166568543419501</v>
      </c>
      <c r="S73" s="2">
        <f>(Table2[[#This Row],[Close Price]]-Table2[[#This Row],[20D EMA]])/Table2[[#This Row],[20D EMA]]</f>
        <v>9.3370548910827846E-4</v>
      </c>
      <c r="T73" s="2">
        <f>(Table2[[#This Row],[Close Price]]-Table2[[#This Row],[50D EMA]])/Table2[[#This Row],[50D EMA]]</f>
        <v>1.4292604647584376E-3</v>
      </c>
      <c r="U73" s="2">
        <f>(Table2[[#This Row],[Close Price]]-Table2[[#This Row],[200D EMA]])/Table2[[#This Row],[200D EMA]]</f>
        <v>0.20445458943606629</v>
      </c>
      <c r="V73">
        <v>0.74486469929330601</v>
      </c>
      <c r="W73">
        <v>6993.3</v>
      </c>
      <c r="X73">
        <v>7065.6</v>
      </c>
      <c r="Y73">
        <v>6993.3</v>
      </c>
      <c r="Z73">
        <v>7065.6</v>
      </c>
      <c r="AA73">
        <v>6565.7</v>
      </c>
      <c r="AB73">
        <v>7256.75</v>
      </c>
      <c r="AC73" s="2">
        <f>(Table2[[#This Row],[Close Price]]/Table2[[#This Row],[Day Low]])-1</f>
        <v>7.113951925414419E-3</v>
      </c>
      <c r="AD73" s="2">
        <f>(Table2[[#This Row],[Day High]]/Table2[[#This Row],[Close Price]])-1</f>
        <v>3.2017378834454657E-3</v>
      </c>
      <c r="AE73" s="2">
        <f>(Table2[[#This Row],[Close Price]]/Table2[[#This Row],[Current Week Low]])-1</f>
        <v>7.113951925414419E-3</v>
      </c>
      <c r="AF73" s="2">
        <f>(Table2[[#This Row],[Current Week High]]/Table2[[#This Row],[Close Price]])-1</f>
        <v>3.2017378834454657E-3</v>
      </c>
      <c r="AG73" s="2">
        <f>(Table2[[#This Row],[Close Price]]/Table2[[#This Row],[Current Month Low]])-1</f>
        <v>7.2703595960826872E-2</v>
      </c>
      <c r="AH73" s="2">
        <f>(Table2[[#This Row],[Current Month High]]/Table2[[#This Row],[Close Price]])-1</f>
        <v>3.034196832338254E-2</v>
      </c>
      <c r="AI73">
        <v>13.142743555703801</v>
      </c>
      <c r="AJ73">
        <v>116.976278496611</v>
      </c>
      <c r="AK73" t="str">
        <f>IF(AND(Table2[[#This Row],[20D EMA]]&gt;Table2[[#This Row],[50D EMA]],Table2[[#This Row],[50D EMA]]&gt;Table2[[#This Row],[200D EMA]]),"Uptrend","Downtrend/NoTrend")</f>
        <v>Uptrend</v>
      </c>
      <c r="AL73">
        <v>-0.03</v>
      </c>
      <c r="AM73" t="s">
        <v>10339</v>
      </c>
      <c r="AN73">
        <v>3.18</v>
      </c>
      <c r="AO73" t="s">
        <v>10340</v>
      </c>
      <c r="AP73">
        <v>0.15965017870136</v>
      </c>
      <c r="AQ73">
        <f>(Table2[[#This Row],[Sharpe Ratio]]-AVERAGE(Table2[Sharpe Ratio]))/_xlfn.STDEV.P(Table2[Sharpe Ratio])</f>
        <v>1.0703486496341221</v>
      </c>
      <c r="AR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1.4549941991194082</v>
      </c>
      <c r="AS73">
        <f>_xlfn.RANK.AVG(Table2[[#This Row],[1Y Return vs Nifty Z-Score]],Table2[1Y Return vs Nifty Z-Score])</f>
        <v>191</v>
      </c>
      <c r="AT73">
        <f>_xlfn.RANK.AVG(Table2[[#This Row],[6M Return vs Nifty Z-Score]],Table2[6M Return vs Nifty Z-Score])</f>
        <v>83</v>
      </c>
      <c r="AU73">
        <f>_xlfn.RANK.AVG(Table2[[#This Row],[Sharpe Ratio Z-Score]],Table2[Sharpe Ratio Z-Score])</f>
        <v>101</v>
      </c>
      <c r="AV73">
        <f>(Table2[[#This Row],[Rank 1Y]]+Table2[[#This Row],[Rank 6M]]+Table2[[#This Row],[Rank Sharpe]])/3</f>
        <v>125</v>
      </c>
    </row>
    <row r="74" spans="1:48" x14ac:dyDescent="0.3">
      <c r="A74" t="s">
        <v>197</v>
      </c>
      <c r="B74" t="s">
        <v>198</v>
      </c>
      <c r="C74" t="s">
        <v>10301</v>
      </c>
      <c r="D74" t="s">
        <v>104</v>
      </c>
      <c r="E74">
        <v>131846.17587728001</v>
      </c>
      <c r="F74">
        <v>2775.2</v>
      </c>
      <c r="G74">
        <v>75.865997253525606</v>
      </c>
      <c r="H74">
        <f>(Table2[[#This Row],[1Y Return vs Nifty]]-AVERAGE(Table2[1Y Return vs Nifty]))/_xlfn.STDEV.P(Table2[1Y Return vs Nifty])</f>
        <v>0.7458788273503496</v>
      </c>
      <c r="I74">
        <v>12.441234298324</v>
      </c>
      <c r="J74">
        <f>(Table2[[#This Row],[1M Return vs Nifty]]-AVERAGE(Table2[1M Return vs Nifty]))/_xlfn.STDEV.P(Table2[1M Return vs Nifty])</f>
        <v>1.0261090919013029</v>
      </c>
      <c r="K74">
        <v>15.2993560566127</v>
      </c>
      <c r="L74">
        <f>(Table2[[#This Row],[6M Return vs Nifty]]-AVERAGE(Table2[6M Return vs Nifty]))/_xlfn.STDEV.P(Table2[6M Return vs Nifty])</f>
        <v>0.29487645398361806</v>
      </c>
      <c r="M74">
        <v>3.9151574022207498</v>
      </c>
      <c r="N74">
        <f>(Table2[[#This Row],[1W Return vs Nifty]]-AVERAGE(Table2[1W Return vs Nifty]))/_xlfn.STDEV.P(Table2[1W Return vs Nifty])</f>
        <v>0.67980955839613133</v>
      </c>
      <c r="O74">
        <v>2607.48</v>
      </c>
      <c r="P74">
        <v>2493.4456357691101</v>
      </c>
      <c r="Q74">
        <v>2144.2313044017501</v>
      </c>
      <c r="R74">
        <v>81.356096875197807</v>
      </c>
      <c r="S74" s="2">
        <f>(Table2[[#This Row],[Close Price]]-Table2[[#This Row],[20D EMA]])/Table2[[#This Row],[20D EMA]]</f>
        <v>6.4322641017380694E-2</v>
      </c>
      <c r="T74" s="2">
        <f>(Table2[[#This Row],[Close Price]]-Table2[[#This Row],[50D EMA]])/Table2[[#This Row],[50D EMA]]</f>
        <v>0.11299799770608665</v>
      </c>
      <c r="U74" s="2">
        <f>(Table2[[#This Row],[Close Price]]-Table2[[#This Row],[200D EMA]])/Table2[[#This Row],[200D EMA]]</f>
        <v>0.29426335409942761</v>
      </c>
      <c r="V74">
        <v>1.08198114958809</v>
      </c>
      <c r="W74">
        <v>2740.7</v>
      </c>
      <c r="X74">
        <v>2789</v>
      </c>
      <c r="Y74">
        <v>2740.7</v>
      </c>
      <c r="Z74">
        <v>2789</v>
      </c>
      <c r="AA74">
        <v>2427</v>
      </c>
      <c r="AB74">
        <v>2818</v>
      </c>
      <c r="AC74" s="2">
        <f>(Table2[[#This Row],[Close Price]]/Table2[[#This Row],[Day Low]])-1</f>
        <v>1.2588024957127741E-2</v>
      </c>
      <c r="AD74" s="2">
        <f>(Table2[[#This Row],[Day High]]/Table2[[#This Row],[Close Price]])-1</f>
        <v>4.9726145863362436E-3</v>
      </c>
      <c r="AE74" s="2">
        <f>(Table2[[#This Row],[Close Price]]/Table2[[#This Row],[Current Week Low]])-1</f>
        <v>1.2588024957127741E-2</v>
      </c>
      <c r="AF74" s="2">
        <f>(Table2[[#This Row],[Current Week High]]/Table2[[#This Row],[Close Price]])-1</f>
        <v>4.9726145863362436E-3</v>
      </c>
      <c r="AG74" s="2">
        <f>(Table2[[#This Row],[Close Price]]/Table2[[#This Row],[Current Month Low]])-1</f>
        <v>0.14346930366707866</v>
      </c>
      <c r="AH74" s="2">
        <f>(Table2[[#This Row],[Current Month High]]/Table2[[#This Row],[Close Price]])-1</f>
        <v>1.5422311905448405E-2</v>
      </c>
      <c r="AI74">
        <v>1.54223119054484</v>
      </c>
      <c r="AJ74">
        <v>107.73232531157601</v>
      </c>
      <c r="AK74" t="str">
        <f>IF(AND(Table2[[#This Row],[20D EMA]]&gt;Table2[[#This Row],[50D EMA]],Table2[[#This Row],[50D EMA]]&gt;Table2[[#This Row],[200D EMA]]),"Uptrend","Downtrend/NoTrend")</f>
        <v>Uptrend</v>
      </c>
      <c r="AL74">
        <v>0.1</v>
      </c>
      <c r="AM74" t="s">
        <v>10340</v>
      </c>
      <c r="AN74">
        <v>7.79</v>
      </c>
      <c r="AO74" t="s">
        <v>10340</v>
      </c>
      <c r="AP74">
        <v>0.26710637567919798</v>
      </c>
      <c r="AQ74">
        <f>(Table2[[#This Row],[Sharpe Ratio]]-AVERAGE(Table2[Sharpe Ratio]))/_xlfn.STDEV.P(Table2[Sharpe Ratio])</f>
        <v>2.2960043634543235</v>
      </c>
      <c r="AR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5.0426782950857261</v>
      </c>
      <c r="AS74">
        <f>_xlfn.RANK.AVG(Table2[[#This Row],[1Y Return vs Nifty Z-Score]],Table2[1Y Return vs Nifty Z-Score])</f>
        <v>136</v>
      </c>
      <c r="AT74">
        <f>_xlfn.RANK.AVG(Table2[[#This Row],[6M Return vs Nifty Z-Score]],Table2[6M Return vs Nifty Z-Score])</f>
        <v>234</v>
      </c>
      <c r="AU74">
        <f>_xlfn.RANK.AVG(Table2[[#This Row],[Sharpe Ratio Z-Score]],Table2[Sharpe Ratio Z-Score])</f>
        <v>6</v>
      </c>
      <c r="AV74">
        <f>(Table2[[#This Row],[Rank 1Y]]+Table2[[#This Row],[Rank 6M]]+Table2[[#This Row],[Rank Sharpe]])/3</f>
        <v>125.33333333333333</v>
      </c>
    </row>
    <row r="75" spans="1:48" x14ac:dyDescent="0.3">
      <c r="A75" t="s">
        <v>512</v>
      </c>
      <c r="B75" t="s">
        <v>513</v>
      </c>
      <c r="C75" t="s">
        <v>10305</v>
      </c>
      <c r="D75" t="s">
        <v>514</v>
      </c>
      <c r="E75">
        <v>41031.428237029999</v>
      </c>
      <c r="F75">
        <v>4546.8500000000004</v>
      </c>
      <c r="G75">
        <v>44.560540365343499</v>
      </c>
      <c r="H75">
        <f>(Table2[[#This Row],[1Y Return vs Nifty]]-AVERAGE(Table2[1Y Return vs Nifty]))/_xlfn.STDEV.P(Table2[1Y Return vs Nifty])</f>
        <v>0.24940834049156288</v>
      </c>
      <c r="I75">
        <v>8.0324677958152808</v>
      </c>
      <c r="J75">
        <f>(Table2[[#This Row],[1M Return vs Nifty]]-AVERAGE(Table2[1M Return vs Nifty]))/_xlfn.STDEV.P(Table2[1M Return vs Nifty])</f>
        <v>0.61141844183797256</v>
      </c>
      <c r="K75">
        <v>29.7636860304398</v>
      </c>
      <c r="L75">
        <f>(Table2[[#This Row],[6M Return vs Nifty]]-AVERAGE(Table2[6M Return vs Nifty]))/_xlfn.STDEV.P(Table2[6M Return vs Nifty])</f>
        <v>0.79119393559477558</v>
      </c>
      <c r="M75">
        <v>5.4925660811081798</v>
      </c>
      <c r="N75">
        <f>(Table2[[#This Row],[1W Return vs Nifty]]-AVERAGE(Table2[1W Return vs Nifty]))/_xlfn.STDEV.P(Table2[1W Return vs Nifty])</f>
        <v>1.0175371364785366</v>
      </c>
      <c r="O75">
        <v>4423.21</v>
      </c>
      <c r="P75">
        <v>4343.3856596093501</v>
      </c>
      <c r="Q75">
        <v>3726.1506460986998</v>
      </c>
      <c r="R75">
        <v>58.1758599679684</v>
      </c>
      <c r="S75" s="2">
        <f>(Table2[[#This Row],[Close Price]]-Table2[[#This Row],[20D EMA]])/Table2[[#This Row],[20D EMA]]</f>
        <v>2.7952550297182438E-2</v>
      </c>
      <c r="T75" s="2">
        <f>(Table2[[#This Row],[Close Price]]-Table2[[#This Row],[50D EMA]])/Table2[[#This Row],[50D EMA]]</f>
        <v>4.6844640641225052E-2</v>
      </c>
      <c r="U75" s="2">
        <f>(Table2[[#This Row],[Close Price]]-Table2[[#This Row],[200D EMA]])/Table2[[#This Row],[200D EMA]]</f>
        <v>0.22025393813870014</v>
      </c>
      <c r="V75">
        <v>1.0371727416435199</v>
      </c>
      <c r="W75">
        <v>4531.1000000000004</v>
      </c>
      <c r="X75">
        <v>4693</v>
      </c>
      <c r="Y75">
        <v>4531.1000000000004</v>
      </c>
      <c r="Z75">
        <v>4693</v>
      </c>
      <c r="AA75">
        <v>3950.05</v>
      </c>
      <c r="AB75">
        <v>4779.8999999999996</v>
      </c>
      <c r="AC75" s="2">
        <f>(Table2[[#This Row],[Close Price]]/Table2[[#This Row],[Day Low]])-1</f>
        <v>3.4759771357948388E-3</v>
      </c>
      <c r="AD75" s="2">
        <f>(Table2[[#This Row],[Day High]]/Table2[[#This Row],[Close Price]])-1</f>
        <v>3.2143132058457979E-2</v>
      </c>
      <c r="AE75" s="2">
        <f>(Table2[[#This Row],[Close Price]]/Table2[[#This Row],[Current Week Low]])-1</f>
        <v>3.4759771357948388E-3</v>
      </c>
      <c r="AF75" s="2">
        <f>(Table2[[#This Row],[Current Week High]]/Table2[[#This Row],[Close Price]])-1</f>
        <v>3.2143132058457979E-2</v>
      </c>
      <c r="AG75" s="2">
        <f>(Table2[[#This Row],[Close Price]]/Table2[[#This Row],[Current Month Low]])-1</f>
        <v>0.15108669510512529</v>
      </c>
      <c r="AH75" s="2">
        <f>(Table2[[#This Row],[Current Month High]]/Table2[[#This Row],[Close Price]])-1</f>
        <v>5.125526463375718E-2</v>
      </c>
      <c r="AI75">
        <v>10.839372312699901</v>
      </c>
      <c r="AJ75">
        <v>95.892033949420494</v>
      </c>
      <c r="AK75" t="str">
        <f>IF(AND(Table2[[#This Row],[20D EMA]]&gt;Table2[[#This Row],[50D EMA]],Table2[[#This Row],[50D EMA]]&gt;Table2[[#This Row],[200D EMA]]),"Uptrend","Downtrend/NoTrend")</f>
        <v>Uptrend</v>
      </c>
      <c r="AL75">
        <v>0.01</v>
      </c>
      <c r="AM75" t="s">
        <v>10340</v>
      </c>
      <c r="AN75">
        <v>9.9</v>
      </c>
      <c r="AO75" t="s">
        <v>10340</v>
      </c>
      <c r="AP75">
        <v>0.238537595455316</v>
      </c>
      <c r="AQ75">
        <f>(Table2[[#This Row],[Sharpe Ratio]]-AVERAGE(Table2[Sharpe Ratio]))/_xlfn.STDEV.P(Table2[Sharpe Ratio])</f>
        <v>1.970146109551143</v>
      </c>
      <c r="AR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4.6397039639539903</v>
      </c>
      <c r="AS75">
        <f>_xlfn.RANK.AVG(Table2[[#This Row],[1Y Return vs Nifty Z-Score]],Table2[1Y Return vs Nifty Z-Score])</f>
        <v>227</v>
      </c>
      <c r="AT75">
        <f>_xlfn.RANK.AVG(Table2[[#This Row],[6M Return vs Nifty Z-Score]],Table2[6M Return vs Nifty Z-Score])</f>
        <v>136</v>
      </c>
      <c r="AU75">
        <f>_xlfn.RANK.AVG(Table2[[#This Row],[Sharpe Ratio Z-Score]],Table2[Sharpe Ratio Z-Score])</f>
        <v>16</v>
      </c>
      <c r="AV75">
        <f>(Table2[[#This Row],[Rank 1Y]]+Table2[[#This Row],[Rank 6M]]+Table2[[#This Row],[Rank Sharpe]])/3</f>
        <v>126.33333333333333</v>
      </c>
    </row>
    <row r="76" spans="1:48" x14ac:dyDescent="0.3">
      <c r="A76" t="s">
        <v>1078</v>
      </c>
      <c r="B76" t="s">
        <v>1079</v>
      </c>
      <c r="C76" t="s">
        <v>10299</v>
      </c>
      <c r="D76" t="s">
        <v>51</v>
      </c>
      <c r="E76">
        <v>12105.839082029999</v>
      </c>
      <c r="F76">
        <v>1316.45</v>
      </c>
      <c r="G76">
        <v>170.60353929113799</v>
      </c>
      <c r="H76">
        <f>(Table2[[#This Row],[1Y Return vs Nifty]]-AVERAGE(Table2[1Y Return vs Nifty]))/_xlfn.STDEV.P(Table2[1Y Return vs Nifty])</f>
        <v>2.2483131724939849</v>
      </c>
      <c r="I76">
        <v>30.221039959045701</v>
      </c>
      <c r="J76">
        <f>(Table2[[#This Row],[1M Return vs Nifty]]-AVERAGE(Table2[1M Return vs Nifty]))/_xlfn.STDEV.P(Table2[1M Return vs Nifty])</f>
        <v>2.6984859717494056</v>
      </c>
      <c r="K76">
        <v>52.014766115247497</v>
      </c>
      <c r="L76">
        <f>(Table2[[#This Row],[6M Return vs Nifty]]-AVERAGE(Table2[6M Return vs Nifty]))/_xlfn.STDEV.P(Table2[6M Return vs Nifty])</f>
        <v>1.5546997496078059</v>
      </c>
      <c r="M76">
        <v>-3.1400572813766101</v>
      </c>
      <c r="N76">
        <f>(Table2[[#This Row],[1W Return vs Nifty]]-AVERAGE(Table2[1W Return vs Nifty]))/_xlfn.STDEV.P(Table2[1W Return vs Nifty])</f>
        <v>-0.83073149531693835</v>
      </c>
      <c r="O76">
        <v>1192.3699999999999</v>
      </c>
      <c r="P76">
        <v>1074.40316132357</v>
      </c>
      <c r="Q76">
        <v>839.99326483736604</v>
      </c>
      <c r="R76">
        <v>75.059812482373601</v>
      </c>
      <c r="S76" s="2">
        <f>(Table2[[#This Row],[Close Price]]-Table2[[#This Row],[20D EMA]])/Table2[[#This Row],[20D EMA]]</f>
        <v>0.10406165871331899</v>
      </c>
      <c r="T76" s="2">
        <f>(Table2[[#This Row],[Close Price]]-Table2[[#This Row],[50D EMA]])/Table2[[#This Row],[50D EMA]]</f>
        <v>0.22528492784612594</v>
      </c>
      <c r="U76" s="2">
        <f>(Table2[[#This Row],[Close Price]]-Table2[[#This Row],[200D EMA]])/Table2[[#This Row],[200D EMA]]</f>
        <v>0.56721494696136932</v>
      </c>
      <c r="V76">
        <v>1.2590018418569899</v>
      </c>
      <c r="W76">
        <v>1293</v>
      </c>
      <c r="X76">
        <v>1345</v>
      </c>
      <c r="Y76">
        <v>1293</v>
      </c>
      <c r="Z76">
        <v>1345</v>
      </c>
      <c r="AA76">
        <v>1025.55</v>
      </c>
      <c r="AB76">
        <v>1347.55</v>
      </c>
      <c r="AC76" s="2">
        <f>(Table2[[#This Row],[Close Price]]/Table2[[#This Row],[Day Low]])-1</f>
        <v>1.8136117556071252E-2</v>
      </c>
      <c r="AD76" s="2">
        <f>(Table2[[#This Row],[Day High]]/Table2[[#This Row],[Close Price]])-1</f>
        <v>2.1687113069239317E-2</v>
      </c>
      <c r="AE76" s="2">
        <f>(Table2[[#This Row],[Close Price]]/Table2[[#This Row],[Current Week Low]])-1</f>
        <v>1.8136117556071252E-2</v>
      </c>
      <c r="AF76" s="2">
        <f>(Table2[[#This Row],[Current Week High]]/Table2[[#This Row],[Close Price]])-1</f>
        <v>2.1687113069239317E-2</v>
      </c>
      <c r="AG76" s="2">
        <f>(Table2[[#This Row],[Close Price]]/Table2[[#This Row],[Current Month Low]])-1</f>
        <v>0.28365267417483309</v>
      </c>
      <c r="AH76" s="2">
        <f>(Table2[[#This Row],[Current Month High]]/Table2[[#This Row],[Close Price]])-1</f>
        <v>2.362414068137797E-2</v>
      </c>
      <c r="AI76">
        <v>2.3624140681377899</v>
      </c>
      <c r="AJ76">
        <v>203.539312889093</v>
      </c>
      <c r="AK76" t="str">
        <f>IF(AND(Table2[[#This Row],[20D EMA]]&gt;Table2[[#This Row],[50D EMA]],Table2[[#This Row],[50D EMA]]&gt;Table2[[#This Row],[200D EMA]]),"Uptrend","Downtrend/NoTrend")</f>
        <v>Uptrend</v>
      </c>
      <c r="AL76">
        <v>0.28999999999999998</v>
      </c>
      <c r="AM76" t="s">
        <v>10340</v>
      </c>
      <c r="AN76">
        <v>18.079999999999998</v>
      </c>
      <c r="AO76" t="s">
        <v>10340</v>
      </c>
      <c r="AP76">
        <v>8.2058279758611005E-2</v>
      </c>
      <c r="AQ76">
        <f>(Table2[[#This Row],[Sharpe Ratio]]-AVERAGE(Table2[Sharpe Ratio]))/_xlfn.STDEV.P(Table2[Sharpe Ratio])</f>
        <v>0.1853279904258516</v>
      </c>
      <c r="AR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5.8560953889601093</v>
      </c>
      <c r="AS76">
        <f>_xlfn.RANK.AVG(Table2[[#This Row],[1Y Return vs Nifty Z-Score]],Table2[1Y Return vs Nifty Z-Score])</f>
        <v>26</v>
      </c>
      <c r="AT76">
        <f>_xlfn.RANK.AVG(Table2[[#This Row],[6M Return vs Nifty Z-Score]],Table2[6M Return vs Nifty Z-Score])</f>
        <v>54</v>
      </c>
      <c r="AU76">
        <f>_xlfn.RANK.AVG(Table2[[#This Row],[Sharpe Ratio Z-Score]],Table2[Sharpe Ratio Z-Score])</f>
        <v>300</v>
      </c>
      <c r="AV76">
        <f>(Table2[[#This Row],[Rank 1Y]]+Table2[[#This Row],[Rank 6M]]+Table2[[#This Row],[Rank Sharpe]])/3</f>
        <v>126.66666666666667</v>
      </c>
    </row>
    <row r="77" spans="1:48" x14ac:dyDescent="0.3">
      <c r="A77" t="s">
        <v>161</v>
      </c>
      <c r="B77" t="s">
        <v>162</v>
      </c>
      <c r="C77" t="s">
        <v>10305</v>
      </c>
      <c r="D77" t="s">
        <v>163</v>
      </c>
      <c r="E77">
        <v>165085.10045999999</v>
      </c>
      <c r="F77">
        <v>7790.4</v>
      </c>
      <c r="G77">
        <v>52.878761545962703</v>
      </c>
      <c r="H77">
        <f>(Table2[[#This Row],[1Y Return vs Nifty]]-AVERAGE(Table2[1Y Return vs Nifty]))/_xlfn.STDEV.P(Table2[1Y Return vs Nifty])</f>
        <v>0.38132627844378236</v>
      </c>
      <c r="I77">
        <v>1.1609344230538301</v>
      </c>
      <c r="J77">
        <f>(Table2[[#This Row],[1M Return vs Nifty]]-AVERAGE(Table2[1M Return vs Nifty]))/_xlfn.STDEV.P(Table2[1M Return vs Nifty])</f>
        <v>-3.4921217942338115E-2</v>
      </c>
      <c r="K77">
        <v>34.0368087721995</v>
      </c>
      <c r="L77">
        <f>(Table2[[#This Row],[6M Return vs Nifty]]-AVERAGE(Table2[6M Return vs Nifty]))/_xlfn.STDEV.P(Table2[6M Return vs Nifty])</f>
        <v>0.93781846100612387</v>
      </c>
      <c r="M77">
        <v>-3.7373168659012102</v>
      </c>
      <c r="N77">
        <f>(Table2[[#This Row],[1W Return vs Nifty]]-AVERAGE(Table2[1W Return vs Nifty]))/_xlfn.STDEV.P(Table2[1W Return vs Nifty])</f>
        <v>-0.95860643075235563</v>
      </c>
      <c r="O77">
        <v>7830.19</v>
      </c>
      <c r="P77">
        <v>7870.8634777402704</v>
      </c>
      <c r="Q77">
        <v>6639.6536240464702</v>
      </c>
      <c r="R77">
        <v>48.380351856957503</v>
      </c>
      <c r="S77" s="2">
        <f>(Table2[[#This Row],[Close Price]]-Table2[[#This Row],[20D EMA]])/Table2[[#This Row],[20D EMA]]</f>
        <v>-5.0816136006916774E-3</v>
      </c>
      <c r="T77" s="2">
        <f>(Table2[[#This Row],[Close Price]]-Table2[[#This Row],[50D EMA]])/Table2[[#This Row],[50D EMA]]</f>
        <v>-1.0222954313441075E-2</v>
      </c>
      <c r="U77" s="2">
        <f>(Table2[[#This Row],[Close Price]]-Table2[[#This Row],[200D EMA]])/Table2[[#This Row],[200D EMA]]</f>
        <v>0.17331421804684724</v>
      </c>
      <c r="V77">
        <v>0.71265201340788098</v>
      </c>
      <c r="W77">
        <v>7700</v>
      </c>
      <c r="X77">
        <v>7832.6</v>
      </c>
      <c r="Y77">
        <v>7700</v>
      </c>
      <c r="Z77">
        <v>7832.6</v>
      </c>
      <c r="AA77">
        <v>7236.8</v>
      </c>
      <c r="AB77">
        <v>8263.75</v>
      </c>
      <c r="AC77" s="2">
        <f>(Table2[[#This Row],[Close Price]]/Table2[[#This Row],[Day Low]])-1</f>
        <v>1.1740259740259607E-2</v>
      </c>
      <c r="AD77" s="2">
        <f>(Table2[[#This Row],[Day High]]/Table2[[#This Row],[Close Price]])-1</f>
        <v>5.416923392894013E-3</v>
      </c>
      <c r="AE77" s="2">
        <f>(Table2[[#This Row],[Close Price]]/Table2[[#This Row],[Current Week Low]])-1</f>
        <v>1.1740259740259607E-2</v>
      </c>
      <c r="AF77" s="2">
        <f>(Table2[[#This Row],[Current Week High]]/Table2[[#This Row],[Close Price]])-1</f>
        <v>5.416923392894013E-3</v>
      </c>
      <c r="AG77" s="2">
        <f>(Table2[[#This Row],[Close Price]]/Table2[[#This Row],[Current Month Low]])-1</f>
        <v>7.6497899624143217E-2</v>
      </c>
      <c r="AH77" s="2">
        <f>(Table2[[#This Row],[Current Month High]]/Table2[[#This Row],[Close Price]])-1</f>
        <v>6.07606798110496E-2</v>
      </c>
      <c r="AI77">
        <v>17.4516071061819</v>
      </c>
      <c r="AJ77">
        <v>102.34805194805099</v>
      </c>
      <c r="AK77" t="str">
        <f>IF(AND(Table2[[#This Row],[20D EMA]]&gt;Table2[[#This Row],[50D EMA]],Table2[[#This Row],[50D EMA]]&gt;Table2[[#This Row],[200D EMA]]),"Uptrend","Downtrend/NoTrend")</f>
        <v>Downtrend/NoTrend</v>
      </c>
      <c r="AL77">
        <v>-0.1</v>
      </c>
      <c r="AM77" t="s">
        <v>10339</v>
      </c>
      <c r="AN77">
        <v>-1.02</v>
      </c>
      <c r="AO77" t="s">
        <v>10339</v>
      </c>
      <c r="AP77">
        <v>0.177828628121565</v>
      </c>
      <c r="AQ77">
        <f>(Table2[[#This Row],[Sharpe Ratio]]-AVERAGE(Table2[Sharpe Ratio]))/_xlfn.STDEV.P(Table2[Sharpe Ratio])</f>
        <v>1.277693791439773</v>
      </c>
      <c r="AR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7">
        <f>_xlfn.RANK.AVG(Table2[[#This Row],[1Y Return vs Nifty Z-Score]],Table2[1Y Return vs Nifty Z-Score])</f>
        <v>195</v>
      </c>
      <c r="AT77">
        <f>_xlfn.RANK.AVG(Table2[[#This Row],[6M Return vs Nifty Z-Score]],Table2[6M Return vs Nifty Z-Score])</f>
        <v>110</v>
      </c>
      <c r="AU77">
        <f>_xlfn.RANK.AVG(Table2[[#This Row],[Sharpe Ratio Z-Score]],Table2[Sharpe Ratio Z-Score])</f>
        <v>79</v>
      </c>
      <c r="AV77">
        <f>(Table2[[#This Row],[Rank 1Y]]+Table2[[#This Row],[Rank 6M]]+Table2[[#This Row],[Rank Sharpe]])/3</f>
        <v>128</v>
      </c>
    </row>
    <row r="78" spans="1:48" x14ac:dyDescent="0.3">
      <c r="A78" t="s">
        <v>159</v>
      </c>
      <c r="B78" t="s">
        <v>160</v>
      </c>
      <c r="C78" t="s">
        <v>10295</v>
      </c>
      <c r="D78" t="s">
        <v>124</v>
      </c>
      <c r="E78">
        <v>169757.23453439999</v>
      </c>
      <c r="F78">
        <v>514.4</v>
      </c>
      <c r="G78">
        <v>106.52410976389601</v>
      </c>
      <c r="H78">
        <f>(Table2[[#This Row],[1Y Return vs Nifty]]-AVERAGE(Table2[1Y Return vs Nifty]))/_xlfn.STDEV.P(Table2[1Y Return vs Nifty])</f>
        <v>1.2320831366680955</v>
      </c>
      <c r="I78">
        <v>-2.87415152524947</v>
      </c>
      <c r="J78">
        <f>(Table2[[#This Row],[1M Return vs Nifty]]-AVERAGE(Table2[1M Return vs Nifty]))/_xlfn.STDEV.P(Table2[1M Return vs Nifty])</f>
        <v>-0.41446329938646564</v>
      </c>
      <c r="K78">
        <v>11.9639320552616</v>
      </c>
      <c r="L78">
        <f>(Table2[[#This Row],[6M Return vs Nifty]]-AVERAGE(Table2[6M Return vs Nifty]))/_xlfn.STDEV.P(Table2[6M Return vs Nifty])</f>
        <v>0.18042737521872179</v>
      </c>
      <c r="M78">
        <v>-0.28384334302683101</v>
      </c>
      <c r="N78">
        <f>(Table2[[#This Row],[1W Return vs Nifty]]-AVERAGE(Table2[1W Return vs Nifty]))/_xlfn.STDEV.P(Table2[1W Return vs Nifty])</f>
        <v>-0.21920816037215932</v>
      </c>
      <c r="O78">
        <v>512.34</v>
      </c>
      <c r="P78">
        <v>508.05523288706303</v>
      </c>
      <c r="Q78">
        <v>427.66702100618198</v>
      </c>
      <c r="R78">
        <v>53.698556133944997</v>
      </c>
      <c r="S78" s="2">
        <f>(Table2[[#This Row],[Close Price]]-Table2[[#This Row],[20D EMA]])/Table2[[#This Row],[20D EMA]]</f>
        <v>4.0207674591090786E-3</v>
      </c>
      <c r="T78" s="2">
        <f>(Table2[[#This Row],[Close Price]]-Table2[[#This Row],[50D EMA]])/Table2[[#This Row],[50D EMA]]</f>
        <v>1.2488341231882057E-2</v>
      </c>
      <c r="U78" s="2">
        <f>(Table2[[#This Row],[Close Price]]-Table2[[#This Row],[200D EMA]])/Table2[[#This Row],[200D EMA]]</f>
        <v>0.20280492704291139</v>
      </c>
      <c r="V78">
        <v>0.40423140946458302</v>
      </c>
      <c r="W78">
        <v>511.5</v>
      </c>
      <c r="X78">
        <v>521.54999999999995</v>
      </c>
      <c r="Y78">
        <v>511.5</v>
      </c>
      <c r="Z78">
        <v>521.54999999999995</v>
      </c>
      <c r="AA78">
        <v>471.35</v>
      </c>
      <c r="AB78">
        <v>559.5</v>
      </c>
      <c r="AC78" s="2">
        <f>(Table2[[#This Row],[Close Price]]/Table2[[#This Row],[Day Low]])-1</f>
        <v>5.6695992179862653E-3</v>
      </c>
      <c r="AD78" s="2">
        <f>(Table2[[#This Row],[Day High]]/Table2[[#This Row],[Close Price]])-1</f>
        <v>1.3899688958009193E-2</v>
      </c>
      <c r="AE78" s="2">
        <f>(Table2[[#This Row],[Close Price]]/Table2[[#This Row],[Current Week Low]])-1</f>
        <v>5.6695992179862653E-3</v>
      </c>
      <c r="AF78" s="2">
        <f>(Table2[[#This Row],[Current Week High]]/Table2[[#This Row],[Close Price]])-1</f>
        <v>1.3899688958009193E-2</v>
      </c>
      <c r="AG78" s="2">
        <f>(Table2[[#This Row],[Close Price]]/Table2[[#This Row],[Current Month Low]])-1</f>
        <v>9.1333404052190481E-2</v>
      </c>
      <c r="AH78" s="2">
        <f>(Table2[[#This Row],[Current Month High]]/Table2[[#This Row],[Close Price]])-1</f>
        <v>8.7674961119751149E-2</v>
      </c>
      <c r="AI78">
        <v>12.752721617418301</v>
      </c>
      <c r="AJ78">
        <v>156.62259915190799</v>
      </c>
      <c r="AK78" t="str">
        <f>IF(AND(Table2[[#This Row],[20D EMA]]&gt;Table2[[#This Row],[50D EMA]],Table2[[#This Row],[50D EMA]]&gt;Table2[[#This Row],[200D EMA]]),"Uptrend","Downtrend/NoTrend")</f>
        <v>Uptrend</v>
      </c>
      <c r="AL78">
        <v>7.0000000000000007E-2</v>
      </c>
      <c r="AM78" t="s">
        <v>10340</v>
      </c>
      <c r="AN78">
        <v>4.46</v>
      </c>
      <c r="AO78" t="s">
        <v>10340</v>
      </c>
      <c r="AP78">
        <v>0.202095694370792</v>
      </c>
      <c r="AQ78">
        <f>(Table2[[#This Row],[Sharpe Ratio]]-AVERAGE(Table2[Sharpe Ratio]))/_xlfn.STDEV.P(Table2[Sharpe Ratio])</f>
        <v>1.5544862821711614</v>
      </c>
      <c r="AR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2.3333253342993538</v>
      </c>
      <c r="AS78">
        <f>_xlfn.RANK.AVG(Table2[[#This Row],[1Y Return vs Nifty Z-Score]],Table2[1Y Return vs Nifty Z-Score])</f>
        <v>76</v>
      </c>
      <c r="AT78">
        <f>_xlfn.RANK.AVG(Table2[[#This Row],[6M Return vs Nifty Z-Score]],Table2[6M Return vs Nifty Z-Score])</f>
        <v>272</v>
      </c>
      <c r="AU78">
        <f>_xlfn.RANK.AVG(Table2[[#This Row],[Sharpe Ratio Z-Score]],Table2[Sharpe Ratio Z-Score])</f>
        <v>37</v>
      </c>
      <c r="AV78">
        <f>(Table2[[#This Row],[Rank 1Y]]+Table2[[#This Row],[Rank 6M]]+Table2[[#This Row],[Rank Sharpe]])/3</f>
        <v>128.33333333333334</v>
      </c>
    </row>
    <row r="79" spans="1:48" x14ac:dyDescent="0.3">
      <c r="A79" t="s">
        <v>841</v>
      </c>
      <c r="B79" t="s">
        <v>842</v>
      </c>
      <c r="C79" t="s">
        <v>10305</v>
      </c>
      <c r="D79" t="s">
        <v>127</v>
      </c>
      <c r="E79">
        <v>19125.505793150001</v>
      </c>
      <c r="F79">
        <v>729.25</v>
      </c>
      <c r="G79">
        <v>98.500080243809094</v>
      </c>
      <c r="H79">
        <f>(Table2[[#This Row],[1Y Return vs Nifty]]-AVERAGE(Table2[1Y Return vs Nifty]))/_xlfn.STDEV.P(Table2[1Y Return vs Nifty])</f>
        <v>1.1048307583803127</v>
      </c>
      <c r="I79">
        <v>12.7365872666262</v>
      </c>
      <c r="J79">
        <f>(Table2[[#This Row],[1M Return vs Nifty]]-AVERAGE(Table2[1M Return vs Nifty]))/_xlfn.STDEV.P(Table2[1M Return vs Nifty])</f>
        <v>1.0538901309637434</v>
      </c>
      <c r="K79">
        <v>15.5581860839548</v>
      </c>
      <c r="L79">
        <f>(Table2[[#This Row],[6M Return vs Nifty]]-AVERAGE(Table2[6M Return vs Nifty]))/_xlfn.STDEV.P(Table2[6M Return vs Nifty])</f>
        <v>0.30375774109254233</v>
      </c>
      <c r="M79">
        <v>-0.55544324820927904</v>
      </c>
      <c r="N79">
        <f>(Table2[[#This Row],[1W Return vs Nifty]]-AVERAGE(Table2[1W Return vs Nifty]))/_xlfn.STDEV.P(Table2[1W Return vs Nifty])</f>
        <v>-0.27735845421317923</v>
      </c>
      <c r="O79">
        <v>684.44</v>
      </c>
      <c r="P79">
        <v>644.82256796689296</v>
      </c>
      <c r="Q79">
        <v>553.22885630669202</v>
      </c>
      <c r="R79">
        <v>72.372922369190903</v>
      </c>
      <c r="S79" s="2">
        <f>(Table2[[#This Row],[Close Price]]-Table2[[#This Row],[20D EMA]])/Table2[[#This Row],[20D EMA]]</f>
        <v>6.5469580971304925E-2</v>
      </c>
      <c r="T79" s="2">
        <f>(Table2[[#This Row],[Close Price]]-Table2[[#This Row],[50D EMA]])/Table2[[#This Row],[50D EMA]]</f>
        <v>0.13093126113638409</v>
      </c>
      <c r="U79" s="2">
        <f>(Table2[[#This Row],[Close Price]]-Table2[[#This Row],[200D EMA]])/Table2[[#This Row],[200D EMA]]</f>
        <v>0.31817057567895118</v>
      </c>
      <c r="V79">
        <v>1.1175948535420701</v>
      </c>
      <c r="W79">
        <v>722.6</v>
      </c>
      <c r="X79">
        <v>734.8</v>
      </c>
      <c r="Y79">
        <v>722.6</v>
      </c>
      <c r="Z79">
        <v>734.8</v>
      </c>
      <c r="AA79">
        <v>600.6</v>
      </c>
      <c r="AB79">
        <v>735</v>
      </c>
      <c r="AC79" s="2">
        <f>(Table2[[#This Row],[Close Price]]/Table2[[#This Row],[Day Low]])-1</f>
        <v>9.2028784943261055E-3</v>
      </c>
      <c r="AD79" s="2">
        <f>(Table2[[#This Row],[Day High]]/Table2[[#This Row],[Close Price]])-1</f>
        <v>7.6105587932806529E-3</v>
      </c>
      <c r="AE79" s="2">
        <f>(Table2[[#This Row],[Close Price]]/Table2[[#This Row],[Current Week Low]])-1</f>
        <v>9.2028784943261055E-3</v>
      </c>
      <c r="AF79" s="2">
        <f>(Table2[[#This Row],[Current Week High]]/Table2[[#This Row],[Close Price]])-1</f>
        <v>7.6105587932806529E-3</v>
      </c>
      <c r="AG79" s="2">
        <f>(Table2[[#This Row],[Close Price]]/Table2[[#This Row],[Current Month Low]])-1</f>
        <v>0.21420246420246425</v>
      </c>
      <c r="AH79" s="2">
        <f>(Table2[[#This Row],[Current Month High]]/Table2[[#This Row],[Close Price]])-1</f>
        <v>7.8848131642097474E-3</v>
      </c>
      <c r="AI79">
        <v>0.78848131642097397</v>
      </c>
      <c r="AJ79">
        <v>131.58145442997699</v>
      </c>
      <c r="AK79" t="str">
        <f>IF(AND(Table2[[#This Row],[20D EMA]]&gt;Table2[[#This Row],[50D EMA]],Table2[[#This Row],[50D EMA]]&gt;Table2[[#This Row],[200D EMA]]),"Uptrend","Downtrend/NoTrend")</f>
        <v>Uptrend</v>
      </c>
      <c r="AL79">
        <v>0.48</v>
      </c>
      <c r="AM79" t="s">
        <v>10340</v>
      </c>
      <c r="AN79">
        <v>11.92</v>
      </c>
      <c r="AO79" t="s">
        <v>10340</v>
      </c>
      <c r="AP79">
        <v>0.18008219801467201</v>
      </c>
      <c r="AQ79">
        <f>(Table2[[#This Row],[Sharpe Ratio]]-AVERAGE(Table2[Sharpe Ratio]))/_xlfn.STDEV.P(Table2[Sharpe Ratio])</f>
        <v>1.3033982263040504</v>
      </c>
      <c r="AR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3.48851840252747</v>
      </c>
      <c r="AS79">
        <f>_xlfn.RANK.AVG(Table2[[#This Row],[1Y Return vs Nifty Z-Score]],Table2[1Y Return vs Nifty Z-Score])</f>
        <v>92</v>
      </c>
      <c r="AT79">
        <f>_xlfn.RANK.AVG(Table2[[#This Row],[6M Return vs Nifty Z-Score]],Table2[6M Return vs Nifty Z-Score])</f>
        <v>228</v>
      </c>
      <c r="AU79">
        <f>_xlfn.RANK.AVG(Table2[[#This Row],[Sharpe Ratio Z-Score]],Table2[Sharpe Ratio Z-Score])</f>
        <v>73</v>
      </c>
      <c r="AV79">
        <f>(Table2[[#This Row],[Rank 1Y]]+Table2[[#This Row],[Rank 6M]]+Table2[[#This Row],[Rank Sharpe]])/3</f>
        <v>131</v>
      </c>
    </row>
    <row r="80" spans="1:48" x14ac:dyDescent="0.3">
      <c r="A80" t="s">
        <v>706</v>
      </c>
      <c r="B80" t="s">
        <v>707</v>
      </c>
      <c r="C80" t="s">
        <v>10295</v>
      </c>
      <c r="D80" t="s">
        <v>547</v>
      </c>
      <c r="E80">
        <v>24847.4470644299</v>
      </c>
      <c r="F80">
        <v>4881.3500000000004</v>
      </c>
      <c r="G80">
        <v>174.466982872686</v>
      </c>
      <c r="H80">
        <f>(Table2[[#This Row],[1Y Return vs Nifty]]-AVERAGE(Table2[1Y Return vs Nifty]))/_xlfn.STDEV.P(Table2[1Y Return vs Nifty])</f>
        <v>2.309583184387876</v>
      </c>
      <c r="I80">
        <v>15.353387236782799</v>
      </c>
      <c r="J80">
        <f>(Table2[[#This Row],[1M Return vs Nifty]]-AVERAGE(Table2[1M Return vs Nifty]))/_xlfn.STDEV.P(Table2[1M Return vs Nifty])</f>
        <v>1.3000275664782925</v>
      </c>
      <c r="K80">
        <v>20.1818294659234</v>
      </c>
      <c r="L80">
        <f>(Table2[[#This Row],[6M Return vs Nifty]]-AVERAGE(Table2[6M Return vs Nifty]))/_xlfn.STDEV.P(Table2[6M Return vs Nifty])</f>
        <v>0.46240975216800417</v>
      </c>
      <c r="M80">
        <v>2.6951532988781199</v>
      </c>
      <c r="N80">
        <f>(Table2[[#This Row],[1W Return vs Nifty]]-AVERAGE(Table2[1W Return vs Nifty]))/_xlfn.STDEV.P(Table2[1W Return vs Nifty])</f>
        <v>0.41860329232999482</v>
      </c>
      <c r="O80">
        <v>4505.62</v>
      </c>
      <c r="P80">
        <v>4220.9807273741799</v>
      </c>
      <c r="Q80">
        <v>3550.8673247894199</v>
      </c>
      <c r="R80">
        <v>80.976974216653403</v>
      </c>
      <c r="S80" s="2">
        <f>(Table2[[#This Row],[Close Price]]-Table2[[#This Row],[20D EMA]])/Table2[[#This Row],[20D EMA]]</f>
        <v>8.3391408951487361E-2</v>
      </c>
      <c r="T80" s="2">
        <f>(Table2[[#This Row],[Close Price]]-Table2[[#This Row],[50D EMA]])/Table2[[#This Row],[50D EMA]]</f>
        <v>0.15644925084427669</v>
      </c>
      <c r="U80" s="2">
        <f>(Table2[[#This Row],[Close Price]]-Table2[[#This Row],[200D EMA]])/Table2[[#This Row],[200D EMA]]</f>
        <v>0.3746923085304189</v>
      </c>
      <c r="V80">
        <v>0.84644175350401396</v>
      </c>
      <c r="W80">
        <v>4860.5</v>
      </c>
      <c r="X80">
        <v>4935</v>
      </c>
      <c r="Y80">
        <v>4860.5</v>
      </c>
      <c r="Z80">
        <v>4935</v>
      </c>
      <c r="AA80">
        <v>4130.05</v>
      </c>
      <c r="AB80">
        <v>4935.3999999999996</v>
      </c>
      <c r="AC80" s="2">
        <f>(Table2[[#This Row],[Close Price]]/Table2[[#This Row],[Day Low]])-1</f>
        <v>4.2896821314679645E-3</v>
      </c>
      <c r="AD80" s="2">
        <f>(Table2[[#This Row],[Day High]]/Table2[[#This Row],[Close Price]])-1</f>
        <v>1.0990811968000669E-2</v>
      </c>
      <c r="AE80" s="2">
        <f>(Table2[[#This Row],[Close Price]]/Table2[[#This Row],[Current Week Low]])-1</f>
        <v>4.2896821314679645E-3</v>
      </c>
      <c r="AF80" s="2">
        <f>(Table2[[#This Row],[Current Week High]]/Table2[[#This Row],[Close Price]])-1</f>
        <v>1.0990811968000669E-2</v>
      </c>
      <c r="AG80" s="2">
        <f>(Table2[[#This Row],[Close Price]]/Table2[[#This Row],[Current Month Low]])-1</f>
        <v>0.18191063062190538</v>
      </c>
      <c r="AH80" s="2">
        <f>(Table2[[#This Row],[Current Month High]]/Table2[[#This Row],[Close Price]])-1</f>
        <v>1.1072756512030324E-2</v>
      </c>
      <c r="AI80">
        <v>1.10727565120303</v>
      </c>
      <c r="AJ80">
        <v>209.083138099157</v>
      </c>
      <c r="AK80" t="str">
        <f>IF(AND(Table2[[#This Row],[20D EMA]]&gt;Table2[[#This Row],[50D EMA]],Table2[[#This Row],[50D EMA]]&gt;Table2[[#This Row],[200D EMA]]),"Uptrend","Downtrend/NoTrend")</f>
        <v>Uptrend</v>
      </c>
      <c r="AL80">
        <v>0.28999999999999998</v>
      </c>
      <c r="AM80" t="s">
        <v>10340</v>
      </c>
      <c r="AN80">
        <v>13.83</v>
      </c>
      <c r="AO80" t="s">
        <v>10340</v>
      </c>
      <c r="AP80">
        <v>0.127448252789162</v>
      </c>
      <c r="AQ80">
        <f>(Table2[[#This Row],[Sharpe Ratio]]-AVERAGE(Table2[Sharpe Ratio]))/_xlfn.STDEV.P(Table2[Sharpe Ratio])</f>
        <v>0.7030503867108554</v>
      </c>
      <c r="AR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5.1936741820750232</v>
      </c>
      <c r="AS80">
        <f>_xlfn.RANK.AVG(Table2[[#This Row],[1Y Return vs Nifty Z-Score]],Table2[1Y Return vs Nifty Z-Score])</f>
        <v>24</v>
      </c>
      <c r="AT80">
        <f>_xlfn.RANK.AVG(Table2[[#This Row],[6M Return vs Nifty Z-Score]],Table2[6M Return vs Nifty Z-Score])</f>
        <v>199</v>
      </c>
      <c r="AU80">
        <f>_xlfn.RANK.AVG(Table2[[#This Row],[Sharpe Ratio Z-Score]],Table2[Sharpe Ratio Z-Score])</f>
        <v>171</v>
      </c>
      <c r="AV80">
        <f>(Table2[[#This Row],[Rank 1Y]]+Table2[[#This Row],[Rank 6M]]+Table2[[#This Row],[Rank Sharpe]])/3</f>
        <v>131.33333333333334</v>
      </c>
    </row>
    <row r="81" spans="1:48" x14ac:dyDescent="0.3">
      <c r="A81" t="s">
        <v>521</v>
      </c>
      <c r="B81" t="s">
        <v>522</v>
      </c>
      <c r="C81" t="s">
        <v>10295</v>
      </c>
      <c r="D81" t="s">
        <v>523</v>
      </c>
      <c r="E81">
        <v>40201.337840740001</v>
      </c>
      <c r="F81">
        <v>1104.2</v>
      </c>
      <c r="G81">
        <v>88.575344980696997</v>
      </c>
      <c r="H81">
        <f>(Table2[[#This Row],[1Y Return vs Nifty]]-AVERAGE(Table2[1Y Return vs Nifty]))/_xlfn.STDEV.P(Table2[1Y Return vs Nifty])</f>
        <v>0.94743525491836156</v>
      </c>
      <c r="I81">
        <v>7.7981756846665196</v>
      </c>
      <c r="J81">
        <f>(Table2[[#This Row],[1M Return vs Nifty]]-AVERAGE(Table2[1M Return vs Nifty]))/_xlfn.STDEV.P(Table2[1M Return vs Nifty])</f>
        <v>0.58938081570791923</v>
      </c>
      <c r="K81">
        <v>30.419796778898899</v>
      </c>
      <c r="L81">
        <f>(Table2[[#This Row],[6M Return vs Nifty]]-AVERAGE(Table2[6M Return vs Nifty]))/_xlfn.STDEV.P(Table2[6M Return vs Nifty])</f>
        <v>0.81370719648708578</v>
      </c>
      <c r="M81">
        <v>-1.17954919379728</v>
      </c>
      <c r="N81">
        <f>(Table2[[#This Row],[1W Return vs Nifty]]-AVERAGE(Table2[1W Return vs Nifty]))/_xlfn.STDEV.P(Table2[1W Return vs Nifty])</f>
        <v>-0.41098127009557295</v>
      </c>
      <c r="O81">
        <v>1055.83</v>
      </c>
      <c r="P81">
        <v>989.10346690139102</v>
      </c>
      <c r="Q81">
        <v>794.69105257856199</v>
      </c>
      <c r="R81">
        <v>66.276417687930703</v>
      </c>
      <c r="S81" s="2">
        <f>(Table2[[#This Row],[Close Price]]-Table2[[#This Row],[20D EMA]])/Table2[[#This Row],[20D EMA]]</f>
        <v>4.5812299328490499E-2</v>
      </c>
      <c r="T81" s="2">
        <f>(Table2[[#This Row],[Close Price]]-Table2[[#This Row],[50D EMA]])/Table2[[#This Row],[50D EMA]]</f>
        <v>0.11636450275437525</v>
      </c>
      <c r="U81" s="2">
        <f>(Table2[[#This Row],[Close Price]]-Table2[[#This Row],[200D EMA]])/Table2[[#This Row],[200D EMA]]</f>
        <v>0.38947078417098507</v>
      </c>
      <c r="V81">
        <v>0.93840542704061602</v>
      </c>
      <c r="W81">
        <v>1084.95</v>
      </c>
      <c r="X81">
        <v>1129.9000000000001</v>
      </c>
      <c r="Y81">
        <v>1084.95</v>
      </c>
      <c r="Z81">
        <v>1129.9000000000001</v>
      </c>
      <c r="AA81">
        <v>982.4</v>
      </c>
      <c r="AB81">
        <v>1215</v>
      </c>
      <c r="AC81" s="2">
        <f>(Table2[[#This Row],[Close Price]]/Table2[[#This Row],[Day Low]])-1</f>
        <v>1.7742753122263588E-2</v>
      </c>
      <c r="AD81" s="2">
        <f>(Table2[[#This Row],[Day High]]/Table2[[#This Row],[Close Price]])-1</f>
        <v>2.3274769063575507E-2</v>
      </c>
      <c r="AE81" s="2">
        <f>(Table2[[#This Row],[Close Price]]/Table2[[#This Row],[Current Week Low]])-1</f>
        <v>1.7742753122263588E-2</v>
      </c>
      <c r="AF81" s="2">
        <f>(Table2[[#This Row],[Current Week High]]/Table2[[#This Row],[Close Price]])-1</f>
        <v>2.3274769063575507E-2</v>
      </c>
      <c r="AG81" s="2">
        <f>(Table2[[#This Row],[Close Price]]/Table2[[#This Row],[Current Month Low]])-1</f>
        <v>0.12398208469055372</v>
      </c>
      <c r="AH81" s="2">
        <f>(Table2[[#This Row],[Current Month High]]/Table2[[#This Row],[Close Price]])-1</f>
        <v>0.10034414055424734</v>
      </c>
      <c r="AI81">
        <v>10.034414055424699</v>
      </c>
      <c r="AJ81">
        <v>132.46315789473601</v>
      </c>
      <c r="AK81" t="str">
        <f>IF(AND(Table2[[#This Row],[20D EMA]]&gt;Table2[[#This Row],[50D EMA]],Table2[[#This Row],[50D EMA]]&gt;Table2[[#This Row],[200D EMA]]),"Uptrend","Downtrend/NoTrend")</f>
        <v>Uptrend</v>
      </c>
      <c r="AL81">
        <v>0.33</v>
      </c>
      <c r="AM81" t="s">
        <v>10340</v>
      </c>
      <c r="AN81">
        <v>10.29</v>
      </c>
      <c r="AO81" t="s">
        <v>10340</v>
      </c>
      <c r="AP81">
        <v>0.13621810076940399</v>
      </c>
      <c r="AQ81">
        <f>(Table2[[#This Row],[Sharpe Ratio]]-AVERAGE(Table2[Sharpe Ratio]))/_xlfn.STDEV.P(Table2[Sharpe Ratio])</f>
        <v>0.80308011592726358</v>
      </c>
      <c r="AR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2.7426221129450572</v>
      </c>
      <c r="AS81">
        <f>_xlfn.RANK.AVG(Table2[[#This Row],[1Y Return vs Nifty Z-Score]],Table2[1Y Return vs Nifty Z-Score])</f>
        <v>111</v>
      </c>
      <c r="AT81">
        <f>_xlfn.RANK.AVG(Table2[[#This Row],[6M Return vs Nifty Z-Score]],Table2[6M Return vs Nifty Z-Score])</f>
        <v>131</v>
      </c>
      <c r="AU81">
        <f>_xlfn.RANK.AVG(Table2[[#This Row],[Sharpe Ratio Z-Score]],Table2[Sharpe Ratio Z-Score])</f>
        <v>154</v>
      </c>
      <c r="AV81">
        <f>(Table2[[#This Row],[Rank 1Y]]+Table2[[#This Row],[Rank 6M]]+Table2[[#This Row],[Rank Sharpe]])/3</f>
        <v>132</v>
      </c>
    </row>
    <row r="82" spans="1:48" x14ac:dyDescent="0.3">
      <c r="A82" t="s">
        <v>122</v>
      </c>
      <c r="B82" t="s">
        <v>123</v>
      </c>
      <c r="C82" t="s">
        <v>10295</v>
      </c>
      <c r="D82" t="s">
        <v>124</v>
      </c>
      <c r="E82">
        <v>236605.30113000001</v>
      </c>
      <c r="F82">
        <v>181.05</v>
      </c>
      <c r="G82">
        <v>241.94727139662501</v>
      </c>
      <c r="H82">
        <f>(Table2[[#This Row],[1Y Return vs Nifty]]-AVERAGE(Table2[1Y Return vs Nifty]))/_xlfn.STDEV.P(Table2[1Y Return vs Nifty])</f>
        <v>3.3797471438699205</v>
      </c>
      <c r="I82">
        <v>-2.0417972308024401</v>
      </c>
      <c r="J82">
        <f>(Table2[[#This Row],[1M Return vs Nifty]]-AVERAGE(Table2[1M Return vs Nifty]))/_xlfn.STDEV.P(Table2[1M Return vs Nifty])</f>
        <v>-0.33617166310887375</v>
      </c>
      <c r="K82">
        <v>5.8198818227790801</v>
      </c>
      <c r="L82">
        <f>(Table2[[#This Row],[6M Return vs Nifty]]-AVERAGE(Table2[6M Return vs Nifty]))/_xlfn.STDEV.P(Table2[6M Return vs Nifty])</f>
        <v>-3.0394663810807725E-2</v>
      </c>
      <c r="M82">
        <v>-0.71321883052386803</v>
      </c>
      <c r="N82">
        <f>(Table2[[#This Row],[1W Return vs Nifty]]-AVERAGE(Table2[1W Return vs Nifty]))/_xlfn.STDEV.P(Table2[1W Return vs Nifty])</f>
        <v>-0.31113864447638367</v>
      </c>
      <c r="O82">
        <v>183.58</v>
      </c>
      <c r="P82">
        <v>182.785175726029</v>
      </c>
      <c r="Q82">
        <v>148.03560856317199</v>
      </c>
      <c r="R82">
        <v>45.1547957083597</v>
      </c>
      <c r="S82" s="2">
        <f>(Table2[[#This Row],[Close Price]]-Table2[[#This Row],[20D EMA]])/Table2[[#This Row],[20D EMA]]</f>
        <v>-1.3781457675128015E-2</v>
      </c>
      <c r="T82" s="2">
        <f>(Table2[[#This Row],[Close Price]]-Table2[[#This Row],[50D EMA]])/Table2[[#This Row],[50D EMA]]</f>
        <v>-9.4929784055890025E-3</v>
      </c>
      <c r="U82" s="2">
        <f>(Table2[[#This Row],[Close Price]]-Table2[[#This Row],[200D EMA]])/Table2[[#This Row],[200D EMA]]</f>
        <v>0.22301655498473952</v>
      </c>
      <c r="V82">
        <v>0.37703691866809502</v>
      </c>
      <c r="W82">
        <v>180.7</v>
      </c>
      <c r="X82">
        <v>184.2</v>
      </c>
      <c r="Y82">
        <v>180.7</v>
      </c>
      <c r="Z82">
        <v>184.2</v>
      </c>
      <c r="AA82">
        <v>175.13</v>
      </c>
      <c r="AB82">
        <v>195.65</v>
      </c>
      <c r="AC82" s="2">
        <f>(Table2[[#This Row],[Close Price]]/Table2[[#This Row],[Day Low]])-1</f>
        <v>1.9369120088545966E-3</v>
      </c>
      <c r="AD82" s="2">
        <f>(Table2[[#This Row],[Day High]]/Table2[[#This Row],[Close Price]])-1</f>
        <v>1.73985086992543E-2</v>
      </c>
      <c r="AE82" s="2">
        <f>(Table2[[#This Row],[Close Price]]/Table2[[#This Row],[Current Week Low]])-1</f>
        <v>1.9369120088545966E-3</v>
      </c>
      <c r="AF82" s="2">
        <f>(Table2[[#This Row],[Current Week High]]/Table2[[#This Row],[Close Price]])-1</f>
        <v>1.73985086992543E-2</v>
      </c>
      <c r="AG82" s="2">
        <f>(Table2[[#This Row],[Close Price]]/Table2[[#This Row],[Current Month Low]])-1</f>
        <v>3.3803460286644382E-2</v>
      </c>
      <c r="AH82" s="2">
        <f>(Table2[[#This Row],[Current Month High]]/Table2[[#This Row],[Close Price]])-1</f>
        <v>8.0640706987020083E-2</v>
      </c>
      <c r="AI82">
        <v>26.484396575531601</v>
      </c>
      <c r="AJ82">
        <v>273.29896907216403</v>
      </c>
      <c r="AK82" t="str">
        <f>IF(AND(Table2[[#This Row],[20D EMA]]&gt;Table2[[#This Row],[50D EMA]],Table2[[#This Row],[50D EMA]]&gt;Table2[[#This Row],[200D EMA]]),"Uptrend","Downtrend/NoTrend")</f>
        <v>Uptrend</v>
      </c>
      <c r="AL82">
        <v>0.01</v>
      </c>
      <c r="AM82" t="s">
        <v>10340</v>
      </c>
      <c r="AN82">
        <v>-0.75</v>
      </c>
      <c r="AO82" t="s">
        <v>10339</v>
      </c>
      <c r="AP82">
        <v>0.18008989734926001</v>
      </c>
      <c r="AQ82">
        <f>(Table2[[#This Row],[Sharpe Ratio]]-AVERAGE(Table2[Sharpe Ratio]))/_xlfn.STDEV.P(Table2[Sharpe Ratio])</f>
        <v>1.3034860456545931</v>
      </c>
      <c r="AR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4.0055282181284486</v>
      </c>
      <c r="AS82">
        <f>_xlfn.RANK.AVG(Table2[[#This Row],[1Y Return vs Nifty Z-Score]],Table2[1Y Return vs Nifty Z-Score])</f>
        <v>10</v>
      </c>
      <c r="AT82">
        <f>_xlfn.RANK.AVG(Table2[[#This Row],[6M Return vs Nifty Z-Score]],Table2[6M Return vs Nifty Z-Score])</f>
        <v>319</v>
      </c>
      <c r="AU82">
        <f>_xlfn.RANK.AVG(Table2[[#This Row],[Sharpe Ratio Z-Score]],Table2[Sharpe Ratio Z-Score])</f>
        <v>72</v>
      </c>
      <c r="AV82">
        <f>(Table2[[#This Row],[Rank 1Y]]+Table2[[#This Row],[Rank 6M]]+Table2[[#This Row],[Rank Sharpe]])/3</f>
        <v>133.66666666666666</v>
      </c>
    </row>
    <row r="83" spans="1:48" x14ac:dyDescent="0.3">
      <c r="A83" t="s">
        <v>545</v>
      </c>
      <c r="B83" t="s">
        <v>546</v>
      </c>
      <c r="C83" t="s">
        <v>10295</v>
      </c>
      <c r="D83" t="s">
        <v>547</v>
      </c>
      <c r="E83">
        <v>36925.932562634996</v>
      </c>
      <c r="F83">
        <v>2727.65</v>
      </c>
      <c r="G83">
        <v>170.78197478682</v>
      </c>
      <c r="H83">
        <f>(Table2[[#This Row],[1Y Return vs Nifty]]-AVERAGE(Table2[1Y Return vs Nifty]))/_xlfn.STDEV.P(Table2[1Y Return vs Nifty])</f>
        <v>2.2511429653230937</v>
      </c>
      <c r="I83">
        <v>10.267836129763801</v>
      </c>
      <c r="J83">
        <f>(Table2[[#This Row],[1M Return vs Nifty]]-AVERAGE(Table2[1M Return vs Nifty]))/_xlfn.STDEV.P(Table2[1M Return vs Nifty])</f>
        <v>0.82167823831587916</v>
      </c>
      <c r="K83">
        <v>6.6315576159806202</v>
      </c>
      <c r="L83">
        <f>(Table2[[#This Row],[6M Return vs Nifty]]-AVERAGE(Table2[6M Return vs Nifty]))/_xlfn.STDEV.P(Table2[6M Return vs Nifty])</f>
        <v>-2.5434680557693949E-3</v>
      </c>
      <c r="M83">
        <v>1.0360350878609099</v>
      </c>
      <c r="N83">
        <f>(Table2[[#This Row],[1W Return vs Nifty]]-AVERAGE(Table2[1W Return vs Nifty]))/_xlfn.STDEV.P(Table2[1W Return vs Nifty])</f>
        <v>6.3381476538753895E-2</v>
      </c>
      <c r="O83">
        <v>2601.4899999999998</v>
      </c>
      <c r="P83">
        <v>2555.6012004935201</v>
      </c>
      <c r="Q83">
        <v>2309.6626202955499</v>
      </c>
      <c r="R83">
        <v>66.014353509171798</v>
      </c>
      <c r="S83" s="2">
        <f>(Table2[[#This Row],[Close Price]]-Table2[[#This Row],[20D EMA]])/Table2[[#This Row],[20D EMA]]</f>
        <v>4.8495285394139637E-2</v>
      </c>
      <c r="T83" s="2">
        <f>(Table2[[#This Row],[Close Price]]-Table2[[#This Row],[50D EMA]])/Table2[[#This Row],[50D EMA]]</f>
        <v>6.7322240838380856E-2</v>
      </c>
      <c r="U83" s="2">
        <f>(Table2[[#This Row],[Close Price]]-Table2[[#This Row],[200D EMA]])/Table2[[#This Row],[200D EMA]]</f>
        <v>0.18097334910800242</v>
      </c>
      <c r="V83">
        <v>0.83949349906902304</v>
      </c>
      <c r="W83">
        <v>2710.1</v>
      </c>
      <c r="X83">
        <v>2767</v>
      </c>
      <c r="Y83">
        <v>2710.1</v>
      </c>
      <c r="Z83">
        <v>2767</v>
      </c>
      <c r="AA83">
        <v>2306.1</v>
      </c>
      <c r="AB83">
        <v>2800</v>
      </c>
      <c r="AC83" s="2">
        <f>(Table2[[#This Row],[Close Price]]/Table2[[#This Row],[Day Low]])-1</f>
        <v>6.4757758016309452E-3</v>
      </c>
      <c r="AD83" s="2">
        <f>(Table2[[#This Row],[Day High]]/Table2[[#This Row],[Close Price]])-1</f>
        <v>1.4426337689952939E-2</v>
      </c>
      <c r="AE83" s="2">
        <f>(Table2[[#This Row],[Close Price]]/Table2[[#This Row],[Current Week Low]])-1</f>
        <v>6.4757758016309452E-3</v>
      </c>
      <c r="AF83" s="2">
        <f>(Table2[[#This Row],[Current Week High]]/Table2[[#This Row],[Close Price]])-1</f>
        <v>1.4426337689952939E-2</v>
      </c>
      <c r="AG83" s="2">
        <f>(Table2[[#This Row],[Close Price]]/Table2[[#This Row],[Current Month Low]])-1</f>
        <v>0.18279779714669808</v>
      </c>
      <c r="AH83" s="2">
        <f>(Table2[[#This Row],[Current Month High]]/Table2[[#This Row],[Close Price]])-1</f>
        <v>2.6524664088134475E-2</v>
      </c>
      <c r="AI83">
        <v>19.689109673161798</v>
      </c>
      <c r="AJ83">
        <v>205.44792833146599</v>
      </c>
      <c r="AK83" t="str">
        <f>IF(AND(Table2[[#This Row],[20D EMA]]&gt;Table2[[#This Row],[50D EMA]],Table2[[#This Row],[50D EMA]]&gt;Table2[[#This Row],[200D EMA]]),"Uptrend","Downtrend/NoTrend")</f>
        <v>Uptrend</v>
      </c>
      <c r="AL83">
        <v>-0.05</v>
      </c>
      <c r="AM83" t="s">
        <v>10339</v>
      </c>
      <c r="AN83">
        <v>13.72</v>
      </c>
      <c r="AO83" t="s">
        <v>10340</v>
      </c>
      <c r="AP83">
        <v>0.184817874470868</v>
      </c>
      <c r="AQ83">
        <f>(Table2[[#This Row],[Sharpe Ratio]]-AVERAGE(Table2[Sharpe Ratio]))/_xlfn.STDEV.P(Table2[Sharpe Ratio])</f>
        <v>1.3574138072624713</v>
      </c>
      <c r="AR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4.4910730193844284</v>
      </c>
      <c r="AS83">
        <f>_xlfn.RANK.AVG(Table2[[#This Row],[1Y Return vs Nifty Z-Score]],Table2[1Y Return vs Nifty Z-Score])</f>
        <v>25</v>
      </c>
      <c r="AT83">
        <f>_xlfn.RANK.AVG(Table2[[#This Row],[6M Return vs Nifty Z-Score]],Table2[6M Return vs Nifty Z-Score])</f>
        <v>310</v>
      </c>
      <c r="AU83">
        <f>_xlfn.RANK.AVG(Table2[[#This Row],[Sharpe Ratio Z-Score]],Table2[Sharpe Ratio Z-Score])</f>
        <v>66</v>
      </c>
      <c r="AV83">
        <f>(Table2[[#This Row],[Rank 1Y]]+Table2[[#This Row],[Rank 6M]]+Table2[[#This Row],[Rank Sharpe]])/3</f>
        <v>133.66666666666666</v>
      </c>
    </row>
    <row r="84" spans="1:48" x14ac:dyDescent="0.3">
      <c r="A84" t="s">
        <v>382</v>
      </c>
      <c r="B84" t="s">
        <v>383</v>
      </c>
      <c r="C84" t="s">
        <v>10301</v>
      </c>
      <c r="D84" t="s">
        <v>193</v>
      </c>
      <c r="E84">
        <v>63054.673457899997</v>
      </c>
      <c r="F84">
        <v>1098.2</v>
      </c>
      <c r="G84">
        <v>50.317501327926799</v>
      </c>
      <c r="H84">
        <f>(Table2[[#This Row],[1Y Return vs Nifty]]-AVERAGE(Table2[1Y Return vs Nifty]))/_xlfn.STDEV.P(Table2[1Y Return vs Nifty])</f>
        <v>0.34070747795918194</v>
      </c>
      <c r="I84">
        <v>8.96356201542695</v>
      </c>
      <c r="J84">
        <f>(Table2[[#This Row],[1M Return vs Nifty]]-AVERAGE(Table2[1M Return vs Nifty]))/_xlfn.STDEV.P(Table2[1M Return vs Nifty])</f>
        <v>0.69899760190037563</v>
      </c>
      <c r="K84">
        <v>54.491677930839501</v>
      </c>
      <c r="L84">
        <f>(Table2[[#This Row],[6M Return vs Nifty]]-AVERAGE(Table2[6M Return vs Nifty]))/_xlfn.STDEV.P(Table2[6M Return vs Nifty])</f>
        <v>1.6396905260013199</v>
      </c>
      <c r="M84">
        <v>-5.7579985975895998</v>
      </c>
      <c r="N84">
        <f>(Table2[[#This Row],[1W Return vs Nifty]]-AVERAGE(Table2[1W Return vs Nifty]))/_xlfn.STDEV.P(Table2[1W Return vs Nifty])</f>
        <v>-1.3912400002594132</v>
      </c>
      <c r="O84">
        <v>1085.31</v>
      </c>
      <c r="P84">
        <v>1029.93802172908</v>
      </c>
      <c r="Q84">
        <v>832.61585874596199</v>
      </c>
      <c r="R84">
        <v>49.853376089788902</v>
      </c>
      <c r="S84" s="2">
        <f>(Table2[[#This Row],[Close Price]]-Table2[[#This Row],[20D EMA]])/Table2[[#This Row],[20D EMA]]</f>
        <v>1.1876790962950771E-2</v>
      </c>
      <c r="T84" s="2">
        <f>(Table2[[#This Row],[Close Price]]-Table2[[#This Row],[50D EMA]])/Table2[[#This Row],[50D EMA]]</f>
        <v>6.6277753448038088E-2</v>
      </c>
      <c r="U84" s="2">
        <f>(Table2[[#This Row],[Close Price]]-Table2[[#This Row],[200D EMA]])/Table2[[#This Row],[200D EMA]]</f>
        <v>0.31897559776731321</v>
      </c>
      <c r="V84">
        <v>0.69289037782306595</v>
      </c>
      <c r="W84">
        <v>1093.45</v>
      </c>
      <c r="X84">
        <v>1137</v>
      </c>
      <c r="Y84">
        <v>1093.45</v>
      </c>
      <c r="Z84">
        <v>1137</v>
      </c>
      <c r="AA84">
        <v>900</v>
      </c>
      <c r="AB84">
        <v>1192</v>
      </c>
      <c r="AC84" s="2">
        <f>(Table2[[#This Row],[Close Price]]/Table2[[#This Row],[Day Low]])-1</f>
        <v>4.3440486533448119E-3</v>
      </c>
      <c r="AD84" s="2">
        <f>(Table2[[#This Row],[Day High]]/Table2[[#This Row],[Close Price]])-1</f>
        <v>3.5330540885084583E-2</v>
      </c>
      <c r="AE84" s="2">
        <f>(Table2[[#This Row],[Close Price]]/Table2[[#This Row],[Current Week Low]])-1</f>
        <v>4.3440486533448119E-3</v>
      </c>
      <c r="AF84" s="2">
        <f>(Table2[[#This Row],[Current Week High]]/Table2[[#This Row],[Close Price]])-1</f>
        <v>3.5330540885084583E-2</v>
      </c>
      <c r="AG84" s="2">
        <f>(Table2[[#This Row],[Close Price]]/Table2[[#This Row],[Current Month Low]])-1</f>
        <v>0.22022222222222232</v>
      </c>
      <c r="AH84" s="2">
        <f>(Table2[[#This Row],[Current Month High]]/Table2[[#This Row],[Close Price]])-1</f>
        <v>8.5412493170642811E-2</v>
      </c>
      <c r="AI84">
        <v>9.9344381715534293</v>
      </c>
      <c r="AJ84">
        <v>100.182282172803</v>
      </c>
      <c r="AK84" t="str">
        <f>IF(AND(Table2[[#This Row],[20D EMA]]&gt;Table2[[#This Row],[50D EMA]],Table2[[#This Row],[50D EMA]]&gt;Table2[[#This Row],[200D EMA]]),"Uptrend","Downtrend/NoTrend")</f>
        <v>Uptrend</v>
      </c>
      <c r="AL84">
        <v>0.19</v>
      </c>
      <c r="AM84" t="s">
        <v>10340</v>
      </c>
      <c r="AN84">
        <v>10.7</v>
      </c>
      <c r="AO84" t="s">
        <v>10340</v>
      </c>
      <c r="AP84">
        <v>0.13967419083808599</v>
      </c>
      <c r="AQ84">
        <f>(Table2[[#This Row],[Sharpe Ratio]]-AVERAGE(Table2[Sharpe Ratio]))/_xlfn.STDEV.P(Table2[Sharpe Ratio])</f>
        <v>0.84250061152726119</v>
      </c>
      <c r="AR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2.1306562171287253</v>
      </c>
      <c r="AS84">
        <f>_xlfn.RANK.AVG(Table2[[#This Row],[1Y Return vs Nifty Z-Score]],Table2[1Y Return vs Nifty Z-Score])</f>
        <v>206</v>
      </c>
      <c r="AT84">
        <f>_xlfn.RANK.AVG(Table2[[#This Row],[6M Return vs Nifty Z-Score]],Table2[6M Return vs Nifty Z-Score])</f>
        <v>51</v>
      </c>
      <c r="AU84">
        <f>_xlfn.RANK.AVG(Table2[[#This Row],[Sharpe Ratio Z-Score]],Table2[Sharpe Ratio Z-Score])</f>
        <v>146</v>
      </c>
      <c r="AV84">
        <f>(Table2[[#This Row],[Rank 1Y]]+Table2[[#This Row],[Rank 6M]]+Table2[[#This Row],[Rank Sharpe]])/3</f>
        <v>134.33333333333334</v>
      </c>
    </row>
    <row r="85" spans="1:48" x14ac:dyDescent="0.3">
      <c r="A85" t="s">
        <v>1161</v>
      </c>
      <c r="B85" t="s">
        <v>1162</v>
      </c>
      <c r="C85" t="s">
        <v>10299</v>
      </c>
      <c r="D85" t="s">
        <v>51</v>
      </c>
      <c r="E85">
        <v>10633.487299889999</v>
      </c>
      <c r="F85">
        <v>234.65</v>
      </c>
      <c r="G85">
        <v>82.054946803710493</v>
      </c>
      <c r="H85">
        <f>(Table2[[#This Row],[1Y Return vs Nifty]]-AVERAGE(Table2[1Y Return vs Nifty]))/_xlfn.STDEV.P(Table2[1Y Return vs Nifty])</f>
        <v>0.84402883382684635</v>
      </c>
      <c r="I85">
        <v>11.124630894922401</v>
      </c>
      <c r="J85">
        <f>(Table2[[#This Row],[1M Return vs Nifty]]-AVERAGE(Table2[1M Return vs Nifty]))/_xlfn.STDEV.P(Table2[1M Return vs Nifty])</f>
        <v>0.90226875675959795</v>
      </c>
      <c r="K85">
        <v>32.597538551612701</v>
      </c>
      <c r="L85">
        <f>(Table2[[#This Row],[6M Return vs Nifty]]-AVERAGE(Table2[6M Return vs Nifty]))/_xlfn.STDEV.P(Table2[6M Return vs Nifty])</f>
        <v>0.88843249065477337</v>
      </c>
      <c r="M85">
        <v>5.9326983145857399</v>
      </c>
      <c r="N85">
        <f>(Table2[[#This Row],[1W Return vs Nifty]]-AVERAGE(Table2[1W Return vs Nifty]))/_xlfn.STDEV.P(Table2[1W Return vs Nifty])</f>
        <v>1.1117706697650516</v>
      </c>
      <c r="O85">
        <v>210.16</v>
      </c>
      <c r="P85">
        <v>194.19764341955701</v>
      </c>
      <c r="Q85">
        <v>162.24676280112499</v>
      </c>
      <c r="R85">
        <v>73.859074898340893</v>
      </c>
      <c r="S85" s="2">
        <f>(Table2[[#This Row],[Close Price]]-Table2[[#This Row],[20D EMA]])/Table2[[#This Row],[20D EMA]]</f>
        <v>0.11653026265702326</v>
      </c>
      <c r="T85" s="2">
        <f>(Table2[[#This Row],[Close Price]]-Table2[[#This Row],[50D EMA]])/Table2[[#This Row],[50D EMA]]</f>
        <v>0.20830508479985588</v>
      </c>
      <c r="U85" s="2">
        <f>(Table2[[#This Row],[Close Price]]-Table2[[#This Row],[200D EMA]])/Table2[[#This Row],[200D EMA]]</f>
        <v>0.44625381701836325</v>
      </c>
      <c r="V85">
        <v>2.0152637746930502</v>
      </c>
      <c r="W85">
        <v>229.01</v>
      </c>
      <c r="X85">
        <v>240</v>
      </c>
      <c r="Y85">
        <v>229.01</v>
      </c>
      <c r="Z85">
        <v>240</v>
      </c>
      <c r="AA85">
        <v>186.6</v>
      </c>
      <c r="AB85">
        <v>240</v>
      </c>
      <c r="AC85" s="2">
        <f>(Table2[[#This Row],[Close Price]]/Table2[[#This Row],[Day Low]])-1</f>
        <v>2.4627745513296384E-2</v>
      </c>
      <c r="AD85" s="2">
        <f>(Table2[[#This Row],[Day High]]/Table2[[#This Row],[Close Price]])-1</f>
        <v>2.2799914766673757E-2</v>
      </c>
      <c r="AE85" s="2">
        <f>(Table2[[#This Row],[Close Price]]/Table2[[#This Row],[Current Week Low]])-1</f>
        <v>2.4627745513296384E-2</v>
      </c>
      <c r="AF85" s="2">
        <f>(Table2[[#This Row],[Current Week High]]/Table2[[#This Row],[Close Price]])-1</f>
        <v>2.2799914766673757E-2</v>
      </c>
      <c r="AG85" s="2">
        <f>(Table2[[#This Row],[Close Price]]/Table2[[#This Row],[Current Month Low]])-1</f>
        <v>0.257502679528403</v>
      </c>
      <c r="AH85" s="2">
        <f>(Table2[[#This Row],[Current Month High]]/Table2[[#This Row],[Close Price]])-1</f>
        <v>2.2799914766673757E-2</v>
      </c>
      <c r="AI85">
        <v>2.2799914766673699</v>
      </c>
      <c r="AJ85">
        <v>140.79014879425301</v>
      </c>
      <c r="AK85" t="str">
        <f>IF(AND(Table2[[#This Row],[20D EMA]]&gt;Table2[[#This Row],[50D EMA]],Table2[[#This Row],[50D EMA]]&gt;Table2[[#This Row],[200D EMA]]),"Uptrend","Downtrend/NoTrend")</f>
        <v>Uptrend</v>
      </c>
      <c r="AL85">
        <v>0.36</v>
      </c>
      <c r="AM85" t="s">
        <v>10340</v>
      </c>
      <c r="AN85">
        <v>18.18</v>
      </c>
      <c r="AO85" t="s">
        <v>10340</v>
      </c>
      <c r="AP85">
        <v>0.13041676546786601</v>
      </c>
      <c r="AQ85">
        <f>(Table2[[#This Row],[Sharpe Ratio]]-AVERAGE(Table2[Sharpe Ratio]))/_xlfn.STDEV.P(Table2[Sharpe Ratio])</f>
        <v>0.73690952772392948</v>
      </c>
      <c r="AR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4.4834102787301982</v>
      </c>
      <c r="AS85">
        <f>_xlfn.RANK.AVG(Table2[[#This Row],[1Y Return vs Nifty Z-Score]],Table2[1Y Return vs Nifty Z-Score])</f>
        <v>121</v>
      </c>
      <c r="AT85">
        <f>_xlfn.RANK.AVG(Table2[[#This Row],[6M Return vs Nifty Z-Score]],Table2[6M Return vs Nifty Z-Score])</f>
        <v>117</v>
      </c>
      <c r="AU85">
        <f>_xlfn.RANK.AVG(Table2[[#This Row],[Sharpe Ratio Z-Score]],Table2[Sharpe Ratio Z-Score])</f>
        <v>167</v>
      </c>
      <c r="AV85">
        <f>(Table2[[#This Row],[Rank 1Y]]+Table2[[#This Row],[Rank 6M]]+Table2[[#This Row],[Rank Sharpe]])/3</f>
        <v>135</v>
      </c>
    </row>
    <row r="86" spans="1:48" x14ac:dyDescent="0.3">
      <c r="A86" t="s">
        <v>1687</v>
      </c>
      <c r="B86" t="s">
        <v>1688</v>
      </c>
      <c r="C86" t="s">
        <v>10296</v>
      </c>
      <c r="D86" t="s">
        <v>940</v>
      </c>
      <c r="E86">
        <v>5053.124976305</v>
      </c>
      <c r="F86">
        <v>588.54999999999995</v>
      </c>
      <c r="G86">
        <v>77.4902692275124</v>
      </c>
      <c r="H86">
        <f>(Table2[[#This Row],[1Y Return vs Nifty]]-AVERAGE(Table2[1Y Return vs Nifty]))/_xlfn.STDEV.P(Table2[1Y Return vs Nifty])</f>
        <v>0.77163801369912721</v>
      </c>
      <c r="I86">
        <v>33.080339410878103</v>
      </c>
      <c r="J86">
        <f>(Table2[[#This Row],[1M Return vs Nifty]]-AVERAGE(Table2[1M Return vs Nifty]))/_xlfn.STDEV.P(Table2[1M Return vs Nifty])</f>
        <v>2.9674330225245806</v>
      </c>
      <c r="K86">
        <v>85.308018009384995</v>
      </c>
      <c r="L86">
        <f>(Table2[[#This Row],[6M Return vs Nifty]]-AVERAGE(Table2[6M Return vs Nifty]))/_xlfn.STDEV.P(Table2[6M Return vs Nifty])</f>
        <v>2.6970978395742331</v>
      </c>
      <c r="M86">
        <v>19.404689585116898</v>
      </c>
      <c r="N86">
        <f>(Table2[[#This Row],[1W Return vs Nifty]]-AVERAGE(Table2[1W Return vs Nifty]))/_xlfn.STDEV.P(Table2[1W Return vs Nifty])</f>
        <v>3.9961614079679633</v>
      </c>
      <c r="O86">
        <v>511.12</v>
      </c>
      <c r="P86">
        <v>437.84481222692102</v>
      </c>
      <c r="Q86">
        <v>339.13373363846398</v>
      </c>
      <c r="R86">
        <v>75.593888365340902</v>
      </c>
      <c r="S86" s="2">
        <f>(Table2[[#This Row],[Close Price]]-Table2[[#This Row],[20D EMA]])/Table2[[#This Row],[20D EMA]]</f>
        <v>0.15149084363750187</v>
      </c>
      <c r="T86" s="2">
        <f>(Table2[[#This Row],[Close Price]]-Table2[[#This Row],[50D EMA]])/Table2[[#This Row],[50D EMA]]</f>
        <v>0.34419772386151565</v>
      </c>
      <c r="U86" s="2">
        <f>(Table2[[#This Row],[Close Price]]-Table2[[#This Row],[200D EMA]])/Table2[[#This Row],[200D EMA]]</f>
        <v>0.73545106729909693</v>
      </c>
      <c r="V86">
        <v>1.4126458269625199</v>
      </c>
      <c r="W86">
        <v>583.95000000000005</v>
      </c>
      <c r="X86">
        <v>613.79999999999995</v>
      </c>
      <c r="Y86">
        <v>583.95000000000005</v>
      </c>
      <c r="Z86">
        <v>613.79999999999995</v>
      </c>
      <c r="AA86">
        <v>440.1</v>
      </c>
      <c r="AB86">
        <v>613.79999999999995</v>
      </c>
      <c r="AC86" s="2">
        <f>(Table2[[#This Row],[Close Price]]/Table2[[#This Row],[Day Low]])-1</f>
        <v>7.8773867625652194E-3</v>
      </c>
      <c r="AD86" s="2">
        <f>(Table2[[#This Row],[Day High]]/Table2[[#This Row],[Close Price]])-1</f>
        <v>4.2902047404638433E-2</v>
      </c>
      <c r="AE86" s="2">
        <f>(Table2[[#This Row],[Close Price]]/Table2[[#This Row],[Current Week Low]])-1</f>
        <v>7.8773867625652194E-3</v>
      </c>
      <c r="AF86" s="2">
        <f>(Table2[[#This Row],[Current Week High]]/Table2[[#This Row],[Close Price]])-1</f>
        <v>4.2902047404638433E-2</v>
      </c>
      <c r="AG86" s="2">
        <f>(Table2[[#This Row],[Close Price]]/Table2[[#This Row],[Current Month Low]])-1</f>
        <v>0.33730970234037705</v>
      </c>
      <c r="AH86" s="2">
        <f>(Table2[[#This Row],[Current Month High]]/Table2[[#This Row],[Close Price]])-1</f>
        <v>4.2902047404638433E-2</v>
      </c>
      <c r="AI86">
        <v>4.2902047404638397</v>
      </c>
      <c r="AJ86">
        <v>172.72937905468001</v>
      </c>
      <c r="AK86" t="str">
        <f>IF(AND(Table2[[#This Row],[20D EMA]]&gt;Table2[[#This Row],[50D EMA]],Table2[[#This Row],[50D EMA]]&gt;Table2[[#This Row],[200D EMA]]),"Uptrend","Downtrend/NoTrend")</f>
        <v>Uptrend</v>
      </c>
      <c r="AL86">
        <v>1.21</v>
      </c>
      <c r="AM86" t="s">
        <v>10340</v>
      </c>
      <c r="AN86">
        <v>19.809999999999999</v>
      </c>
      <c r="AO86" t="s">
        <v>10340</v>
      </c>
      <c r="AP86">
        <v>9.0261154721017006E-2</v>
      </c>
      <c r="AQ86">
        <f>(Table2[[#This Row],[Sharpe Ratio]]-AVERAGE(Table2[Sharpe Ratio]))/_xlfn.STDEV.P(Table2[Sharpe Ratio])</f>
        <v>0.2788907708907058</v>
      </c>
      <c r="AR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10.711221054656612</v>
      </c>
      <c r="AS86">
        <f>_xlfn.RANK.AVG(Table2[[#This Row],[1Y Return vs Nifty Z-Score]],Table2[1Y Return vs Nifty Z-Score])</f>
        <v>131</v>
      </c>
      <c r="AT86">
        <f>_xlfn.RANK.AVG(Table2[[#This Row],[6M Return vs Nifty Z-Score]],Table2[6M Return vs Nifty Z-Score])</f>
        <v>15</v>
      </c>
      <c r="AU86">
        <f>_xlfn.RANK.AVG(Table2[[#This Row],[Sharpe Ratio Z-Score]],Table2[Sharpe Ratio Z-Score])</f>
        <v>260</v>
      </c>
      <c r="AV86">
        <f>(Table2[[#This Row],[Rank 1Y]]+Table2[[#This Row],[Rank 6M]]+Table2[[#This Row],[Rank Sharpe]])/3</f>
        <v>135.33333333333334</v>
      </c>
    </row>
    <row r="87" spans="1:48" x14ac:dyDescent="0.3">
      <c r="A87" t="s">
        <v>1023</v>
      </c>
      <c r="B87" t="s">
        <v>1024</v>
      </c>
      <c r="C87" t="s">
        <v>10308</v>
      </c>
      <c r="D87" t="s">
        <v>386</v>
      </c>
      <c r="E87">
        <v>13709.427795</v>
      </c>
      <c r="F87">
        <v>1086</v>
      </c>
      <c r="G87">
        <v>66.263329291899495</v>
      </c>
      <c r="H87">
        <f>(Table2[[#This Row],[1Y Return vs Nifty]]-AVERAGE(Table2[1Y Return vs Nifty]))/_xlfn.STDEV.P(Table2[1Y Return vs Nifty])</f>
        <v>0.59359096089050856</v>
      </c>
      <c r="I87">
        <v>25.230690546546899</v>
      </c>
      <c r="J87">
        <f>(Table2[[#This Row],[1M Return vs Nifty]]-AVERAGE(Table2[1M Return vs Nifty]))/_xlfn.STDEV.P(Table2[1M Return vs Nifty])</f>
        <v>2.2290913597338435</v>
      </c>
      <c r="K87">
        <v>99.425545864377895</v>
      </c>
      <c r="L87">
        <f>(Table2[[#This Row],[6M Return vs Nifty]]-AVERAGE(Table2[6M Return vs Nifty]))/_xlfn.STDEV.P(Table2[6M Return vs Nifty])</f>
        <v>3.1815154298977428</v>
      </c>
      <c r="M87">
        <v>10.1065413987562</v>
      </c>
      <c r="N87">
        <f>(Table2[[#This Row],[1W Return vs Nifty]]-AVERAGE(Table2[1W Return vs Nifty]))/_xlfn.STDEV.P(Table2[1W Return vs Nifty])</f>
        <v>2.0054020634423795</v>
      </c>
      <c r="O87">
        <v>971.85</v>
      </c>
      <c r="P87">
        <v>857.52472616702596</v>
      </c>
      <c r="Q87">
        <v>686.76163905656995</v>
      </c>
      <c r="R87">
        <v>78.373702166954601</v>
      </c>
      <c r="S87" s="2">
        <f>(Table2[[#This Row],[Close Price]]-Table2[[#This Row],[20D EMA]])/Table2[[#This Row],[20D EMA]]</f>
        <v>0.117456397592221</v>
      </c>
      <c r="T87" s="2">
        <f>(Table2[[#This Row],[Close Price]]-Table2[[#This Row],[50D EMA]])/Table2[[#This Row],[50D EMA]]</f>
        <v>0.26643578530290957</v>
      </c>
      <c r="U87" s="2">
        <f>(Table2[[#This Row],[Close Price]]-Table2[[#This Row],[200D EMA]])/Table2[[#This Row],[200D EMA]]</f>
        <v>0.58133468475594918</v>
      </c>
      <c r="V87">
        <v>0.72999553090753</v>
      </c>
      <c r="W87">
        <v>1065.3</v>
      </c>
      <c r="X87">
        <v>1124</v>
      </c>
      <c r="Y87">
        <v>1065.3</v>
      </c>
      <c r="Z87">
        <v>1124</v>
      </c>
      <c r="AA87">
        <v>908.35</v>
      </c>
      <c r="AB87">
        <v>1124</v>
      </c>
      <c r="AC87" s="2">
        <f>(Table2[[#This Row],[Close Price]]/Table2[[#This Row],[Day Low]])-1</f>
        <v>1.943114615601238E-2</v>
      </c>
      <c r="AD87" s="2">
        <f>(Table2[[#This Row],[Day High]]/Table2[[#This Row],[Close Price]])-1</f>
        <v>3.4990791896869267E-2</v>
      </c>
      <c r="AE87" s="2">
        <f>(Table2[[#This Row],[Close Price]]/Table2[[#This Row],[Current Week Low]])-1</f>
        <v>1.943114615601238E-2</v>
      </c>
      <c r="AF87" s="2">
        <f>(Table2[[#This Row],[Current Week High]]/Table2[[#This Row],[Close Price]])-1</f>
        <v>3.4990791896869267E-2</v>
      </c>
      <c r="AG87" s="2">
        <f>(Table2[[#This Row],[Close Price]]/Table2[[#This Row],[Current Month Low]])-1</f>
        <v>0.19557439313040126</v>
      </c>
      <c r="AH87" s="2">
        <f>(Table2[[#This Row],[Current Month High]]/Table2[[#This Row],[Close Price]])-1</f>
        <v>3.4990791896869267E-2</v>
      </c>
      <c r="AI87">
        <v>3.49907918968692</v>
      </c>
      <c r="AJ87">
        <v>141.333333333333</v>
      </c>
      <c r="AK87" t="str">
        <f>IF(AND(Table2[[#This Row],[20D EMA]]&gt;Table2[[#This Row],[50D EMA]],Table2[[#This Row],[50D EMA]]&gt;Table2[[#This Row],[200D EMA]]),"Uptrend","Downtrend/NoTrend")</f>
        <v>Uptrend</v>
      </c>
      <c r="AL87">
        <v>0.78</v>
      </c>
      <c r="AM87" t="s">
        <v>10340</v>
      </c>
      <c r="AN87">
        <v>7.26</v>
      </c>
      <c r="AO87" t="s">
        <v>10340</v>
      </c>
      <c r="AP87">
        <v>9.4231309352901998E-2</v>
      </c>
      <c r="AQ87">
        <f>(Table2[[#This Row],[Sharpe Ratio]]-AVERAGE(Table2[Sharpe Ratio]))/_xlfn.STDEV.P(Table2[Sharpe Ratio])</f>
        <v>0.32417473632197041</v>
      </c>
      <c r="AR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8.3337745502864458</v>
      </c>
      <c r="AS87">
        <f>_xlfn.RANK.AVG(Table2[[#This Row],[1Y Return vs Nifty Z-Score]],Table2[1Y Return vs Nifty Z-Score])</f>
        <v>154</v>
      </c>
      <c r="AT87">
        <f>_xlfn.RANK.AVG(Table2[[#This Row],[6M Return vs Nifty Z-Score]],Table2[6M Return vs Nifty Z-Score])</f>
        <v>8</v>
      </c>
      <c r="AU87">
        <f>_xlfn.RANK.AVG(Table2[[#This Row],[Sharpe Ratio Z-Score]],Table2[Sharpe Ratio Z-Score])</f>
        <v>247</v>
      </c>
      <c r="AV87">
        <f>(Table2[[#This Row],[Rank 1Y]]+Table2[[#This Row],[Rank 6M]]+Table2[[#This Row],[Rank Sharpe]])/3</f>
        <v>136.33333333333334</v>
      </c>
    </row>
    <row r="88" spans="1:48" x14ac:dyDescent="0.3">
      <c r="A88" t="s">
        <v>1076</v>
      </c>
      <c r="B88" t="s">
        <v>1077</v>
      </c>
      <c r="C88" t="s">
        <v>10302</v>
      </c>
      <c r="D88" t="s">
        <v>127</v>
      </c>
      <c r="E88">
        <v>12305.1539484</v>
      </c>
      <c r="F88">
        <v>349.2</v>
      </c>
      <c r="G88">
        <v>36.427489512288403</v>
      </c>
      <c r="H88">
        <f>(Table2[[#This Row],[1Y Return vs Nifty]]-AVERAGE(Table2[1Y Return vs Nifty]))/_xlfn.STDEV.P(Table2[1Y Return vs Nifty])</f>
        <v>0.12042700247480895</v>
      </c>
      <c r="I88">
        <v>24.117059954901901</v>
      </c>
      <c r="J88">
        <f>(Table2[[#This Row],[1M Return vs Nifty]]-AVERAGE(Table2[1M Return vs Nifty]))/_xlfn.STDEV.P(Table2[1M Return vs Nifty])</f>
        <v>2.1243427426962005</v>
      </c>
      <c r="K88">
        <v>51.4656339996477</v>
      </c>
      <c r="L88">
        <f>(Table2[[#This Row],[6M Return vs Nifty]]-AVERAGE(Table2[6M Return vs Nifty]))/_xlfn.STDEV.P(Table2[6M Return vs Nifty])</f>
        <v>1.535857268194601</v>
      </c>
      <c r="M88">
        <v>1.3362370625425399</v>
      </c>
      <c r="N88">
        <f>(Table2[[#This Row],[1W Return vs Nifty]]-AVERAGE(Table2[1W Return vs Nifty]))/_xlfn.STDEV.P(Table2[1W Return vs Nifty])</f>
        <v>0.12765555287786207</v>
      </c>
      <c r="O88">
        <v>310.05</v>
      </c>
      <c r="P88">
        <v>281.95871774649402</v>
      </c>
      <c r="Q88">
        <v>241.04124889352499</v>
      </c>
      <c r="R88">
        <v>80.773406174104593</v>
      </c>
      <c r="S88" s="2">
        <f>(Table2[[#This Row],[Close Price]]-Table2[[#This Row],[20D EMA]])/Table2[[#This Row],[20D EMA]]</f>
        <v>0.12626995645863562</v>
      </c>
      <c r="T88" s="2">
        <f>(Table2[[#This Row],[Close Price]]-Table2[[#This Row],[50D EMA]])/Table2[[#This Row],[50D EMA]]</f>
        <v>0.23847917450795711</v>
      </c>
      <c r="U88" s="2">
        <f>(Table2[[#This Row],[Close Price]]-Table2[[#This Row],[200D EMA]])/Table2[[#This Row],[200D EMA]]</f>
        <v>0.44871469760037586</v>
      </c>
      <c r="V88">
        <v>2.7485682423670599</v>
      </c>
      <c r="W88">
        <v>342.1</v>
      </c>
      <c r="X88">
        <v>352</v>
      </c>
      <c r="Y88">
        <v>342.1</v>
      </c>
      <c r="Z88">
        <v>352</v>
      </c>
      <c r="AA88">
        <v>245</v>
      </c>
      <c r="AB88">
        <v>356.75</v>
      </c>
      <c r="AC88" s="2">
        <f>(Table2[[#This Row],[Close Price]]/Table2[[#This Row],[Day Low]])-1</f>
        <v>2.0754165448699124E-2</v>
      </c>
      <c r="AD88" s="2">
        <f>(Table2[[#This Row],[Day High]]/Table2[[#This Row],[Close Price]])-1</f>
        <v>8.0183276059564434E-3</v>
      </c>
      <c r="AE88" s="2">
        <f>(Table2[[#This Row],[Close Price]]/Table2[[#This Row],[Current Week Low]])-1</f>
        <v>2.0754165448699124E-2</v>
      </c>
      <c r="AF88" s="2">
        <f>(Table2[[#This Row],[Current Week High]]/Table2[[#This Row],[Close Price]])-1</f>
        <v>8.0183276059564434E-3</v>
      </c>
      <c r="AG88" s="2">
        <f>(Table2[[#This Row],[Close Price]]/Table2[[#This Row],[Current Month Low]])-1</f>
        <v>0.42530612244897958</v>
      </c>
      <c r="AH88" s="2">
        <f>(Table2[[#This Row],[Current Month High]]/Table2[[#This Row],[Close Price]])-1</f>
        <v>2.162084765177541E-2</v>
      </c>
      <c r="AI88">
        <v>2.1620847651775401</v>
      </c>
      <c r="AJ88">
        <v>93.730929264909804</v>
      </c>
      <c r="AK88" t="str">
        <f>IF(AND(Table2[[#This Row],[20D EMA]]&gt;Table2[[#This Row],[50D EMA]],Table2[[#This Row],[50D EMA]]&gt;Table2[[#This Row],[200D EMA]]),"Uptrend","Downtrend/NoTrend")</f>
        <v>Uptrend</v>
      </c>
      <c r="AL88">
        <v>0.55000000000000004</v>
      </c>
      <c r="AM88" t="s">
        <v>10340</v>
      </c>
      <c r="AN88">
        <v>25.86</v>
      </c>
      <c r="AO88" t="s">
        <v>10340</v>
      </c>
      <c r="AP88">
        <v>0.16447226893008801</v>
      </c>
      <c r="AQ88">
        <f>(Table2[[#This Row],[Sharpe Ratio]]-AVERAGE(Table2[Sharpe Ratio]))/_xlfn.STDEV.P(Table2[Sharpe Ratio])</f>
        <v>1.1253498743900661</v>
      </c>
      <c r="AR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5.0336324406335384</v>
      </c>
      <c r="AS88">
        <f>_xlfn.RANK.AVG(Table2[[#This Row],[1Y Return vs Nifty Z-Score]],Table2[1Y Return vs Nifty Z-Score])</f>
        <v>266</v>
      </c>
      <c r="AT88">
        <f>_xlfn.RANK.AVG(Table2[[#This Row],[6M Return vs Nifty Z-Score]],Table2[6M Return vs Nifty Z-Score])</f>
        <v>56</v>
      </c>
      <c r="AU88">
        <f>_xlfn.RANK.AVG(Table2[[#This Row],[Sharpe Ratio Z-Score]],Table2[Sharpe Ratio Z-Score])</f>
        <v>96</v>
      </c>
      <c r="AV88">
        <f>(Table2[[#This Row],[Rank 1Y]]+Table2[[#This Row],[Rank 6M]]+Table2[[#This Row],[Rank Sharpe]])/3</f>
        <v>139.33333333333334</v>
      </c>
    </row>
    <row r="89" spans="1:48" x14ac:dyDescent="0.3">
      <c r="A89" t="s">
        <v>495</v>
      </c>
      <c r="B89" t="s">
        <v>496</v>
      </c>
      <c r="C89" t="s">
        <v>10301</v>
      </c>
      <c r="D89" t="s">
        <v>497</v>
      </c>
      <c r="E89">
        <v>42325.75</v>
      </c>
      <c r="F89">
        <v>497.95</v>
      </c>
      <c r="G89">
        <v>60.893728378105301</v>
      </c>
      <c r="H89">
        <f>(Table2[[#This Row],[1Y Return vs Nifty]]-AVERAGE(Table2[1Y Return vs Nifty]))/_xlfn.STDEV.P(Table2[1Y Return vs Nifty])</f>
        <v>0.50843493236069803</v>
      </c>
      <c r="I89">
        <v>-8.6099340059706009</v>
      </c>
      <c r="J89">
        <f>(Table2[[#This Row],[1M Return vs Nifty]]-AVERAGE(Table2[1M Return vs Nifty]))/_xlfn.STDEV.P(Table2[1M Return vs Nifty])</f>
        <v>-0.9539736962738099</v>
      </c>
      <c r="K89">
        <v>38.687294782416998</v>
      </c>
      <c r="L89">
        <f>(Table2[[#This Row],[6M Return vs Nifty]]-AVERAGE(Table2[6M Return vs Nifty]))/_xlfn.STDEV.P(Table2[6M Return vs Nifty])</f>
        <v>1.0973915286169678</v>
      </c>
      <c r="M89">
        <v>-1.5514582285646901</v>
      </c>
      <c r="N89">
        <f>(Table2[[#This Row],[1W Return vs Nifty]]-AVERAGE(Table2[1W Return vs Nifty]))/_xlfn.STDEV.P(Table2[1W Return vs Nifty])</f>
        <v>-0.49060802710540058</v>
      </c>
      <c r="O89">
        <v>507.24</v>
      </c>
      <c r="P89">
        <v>513.11949161311895</v>
      </c>
      <c r="Q89">
        <v>423.51428573103499</v>
      </c>
      <c r="R89">
        <v>44.3160280355889</v>
      </c>
      <c r="S89" s="2">
        <f>(Table2[[#This Row],[Close Price]]-Table2[[#This Row],[20D EMA]])/Table2[[#This Row],[20D EMA]]</f>
        <v>-1.8314801671792485E-2</v>
      </c>
      <c r="T89" s="2">
        <f>(Table2[[#This Row],[Close Price]]-Table2[[#This Row],[50D EMA]])/Table2[[#This Row],[50D EMA]]</f>
        <v>-2.9563273001830214E-2</v>
      </c>
      <c r="U89" s="2">
        <f>(Table2[[#This Row],[Close Price]]-Table2[[#This Row],[200D EMA]])/Table2[[#This Row],[200D EMA]]</f>
        <v>0.17575726906231814</v>
      </c>
      <c r="V89">
        <v>0.411309159704973</v>
      </c>
      <c r="W89">
        <v>495.25</v>
      </c>
      <c r="X89">
        <v>502.9</v>
      </c>
      <c r="Y89">
        <v>495.25</v>
      </c>
      <c r="Z89">
        <v>502.9</v>
      </c>
      <c r="AA89">
        <v>479.8</v>
      </c>
      <c r="AB89">
        <v>528.35</v>
      </c>
      <c r="AC89" s="2">
        <f>(Table2[[#This Row],[Close Price]]/Table2[[#This Row],[Day Low]])-1</f>
        <v>5.4517920242300733E-3</v>
      </c>
      <c r="AD89" s="2">
        <f>(Table2[[#This Row],[Day High]]/Table2[[#This Row],[Close Price]])-1</f>
        <v>9.9407571041270071E-3</v>
      </c>
      <c r="AE89" s="2">
        <f>(Table2[[#This Row],[Close Price]]/Table2[[#This Row],[Current Week Low]])-1</f>
        <v>5.4517920242300733E-3</v>
      </c>
      <c r="AF89" s="2">
        <f>(Table2[[#This Row],[Current Week High]]/Table2[[#This Row],[Close Price]])-1</f>
        <v>9.9407571041270071E-3</v>
      </c>
      <c r="AG89" s="2">
        <f>(Table2[[#This Row],[Close Price]]/Table2[[#This Row],[Current Month Low]])-1</f>
        <v>3.7828261775739946E-2</v>
      </c>
      <c r="AH89" s="2">
        <f>(Table2[[#This Row],[Current Month High]]/Table2[[#This Row],[Close Price]])-1</f>
        <v>6.1050306255648223E-2</v>
      </c>
      <c r="AI89">
        <v>24.580781202931998</v>
      </c>
      <c r="AJ89">
        <v>106.01985932974701</v>
      </c>
      <c r="AK89" t="str">
        <f>IF(AND(Table2[[#This Row],[20D EMA]]&gt;Table2[[#This Row],[50D EMA]],Table2[[#This Row],[50D EMA]]&gt;Table2[[#This Row],[200D EMA]]),"Uptrend","Downtrend/NoTrend")</f>
        <v>Downtrend/NoTrend</v>
      </c>
      <c r="AL89">
        <v>-0.05</v>
      </c>
      <c r="AM89" t="s">
        <v>10339</v>
      </c>
      <c r="AN89">
        <v>0.34</v>
      </c>
      <c r="AO89" t="s">
        <v>10340</v>
      </c>
      <c r="AP89">
        <v>0.132063328098631</v>
      </c>
      <c r="AQ89">
        <f>(Table2[[#This Row],[Sharpe Ratio]]-AVERAGE(Table2[Sharpe Ratio]))/_xlfn.STDEV.P(Table2[Sharpe Ratio])</f>
        <v>0.75569037939483086</v>
      </c>
      <c r="AR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89">
        <f>_xlfn.RANK.AVG(Table2[[#This Row],[1Y Return vs Nifty Z-Score]],Table2[1Y Return vs Nifty Z-Score])</f>
        <v>166</v>
      </c>
      <c r="AT89">
        <f>_xlfn.RANK.AVG(Table2[[#This Row],[6M Return vs Nifty Z-Score]],Table2[6M Return vs Nifty Z-Score])</f>
        <v>90</v>
      </c>
      <c r="AU89">
        <f>_xlfn.RANK.AVG(Table2[[#This Row],[Sharpe Ratio Z-Score]],Table2[Sharpe Ratio Z-Score])</f>
        <v>163</v>
      </c>
      <c r="AV89">
        <f>(Table2[[#This Row],[Rank 1Y]]+Table2[[#This Row],[Rank 6M]]+Table2[[#This Row],[Rank Sharpe]])/3</f>
        <v>139.66666666666666</v>
      </c>
    </row>
    <row r="90" spans="1:48" x14ac:dyDescent="0.3">
      <c r="A90" t="s">
        <v>609</v>
      </c>
      <c r="B90" t="s">
        <v>610</v>
      </c>
      <c r="C90" t="s">
        <v>10298</v>
      </c>
      <c r="D90" t="s">
        <v>46</v>
      </c>
      <c r="E90">
        <v>31678.2</v>
      </c>
      <c r="F90">
        <v>175.99</v>
      </c>
      <c r="G90">
        <v>216.27771948749901</v>
      </c>
      <c r="H90">
        <f>(Table2[[#This Row],[1Y Return vs Nifty]]-AVERAGE(Table2[1Y Return vs Nifty]))/_xlfn.STDEV.P(Table2[1Y Return vs Nifty])</f>
        <v>2.9726559782852502</v>
      </c>
      <c r="I90">
        <v>0.37009468381585298</v>
      </c>
      <c r="J90">
        <f>(Table2[[#This Row],[1M Return vs Nifty]]-AVERAGE(Table2[1M Return vs Nifty]))/_xlfn.STDEV.P(Table2[1M Return vs Nifty])</f>
        <v>-0.10930797563837305</v>
      </c>
      <c r="K90">
        <v>12.9197595741373</v>
      </c>
      <c r="L90">
        <f>(Table2[[#This Row],[6M Return vs Nifty]]-AVERAGE(Table2[6M Return vs Nifty]))/_xlfn.STDEV.P(Table2[6M Return vs Nifty])</f>
        <v>0.21322487830952755</v>
      </c>
      <c r="M90">
        <v>-4.7553126119093898</v>
      </c>
      <c r="N90">
        <f>(Table2[[#This Row],[1W Return vs Nifty]]-AVERAGE(Table2[1W Return vs Nifty]))/_xlfn.STDEV.P(Table2[1W Return vs Nifty])</f>
        <v>-1.1765621466040175</v>
      </c>
      <c r="O90">
        <v>178.52</v>
      </c>
      <c r="P90">
        <v>172.11116816949101</v>
      </c>
      <c r="Q90">
        <v>133.91874451277599</v>
      </c>
      <c r="R90">
        <v>43.800379755733303</v>
      </c>
      <c r="S90" s="2">
        <f>(Table2[[#This Row],[Close Price]]-Table2[[#This Row],[20D EMA]])/Table2[[#This Row],[20D EMA]]</f>
        <v>-1.4172081559489139E-2</v>
      </c>
      <c r="T90" s="2">
        <f>(Table2[[#This Row],[Close Price]]-Table2[[#This Row],[50D EMA]])/Table2[[#This Row],[50D EMA]]</f>
        <v>2.2536781731033389E-2</v>
      </c>
      <c r="U90" s="2">
        <f>(Table2[[#This Row],[Close Price]]-Table2[[#This Row],[200D EMA]])/Table2[[#This Row],[200D EMA]]</f>
        <v>0.31415509188267798</v>
      </c>
      <c r="V90">
        <v>0.75997410687225497</v>
      </c>
      <c r="W90">
        <v>175.57</v>
      </c>
      <c r="X90">
        <v>180.8</v>
      </c>
      <c r="Y90">
        <v>175.57</v>
      </c>
      <c r="Z90">
        <v>180.8</v>
      </c>
      <c r="AA90">
        <v>163</v>
      </c>
      <c r="AB90">
        <v>193.35</v>
      </c>
      <c r="AC90" s="2">
        <f>(Table2[[#This Row],[Close Price]]/Table2[[#This Row],[Day Low]])-1</f>
        <v>2.3922082360312569E-3</v>
      </c>
      <c r="AD90" s="2">
        <f>(Table2[[#This Row],[Day High]]/Table2[[#This Row],[Close Price]])-1</f>
        <v>2.7331098357861183E-2</v>
      </c>
      <c r="AE90" s="2">
        <f>(Table2[[#This Row],[Close Price]]/Table2[[#This Row],[Current Week Low]])-1</f>
        <v>2.3922082360312569E-3</v>
      </c>
      <c r="AF90" s="2">
        <f>(Table2[[#This Row],[Current Week High]]/Table2[[#This Row],[Close Price]])-1</f>
        <v>2.7331098357861183E-2</v>
      </c>
      <c r="AG90" s="2">
        <f>(Table2[[#This Row],[Close Price]]/Table2[[#This Row],[Current Month Low]])-1</f>
        <v>7.9693251533742293E-2</v>
      </c>
      <c r="AH90" s="2">
        <f>(Table2[[#This Row],[Current Month High]]/Table2[[#This Row],[Close Price]])-1</f>
        <v>9.8641968293653015E-2</v>
      </c>
      <c r="AI90">
        <v>12.6768566395818</v>
      </c>
      <c r="AJ90">
        <v>259.16326530612201</v>
      </c>
      <c r="AK90" t="str">
        <f>IF(AND(Table2[[#This Row],[20D EMA]]&gt;Table2[[#This Row],[50D EMA]],Table2[[#This Row],[50D EMA]]&gt;Table2[[#This Row],[200D EMA]]),"Uptrend","Downtrend/NoTrend")</f>
        <v>Uptrend</v>
      </c>
      <c r="AL90">
        <v>0.31</v>
      </c>
      <c r="AM90" t="s">
        <v>10340</v>
      </c>
      <c r="AN90">
        <v>2.74</v>
      </c>
      <c r="AO90" t="s">
        <v>10340</v>
      </c>
      <c r="AP90">
        <v>0.13885090877100101</v>
      </c>
      <c r="AQ90">
        <f>(Table2[[#This Row],[Sharpe Ratio]]-AVERAGE(Table2[Sharpe Ratio]))/_xlfn.STDEV.P(Table2[Sharpe Ratio])</f>
        <v>0.83311017711781965</v>
      </c>
      <c r="AR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2.7331209114702069</v>
      </c>
      <c r="AS90">
        <f>_xlfn.RANK.AVG(Table2[[#This Row],[1Y Return vs Nifty Z-Score]],Table2[1Y Return vs Nifty Z-Score])</f>
        <v>13</v>
      </c>
      <c r="AT90">
        <f>_xlfn.RANK.AVG(Table2[[#This Row],[6M Return vs Nifty Z-Score]],Table2[6M Return vs Nifty Z-Score])</f>
        <v>257</v>
      </c>
      <c r="AU90">
        <f>_xlfn.RANK.AVG(Table2[[#This Row],[Sharpe Ratio Z-Score]],Table2[Sharpe Ratio Z-Score])</f>
        <v>149</v>
      </c>
      <c r="AV90">
        <f>(Table2[[#This Row],[Rank 1Y]]+Table2[[#This Row],[Rank 6M]]+Table2[[#This Row],[Rank Sharpe]])/3</f>
        <v>139.66666666666666</v>
      </c>
    </row>
    <row r="91" spans="1:48" x14ac:dyDescent="0.3">
      <c r="A91" t="s">
        <v>1132</v>
      </c>
      <c r="B91" t="s">
        <v>1133</v>
      </c>
      <c r="C91" t="s">
        <v>10298</v>
      </c>
      <c r="D91" t="s">
        <v>46</v>
      </c>
      <c r="E91">
        <v>11085.77854542</v>
      </c>
      <c r="F91">
        <v>7012.7</v>
      </c>
      <c r="G91">
        <v>45.503240686001099</v>
      </c>
      <c r="H91">
        <f>(Table2[[#This Row],[1Y Return vs Nifty]]-AVERAGE(Table2[1Y Return vs Nifty]))/_xlfn.STDEV.P(Table2[1Y Return vs Nifty])</f>
        <v>0.26435854194783021</v>
      </c>
      <c r="I91">
        <v>6.4531838426073902</v>
      </c>
      <c r="J91">
        <f>(Table2[[#This Row],[1M Return vs Nifty]]-AVERAGE(Table2[1M Return vs Nifty]))/_xlfn.STDEV.P(Table2[1M Return vs Nifty])</f>
        <v>0.46287025067890325</v>
      </c>
      <c r="K91">
        <v>21.6119313591051</v>
      </c>
      <c r="L91">
        <f>(Table2[[#This Row],[6M Return vs Nifty]]-AVERAGE(Table2[6M Return vs Nifty]))/_xlfn.STDEV.P(Table2[6M Return vs Nifty])</f>
        <v>0.51148112784566291</v>
      </c>
      <c r="M91">
        <v>13.1184845695606</v>
      </c>
      <c r="N91">
        <f>(Table2[[#This Row],[1W Return vs Nifty]]-AVERAGE(Table2[1W Return vs Nifty]))/_xlfn.STDEV.P(Table2[1W Return vs Nifty])</f>
        <v>2.6502674594633193</v>
      </c>
      <c r="O91">
        <v>6123.44</v>
      </c>
      <c r="P91">
        <v>5763.4151940587699</v>
      </c>
      <c r="Q91">
        <v>4984.8677252016896</v>
      </c>
      <c r="R91">
        <v>83.673759271134898</v>
      </c>
      <c r="S91" s="2">
        <f>(Table2[[#This Row],[Close Price]]-Table2[[#This Row],[20D EMA]])/Table2[[#This Row],[20D EMA]]</f>
        <v>0.14522229335144957</v>
      </c>
      <c r="T91" s="2">
        <f>(Table2[[#This Row],[Close Price]]-Table2[[#This Row],[50D EMA]])/Table2[[#This Row],[50D EMA]]</f>
        <v>0.21676120214782688</v>
      </c>
      <c r="U91" s="2">
        <f>(Table2[[#This Row],[Close Price]]-Table2[[#This Row],[200D EMA]])/Table2[[#This Row],[200D EMA]]</f>
        <v>0.40679760960282318</v>
      </c>
      <c r="V91">
        <v>2.12633964506175</v>
      </c>
      <c r="W91">
        <v>6970.15</v>
      </c>
      <c r="X91">
        <v>7270</v>
      </c>
      <c r="Y91">
        <v>6970.15</v>
      </c>
      <c r="Z91">
        <v>7270</v>
      </c>
      <c r="AA91">
        <v>5360</v>
      </c>
      <c r="AB91">
        <v>7450</v>
      </c>
      <c r="AC91" s="2">
        <f>(Table2[[#This Row],[Close Price]]/Table2[[#This Row],[Day Low]])-1</f>
        <v>6.1046032007918694E-3</v>
      </c>
      <c r="AD91" s="2">
        <f>(Table2[[#This Row],[Day High]]/Table2[[#This Row],[Close Price]])-1</f>
        <v>3.6690575669856118E-2</v>
      </c>
      <c r="AE91" s="2">
        <f>(Table2[[#This Row],[Close Price]]/Table2[[#This Row],[Current Week Low]])-1</f>
        <v>6.1046032007918694E-3</v>
      </c>
      <c r="AF91" s="2">
        <f>(Table2[[#This Row],[Current Week High]]/Table2[[#This Row],[Close Price]])-1</f>
        <v>3.6690575669856118E-2</v>
      </c>
      <c r="AG91" s="2">
        <f>(Table2[[#This Row],[Close Price]]/Table2[[#This Row],[Current Month Low]])-1</f>
        <v>0.30833955223880594</v>
      </c>
      <c r="AH91" s="2">
        <f>(Table2[[#This Row],[Current Month High]]/Table2[[#This Row],[Close Price]])-1</f>
        <v>6.2358292811613314E-2</v>
      </c>
      <c r="AI91">
        <v>6.2358292811613296</v>
      </c>
      <c r="AJ91">
        <v>108.404285353422</v>
      </c>
      <c r="AK91" t="str">
        <f>IF(AND(Table2[[#This Row],[20D EMA]]&gt;Table2[[#This Row],[50D EMA]],Table2[[#This Row],[50D EMA]]&gt;Table2[[#This Row],[200D EMA]]),"Uptrend","Downtrend/NoTrend")</f>
        <v>Uptrend</v>
      </c>
      <c r="AL91">
        <v>0.31</v>
      </c>
      <c r="AM91" t="s">
        <v>10340</v>
      </c>
      <c r="AN91">
        <v>23.96</v>
      </c>
      <c r="AO91" t="s">
        <v>10340</v>
      </c>
      <c r="AP91">
        <v>0.23406445684685001</v>
      </c>
      <c r="AQ91">
        <f>(Table2[[#This Row],[Sharpe Ratio]]-AVERAGE(Table2[Sharpe Ratio]))/_xlfn.STDEV.P(Table2[Sharpe Ratio])</f>
        <v>1.9191250605249355</v>
      </c>
      <c r="AR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5.8081024404606509</v>
      </c>
      <c r="AS91">
        <f>_xlfn.RANK.AVG(Table2[[#This Row],[1Y Return vs Nifty Z-Score]],Table2[1Y Return vs Nifty Z-Score])</f>
        <v>222</v>
      </c>
      <c r="AT91">
        <f>_xlfn.RANK.AVG(Table2[[#This Row],[6M Return vs Nifty Z-Score]],Table2[6M Return vs Nifty Z-Score])</f>
        <v>185</v>
      </c>
      <c r="AU91">
        <f>_xlfn.RANK.AVG(Table2[[#This Row],[Sharpe Ratio Z-Score]],Table2[Sharpe Ratio Z-Score])</f>
        <v>20</v>
      </c>
      <c r="AV91">
        <f>(Table2[[#This Row],[Rank 1Y]]+Table2[[#This Row],[Rank 6M]]+Table2[[#This Row],[Rank Sharpe]])/3</f>
        <v>142.33333333333334</v>
      </c>
    </row>
    <row r="92" spans="1:48" x14ac:dyDescent="0.3">
      <c r="A92" t="s">
        <v>646</v>
      </c>
      <c r="B92" t="s">
        <v>647</v>
      </c>
      <c r="C92" t="s">
        <v>10308</v>
      </c>
      <c r="D92" t="s">
        <v>171</v>
      </c>
      <c r="E92">
        <v>28870.656167199999</v>
      </c>
      <c r="F92">
        <v>6669.8</v>
      </c>
      <c r="G92">
        <v>135.10301076783401</v>
      </c>
      <c r="H92">
        <f>(Table2[[#This Row],[1Y Return vs Nifty]]-AVERAGE(Table2[1Y Return vs Nifty]))/_xlfn.STDEV.P(Table2[1Y Return vs Nifty])</f>
        <v>1.6853134136128922</v>
      </c>
      <c r="I92">
        <v>7.5010996347319798</v>
      </c>
      <c r="J92">
        <f>(Table2[[#This Row],[1M Return vs Nifty]]-AVERAGE(Table2[1M Return vs Nifty]))/_xlfn.STDEV.P(Table2[1M Return vs Nifty])</f>
        <v>0.56143770277701233</v>
      </c>
      <c r="K92">
        <v>87.870516381674506</v>
      </c>
      <c r="L92">
        <f>(Table2[[#This Row],[6M Return vs Nifty]]-AVERAGE(Table2[6M Return vs Nifty]))/_xlfn.STDEV.P(Table2[6M Return vs Nifty])</f>
        <v>2.7850253648082908</v>
      </c>
      <c r="M92">
        <v>-0.75446881232591601</v>
      </c>
      <c r="N92">
        <f>(Table2[[#This Row],[1W Return vs Nifty]]-AVERAGE(Table2[1W Return vs Nifty]))/_xlfn.STDEV.P(Table2[1W Return vs Nifty])</f>
        <v>-0.319970380117508</v>
      </c>
      <c r="O92">
        <v>6491.25</v>
      </c>
      <c r="P92">
        <v>5906.3108668759296</v>
      </c>
      <c r="Q92">
        <v>4395.9649256668199</v>
      </c>
      <c r="R92">
        <v>52.964004895274897</v>
      </c>
      <c r="S92" s="2">
        <f>(Table2[[#This Row],[Close Price]]-Table2[[#This Row],[20D EMA]])/Table2[[#This Row],[20D EMA]]</f>
        <v>2.7506258424802647E-2</v>
      </c>
      <c r="T92" s="2">
        <f>(Table2[[#This Row],[Close Price]]-Table2[[#This Row],[50D EMA]])/Table2[[#This Row],[50D EMA]]</f>
        <v>0.12926666921748206</v>
      </c>
      <c r="U92" s="2">
        <f>(Table2[[#This Row],[Close Price]]-Table2[[#This Row],[200D EMA]])/Table2[[#This Row],[200D EMA]]</f>
        <v>0.5172550538465146</v>
      </c>
      <c r="V92">
        <v>0.64188627304853896</v>
      </c>
      <c r="W92">
        <v>6575</v>
      </c>
      <c r="X92">
        <v>6809</v>
      </c>
      <c r="Y92">
        <v>6575</v>
      </c>
      <c r="Z92">
        <v>6809</v>
      </c>
      <c r="AA92">
        <v>5670</v>
      </c>
      <c r="AB92">
        <v>7949.9</v>
      </c>
      <c r="AC92" s="2">
        <f>(Table2[[#This Row],[Close Price]]/Table2[[#This Row],[Day Low]])-1</f>
        <v>1.4418250950570366E-2</v>
      </c>
      <c r="AD92" s="2">
        <f>(Table2[[#This Row],[Day High]]/Table2[[#This Row],[Close Price]])-1</f>
        <v>2.0870191010225136E-2</v>
      </c>
      <c r="AE92" s="2">
        <f>(Table2[[#This Row],[Close Price]]/Table2[[#This Row],[Current Week Low]])-1</f>
        <v>1.4418250950570366E-2</v>
      </c>
      <c r="AF92" s="2">
        <f>(Table2[[#This Row],[Current Week High]]/Table2[[#This Row],[Close Price]])-1</f>
        <v>2.0870191010225136E-2</v>
      </c>
      <c r="AG92" s="2">
        <f>(Table2[[#This Row],[Close Price]]/Table2[[#This Row],[Current Month Low]])-1</f>
        <v>0.17633156966490304</v>
      </c>
      <c r="AH92" s="2">
        <f>(Table2[[#This Row],[Current Month High]]/Table2[[#This Row],[Close Price]])-1</f>
        <v>0.19192479534618712</v>
      </c>
      <c r="AI92">
        <v>19.192479534618698</v>
      </c>
      <c r="AJ92">
        <v>174.47736625514401</v>
      </c>
      <c r="AK92" t="str">
        <f>IF(AND(Table2[[#This Row],[20D EMA]]&gt;Table2[[#This Row],[50D EMA]],Table2[[#This Row],[50D EMA]]&gt;Table2[[#This Row],[200D EMA]]),"Uptrend","Downtrend/NoTrend")</f>
        <v>Uptrend</v>
      </c>
      <c r="AL92">
        <v>0.46</v>
      </c>
      <c r="AM92" t="s">
        <v>10340</v>
      </c>
      <c r="AN92">
        <v>-3.8</v>
      </c>
      <c r="AO92" t="s">
        <v>10339</v>
      </c>
      <c r="AP92">
        <v>5.9186839252373002E-2</v>
      </c>
      <c r="AQ92">
        <f>(Table2[[#This Row],[Sharpe Ratio]]-AVERAGE(Table2[Sharpe Ratio]))/_xlfn.STDEV.P(Table2[Sharpe Ratio])</f>
        <v>-7.5545858902269475E-2</v>
      </c>
      <c r="AR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4.6362602421784187</v>
      </c>
      <c r="AS92">
        <f>_xlfn.RANK.AVG(Table2[[#This Row],[1Y Return vs Nifty Z-Score]],Table2[1Y Return vs Nifty Z-Score])</f>
        <v>46</v>
      </c>
      <c r="AT92">
        <f>_xlfn.RANK.AVG(Table2[[#This Row],[6M Return vs Nifty Z-Score]],Table2[6M Return vs Nifty Z-Score])</f>
        <v>13</v>
      </c>
      <c r="AU92">
        <f>_xlfn.RANK.AVG(Table2[[#This Row],[Sharpe Ratio Z-Score]],Table2[Sharpe Ratio Z-Score])</f>
        <v>371</v>
      </c>
      <c r="AV92">
        <f>(Table2[[#This Row],[Rank 1Y]]+Table2[[#This Row],[Rank 6M]]+Table2[[#This Row],[Rank Sharpe]])/3</f>
        <v>143.33333333333334</v>
      </c>
    </row>
    <row r="93" spans="1:48" x14ac:dyDescent="0.3">
      <c r="A93" t="s">
        <v>1370</v>
      </c>
      <c r="B93" t="s">
        <v>1371</v>
      </c>
      <c r="C93" t="s">
        <v>10308</v>
      </c>
      <c r="D93" t="s">
        <v>386</v>
      </c>
      <c r="E93">
        <v>8244.89091998</v>
      </c>
      <c r="F93">
        <v>1808.95</v>
      </c>
      <c r="G93">
        <v>102.187257343939</v>
      </c>
      <c r="H93">
        <f>(Table2[[#This Row],[1Y Return vs Nifty]]-AVERAGE(Table2[1Y Return vs Nifty]))/_xlfn.STDEV.P(Table2[1Y Return vs Nifty])</f>
        <v>1.1633053756514988</v>
      </c>
      <c r="I93">
        <v>4.7023295003708103</v>
      </c>
      <c r="J93">
        <f>(Table2[[#This Row],[1M Return vs Nifty]]-AVERAGE(Table2[1M Return vs Nifty]))/_xlfn.STDEV.P(Table2[1M Return vs Nifty])</f>
        <v>0.29818406806180597</v>
      </c>
      <c r="K93">
        <v>41.9578763934813</v>
      </c>
      <c r="L93">
        <f>(Table2[[#This Row],[6M Return vs Nifty]]-AVERAGE(Table2[6M Return vs Nifty]))/_xlfn.STDEV.P(Table2[6M Return vs Nifty])</f>
        <v>1.2096156573214722</v>
      </c>
      <c r="M93">
        <v>-2.0570523333004198</v>
      </c>
      <c r="N93">
        <f>(Table2[[#This Row],[1W Return vs Nifty]]-AVERAGE(Table2[1W Return vs Nifty]))/_xlfn.STDEV.P(Table2[1W Return vs Nifty])</f>
        <v>-0.59885712879385755</v>
      </c>
      <c r="O93">
        <v>1776.29</v>
      </c>
      <c r="P93">
        <v>1688.76358591847</v>
      </c>
      <c r="Q93">
        <v>1339.83657742739</v>
      </c>
      <c r="R93">
        <v>57.3464508139473</v>
      </c>
      <c r="S93" s="2">
        <f>(Table2[[#This Row],[Close Price]]-Table2[[#This Row],[20D EMA]])/Table2[[#This Row],[20D EMA]]</f>
        <v>1.8386637317104798E-2</v>
      </c>
      <c r="T93" s="2">
        <f>(Table2[[#This Row],[Close Price]]-Table2[[#This Row],[50D EMA]])/Table2[[#This Row],[50D EMA]]</f>
        <v>7.11682884944278E-2</v>
      </c>
      <c r="U93" s="2">
        <f>(Table2[[#This Row],[Close Price]]-Table2[[#This Row],[200D EMA]])/Table2[[#This Row],[200D EMA]]</f>
        <v>0.35012734424175157</v>
      </c>
      <c r="V93">
        <v>0.508632434625645</v>
      </c>
      <c r="W93">
        <v>1796.45</v>
      </c>
      <c r="X93">
        <v>1825</v>
      </c>
      <c r="Y93">
        <v>1796.45</v>
      </c>
      <c r="Z93">
        <v>1825</v>
      </c>
      <c r="AA93">
        <v>1711.15</v>
      </c>
      <c r="AB93">
        <v>1925.8</v>
      </c>
      <c r="AC93" s="2">
        <f>(Table2[[#This Row],[Close Price]]/Table2[[#This Row],[Day Low]])-1</f>
        <v>6.9581674970080609E-3</v>
      </c>
      <c r="AD93" s="2">
        <f>(Table2[[#This Row],[Day High]]/Table2[[#This Row],[Close Price]])-1</f>
        <v>8.872550374526611E-3</v>
      </c>
      <c r="AE93" s="2">
        <f>(Table2[[#This Row],[Close Price]]/Table2[[#This Row],[Current Week Low]])-1</f>
        <v>6.9581674970080609E-3</v>
      </c>
      <c r="AF93" s="2">
        <f>(Table2[[#This Row],[Current Week High]]/Table2[[#This Row],[Close Price]])-1</f>
        <v>8.872550374526611E-3</v>
      </c>
      <c r="AG93" s="2">
        <f>(Table2[[#This Row],[Close Price]]/Table2[[#This Row],[Current Month Low]])-1</f>
        <v>5.7154545188907946E-2</v>
      </c>
      <c r="AH93" s="2">
        <f>(Table2[[#This Row],[Current Month High]]/Table2[[#This Row],[Close Price]])-1</f>
        <v>6.4595483567815526E-2</v>
      </c>
      <c r="AI93">
        <v>6.4595483567815499</v>
      </c>
      <c r="AJ93">
        <v>136.58775830499599</v>
      </c>
      <c r="AK93" t="str">
        <f>IF(AND(Table2[[#This Row],[20D EMA]]&gt;Table2[[#This Row],[50D EMA]],Table2[[#This Row],[50D EMA]]&gt;Table2[[#This Row],[200D EMA]]),"Uptrend","Downtrend/NoTrend")</f>
        <v>Uptrend</v>
      </c>
      <c r="AL93">
        <v>0.26</v>
      </c>
      <c r="AM93" t="s">
        <v>10340</v>
      </c>
      <c r="AN93">
        <v>-0.22</v>
      </c>
      <c r="AO93" t="s">
        <v>10339</v>
      </c>
      <c r="AP93">
        <v>8.9005186154167998E-2</v>
      </c>
      <c r="AQ93">
        <f>(Table2[[#This Row],[Sharpe Ratio]]-AVERAGE(Table2[Sharpe Ratio]))/_xlfn.STDEV.P(Table2[Sharpe Ratio])</f>
        <v>0.2645650726654602</v>
      </c>
      <c r="AR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2.3368130449063798</v>
      </c>
      <c r="AS93">
        <f>_xlfn.RANK.AVG(Table2[[#This Row],[1Y Return vs Nifty Z-Score]],Table2[1Y Return vs Nifty Z-Score])</f>
        <v>86</v>
      </c>
      <c r="AT93">
        <f>_xlfn.RANK.AVG(Table2[[#This Row],[6M Return vs Nifty Z-Score]],Table2[6M Return vs Nifty Z-Score])</f>
        <v>81</v>
      </c>
      <c r="AU93">
        <f>_xlfn.RANK.AVG(Table2[[#This Row],[Sharpe Ratio Z-Score]],Table2[Sharpe Ratio Z-Score])</f>
        <v>269</v>
      </c>
      <c r="AV93">
        <f>(Table2[[#This Row],[Rank 1Y]]+Table2[[#This Row],[Rank 6M]]+Table2[[#This Row],[Rank Sharpe]])/3</f>
        <v>145.33333333333334</v>
      </c>
    </row>
    <row r="94" spans="1:48" x14ac:dyDescent="0.3">
      <c r="A94" t="s">
        <v>227</v>
      </c>
      <c r="B94" t="s">
        <v>228</v>
      </c>
      <c r="C94" t="s">
        <v>10296</v>
      </c>
      <c r="D94" t="s">
        <v>229</v>
      </c>
      <c r="E94">
        <v>116717.808953525</v>
      </c>
      <c r="F94">
        <v>433.25</v>
      </c>
      <c r="G94">
        <v>121.19526262154299</v>
      </c>
      <c r="H94">
        <f>(Table2[[#This Row],[1Y Return vs Nifty]]-AVERAGE(Table2[1Y Return vs Nifty]))/_xlfn.STDEV.P(Table2[1Y Return vs Nifty])</f>
        <v>1.4647516592209586</v>
      </c>
      <c r="I94">
        <v>-1.64278722790937</v>
      </c>
      <c r="J94">
        <f>(Table2[[#This Row],[1M Return vs Nifty]]-AVERAGE(Table2[1M Return vs Nifty]))/_xlfn.STDEV.P(Table2[1M Return vs Nifty])</f>
        <v>-0.29864059463714959</v>
      </c>
      <c r="K94">
        <v>62.810333753868598</v>
      </c>
      <c r="L94">
        <f>(Table2[[#This Row],[6M Return vs Nifty]]-AVERAGE(Table2[6M Return vs Nifty]))/_xlfn.STDEV.P(Table2[6M Return vs Nifty])</f>
        <v>1.9251302467451483</v>
      </c>
      <c r="M94">
        <v>3.5785586863074599</v>
      </c>
      <c r="N94">
        <f>(Table2[[#This Row],[1W Return vs Nifty]]-AVERAGE(Table2[1W Return vs Nifty]))/_xlfn.STDEV.P(Table2[1W Return vs Nifty])</f>
        <v>0.6077428386978333</v>
      </c>
      <c r="O94">
        <v>420.89</v>
      </c>
      <c r="P94">
        <v>400.96689012994602</v>
      </c>
      <c r="Q94">
        <v>315.25757957602201</v>
      </c>
      <c r="R94">
        <v>64.1050191747849</v>
      </c>
      <c r="S94" s="2">
        <f>(Table2[[#This Row],[Close Price]]-Table2[[#This Row],[20D EMA]])/Table2[[#This Row],[20D EMA]]</f>
        <v>2.9366342749887177E-2</v>
      </c>
      <c r="T94" s="2">
        <f>(Table2[[#This Row],[Close Price]]-Table2[[#This Row],[50D EMA]])/Table2[[#This Row],[50D EMA]]</f>
        <v>8.051315623489913E-2</v>
      </c>
      <c r="U94" s="2">
        <f>(Table2[[#This Row],[Close Price]]-Table2[[#This Row],[200D EMA]])/Table2[[#This Row],[200D EMA]]</f>
        <v>0.37427306452920667</v>
      </c>
      <c r="V94">
        <v>0.20842255708972399</v>
      </c>
      <c r="W94">
        <v>428.55</v>
      </c>
      <c r="X94">
        <v>439.3</v>
      </c>
      <c r="Y94">
        <v>428.55</v>
      </c>
      <c r="Z94">
        <v>439.3</v>
      </c>
      <c r="AA94">
        <v>400.65</v>
      </c>
      <c r="AB94">
        <v>439.3</v>
      </c>
      <c r="AC94" s="2">
        <f>(Table2[[#This Row],[Close Price]]/Table2[[#This Row],[Day Low]])-1</f>
        <v>1.0967215027418042E-2</v>
      </c>
      <c r="AD94" s="2">
        <f>(Table2[[#This Row],[Day High]]/Table2[[#This Row],[Close Price]])-1</f>
        <v>1.3964223889209482E-2</v>
      </c>
      <c r="AE94" s="2">
        <f>(Table2[[#This Row],[Close Price]]/Table2[[#This Row],[Current Week Low]])-1</f>
        <v>1.0967215027418042E-2</v>
      </c>
      <c r="AF94" s="2">
        <f>(Table2[[#This Row],[Current Week High]]/Table2[[#This Row],[Close Price]])-1</f>
        <v>1.3964223889209482E-2</v>
      </c>
      <c r="AG94" s="2">
        <f>(Table2[[#This Row],[Close Price]]/Table2[[#This Row],[Current Month Low]])-1</f>
        <v>8.136777736178713E-2</v>
      </c>
      <c r="AH94" s="2">
        <f>(Table2[[#This Row],[Current Month High]]/Table2[[#This Row],[Close Price]])-1</f>
        <v>1.3964223889209482E-2</v>
      </c>
      <c r="AI94">
        <v>4.6278130409694196</v>
      </c>
      <c r="AJ94">
        <v>160.444845205891</v>
      </c>
      <c r="AK94" t="str">
        <f>IF(AND(Table2[[#This Row],[20D EMA]]&gt;Table2[[#This Row],[50D EMA]],Table2[[#This Row],[50D EMA]]&gt;Table2[[#This Row],[200D EMA]]),"Uptrend","Downtrend/NoTrend")</f>
        <v>Uptrend</v>
      </c>
      <c r="AL94">
        <v>0.16</v>
      </c>
      <c r="AM94" t="s">
        <v>10340</v>
      </c>
      <c r="AN94">
        <v>2.84</v>
      </c>
      <c r="AO94" t="s">
        <v>10340</v>
      </c>
      <c r="AP94">
        <v>6.7343610080695004E-2</v>
      </c>
      <c r="AQ94">
        <f>(Table2[[#This Row],[Sharpe Ratio]]-AVERAGE(Table2[Sharpe Ratio]))/_xlfn.STDEV.P(Table2[Sharpe Ratio])</f>
        <v>1.7491053376662968E-2</v>
      </c>
      <c r="AR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3.7164752034034536</v>
      </c>
      <c r="AS94">
        <f>_xlfn.RANK.AVG(Table2[[#This Row],[1Y Return vs Nifty Z-Score]],Table2[1Y Return vs Nifty Z-Score])</f>
        <v>57</v>
      </c>
      <c r="AT94">
        <f>_xlfn.RANK.AVG(Table2[[#This Row],[6M Return vs Nifty Z-Score]],Table2[6M Return vs Nifty Z-Score])</f>
        <v>32</v>
      </c>
      <c r="AU94">
        <f>_xlfn.RANK.AVG(Table2[[#This Row],[Sharpe Ratio Z-Score]],Table2[Sharpe Ratio Z-Score])</f>
        <v>351</v>
      </c>
      <c r="AV94">
        <f>(Table2[[#This Row],[Rank 1Y]]+Table2[[#This Row],[Rank 6M]]+Table2[[#This Row],[Rank Sharpe]])/3</f>
        <v>146.66666666666666</v>
      </c>
    </row>
    <row r="95" spans="1:48" x14ac:dyDescent="0.3">
      <c r="A95" t="s">
        <v>702</v>
      </c>
      <c r="B95" t="s">
        <v>703</v>
      </c>
      <c r="C95" t="s">
        <v>10300</v>
      </c>
      <c r="D95" t="s">
        <v>60</v>
      </c>
      <c r="E95">
        <v>25016.165154959999</v>
      </c>
      <c r="F95">
        <v>188.72</v>
      </c>
      <c r="G95">
        <v>100.74947003965799</v>
      </c>
      <c r="H95">
        <f>(Table2[[#This Row],[1Y Return vs Nifty]]-AVERAGE(Table2[1Y Return vs Nifty]))/_xlfn.STDEV.P(Table2[1Y Return vs Nifty])</f>
        <v>1.1405036332745895</v>
      </c>
      <c r="I95">
        <v>13.2322999393611</v>
      </c>
      <c r="J95">
        <f>(Table2[[#This Row],[1M Return vs Nifty]]-AVERAGE(Table2[1M Return vs Nifty]))/_xlfn.STDEV.P(Table2[1M Return vs Nifty])</f>
        <v>1.100517098026774</v>
      </c>
      <c r="K95">
        <v>33.067327048380299</v>
      </c>
      <c r="L95">
        <f>(Table2[[#This Row],[6M Return vs Nifty]]-AVERAGE(Table2[6M Return vs Nifty]))/_xlfn.STDEV.P(Table2[6M Return vs Nifty])</f>
        <v>0.90455243841782162</v>
      </c>
      <c r="M95">
        <v>10.198893790963099</v>
      </c>
      <c r="N95">
        <f>(Table2[[#This Row],[1W Return vs Nifty]]-AVERAGE(Table2[1W Return vs Nifty]))/_xlfn.STDEV.P(Table2[1W Return vs Nifty])</f>
        <v>2.025174967045364</v>
      </c>
      <c r="O95">
        <v>178.68</v>
      </c>
      <c r="P95">
        <v>170.186207079491</v>
      </c>
      <c r="Q95">
        <v>141.24539773261299</v>
      </c>
      <c r="R95">
        <v>66.995381163518402</v>
      </c>
      <c r="S95" s="2">
        <f>(Table2[[#This Row],[Close Price]]-Table2[[#This Row],[20D EMA]])/Table2[[#This Row],[20D EMA]]</f>
        <v>5.6189836579359706E-2</v>
      </c>
      <c r="T95" s="2">
        <f>(Table2[[#This Row],[Close Price]]-Table2[[#This Row],[50D EMA]])/Table2[[#This Row],[50D EMA]]</f>
        <v>0.10890302591826487</v>
      </c>
      <c r="U95" s="2">
        <f>(Table2[[#This Row],[Close Price]]-Table2[[#This Row],[200D EMA]])/Table2[[#This Row],[200D EMA]]</f>
        <v>0.33611433030377119</v>
      </c>
      <c r="V95">
        <v>1.2533596162649201</v>
      </c>
      <c r="W95">
        <v>188</v>
      </c>
      <c r="X95">
        <v>193.78</v>
      </c>
      <c r="Y95">
        <v>188</v>
      </c>
      <c r="Z95">
        <v>193.78</v>
      </c>
      <c r="AA95">
        <v>166.75</v>
      </c>
      <c r="AB95">
        <v>195.2</v>
      </c>
      <c r="AC95" s="2">
        <f>(Table2[[#This Row],[Close Price]]/Table2[[#This Row],[Day Low]])-1</f>
        <v>3.829787234042481E-3</v>
      </c>
      <c r="AD95" s="2">
        <f>(Table2[[#This Row],[Day High]]/Table2[[#This Row],[Close Price]])-1</f>
        <v>2.6812208562950524E-2</v>
      </c>
      <c r="AE95" s="2">
        <f>(Table2[[#This Row],[Close Price]]/Table2[[#This Row],[Current Week Low]])-1</f>
        <v>3.829787234042481E-3</v>
      </c>
      <c r="AF95" s="2">
        <f>(Table2[[#This Row],[Current Week High]]/Table2[[#This Row],[Close Price]])-1</f>
        <v>2.6812208562950524E-2</v>
      </c>
      <c r="AG95" s="2">
        <f>(Table2[[#This Row],[Close Price]]/Table2[[#This Row],[Current Month Low]])-1</f>
        <v>0.13175412293853084</v>
      </c>
      <c r="AH95" s="2">
        <f>(Table2[[#This Row],[Current Month High]]/Table2[[#This Row],[Close Price]])-1</f>
        <v>3.4336583298007595E-2</v>
      </c>
      <c r="AI95">
        <v>3.4336583298007501</v>
      </c>
      <c r="AJ95">
        <v>133.85377942998699</v>
      </c>
      <c r="AK95" t="str">
        <f>IF(AND(Table2[[#This Row],[20D EMA]]&gt;Table2[[#This Row],[50D EMA]],Table2[[#This Row],[50D EMA]]&gt;Table2[[#This Row],[200D EMA]]),"Uptrend","Downtrend/NoTrend")</f>
        <v>Uptrend</v>
      </c>
      <c r="AL95">
        <v>0.23</v>
      </c>
      <c r="AM95" t="s">
        <v>10340</v>
      </c>
      <c r="AN95">
        <v>8.15</v>
      </c>
      <c r="AO95" t="s">
        <v>10340</v>
      </c>
      <c r="AP95">
        <v>9.8670700565286998E-2</v>
      </c>
      <c r="AQ95">
        <f>(Table2[[#This Row],[Sharpe Ratio]]-AVERAGE(Table2[Sharpe Ratio]))/_xlfn.STDEV.P(Table2[Sharpe Ratio])</f>
        <v>0.37481085930392433</v>
      </c>
      <c r="AR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5.5455589960684737</v>
      </c>
      <c r="AS95">
        <f>_xlfn.RANK.AVG(Table2[[#This Row],[1Y Return vs Nifty Z-Score]],Table2[1Y Return vs Nifty Z-Score])</f>
        <v>89</v>
      </c>
      <c r="AT95">
        <f>_xlfn.RANK.AVG(Table2[[#This Row],[6M Return vs Nifty Z-Score]],Table2[6M Return vs Nifty Z-Score])</f>
        <v>114</v>
      </c>
      <c r="AU95">
        <f>_xlfn.RANK.AVG(Table2[[#This Row],[Sharpe Ratio Z-Score]],Table2[Sharpe Ratio Z-Score])</f>
        <v>240</v>
      </c>
      <c r="AV95">
        <f>(Table2[[#This Row],[Rank 1Y]]+Table2[[#This Row],[Rank 6M]]+Table2[[#This Row],[Rank Sharpe]])/3</f>
        <v>147.66666666666666</v>
      </c>
    </row>
    <row r="96" spans="1:48" x14ac:dyDescent="0.3">
      <c r="A96" t="s">
        <v>374</v>
      </c>
      <c r="B96" t="s">
        <v>375</v>
      </c>
      <c r="C96" t="s">
        <v>10307</v>
      </c>
      <c r="D96" t="s">
        <v>139</v>
      </c>
      <c r="E96">
        <v>64575.691995524998</v>
      </c>
      <c r="F96">
        <v>3612.75</v>
      </c>
      <c r="G96">
        <v>73.270345215517196</v>
      </c>
      <c r="H96">
        <f>(Table2[[#This Row],[1Y Return vs Nifty]]-AVERAGE(Table2[1Y Return vs Nifty]))/_xlfn.STDEV.P(Table2[1Y Return vs Nifty])</f>
        <v>0.70471461001824254</v>
      </c>
      <c r="I96">
        <v>0.67074269328065494</v>
      </c>
      <c r="J96">
        <f>(Table2[[#This Row],[1M Return vs Nifty]]-AVERAGE(Table2[1M Return vs Nifty]))/_xlfn.STDEV.P(Table2[1M Return vs Nifty])</f>
        <v>-8.1028882514647682E-2</v>
      </c>
      <c r="K96">
        <v>13.064152972303701</v>
      </c>
      <c r="L96">
        <f>(Table2[[#This Row],[6M Return vs Nifty]]-AVERAGE(Table2[6M Return vs Nifty]))/_xlfn.STDEV.P(Table2[6M Return vs Nifty])</f>
        <v>0.21817947820242969</v>
      </c>
      <c r="M96">
        <v>3.17958849056508</v>
      </c>
      <c r="N96">
        <f>(Table2[[#This Row],[1W Return vs Nifty]]-AVERAGE(Table2[1W Return vs Nifty]))/_xlfn.STDEV.P(Table2[1W Return vs Nifty])</f>
        <v>0.52232221198353523</v>
      </c>
      <c r="O96">
        <v>3525.35</v>
      </c>
      <c r="P96">
        <v>3509.3525303379602</v>
      </c>
      <c r="Q96">
        <v>2969.6141492105999</v>
      </c>
      <c r="R96">
        <v>58.163524872775099</v>
      </c>
      <c r="S96" s="2">
        <f>(Table2[[#This Row],[Close Price]]-Table2[[#This Row],[20D EMA]])/Table2[[#This Row],[20D EMA]]</f>
        <v>2.4791864637553746E-2</v>
      </c>
      <c r="T96" s="2">
        <f>(Table2[[#This Row],[Close Price]]-Table2[[#This Row],[50D EMA]])/Table2[[#This Row],[50D EMA]]</f>
        <v>2.9463403510528018E-2</v>
      </c>
      <c r="U96" s="2">
        <f>(Table2[[#This Row],[Close Price]]-Table2[[#This Row],[200D EMA]])/Table2[[#This Row],[200D EMA]]</f>
        <v>0.21657219371761219</v>
      </c>
      <c r="V96">
        <v>0.398609509407094</v>
      </c>
      <c r="W96">
        <v>3527.35</v>
      </c>
      <c r="X96">
        <v>3628</v>
      </c>
      <c r="Y96">
        <v>3527.35</v>
      </c>
      <c r="Z96">
        <v>3628</v>
      </c>
      <c r="AA96">
        <v>3117</v>
      </c>
      <c r="AB96">
        <v>3737.45</v>
      </c>
      <c r="AC96" s="2">
        <f>(Table2[[#This Row],[Close Price]]/Table2[[#This Row],[Day Low]])-1</f>
        <v>2.4210809814733558E-2</v>
      </c>
      <c r="AD96" s="2">
        <f>(Table2[[#This Row],[Day High]]/Table2[[#This Row],[Close Price]])-1</f>
        <v>4.2211611653173442E-3</v>
      </c>
      <c r="AE96" s="2">
        <f>(Table2[[#This Row],[Close Price]]/Table2[[#This Row],[Current Week Low]])-1</f>
        <v>2.4210809814733558E-2</v>
      </c>
      <c r="AF96" s="2">
        <f>(Table2[[#This Row],[Current Week High]]/Table2[[#This Row],[Close Price]])-1</f>
        <v>4.2211611653173442E-3</v>
      </c>
      <c r="AG96" s="2">
        <f>(Table2[[#This Row],[Close Price]]/Table2[[#This Row],[Current Month Low]])-1</f>
        <v>0.15904716073147251</v>
      </c>
      <c r="AH96" s="2">
        <f>(Table2[[#This Row],[Current Month High]]/Table2[[#This Row],[Close Price]])-1</f>
        <v>3.4516642446889456E-2</v>
      </c>
      <c r="AI96">
        <v>14.511106497820199</v>
      </c>
      <c r="AJ96">
        <v>109.065131217268</v>
      </c>
      <c r="AK96" t="str">
        <f>IF(AND(Table2[[#This Row],[20D EMA]]&gt;Table2[[#This Row],[50D EMA]],Table2[[#This Row],[50D EMA]]&gt;Table2[[#This Row],[200D EMA]]),"Uptrend","Downtrend/NoTrend")</f>
        <v>Uptrend</v>
      </c>
      <c r="AL96">
        <v>0.08</v>
      </c>
      <c r="AM96" t="s">
        <v>10340</v>
      </c>
      <c r="AN96">
        <v>10.47</v>
      </c>
      <c r="AO96" t="s">
        <v>10340</v>
      </c>
      <c r="AP96">
        <v>0.189736565528518</v>
      </c>
      <c r="AQ96">
        <f>(Table2[[#This Row],[Sharpe Ratio]]-AVERAGE(Table2[Sharpe Ratio]))/_xlfn.STDEV.P(Table2[Sharpe Ratio])</f>
        <v>1.4135168703605299</v>
      </c>
      <c r="AR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2.77770428805009</v>
      </c>
      <c r="AS96">
        <f>_xlfn.RANK.AVG(Table2[[#This Row],[1Y Return vs Nifty Z-Score]],Table2[1Y Return vs Nifty Z-Score])</f>
        <v>141</v>
      </c>
      <c r="AT96">
        <f>_xlfn.RANK.AVG(Table2[[#This Row],[6M Return vs Nifty Z-Score]],Table2[6M Return vs Nifty Z-Score])</f>
        <v>254</v>
      </c>
      <c r="AU96">
        <f>_xlfn.RANK.AVG(Table2[[#This Row],[Sharpe Ratio Z-Score]],Table2[Sharpe Ratio Z-Score])</f>
        <v>55</v>
      </c>
      <c r="AV96">
        <f>(Table2[[#This Row],[Rank 1Y]]+Table2[[#This Row],[Rank 6M]]+Table2[[#This Row],[Rank Sharpe]])/3</f>
        <v>150</v>
      </c>
    </row>
    <row r="97" spans="1:48" x14ac:dyDescent="0.3">
      <c r="A97" t="s">
        <v>1404</v>
      </c>
      <c r="B97" t="s">
        <v>1405</v>
      </c>
      <c r="C97" t="s">
        <v>10308</v>
      </c>
      <c r="D97" t="s">
        <v>297</v>
      </c>
      <c r="E97">
        <v>7905.3330610800003</v>
      </c>
      <c r="F97">
        <v>1902.6</v>
      </c>
      <c r="G97">
        <v>85.006627214942498</v>
      </c>
      <c r="H97">
        <f>(Table2[[#This Row],[1Y Return vs Nifty]]-AVERAGE(Table2[1Y Return vs Nifty]))/_xlfn.STDEV.P(Table2[1Y Return vs Nifty])</f>
        <v>0.89083927381020578</v>
      </c>
      <c r="I97">
        <v>11.647816429087699</v>
      </c>
      <c r="J97">
        <f>(Table2[[#This Row],[1M Return vs Nifty]]-AVERAGE(Table2[1M Return vs Nifty]))/_xlfn.STDEV.P(Table2[1M Return vs Nifty])</f>
        <v>0.95147983408548531</v>
      </c>
      <c r="K97">
        <v>36.429996385150297</v>
      </c>
      <c r="L97">
        <f>(Table2[[#This Row],[6M Return vs Nifty]]-AVERAGE(Table2[6M Return vs Nifty]))/_xlfn.STDEV.P(Table2[6M Return vs Nifty])</f>
        <v>1.019936391890722</v>
      </c>
      <c r="M97">
        <v>3.6757813086055098</v>
      </c>
      <c r="N97">
        <f>(Table2[[#This Row],[1W Return vs Nifty]]-AVERAGE(Table2[1W Return vs Nifty]))/_xlfn.STDEV.P(Table2[1W Return vs Nifty])</f>
        <v>0.62855847208632187</v>
      </c>
      <c r="O97">
        <v>1831.42</v>
      </c>
      <c r="P97">
        <v>1660.56761589808</v>
      </c>
      <c r="Q97">
        <v>1330.4272294382899</v>
      </c>
      <c r="R97">
        <v>54.234484686999998</v>
      </c>
      <c r="S97" s="2">
        <f>(Table2[[#This Row],[Close Price]]-Table2[[#This Row],[20D EMA]])/Table2[[#This Row],[20D EMA]]</f>
        <v>3.8866016533618632E-2</v>
      </c>
      <c r="T97" s="2">
        <f>(Table2[[#This Row],[Close Price]]-Table2[[#This Row],[50D EMA]])/Table2[[#This Row],[50D EMA]]</f>
        <v>0.14575280270717686</v>
      </c>
      <c r="U97" s="2">
        <f>(Table2[[#This Row],[Close Price]]-Table2[[#This Row],[200D EMA]])/Table2[[#This Row],[200D EMA]]</f>
        <v>0.43006694233346598</v>
      </c>
      <c r="V97">
        <v>0.99650893742328095</v>
      </c>
      <c r="W97">
        <v>1890.4</v>
      </c>
      <c r="X97">
        <v>1988</v>
      </c>
      <c r="Y97">
        <v>1890.4</v>
      </c>
      <c r="Z97">
        <v>1988</v>
      </c>
      <c r="AA97">
        <v>1692.4</v>
      </c>
      <c r="AB97">
        <v>2026</v>
      </c>
      <c r="AC97" s="2">
        <f>(Table2[[#This Row],[Close Price]]/Table2[[#This Row],[Day Low]])-1</f>
        <v>6.4536606009308883E-3</v>
      </c>
      <c r="AD97" s="2">
        <f>(Table2[[#This Row],[Day High]]/Table2[[#This Row],[Close Price]])-1</f>
        <v>4.4885945548197359E-2</v>
      </c>
      <c r="AE97" s="2">
        <f>(Table2[[#This Row],[Close Price]]/Table2[[#This Row],[Current Week Low]])-1</f>
        <v>6.4536606009308883E-3</v>
      </c>
      <c r="AF97" s="2">
        <f>(Table2[[#This Row],[Current Week High]]/Table2[[#This Row],[Close Price]])-1</f>
        <v>4.4885945548197359E-2</v>
      </c>
      <c r="AG97" s="2">
        <f>(Table2[[#This Row],[Close Price]]/Table2[[#This Row],[Current Month Low]])-1</f>
        <v>0.12420231623729605</v>
      </c>
      <c r="AH97" s="2">
        <f>(Table2[[#This Row],[Current Month High]]/Table2[[#This Row],[Close Price]])-1</f>
        <v>6.4858614527488756E-2</v>
      </c>
      <c r="AI97">
        <v>6.4858614527488703</v>
      </c>
      <c r="AJ97">
        <v>118.163054695562</v>
      </c>
      <c r="AK97" t="str">
        <f>IF(AND(Table2[[#This Row],[20D EMA]]&gt;Table2[[#This Row],[50D EMA]],Table2[[#This Row],[50D EMA]]&gt;Table2[[#This Row],[200D EMA]]),"Uptrend","Downtrend/NoTrend")</f>
        <v>Uptrend</v>
      </c>
      <c r="AL97">
        <v>0.46</v>
      </c>
      <c r="AM97" t="s">
        <v>10340</v>
      </c>
      <c r="AN97">
        <v>8.16</v>
      </c>
      <c r="AO97" t="s">
        <v>10340</v>
      </c>
      <c r="AP97">
        <v>9.8619737537557997E-2</v>
      </c>
      <c r="AQ97">
        <f>(Table2[[#This Row],[Sharpe Ratio]]-AVERAGE(Table2[Sharpe Ratio]))/_xlfn.STDEV.P(Table2[Sharpe Ratio])</f>
        <v>0.37422957010994223</v>
      </c>
      <c r="AR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3.8650435419826774</v>
      </c>
      <c r="AS97">
        <f>_xlfn.RANK.AVG(Table2[[#This Row],[1Y Return vs Nifty Z-Score]],Table2[1Y Return vs Nifty Z-Score])</f>
        <v>116</v>
      </c>
      <c r="AT97">
        <f>_xlfn.RANK.AVG(Table2[[#This Row],[6M Return vs Nifty Z-Score]],Table2[6M Return vs Nifty Z-Score])</f>
        <v>100</v>
      </c>
      <c r="AU97">
        <f>_xlfn.RANK.AVG(Table2[[#This Row],[Sharpe Ratio Z-Score]],Table2[Sharpe Ratio Z-Score])</f>
        <v>241</v>
      </c>
      <c r="AV97">
        <f>(Table2[[#This Row],[Rank 1Y]]+Table2[[#This Row],[Rank 6M]]+Table2[[#This Row],[Rank Sharpe]])/3</f>
        <v>152.33333333333334</v>
      </c>
    </row>
    <row r="98" spans="1:48" x14ac:dyDescent="0.3">
      <c r="A98" t="s">
        <v>784</v>
      </c>
      <c r="B98" t="s">
        <v>785</v>
      </c>
      <c r="C98" t="s">
        <v>10298</v>
      </c>
      <c r="D98" t="s">
        <v>210</v>
      </c>
      <c r="E98">
        <v>21233.336527920001</v>
      </c>
      <c r="F98">
        <v>1307.0999999999999</v>
      </c>
      <c r="G98">
        <v>75.878107973333599</v>
      </c>
      <c r="H98">
        <f>(Table2[[#This Row],[1Y Return vs Nifty]]-AVERAGE(Table2[1Y Return vs Nifty]))/_xlfn.STDEV.P(Table2[1Y Return vs Nifty])</f>
        <v>0.74607089019040851</v>
      </c>
      <c r="I98">
        <v>-2.6525389487303501</v>
      </c>
      <c r="J98">
        <f>(Table2[[#This Row],[1M Return vs Nifty]]-AVERAGE(Table2[1M Return vs Nifty]))/_xlfn.STDEV.P(Table2[1M Return vs Nifty])</f>
        <v>-0.39361831624512006</v>
      </c>
      <c r="K98">
        <v>18.481359572523601</v>
      </c>
      <c r="L98">
        <f>(Table2[[#This Row],[6M Return vs Nifty]]-AVERAGE(Table2[6M Return vs Nifty]))/_xlfn.STDEV.P(Table2[6M Return vs Nifty])</f>
        <v>0.40406118458312934</v>
      </c>
      <c r="M98">
        <v>3.8523962711346198</v>
      </c>
      <c r="N98">
        <f>(Table2[[#This Row],[1W Return vs Nifty]]-AVERAGE(Table2[1W Return vs Nifty]))/_xlfn.STDEV.P(Table2[1W Return vs Nifty])</f>
        <v>0.66637222596406875</v>
      </c>
      <c r="O98">
        <v>1266.58</v>
      </c>
      <c r="P98">
        <v>1255.7511823053601</v>
      </c>
      <c r="Q98">
        <v>1057.36038218357</v>
      </c>
      <c r="R98">
        <v>66.232261058355803</v>
      </c>
      <c r="S98" s="2">
        <f>(Table2[[#This Row],[Close Price]]-Table2[[#This Row],[20D EMA]])/Table2[[#This Row],[20D EMA]]</f>
        <v>3.1991662587440184E-2</v>
      </c>
      <c r="T98" s="2">
        <f>(Table2[[#This Row],[Close Price]]-Table2[[#This Row],[50D EMA]])/Table2[[#This Row],[50D EMA]]</f>
        <v>4.0890917259875904E-2</v>
      </c>
      <c r="U98" s="2">
        <f>(Table2[[#This Row],[Close Price]]-Table2[[#This Row],[200D EMA]])/Table2[[#This Row],[200D EMA]]</f>
        <v>0.23619157859942613</v>
      </c>
      <c r="V98">
        <v>0.52534936679377797</v>
      </c>
      <c r="W98">
        <v>1275.55</v>
      </c>
      <c r="X98">
        <v>1327</v>
      </c>
      <c r="Y98">
        <v>1275.55</v>
      </c>
      <c r="Z98">
        <v>1327</v>
      </c>
      <c r="AA98">
        <v>1189</v>
      </c>
      <c r="AB98">
        <v>1374.3</v>
      </c>
      <c r="AC98" s="2">
        <f>(Table2[[#This Row],[Close Price]]/Table2[[#This Row],[Day Low]])-1</f>
        <v>2.4734428285837495E-2</v>
      </c>
      <c r="AD98" s="2">
        <f>(Table2[[#This Row],[Day High]]/Table2[[#This Row],[Close Price]])-1</f>
        <v>1.5224542881187464E-2</v>
      </c>
      <c r="AE98" s="2">
        <f>(Table2[[#This Row],[Close Price]]/Table2[[#This Row],[Current Week Low]])-1</f>
        <v>2.4734428285837495E-2</v>
      </c>
      <c r="AF98" s="2">
        <f>(Table2[[#This Row],[Current Week High]]/Table2[[#This Row],[Close Price]])-1</f>
        <v>1.5224542881187464E-2</v>
      </c>
      <c r="AG98" s="2">
        <f>(Table2[[#This Row],[Close Price]]/Table2[[#This Row],[Current Month Low]])-1</f>
        <v>9.932716568544997E-2</v>
      </c>
      <c r="AH98" s="2">
        <f>(Table2[[#This Row],[Current Month High]]/Table2[[#This Row],[Close Price]])-1</f>
        <v>5.1411521689235684E-2</v>
      </c>
      <c r="AI98">
        <v>9.2380078035345399</v>
      </c>
      <c r="AJ98">
        <v>117.397089397089</v>
      </c>
      <c r="AK98" t="str">
        <f>IF(AND(Table2[[#This Row],[20D EMA]]&gt;Table2[[#This Row],[50D EMA]],Table2[[#This Row],[50D EMA]]&gt;Table2[[#This Row],[200D EMA]]),"Uptrend","Downtrend/NoTrend")</f>
        <v>Uptrend</v>
      </c>
      <c r="AL98">
        <v>0.06</v>
      </c>
      <c r="AM98" t="s">
        <v>10340</v>
      </c>
      <c r="AN98">
        <v>5.95</v>
      </c>
      <c r="AO98" t="s">
        <v>10340</v>
      </c>
      <c r="AP98">
        <v>0.15585398387049601</v>
      </c>
      <c r="AQ98">
        <f>(Table2[[#This Row],[Sharpe Ratio]]-AVERAGE(Table2[Sharpe Ratio]))/_xlfn.STDEV.P(Table2[Sharpe Ratio])</f>
        <v>1.0270488864182066</v>
      </c>
      <c r="AR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2.4499348709106932</v>
      </c>
      <c r="AS98">
        <f>_xlfn.RANK.AVG(Table2[[#This Row],[1Y Return vs Nifty Z-Score]],Table2[1Y Return vs Nifty Z-Score])</f>
        <v>135</v>
      </c>
      <c r="AT98">
        <f>_xlfn.RANK.AVG(Table2[[#This Row],[6M Return vs Nifty Z-Score]],Table2[6M Return vs Nifty Z-Score])</f>
        <v>208</v>
      </c>
      <c r="AU98">
        <f>_xlfn.RANK.AVG(Table2[[#This Row],[Sharpe Ratio Z-Score]],Table2[Sharpe Ratio Z-Score])</f>
        <v>115</v>
      </c>
      <c r="AV98">
        <f>(Table2[[#This Row],[Rank 1Y]]+Table2[[#This Row],[Rank 6M]]+Table2[[#This Row],[Rank Sharpe]])/3</f>
        <v>152.66666666666666</v>
      </c>
    </row>
    <row r="99" spans="1:48" x14ac:dyDescent="0.3">
      <c r="A99" t="s">
        <v>806</v>
      </c>
      <c r="B99" t="s">
        <v>807</v>
      </c>
      <c r="C99" t="s">
        <v>10298</v>
      </c>
      <c r="D99" t="s">
        <v>46</v>
      </c>
      <c r="E99">
        <v>20157.01470774</v>
      </c>
      <c r="F99">
        <v>321.05</v>
      </c>
      <c r="G99">
        <v>82.165510824794893</v>
      </c>
      <c r="H99">
        <f>(Table2[[#This Row],[1Y Return vs Nifty]]-AVERAGE(Table2[1Y Return vs Nifty]))/_xlfn.STDEV.P(Table2[1Y Return vs Nifty])</f>
        <v>0.84578225891094272</v>
      </c>
      <c r="I99">
        <v>-4.7557176050183099</v>
      </c>
      <c r="J99">
        <f>(Table2[[#This Row],[1M Return vs Nifty]]-AVERAGE(Table2[1M Return vs Nifty]))/_xlfn.STDEV.P(Table2[1M Return vs Nifty])</f>
        <v>-0.59144428949162475</v>
      </c>
      <c r="K99">
        <v>13.614593203622301</v>
      </c>
      <c r="L99">
        <f>(Table2[[#This Row],[6M Return vs Nifty]]-AVERAGE(Table2[6M Return vs Nifty]))/_xlfn.STDEV.P(Table2[6M Return vs Nifty])</f>
        <v>0.23706684525502375</v>
      </c>
      <c r="M99">
        <v>0.834289605314397</v>
      </c>
      <c r="N99">
        <f>(Table2[[#This Row],[1W Return vs Nifty]]-AVERAGE(Table2[1W Return vs Nifty]))/_xlfn.STDEV.P(Table2[1W Return vs Nifty])</f>
        <v>2.0187208546291323E-2</v>
      </c>
      <c r="O99">
        <v>323.07</v>
      </c>
      <c r="P99">
        <v>318.59636574902697</v>
      </c>
      <c r="Q99">
        <v>258.91422096960599</v>
      </c>
      <c r="R99">
        <v>48.621213127662799</v>
      </c>
      <c r="S99" s="2">
        <f>(Table2[[#This Row],[Close Price]]-Table2[[#This Row],[20D EMA]])/Table2[[#This Row],[20D EMA]]</f>
        <v>-6.2525149348437855E-3</v>
      </c>
      <c r="T99" s="2">
        <f>(Table2[[#This Row],[Close Price]]-Table2[[#This Row],[50D EMA]])/Table2[[#This Row],[50D EMA]]</f>
        <v>7.7013880720343169E-3</v>
      </c>
      <c r="U99" s="2">
        <f>(Table2[[#This Row],[Close Price]]-Table2[[#This Row],[200D EMA]])/Table2[[#This Row],[200D EMA]]</f>
        <v>0.23998596445456796</v>
      </c>
      <c r="V99">
        <v>0.54831624409037405</v>
      </c>
      <c r="W99">
        <v>320.2</v>
      </c>
      <c r="X99">
        <v>325</v>
      </c>
      <c r="Y99">
        <v>320.2</v>
      </c>
      <c r="Z99">
        <v>325</v>
      </c>
      <c r="AA99">
        <v>308.5</v>
      </c>
      <c r="AB99">
        <v>362.6</v>
      </c>
      <c r="AC99" s="2">
        <f>(Table2[[#This Row],[Close Price]]/Table2[[#This Row],[Day Low]])-1</f>
        <v>2.6545908806996366E-3</v>
      </c>
      <c r="AD99" s="2">
        <f>(Table2[[#This Row],[Day High]]/Table2[[#This Row],[Close Price]])-1</f>
        <v>1.2303379535897774E-2</v>
      </c>
      <c r="AE99" s="2">
        <f>(Table2[[#This Row],[Close Price]]/Table2[[#This Row],[Current Week Low]])-1</f>
        <v>2.6545908806996366E-3</v>
      </c>
      <c r="AF99" s="2">
        <f>(Table2[[#This Row],[Current Week High]]/Table2[[#This Row],[Close Price]])-1</f>
        <v>1.2303379535897774E-2</v>
      </c>
      <c r="AG99" s="2">
        <f>(Table2[[#This Row],[Close Price]]/Table2[[#This Row],[Current Month Low]])-1</f>
        <v>4.0680713128038892E-2</v>
      </c>
      <c r="AH99" s="2">
        <f>(Table2[[#This Row],[Current Month High]]/Table2[[#This Row],[Close Price]])-1</f>
        <v>0.12941909359912795</v>
      </c>
      <c r="AI99">
        <v>13.5337174894876</v>
      </c>
      <c r="AJ99">
        <v>135.11534236543301</v>
      </c>
      <c r="AK99" t="str">
        <f>IF(AND(Table2[[#This Row],[20D EMA]]&gt;Table2[[#This Row],[50D EMA]],Table2[[#This Row],[50D EMA]]&gt;Table2[[#This Row],[200D EMA]]),"Uptrend","Downtrend/NoTrend")</f>
        <v>Uptrend</v>
      </c>
      <c r="AL99">
        <v>0</v>
      </c>
      <c r="AM99" t="s">
        <v>10341</v>
      </c>
      <c r="AN99">
        <v>0.56000000000000005</v>
      </c>
      <c r="AO99" t="s">
        <v>10340</v>
      </c>
      <c r="AP99">
        <v>0.16538579429571701</v>
      </c>
      <c r="AQ99">
        <f>(Table2[[#This Row],[Sharpe Ratio]]-AVERAGE(Table2[Sharpe Ratio]))/_xlfn.STDEV.P(Table2[Sharpe Ratio])</f>
        <v>1.1357696325389031</v>
      </c>
      <c r="AR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1.6473616557595361</v>
      </c>
      <c r="AS99">
        <f>_xlfn.RANK.AVG(Table2[[#This Row],[1Y Return vs Nifty Z-Score]],Table2[1Y Return vs Nifty Z-Score])</f>
        <v>120</v>
      </c>
      <c r="AT99">
        <f>_xlfn.RANK.AVG(Table2[[#This Row],[6M Return vs Nifty Z-Score]],Table2[6M Return vs Nifty Z-Score])</f>
        <v>246</v>
      </c>
      <c r="AU99">
        <f>_xlfn.RANK.AVG(Table2[[#This Row],[Sharpe Ratio Z-Score]],Table2[Sharpe Ratio Z-Score])</f>
        <v>93</v>
      </c>
      <c r="AV99">
        <f>(Table2[[#This Row],[Rank 1Y]]+Table2[[#This Row],[Rank 6M]]+Table2[[#This Row],[Rank Sharpe]])/3</f>
        <v>153</v>
      </c>
    </row>
    <row r="100" spans="1:48" x14ac:dyDescent="0.3">
      <c r="A100" t="s">
        <v>1422</v>
      </c>
      <c r="B100" t="s">
        <v>1423</v>
      </c>
      <c r="C100" t="s">
        <v>10301</v>
      </c>
      <c r="D100" t="s">
        <v>193</v>
      </c>
      <c r="E100">
        <v>7735.2261689999996</v>
      </c>
      <c r="F100">
        <v>538.5</v>
      </c>
      <c r="G100">
        <v>36.564796538971201</v>
      </c>
      <c r="H100">
        <f>(Table2[[#This Row],[1Y Return vs Nifty]]-AVERAGE(Table2[1Y Return vs Nifty]))/_xlfn.STDEV.P(Table2[1Y Return vs Nifty])</f>
        <v>0.12260454253211681</v>
      </c>
      <c r="I100">
        <v>8.8805304885251299</v>
      </c>
      <c r="J100">
        <f>(Table2[[#This Row],[1M Return vs Nifty]]-AVERAGE(Table2[1M Return vs Nifty]))/_xlfn.STDEV.P(Table2[1M Return vs Nifty])</f>
        <v>0.69118761744166746</v>
      </c>
      <c r="K100">
        <v>39.513851522124902</v>
      </c>
      <c r="L100">
        <f>(Table2[[#This Row],[6M Return vs Nifty]]-AVERAGE(Table2[6M Return vs Nifty]))/_xlfn.STDEV.P(Table2[6M Return vs Nifty])</f>
        <v>1.1257533373010109</v>
      </c>
      <c r="M100">
        <v>7.10841893090545</v>
      </c>
      <c r="N100">
        <f>(Table2[[#This Row],[1W Return vs Nifty]]-AVERAGE(Table2[1W Return vs Nifty]))/_xlfn.STDEV.P(Table2[1W Return vs Nifty])</f>
        <v>1.3634957182992526</v>
      </c>
      <c r="O100">
        <v>509.9</v>
      </c>
      <c r="P100">
        <v>480.72279860370497</v>
      </c>
      <c r="Q100">
        <v>398.763752559816</v>
      </c>
      <c r="R100">
        <v>67.978929741847594</v>
      </c>
      <c r="S100" s="2">
        <f>(Table2[[#This Row],[Close Price]]-Table2[[#This Row],[20D EMA]])/Table2[[#This Row],[20D EMA]]</f>
        <v>5.6089429299862763E-2</v>
      </c>
      <c r="T100" s="2">
        <f>(Table2[[#This Row],[Close Price]]-Table2[[#This Row],[50D EMA]])/Table2[[#This Row],[50D EMA]]</f>
        <v>0.12018818654765948</v>
      </c>
      <c r="U100" s="2">
        <f>(Table2[[#This Row],[Close Price]]-Table2[[#This Row],[200D EMA]])/Table2[[#This Row],[200D EMA]]</f>
        <v>0.35042364443398866</v>
      </c>
      <c r="V100">
        <v>1.2918382807894699</v>
      </c>
      <c r="W100">
        <v>524.9</v>
      </c>
      <c r="X100">
        <v>542.70000000000005</v>
      </c>
      <c r="Y100">
        <v>524.9</v>
      </c>
      <c r="Z100">
        <v>542.70000000000005</v>
      </c>
      <c r="AA100">
        <v>459.15</v>
      </c>
      <c r="AB100">
        <v>547</v>
      </c>
      <c r="AC100" s="2">
        <f>(Table2[[#This Row],[Close Price]]/Table2[[#This Row],[Day Low]])-1</f>
        <v>2.5909697085159111E-2</v>
      </c>
      <c r="AD100" s="2">
        <f>(Table2[[#This Row],[Day High]]/Table2[[#This Row],[Close Price]])-1</f>
        <v>7.7994428969361262E-3</v>
      </c>
      <c r="AE100" s="2">
        <f>(Table2[[#This Row],[Close Price]]/Table2[[#This Row],[Current Week Low]])-1</f>
        <v>2.5909697085159111E-2</v>
      </c>
      <c r="AF100" s="2">
        <f>(Table2[[#This Row],[Current Week High]]/Table2[[#This Row],[Close Price]])-1</f>
        <v>7.7994428969361262E-3</v>
      </c>
      <c r="AG100" s="2">
        <f>(Table2[[#This Row],[Close Price]]/Table2[[#This Row],[Current Month Low]])-1</f>
        <v>0.1728193400849396</v>
      </c>
      <c r="AH100" s="2">
        <f>(Table2[[#This Row],[Current Month High]]/Table2[[#This Row],[Close Price]])-1</f>
        <v>1.5784586815227541E-2</v>
      </c>
      <c r="AI100">
        <v>1.5784586815227499</v>
      </c>
      <c r="AJ100">
        <v>98.306020990609397</v>
      </c>
      <c r="AK100" t="str">
        <f>IF(AND(Table2[[#This Row],[20D EMA]]&gt;Table2[[#This Row],[50D EMA]],Table2[[#This Row],[50D EMA]]&gt;Table2[[#This Row],[200D EMA]]),"Uptrend","Downtrend/NoTrend")</f>
        <v>Uptrend</v>
      </c>
      <c r="AL100">
        <v>0.34</v>
      </c>
      <c r="AM100" t="s">
        <v>10340</v>
      </c>
      <c r="AN100">
        <v>9.6300000000000008</v>
      </c>
      <c r="AO100" t="s">
        <v>10340</v>
      </c>
      <c r="AP100">
        <v>0.15721206173211</v>
      </c>
      <c r="AQ100">
        <f>(Table2[[#This Row],[Sharpe Ratio]]-AVERAGE(Table2[Sharpe Ratio]))/_xlfn.STDEV.P(Table2[Sharpe Ratio])</f>
        <v>1.0425392530765689</v>
      </c>
      <c r="AR1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4.3455804686506161</v>
      </c>
      <c r="AS100">
        <f>_xlfn.RANK.AVG(Table2[[#This Row],[1Y Return vs Nifty Z-Score]],Table2[1Y Return vs Nifty Z-Score])</f>
        <v>265</v>
      </c>
      <c r="AT100">
        <f>_xlfn.RANK.AVG(Table2[[#This Row],[6M Return vs Nifty Z-Score]],Table2[6M Return vs Nifty Z-Score])</f>
        <v>88</v>
      </c>
      <c r="AU100">
        <f>_xlfn.RANK.AVG(Table2[[#This Row],[Sharpe Ratio Z-Score]],Table2[Sharpe Ratio Z-Score])</f>
        <v>110</v>
      </c>
      <c r="AV100">
        <f>(Table2[[#This Row],[Rank 1Y]]+Table2[[#This Row],[Rank 6M]]+Table2[[#This Row],[Rank Sharpe]])/3</f>
        <v>154.33333333333334</v>
      </c>
    </row>
    <row r="101" spans="1:48" x14ac:dyDescent="0.3">
      <c r="A101" t="s">
        <v>1710</v>
      </c>
      <c r="B101" t="s">
        <v>1711</v>
      </c>
      <c r="C101" t="s">
        <v>10304</v>
      </c>
      <c r="D101" t="s">
        <v>885</v>
      </c>
      <c r="E101">
        <v>4920.7952796749996</v>
      </c>
      <c r="F101">
        <v>397.65</v>
      </c>
      <c r="G101">
        <v>109.081928380889</v>
      </c>
      <c r="H101">
        <f>(Table2[[#This Row],[1Y Return vs Nifty]]-AVERAGE(Table2[1Y Return vs Nifty]))/_xlfn.STDEV.P(Table2[1Y Return vs Nifty])</f>
        <v>1.2726473571045129</v>
      </c>
      <c r="I101">
        <v>26.883450297706201</v>
      </c>
      <c r="J101">
        <f>(Table2[[#This Row],[1M Return vs Nifty]]-AVERAGE(Table2[1M Return vs Nifty]))/_xlfn.STDEV.P(Table2[1M Return vs Nifty])</f>
        <v>2.3845507189937987</v>
      </c>
      <c r="K101">
        <v>30.2399630990652</v>
      </c>
      <c r="L101">
        <f>(Table2[[#This Row],[6M Return vs Nifty]]-AVERAGE(Table2[6M Return vs Nifty]))/_xlfn.STDEV.P(Table2[6M Return vs Nifty])</f>
        <v>0.80753652703710543</v>
      </c>
      <c r="M101">
        <v>5.2931429079974004</v>
      </c>
      <c r="N101">
        <f>(Table2[[#This Row],[1W Return vs Nifty]]-AVERAGE(Table2[1W Return vs Nifty]))/_xlfn.STDEV.P(Table2[1W Return vs Nifty])</f>
        <v>0.97484008138453571</v>
      </c>
      <c r="O101">
        <v>371.55</v>
      </c>
      <c r="P101">
        <v>341.35570853332598</v>
      </c>
      <c r="Q101">
        <v>273.08325531576702</v>
      </c>
      <c r="R101">
        <v>66.592469079957894</v>
      </c>
      <c r="S101" s="2">
        <f>(Table2[[#This Row],[Close Price]]-Table2[[#This Row],[20D EMA]])/Table2[[#This Row],[20D EMA]]</f>
        <v>7.0246265643924014E-2</v>
      </c>
      <c r="T101" s="2">
        <f>(Table2[[#This Row],[Close Price]]-Table2[[#This Row],[50D EMA]])/Table2[[#This Row],[50D EMA]]</f>
        <v>0.16491387154047865</v>
      </c>
      <c r="U101" s="2">
        <f>(Table2[[#This Row],[Close Price]]-Table2[[#This Row],[200D EMA]])/Table2[[#This Row],[200D EMA]]</f>
        <v>0.45614933270147245</v>
      </c>
      <c r="V101">
        <v>1.07505459825576</v>
      </c>
      <c r="W101">
        <v>393.5</v>
      </c>
      <c r="X101">
        <v>402.15</v>
      </c>
      <c r="Y101">
        <v>393.5</v>
      </c>
      <c r="Z101">
        <v>402.15</v>
      </c>
      <c r="AA101">
        <v>340.35</v>
      </c>
      <c r="AB101">
        <v>411.95</v>
      </c>
      <c r="AC101" s="2">
        <f>(Table2[[#This Row],[Close Price]]/Table2[[#This Row],[Day Low]])-1</f>
        <v>1.0546378653113031E-2</v>
      </c>
      <c r="AD101" s="2">
        <f>(Table2[[#This Row],[Day High]]/Table2[[#This Row],[Close Price]])-1</f>
        <v>1.1316484345530009E-2</v>
      </c>
      <c r="AE101" s="2">
        <f>(Table2[[#This Row],[Close Price]]/Table2[[#This Row],[Current Week Low]])-1</f>
        <v>1.0546378653113031E-2</v>
      </c>
      <c r="AF101" s="2">
        <f>(Table2[[#This Row],[Current Week High]]/Table2[[#This Row],[Close Price]])-1</f>
        <v>1.1316484345530009E-2</v>
      </c>
      <c r="AG101" s="2">
        <f>(Table2[[#This Row],[Close Price]]/Table2[[#This Row],[Current Month Low]])-1</f>
        <v>0.16835610401057721</v>
      </c>
      <c r="AH101" s="2">
        <f>(Table2[[#This Row],[Current Month High]]/Table2[[#This Row],[Close Price]])-1</f>
        <v>3.5961272475795392E-2</v>
      </c>
      <c r="AI101">
        <v>3.5961272475795298</v>
      </c>
      <c r="AJ101">
        <v>167.14813570708699</v>
      </c>
      <c r="AK101" t="str">
        <f>IF(AND(Table2[[#This Row],[20D EMA]]&gt;Table2[[#This Row],[50D EMA]],Table2[[#This Row],[50D EMA]]&gt;Table2[[#This Row],[200D EMA]]),"Uptrend","Downtrend/NoTrend")</f>
        <v>Uptrend</v>
      </c>
      <c r="AL101">
        <v>0.39</v>
      </c>
      <c r="AM101" t="s">
        <v>10340</v>
      </c>
      <c r="AN101">
        <v>4.93</v>
      </c>
      <c r="AO101" t="s">
        <v>10340</v>
      </c>
      <c r="AP101">
        <v>9.0065124217143994E-2</v>
      </c>
      <c r="AQ101">
        <f>(Table2[[#This Row],[Sharpe Ratio]]-AVERAGE(Table2[Sharpe Ratio]))/_xlfn.STDEV.P(Table2[Sharpe Ratio])</f>
        <v>0.2766548281166975</v>
      </c>
      <c r="AR1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5.7162295126366507</v>
      </c>
      <c r="AS101">
        <f>_xlfn.RANK.AVG(Table2[[#This Row],[1Y Return vs Nifty Z-Score]],Table2[1Y Return vs Nifty Z-Score])</f>
        <v>72</v>
      </c>
      <c r="AT101">
        <f>_xlfn.RANK.AVG(Table2[[#This Row],[6M Return vs Nifty Z-Score]],Table2[6M Return vs Nifty Z-Score])</f>
        <v>132</v>
      </c>
      <c r="AU101">
        <f>_xlfn.RANK.AVG(Table2[[#This Row],[Sharpe Ratio Z-Score]],Table2[Sharpe Ratio Z-Score])</f>
        <v>261</v>
      </c>
      <c r="AV101">
        <f>(Table2[[#This Row],[Rank 1Y]]+Table2[[#This Row],[Rank 6M]]+Table2[[#This Row],[Rank Sharpe]])/3</f>
        <v>155</v>
      </c>
    </row>
    <row r="102" spans="1:48" x14ac:dyDescent="0.3">
      <c r="A102" t="s">
        <v>985</v>
      </c>
      <c r="B102" t="s">
        <v>986</v>
      </c>
      <c r="C102" t="s">
        <v>10294</v>
      </c>
      <c r="D102" t="s">
        <v>294</v>
      </c>
      <c r="E102">
        <v>14655.113841225</v>
      </c>
      <c r="F102">
        <v>1047.75</v>
      </c>
      <c r="G102">
        <v>116.392143680518</v>
      </c>
      <c r="H102">
        <f>(Table2[[#This Row],[1Y Return vs Nifty]]-AVERAGE(Table2[1Y Return vs Nifty]))/_xlfn.STDEV.P(Table2[1Y Return vs Nifty])</f>
        <v>1.3885794184640594</v>
      </c>
      <c r="I102">
        <v>0.43157752405016597</v>
      </c>
      <c r="J102">
        <f>(Table2[[#This Row],[1M Return vs Nifty]]-AVERAGE(Table2[1M Return vs Nifty]))/_xlfn.STDEV.P(Table2[1M Return vs Nifty])</f>
        <v>-0.10352487077899822</v>
      </c>
      <c r="K102">
        <v>13.1852105333782</v>
      </c>
      <c r="L102">
        <f>(Table2[[#This Row],[6M Return vs Nifty]]-AVERAGE(Table2[6M Return vs Nifty]))/_xlfn.STDEV.P(Table2[6M Return vs Nifty])</f>
        <v>0.22233335079460667</v>
      </c>
      <c r="M102">
        <v>-3.5607143712351199</v>
      </c>
      <c r="N102">
        <f>(Table2[[#This Row],[1W Return vs Nifty]]-AVERAGE(Table2[1W Return vs Nifty]))/_xlfn.STDEV.P(Table2[1W Return vs Nifty])</f>
        <v>-0.92079534627870041</v>
      </c>
      <c r="O102">
        <v>1047.8399999999999</v>
      </c>
      <c r="P102">
        <v>1010.71396405634</v>
      </c>
      <c r="Q102">
        <v>839.20314620758097</v>
      </c>
      <c r="R102">
        <v>47.161761263609698</v>
      </c>
      <c r="S102" s="2">
        <f>(Table2[[#This Row],[Close Price]]-Table2[[#This Row],[20D EMA]])/Table2[[#This Row],[20D EMA]]</f>
        <v>-8.5890975721406089E-5</v>
      </c>
      <c r="T102" s="2">
        <f>(Table2[[#This Row],[Close Price]]-Table2[[#This Row],[50D EMA]])/Table2[[#This Row],[50D EMA]]</f>
        <v>3.6643439450486766E-2</v>
      </c>
      <c r="U102" s="2">
        <f>(Table2[[#This Row],[Close Price]]-Table2[[#This Row],[200D EMA]])/Table2[[#This Row],[200D EMA]]</f>
        <v>0.24850580545944945</v>
      </c>
      <c r="V102">
        <v>0.747282381864112</v>
      </c>
      <c r="W102">
        <v>1042.05</v>
      </c>
      <c r="X102">
        <v>1090.1500000000001</v>
      </c>
      <c r="Y102">
        <v>1042.05</v>
      </c>
      <c r="Z102">
        <v>1090.1500000000001</v>
      </c>
      <c r="AA102">
        <v>940.05</v>
      </c>
      <c r="AB102">
        <v>1130</v>
      </c>
      <c r="AC102" s="2">
        <f>(Table2[[#This Row],[Close Price]]/Table2[[#This Row],[Day Low]])-1</f>
        <v>5.4699870447676435E-3</v>
      </c>
      <c r="AD102" s="2">
        <f>(Table2[[#This Row],[Day High]]/Table2[[#This Row],[Close Price]])-1</f>
        <v>4.0467668814125668E-2</v>
      </c>
      <c r="AE102" s="2">
        <f>(Table2[[#This Row],[Close Price]]/Table2[[#This Row],[Current Week Low]])-1</f>
        <v>5.4699870447676435E-3</v>
      </c>
      <c r="AF102" s="2">
        <f>(Table2[[#This Row],[Current Week High]]/Table2[[#This Row],[Close Price]])-1</f>
        <v>4.0467668814125668E-2</v>
      </c>
      <c r="AG102" s="2">
        <f>(Table2[[#This Row],[Close Price]]/Table2[[#This Row],[Current Month Low]])-1</f>
        <v>0.1145683740226584</v>
      </c>
      <c r="AH102" s="2">
        <f>(Table2[[#This Row],[Current Month High]]/Table2[[#This Row],[Close Price]])-1</f>
        <v>7.8501550942495779E-2</v>
      </c>
      <c r="AI102">
        <v>10.4223335719398</v>
      </c>
      <c r="AJ102">
        <v>159.97146578996299</v>
      </c>
      <c r="AK102" t="str">
        <f>IF(AND(Table2[[#This Row],[20D EMA]]&gt;Table2[[#This Row],[50D EMA]],Table2[[#This Row],[50D EMA]]&gt;Table2[[#This Row],[200D EMA]]),"Uptrend","Downtrend/NoTrend")</f>
        <v>Uptrend</v>
      </c>
      <c r="AL102">
        <v>-0.05</v>
      </c>
      <c r="AM102" t="s">
        <v>10339</v>
      </c>
      <c r="AN102">
        <v>7.27</v>
      </c>
      <c r="AO102" t="s">
        <v>10340</v>
      </c>
      <c r="AP102">
        <v>0.13718200722252</v>
      </c>
      <c r="AQ102">
        <f>(Table2[[#This Row],[Sharpe Ratio]]-AVERAGE(Table2[Sharpe Ratio]))/_xlfn.STDEV.P(Table2[Sharpe Ratio])</f>
        <v>0.81407452560373339</v>
      </c>
      <c r="AR1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1.4006670778047003</v>
      </c>
      <c r="AS102">
        <f>_xlfn.RANK.AVG(Table2[[#This Row],[1Y Return vs Nifty Z-Score]],Table2[1Y Return vs Nifty Z-Score])</f>
        <v>62</v>
      </c>
      <c r="AT102">
        <f>_xlfn.RANK.AVG(Table2[[#This Row],[6M Return vs Nifty Z-Score]],Table2[6M Return vs Nifty Z-Score])</f>
        <v>252</v>
      </c>
      <c r="AU102">
        <f>_xlfn.RANK.AVG(Table2[[#This Row],[Sharpe Ratio Z-Score]],Table2[Sharpe Ratio Z-Score])</f>
        <v>152</v>
      </c>
      <c r="AV102">
        <f>(Table2[[#This Row],[Rank 1Y]]+Table2[[#This Row],[Rank 6M]]+Table2[[#This Row],[Rank Sharpe]])/3</f>
        <v>155.33333333333334</v>
      </c>
    </row>
    <row r="103" spans="1:48" x14ac:dyDescent="0.3">
      <c r="A103" t="s">
        <v>292</v>
      </c>
      <c r="B103" t="s">
        <v>293</v>
      </c>
      <c r="C103" t="s">
        <v>10294</v>
      </c>
      <c r="D103" t="s">
        <v>294</v>
      </c>
      <c r="E103">
        <v>95470.352503560003</v>
      </c>
      <c r="F103">
        <v>11007.45</v>
      </c>
      <c r="G103">
        <v>145.25757715111999</v>
      </c>
      <c r="H103">
        <f>(Table2[[#This Row],[1Y Return vs Nifty]]-AVERAGE(Table2[1Y Return vs Nifty]))/_xlfn.STDEV.P(Table2[1Y Return vs Nifty])</f>
        <v>1.846353788591512</v>
      </c>
      <c r="I103">
        <v>-2.9212101608592098</v>
      </c>
      <c r="J103">
        <f>(Table2[[#This Row],[1M Return vs Nifty]]-AVERAGE(Table2[1M Return vs Nifty]))/_xlfn.STDEV.P(Table2[1M Return vs Nifty])</f>
        <v>-0.4188896567771308</v>
      </c>
      <c r="K103">
        <v>26.511563002769599</v>
      </c>
      <c r="L103">
        <f>(Table2[[#This Row],[6M Return vs Nifty]]-AVERAGE(Table2[6M Return vs Nifty]))/_xlfn.STDEV.P(Table2[6M Return vs Nifty])</f>
        <v>0.67960317999782904</v>
      </c>
      <c r="M103">
        <v>-2.0850559179723098</v>
      </c>
      <c r="N103">
        <f>(Table2[[#This Row],[1W Return vs Nifty]]-AVERAGE(Table2[1W Return vs Nifty]))/_xlfn.STDEV.P(Table2[1W Return vs Nifty])</f>
        <v>-0.60485277402863169</v>
      </c>
      <c r="O103">
        <v>10771.92</v>
      </c>
      <c r="P103">
        <v>10262.2159223568</v>
      </c>
      <c r="Q103">
        <v>8008.4684399939997</v>
      </c>
      <c r="R103">
        <v>59.174332862140297</v>
      </c>
      <c r="S103" s="2">
        <f>(Table2[[#This Row],[Close Price]]-Table2[[#This Row],[20D EMA]])/Table2[[#This Row],[20D EMA]]</f>
        <v>2.1865182808635846E-2</v>
      </c>
      <c r="T103" s="2">
        <f>(Table2[[#This Row],[Close Price]]-Table2[[#This Row],[50D EMA]])/Table2[[#This Row],[50D EMA]]</f>
        <v>7.2619216286383903E-2</v>
      </c>
      <c r="U103" s="2">
        <f>(Table2[[#This Row],[Close Price]]-Table2[[#This Row],[200D EMA]])/Table2[[#This Row],[200D EMA]]</f>
        <v>0.37447629125054627</v>
      </c>
      <c r="V103">
        <v>0.86381669058369204</v>
      </c>
      <c r="W103">
        <v>10995.8</v>
      </c>
      <c r="X103">
        <v>11187.15</v>
      </c>
      <c r="Y103">
        <v>10995.8</v>
      </c>
      <c r="Z103">
        <v>11187.15</v>
      </c>
      <c r="AA103">
        <v>9605.0499999999993</v>
      </c>
      <c r="AB103">
        <v>11307</v>
      </c>
      <c r="AC103" s="2">
        <f>(Table2[[#This Row],[Close Price]]/Table2[[#This Row],[Day Low]])-1</f>
        <v>1.0594954437150861E-3</v>
      </c>
      <c r="AD103" s="2">
        <f>(Table2[[#This Row],[Day High]]/Table2[[#This Row],[Close Price]])-1</f>
        <v>1.6325306951201046E-2</v>
      </c>
      <c r="AE103" s="2">
        <f>(Table2[[#This Row],[Close Price]]/Table2[[#This Row],[Current Week Low]])-1</f>
        <v>1.0594954437150861E-3</v>
      </c>
      <c r="AF103" s="2">
        <f>(Table2[[#This Row],[Current Week High]]/Table2[[#This Row],[Close Price]])-1</f>
        <v>1.6325306951201046E-2</v>
      </c>
      <c r="AG103" s="2">
        <f>(Table2[[#This Row],[Close Price]]/Table2[[#This Row],[Current Month Low]])-1</f>
        <v>0.14600652781609691</v>
      </c>
      <c r="AH103" s="2">
        <f>(Table2[[#This Row],[Current Month High]]/Table2[[#This Row],[Close Price]])-1</f>
        <v>2.7213387296785241E-2</v>
      </c>
      <c r="AI103">
        <v>3.9623164311443499</v>
      </c>
      <c r="AJ103">
        <v>184.51845533498701</v>
      </c>
      <c r="AK103" t="str">
        <f>IF(AND(Table2[[#This Row],[20D EMA]]&gt;Table2[[#This Row],[50D EMA]],Table2[[#This Row],[50D EMA]]&gt;Table2[[#This Row],[200D EMA]]),"Uptrend","Downtrend/NoTrend")</f>
        <v>Uptrend</v>
      </c>
      <c r="AL103">
        <v>0.13</v>
      </c>
      <c r="AM103" t="s">
        <v>10340</v>
      </c>
      <c r="AN103">
        <v>9.65</v>
      </c>
      <c r="AO103" t="s">
        <v>10340</v>
      </c>
      <c r="AP103">
        <v>8.7519377043494995E-2</v>
      </c>
      <c r="AQ103">
        <f>(Table2[[#This Row],[Sharpe Ratio]]-AVERAGE(Table2[Sharpe Ratio]))/_xlfn.STDEV.P(Table2[Sharpe Ratio])</f>
        <v>0.24761779109994875</v>
      </c>
      <c r="AR1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1.7498323288835276</v>
      </c>
      <c r="AS103">
        <f>_xlfn.RANK.AVG(Table2[[#This Row],[1Y Return vs Nifty Z-Score]],Table2[1Y Return vs Nifty Z-Score])</f>
        <v>38</v>
      </c>
      <c r="AT103">
        <f>_xlfn.RANK.AVG(Table2[[#This Row],[6M Return vs Nifty Z-Score]],Table2[6M Return vs Nifty Z-Score])</f>
        <v>153</v>
      </c>
      <c r="AU103">
        <f>_xlfn.RANK.AVG(Table2[[#This Row],[Sharpe Ratio Z-Score]],Table2[Sharpe Ratio Z-Score])</f>
        <v>277</v>
      </c>
      <c r="AV103">
        <f>(Table2[[#This Row],[Rank 1Y]]+Table2[[#This Row],[Rank 6M]]+Table2[[#This Row],[Rank Sharpe]])/3</f>
        <v>156</v>
      </c>
    </row>
    <row r="104" spans="1:48" x14ac:dyDescent="0.3">
      <c r="A104" t="s">
        <v>1181</v>
      </c>
      <c r="B104" t="s">
        <v>1182</v>
      </c>
      <c r="C104" t="s">
        <v>10298</v>
      </c>
      <c r="D104" t="s">
        <v>46</v>
      </c>
      <c r="E104">
        <v>10265.753404719901</v>
      </c>
      <c r="F104">
        <v>1575.2</v>
      </c>
      <c r="G104">
        <v>42.711478120852597</v>
      </c>
      <c r="H104">
        <f>(Table2[[#This Row],[1Y Return vs Nifty]]-AVERAGE(Table2[1Y Return vs Nifty]))/_xlfn.STDEV.P(Table2[1Y Return vs Nifty])</f>
        <v>0.22008422501758784</v>
      </c>
      <c r="I104">
        <v>-7.9493561613376897</v>
      </c>
      <c r="J104">
        <f>(Table2[[#This Row],[1M Return vs Nifty]]-AVERAGE(Table2[1M Return vs Nifty]))/_xlfn.STDEV.P(Table2[1M Return vs Nifty])</f>
        <v>-0.89183943362860563</v>
      </c>
      <c r="K104">
        <v>62.091384320698197</v>
      </c>
      <c r="L104">
        <f>(Table2[[#This Row],[6M Return vs Nifty]]-AVERAGE(Table2[6M Return vs Nifty]))/_xlfn.STDEV.P(Table2[6M Return vs Nifty])</f>
        <v>1.9004607893473584</v>
      </c>
      <c r="M104">
        <v>0.332061889799525</v>
      </c>
      <c r="N104">
        <f>(Table2[[#This Row],[1W Return vs Nifty]]-AVERAGE(Table2[1W Return vs Nifty]))/_xlfn.STDEV.P(Table2[1W Return vs Nifty])</f>
        <v>-8.734113986265099E-2</v>
      </c>
      <c r="O104">
        <v>1597.61</v>
      </c>
      <c r="P104">
        <v>1590.28809175931</v>
      </c>
      <c r="Q104">
        <v>1288.7731929419199</v>
      </c>
      <c r="R104">
        <v>46.064846668239497</v>
      </c>
      <c r="S104" s="2">
        <f>(Table2[[#This Row],[Close Price]]-Table2[[#This Row],[20D EMA]])/Table2[[#This Row],[20D EMA]]</f>
        <v>-1.4027203134682342E-2</v>
      </c>
      <c r="T104" s="2">
        <f>(Table2[[#This Row],[Close Price]]-Table2[[#This Row],[50D EMA]])/Table2[[#This Row],[50D EMA]]</f>
        <v>-9.4876468216637446E-3</v>
      </c>
      <c r="U104" s="2">
        <f>(Table2[[#This Row],[Close Price]]-Table2[[#This Row],[200D EMA]])/Table2[[#This Row],[200D EMA]]</f>
        <v>0.22224764499038452</v>
      </c>
      <c r="V104">
        <v>0.60946339350789502</v>
      </c>
      <c r="W104">
        <v>1567.55</v>
      </c>
      <c r="X104">
        <v>1596.75</v>
      </c>
      <c r="Y104">
        <v>1567.55</v>
      </c>
      <c r="Z104">
        <v>1596.75</v>
      </c>
      <c r="AA104">
        <v>1445.6</v>
      </c>
      <c r="AB104">
        <v>1665.2</v>
      </c>
      <c r="AC104" s="2">
        <f>(Table2[[#This Row],[Close Price]]/Table2[[#This Row],[Day Low]])-1</f>
        <v>4.880227105993562E-3</v>
      </c>
      <c r="AD104" s="2">
        <f>(Table2[[#This Row],[Day High]]/Table2[[#This Row],[Close Price]])-1</f>
        <v>1.3680802437785688E-2</v>
      </c>
      <c r="AE104" s="2">
        <f>(Table2[[#This Row],[Close Price]]/Table2[[#This Row],[Current Week Low]])-1</f>
        <v>4.880227105993562E-3</v>
      </c>
      <c r="AF104" s="2">
        <f>(Table2[[#This Row],[Current Week High]]/Table2[[#This Row],[Close Price]])-1</f>
        <v>1.3680802437785688E-2</v>
      </c>
      <c r="AG104" s="2">
        <f>(Table2[[#This Row],[Close Price]]/Table2[[#This Row],[Current Month Low]])-1</f>
        <v>8.9651355838406221E-2</v>
      </c>
      <c r="AH104" s="2">
        <f>(Table2[[#This Row],[Current Month High]]/Table2[[#This Row],[Close Price]])-1</f>
        <v>5.7135601828339322E-2</v>
      </c>
      <c r="AI104">
        <v>19.343575418994401</v>
      </c>
      <c r="AJ104">
        <v>95.652713948577798</v>
      </c>
      <c r="AK104" t="str">
        <f>IF(AND(Table2[[#This Row],[20D EMA]]&gt;Table2[[#This Row],[50D EMA]],Table2[[#This Row],[50D EMA]]&gt;Table2[[#This Row],[200D EMA]]),"Uptrend","Downtrend/NoTrend")</f>
        <v>Uptrend</v>
      </c>
      <c r="AL104">
        <v>-0.01</v>
      </c>
      <c r="AM104" t="s">
        <v>10339</v>
      </c>
      <c r="AN104">
        <v>1.43</v>
      </c>
      <c r="AO104" t="s">
        <v>10340</v>
      </c>
      <c r="AP104">
        <v>0.118167663594048</v>
      </c>
      <c r="AQ104">
        <f>(Table2[[#This Row],[Sharpe Ratio]]-AVERAGE(Table2[Sharpe Ratio]))/_xlfn.STDEV.P(Table2[Sharpe Ratio])</f>
        <v>0.59719509409375793</v>
      </c>
      <c r="AR1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1.7385595349674476</v>
      </c>
      <c r="AS104">
        <f>_xlfn.RANK.AVG(Table2[[#This Row],[1Y Return vs Nifty Z-Score]],Table2[1Y Return vs Nifty Z-Score])</f>
        <v>237</v>
      </c>
      <c r="AT104">
        <f>_xlfn.RANK.AVG(Table2[[#This Row],[6M Return vs Nifty Z-Score]],Table2[6M Return vs Nifty Z-Score])</f>
        <v>34</v>
      </c>
      <c r="AU104">
        <f>_xlfn.RANK.AVG(Table2[[#This Row],[Sharpe Ratio Z-Score]],Table2[Sharpe Ratio Z-Score])</f>
        <v>198</v>
      </c>
      <c r="AV104">
        <f>(Table2[[#This Row],[Rank 1Y]]+Table2[[#This Row],[Rank 6M]]+Table2[[#This Row],[Rank Sharpe]])/3</f>
        <v>156.33333333333334</v>
      </c>
    </row>
    <row r="105" spans="1:48" x14ac:dyDescent="0.3">
      <c r="A105" t="s">
        <v>75</v>
      </c>
      <c r="B105" t="s">
        <v>76</v>
      </c>
      <c r="C105" t="s">
        <v>10293</v>
      </c>
      <c r="D105" t="s">
        <v>77</v>
      </c>
      <c r="E105">
        <v>331616.41127586999</v>
      </c>
      <c r="F105">
        <v>538.1</v>
      </c>
      <c r="G105">
        <v>104.698681674662</v>
      </c>
      <c r="H105">
        <f>(Table2[[#This Row],[1Y Return vs Nifty]]-AVERAGE(Table2[1Y Return vs Nifty]))/_xlfn.STDEV.P(Table2[1Y Return vs Nifty])</f>
        <v>1.2031338331832506</v>
      </c>
      <c r="I105">
        <v>7.0623250996080102</v>
      </c>
      <c r="J105">
        <f>(Table2[[#This Row],[1M Return vs Nifty]]-AVERAGE(Table2[1M Return vs Nifty]))/_xlfn.STDEV.P(Table2[1M Return vs Nifty])</f>
        <v>0.52016636370785174</v>
      </c>
      <c r="K105">
        <v>8.6021729236309099</v>
      </c>
      <c r="L105">
        <f>(Table2[[#This Row],[6M Return vs Nifty]]-AVERAGE(Table2[6M Return vs Nifty]))/_xlfn.STDEV.P(Table2[6M Return vs Nifty])</f>
        <v>6.5074653798969151E-2</v>
      </c>
      <c r="M105">
        <v>3.1033787128958701</v>
      </c>
      <c r="N105">
        <f>(Table2[[#This Row],[1W Return vs Nifty]]-AVERAGE(Table2[1W Return vs Nifty]))/_xlfn.STDEV.P(Table2[1W Return vs Nifty])</f>
        <v>0.50600548697567349</v>
      </c>
      <c r="O105">
        <v>521.07000000000005</v>
      </c>
      <c r="P105">
        <v>505.28416847877099</v>
      </c>
      <c r="Q105">
        <v>437.52455426377003</v>
      </c>
      <c r="R105">
        <v>63.827619485213802</v>
      </c>
      <c r="S105" s="2">
        <f>(Table2[[#This Row],[Close Price]]-Table2[[#This Row],[20D EMA]])/Table2[[#This Row],[20D EMA]]</f>
        <v>3.2682748958873034E-2</v>
      </c>
      <c r="T105" s="2">
        <f>(Table2[[#This Row],[Close Price]]-Table2[[#This Row],[50D EMA]])/Table2[[#This Row],[50D EMA]]</f>
        <v>6.4945299236320225E-2</v>
      </c>
      <c r="U105" s="2">
        <f>(Table2[[#This Row],[Close Price]]-Table2[[#This Row],[200D EMA]])/Table2[[#This Row],[200D EMA]]</f>
        <v>0.22987383166521932</v>
      </c>
      <c r="V105">
        <v>0.77111500340942196</v>
      </c>
      <c r="W105">
        <v>534.70000000000005</v>
      </c>
      <c r="X105">
        <v>543.54999999999995</v>
      </c>
      <c r="Y105">
        <v>534.70000000000005</v>
      </c>
      <c r="Z105">
        <v>543.54999999999995</v>
      </c>
      <c r="AA105">
        <v>497.55</v>
      </c>
      <c r="AB105">
        <v>543.54999999999995</v>
      </c>
      <c r="AC105" s="2">
        <f>(Table2[[#This Row],[Close Price]]/Table2[[#This Row],[Day Low]])-1</f>
        <v>6.3587058163456778E-3</v>
      </c>
      <c r="AD105" s="2">
        <f>(Table2[[#This Row],[Day High]]/Table2[[#This Row],[Close Price]])-1</f>
        <v>1.0128228953725893E-2</v>
      </c>
      <c r="AE105" s="2">
        <f>(Table2[[#This Row],[Close Price]]/Table2[[#This Row],[Current Week Low]])-1</f>
        <v>6.3587058163456778E-3</v>
      </c>
      <c r="AF105" s="2">
        <f>(Table2[[#This Row],[Current Week High]]/Table2[[#This Row],[Close Price]])-1</f>
        <v>1.0128228953725893E-2</v>
      </c>
      <c r="AG105" s="2">
        <f>(Table2[[#This Row],[Close Price]]/Table2[[#This Row],[Current Month Low]])-1</f>
        <v>8.1499346799316585E-2</v>
      </c>
      <c r="AH105" s="2">
        <f>(Table2[[#This Row],[Current Month High]]/Table2[[#This Row],[Close Price]])-1</f>
        <v>1.0128228953725893E-2</v>
      </c>
      <c r="AI105">
        <v>1.01282289537258</v>
      </c>
      <c r="AJ105">
        <v>136.52747252747201</v>
      </c>
      <c r="AK105" t="str">
        <f>IF(AND(Table2[[#This Row],[20D EMA]]&gt;Table2[[#This Row],[50D EMA]],Table2[[#This Row],[50D EMA]]&gt;Table2[[#This Row],[200D EMA]]),"Uptrend","Downtrend/NoTrend")</f>
        <v>Uptrend</v>
      </c>
      <c r="AL105">
        <v>0.17</v>
      </c>
      <c r="AM105" t="s">
        <v>10340</v>
      </c>
      <c r="AN105">
        <v>1.24</v>
      </c>
      <c r="AO105" t="s">
        <v>10340</v>
      </c>
      <c r="AP105">
        <v>0.165595477261746</v>
      </c>
      <c r="AQ105">
        <f>(Table2[[#This Row],[Sharpe Ratio]]-AVERAGE(Table2[Sharpe Ratio]))/_xlfn.STDEV.P(Table2[Sharpe Ratio])</f>
        <v>1.1381612966088424</v>
      </c>
      <c r="AR1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3.432541634274588</v>
      </c>
      <c r="AS105">
        <f>_xlfn.RANK.AVG(Table2[[#This Row],[1Y Return vs Nifty Z-Score]],Table2[1Y Return vs Nifty Z-Score])</f>
        <v>80</v>
      </c>
      <c r="AT105">
        <f>_xlfn.RANK.AVG(Table2[[#This Row],[6M Return vs Nifty Z-Score]],Table2[6M Return vs Nifty Z-Score])</f>
        <v>300</v>
      </c>
      <c r="AU105">
        <f>_xlfn.RANK.AVG(Table2[[#This Row],[Sharpe Ratio Z-Score]],Table2[Sharpe Ratio Z-Score])</f>
        <v>92</v>
      </c>
      <c r="AV105">
        <f>(Table2[[#This Row],[Rank 1Y]]+Table2[[#This Row],[Rank 6M]]+Table2[[#This Row],[Rank Sharpe]])/3</f>
        <v>157.33333333333334</v>
      </c>
    </row>
    <row r="106" spans="1:48" x14ac:dyDescent="0.3">
      <c r="A106" t="s">
        <v>732</v>
      </c>
      <c r="B106" t="s">
        <v>733</v>
      </c>
      <c r="C106" t="s">
        <v>10305</v>
      </c>
      <c r="D106" t="s">
        <v>734</v>
      </c>
      <c r="E106">
        <v>23079.958924129998</v>
      </c>
      <c r="F106">
        <v>543.70000000000005</v>
      </c>
      <c r="G106">
        <v>20.188255142028801</v>
      </c>
      <c r="H106">
        <f>(Table2[[#This Row],[1Y Return vs Nifty]]-AVERAGE(Table2[1Y Return vs Nifty]))/_xlfn.STDEV.P(Table2[1Y Return vs Nifty])</f>
        <v>-0.13710958684295527</v>
      </c>
      <c r="I106">
        <v>-13.5442926282713</v>
      </c>
      <c r="J106">
        <f>(Table2[[#This Row],[1M Return vs Nifty]]-AVERAGE(Table2[1M Return vs Nifty]))/_xlfn.STDEV.P(Table2[1M Return vs Nifty])</f>
        <v>-1.41810178823856</v>
      </c>
      <c r="K106">
        <v>31.524503323374098</v>
      </c>
      <c r="L106">
        <f>(Table2[[#This Row],[6M Return vs Nifty]]-AVERAGE(Table2[6M Return vs Nifty]))/_xlfn.STDEV.P(Table2[6M Return vs Nifty])</f>
        <v>0.85161321571268456</v>
      </c>
      <c r="M106">
        <v>-1.23888623346465</v>
      </c>
      <c r="N106">
        <f>(Table2[[#This Row],[1W Return vs Nifty]]-AVERAGE(Table2[1W Return vs Nifty]))/_xlfn.STDEV.P(Table2[1W Return vs Nifty])</f>
        <v>-0.42368549504733044</v>
      </c>
      <c r="O106">
        <v>572.09</v>
      </c>
      <c r="P106">
        <v>589.03363183275906</v>
      </c>
      <c r="Q106">
        <v>473.26008707029098</v>
      </c>
      <c r="R106">
        <v>37.613013185494701</v>
      </c>
      <c r="S106" s="2">
        <f>(Table2[[#This Row],[Close Price]]-Table2[[#This Row],[20D EMA]])/Table2[[#This Row],[20D EMA]]</f>
        <v>-4.9625058994214169E-2</v>
      </c>
      <c r="T106" s="2">
        <f>(Table2[[#This Row],[Close Price]]-Table2[[#This Row],[50D EMA]])/Table2[[#This Row],[50D EMA]]</f>
        <v>-7.696272230111019E-2</v>
      </c>
      <c r="U106" s="2">
        <f>(Table2[[#This Row],[Close Price]]-Table2[[#This Row],[200D EMA]])/Table2[[#This Row],[200D EMA]]</f>
        <v>0.14883974975740344</v>
      </c>
      <c r="V106">
        <v>0.39052653708032498</v>
      </c>
      <c r="W106">
        <v>540.79999999999995</v>
      </c>
      <c r="X106">
        <v>560.95000000000005</v>
      </c>
      <c r="Y106">
        <v>540.79999999999995</v>
      </c>
      <c r="Z106">
        <v>560.95000000000005</v>
      </c>
      <c r="AA106">
        <v>528.75</v>
      </c>
      <c r="AB106">
        <v>617.6</v>
      </c>
      <c r="AC106" s="2">
        <f>(Table2[[#This Row],[Close Price]]/Table2[[#This Row],[Day Low]])-1</f>
        <v>5.3624260355031872E-3</v>
      </c>
      <c r="AD106" s="2">
        <f>(Table2[[#This Row],[Day High]]/Table2[[#This Row],[Close Price]])-1</f>
        <v>3.1727055361412626E-2</v>
      </c>
      <c r="AE106" s="2">
        <f>(Table2[[#This Row],[Close Price]]/Table2[[#This Row],[Current Week Low]])-1</f>
        <v>5.3624260355031872E-3</v>
      </c>
      <c r="AF106" s="2">
        <f>(Table2[[#This Row],[Current Week High]]/Table2[[#This Row],[Close Price]])-1</f>
        <v>3.1727055361412626E-2</v>
      </c>
      <c r="AG106" s="2">
        <f>(Table2[[#This Row],[Close Price]]/Table2[[#This Row],[Current Month Low]])-1</f>
        <v>2.8274231678487194E-2</v>
      </c>
      <c r="AH106" s="2">
        <f>(Table2[[#This Row],[Current Month High]]/Table2[[#This Row],[Close Price]])-1</f>
        <v>0.13592054441787749</v>
      </c>
      <c r="AI106">
        <v>37.594261541291097</v>
      </c>
      <c r="AJ106">
        <v>103.785607196401</v>
      </c>
      <c r="AK106" t="str">
        <f>IF(AND(Table2[[#This Row],[20D EMA]]&gt;Table2[[#This Row],[50D EMA]],Table2[[#This Row],[50D EMA]]&gt;Table2[[#This Row],[200D EMA]]),"Uptrend","Downtrend/NoTrend")</f>
        <v>Downtrend/NoTrend</v>
      </c>
      <c r="AL106">
        <v>-0.06</v>
      </c>
      <c r="AM106" t="s">
        <v>10339</v>
      </c>
      <c r="AN106">
        <v>-3.39</v>
      </c>
      <c r="AO106" t="s">
        <v>10339</v>
      </c>
      <c r="AP106">
        <v>0.25533035206892502</v>
      </c>
      <c r="AQ106">
        <f>(Table2[[#This Row],[Sharpe Ratio]]-AVERAGE(Table2[Sharpe Ratio]))/_xlfn.STDEV.P(Table2[Sharpe Ratio])</f>
        <v>2.1616859059810016</v>
      </c>
      <c r="AR1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06">
        <f>_xlfn.RANK.AVG(Table2[[#This Row],[1Y Return vs Nifty Z-Score]],Table2[1Y Return vs Nifty Z-Score])</f>
        <v>341</v>
      </c>
      <c r="AT106">
        <f>_xlfn.RANK.AVG(Table2[[#This Row],[6M Return vs Nifty Z-Score]],Table2[6M Return vs Nifty Z-Score])</f>
        <v>123</v>
      </c>
      <c r="AU106">
        <f>_xlfn.RANK.AVG(Table2[[#This Row],[Sharpe Ratio Z-Score]],Table2[Sharpe Ratio Z-Score])</f>
        <v>9</v>
      </c>
      <c r="AV106">
        <f>(Table2[[#This Row],[Rank 1Y]]+Table2[[#This Row],[Rank 6M]]+Table2[[#This Row],[Rank Sharpe]])/3</f>
        <v>157.66666666666666</v>
      </c>
    </row>
    <row r="107" spans="1:48" x14ac:dyDescent="0.3">
      <c r="A107" t="s">
        <v>1689</v>
      </c>
      <c r="B107" t="s">
        <v>1690</v>
      </c>
      <c r="C107" t="s">
        <v>10297</v>
      </c>
      <c r="D107" t="s">
        <v>121</v>
      </c>
      <c r="E107">
        <v>5044.8545400000003</v>
      </c>
      <c r="F107">
        <v>543.65</v>
      </c>
      <c r="G107">
        <v>86.861309811105002</v>
      </c>
      <c r="H107">
        <f>(Table2[[#This Row],[1Y Return vs Nifty]]-AVERAGE(Table2[1Y Return vs Nifty]))/_xlfn.STDEV.P(Table2[1Y Return vs Nifty])</f>
        <v>0.92025252194692031</v>
      </c>
      <c r="I107">
        <v>-7.85174269700215</v>
      </c>
      <c r="J107">
        <f>(Table2[[#This Row],[1M Return vs Nifty]]-AVERAGE(Table2[1M Return vs Nifty]))/_xlfn.STDEV.P(Table2[1M Return vs Nifty])</f>
        <v>-0.88265786527899925</v>
      </c>
      <c r="K107">
        <v>51.088197202734101</v>
      </c>
      <c r="L107">
        <f>(Table2[[#This Row],[6M Return vs Nifty]]-AVERAGE(Table2[6M Return vs Nifty]))/_xlfn.STDEV.P(Table2[6M Return vs Nifty])</f>
        <v>1.5229062029983214</v>
      </c>
      <c r="M107">
        <v>-2.5340776501634701</v>
      </c>
      <c r="N107">
        <f>(Table2[[#This Row],[1W Return vs Nifty]]-AVERAGE(Table2[1W Return vs Nifty]))/_xlfn.STDEV.P(Table2[1W Return vs Nifty])</f>
        <v>-0.70098957367287218</v>
      </c>
      <c r="O107">
        <v>550.27</v>
      </c>
      <c r="P107">
        <v>535.16386463241497</v>
      </c>
      <c r="Q107">
        <v>411.68482339357001</v>
      </c>
      <c r="R107">
        <v>42.980530453238799</v>
      </c>
      <c r="S107" s="2">
        <f>(Table2[[#This Row],[Close Price]]-Table2[[#This Row],[20D EMA]])/Table2[[#This Row],[20D EMA]]</f>
        <v>-1.2030457775273964E-2</v>
      </c>
      <c r="T107" s="2">
        <f>(Table2[[#This Row],[Close Price]]-Table2[[#This Row],[50D EMA]])/Table2[[#This Row],[50D EMA]]</f>
        <v>1.5857078417306505E-2</v>
      </c>
      <c r="U107" s="2">
        <f>(Table2[[#This Row],[Close Price]]-Table2[[#This Row],[200D EMA]])/Table2[[#This Row],[200D EMA]]</f>
        <v>0.32054904409306212</v>
      </c>
      <c r="V107">
        <v>0.13405338825973001</v>
      </c>
      <c r="W107">
        <v>538.6</v>
      </c>
      <c r="X107">
        <v>553.04999999999995</v>
      </c>
      <c r="Y107">
        <v>538.6</v>
      </c>
      <c r="Z107">
        <v>553.04999999999995</v>
      </c>
      <c r="AA107">
        <v>526.4</v>
      </c>
      <c r="AB107">
        <v>584</v>
      </c>
      <c r="AC107" s="2">
        <f>(Table2[[#This Row],[Close Price]]/Table2[[#This Row],[Day Low]])-1</f>
        <v>9.3761604158930645E-3</v>
      </c>
      <c r="AD107" s="2">
        <f>(Table2[[#This Row],[Day High]]/Table2[[#This Row],[Close Price]])-1</f>
        <v>1.7290536190563754E-2</v>
      </c>
      <c r="AE107" s="2">
        <f>(Table2[[#This Row],[Close Price]]/Table2[[#This Row],[Current Week Low]])-1</f>
        <v>9.3761604158930645E-3</v>
      </c>
      <c r="AF107" s="2">
        <f>(Table2[[#This Row],[Current Week High]]/Table2[[#This Row],[Close Price]])-1</f>
        <v>1.7290536190563754E-2</v>
      </c>
      <c r="AG107" s="2">
        <f>(Table2[[#This Row],[Close Price]]/Table2[[#This Row],[Current Month Low]])-1</f>
        <v>3.2769756838905817E-2</v>
      </c>
      <c r="AH107" s="2">
        <f>(Table2[[#This Row],[Current Month High]]/Table2[[#This Row],[Close Price]])-1</f>
        <v>7.4220546307366853E-2</v>
      </c>
      <c r="AI107">
        <v>33.790122321346402</v>
      </c>
      <c r="AJ107">
        <v>159.74677496416601</v>
      </c>
      <c r="AK107" t="str">
        <f>IF(AND(Table2[[#This Row],[20D EMA]]&gt;Table2[[#This Row],[50D EMA]],Table2[[#This Row],[50D EMA]]&gt;Table2[[#This Row],[200D EMA]]),"Uptrend","Downtrend/NoTrend")</f>
        <v>Uptrend</v>
      </c>
      <c r="AL107">
        <v>-0.1</v>
      </c>
      <c r="AM107" t="s">
        <v>10339</v>
      </c>
      <c r="AN107">
        <v>-0.3</v>
      </c>
      <c r="AO107" t="s">
        <v>10339</v>
      </c>
      <c r="AP107">
        <v>8.0004063365422998E-2</v>
      </c>
      <c r="AQ107">
        <f>(Table2[[#This Row],[Sharpe Ratio]]-AVERAGE(Table2[Sharpe Ratio]))/_xlfn.STDEV.P(Table2[Sharpe Ratio])</f>
        <v>0.16189740074796383</v>
      </c>
      <c r="AR1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1.0214086867413341</v>
      </c>
      <c r="AS107">
        <f>_xlfn.RANK.AVG(Table2[[#This Row],[1Y Return vs Nifty Z-Score]],Table2[1Y Return vs Nifty Z-Score])</f>
        <v>114</v>
      </c>
      <c r="AT107">
        <f>_xlfn.RANK.AVG(Table2[[#This Row],[6M Return vs Nifty Z-Score]],Table2[6M Return vs Nifty Z-Score])</f>
        <v>57</v>
      </c>
      <c r="AU107">
        <f>_xlfn.RANK.AVG(Table2[[#This Row],[Sharpe Ratio Z-Score]],Table2[Sharpe Ratio Z-Score])</f>
        <v>306</v>
      </c>
      <c r="AV107">
        <f>(Table2[[#This Row],[Rank 1Y]]+Table2[[#This Row],[Rank 6M]]+Table2[[#This Row],[Rank Sharpe]])/3</f>
        <v>159</v>
      </c>
    </row>
    <row r="108" spans="1:48" x14ac:dyDescent="0.3">
      <c r="A108" t="s">
        <v>607</v>
      </c>
      <c r="B108" t="s">
        <v>608</v>
      </c>
      <c r="C108" t="s">
        <v>10295</v>
      </c>
      <c r="D108" t="s">
        <v>412</v>
      </c>
      <c r="E108">
        <v>31722.185542970001</v>
      </c>
      <c r="F108">
        <v>1689.35</v>
      </c>
      <c r="G108">
        <v>51.529648122527497</v>
      </c>
      <c r="H108">
        <f>(Table2[[#This Row],[1Y Return vs Nifty]]-AVERAGE(Table2[1Y Return vs Nifty]))/_xlfn.STDEV.P(Table2[1Y Return vs Nifty])</f>
        <v>0.35993080734259392</v>
      </c>
      <c r="I108">
        <v>13.7421987306105</v>
      </c>
      <c r="J108">
        <f>(Table2[[#This Row],[1M Return vs Nifty]]-AVERAGE(Table2[1M Return vs Nifty]))/_xlfn.STDEV.P(Table2[1M Return vs Nifty])</f>
        <v>1.1484784180670615</v>
      </c>
      <c r="K108">
        <v>42.220941457818199</v>
      </c>
      <c r="L108">
        <f>(Table2[[#This Row],[6M Return vs Nifty]]-AVERAGE(Table2[6M Return vs Nifty]))/_xlfn.STDEV.P(Table2[6M Return vs Nifty])</f>
        <v>1.2186422621118649</v>
      </c>
      <c r="M108">
        <v>4.2791916918378199</v>
      </c>
      <c r="N108">
        <f>(Table2[[#This Row],[1W Return vs Nifty]]-AVERAGE(Table2[1W Return vs Nifty]))/_xlfn.STDEV.P(Table2[1W Return vs Nifty])</f>
        <v>0.75775031060375608</v>
      </c>
      <c r="O108">
        <v>1571.21</v>
      </c>
      <c r="P108">
        <v>1468.84933830201</v>
      </c>
      <c r="Q108">
        <v>1221.06716035829</v>
      </c>
      <c r="R108">
        <v>76.732091113011606</v>
      </c>
      <c r="S108" s="2">
        <f>(Table2[[#This Row],[Close Price]]-Table2[[#This Row],[20D EMA]])/Table2[[#This Row],[20D EMA]]</f>
        <v>7.5190458309201111E-2</v>
      </c>
      <c r="T108" s="2">
        <f>(Table2[[#This Row],[Close Price]]-Table2[[#This Row],[50D EMA]])/Table2[[#This Row],[50D EMA]]</f>
        <v>0.15011795692598992</v>
      </c>
      <c r="U108" s="2">
        <f>(Table2[[#This Row],[Close Price]]-Table2[[#This Row],[200D EMA]])/Table2[[#This Row],[200D EMA]]</f>
        <v>0.38350293484619191</v>
      </c>
      <c r="V108">
        <v>1.0364773407294701</v>
      </c>
      <c r="W108">
        <v>1675.2</v>
      </c>
      <c r="X108">
        <v>1759.35</v>
      </c>
      <c r="Y108">
        <v>1675.2</v>
      </c>
      <c r="Z108">
        <v>1759.35</v>
      </c>
      <c r="AA108">
        <v>1429.3</v>
      </c>
      <c r="AB108">
        <v>1759.35</v>
      </c>
      <c r="AC108" s="2">
        <f>(Table2[[#This Row],[Close Price]]/Table2[[#This Row],[Day Low]])-1</f>
        <v>8.4467526265519233E-3</v>
      </c>
      <c r="AD108" s="2">
        <f>(Table2[[#This Row],[Day High]]/Table2[[#This Row],[Close Price]])-1</f>
        <v>4.1436055287536577E-2</v>
      </c>
      <c r="AE108" s="2">
        <f>(Table2[[#This Row],[Close Price]]/Table2[[#This Row],[Current Week Low]])-1</f>
        <v>8.4467526265519233E-3</v>
      </c>
      <c r="AF108" s="2">
        <f>(Table2[[#This Row],[Current Week High]]/Table2[[#This Row],[Close Price]])-1</f>
        <v>4.1436055287536577E-2</v>
      </c>
      <c r="AG108" s="2">
        <f>(Table2[[#This Row],[Close Price]]/Table2[[#This Row],[Current Month Low]])-1</f>
        <v>0.18194220947316864</v>
      </c>
      <c r="AH108" s="2">
        <f>(Table2[[#This Row],[Current Month High]]/Table2[[#This Row],[Close Price]])-1</f>
        <v>4.1436055287536577E-2</v>
      </c>
      <c r="AI108">
        <v>4.1436055287536497</v>
      </c>
      <c r="AJ108">
        <v>82.110709858243894</v>
      </c>
      <c r="AK108" t="str">
        <f>IF(AND(Table2[[#This Row],[20D EMA]]&gt;Table2[[#This Row],[50D EMA]],Table2[[#This Row],[50D EMA]]&gt;Table2[[#This Row],[200D EMA]]),"Uptrend","Downtrend/NoTrend")</f>
        <v>Uptrend</v>
      </c>
      <c r="AL108">
        <v>0.38</v>
      </c>
      <c r="AM108" t="s">
        <v>10340</v>
      </c>
      <c r="AN108">
        <v>14.95</v>
      </c>
      <c r="AO108" t="s">
        <v>10340</v>
      </c>
      <c r="AP108">
        <v>0.116427190001246</v>
      </c>
      <c r="AQ108">
        <f>(Table2[[#This Row],[Sharpe Ratio]]-AVERAGE(Table2[Sharpe Ratio]))/_xlfn.STDEV.P(Table2[Sharpe Ratio])</f>
        <v>0.57734308496104225</v>
      </c>
      <c r="AR1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4.0621448830863178</v>
      </c>
      <c r="AS108">
        <f>_xlfn.RANK.AVG(Table2[[#This Row],[1Y Return vs Nifty Z-Score]],Table2[1Y Return vs Nifty Z-Score])</f>
        <v>199</v>
      </c>
      <c r="AT108">
        <f>_xlfn.RANK.AVG(Table2[[#This Row],[6M Return vs Nifty Z-Score]],Table2[6M Return vs Nifty Z-Score])</f>
        <v>80</v>
      </c>
      <c r="AU108">
        <f>_xlfn.RANK.AVG(Table2[[#This Row],[Sharpe Ratio Z-Score]],Table2[Sharpe Ratio Z-Score])</f>
        <v>202</v>
      </c>
      <c r="AV108">
        <f>(Table2[[#This Row],[Rank 1Y]]+Table2[[#This Row],[Rank 6M]]+Table2[[#This Row],[Rank Sharpe]])/3</f>
        <v>160.33333333333334</v>
      </c>
    </row>
    <row r="109" spans="1:48" x14ac:dyDescent="0.3">
      <c r="A109" t="s">
        <v>128</v>
      </c>
      <c r="B109" t="s">
        <v>129</v>
      </c>
      <c r="C109" t="s">
        <v>10303</v>
      </c>
      <c r="D109" t="s">
        <v>130</v>
      </c>
      <c r="E109">
        <v>225730.23190419399</v>
      </c>
      <c r="F109">
        <v>259.39</v>
      </c>
      <c r="G109">
        <v>151.05845563567601</v>
      </c>
      <c r="H109">
        <f>(Table2[[#This Row],[1Y Return vs Nifty]]-AVERAGE(Table2[1Y Return vs Nifty]))/_xlfn.STDEV.P(Table2[1Y Return vs Nifty])</f>
        <v>1.9383494101766863</v>
      </c>
      <c r="I109">
        <v>18.4890575706767</v>
      </c>
      <c r="J109">
        <f>(Table2[[#This Row],[1M Return vs Nifty]]-AVERAGE(Table2[1M Return vs Nifty]))/_xlfn.STDEV.P(Table2[1M Return vs Nifty])</f>
        <v>1.5949701923594395</v>
      </c>
      <c r="K109">
        <v>44.914651185446303</v>
      </c>
      <c r="L109">
        <f>(Table2[[#This Row],[6M Return vs Nifty]]-AVERAGE(Table2[6M Return vs Nifty]))/_xlfn.STDEV.P(Table2[6M Return vs Nifty])</f>
        <v>1.311072069135558</v>
      </c>
      <c r="M109">
        <v>-6.9627714711230402</v>
      </c>
      <c r="N109">
        <f>(Table2[[#This Row],[1W Return vs Nifty]]-AVERAGE(Table2[1W Return vs Nifty]))/_xlfn.STDEV.P(Table2[1W Return vs Nifty])</f>
        <v>-1.649185217731407</v>
      </c>
      <c r="O109">
        <v>252.71</v>
      </c>
      <c r="P109">
        <v>232.42748261855101</v>
      </c>
      <c r="Q109">
        <v>179.62130292918999</v>
      </c>
      <c r="R109">
        <v>54.2900584347218</v>
      </c>
      <c r="S109" s="2">
        <f>(Table2[[#This Row],[Close Price]]-Table2[[#This Row],[20D EMA]])/Table2[[#This Row],[20D EMA]]</f>
        <v>2.6433461279727666E-2</v>
      </c>
      <c r="T109" s="2">
        <f>(Table2[[#This Row],[Close Price]]-Table2[[#This Row],[50D EMA]])/Table2[[#This Row],[50D EMA]]</f>
        <v>0.11600399865664159</v>
      </c>
      <c r="U109" s="2">
        <f>(Table2[[#This Row],[Close Price]]-Table2[[#This Row],[200D EMA]])/Table2[[#This Row],[200D EMA]]</f>
        <v>0.44409374483969905</v>
      </c>
      <c r="V109">
        <v>1.0344788026574001</v>
      </c>
      <c r="W109">
        <v>258.10000000000002</v>
      </c>
      <c r="X109">
        <v>264.42</v>
      </c>
      <c r="Y109">
        <v>258.10000000000002</v>
      </c>
      <c r="Z109">
        <v>264.42</v>
      </c>
      <c r="AA109">
        <v>228</v>
      </c>
      <c r="AB109">
        <v>280.89999999999998</v>
      </c>
      <c r="AC109" s="2">
        <f>(Table2[[#This Row],[Close Price]]/Table2[[#This Row],[Day Low]])-1</f>
        <v>4.9980627663694932E-3</v>
      </c>
      <c r="AD109" s="2">
        <f>(Table2[[#This Row],[Day High]]/Table2[[#This Row],[Close Price]])-1</f>
        <v>1.9391649639538988E-2</v>
      </c>
      <c r="AE109" s="2">
        <f>(Table2[[#This Row],[Close Price]]/Table2[[#This Row],[Current Week Low]])-1</f>
        <v>4.9980627663694932E-3</v>
      </c>
      <c r="AF109" s="2">
        <f>(Table2[[#This Row],[Current Week High]]/Table2[[#This Row],[Close Price]])-1</f>
        <v>1.9391649639538988E-2</v>
      </c>
      <c r="AG109" s="2">
        <f>(Table2[[#This Row],[Close Price]]/Table2[[#This Row],[Current Month Low]])-1</f>
        <v>0.13767543859649112</v>
      </c>
      <c r="AH109" s="2">
        <f>(Table2[[#This Row],[Current Month High]]/Table2[[#This Row],[Close Price]])-1</f>
        <v>8.2925324800493527E-2</v>
      </c>
      <c r="AI109">
        <v>8.2925324800493492</v>
      </c>
      <c r="AJ109">
        <v>182.713896457765</v>
      </c>
      <c r="AK109" t="str">
        <f>IF(AND(Table2[[#This Row],[20D EMA]]&gt;Table2[[#This Row],[50D EMA]],Table2[[#This Row],[50D EMA]]&gt;Table2[[#This Row],[200D EMA]]),"Uptrend","Downtrend/NoTrend")</f>
        <v>Uptrend</v>
      </c>
      <c r="AL109">
        <v>0.12</v>
      </c>
      <c r="AM109" t="s">
        <v>10340</v>
      </c>
      <c r="AN109">
        <v>-2.36</v>
      </c>
      <c r="AO109" t="s">
        <v>10339</v>
      </c>
      <c r="AP109">
        <v>5.6738688135562002E-2</v>
      </c>
      <c r="AQ109">
        <f>(Table2[[#This Row],[Sharpe Ratio]]-AVERAGE(Table2[Sharpe Ratio]))/_xlfn.STDEV.P(Table2[Sharpe Ratio])</f>
        <v>-0.10346970591161002</v>
      </c>
      <c r="AR1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3.0917367480286666</v>
      </c>
      <c r="AS109">
        <f>_xlfn.RANK.AVG(Table2[[#This Row],[1Y Return vs Nifty Z-Score]],Table2[1Y Return vs Nifty Z-Score])</f>
        <v>34</v>
      </c>
      <c r="AT109">
        <f>_xlfn.RANK.AVG(Table2[[#This Row],[6M Return vs Nifty Z-Score]],Table2[6M Return vs Nifty Z-Score])</f>
        <v>73</v>
      </c>
      <c r="AU109">
        <f>_xlfn.RANK.AVG(Table2[[#This Row],[Sharpe Ratio Z-Score]],Table2[Sharpe Ratio Z-Score])</f>
        <v>376</v>
      </c>
      <c r="AV109">
        <f>(Table2[[#This Row],[Rank 1Y]]+Table2[[#This Row],[Rank 6M]]+Table2[[#This Row],[Rank Sharpe]])/3</f>
        <v>161</v>
      </c>
    </row>
    <row r="110" spans="1:48" x14ac:dyDescent="0.3">
      <c r="A110" t="s">
        <v>865</v>
      </c>
      <c r="B110" t="s">
        <v>866</v>
      </c>
      <c r="C110" t="s">
        <v>10295</v>
      </c>
      <c r="D110" t="s">
        <v>24</v>
      </c>
      <c r="E110">
        <v>17988.422089592899</v>
      </c>
      <c r="F110">
        <v>223.53</v>
      </c>
      <c r="G110">
        <v>56.223804580248199</v>
      </c>
      <c r="H110">
        <f>(Table2[[#This Row],[1Y Return vs Nifty]]-AVERAGE(Table2[1Y Return vs Nifty]))/_xlfn.STDEV.P(Table2[1Y Return vs Nifty])</f>
        <v>0.43437502166216474</v>
      </c>
      <c r="I110">
        <v>1.80384583693519</v>
      </c>
      <c r="J110">
        <f>(Table2[[#This Row],[1M Return vs Nifty]]-AVERAGE(Table2[1M Return vs Nifty]))/_xlfn.STDEV.P(Table2[1M Return vs Nifty])</f>
        <v>2.5551331920279318E-2</v>
      </c>
      <c r="K110">
        <v>12.099440717781301</v>
      </c>
      <c r="L110">
        <f>(Table2[[#This Row],[6M Return vs Nifty]]-AVERAGE(Table2[6M Return vs Nifty]))/_xlfn.STDEV.P(Table2[6M Return vs Nifty])</f>
        <v>0.18507711137933008</v>
      </c>
      <c r="M110">
        <v>0.25901834770914101</v>
      </c>
      <c r="N110">
        <f>(Table2[[#This Row],[1W Return vs Nifty]]-AVERAGE(Table2[1W Return vs Nifty]))/_xlfn.STDEV.P(Table2[1W Return vs Nifty])</f>
        <v>-0.10297996504151644</v>
      </c>
      <c r="O110">
        <v>218.37</v>
      </c>
      <c r="P110">
        <v>212.16828784633501</v>
      </c>
      <c r="Q110">
        <v>186.551792232607</v>
      </c>
      <c r="R110">
        <v>58.660426498754497</v>
      </c>
      <c r="S110" s="2">
        <f>(Table2[[#This Row],[Close Price]]-Table2[[#This Row],[20D EMA]])/Table2[[#This Row],[20D EMA]]</f>
        <v>2.3629619453221579E-2</v>
      </c>
      <c r="T110" s="2">
        <f>(Table2[[#This Row],[Close Price]]-Table2[[#This Row],[50D EMA]])/Table2[[#This Row],[50D EMA]]</f>
        <v>5.3550472924086698E-2</v>
      </c>
      <c r="U110" s="2">
        <f>(Table2[[#This Row],[Close Price]]-Table2[[#This Row],[200D EMA]])/Table2[[#This Row],[200D EMA]]</f>
        <v>0.19821952566012205</v>
      </c>
      <c r="V110">
        <v>0.54259266777672899</v>
      </c>
      <c r="W110">
        <v>222</v>
      </c>
      <c r="X110">
        <v>231.5</v>
      </c>
      <c r="Y110">
        <v>222</v>
      </c>
      <c r="Z110">
        <v>231.5</v>
      </c>
      <c r="AA110">
        <v>205.56</v>
      </c>
      <c r="AB110">
        <v>231.5</v>
      </c>
      <c r="AC110" s="2">
        <f>(Table2[[#This Row],[Close Price]]/Table2[[#This Row],[Day Low]])-1</f>
        <v>6.891891891891877E-3</v>
      </c>
      <c r="AD110" s="2">
        <f>(Table2[[#This Row],[Day High]]/Table2[[#This Row],[Close Price]])-1</f>
        <v>3.5655169328501657E-2</v>
      </c>
      <c r="AE110" s="2">
        <f>(Table2[[#This Row],[Close Price]]/Table2[[#This Row],[Current Week Low]])-1</f>
        <v>6.891891891891877E-3</v>
      </c>
      <c r="AF110" s="2">
        <f>(Table2[[#This Row],[Current Week High]]/Table2[[#This Row],[Close Price]])-1</f>
        <v>3.5655169328501657E-2</v>
      </c>
      <c r="AG110" s="2">
        <f>(Table2[[#This Row],[Close Price]]/Table2[[#This Row],[Current Month Low]])-1</f>
        <v>8.7419731465265604E-2</v>
      </c>
      <c r="AH110" s="2">
        <f>(Table2[[#This Row],[Current Month High]]/Table2[[#This Row],[Close Price]])-1</f>
        <v>3.5655169328501657E-2</v>
      </c>
      <c r="AI110">
        <v>4.1247259875631901</v>
      </c>
      <c r="AJ110">
        <v>88.315080033698393</v>
      </c>
      <c r="AK110" t="str">
        <f>IF(AND(Table2[[#This Row],[20D EMA]]&gt;Table2[[#This Row],[50D EMA]],Table2[[#This Row],[50D EMA]]&gt;Table2[[#This Row],[200D EMA]]),"Uptrend","Downtrend/NoTrend")</f>
        <v>Uptrend</v>
      </c>
      <c r="AL110">
        <v>0.1</v>
      </c>
      <c r="AM110" t="s">
        <v>10340</v>
      </c>
      <c r="AN110">
        <v>3.96</v>
      </c>
      <c r="AO110" t="s">
        <v>10340</v>
      </c>
      <c r="AP110">
        <v>0.20114740491565</v>
      </c>
      <c r="AQ110">
        <f>(Table2[[#This Row],[Sharpe Ratio]]-AVERAGE(Table2[Sharpe Ratio]))/_xlfn.STDEV.P(Table2[Sharpe Ratio])</f>
        <v>1.5436700014750375</v>
      </c>
      <c r="AR1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2.0856935013952951</v>
      </c>
      <c r="AS110">
        <f>_xlfn.RANK.AVG(Table2[[#This Row],[1Y Return vs Nifty Z-Score]],Table2[1Y Return vs Nifty Z-Score])</f>
        <v>182</v>
      </c>
      <c r="AT110">
        <f>_xlfn.RANK.AVG(Table2[[#This Row],[6M Return vs Nifty Z-Score]],Table2[6M Return vs Nifty Z-Score])</f>
        <v>266</v>
      </c>
      <c r="AU110">
        <f>_xlfn.RANK.AVG(Table2[[#This Row],[Sharpe Ratio Z-Score]],Table2[Sharpe Ratio Z-Score])</f>
        <v>38</v>
      </c>
      <c r="AV110">
        <f>(Table2[[#This Row],[Rank 1Y]]+Table2[[#This Row],[Rank 6M]]+Table2[[#This Row],[Rank Sharpe]])/3</f>
        <v>162</v>
      </c>
    </row>
    <row r="111" spans="1:48" x14ac:dyDescent="0.3">
      <c r="A111" t="s">
        <v>1528</v>
      </c>
      <c r="B111" t="s">
        <v>1529</v>
      </c>
      <c r="C111" t="s">
        <v>10305</v>
      </c>
      <c r="D111" t="s">
        <v>163</v>
      </c>
      <c r="E111">
        <v>6602.8718702799997</v>
      </c>
      <c r="F111">
        <v>422.8</v>
      </c>
      <c r="G111">
        <v>32.422339987351599</v>
      </c>
      <c r="H111">
        <f>(Table2[[#This Row],[1Y Return vs Nifty]]-AVERAGE(Table2[1Y Return vs Nifty]))/_xlfn.STDEV.P(Table2[1Y Return vs Nifty])</f>
        <v>5.6909688490541399E-2</v>
      </c>
      <c r="I111">
        <v>7.0584682060652399</v>
      </c>
      <c r="J111">
        <f>(Table2[[#This Row],[1M Return vs Nifty]]-AVERAGE(Table2[1M Return vs Nifty]))/_xlfn.STDEV.P(Table2[1M Return vs Nifty])</f>
        <v>0.51980358248785141</v>
      </c>
      <c r="K111">
        <v>27.291213519610199</v>
      </c>
      <c r="L111">
        <f>(Table2[[#This Row],[6M Return vs Nifty]]-AVERAGE(Table2[6M Return vs Nifty]))/_xlfn.STDEV.P(Table2[6M Return vs Nifty])</f>
        <v>0.70635548596397824</v>
      </c>
      <c r="M111">
        <v>0.24771151986853099</v>
      </c>
      <c r="N111">
        <f>(Table2[[#This Row],[1W Return vs Nifty]]-AVERAGE(Table2[1W Return vs Nifty]))/_xlfn.STDEV.P(Table2[1W Return vs Nifty])</f>
        <v>-0.10540078827744363</v>
      </c>
      <c r="O111">
        <v>412.79</v>
      </c>
      <c r="P111">
        <v>392.13405071677403</v>
      </c>
      <c r="Q111">
        <v>326.87323622091702</v>
      </c>
      <c r="R111">
        <v>55.589053205636397</v>
      </c>
      <c r="S111" s="2">
        <f>(Table2[[#This Row],[Close Price]]-Table2[[#This Row],[20D EMA]])/Table2[[#This Row],[20D EMA]]</f>
        <v>2.4249618450059331E-2</v>
      </c>
      <c r="T111" s="2">
        <f>(Table2[[#This Row],[Close Price]]-Table2[[#This Row],[50D EMA]])/Table2[[#This Row],[50D EMA]]</f>
        <v>7.8202719777005603E-2</v>
      </c>
      <c r="U111" s="2">
        <f>(Table2[[#This Row],[Close Price]]-Table2[[#This Row],[200D EMA]])/Table2[[#This Row],[200D EMA]]</f>
        <v>0.29346778245940869</v>
      </c>
      <c r="V111">
        <v>0.99432784721797296</v>
      </c>
      <c r="W111">
        <v>416</v>
      </c>
      <c r="X111">
        <v>437.8</v>
      </c>
      <c r="Y111">
        <v>416</v>
      </c>
      <c r="Z111">
        <v>437.8</v>
      </c>
      <c r="AA111">
        <v>383</v>
      </c>
      <c r="AB111">
        <v>441.25</v>
      </c>
      <c r="AC111" s="2">
        <f>(Table2[[#This Row],[Close Price]]/Table2[[#This Row],[Day Low]])-1</f>
        <v>1.6346153846153788E-2</v>
      </c>
      <c r="AD111" s="2">
        <f>(Table2[[#This Row],[Day High]]/Table2[[#This Row],[Close Price]])-1</f>
        <v>3.5477767265846838E-2</v>
      </c>
      <c r="AE111" s="2">
        <f>(Table2[[#This Row],[Close Price]]/Table2[[#This Row],[Current Week Low]])-1</f>
        <v>1.6346153846153788E-2</v>
      </c>
      <c r="AF111" s="2">
        <f>(Table2[[#This Row],[Current Week High]]/Table2[[#This Row],[Close Price]])-1</f>
        <v>3.5477767265846838E-2</v>
      </c>
      <c r="AG111" s="2">
        <f>(Table2[[#This Row],[Close Price]]/Table2[[#This Row],[Current Month Low]])-1</f>
        <v>0.10391644908616193</v>
      </c>
      <c r="AH111" s="2">
        <f>(Table2[[#This Row],[Current Month High]]/Table2[[#This Row],[Close Price]])-1</f>
        <v>4.3637653736991355E-2</v>
      </c>
      <c r="AI111">
        <v>4.3637653736991302</v>
      </c>
      <c r="AJ111">
        <v>87.038265870382602</v>
      </c>
      <c r="AK111" t="str">
        <f>IF(AND(Table2[[#This Row],[20D EMA]]&gt;Table2[[#This Row],[50D EMA]],Table2[[#This Row],[50D EMA]]&gt;Table2[[#This Row],[200D EMA]]),"Uptrend","Downtrend/NoTrend")</f>
        <v>Uptrend</v>
      </c>
      <c r="AL111">
        <v>0.27</v>
      </c>
      <c r="AM111" t="s">
        <v>10340</v>
      </c>
      <c r="AN111">
        <v>5.75</v>
      </c>
      <c r="AO111" t="s">
        <v>10340</v>
      </c>
      <c r="AP111">
        <v>0.19039978408128899</v>
      </c>
      <c r="AQ111">
        <f>(Table2[[#This Row],[Sharpe Ratio]]-AVERAGE(Table2[Sharpe Ratio]))/_xlfn.STDEV.P(Table2[Sharpe Ratio])</f>
        <v>1.421081604936824</v>
      </c>
      <c r="AR1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2.5987495736017512</v>
      </c>
      <c r="AS111">
        <f>_xlfn.RANK.AVG(Table2[[#This Row],[1Y Return vs Nifty Z-Score]],Table2[1Y Return vs Nifty Z-Score])</f>
        <v>283</v>
      </c>
      <c r="AT111">
        <f>_xlfn.RANK.AVG(Table2[[#This Row],[6M Return vs Nifty Z-Score]],Table2[6M Return vs Nifty Z-Score])</f>
        <v>151</v>
      </c>
      <c r="AU111">
        <f>_xlfn.RANK.AVG(Table2[[#This Row],[Sharpe Ratio Z-Score]],Table2[Sharpe Ratio Z-Score])</f>
        <v>54</v>
      </c>
      <c r="AV111">
        <f>(Table2[[#This Row],[Rank 1Y]]+Table2[[#This Row],[Rank 6M]]+Table2[[#This Row],[Rank Sharpe]])/3</f>
        <v>162.66666666666666</v>
      </c>
    </row>
    <row r="112" spans="1:48" x14ac:dyDescent="0.3">
      <c r="A112" t="s">
        <v>1173</v>
      </c>
      <c r="B112" t="s">
        <v>1174</v>
      </c>
      <c r="C112" t="s">
        <v>10303</v>
      </c>
      <c r="D112" t="s">
        <v>832</v>
      </c>
      <c r="E112">
        <v>10468.72836383</v>
      </c>
      <c r="F112">
        <v>224.95</v>
      </c>
      <c r="G112">
        <v>66.301671501174198</v>
      </c>
      <c r="H112">
        <f>(Table2[[#This Row],[1Y Return vs Nifty]]-AVERAGE(Table2[1Y Return vs Nifty]))/_xlfn.STDEV.P(Table2[1Y Return vs Nifty])</f>
        <v>0.59419902661444435</v>
      </c>
      <c r="I112">
        <v>-15.788927377601601</v>
      </c>
      <c r="J112">
        <f>(Table2[[#This Row],[1M Return vs Nifty]]-AVERAGE(Table2[1M Return vs Nifty]))/_xlfn.STDEV.P(Table2[1M Return vs Nifty])</f>
        <v>-1.6292331881039996</v>
      </c>
      <c r="K112">
        <v>21.2411732644544</v>
      </c>
      <c r="L112">
        <f>(Table2[[#This Row],[6M Return vs Nifty]]-AVERAGE(Table2[6M Return vs Nifty]))/_xlfn.STDEV.P(Table2[6M Return vs Nifty])</f>
        <v>0.49875923031173253</v>
      </c>
      <c r="M112">
        <v>8.8269234122892897</v>
      </c>
      <c r="N112">
        <f>(Table2[[#This Row],[1W Return vs Nifty]]-AVERAGE(Table2[1W Return vs Nifty]))/_xlfn.STDEV.P(Table2[1W Return vs Nifty])</f>
        <v>1.73143229947166</v>
      </c>
      <c r="O112">
        <v>218.68</v>
      </c>
      <c r="P112">
        <v>223.56702279255501</v>
      </c>
      <c r="Q112">
        <v>189.49501122820499</v>
      </c>
      <c r="R112">
        <v>60.2220104821319</v>
      </c>
      <c r="S112" s="2">
        <f>(Table2[[#This Row],[Close Price]]-Table2[[#This Row],[20D EMA]])/Table2[[#This Row],[20D EMA]]</f>
        <v>2.8672032193158871E-2</v>
      </c>
      <c r="T112" s="2">
        <f>(Table2[[#This Row],[Close Price]]-Table2[[#This Row],[50D EMA]])/Table2[[#This Row],[50D EMA]]</f>
        <v>6.1859624472801944E-3</v>
      </c>
      <c r="U112" s="2">
        <f>(Table2[[#This Row],[Close Price]]-Table2[[#This Row],[200D EMA]])/Table2[[#This Row],[200D EMA]]</f>
        <v>0.18710249173313212</v>
      </c>
      <c r="V112">
        <v>1.0866524641216599</v>
      </c>
      <c r="W112">
        <v>214.25</v>
      </c>
      <c r="X112">
        <v>224.95</v>
      </c>
      <c r="Y112">
        <v>214.25</v>
      </c>
      <c r="Z112">
        <v>224.95</v>
      </c>
      <c r="AA112">
        <v>190.15</v>
      </c>
      <c r="AB112">
        <v>249.05</v>
      </c>
      <c r="AC112" s="2">
        <f>(Table2[[#This Row],[Close Price]]/Table2[[#This Row],[Day Low]])-1</f>
        <v>4.9941656942823709E-2</v>
      </c>
      <c r="AD112" s="2">
        <f>(Table2[[#This Row],[Day High]]/Table2[[#This Row],[Close Price]])-1</f>
        <v>0</v>
      </c>
      <c r="AE112" s="2">
        <f>(Table2[[#This Row],[Close Price]]/Table2[[#This Row],[Current Week Low]])-1</f>
        <v>4.9941656942823709E-2</v>
      </c>
      <c r="AF112" s="2">
        <f>(Table2[[#This Row],[Current Week High]]/Table2[[#This Row],[Close Price]])-1</f>
        <v>0</v>
      </c>
      <c r="AG112" s="2">
        <f>(Table2[[#This Row],[Close Price]]/Table2[[#This Row],[Current Month Low]])-1</f>
        <v>0.18301341046542197</v>
      </c>
      <c r="AH112" s="2">
        <f>(Table2[[#This Row],[Current Month High]]/Table2[[#This Row],[Close Price]])-1</f>
        <v>0.10713491887086035</v>
      </c>
      <c r="AI112">
        <v>17.359413202933901</v>
      </c>
      <c r="AJ112">
        <v>104.128856624319</v>
      </c>
      <c r="AK112" t="str">
        <f>IF(AND(Table2[[#This Row],[20D EMA]]&gt;Table2[[#This Row],[50D EMA]],Table2[[#This Row],[50D EMA]]&gt;Table2[[#This Row],[200D EMA]]),"Uptrend","Downtrend/NoTrend")</f>
        <v>Downtrend/NoTrend</v>
      </c>
      <c r="AL112">
        <v>-0.02</v>
      </c>
      <c r="AM112" t="s">
        <v>10339</v>
      </c>
      <c r="AN112">
        <v>9.73</v>
      </c>
      <c r="AO112" t="s">
        <v>10340</v>
      </c>
      <c r="AP112">
        <v>0.139462218471227</v>
      </c>
      <c r="AQ112">
        <f>(Table2[[#This Row],[Sharpe Ratio]]-AVERAGE(Table2[Sharpe Ratio]))/_xlfn.STDEV.P(Table2[Sharpe Ratio])</f>
        <v>0.84008283433134667</v>
      </c>
      <c r="AR1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12">
        <f>_xlfn.RANK.AVG(Table2[[#This Row],[1Y Return vs Nifty Z-Score]],Table2[1Y Return vs Nifty Z-Score])</f>
        <v>153</v>
      </c>
      <c r="AT112">
        <f>_xlfn.RANK.AVG(Table2[[#This Row],[6M Return vs Nifty Z-Score]],Table2[6M Return vs Nifty Z-Score])</f>
        <v>190</v>
      </c>
      <c r="AU112">
        <f>_xlfn.RANK.AVG(Table2[[#This Row],[Sharpe Ratio Z-Score]],Table2[Sharpe Ratio Z-Score])</f>
        <v>147</v>
      </c>
      <c r="AV112">
        <f>(Table2[[#This Row],[Rank 1Y]]+Table2[[#This Row],[Rank 6M]]+Table2[[#This Row],[Rank Sharpe]])/3</f>
        <v>163.33333333333334</v>
      </c>
    </row>
    <row r="113" spans="1:48" x14ac:dyDescent="0.3">
      <c r="A113" t="s">
        <v>149</v>
      </c>
      <c r="B113" t="s">
        <v>150</v>
      </c>
      <c r="C113" t="s">
        <v>10306</v>
      </c>
      <c r="D113" t="s">
        <v>151</v>
      </c>
      <c r="E113">
        <v>182305.89119512</v>
      </c>
      <c r="F113">
        <v>4720.1000000000004</v>
      </c>
      <c r="G113">
        <v>60.304814429048399</v>
      </c>
      <c r="H113">
        <f>(Table2[[#This Row],[1Y Return vs Nifty]]-AVERAGE(Table2[1Y Return vs Nifty]))/_xlfn.STDEV.P(Table2[1Y Return vs Nifty])</f>
        <v>0.49909539784917378</v>
      </c>
      <c r="I113">
        <v>4.9184532963991501</v>
      </c>
      <c r="J113">
        <f>(Table2[[#This Row],[1M Return vs Nifty]]-AVERAGE(Table2[1M Return vs Nifty]))/_xlfn.STDEV.P(Table2[1M Return vs Nifty])</f>
        <v>0.31851277392956917</v>
      </c>
      <c r="K113">
        <v>35.184684614286503</v>
      </c>
      <c r="L113">
        <f>(Table2[[#This Row],[6M Return vs Nifty]]-AVERAGE(Table2[6M Return vs Nifty]))/_xlfn.STDEV.P(Table2[6M Return vs Nifty])</f>
        <v>0.97720575707706447</v>
      </c>
      <c r="M113">
        <v>8.2698343131810503</v>
      </c>
      <c r="N113">
        <f>(Table2[[#This Row],[1W Return vs Nifty]]-AVERAGE(Table2[1W Return vs Nifty]))/_xlfn.STDEV.P(Table2[1W Return vs Nifty])</f>
        <v>1.6121579765037934</v>
      </c>
      <c r="O113">
        <v>4387.43</v>
      </c>
      <c r="P113">
        <v>4305.9164748414796</v>
      </c>
      <c r="Q113">
        <v>3689.6958643982098</v>
      </c>
      <c r="R113">
        <v>81.733511403228107</v>
      </c>
      <c r="S113" s="2">
        <f>(Table2[[#This Row],[Close Price]]-Table2[[#This Row],[20D EMA]])/Table2[[#This Row],[20D EMA]]</f>
        <v>7.5823431940794508E-2</v>
      </c>
      <c r="T113" s="2">
        <f>(Table2[[#This Row],[Close Price]]-Table2[[#This Row],[50D EMA]])/Table2[[#This Row],[50D EMA]]</f>
        <v>9.6189400695183877E-2</v>
      </c>
      <c r="U113" s="2">
        <f>(Table2[[#This Row],[Close Price]]-Table2[[#This Row],[200D EMA]])/Table2[[#This Row],[200D EMA]]</f>
        <v>0.279265330658859</v>
      </c>
      <c r="V113">
        <v>1.0373153353235101</v>
      </c>
      <c r="W113">
        <v>4602.2</v>
      </c>
      <c r="X113">
        <v>4743.8</v>
      </c>
      <c r="Y113">
        <v>4602.2</v>
      </c>
      <c r="Z113">
        <v>4743.8</v>
      </c>
      <c r="AA113">
        <v>4162.95</v>
      </c>
      <c r="AB113">
        <v>4743.8</v>
      </c>
      <c r="AC113" s="2">
        <f>(Table2[[#This Row],[Close Price]]/Table2[[#This Row],[Day Low]])-1</f>
        <v>2.5618182608317941E-2</v>
      </c>
      <c r="AD113" s="2">
        <f>(Table2[[#This Row],[Day High]]/Table2[[#This Row],[Close Price]])-1</f>
        <v>5.0210800618630813E-3</v>
      </c>
      <c r="AE113" s="2">
        <f>(Table2[[#This Row],[Close Price]]/Table2[[#This Row],[Current Week Low]])-1</f>
        <v>2.5618182608317941E-2</v>
      </c>
      <c r="AF113" s="2">
        <f>(Table2[[#This Row],[Current Week High]]/Table2[[#This Row],[Close Price]])-1</f>
        <v>5.0210800618630813E-3</v>
      </c>
      <c r="AG113" s="2">
        <f>(Table2[[#This Row],[Close Price]]/Table2[[#This Row],[Current Month Low]])-1</f>
        <v>0.13383538115999483</v>
      </c>
      <c r="AH113" s="2">
        <f>(Table2[[#This Row],[Current Month High]]/Table2[[#This Row],[Close Price]])-1</f>
        <v>5.0210800618630813E-3</v>
      </c>
      <c r="AI113">
        <v>0.50210800618630802</v>
      </c>
      <c r="AJ113">
        <v>102.288555081749</v>
      </c>
      <c r="AK113" t="str">
        <f>IF(AND(Table2[[#This Row],[20D EMA]]&gt;Table2[[#This Row],[50D EMA]],Table2[[#This Row],[50D EMA]]&gt;Table2[[#This Row],[200D EMA]]),"Uptrend","Downtrend/NoTrend")</f>
        <v>Uptrend</v>
      </c>
      <c r="AL113">
        <v>-0.02</v>
      </c>
      <c r="AM113" t="s">
        <v>10339</v>
      </c>
      <c r="AN113">
        <v>9.31</v>
      </c>
      <c r="AO113" t="s">
        <v>10340</v>
      </c>
      <c r="AP113">
        <v>0.10805358446907</v>
      </c>
      <c r="AQ113">
        <f>(Table2[[#This Row],[Sharpe Ratio]]-AVERAGE(Table2[Sharpe Ratio]))/_xlfn.STDEV.P(Table2[Sharpe Ratio])</f>
        <v>0.48183293520295373</v>
      </c>
      <c r="AR1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3.8888048405625542</v>
      </c>
      <c r="AS113">
        <f>_xlfn.RANK.AVG(Table2[[#This Row],[1Y Return vs Nifty Z-Score]],Table2[1Y Return vs Nifty Z-Score])</f>
        <v>168</v>
      </c>
      <c r="AT113">
        <f>_xlfn.RANK.AVG(Table2[[#This Row],[6M Return vs Nifty Z-Score]],Table2[6M Return vs Nifty Z-Score])</f>
        <v>103</v>
      </c>
      <c r="AU113">
        <f>_xlfn.RANK.AVG(Table2[[#This Row],[Sharpe Ratio Z-Score]],Table2[Sharpe Ratio Z-Score])</f>
        <v>222</v>
      </c>
      <c r="AV113">
        <f>(Table2[[#This Row],[Rank 1Y]]+Table2[[#This Row],[Rank 6M]]+Table2[[#This Row],[Rank Sharpe]])/3</f>
        <v>164.33333333333334</v>
      </c>
    </row>
    <row r="114" spans="1:48" x14ac:dyDescent="0.3">
      <c r="A114" t="s">
        <v>102</v>
      </c>
      <c r="B114" t="s">
        <v>103</v>
      </c>
      <c r="C114" t="s">
        <v>10301</v>
      </c>
      <c r="D114" t="s">
        <v>104</v>
      </c>
      <c r="E114">
        <v>291336.89583404001</v>
      </c>
      <c r="F114">
        <v>10432.549999999999</v>
      </c>
      <c r="G114">
        <v>96.953738601656795</v>
      </c>
      <c r="H114">
        <f>(Table2[[#This Row],[1Y Return vs Nifty]]-AVERAGE(Table2[1Y Return vs Nifty]))/_xlfn.STDEV.P(Table2[1Y Return vs Nifty])</f>
        <v>1.0803074623085924</v>
      </c>
      <c r="I114">
        <v>11.070046784472</v>
      </c>
      <c r="J114">
        <f>(Table2[[#This Row],[1M Return vs Nifty]]-AVERAGE(Table2[1M Return vs Nifty]))/_xlfn.STDEV.P(Table2[1M Return vs Nifty])</f>
        <v>0.89713454966722295</v>
      </c>
      <c r="K114">
        <v>10.434024703283001</v>
      </c>
      <c r="L114">
        <f>(Table2[[#This Row],[6M Return vs Nifty]]-AVERAGE(Table2[6M Return vs Nifty]))/_xlfn.STDEV.P(Table2[6M Return vs Nifty])</f>
        <v>0.1279313546352322</v>
      </c>
      <c r="M114">
        <v>3.1960703625626601</v>
      </c>
      <c r="N114">
        <f>(Table2[[#This Row],[1W Return vs Nifty]]-AVERAGE(Table2[1W Return vs Nifty]))/_xlfn.STDEV.P(Table2[1W Return vs Nifty])</f>
        <v>0.52585102654282445</v>
      </c>
      <c r="O114">
        <v>9830.1299999999992</v>
      </c>
      <c r="P114">
        <v>9613.7062449912592</v>
      </c>
      <c r="Q114">
        <v>8333.1250735317099</v>
      </c>
      <c r="R114">
        <v>82.738425062559301</v>
      </c>
      <c r="S114" s="2">
        <f>(Table2[[#This Row],[Close Price]]-Table2[[#This Row],[20D EMA]])/Table2[[#This Row],[20D EMA]]</f>
        <v>6.1283014568474695E-2</v>
      </c>
      <c r="T114" s="2">
        <f>(Table2[[#This Row],[Close Price]]-Table2[[#This Row],[50D EMA]])/Table2[[#This Row],[50D EMA]]</f>
        <v>8.5174617794813293E-2</v>
      </c>
      <c r="U114" s="2">
        <f>(Table2[[#This Row],[Close Price]]-Table2[[#This Row],[200D EMA]])/Table2[[#This Row],[200D EMA]]</f>
        <v>0.25193728738533383</v>
      </c>
      <c r="V114">
        <v>0.933054085847277</v>
      </c>
      <c r="W114">
        <v>10339.65</v>
      </c>
      <c r="X114">
        <v>10517.15</v>
      </c>
      <c r="Y114">
        <v>10339.65</v>
      </c>
      <c r="Z114">
        <v>10517.15</v>
      </c>
      <c r="AA114">
        <v>9369.2999999999993</v>
      </c>
      <c r="AB114">
        <v>10517.15</v>
      </c>
      <c r="AC114" s="2">
        <f>(Table2[[#This Row],[Close Price]]/Table2[[#This Row],[Day Low]])-1</f>
        <v>8.9848302408688241E-3</v>
      </c>
      <c r="AD114" s="2">
        <f>(Table2[[#This Row],[Day High]]/Table2[[#This Row],[Close Price]])-1</f>
        <v>8.1092350384135425E-3</v>
      </c>
      <c r="AE114" s="2">
        <f>(Table2[[#This Row],[Close Price]]/Table2[[#This Row],[Current Week Low]])-1</f>
        <v>8.9848302408688241E-3</v>
      </c>
      <c r="AF114" s="2">
        <f>(Table2[[#This Row],[Current Week High]]/Table2[[#This Row],[Close Price]])-1</f>
        <v>8.1092350384135425E-3</v>
      </c>
      <c r="AG114" s="2">
        <f>(Table2[[#This Row],[Close Price]]/Table2[[#This Row],[Current Month Low]])-1</f>
        <v>0.1134823305903323</v>
      </c>
      <c r="AH114" s="2">
        <f>(Table2[[#This Row],[Current Month High]]/Table2[[#This Row],[Close Price]])-1</f>
        <v>8.1092350384135425E-3</v>
      </c>
      <c r="AI114">
        <v>0.81092350384135403</v>
      </c>
      <c r="AJ114">
        <v>127.486916703009</v>
      </c>
      <c r="AK114" t="str">
        <f>IF(AND(Table2[[#This Row],[20D EMA]]&gt;Table2[[#This Row],[50D EMA]],Table2[[#This Row],[50D EMA]]&gt;Table2[[#This Row],[200D EMA]]),"Uptrend","Downtrend/NoTrend")</f>
        <v>Uptrend</v>
      </c>
      <c r="AL114">
        <v>0.02</v>
      </c>
      <c r="AM114" t="s">
        <v>10340</v>
      </c>
      <c r="AN114">
        <v>7.46</v>
      </c>
      <c r="AO114" t="s">
        <v>10340</v>
      </c>
      <c r="AP114">
        <v>0.157674947089571</v>
      </c>
      <c r="AQ114">
        <f>(Table2[[#This Row],[Sharpe Ratio]]-AVERAGE(Table2[Sharpe Ratio]))/_xlfn.STDEV.P(Table2[Sharpe Ratio])</f>
        <v>1.0478189679666536</v>
      </c>
      <c r="AR1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3.6790433611205255</v>
      </c>
      <c r="AS114">
        <f>_xlfn.RANK.AVG(Table2[[#This Row],[1Y Return vs Nifty Z-Score]],Table2[1Y Return vs Nifty Z-Score])</f>
        <v>95</v>
      </c>
      <c r="AT114">
        <f>_xlfn.RANK.AVG(Table2[[#This Row],[6M Return vs Nifty Z-Score]],Table2[6M Return vs Nifty Z-Score])</f>
        <v>290</v>
      </c>
      <c r="AU114">
        <f>_xlfn.RANK.AVG(Table2[[#This Row],[Sharpe Ratio Z-Score]],Table2[Sharpe Ratio Z-Score])</f>
        <v>109</v>
      </c>
      <c r="AV114">
        <f>(Table2[[#This Row],[Rank 1Y]]+Table2[[#This Row],[Rank 6M]]+Table2[[#This Row],[Rank Sharpe]])/3</f>
        <v>164.66666666666666</v>
      </c>
    </row>
    <row r="115" spans="1:48" x14ac:dyDescent="0.3">
      <c r="A115" t="s">
        <v>667</v>
      </c>
      <c r="B115" t="s">
        <v>668</v>
      </c>
      <c r="C115" t="s">
        <v>10299</v>
      </c>
      <c r="D115" t="s">
        <v>51</v>
      </c>
      <c r="E115">
        <v>27412.82728686</v>
      </c>
      <c r="F115">
        <v>1076.8499999999999</v>
      </c>
      <c r="G115">
        <v>79.258146300219906</v>
      </c>
      <c r="H115">
        <f>(Table2[[#This Row],[1Y Return vs Nifty]]-AVERAGE(Table2[1Y Return vs Nifty]))/_xlfn.STDEV.P(Table2[1Y Return vs Nifty])</f>
        <v>0.79967462067562267</v>
      </c>
      <c r="I115">
        <v>14.998509274601201</v>
      </c>
      <c r="J115">
        <f>(Table2[[#This Row],[1M Return vs Nifty]]-AVERAGE(Table2[1M Return vs Nifty]))/_xlfn.STDEV.P(Table2[1M Return vs Nifty])</f>
        <v>1.2666475785051268</v>
      </c>
      <c r="K115">
        <v>47.510771370991797</v>
      </c>
      <c r="L115">
        <f>(Table2[[#This Row],[6M Return vs Nifty]]-AVERAGE(Table2[6M Return vs Nifty]))/_xlfn.STDEV.P(Table2[6M Return vs Nifty])</f>
        <v>1.4001532664520837</v>
      </c>
      <c r="M115">
        <v>5.6550458798468499</v>
      </c>
      <c r="N115">
        <f>(Table2[[#This Row],[1W Return vs Nifty]]-AVERAGE(Table2[1W Return vs Nifty]))/_xlfn.STDEV.P(Table2[1W Return vs Nifty])</f>
        <v>1.0523245125401612</v>
      </c>
      <c r="O115">
        <v>990.12</v>
      </c>
      <c r="P115">
        <v>899.12719095644195</v>
      </c>
      <c r="Q115">
        <v>729.92713744923901</v>
      </c>
      <c r="R115">
        <v>73.498397316218401</v>
      </c>
      <c r="S115" s="2">
        <f>(Table2[[#This Row],[Close Price]]-Table2[[#This Row],[20D EMA]])/Table2[[#This Row],[20D EMA]]</f>
        <v>8.7595442976608803E-2</v>
      </c>
      <c r="T115" s="2">
        <f>(Table2[[#This Row],[Close Price]]-Table2[[#This Row],[50D EMA]])/Table2[[#This Row],[50D EMA]]</f>
        <v>0.19766147752077903</v>
      </c>
      <c r="U115" s="2">
        <f>(Table2[[#This Row],[Close Price]]-Table2[[#This Row],[200D EMA]])/Table2[[#This Row],[200D EMA]]</f>
        <v>0.47528423694876915</v>
      </c>
      <c r="V115">
        <v>0.66166588564455597</v>
      </c>
      <c r="W115">
        <v>1054.9000000000001</v>
      </c>
      <c r="X115">
        <v>1082.5</v>
      </c>
      <c r="Y115">
        <v>1054.9000000000001</v>
      </c>
      <c r="Z115">
        <v>1082.5</v>
      </c>
      <c r="AA115">
        <v>915.75</v>
      </c>
      <c r="AB115">
        <v>1082.5</v>
      </c>
      <c r="AC115" s="2">
        <f>(Table2[[#This Row],[Close Price]]/Table2[[#This Row],[Day Low]])-1</f>
        <v>2.0807659493790709E-2</v>
      </c>
      <c r="AD115" s="2">
        <f>(Table2[[#This Row],[Day High]]/Table2[[#This Row],[Close Price]])-1</f>
        <v>5.2467846032411281E-3</v>
      </c>
      <c r="AE115" s="2">
        <f>(Table2[[#This Row],[Close Price]]/Table2[[#This Row],[Current Week Low]])-1</f>
        <v>2.0807659493790709E-2</v>
      </c>
      <c r="AF115" s="2">
        <f>(Table2[[#This Row],[Current Week High]]/Table2[[#This Row],[Close Price]])-1</f>
        <v>5.2467846032411281E-3</v>
      </c>
      <c r="AG115" s="2">
        <f>(Table2[[#This Row],[Close Price]]/Table2[[#This Row],[Current Month Low]])-1</f>
        <v>0.1759213759213758</v>
      </c>
      <c r="AH115" s="2">
        <f>(Table2[[#This Row],[Current Month High]]/Table2[[#This Row],[Close Price]])-1</f>
        <v>5.2467846032411281E-3</v>
      </c>
      <c r="AI115">
        <v>0.52467846032411203</v>
      </c>
      <c r="AJ115">
        <v>113.237623762376</v>
      </c>
      <c r="AK115" t="str">
        <f>IF(AND(Table2[[#This Row],[20D EMA]]&gt;Table2[[#This Row],[50D EMA]],Table2[[#This Row],[50D EMA]]&gt;Table2[[#This Row],[200D EMA]]),"Uptrend","Downtrend/NoTrend")</f>
        <v>Uptrend</v>
      </c>
      <c r="AL115">
        <v>0.46</v>
      </c>
      <c r="AM115" t="s">
        <v>10340</v>
      </c>
      <c r="AN115">
        <v>8.17</v>
      </c>
      <c r="AO115" t="s">
        <v>10340</v>
      </c>
      <c r="AP115">
        <v>8.1717360678438003E-2</v>
      </c>
      <c r="AQ115">
        <f>(Table2[[#This Row],[Sharpe Ratio]]-AVERAGE(Table2[Sharpe Ratio]))/_xlfn.STDEV.P(Table2[Sharpe Ratio])</f>
        <v>0.18143943462063783</v>
      </c>
      <c r="AR1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4.700239412793632</v>
      </c>
      <c r="AS115">
        <f>_xlfn.RANK.AVG(Table2[[#This Row],[1Y Return vs Nifty Z-Score]],Table2[1Y Return vs Nifty Z-Score])</f>
        <v>128</v>
      </c>
      <c r="AT115">
        <f>_xlfn.RANK.AVG(Table2[[#This Row],[6M Return vs Nifty Z-Score]],Table2[6M Return vs Nifty Z-Score])</f>
        <v>67</v>
      </c>
      <c r="AU115">
        <f>_xlfn.RANK.AVG(Table2[[#This Row],[Sharpe Ratio Z-Score]],Table2[Sharpe Ratio Z-Score])</f>
        <v>302</v>
      </c>
      <c r="AV115">
        <f>(Table2[[#This Row],[Rank 1Y]]+Table2[[#This Row],[Rank 6M]]+Table2[[#This Row],[Rank Sharpe]])/3</f>
        <v>165.66666666666666</v>
      </c>
    </row>
    <row r="116" spans="1:48" x14ac:dyDescent="0.3">
      <c r="A116" t="s">
        <v>1142</v>
      </c>
      <c r="B116" t="s">
        <v>1143</v>
      </c>
      <c r="C116" t="s">
        <v>10298</v>
      </c>
      <c r="D116" t="s">
        <v>958</v>
      </c>
      <c r="E116">
        <v>10962.146998349999</v>
      </c>
      <c r="F116">
        <v>1490.85</v>
      </c>
      <c r="G116">
        <v>84.230173145026797</v>
      </c>
      <c r="H116">
        <f>(Table2[[#This Row],[1Y Return vs Nifty]]-AVERAGE(Table2[1Y Return vs Nifty]))/_xlfn.STDEV.P(Table2[1Y Return vs Nifty])</f>
        <v>0.87852555701982549</v>
      </c>
      <c r="I116">
        <v>1.02928006744217</v>
      </c>
      <c r="J116">
        <f>(Table2[[#This Row],[1M Return vs Nifty]]-AVERAGE(Table2[1M Return vs Nifty]))/_xlfn.STDEV.P(Table2[1M Return vs Nifty])</f>
        <v>-4.7304688530132123E-2</v>
      </c>
      <c r="K116">
        <v>62.336783448826701</v>
      </c>
      <c r="L116">
        <f>(Table2[[#This Row],[6M Return vs Nifty]]-AVERAGE(Table2[6M Return vs Nifty]))/_xlfn.STDEV.P(Table2[6M Return vs Nifty])</f>
        <v>1.9088812192934879</v>
      </c>
      <c r="M116">
        <v>-6.2940234609453096</v>
      </c>
      <c r="N116">
        <f>(Table2[[#This Row],[1W Return vs Nifty]]-AVERAGE(Table2[1W Return vs Nifty]))/_xlfn.STDEV.P(Table2[1W Return vs Nifty])</f>
        <v>-1.5060044118643749</v>
      </c>
      <c r="O116">
        <v>1429.5</v>
      </c>
      <c r="P116">
        <v>1360.8634702464301</v>
      </c>
      <c r="Q116">
        <v>1099.0670514287301</v>
      </c>
      <c r="R116">
        <v>60.628888202485399</v>
      </c>
      <c r="S116" s="2">
        <f>(Table2[[#This Row],[Close Price]]-Table2[[#This Row],[20D EMA]])/Table2[[#This Row],[20D EMA]]</f>
        <v>4.2917103882476326E-2</v>
      </c>
      <c r="T116" s="2">
        <f>(Table2[[#This Row],[Close Price]]-Table2[[#This Row],[50D EMA]])/Table2[[#This Row],[50D EMA]]</f>
        <v>9.5517686083550601E-2</v>
      </c>
      <c r="U116" s="2">
        <f>(Table2[[#This Row],[Close Price]]-Table2[[#This Row],[200D EMA]])/Table2[[#This Row],[200D EMA]]</f>
        <v>0.35646865044491355</v>
      </c>
      <c r="V116">
        <v>0.70219385153663305</v>
      </c>
      <c r="W116">
        <v>1410.1</v>
      </c>
      <c r="X116">
        <v>1539.55</v>
      </c>
      <c r="Y116">
        <v>1410.1</v>
      </c>
      <c r="Z116">
        <v>1539.55</v>
      </c>
      <c r="AA116">
        <v>1268.0999999999999</v>
      </c>
      <c r="AB116">
        <v>1591.25</v>
      </c>
      <c r="AC116" s="2">
        <f>(Table2[[#This Row],[Close Price]]/Table2[[#This Row],[Day Low]])-1</f>
        <v>5.7265442167222291E-2</v>
      </c>
      <c r="AD116" s="2">
        <f>(Table2[[#This Row],[Day High]]/Table2[[#This Row],[Close Price]])-1</f>
        <v>3.2665928832545266E-2</v>
      </c>
      <c r="AE116" s="2">
        <f>(Table2[[#This Row],[Close Price]]/Table2[[#This Row],[Current Week Low]])-1</f>
        <v>5.7265442167222291E-2</v>
      </c>
      <c r="AF116" s="2">
        <f>(Table2[[#This Row],[Current Week High]]/Table2[[#This Row],[Close Price]])-1</f>
        <v>3.2665928832545266E-2</v>
      </c>
      <c r="AG116" s="2">
        <f>(Table2[[#This Row],[Close Price]]/Table2[[#This Row],[Current Month Low]])-1</f>
        <v>0.17565649396735283</v>
      </c>
      <c r="AH116" s="2">
        <f>(Table2[[#This Row],[Current Month High]]/Table2[[#This Row],[Close Price]])-1</f>
        <v>6.7344132541838686E-2</v>
      </c>
      <c r="AI116">
        <v>6.7344132541838597</v>
      </c>
      <c r="AJ116">
        <v>127.263719512195</v>
      </c>
      <c r="AK116" t="str">
        <f>IF(AND(Table2[[#This Row],[20D EMA]]&gt;Table2[[#This Row],[50D EMA]],Table2[[#This Row],[50D EMA]]&gt;Table2[[#This Row],[200D EMA]]),"Uptrend","Downtrend/NoTrend")</f>
        <v>Uptrend</v>
      </c>
      <c r="AL116">
        <v>0.28999999999999998</v>
      </c>
      <c r="AM116" t="s">
        <v>10340</v>
      </c>
      <c r="AN116">
        <v>12.44</v>
      </c>
      <c r="AO116" t="s">
        <v>10340</v>
      </c>
      <c r="AP116">
        <v>6.7260987608972006E-2</v>
      </c>
      <c r="AQ116">
        <f>(Table2[[#This Row],[Sharpe Ratio]]-AVERAGE(Table2[Sharpe Ratio]))/_xlfn.STDEV.P(Table2[Sharpe Ratio])</f>
        <v>1.6548653520672099E-2</v>
      </c>
      <c r="AR1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1.2506463294394785</v>
      </c>
      <c r="AS116">
        <f>_xlfn.RANK.AVG(Table2[[#This Row],[1Y Return vs Nifty Z-Score]],Table2[1Y Return vs Nifty Z-Score])</f>
        <v>118</v>
      </c>
      <c r="AT116">
        <f>_xlfn.RANK.AVG(Table2[[#This Row],[6M Return vs Nifty Z-Score]],Table2[6M Return vs Nifty Z-Score])</f>
        <v>33</v>
      </c>
      <c r="AU116">
        <f>_xlfn.RANK.AVG(Table2[[#This Row],[Sharpe Ratio Z-Score]],Table2[Sharpe Ratio Z-Score])</f>
        <v>352</v>
      </c>
      <c r="AV116">
        <f>(Table2[[#This Row],[Rank 1Y]]+Table2[[#This Row],[Rank 6M]]+Table2[[#This Row],[Rank Sharpe]])/3</f>
        <v>167.66666666666666</v>
      </c>
    </row>
    <row r="117" spans="1:48" x14ac:dyDescent="0.3">
      <c r="A117" t="s">
        <v>384</v>
      </c>
      <c r="B117" t="s">
        <v>385</v>
      </c>
      <c r="C117" t="s">
        <v>10308</v>
      </c>
      <c r="D117" t="s">
        <v>386</v>
      </c>
      <c r="E117">
        <v>62950.396990590001</v>
      </c>
      <c r="F117">
        <v>972.85</v>
      </c>
      <c r="G117">
        <v>81.601546707706802</v>
      </c>
      <c r="H117">
        <f>(Table2[[#This Row],[1Y Return vs Nifty]]-AVERAGE(Table2[1Y Return vs Nifty]))/_xlfn.STDEV.P(Table2[1Y Return vs Nifty])</f>
        <v>0.83683840158978318</v>
      </c>
      <c r="I117">
        <v>-3.19050120068639</v>
      </c>
      <c r="J117">
        <f>(Table2[[#This Row],[1M Return vs Nifty]]-AVERAGE(Table2[1M Return vs Nifty]))/_xlfn.STDEV.P(Table2[1M Return vs Nifty])</f>
        <v>-0.44421929859386544</v>
      </c>
      <c r="K117">
        <v>12.788342019347599</v>
      </c>
      <c r="L117">
        <f>(Table2[[#This Row],[6M Return vs Nifty]]-AVERAGE(Table2[6M Return vs Nifty]))/_xlfn.STDEV.P(Table2[6M Return vs Nifty])</f>
        <v>0.2087155211563968</v>
      </c>
      <c r="M117">
        <v>4.7065085247606397</v>
      </c>
      <c r="N117">
        <f>(Table2[[#This Row],[1W Return vs Nifty]]-AVERAGE(Table2[1W Return vs Nifty]))/_xlfn.STDEV.P(Table2[1W Return vs Nifty])</f>
        <v>0.84924003104745016</v>
      </c>
      <c r="O117">
        <v>975.31</v>
      </c>
      <c r="P117">
        <v>952.09379728977797</v>
      </c>
      <c r="Q117">
        <v>791.97099204768404</v>
      </c>
      <c r="R117">
        <v>50.4314090060982</v>
      </c>
      <c r="S117" s="2">
        <f>(Table2[[#This Row],[Close Price]]-Table2[[#This Row],[20D EMA]])/Table2[[#This Row],[20D EMA]]</f>
        <v>-2.5222749689841413E-3</v>
      </c>
      <c r="T117" s="2">
        <f>(Table2[[#This Row],[Close Price]]-Table2[[#This Row],[50D EMA]])/Table2[[#This Row],[50D EMA]]</f>
        <v>2.180058600245741E-2</v>
      </c>
      <c r="U117" s="2">
        <f>(Table2[[#This Row],[Close Price]]-Table2[[#This Row],[200D EMA]])/Table2[[#This Row],[200D EMA]]</f>
        <v>0.22839095089157682</v>
      </c>
      <c r="V117">
        <v>0.56841035311118004</v>
      </c>
      <c r="W117">
        <v>971</v>
      </c>
      <c r="X117">
        <v>999</v>
      </c>
      <c r="Y117">
        <v>971</v>
      </c>
      <c r="Z117">
        <v>999</v>
      </c>
      <c r="AA117">
        <v>916.6</v>
      </c>
      <c r="AB117">
        <v>1064.1500000000001</v>
      </c>
      <c r="AC117" s="2">
        <f>(Table2[[#This Row],[Close Price]]/Table2[[#This Row],[Day Low]])-1</f>
        <v>1.9052523171987357E-3</v>
      </c>
      <c r="AD117" s="2">
        <f>(Table2[[#This Row],[Day High]]/Table2[[#This Row],[Close Price]])-1</f>
        <v>2.6879786195199706E-2</v>
      </c>
      <c r="AE117" s="2">
        <f>(Table2[[#This Row],[Close Price]]/Table2[[#This Row],[Current Week Low]])-1</f>
        <v>1.9052523171987357E-3</v>
      </c>
      <c r="AF117" s="2">
        <f>(Table2[[#This Row],[Current Week High]]/Table2[[#This Row],[Close Price]])-1</f>
        <v>2.6879786195199706E-2</v>
      </c>
      <c r="AG117" s="2">
        <f>(Table2[[#This Row],[Close Price]]/Table2[[#This Row],[Current Month Low]])-1</f>
        <v>6.1368099498145368E-2</v>
      </c>
      <c r="AH117" s="2">
        <f>(Table2[[#This Row],[Current Month High]]/Table2[[#This Row],[Close Price]])-1</f>
        <v>9.3847972452073769E-2</v>
      </c>
      <c r="AI117">
        <v>22.0126432646348</v>
      </c>
      <c r="AJ117">
        <v>121.152534666969</v>
      </c>
      <c r="AK117" t="str">
        <f>IF(AND(Table2[[#This Row],[20D EMA]]&gt;Table2[[#This Row],[50D EMA]],Table2[[#This Row],[50D EMA]]&gt;Table2[[#This Row],[200D EMA]]),"Uptrend","Downtrend/NoTrend")</f>
        <v>Uptrend</v>
      </c>
      <c r="AL117">
        <v>0.36</v>
      </c>
      <c r="AM117" t="s">
        <v>10340</v>
      </c>
      <c r="AN117">
        <v>0.69</v>
      </c>
      <c r="AO117" t="s">
        <v>10340</v>
      </c>
      <c r="AP117">
        <v>0.15190832337481799</v>
      </c>
      <c r="AQ117">
        <f>(Table2[[#This Row],[Sharpe Ratio]]-AVERAGE(Table2[Sharpe Ratio]))/_xlfn.STDEV.P(Table2[Sharpe Ratio])</f>
        <v>0.98204430345944249</v>
      </c>
      <c r="AR1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2.4326189586592069</v>
      </c>
      <c r="AS117">
        <f>_xlfn.RANK.AVG(Table2[[#This Row],[1Y Return vs Nifty Z-Score]],Table2[1Y Return vs Nifty Z-Score])</f>
        <v>125</v>
      </c>
      <c r="AT117">
        <f>_xlfn.RANK.AVG(Table2[[#This Row],[6M Return vs Nifty Z-Score]],Table2[6M Return vs Nifty Z-Score])</f>
        <v>259</v>
      </c>
      <c r="AU117">
        <f>_xlfn.RANK.AVG(Table2[[#This Row],[Sharpe Ratio Z-Score]],Table2[Sharpe Ratio Z-Score])</f>
        <v>124</v>
      </c>
      <c r="AV117">
        <f>(Table2[[#This Row],[Rank 1Y]]+Table2[[#This Row],[Rank 6M]]+Table2[[#This Row],[Rank Sharpe]])/3</f>
        <v>169.33333333333334</v>
      </c>
    </row>
    <row r="118" spans="1:48" x14ac:dyDescent="0.3">
      <c r="A118" t="s">
        <v>58</v>
      </c>
      <c r="B118" t="s">
        <v>59</v>
      </c>
      <c r="C118" t="s">
        <v>10300</v>
      </c>
      <c r="D118" t="s">
        <v>60</v>
      </c>
      <c r="E118">
        <v>402266.19456898997</v>
      </c>
      <c r="F118">
        <v>414.85</v>
      </c>
      <c r="G118">
        <v>59.870429426762101</v>
      </c>
      <c r="H118">
        <f>(Table2[[#This Row],[1Y Return vs Nifty]]-AVERAGE(Table2[1Y Return vs Nifty]))/_xlfn.STDEV.P(Table2[1Y Return vs Nifty])</f>
        <v>0.49220652431062323</v>
      </c>
      <c r="I118">
        <v>1.37486478214769</v>
      </c>
      <c r="J118">
        <f>(Table2[[#This Row],[1M Return vs Nifty]]-AVERAGE(Table2[1M Return vs Nifty]))/_xlfn.STDEV.P(Table2[1M Return vs Nifty])</f>
        <v>-1.479882778390422E-2</v>
      </c>
      <c r="K118">
        <v>9.82477480650725</v>
      </c>
      <c r="L118">
        <f>(Table2[[#This Row],[6M Return vs Nifty]]-AVERAGE(Table2[6M Return vs Nifty]))/_xlfn.STDEV.P(Table2[6M Return vs Nifty])</f>
        <v>0.10702603963019906</v>
      </c>
      <c r="M118">
        <v>-2.0428119616677698</v>
      </c>
      <c r="N118">
        <f>(Table2[[#This Row],[1W Return vs Nifty]]-AVERAGE(Table2[1W Return vs Nifty]))/_xlfn.STDEV.P(Table2[1W Return vs Nifty])</f>
        <v>-0.59580822568659153</v>
      </c>
      <c r="O118">
        <v>402.83</v>
      </c>
      <c r="P118">
        <v>390.71624338632699</v>
      </c>
      <c r="Q118">
        <v>339.55625201235898</v>
      </c>
      <c r="R118">
        <v>64.885842434658102</v>
      </c>
      <c r="S118" s="2">
        <f>(Table2[[#This Row],[Close Price]]-Table2[[#This Row],[20D EMA]])/Table2[[#This Row],[20D EMA]]</f>
        <v>2.9838889854281059E-2</v>
      </c>
      <c r="T118" s="2">
        <f>(Table2[[#This Row],[Close Price]]-Table2[[#This Row],[50D EMA]])/Table2[[#This Row],[50D EMA]]</f>
        <v>6.1767988974572495E-2</v>
      </c>
      <c r="U118" s="2">
        <f>(Table2[[#This Row],[Close Price]]-Table2[[#This Row],[200D EMA]])/Table2[[#This Row],[200D EMA]]</f>
        <v>0.22174160405357679</v>
      </c>
      <c r="V118">
        <v>0.62241215898079905</v>
      </c>
      <c r="W118">
        <v>401.95</v>
      </c>
      <c r="X118">
        <v>415.95</v>
      </c>
      <c r="Y118">
        <v>401.95</v>
      </c>
      <c r="Z118">
        <v>415.95</v>
      </c>
      <c r="AA118">
        <v>393.3</v>
      </c>
      <c r="AB118">
        <v>426.3</v>
      </c>
      <c r="AC118" s="2">
        <f>(Table2[[#This Row],[Close Price]]/Table2[[#This Row],[Day Low]])-1</f>
        <v>3.2093543973131133E-2</v>
      </c>
      <c r="AD118" s="2">
        <f>(Table2[[#This Row],[Day High]]/Table2[[#This Row],[Close Price]])-1</f>
        <v>2.651560805110309E-3</v>
      </c>
      <c r="AE118" s="2">
        <f>(Table2[[#This Row],[Close Price]]/Table2[[#This Row],[Current Week Low]])-1</f>
        <v>3.2093543973131133E-2</v>
      </c>
      <c r="AF118" s="2">
        <f>(Table2[[#This Row],[Current Week High]]/Table2[[#This Row],[Close Price]])-1</f>
        <v>2.651560805110309E-3</v>
      </c>
      <c r="AG118" s="2">
        <f>(Table2[[#This Row],[Close Price]]/Table2[[#This Row],[Current Month Low]])-1</f>
        <v>5.4792779049072093E-2</v>
      </c>
      <c r="AH118" s="2">
        <f>(Table2[[#This Row],[Current Month High]]/Table2[[#This Row],[Close Price]])-1</f>
        <v>2.7600337471375136E-2</v>
      </c>
      <c r="AI118">
        <v>2.76003374713751</v>
      </c>
      <c r="AJ118">
        <v>91.926902613925506</v>
      </c>
      <c r="AK118" t="str">
        <f>IF(AND(Table2[[#This Row],[20D EMA]]&gt;Table2[[#This Row],[50D EMA]],Table2[[#This Row],[50D EMA]]&gt;Table2[[#This Row],[200D EMA]]),"Uptrend","Downtrend/NoTrend")</f>
        <v>Uptrend</v>
      </c>
      <c r="AL118">
        <v>0.08</v>
      </c>
      <c r="AM118" t="s">
        <v>10340</v>
      </c>
      <c r="AN118">
        <v>-0.35</v>
      </c>
      <c r="AO118" t="s">
        <v>10339</v>
      </c>
      <c r="AP118">
        <v>0.19432782497047199</v>
      </c>
      <c r="AQ118">
        <f>(Table2[[#This Row],[Sharpe Ratio]]-AVERAGE(Table2[Sharpe Ratio]))/_xlfn.STDEV.P(Table2[Sharpe Ratio])</f>
        <v>1.4658852169699155</v>
      </c>
      <c r="AR1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1.4545107274402422</v>
      </c>
      <c r="AS118">
        <f>_xlfn.RANK.AVG(Table2[[#This Row],[1Y Return vs Nifty Z-Score]],Table2[1Y Return vs Nifty Z-Score])</f>
        <v>169</v>
      </c>
      <c r="AT118">
        <f>_xlfn.RANK.AVG(Table2[[#This Row],[6M Return vs Nifty Z-Score]],Table2[6M Return vs Nifty Z-Score])</f>
        <v>294</v>
      </c>
      <c r="AU118">
        <f>_xlfn.RANK.AVG(Table2[[#This Row],[Sharpe Ratio Z-Score]],Table2[Sharpe Ratio Z-Score])</f>
        <v>48</v>
      </c>
      <c r="AV118">
        <f>(Table2[[#This Row],[Rank 1Y]]+Table2[[#This Row],[Rank 6M]]+Table2[[#This Row],[Rank Sharpe]])/3</f>
        <v>170.33333333333334</v>
      </c>
    </row>
    <row r="119" spans="1:48" x14ac:dyDescent="0.3">
      <c r="A119" t="s">
        <v>875</v>
      </c>
      <c r="B119" t="s">
        <v>876</v>
      </c>
      <c r="C119" t="s">
        <v>10297</v>
      </c>
      <c r="D119" t="s">
        <v>217</v>
      </c>
      <c r="E119">
        <v>17692.409542500001</v>
      </c>
      <c r="F119">
        <v>2535.75</v>
      </c>
      <c r="G119">
        <v>127.513405538255</v>
      </c>
      <c r="H119">
        <f>(Table2[[#This Row],[1Y Return vs Nifty]]-AVERAGE(Table2[1Y Return vs Nifty]))/_xlfn.STDEV.P(Table2[1Y Return vs Nifty])</f>
        <v>1.5649505319321104</v>
      </c>
      <c r="I119">
        <v>10.275110977001299</v>
      </c>
      <c r="J119">
        <f>(Table2[[#This Row],[1M Return vs Nifty]]-AVERAGE(Table2[1M Return vs Nifty]))/_xlfn.STDEV.P(Table2[1M Return vs Nifty])</f>
        <v>0.82236251386739978</v>
      </c>
      <c r="K119">
        <v>30.778282240124</v>
      </c>
      <c r="L119">
        <f>(Table2[[#This Row],[6M Return vs Nifty]]-AVERAGE(Table2[6M Return vs Nifty]))/_xlfn.STDEV.P(Table2[6M Return vs Nifty])</f>
        <v>0.82600798066660897</v>
      </c>
      <c r="M119">
        <v>6.2220074483129304</v>
      </c>
      <c r="N119">
        <f>(Table2[[#This Row],[1W Return vs Nifty]]-AVERAGE(Table2[1W Return vs Nifty]))/_xlfn.STDEV.P(Table2[1W Return vs Nifty])</f>
        <v>1.1737125586100636</v>
      </c>
      <c r="O119">
        <v>2352.6999999999998</v>
      </c>
      <c r="P119">
        <v>2163.7484262005801</v>
      </c>
      <c r="Q119">
        <v>1745.7511581210199</v>
      </c>
      <c r="R119">
        <v>71.499221530107306</v>
      </c>
      <c r="S119" s="2">
        <f>(Table2[[#This Row],[Close Price]]-Table2[[#This Row],[20D EMA]])/Table2[[#This Row],[20D EMA]]</f>
        <v>7.7804224933055721E-2</v>
      </c>
      <c r="T119" s="2">
        <f>(Table2[[#This Row],[Close Price]]-Table2[[#This Row],[50D EMA]])/Table2[[#This Row],[50D EMA]]</f>
        <v>0.17192459589797768</v>
      </c>
      <c r="U119" s="2">
        <f>(Table2[[#This Row],[Close Price]]-Table2[[#This Row],[200D EMA]])/Table2[[#This Row],[200D EMA]]</f>
        <v>0.45252660335008377</v>
      </c>
      <c r="V119">
        <v>0.62588075047086</v>
      </c>
      <c r="W119">
        <v>2510</v>
      </c>
      <c r="X119">
        <v>2601.5</v>
      </c>
      <c r="Y119">
        <v>2510</v>
      </c>
      <c r="Z119">
        <v>2601.5</v>
      </c>
      <c r="AA119">
        <v>2070</v>
      </c>
      <c r="AB119">
        <v>2604.9499999999998</v>
      </c>
      <c r="AC119" s="2">
        <f>(Table2[[#This Row],[Close Price]]/Table2[[#This Row],[Day Low]])-1</f>
        <v>1.0258964143426308E-2</v>
      </c>
      <c r="AD119" s="2">
        <f>(Table2[[#This Row],[Day High]]/Table2[[#This Row],[Close Price]])-1</f>
        <v>2.5929212264615975E-2</v>
      </c>
      <c r="AE119" s="2">
        <f>(Table2[[#This Row],[Close Price]]/Table2[[#This Row],[Current Week Low]])-1</f>
        <v>1.0258964143426308E-2</v>
      </c>
      <c r="AF119" s="2">
        <f>(Table2[[#This Row],[Current Week High]]/Table2[[#This Row],[Close Price]])-1</f>
        <v>2.5929212264615975E-2</v>
      </c>
      <c r="AG119" s="2">
        <f>(Table2[[#This Row],[Close Price]]/Table2[[#This Row],[Current Month Low]])-1</f>
        <v>0.22500000000000009</v>
      </c>
      <c r="AH119" s="2">
        <f>(Table2[[#This Row],[Current Month High]]/Table2[[#This Row],[Close Price]])-1</f>
        <v>2.7289756482302918E-2</v>
      </c>
      <c r="AI119">
        <v>2.72897564823029</v>
      </c>
      <c r="AJ119">
        <v>161.404051337559</v>
      </c>
      <c r="AK119" t="str">
        <f>IF(AND(Table2[[#This Row],[20D EMA]]&gt;Table2[[#This Row],[50D EMA]],Table2[[#This Row],[50D EMA]]&gt;Table2[[#This Row],[200D EMA]]),"Uptrend","Downtrend/NoTrend")</f>
        <v>Uptrend</v>
      </c>
      <c r="AL119">
        <v>0.56000000000000005</v>
      </c>
      <c r="AM119" t="s">
        <v>10340</v>
      </c>
      <c r="AN119">
        <v>18.329999999999998</v>
      </c>
      <c r="AO119" t="s">
        <v>10340</v>
      </c>
      <c r="AP119">
        <v>7.3829535257457002E-2</v>
      </c>
      <c r="AQ119">
        <f>(Table2[[#This Row],[Sharpe Ratio]]-AVERAGE(Table2[Sharpe Ratio]))/_xlfn.STDEV.P(Table2[Sharpe Ratio])</f>
        <v>9.147013951487952E-2</v>
      </c>
      <c r="AR1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4.4785037245910626</v>
      </c>
      <c r="AS119">
        <f>_xlfn.RANK.AVG(Table2[[#This Row],[1Y Return vs Nifty Z-Score]],Table2[1Y Return vs Nifty Z-Score])</f>
        <v>53</v>
      </c>
      <c r="AT119">
        <f>_xlfn.RANK.AVG(Table2[[#This Row],[6M Return vs Nifty Z-Score]],Table2[6M Return vs Nifty Z-Score])</f>
        <v>129</v>
      </c>
      <c r="AU119">
        <f>_xlfn.RANK.AVG(Table2[[#This Row],[Sharpe Ratio Z-Score]],Table2[Sharpe Ratio Z-Score])</f>
        <v>331</v>
      </c>
      <c r="AV119">
        <f>(Table2[[#This Row],[Rank 1Y]]+Table2[[#This Row],[Rank 6M]]+Table2[[#This Row],[Rank Sharpe]])/3</f>
        <v>171</v>
      </c>
    </row>
    <row r="120" spans="1:48" x14ac:dyDescent="0.3">
      <c r="A120" t="s">
        <v>911</v>
      </c>
      <c r="B120" t="s">
        <v>912</v>
      </c>
      <c r="C120" t="s">
        <v>10299</v>
      </c>
      <c r="D120" t="s">
        <v>51</v>
      </c>
      <c r="E120">
        <v>16559.8425207</v>
      </c>
      <c r="F120">
        <v>683.25</v>
      </c>
      <c r="G120">
        <v>98.7312823755029</v>
      </c>
      <c r="H120">
        <f>(Table2[[#This Row],[1Y Return vs Nifty]]-AVERAGE(Table2[1Y Return vs Nifty]))/_xlfn.STDEV.P(Table2[1Y Return vs Nifty])</f>
        <v>1.1084973726480682</v>
      </c>
      <c r="I120">
        <v>23.085896851531899</v>
      </c>
      <c r="J120">
        <f>(Table2[[#This Row],[1M Return vs Nifty]]-AVERAGE(Table2[1M Return vs Nifty]))/_xlfn.STDEV.P(Table2[1M Return vs Nifty])</f>
        <v>2.0273510563788366</v>
      </c>
      <c r="K120">
        <v>32.315006227299797</v>
      </c>
      <c r="L120">
        <f>(Table2[[#This Row],[6M Return vs Nifty]]-AVERAGE(Table2[6M Return vs Nifty]))/_xlfn.STDEV.P(Table2[6M Return vs Nifty])</f>
        <v>0.87873790183313683</v>
      </c>
      <c r="M120">
        <v>1.5271408197477601</v>
      </c>
      <c r="N120">
        <f>(Table2[[#This Row],[1W Return vs Nifty]]-AVERAGE(Table2[1W Return vs Nifty]))/_xlfn.STDEV.P(Table2[1W Return vs Nifty])</f>
        <v>0.16852857737093424</v>
      </c>
      <c r="O120">
        <v>648.22</v>
      </c>
      <c r="P120">
        <v>583.60585146387496</v>
      </c>
      <c r="Q120">
        <v>469.01212561539302</v>
      </c>
      <c r="R120">
        <v>67.4776589273295</v>
      </c>
      <c r="S120" s="2">
        <f>(Table2[[#This Row],[Close Price]]-Table2[[#This Row],[20D EMA]])/Table2[[#This Row],[20D EMA]]</f>
        <v>5.404029496158707E-2</v>
      </c>
      <c r="T120" s="2">
        <f>(Table2[[#This Row],[Close Price]]-Table2[[#This Row],[50D EMA]])/Table2[[#This Row],[50D EMA]]</f>
        <v>0.17073877564144505</v>
      </c>
      <c r="U120" s="2">
        <f>(Table2[[#This Row],[Close Price]]-Table2[[#This Row],[200D EMA]])/Table2[[#This Row],[200D EMA]]</f>
        <v>0.45678536371208839</v>
      </c>
      <c r="V120">
        <v>0.58866345307128798</v>
      </c>
      <c r="W120">
        <v>681.3</v>
      </c>
      <c r="X120">
        <v>694</v>
      </c>
      <c r="Y120">
        <v>681.3</v>
      </c>
      <c r="Z120">
        <v>694</v>
      </c>
      <c r="AA120">
        <v>622.1</v>
      </c>
      <c r="AB120">
        <v>698</v>
      </c>
      <c r="AC120" s="2">
        <f>(Table2[[#This Row],[Close Price]]/Table2[[#This Row],[Day Low]])-1</f>
        <v>2.8621752531925448E-3</v>
      </c>
      <c r="AD120" s="2">
        <f>(Table2[[#This Row],[Day High]]/Table2[[#This Row],[Close Price]])-1</f>
        <v>1.5733626051957605E-2</v>
      </c>
      <c r="AE120" s="2">
        <f>(Table2[[#This Row],[Close Price]]/Table2[[#This Row],[Current Week Low]])-1</f>
        <v>2.8621752531925448E-3</v>
      </c>
      <c r="AF120" s="2">
        <f>(Table2[[#This Row],[Current Week High]]/Table2[[#This Row],[Close Price]])-1</f>
        <v>1.5733626051957605E-2</v>
      </c>
      <c r="AG120" s="2">
        <f>(Table2[[#This Row],[Close Price]]/Table2[[#This Row],[Current Month Low]])-1</f>
        <v>9.829609387558258E-2</v>
      </c>
      <c r="AH120" s="2">
        <f>(Table2[[#This Row],[Current Month High]]/Table2[[#This Row],[Close Price]])-1</f>
        <v>2.1587998536406916E-2</v>
      </c>
      <c r="AI120">
        <v>2.1587998536406898</v>
      </c>
      <c r="AJ120">
        <v>132.23997280761299</v>
      </c>
      <c r="AK120" t="str">
        <f>IF(AND(Table2[[#This Row],[20D EMA]]&gt;Table2[[#This Row],[50D EMA]],Table2[[#This Row],[50D EMA]]&gt;Table2[[#This Row],[200D EMA]]),"Uptrend","Downtrend/NoTrend")</f>
        <v>Uptrend</v>
      </c>
      <c r="AL120">
        <v>0.33</v>
      </c>
      <c r="AM120" t="s">
        <v>10340</v>
      </c>
      <c r="AN120">
        <v>4.03</v>
      </c>
      <c r="AO120" t="s">
        <v>10340</v>
      </c>
      <c r="AP120">
        <v>7.8620519920841E-2</v>
      </c>
      <c r="AQ120">
        <f>(Table2[[#This Row],[Sharpe Ratio]]-AVERAGE(Table2[Sharpe Ratio]))/_xlfn.STDEV.P(Table2[Sharpe Ratio])</f>
        <v>0.14611657120194757</v>
      </c>
      <c r="AR1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4.3292314794329236</v>
      </c>
      <c r="AS120">
        <f>_xlfn.RANK.AVG(Table2[[#This Row],[1Y Return vs Nifty Z-Score]],Table2[1Y Return vs Nifty Z-Score])</f>
        <v>91</v>
      </c>
      <c r="AT120">
        <f>_xlfn.RANK.AVG(Table2[[#This Row],[6M Return vs Nifty Z-Score]],Table2[6M Return vs Nifty Z-Score])</f>
        <v>119</v>
      </c>
      <c r="AU120">
        <f>_xlfn.RANK.AVG(Table2[[#This Row],[Sharpe Ratio Z-Score]],Table2[Sharpe Ratio Z-Score])</f>
        <v>309</v>
      </c>
      <c r="AV120">
        <f>(Table2[[#This Row],[Rank 1Y]]+Table2[[#This Row],[Rank 6M]]+Table2[[#This Row],[Rank Sharpe]])/3</f>
        <v>173</v>
      </c>
    </row>
    <row r="121" spans="1:48" x14ac:dyDescent="0.3">
      <c r="A121" t="s">
        <v>1558</v>
      </c>
      <c r="B121" t="s">
        <v>1559</v>
      </c>
      <c r="C121" t="s">
        <v>10298</v>
      </c>
      <c r="D121" t="s">
        <v>46</v>
      </c>
      <c r="E121">
        <v>6397.5185322999996</v>
      </c>
      <c r="F121">
        <v>845.5</v>
      </c>
      <c r="G121">
        <v>81.345193802761102</v>
      </c>
      <c r="H121">
        <f>(Table2[[#This Row],[1Y Return vs Nifty]]-AVERAGE(Table2[1Y Return vs Nifty]))/_xlfn.STDEV.P(Table2[1Y Return vs Nifty])</f>
        <v>0.83277292342153131</v>
      </c>
      <c r="I121">
        <v>-1.60883769108966</v>
      </c>
      <c r="J121">
        <f>(Table2[[#This Row],[1M Return vs Nifty]]-AVERAGE(Table2[1M Return vs Nifty]))/_xlfn.STDEV.P(Table2[1M Return vs Nifty])</f>
        <v>-0.29544728524208336</v>
      </c>
      <c r="K121">
        <v>9.1600696757199298</v>
      </c>
      <c r="L121">
        <f>(Table2[[#This Row],[6M Return vs Nifty]]-AVERAGE(Table2[6M Return vs Nifty]))/_xlfn.STDEV.P(Table2[6M Return vs Nifty])</f>
        <v>8.4217877957772233E-2</v>
      </c>
      <c r="M121">
        <v>-4.1591274534405303</v>
      </c>
      <c r="N121">
        <f>(Table2[[#This Row],[1W Return vs Nifty]]-AVERAGE(Table2[1W Return vs Nifty]))/_xlfn.STDEV.P(Table2[1W Return vs Nifty])</f>
        <v>-1.0489172487704537</v>
      </c>
      <c r="O121">
        <v>845.33</v>
      </c>
      <c r="P121">
        <v>823.97351517633297</v>
      </c>
      <c r="Q121">
        <v>675.68205900646501</v>
      </c>
      <c r="R121">
        <v>48.587819347100798</v>
      </c>
      <c r="S121" s="2">
        <f>(Table2[[#This Row],[Close Price]]-Table2[[#This Row],[20D EMA]])/Table2[[#This Row],[20D EMA]]</f>
        <v>2.0110489394669428E-4</v>
      </c>
      <c r="T121" s="2">
        <f>(Table2[[#This Row],[Close Price]]-Table2[[#This Row],[50D EMA]])/Table2[[#This Row],[50D EMA]]</f>
        <v>2.6125214496803696E-2</v>
      </c>
      <c r="U121" s="2">
        <f>(Table2[[#This Row],[Close Price]]-Table2[[#This Row],[200D EMA]])/Table2[[#This Row],[200D EMA]]</f>
        <v>0.25132817829030168</v>
      </c>
      <c r="V121">
        <v>0.50113314927878405</v>
      </c>
      <c r="W121">
        <v>841.2</v>
      </c>
      <c r="X121">
        <v>890</v>
      </c>
      <c r="Y121">
        <v>841.2</v>
      </c>
      <c r="Z121">
        <v>890</v>
      </c>
      <c r="AA121">
        <v>763.75</v>
      </c>
      <c r="AB121">
        <v>903.95</v>
      </c>
      <c r="AC121" s="2">
        <f>(Table2[[#This Row],[Close Price]]/Table2[[#This Row],[Day Low]])-1</f>
        <v>5.1117451260103142E-3</v>
      </c>
      <c r="AD121" s="2">
        <f>(Table2[[#This Row],[Day High]]/Table2[[#This Row],[Close Price]])-1</f>
        <v>5.2631578947368363E-2</v>
      </c>
      <c r="AE121" s="2">
        <f>(Table2[[#This Row],[Close Price]]/Table2[[#This Row],[Current Week Low]])-1</f>
        <v>5.1117451260103142E-3</v>
      </c>
      <c r="AF121" s="2">
        <f>(Table2[[#This Row],[Current Week High]]/Table2[[#This Row],[Close Price]])-1</f>
        <v>5.2631578947368363E-2</v>
      </c>
      <c r="AG121" s="2">
        <f>(Table2[[#This Row],[Close Price]]/Table2[[#This Row],[Current Month Low]])-1</f>
        <v>0.10703764320785591</v>
      </c>
      <c r="AH121" s="2">
        <f>(Table2[[#This Row],[Current Month High]]/Table2[[#This Row],[Close Price]])-1</f>
        <v>6.9130691898285024E-2</v>
      </c>
      <c r="AI121">
        <v>10.798344175044299</v>
      </c>
      <c r="AJ121">
        <v>120.182291666666</v>
      </c>
      <c r="AK121" t="str">
        <f>IF(AND(Table2[[#This Row],[20D EMA]]&gt;Table2[[#This Row],[50D EMA]],Table2[[#This Row],[50D EMA]]&gt;Table2[[#This Row],[200D EMA]]),"Uptrend","Downtrend/NoTrend")</f>
        <v>Uptrend</v>
      </c>
      <c r="AL121">
        <v>0.06</v>
      </c>
      <c r="AM121" t="s">
        <v>10340</v>
      </c>
      <c r="AN121">
        <v>4.5599999999999996</v>
      </c>
      <c r="AO121" t="s">
        <v>10340</v>
      </c>
      <c r="AP121">
        <v>0.16110015443664399</v>
      </c>
      <c r="AQ121">
        <f>(Table2[[#This Row],[Sharpe Ratio]]-AVERAGE(Table2[Sharpe Ratio]))/_xlfn.STDEV.P(Table2[Sharpe Ratio])</f>
        <v>1.0868872122748416</v>
      </c>
      <c r="AR1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0.65951347964160822</v>
      </c>
      <c r="AS121">
        <f>_xlfn.RANK.AVG(Table2[[#This Row],[1Y Return vs Nifty Z-Score]],Table2[1Y Return vs Nifty Z-Score])</f>
        <v>126</v>
      </c>
      <c r="AT121">
        <f>_xlfn.RANK.AVG(Table2[[#This Row],[6M Return vs Nifty Z-Score]],Table2[6M Return vs Nifty Z-Score])</f>
        <v>297</v>
      </c>
      <c r="AU121">
        <f>_xlfn.RANK.AVG(Table2[[#This Row],[Sharpe Ratio Z-Score]],Table2[Sharpe Ratio Z-Score])</f>
        <v>99</v>
      </c>
      <c r="AV121">
        <f>(Table2[[#This Row],[Rank 1Y]]+Table2[[#This Row],[Rank 6M]]+Table2[[#This Row],[Rank Sharpe]])/3</f>
        <v>174</v>
      </c>
    </row>
    <row r="122" spans="1:48" x14ac:dyDescent="0.3">
      <c r="A122" t="s">
        <v>1542</v>
      </c>
      <c r="B122" t="s">
        <v>1543</v>
      </c>
      <c r="C122" t="s">
        <v>6655</v>
      </c>
      <c r="D122" t="s">
        <v>405</v>
      </c>
      <c r="E122">
        <v>6534.1888238789998</v>
      </c>
      <c r="F122">
        <v>210.33</v>
      </c>
      <c r="G122">
        <v>117.047554822023</v>
      </c>
      <c r="H122">
        <f>(Table2[[#This Row],[1Y Return vs Nifty]]-AVERAGE(Table2[1Y Return vs Nifty]))/_xlfn.STDEV.P(Table2[1Y Return vs Nifty])</f>
        <v>1.3989735261008815</v>
      </c>
      <c r="I122">
        <v>-1.1492703419874299</v>
      </c>
      <c r="J122">
        <f>(Table2[[#This Row],[1M Return vs Nifty]]-AVERAGE(Table2[1M Return vs Nifty]))/_xlfn.STDEV.P(Table2[1M Return vs Nifty])</f>
        <v>-0.25222016431412297</v>
      </c>
      <c r="K122">
        <v>12.027411564479699</v>
      </c>
      <c r="L122">
        <f>(Table2[[#This Row],[6M Return vs Nifty]]-AVERAGE(Table2[6M Return vs Nifty]))/_xlfn.STDEV.P(Table2[6M Return vs Nifty])</f>
        <v>0.18260556046519008</v>
      </c>
      <c r="M122">
        <v>-1.9346542649229199</v>
      </c>
      <c r="N122">
        <f>(Table2[[#This Row],[1W Return vs Nifty]]-AVERAGE(Table2[1W Return vs Nifty]))/_xlfn.STDEV.P(Table2[1W Return vs Nifty])</f>
        <v>-0.57265136249602433</v>
      </c>
      <c r="O122">
        <v>208.97</v>
      </c>
      <c r="P122">
        <v>205.28509907450601</v>
      </c>
      <c r="Q122">
        <v>172.644712676555</v>
      </c>
      <c r="R122">
        <v>55.791179929736501</v>
      </c>
      <c r="S122" s="2">
        <f>(Table2[[#This Row],[Close Price]]-Table2[[#This Row],[20D EMA]])/Table2[[#This Row],[20D EMA]]</f>
        <v>6.508111212135779E-3</v>
      </c>
      <c r="T122" s="2">
        <f>(Table2[[#This Row],[Close Price]]-Table2[[#This Row],[50D EMA]])/Table2[[#This Row],[50D EMA]]</f>
        <v>2.4575095553637884E-2</v>
      </c>
      <c r="U122" s="2">
        <f>(Table2[[#This Row],[Close Price]]-Table2[[#This Row],[200D EMA]])/Table2[[#This Row],[200D EMA]]</f>
        <v>0.21828231365560169</v>
      </c>
      <c r="V122">
        <v>0.461653704184805</v>
      </c>
      <c r="W122">
        <v>208.69</v>
      </c>
      <c r="X122">
        <v>211.4</v>
      </c>
      <c r="Y122">
        <v>208.69</v>
      </c>
      <c r="Z122">
        <v>211.4</v>
      </c>
      <c r="AA122">
        <v>200.29</v>
      </c>
      <c r="AB122">
        <v>219.3</v>
      </c>
      <c r="AC122" s="2">
        <f>(Table2[[#This Row],[Close Price]]/Table2[[#This Row],[Day Low]])-1</f>
        <v>7.8585461689588687E-3</v>
      </c>
      <c r="AD122" s="2">
        <f>(Table2[[#This Row],[Day High]]/Table2[[#This Row],[Close Price]])-1</f>
        <v>5.0872438548945631E-3</v>
      </c>
      <c r="AE122" s="2">
        <f>(Table2[[#This Row],[Close Price]]/Table2[[#This Row],[Current Week Low]])-1</f>
        <v>7.8585461689588687E-3</v>
      </c>
      <c r="AF122" s="2">
        <f>(Table2[[#This Row],[Current Week High]]/Table2[[#This Row],[Close Price]])-1</f>
        <v>5.0872438548945631E-3</v>
      </c>
      <c r="AG122" s="2">
        <f>(Table2[[#This Row],[Close Price]]/Table2[[#This Row],[Current Month Low]])-1</f>
        <v>5.0127315392680671E-2</v>
      </c>
      <c r="AH122" s="2">
        <f>(Table2[[#This Row],[Current Month High]]/Table2[[#This Row],[Close Price]])-1</f>
        <v>4.2647268577948871E-2</v>
      </c>
      <c r="AI122">
        <v>5.6149859744211303</v>
      </c>
      <c r="AJ122">
        <v>194.99298737727901</v>
      </c>
      <c r="AK122" t="str">
        <f>IF(AND(Table2[[#This Row],[20D EMA]]&gt;Table2[[#This Row],[50D EMA]],Table2[[#This Row],[50D EMA]]&gt;Table2[[#This Row],[200D EMA]]),"Uptrend","Downtrend/NoTrend")</f>
        <v>Uptrend</v>
      </c>
      <c r="AL122">
        <v>0.05</v>
      </c>
      <c r="AM122" t="s">
        <v>10340</v>
      </c>
      <c r="AN122">
        <v>-1.07</v>
      </c>
      <c r="AO122" t="s">
        <v>10339</v>
      </c>
      <c r="AP122">
        <v>0.11968930780874699</v>
      </c>
      <c r="AQ122">
        <f>(Table2[[#This Row],[Sharpe Ratio]]-AVERAGE(Table2[Sharpe Ratio]))/_xlfn.STDEV.P(Table2[Sharpe Ratio])</f>
        <v>0.61455111430106091</v>
      </c>
      <c r="AR1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1.3712586740569852</v>
      </c>
      <c r="AS122">
        <f>_xlfn.RANK.AVG(Table2[[#This Row],[1Y Return vs Nifty Z-Score]],Table2[1Y Return vs Nifty Z-Score])</f>
        <v>60</v>
      </c>
      <c r="AT122">
        <f>_xlfn.RANK.AVG(Table2[[#This Row],[6M Return vs Nifty Z-Score]],Table2[6M Return vs Nifty Z-Score])</f>
        <v>270</v>
      </c>
      <c r="AU122">
        <f>_xlfn.RANK.AVG(Table2[[#This Row],[Sharpe Ratio Z-Score]],Table2[Sharpe Ratio Z-Score])</f>
        <v>194</v>
      </c>
      <c r="AV122">
        <f>(Table2[[#This Row],[Rank 1Y]]+Table2[[#This Row],[Rank 6M]]+Table2[[#This Row],[Rank Sharpe]])/3</f>
        <v>174.66666666666666</v>
      </c>
    </row>
    <row r="123" spans="1:48" x14ac:dyDescent="0.3">
      <c r="A123" t="s">
        <v>704</v>
      </c>
      <c r="B123" t="s">
        <v>705</v>
      </c>
      <c r="C123" t="s">
        <v>10298</v>
      </c>
      <c r="D123" t="s">
        <v>46</v>
      </c>
      <c r="E123">
        <v>24886.045686599999</v>
      </c>
      <c r="F123">
        <v>264.60000000000002</v>
      </c>
      <c r="G123">
        <v>111.93558331274799</v>
      </c>
      <c r="H123">
        <f>(Table2[[#This Row],[1Y Return vs Nifty]]-AVERAGE(Table2[1Y Return vs Nifty]))/_xlfn.STDEV.P(Table2[1Y Return vs Nifty])</f>
        <v>1.3179032196337657</v>
      </c>
      <c r="I123">
        <v>-6.7731037244414898</v>
      </c>
      <c r="J123">
        <f>(Table2[[#This Row],[1M Return vs Nifty]]-AVERAGE(Table2[1M Return vs Nifty]))/_xlfn.STDEV.P(Table2[1M Return vs Nifty])</f>
        <v>-0.7812005763841815</v>
      </c>
      <c r="K123">
        <v>1.04357136451048</v>
      </c>
      <c r="L123">
        <f>(Table2[[#This Row],[6M Return vs Nifty]]-AVERAGE(Table2[6M Return vs Nifty]))/_xlfn.STDEV.P(Table2[6M Return vs Nifty])</f>
        <v>-0.19428517117135571</v>
      </c>
      <c r="M123">
        <v>-3.95537839481876</v>
      </c>
      <c r="N123">
        <f>(Table2[[#This Row],[1W Return vs Nifty]]-AVERAGE(Table2[1W Return vs Nifty]))/_xlfn.STDEV.P(Table2[1W Return vs Nifty])</f>
        <v>-1.0052940095770224</v>
      </c>
      <c r="O123">
        <v>272.76</v>
      </c>
      <c r="P123">
        <v>276.03365231717498</v>
      </c>
      <c r="Q123">
        <v>231.95070877036</v>
      </c>
      <c r="R123">
        <v>39.898589373423398</v>
      </c>
      <c r="S123" s="2">
        <f>(Table2[[#This Row],[Close Price]]-Table2[[#This Row],[20D EMA]])/Table2[[#This Row],[20D EMA]]</f>
        <v>-2.9916410030796189E-2</v>
      </c>
      <c r="T123" s="2">
        <f>(Table2[[#This Row],[Close Price]]-Table2[[#This Row],[50D EMA]])/Table2[[#This Row],[50D EMA]]</f>
        <v>-4.1421226075859706E-2</v>
      </c>
      <c r="U123" s="2">
        <f>(Table2[[#This Row],[Close Price]]-Table2[[#This Row],[200D EMA]])/Table2[[#This Row],[200D EMA]]</f>
        <v>0.14075960967191553</v>
      </c>
      <c r="V123">
        <v>0.34991476752159201</v>
      </c>
      <c r="W123">
        <v>263.5</v>
      </c>
      <c r="X123">
        <v>267.35000000000002</v>
      </c>
      <c r="Y123">
        <v>263.5</v>
      </c>
      <c r="Z123">
        <v>267.35000000000002</v>
      </c>
      <c r="AA123">
        <v>259.14999999999998</v>
      </c>
      <c r="AB123">
        <v>291</v>
      </c>
      <c r="AC123" s="2">
        <f>(Table2[[#This Row],[Close Price]]/Table2[[#This Row],[Day Low]])-1</f>
        <v>4.174573055028441E-3</v>
      </c>
      <c r="AD123" s="2">
        <f>(Table2[[#This Row],[Day High]]/Table2[[#This Row],[Close Price]])-1</f>
        <v>1.0393046107331827E-2</v>
      </c>
      <c r="AE123" s="2">
        <f>(Table2[[#This Row],[Close Price]]/Table2[[#This Row],[Current Week Low]])-1</f>
        <v>4.174573055028441E-3</v>
      </c>
      <c r="AF123" s="2">
        <f>(Table2[[#This Row],[Current Week High]]/Table2[[#This Row],[Close Price]])-1</f>
        <v>1.0393046107331827E-2</v>
      </c>
      <c r="AG123" s="2">
        <f>(Table2[[#This Row],[Close Price]]/Table2[[#This Row],[Current Month Low]])-1</f>
        <v>2.1030291337063689E-2</v>
      </c>
      <c r="AH123" s="2">
        <f>(Table2[[#This Row],[Current Month High]]/Table2[[#This Row],[Close Price]])-1</f>
        <v>9.977324263038545E-2</v>
      </c>
      <c r="AI123">
        <v>32.8798185941043</v>
      </c>
      <c r="AJ123">
        <v>146.02510460251</v>
      </c>
      <c r="AK123" t="str">
        <f>IF(AND(Table2[[#This Row],[20D EMA]]&gt;Table2[[#This Row],[50D EMA]],Table2[[#This Row],[50D EMA]]&gt;Table2[[#This Row],[200D EMA]]),"Uptrend","Downtrend/NoTrend")</f>
        <v>Downtrend/NoTrend</v>
      </c>
      <c r="AL123">
        <v>0</v>
      </c>
      <c r="AM123" t="s">
        <v>10341</v>
      </c>
      <c r="AN123">
        <v>-3.59</v>
      </c>
      <c r="AO123" t="s">
        <v>10339</v>
      </c>
      <c r="AP123">
        <v>0.17989631822517199</v>
      </c>
      <c r="AQ123">
        <f>(Table2[[#This Row],[Sharpe Ratio]]-AVERAGE(Table2[Sharpe Ratio]))/_xlfn.STDEV.P(Table2[Sharpe Ratio])</f>
        <v>1.3012780635540939</v>
      </c>
      <c r="AR1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23">
        <f>_xlfn.RANK.AVG(Table2[[#This Row],[1Y Return vs Nifty Z-Score]],Table2[1Y Return vs Nifty Z-Score])</f>
        <v>68</v>
      </c>
      <c r="AT123">
        <f>_xlfn.RANK.AVG(Table2[[#This Row],[6M Return vs Nifty Z-Score]],Table2[6M Return vs Nifty Z-Score])</f>
        <v>387</v>
      </c>
      <c r="AU123">
        <f>_xlfn.RANK.AVG(Table2[[#This Row],[Sharpe Ratio Z-Score]],Table2[Sharpe Ratio Z-Score])</f>
        <v>74</v>
      </c>
      <c r="AV123">
        <f>(Table2[[#This Row],[Rank 1Y]]+Table2[[#This Row],[Rank 6M]]+Table2[[#This Row],[Rank Sharpe]])/3</f>
        <v>176.33333333333334</v>
      </c>
    </row>
    <row r="124" spans="1:48" x14ac:dyDescent="0.3">
      <c r="A124" t="s">
        <v>1498</v>
      </c>
      <c r="B124" t="s">
        <v>1499</v>
      </c>
      <c r="C124" t="s">
        <v>10293</v>
      </c>
      <c r="D124" t="s">
        <v>297</v>
      </c>
      <c r="E124">
        <v>6864.4951584</v>
      </c>
      <c r="F124">
        <v>1395.15</v>
      </c>
      <c r="G124">
        <v>117.570310560283</v>
      </c>
      <c r="H124">
        <f>(Table2[[#This Row],[1Y Return vs Nifty]]-AVERAGE(Table2[1Y Return vs Nifty]))/_xlfn.STDEV.P(Table2[1Y Return vs Nifty])</f>
        <v>1.407263863367294</v>
      </c>
      <c r="I124">
        <v>15.67790711019</v>
      </c>
      <c r="J124">
        <f>(Table2[[#This Row],[1M Return vs Nifty]]-AVERAGE(Table2[1M Return vs Nifty]))/_xlfn.STDEV.P(Table2[1M Return vs Nifty])</f>
        <v>1.3305520583480988</v>
      </c>
      <c r="K124">
        <v>17.233102858174298</v>
      </c>
      <c r="L124">
        <f>(Table2[[#This Row],[6M Return vs Nifty]]-AVERAGE(Table2[6M Return vs Nifty]))/_xlfn.STDEV.P(Table2[6M Return vs Nifty])</f>
        <v>0.36122949932767029</v>
      </c>
      <c r="M124">
        <v>2.7819260189085102</v>
      </c>
      <c r="N124">
        <f>(Table2[[#This Row],[1W Return vs Nifty]]-AVERAGE(Table2[1W Return vs Nifty]))/_xlfn.STDEV.P(Table2[1W Return vs Nifty])</f>
        <v>0.4371815726271186</v>
      </c>
      <c r="O124">
        <v>1297.71</v>
      </c>
      <c r="P124">
        <v>1211.82435974188</v>
      </c>
      <c r="Q124">
        <v>975.24094504176503</v>
      </c>
      <c r="R124">
        <v>71.855338206108399</v>
      </c>
      <c r="S124" s="2">
        <f>(Table2[[#This Row],[Close Price]]-Table2[[#This Row],[20D EMA]])/Table2[[#This Row],[20D EMA]]</f>
        <v>7.5086113230228679E-2</v>
      </c>
      <c r="T124" s="2">
        <f>(Table2[[#This Row],[Close Price]]-Table2[[#This Row],[50D EMA]])/Table2[[#This Row],[50D EMA]]</f>
        <v>0.15128070234301005</v>
      </c>
      <c r="U124" s="2">
        <f>(Table2[[#This Row],[Close Price]]-Table2[[#This Row],[200D EMA]])/Table2[[#This Row],[200D EMA]]</f>
        <v>0.43056955011282089</v>
      </c>
      <c r="V124">
        <v>1.1403366602137699</v>
      </c>
      <c r="W124">
        <v>1380.5</v>
      </c>
      <c r="X124">
        <v>1420.6</v>
      </c>
      <c r="Y124">
        <v>1380.5</v>
      </c>
      <c r="Z124">
        <v>1420.6</v>
      </c>
      <c r="AA124">
        <v>1065.45</v>
      </c>
      <c r="AB124">
        <v>1437.95</v>
      </c>
      <c r="AC124" s="2">
        <f>(Table2[[#This Row],[Close Price]]/Table2[[#This Row],[Day Low]])-1</f>
        <v>1.0612097066280413E-2</v>
      </c>
      <c r="AD124" s="2">
        <f>(Table2[[#This Row],[Day High]]/Table2[[#This Row],[Close Price]])-1</f>
        <v>1.8241766118338498E-2</v>
      </c>
      <c r="AE124" s="2">
        <f>(Table2[[#This Row],[Close Price]]/Table2[[#This Row],[Current Week Low]])-1</f>
        <v>1.0612097066280413E-2</v>
      </c>
      <c r="AF124" s="2">
        <f>(Table2[[#This Row],[Current Week High]]/Table2[[#This Row],[Close Price]])-1</f>
        <v>1.8241766118338498E-2</v>
      </c>
      <c r="AG124" s="2">
        <f>(Table2[[#This Row],[Close Price]]/Table2[[#This Row],[Current Month Low]])-1</f>
        <v>0.30944671265662405</v>
      </c>
      <c r="AH124" s="2">
        <f>(Table2[[#This Row],[Current Month High]]/Table2[[#This Row],[Close Price]])-1</f>
        <v>3.0677704906282521E-2</v>
      </c>
      <c r="AI124">
        <v>3.0677704906282499</v>
      </c>
      <c r="AJ124">
        <v>167.24451680873401</v>
      </c>
      <c r="AK124" t="str">
        <f>IF(AND(Table2[[#This Row],[20D EMA]]&gt;Table2[[#This Row],[50D EMA]],Table2[[#This Row],[50D EMA]]&gt;Table2[[#This Row],[200D EMA]]),"Uptrend","Downtrend/NoTrend")</f>
        <v>Uptrend</v>
      </c>
      <c r="AL124">
        <v>0.49</v>
      </c>
      <c r="AM124" t="s">
        <v>10340</v>
      </c>
      <c r="AN124">
        <v>21.06</v>
      </c>
      <c r="AO124" t="s">
        <v>10340</v>
      </c>
      <c r="AP124">
        <v>9.1359780887663E-2</v>
      </c>
      <c r="AQ124">
        <f>(Table2[[#This Row],[Sharpe Ratio]]-AVERAGE(Table2[Sharpe Ratio]))/_xlfn.STDEV.P(Table2[Sharpe Ratio])</f>
        <v>0.2914218065719682</v>
      </c>
      <c r="AR1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3.8276488002421498</v>
      </c>
      <c r="AS124">
        <f>_xlfn.RANK.AVG(Table2[[#This Row],[1Y Return vs Nifty Z-Score]],Table2[1Y Return vs Nifty Z-Score])</f>
        <v>59</v>
      </c>
      <c r="AT124">
        <f>_xlfn.RANK.AVG(Table2[[#This Row],[6M Return vs Nifty Z-Score]],Table2[6M Return vs Nifty Z-Score])</f>
        <v>216</v>
      </c>
      <c r="AU124">
        <f>_xlfn.RANK.AVG(Table2[[#This Row],[Sharpe Ratio Z-Score]],Table2[Sharpe Ratio Z-Score])</f>
        <v>258</v>
      </c>
      <c r="AV124">
        <f>(Table2[[#This Row],[Rank 1Y]]+Table2[[#This Row],[Rank 6M]]+Table2[[#This Row],[Rank Sharpe]])/3</f>
        <v>177.66666666666666</v>
      </c>
    </row>
    <row r="125" spans="1:48" x14ac:dyDescent="0.3">
      <c r="A125" t="s">
        <v>25</v>
      </c>
      <c r="B125" t="s">
        <v>26</v>
      </c>
      <c r="C125" t="s">
        <v>10296</v>
      </c>
      <c r="D125" t="s">
        <v>27</v>
      </c>
      <c r="E125">
        <v>904896.38939272496</v>
      </c>
      <c r="F125">
        <v>1513.55</v>
      </c>
      <c r="G125">
        <v>44.082661711998902</v>
      </c>
      <c r="H125">
        <f>(Table2[[#This Row],[1Y Return vs Nifty]]-AVERAGE(Table2[1Y Return vs Nifty]))/_xlfn.STDEV.P(Table2[1Y Return vs Nifty])</f>
        <v>0.24182970496700112</v>
      </c>
      <c r="I125">
        <v>3.1345029080160001</v>
      </c>
      <c r="J125">
        <f>(Table2[[#This Row],[1M Return vs Nifty]]-AVERAGE(Table2[1M Return vs Nifty]))/_xlfn.STDEV.P(Table2[1M Return vs Nifty])</f>
        <v>0.15071356165140062</v>
      </c>
      <c r="K125">
        <v>23.2923797786158</v>
      </c>
      <c r="L125">
        <f>(Table2[[#This Row],[6M Return vs Nifty]]-AVERAGE(Table2[6M Return vs Nifty]))/_xlfn.STDEV.P(Table2[6M Return vs Nifty])</f>
        <v>0.56914269454513466</v>
      </c>
      <c r="M125">
        <v>-0.42000571287278798</v>
      </c>
      <c r="N125">
        <f>(Table2[[#This Row],[1W Return vs Nifty]]-AVERAGE(Table2[1W Return vs Nifty]))/_xlfn.STDEV.P(Table2[1W Return vs Nifty])</f>
        <v>-0.24836090183321824</v>
      </c>
      <c r="O125">
        <v>1473.52</v>
      </c>
      <c r="P125">
        <v>1444.63400171841</v>
      </c>
      <c r="Q125">
        <v>1260.4500689092099</v>
      </c>
      <c r="R125">
        <v>68.845821108314794</v>
      </c>
      <c r="S125" s="2">
        <f>(Table2[[#This Row],[Close Price]]-Table2[[#This Row],[20D EMA]])/Table2[[#This Row],[20D EMA]]</f>
        <v>2.7166241381182458E-2</v>
      </c>
      <c r="T125" s="2">
        <f>(Table2[[#This Row],[Close Price]]-Table2[[#This Row],[50D EMA]])/Table2[[#This Row],[50D EMA]]</f>
        <v>4.7704815337042829E-2</v>
      </c>
      <c r="U125" s="2">
        <f>(Table2[[#This Row],[Close Price]]-Table2[[#This Row],[200D EMA]])/Table2[[#This Row],[200D EMA]]</f>
        <v>0.20080123547442227</v>
      </c>
      <c r="V125">
        <v>0.77542968522351097</v>
      </c>
      <c r="W125">
        <v>1505</v>
      </c>
      <c r="X125">
        <v>1520.7</v>
      </c>
      <c r="Y125">
        <v>1505</v>
      </c>
      <c r="Z125">
        <v>1520.7</v>
      </c>
      <c r="AA125">
        <v>1422.6</v>
      </c>
      <c r="AB125">
        <v>1520.7</v>
      </c>
      <c r="AC125" s="2">
        <f>(Table2[[#This Row],[Close Price]]/Table2[[#This Row],[Day Low]])-1</f>
        <v>5.6810631229236019E-3</v>
      </c>
      <c r="AD125" s="2">
        <f>(Table2[[#This Row],[Day High]]/Table2[[#This Row],[Close Price]])-1</f>
        <v>4.7239932608769131E-3</v>
      </c>
      <c r="AE125" s="2">
        <f>(Table2[[#This Row],[Close Price]]/Table2[[#This Row],[Current Week Low]])-1</f>
        <v>5.6810631229236019E-3</v>
      </c>
      <c r="AF125" s="2">
        <f>(Table2[[#This Row],[Current Week High]]/Table2[[#This Row],[Close Price]])-1</f>
        <v>4.7239932608769131E-3</v>
      </c>
      <c r="AG125" s="2">
        <f>(Table2[[#This Row],[Close Price]]/Table2[[#This Row],[Current Month Low]])-1</f>
        <v>6.3932236749613347E-2</v>
      </c>
      <c r="AH125" s="2">
        <f>(Table2[[#This Row],[Current Month High]]/Table2[[#This Row],[Close Price]])-1</f>
        <v>4.7239932608769131E-3</v>
      </c>
      <c r="AI125">
        <v>1.4997852730336001</v>
      </c>
      <c r="AJ125">
        <v>78.684847411604906</v>
      </c>
      <c r="AK125" t="str">
        <f>IF(AND(Table2[[#This Row],[20D EMA]]&gt;Table2[[#This Row],[50D EMA]],Table2[[#This Row],[50D EMA]]&gt;Table2[[#This Row],[200D EMA]]),"Uptrend","Downtrend/NoTrend")</f>
        <v>Uptrend</v>
      </c>
      <c r="AL125">
        <v>0.01</v>
      </c>
      <c r="AM125" t="s">
        <v>10340</v>
      </c>
      <c r="AN125">
        <v>4.9800000000000004</v>
      </c>
      <c r="AO125" t="s">
        <v>10340</v>
      </c>
      <c r="AP125">
        <v>0.15057960645027799</v>
      </c>
      <c r="AQ125">
        <f>(Table2[[#This Row],[Sharpe Ratio]]-AVERAGE(Table2[Sharpe Ratio]))/_xlfn.STDEV.P(Table2[Sharpe Ratio])</f>
        <v>0.96688883047217544</v>
      </c>
      <c r="AR1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1.6802138898024936</v>
      </c>
      <c r="AS125">
        <f>_xlfn.RANK.AVG(Table2[[#This Row],[1Y Return vs Nifty Z-Score]],Table2[1Y Return vs Nifty Z-Score])</f>
        <v>231</v>
      </c>
      <c r="AT125">
        <f>_xlfn.RANK.AVG(Table2[[#This Row],[6M Return vs Nifty Z-Score]],Table2[6M Return vs Nifty Z-Score])</f>
        <v>176</v>
      </c>
      <c r="AU125">
        <f>_xlfn.RANK.AVG(Table2[[#This Row],[Sharpe Ratio Z-Score]],Table2[Sharpe Ratio Z-Score])</f>
        <v>127</v>
      </c>
      <c r="AV125">
        <f>(Table2[[#This Row],[Rank 1Y]]+Table2[[#This Row],[Rank 6M]]+Table2[[#This Row],[Rank Sharpe]])/3</f>
        <v>178</v>
      </c>
    </row>
    <row r="126" spans="1:48" x14ac:dyDescent="0.3">
      <c r="A126" t="s">
        <v>1600</v>
      </c>
      <c r="B126" t="s">
        <v>1601</v>
      </c>
      <c r="C126" t="s">
        <v>10305</v>
      </c>
      <c r="D126" t="s">
        <v>1391</v>
      </c>
      <c r="E126">
        <v>5791.0001197699903</v>
      </c>
      <c r="F126">
        <v>801.95</v>
      </c>
      <c r="G126">
        <v>82.001220290800205</v>
      </c>
      <c r="H126">
        <f>(Table2[[#This Row],[1Y Return vs Nifty]]-AVERAGE(Table2[1Y Return vs Nifty]))/_xlfn.STDEV.P(Table2[1Y Return vs Nifty])</f>
        <v>0.84317678978490596</v>
      </c>
      <c r="I126">
        <v>48.103316820587303</v>
      </c>
      <c r="J126">
        <f>(Table2[[#This Row],[1M Return vs Nifty]]-AVERAGE(Table2[1M Return vs Nifty]))/_xlfn.STDEV.P(Table2[1M Return vs Nifty])</f>
        <v>4.3805013409247602</v>
      </c>
      <c r="K126">
        <v>73.269338664221394</v>
      </c>
      <c r="L126">
        <f>(Table2[[#This Row],[6M Return vs Nifty]]-AVERAGE(Table2[6M Return vs Nifty]))/_xlfn.STDEV.P(Table2[6M Return vs Nifty])</f>
        <v>2.2840121988755278</v>
      </c>
      <c r="M126">
        <v>20.830215801804201</v>
      </c>
      <c r="N126">
        <f>(Table2[[#This Row],[1W Return vs Nifty]]-AVERAGE(Table2[1W Return vs Nifty]))/_xlfn.STDEV.P(Table2[1W Return vs Nifty])</f>
        <v>4.3013705291668805</v>
      </c>
      <c r="O126">
        <v>670.07</v>
      </c>
      <c r="P126">
        <v>592.96990055670506</v>
      </c>
      <c r="Q126">
        <v>500.87587903108999</v>
      </c>
      <c r="R126">
        <v>71.657470368088099</v>
      </c>
      <c r="S126" s="2">
        <f>(Table2[[#This Row],[Close Price]]-Table2[[#This Row],[20D EMA]])/Table2[[#This Row],[20D EMA]]</f>
        <v>0.19681525810736189</v>
      </c>
      <c r="T126" s="2">
        <f>(Table2[[#This Row],[Close Price]]-Table2[[#This Row],[50D EMA]])/Table2[[#This Row],[50D EMA]]</f>
        <v>0.35242952339924116</v>
      </c>
      <c r="U126" s="2">
        <f>(Table2[[#This Row],[Close Price]]-Table2[[#This Row],[200D EMA]])/Table2[[#This Row],[200D EMA]]</f>
        <v>0.60109526845516548</v>
      </c>
      <c r="V126">
        <v>3.5050530669037498</v>
      </c>
      <c r="W126">
        <v>771.2</v>
      </c>
      <c r="X126">
        <v>849.9</v>
      </c>
      <c r="Y126">
        <v>771.2</v>
      </c>
      <c r="Z126">
        <v>849.9</v>
      </c>
      <c r="AA126">
        <v>538.75</v>
      </c>
      <c r="AB126">
        <v>859.8</v>
      </c>
      <c r="AC126" s="2">
        <f>(Table2[[#This Row],[Close Price]]/Table2[[#This Row],[Day Low]])-1</f>
        <v>3.9872925311203344E-2</v>
      </c>
      <c r="AD126" s="2">
        <f>(Table2[[#This Row],[Day High]]/Table2[[#This Row],[Close Price]])-1</f>
        <v>5.9791757590872185E-2</v>
      </c>
      <c r="AE126" s="2">
        <f>(Table2[[#This Row],[Close Price]]/Table2[[#This Row],[Current Week Low]])-1</f>
        <v>3.9872925311203344E-2</v>
      </c>
      <c r="AF126" s="2">
        <f>(Table2[[#This Row],[Current Week High]]/Table2[[#This Row],[Close Price]])-1</f>
        <v>5.9791757590872185E-2</v>
      </c>
      <c r="AG126" s="2">
        <f>(Table2[[#This Row],[Close Price]]/Table2[[#This Row],[Current Month Low]])-1</f>
        <v>0.48853828306264502</v>
      </c>
      <c r="AH126" s="2">
        <f>(Table2[[#This Row],[Current Month High]]/Table2[[#This Row],[Close Price]])-1</f>
        <v>7.2136666874493383E-2</v>
      </c>
      <c r="AI126">
        <v>7.2136666874493303</v>
      </c>
      <c r="AJ126">
        <v>113.91037610029301</v>
      </c>
      <c r="AK126" t="str">
        <f>IF(AND(Table2[[#This Row],[20D EMA]]&gt;Table2[[#This Row],[50D EMA]],Table2[[#This Row],[50D EMA]]&gt;Table2[[#This Row],[200D EMA]]),"Uptrend","Downtrend/NoTrend")</f>
        <v>Uptrend</v>
      </c>
      <c r="AL126">
        <v>0.74</v>
      </c>
      <c r="AM126" t="s">
        <v>10340</v>
      </c>
      <c r="AN126">
        <v>41.67</v>
      </c>
      <c r="AO126" t="s">
        <v>10340</v>
      </c>
      <c r="AP126">
        <v>5.1911409108261003E-2</v>
      </c>
      <c r="AQ126">
        <f>(Table2[[#This Row],[Sharpe Ratio]]-AVERAGE(Table2[Sharpe Ratio]))/_xlfn.STDEV.P(Table2[Sharpe Ratio])</f>
        <v>-0.1585301146029407</v>
      </c>
      <c r="AR1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11.650530744149133</v>
      </c>
      <c r="AS126">
        <f>_xlfn.RANK.AVG(Table2[[#This Row],[1Y Return vs Nifty Z-Score]],Table2[1Y Return vs Nifty Z-Score])</f>
        <v>122</v>
      </c>
      <c r="AT126">
        <f>_xlfn.RANK.AVG(Table2[[#This Row],[6M Return vs Nifty Z-Score]],Table2[6M Return vs Nifty Z-Score])</f>
        <v>21</v>
      </c>
      <c r="AU126">
        <f>_xlfn.RANK.AVG(Table2[[#This Row],[Sharpe Ratio Z-Score]],Table2[Sharpe Ratio Z-Score])</f>
        <v>394</v>
      </c>
      <c r="AV126">
        <f>(Table2[[#This Row],[Rank 1Y]]+Table2[[#This Row],[Rank 6M]]+Table2[[#This Row],[Rank Sharpe]])/3</f>
        <v>179</v>
      </c>
    </row>
    <row r="127" spans="1:48" x14ac:dyDescent="0.3">
      <c r="A127" t="s">
        <v>211</v>
      </c>
      <c r="B127" t="s">
        <v>212</v>
      </c>
      <c r="C127" t="s">
        <v>10300</v>
      </c>
      <c r="D127" t="s">
        <v>60</v>
      </c>
      <c r="E127">
        <v>124822.72356884</v>
      </c>
      <c r="F127">
        <v>715.55</v>
      </c>
      <c r="G127">
        <v>76.243272685721095</v>
      </c>
      <c r="H127">
        <f>(Table2[[#This Row],[1Y Return vs Nifty]]-AVERAGE(Table2[1Y Return vs Nifty]))/_xlfn.STDEV.P(Table2[1Y Return vs Nifty])</f>
        <v>0.75186200524074043</v>
      </c>
      <c r="I127">
        <v>3.5818494735893398</v>
      </c>
      <c r="J127">
        <f>(Table2[[#This Row],[1M Return vs Nifty]]-AVERAGE(Table2[1M Return vs Nifty]))/_xlfn.STDEV.P(Table2[1M Return vs Nifty])</f>
        <v>0.19279118993487751</v>
      </c>
      <c r="K127">
        <v>23.576234638888302</v>
      </c>
      <c r="L127">
        <f>(Table2[[#This Row],[6M Return vs Nifty]]-AVERAGE(Table2[6M Return vs Nifty]))/_xlfn.STDEV.P(Table2[6M Return vs Nifty])</f>
        <v>0.57888266381080122</v>
      </c>
      <c r="M127">
        <v>3.5845004111052901</v>
      </c>
      <c r="N127">
        <f>(Table2[[#This Row],[1W Return vs Nifty]]-AVERAGE(Table2[1W Return vs Nifty]))/_xlfn.STDEV.P(Table2[1W Return vs Nifty])</f>
        <v>0.60901497847521735</v>
      </c>
      <c r="O127">
        <v>697.82</v>
      </c>
      <c r="P127">
        <v>687.53529828744797</v>
      </c>
      <c r="Q127">
        <v>575.942641884983</v>
      </c>
      <c r="R127">
        <v>59.842849821575399</v>
      </c>
      <c r="S127" s="2">
        <f>(Table2[[#This Row],[Close Price]]-Table2[[#This Row],[20D EMA]])/Table2[[#This Row],[20D EMA]]</f>
        <v>2.5407698260296215E-2</v>
      </c>
      <c r="T127" s="2">
        <f>(Table2[[#This Row],[Close Price]]-Table2[[#This Row],[50D EMA]])/Table2[[#This Row],[50D EMA]]</f>
        <v>4.0746564987037895E-2</v>
      </c>
      <c r="U127" s="2">
        <f>(Table2[[#This Row],[Close Price]]-Table2[[#This Row],[200D EMA]])/Table2[[#This Row],[200D EMA]]</f>
        <v>0.24239802362627777</v>
      </c>
      <c r="V127">
        <v>0.48654225485675601</v>
      </c>
      <c r="W127">
        <v>701.95</v>
      </c>
      <c r="X127">
        <v>720.8</v>
      </c>
      <c r="Y127">
        <v>701.95</v>
      </c>
      <c r="Z127">
        <v>720.8</v>
      </c>
      <c r="AA127">
        <v>642.04999999999995</v>
      </c>
      <c r="AB127">
        <v>748</v>
      </c>
      <c r="AC127" s="2">
        <f>(Table2[[#This Row],[Close Price]]/Table2[[#This Row],[Day Low]])-1</f>
        <v>1.9374599330436615E-2</v>
      </c>
      <c r="AD127" s="2">
        <f>(Table2[[#This Row],[Day High]]/Table2[[#This Row],[Close Price]])-1</f>
        <v>7.3370134861294733E-3</v>
      </c>
      <c r="AE127" s="2">
        <f>(Table2[[#This Row],[Close Price]]/Table2[[#This Row],[Current Week Low]])-1</f>
        <v>1.9374599330436615E-2</v>
      </c>
      <c r="AF127" s="2">
        <f>(Table2[[#This Row],[Current Week High]]/Table2[[#This Row],[Close Price]])-1</f>
        <v>7.3370134861294733E-3</v>
      </c>
      <c r="AG127" s="2">
        <f>(Table2[[#This Row],[Close Price]]/Table2[[#This Row],[Current Month Low]])-1</f>
        <v>0.11447706564909277</v>
      </c>
      <c r="AH127" s="2">
        <f>(Table2[[#This Row],[Current Month High]]/Table2[[#This Row],[Close Price]])-1</f>
        <v>4.5349730976172342E-2</v>
      </c>
      <c r="AI127">
        <v>5.0939836489413803</v>
      </c>
      <c r="AJ127">
        <v>109.163987138263</v>
      </c>
      <c r="AK127" t="str">
        <f>IF(AND(Table2[[#This Row],[20D EMA]]&gt;Table2[[#This Row],[50D EMA]],Table2[[#This Row],[50D EMA]]&gt;Table2[[#This Row],[200D EMA]]),"Uptrend","Downtrend/NoTrend")</f>
        <v>Uptrend</v>
      </c>
      <c r="AL127">
        <v>0.04</v>
      </c>
      <c r="AM127" t="s">
        <v>10340</v>
      </c>
      <c r="AN127">
        <v>3.7</v>
      </c>
      <c r="AO127" t="s">
        <v>10340</v>
      </c>
      <c r="AP127">
        <v>0.102274937230086</v>
      </c>
      <c r="AQ127">
        <f>(Table2[[#This Row],[Sharpe Ratio]]-AVERAGE(Table2[Sharpe Ratio]))/_xlfn.STDEV.P(Table2[Sharpe Ratio])</f>
        <v>0.41592112922239399</v>
      </c>
      <c r="AR1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2.5484719666840308</v>
      </c>
      <c r="AS127">
        <f>_xlfn.RANK.AVG(Table2[[#This Row],[1Y Return vs Nifty Z-Score]],Table2[1Y Return vs Nifty Z-Score])</f>
        <v>133</v>
      </c>
      <c r="AT127">
        <f>_xlfn.RANK.AVG(Table2[[#This Row],[6M Return vs Nifty Z-Score]],Table2[6M Return vs Nifty Z-Score])</f>
        <v>174</v>
      </c>
      <c r="AU127">
        <f>_xlfn.RANK.AVG(Table2[[#This Row],[Sharpe Ratio Z-Score]],Table2[Sharpe Ratio Z-Score])</f>
        <v>233</v>
      </c>
      <c r="AV127">
        <f>(Table2[[#This Row],[Rank 1Y]]+Table2[[#This Row],[Rank 6M]]+Table2[[#This Row],[Rank Sharpe]])/3</f>
        <v>180</v>
      </c>
    </row>
    <row r="128" spans="1:48" x14ac:dyDescent="0.3">
      <c r="A128" t="s">
        <v>1212</v>
      </c>
      <c r="B128" t="s">
        <v>1213</v>
      </c>
      <c r="C128" t="s">
        <v>10295</v>
      </c>
      <c r="D128" t="s">
        <v>412</v>
      </c>
      <c r="E128">
        <v>9876.2421301049999</v>
      </c>
      <c r="F128">
        <v>109.85</v>
      </c>
      <c r="G128">
        <v>68.109285566852805</v>
      </c>
      <c r="H128">
        <f>(Table2[[#This Row],[1Y Return vs Nifty]]-AVERAGE(Table2[1Y Return vs Nifty]))/_xlfn.STDEV.P(Table2[1Y Return vs Nifty])</f>
        <v>0.62286581906681804</v>
      </c>
      <c r="I128">
        <v>61.505654328482798</v>
      </c>
      <c r="J128">
        <f>(Table2[[#This Row],[1M Return vs Nifty]]-AVERAGE(Table2[1M Return vs Nifty]))/_xlfn.STDEV.P(Table2[1M Return vs Nifty])</f>
        <v>5.6411315081959845</v>
      </c>
      <c r="K128">
        <v>30.1630047848187</v>
      </c>
      <c r="L128">
        <f>(Table2[[#This Row],[6M Return vs Nifty]]-AVERAGE(Table2[6M Return vs Nifty]))/_xlfn.STDEV.P(Table2[6M Return vs Nifty])</f>
        <v>0.80489584082592402</v>
      </c>
      <c r="M128">
        <v>21.408850250293</v>
      </c>
      <c r="N128">
        <f>(Table2[[#This Row],[1W Return vs Nifty]]-AVERAGE(Table2[1W Return vs Nifty]))/_xlfn.STDEV.P(Table2[1W Return vs Nifty])</f>
        <v>4.425257771261303</v>
      </c>
      <c r="O128">
        <v>85.41</v>
      </c>
      <c r="P128">
        <v>76.764483618237506</v>
      </c>
      <c r="Q128">
        <v>69.962757116972199</v>
      </c>
      <c r="R128">
        <v>85.379157537659495</v>
      </c>
      <c r="S128" s="2">
        <f>(Table2[[#This Row],[Close Price]]-Table2[[#This Row],[20D EMA]])/Table2[[#This Row],[20D EMA]]</f>
        <v>0.28614916286149161</v>
      </c>
      <c r="T128" s="2">
        <f>(Table2[[#This Row],[Close Price]]-Table2[[#This Row],[50D EMA]])/Table2[[#This Row],[50D EMA]]</f>
        <v>0.43100031189296134</v>
      </c>
      <c r="U128" s="2">
        <f>(Table2[[#This Row],[Close Price]]-Table2[[#This Row],[200D EMA]])/Table2[[#This Row],[200D EMA]]</f>
        <v>0.5701210833692486</v>
      </c>
      <c r="V128">
        <v>2.5109175052806001</v>
      </c>
      <c r="W128">
        <v>104.61</v>
      </c>
      <c r="X128">
        <v>115.9</v>
      </c>
      <c r="Y128">
        <v>104.61</v>
      </c>
      <c r="Z128">
        <v>115.9</v>
      </c>
      <c r="AA128">
        <v>62.02</v>
      </c>
      <c r="AB128">
        <v>115.9</v>
      </c>
      <c r="AC128" s="2">
        <f>(Table2[[#This Row],[Close Price]]/Table2[[#This Row],[Day Low]])-1</f>
        <v>5.0090813497753572E-2</v>
      </c>
      <c r="AD128" s="2">
        <f>(Table2[[#This Row],[Day High]]/Table2[[#This Row],[Close Price]])-1</f>
        <v>5.5075102412380561E-2</v>
      </c>
      <c r="AE128" s="2">
        <f>(Table2[[#This Row],[Close Price]]/Table2[[#This Row],[Current Week Low]])-1</f>
        <v>5.0090813497753572E-2</v>
      </c>
      <c r="AF128" s="2">
        <f>(Table2[[#This Row],[Current Week High]]/Table2[[#This Row],[Close Price]])-1</f>
        <v>5.5075102412380561E-2</v>
      </c>
      <c r="AG128" s="2">
        <f>(Table2[[#This Row],[Close Price]]/Table2[[#This Row],[Current Month Low]])-1</f>
        <v>0.77120283779425969</v>
      </c>
      <c r="AH128" s="2">
        <f>(Table2[[#This Row],[Current Month High]]/Table2[[#This Row],[Close Price]])-1</f>
        <v>5.5075102412380561E-2</v>
      </c>
      <c r="AI128">
        <v>5.5075102412380499</v>
      </c>
      <c r="AJ128">
        <v>116.880552813425</v>
      </c>
      <c r="AK128" t="str">
        <f>IF(AND(Table2[[#This Row],[20D EMA]]&gt;Table2[[#This Row],[50D EMA]],Table2[[#This Row],[50D EMA]]&gt;Table2[[#This Row],[200D EMA]]),"Uptrend","Downtrend/NoTrend")</f>
        <v>Uptrend</v>
      </c>
      <c r="AL128">
        <v>0.54</v>
      </c>
      <c r="AM128" t="s">
        <v>10340</v>
      </c>
      <c r="AN128">
        <v>56.15</v>
      </c>
      <c r="AO128" t="s">
        <v>10340</v>
      </c>
      <c r="AP128">
        <v>8.9916339607795007E-2</v>
      </c>
      <c r="AQ128">
        <f>(Table2[[#This Row],[Sharpe Ratio]]-AVERAGE(Table2[Sharpe Ratio]))/_xlfn.STDEV.P(Table2[Sharpe Ratio])</f>
        <v>0.27495777655796139</v>
      </c>
      <c r="AR1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11.76910871590799</v>
      </c>
      <c r="AS128">
        <f>_xlfn.RANK.AVG(Table2[[#This Row],[1Y Return vs Nifty Z-Score]],Table2[1Y Return vs Nifty Z-Score])</f>
        <v>147</v>
      </c>
      <c r="AT128">
        <f>_xlfn.RANK.AVG(Table2[[#This Row],[6M Return vs Nifty Z-Score]],Table2[6M Return vs Nifty Z-Score])</f>
        <v>134</v>
      </c>
      <c r="AU128">
        <f>_xlfn.RANK.AVG(Table2[[#This Row],[Sharpe Ratio Z-Score]],Table2[Sharpe Ratio Z-Score])</f>
        <v>264</v>
      </c>
      <c r="AV128">
        <f>(Table2[[#This Row],[Rank 1Y]]+Table2[[#This Row],[Rank 6M]]+Table2[[#This Row],[Rank Sharpe]])/3</f>
        <v>181.66666666666666</v>
      </c>
    </row>
    <row r="129" spans="1:48" x14ac:dyDescent="0.3">
      <c r="A129" t="s">
        <v>447</v>
      </c>
      <c r="B129" t="s">
        <v>448</v>
      </c>
      <c r="C129" t="s">
        <v>10308</v>
      </c>
      <c r="D129" t="s">
        <v>386</v>
      </c>
      <c r="E129">
        <v>51646.56653923</v>
      </c>
      <c r="F129">
        <v>1753.7</v>
      </c>
      <c r="G129">
        <v>31.041750227440801</v>
      </c>
      <c r="H129">
        <f>(Table2[[#This Row],[1Y Return vs Nifty]]-AVERAGE(Table2[1Y Return vs Nifty]))/_xlfn.STDEV.P(Table2[1Y Return vs Nifty])</f>
        <v>3.5015036938149655E-2</v>
      </c>
      <c r="I129">
        <v>6.1492584247928797</v>
      </c>
      <c r="J129">
        <f>(Table2[[#This Row],[1M Return vs Nifty]]-AVERAGE(Table2[1M Return vs Nifty]))/_xlfn.STDEV.P(Table2[1M Return vs Nifty])</f>
        <v>0.43428288298488926</v>
      </c>
      <c r="K129">
        <v>51.9890165617321</v>
      </c>
      <c r="L129">
        <f>(Table2[[#This Row],[6M Return vs Nifty]]-AVERAGE(Table2[6M Return vs Nifty]))/_xlfn.STDEV.P(Table2[6M Return vs Nifty])</f>
        <v>1.5538161999669653</v>
      </c>
      <c r="M129">
        <v>-2.4526063388668899</v>
      </c>
      <c r="N129">
        <f>(Table2[[#This Row],[1W Return vs Nifty]]-AVERAGE(Table2[1W Return vs Nifty]))/_xlfn.STDEV.P(Table2[1W Return vs Nifty])</f>
        <v>-0.68354633970588363</v>
      </c>
      <c r="O129">
        <v>1702.18</v>
      </c>
      <c r="P129">
        <v>1608.0678652020199</v>
      </c>
      <c r="Q129">
        <v>1339.60690963246</v>
      </c>
      <c r="R129">
        <v>60.991742225686799</v>
      </c>
      <c r="S129" s="2">
        <f>(Table2[[#This Row],[Close Price]]-Table2[[#This Row],[20D EMA]])/Table2[[#This Row],[20D EMA]]</f>
        <v>3.0267069287619394E-2</v>
      </c>
      <c r="T129" s="2">
        <f>(Table2[[#This Row],[Close Price]]-Table2[[#This Row],[50D EMA]])/Table2[[#This Row],[50D EMA]]</f>
        <v>9.0563425803975334E-2</v>
      </c>
      <c r="U129" s="2">
        <f>(Table2[[#This Row],[Close Price]]-Table2[[#This Row],[200D EMA]])/Table2[[#This Row],[200D EMA]]</f>
        <v>0.30911537361445257</v>
      </c>
      <c r="V129">
        <v>0.79416402446426404</v>
      </c>
      <c r="W129">
        <v>1746.15</v>
      </c>
      <c r="X129">
        <v>1766.45</v>
      </c>
      <c r="Y129">
        <v>1746.15</v>
      </c>
      <c r="Z129">
        <v>1766.45</v>
      </c>
      <c r="AA129">
        <v>1585.55</v>
      </c>
      <c r="AB129">
        <v>1789</v>
      </c>
      <c r="AC129" s="2">
        <f>(Table2[[#This Row],[Close Price]]/Table2[[#This Row],[Day Low]])-1</f>
        <v>4.3237980700396861E-3</v>
      </c>
      <c r="AD129" s="2">
        <f>(Table2[[#This Row],[Day High]]/Table2[[#This Row],[Close Price]])-1</f>
        <v>7.2703427039972901E-3</v>
      </c>
      <c r="AE129" s="2">
        <f>(Table2[[#This Row],[Close Price]]/Table2[[#This Row],[Current Week Low]])-1</f>
        <v>4.3237980700396861E-3</v>
      </c>
      <c r="AF129" s="2">
        <f>(Table2[[#This Row],[Current Week High]]/Table2[[#This Row],[Close Price]])-1</f>
        <v>7.2703427039972901E-3</v>
      </c>
      <c r="AG129" s="2">
        <f>(Table2[[#This Row],[Close Price]]/Table2[[#This Row],[Current Month Low]])-1</f>
        <v>0.10605152786099459</v>
      </c>
      <c r="AH129" s="2">
        <f>(Table2[[#This Row],[Current Month High]]/Table2[[#This Row],[Close Price]])-1</f>
        <v>2.0128870388321785E-2</v>
      </c>
      <c r="AI129">
        <v>2.01288703883217</v>
      </c>
      <c r="AJ129">
        <v>72.091653991462593</v>
      </c>
      <c r="AK129" t="str">
        <f>IF(AND(Table2[[#This Row],[20D EMA]]&gt;Table2[[#This Row],[50D EMA]],Table2[[#This Row],[50D EMA]]&gt;Table2[[#This Row],[200D EMA]]),"Uptrend","Downtrend/NoTrend")</f>
        <v>Uptrend</v>
      </c>
      <c r="AL129">
        <v>0.17</v>
      </c>
      <c r="AM129" t="s">
        <v>10340</v>
      </c>
      <c r="AN129">
        <v>7.86</v>
      </c>
      <c r="AO129" t="s">
        <v>10340</v>
      </c>
      <c r="AP129">
        <v>0.11568911993093201</v>
      </c>
      <c r="AQ129">
        <f>(Table2[[#This Row],[Sharpe Ratio]]-AVERAGE(Table2[Sharpe Ratio]))/_xlfn.STDEV.P(Table2[Sharpe Ratio])</f>
        <v>0.56892458677925195</v>
      </c>
      <c r="AR1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1.9084923669633724</v>
      </c>
      <c r="AS129">
        <f>_xlfn.RANK.AVG(Table2[[#This Row],[1Y Return vs Nifty Z-Score]],Table2[1Y Return vs Nifty Z-Score])</f>
        <v>287</v>
      </c>
      <c r="AT129">
        <f>_xlfn.RANK.AVG(Table2[[#This Row],[6M Return vs Nifty Z-Score]],Table2[6M Return vs Nifty Z-Score])</f>
        <v>55</v>
      </c>
      <c r="AU129">
        <f>_xlfn.RANK.AVG(Table2[[#This Row],[Sharpe Ratio Z-Score]],Table2[Sharpe Ratio Z-Score])</f>
        <v>205</v>
      </c>
      <c r="AV129">
        <f>(Table2[[#This Row],[Rank 1Y]]+Table2[[#This Row],[Rank 6M]]+Table2[[#This Row],[Rank Sharpe]])/3</f>
        <v>182.33333333333334</v>
      </c>
    </row>
    <row r="130" spans="1:48" x14ac:dyDescent="0.3">
      <c r="A130" t="s">
        <v>929</v>
      </c>
      <c r="B130" t="s">
        <v>930</v>
      </c>
      <c r="C130" t="s">
        <v>10296</v>
      </c>
      <c r="D130" t="s">
        <v>931</v>
      </c>
      <c r="E130">
        <v>16146.41125617</v>
      </c>
      <c r="F130">
        <v>503.1</v>
      </c>
      <c r="G130">
        <v>133.79152269001199</v>
      </c>
      <c r="H130">
        <f>(Table2[[#This Row],[1Y Return vs Nifty]]-AVERAGE(Table2[1Y Return vs Nifty]))/_xlfn.STDEV.P(Table2[1Y Return vs Nifty])</f>
        <v>1.664514639557894</v>
      </c>
      <c r="I130">
        <v>-0.485990095877676</v>
      </c>
      <c r="J130">
        <f>(Table2[[#This Row],[1M Return vs Nifty]]-AVERAGE(Table2[1M Return vs Nifty]))/_xlfn.STDEV.P(Table2[1M Return vs Nifty])</f>
        <v>-0.18983171251543857</v>
      </c>
      <c r="K130">
        <v>5.3609310718632397</v>
      </c>
      <c r="L130">
        <f>(Table2[[#This Row],[6M Return vs Nifty]]-AVERAGE(Table2[6M Return vs Nifty]))/_xlfn.STDEV.P(Table2[6M Return vs Nifty])</f>
        <v>-4.6142733807155445E-2</v>
      </c>
      <c r="M130">
        <v>1.94074989982209</v>
      </c>
      <c r="N130">
        <f>(Table2[[#This Row],[1W Return vs Nifty]]-AVERAGE(Table2[1W Return vs Nifty]))/_xlfn.STDEV.P(Table2[1W Return vs Nifty])</f>
        <v>0.25708342986795396</v>
      </c>
      <c r="O130">
        <v>483.08</v>
      </c>
      <c r="P130">
        <v>475.22520470929902</v>
      </c>
      <c r="Q130">
        <v>392.67130258122597</v>
      </c>
      <c r="R130">
        <v>66.995440447955104</v>
      </c>
      <c r="S130" s="2">
        <f>(Table2[[#This Row],[Close Price]]-Table2[[#This Row],[20D EMA]])/Table2[[#This Row],[20D EMA]]</f>
        <v>4.1442411194833238E-2</v>
      </c>
      <c r="T130" s="2">
        <f>(Table2[[#This Row],[Close Price]]-Table2[[#This Row],[50D EMA]])/Table2[[#This Row],[50D EMA]]</f>
        <v>5.8655969873804038E-2</v>
      </c>
      <c r="U130" s="2">
        <f>(Table2[[#This Row],[Close Price]]-Table2[[#This Row],[200D EMA]])/Table2[[#This Row],[200D EMA]]</f>
        <v>0.28122426236109099</v>
      </c>
      <c r="V130">
        <v>0.46957348412017802</v>
      </c>
      <c r="W130">
        <v>497.35</v>
      </c>
      <c r="X130">
        <v>505.9</v>
      </c>
      <c r="Y130">
        <v>497.35</v>
      </c>
      <c r="Z130">
        <v>505.9</v>
      </c>
      <c r="AA130">
        <v>448.35</v>
      </c>
      <c r="AB130">
        <v>508.8</v>
      </c>
      <c r="AC130" s="2">
        <f>(Table2[[#This Row],[Close Price]]/Table2[[#This Row],[Day Low]])-1</f>
        <v>1.156127475620794E-2</v>
      </c>
      <c r="AD130" s="2">
        <f>(Table2[[#This Row],[Day High]]/Table2[[#This Row],[Close Price]])-1</f>
        <v>5.5654939375868739E-3</v>
      </c>
      <c r="AE130" s="2">
        <f>(Table2[[#This Row],[Close Price]]/Table2[[#This Row],[Current Week Low]])-1</f>
        <v>1.156127475620794E-2</v>
      </c>
      <c r="AF130" s="2">
        <f>(Table2[[#This Row],[Current Week High]]/Table2[[#This Row],[Close Price]])-1</f>
        <v>5.5654939375868739E-3</v>
      </c>
      <c r="AG130" s="2">
        <f>(Table2[[#This Row],[Close Price]]/Table2[[#This Row],[Current Month Low]])-1</f>
        <v>0.12211441953830704</v>
      </c>
      <c r="AH130" s="2">
        <f>(Table2[[#This Row],[Current Month High]]/Table2[[#This Row],[Close Price]])-1</f>
        <v>1.1329755515802065E-2</v>
      </c>
      <c r="AI130">
        <v>22.798648380043701</v>
      </c>
      <c r="AJ130">
        <v>199.73190348525401</v>
      </c>
      <c r="AK130" t="str">
        <f>IF(AND(Table2[[#This Row],[20D EMA]]&gt;Table2[[#This Row],[50D EMA]],Table2[[#This Row],[50D EMA]]&gt;Table2[[#This Row],[200D EMA]]),"Uptrend","Downtrend/NoTrend")</f>
        <v>Uptrend</v>
      </c>
      <c r="AL130">
        <v>0.26</v>
      </c>
      <c r="AM130" t="s">
        <v>10340</v>
      </c>
      <c r="AN130">
        <v>8.32</v>
      </c>
      <c r="AO130" t="s">
        <v>10340</v>
      </c>
      <c r="AP130">
        <v>0.12526424697458599</v>
      </c>
      <c r="AQ130">
        <f>(Table2[[#This Row],[Sharpe Ratio]]-AVERAGE(Table2[Sharpe Ratio]))/_xlfn.STDEV.P(Table2[Sharpe Ratio])</f>
        <v>0.67813940641435644</v>
      </c>
      <c r="AR1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2.3637630295176102</v>
      </c>
      <c r="AS130">
        <f>_xlfn.RANK.AVG(Table2[[#This Row],[1Y Return vs Nifty Z-Score]],Table2[1Y Return vs Nifty Z-Score])</f>
        <v>48</v>
      </c>
      <c r="AT130">
        <f>_xlfn.RANK.AVG(Table2[[#This Row],[6M Return vs Nifty Z-Score]],Table2[6M Return vs Nifty Z-Score])</f>
        <v>325</v>
      </c>
      <c r="AU130">
        <f>_xlfn.RANK.AVG(Table2[[#This Row],[Sharpe Ratio Z-Score]],Table2[Sharpe Ratio Z-Score])</f>
        <v>178</v>
      </c>
      <c r="AV130">
        <f>(Table2[[#This Row],[Rank 1Y]]+Table2[[#This Row],[Rank 6M]]+Table2[[#This Row],[Rank Sharpe]])/3</f>
        <v>183.66666666666666</v>
      </c>
    </row>
    <row r="131" spans="1:48" x14ac:dyDescent="0.3">
      <c r="A131" t="s">
        <v>1088</v>
      </c>
      <c r="B131" t="s">
        <v>1089</v>
      </c>
      <c r="C131" t="s">
        <v>10300</v>
      </c>
      <c r="D131" t="s">
        <v>101</v>
      </c>
      <c r="E131">
        <v>11927.632820610001</v>
      </c>
      <c r="F131">
        <v>908.7</v>
      </c>
      <c r="G131">
        <v>159.48412745745401</v>
      </c>
      <c r="H131">
        <f>(Table2[[#This Row],[1Y Return vs Nifty]]-AVERAGE(Table2[1Y Return vs Nifty]))/_xlfn.STDEV.P(Table2[1Y Return vs Nifty])</f>
        <v>2.0719713983946453</v>
      </c>
      <c r="I131">
        <v>-4.8495643465888003</v>
      </c>
      <c r="J131">
        <f>(Table2[[#This Row],[1M Return vs Nifty]]-AVERAGE(Table2[1M Return vs Nifty]))/_xlfn.STDEV.P(Table2[1M Return vs Nifty])</f>
        <v>-0.60027155812697819</v>
      </c>
      <c r="K131">
        <v>-10.6945529315109</v>
      </c>
      <c r="L131">
        <f>(Table2[[#This Row],[6M Return vs Nifty]]-AVERAGE(Table2[6M Return vs Nifty]))/_xlfn.STDEV.P(Table2[6M Return vs Nifty])</f>
        <v>-0.59705780564400668</v>
      </c>
      <c r="M131">
        <v>-12.226710500405</v>
      </c>
      <c r="N131">
        <f>(Table2[[#This Row],[1W Return vs Nifty]]-AVERAGE(Table2[1W Return vs Nifty]))/_xlfn.STDEV.P(Table2[1W Return vs Nifty])</f>
        <v>-2.7762091800863855</v>
      </c>
      <c r="O131">
        <v>969.23</v>
      </c>
      <c r="P131">
        <v>952.417854836483</v>
      </c>
      <c r="Q131">
        <v>768.18307400498497</v>
      </c>
      <c r="R131">
        <v>31.3695018047821</v>
      </c>
      <c r="S131" s="2">
        <f>(Table2[[#This Row],[Close Price]]-Table2[[#This Row],[20D EMA]])/Table2[[#This Row],[20D EMA]]</f>
        <v>-6.2451636866378439E-2</v>
      </c>
      <c r="T131" s="2">
        <f>(Table2[[#This Row],[Close Price]]-Table2[[#This Row],[50D EMA]])/Table2[[#This Row],[50D EMA]]</f>
        <v>-4.5901968988169284E-2</v>
      </c>
      <c r="U131" s="2">
        <f>(Table2[[#This Row],[Close Price]]-Table2[[#This Row],[200D EMA]])/Table2[[#This Row],[200D EMA]]</f>
        <v>0.18292114308431537</v>
      </c>
      <c r="V131">
        <v>0.93314957485588002</v>
      </c>
      <c r="W131">
        <v>900</v>
      </c>
      <c r="X131">
        <v>938.85</v>
      </c>
      <c r="Y131">
        <v>900</v>
      </c>
      <c r="Z131">
        <v>938.85</v>
      </c>
      <c r="AA131">
        <v>900</v>
      </c>
      <c r="AB131">
        <v>1118</v>
      </c>
      <c r="AC131" s="2">
        <f>(Table2[[#This Row],[Close Price]]/Table2[[#This Row],[Day Low]])-1</f>
        <v>9.6666666666667123E-3</v>
      </c>
      <c r="AD131" s="2">
        <f>(Table2[[#This Row],[Day High]]/Table2[[#This Row],[Close Price]])-1</f>
        <v>3.3179267084846531E-2</v>
      </c>
      <c r="AE131" s="2">
        <f>(Table2[[#This Row],[Close Price]]/Table2[[#This Row],[Current Week Low]])-1</f>
        <v>9.6666666666667123E-3</v>
      </c>
      <c r="AF131" s="2">
        <f>(Table2[[#This Row],[Current Week High]]/Table2[[#This Row],[Close Price]])-1</f>
        <v>3.3179267084846531E-2</v>
      </c>
      <c r="AG131" s="2">
        <f>(Table2[[#This Row],[Close Price]]/Table2[[#This Row],[Current Month Low]])-1</f>
        <v>9.6666666666667123E-3</v>
      </c>
      <c r="AH131" s="2">
        <f>(Table2[[#This Row],[Current Month High]]/Table2[[#This Row],[Close Price]])-1</f>
        <v>0.23032904148783961</v>
      </c>
      <c r="AI131">
        <v>23.032904148783899</v>
      </c>
      <c r="AJ131">
        <v>255.88772845953</v>
      </c>
      <c r="AK131" t="str">
        <f>IF(AND(Table2[[#This Row],[20D EMA]]&gt;Table2[[#This Row],[50D EMA]],Table2[[#This Row],[50D EMA]]&gt;Table2[[#This Row],[200D EMA]]),"Uptrend","Downtrend/NoTrend")</f>
        <v>Uptrend</v>
      </c>
      <c r="AL131">
        <v>-0.05</v>
      </c>
      <c r="AM131" t="s">
        <v>10339</v>
      </c>
      <c r="AN131">
        <v>-5.93</v>
      </c>
      <c r="AO131" t="s">
        <v>10339</v>
      </c>
      <c r="AP131">
        <v>0.30710903636759501</v>
      </c>
      <c r="AQ131">
        <f>(Table2[[#This Row],[Sharpe Ratio]]-AVERAGE(Table2[Sharpe Ratio]))/_xlfn.STDEV.P(Table2[Sharpe Ratio])</f>
        <v>2.7522785572158663</v>
      </c>
      <c r="AR1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0.85071141175314091</v>
      </c>
      <c r="AS131">
        <f>_xlfn.RANK.AVG(Table2[[#This Row],[1Y Return vs Nifty Z-Score]],Table2[1Y Return vs Nifty Z-Score])</f>
        <v>30</v>
      </c>
      <c r="AT131">
        <f>_xlfn.RANK.AVG(Table2[[#This Row],[6M Return vs Nifty Z-Score]],Table2[6M Return vs Nifty Z-Score])</f>
        <v>520</v>
      </c>
      <c r="AU131">
        <f>_xlfn.RANK.AVG(Table2[[#This Row],[Sharpe Ratio Z-Score]],Table2[Sharpe Ratio Z-Score])</f>
        <v>2</v>
      </c>
      <c r="AV131">
        <f>(Table2[[#This Row],[Rank 1Y]]+Table2[[#This Row],[Rank 6M]]+Table2[[#This Row],[Rank Sharpe]])/3</f>
        <v>184</v>
      </c>
    </row>
    <row r="132" spans="1:48" x14ac:dyDescent="0.3">
      <c r="A132" t="s">
        <v>1128</v>
      </c>
      <c r="B132" t="s">
        <v>1129</v>
      </c>
      <c r="C132" t="s">
        <v>10305</v>
      </c>
      <c r="D132" t="s">
        <v>253</v>
      </c>
      <c r="E132">
        <v>11180.956753139901</v>
      </c>
      <c r="F132">
        <v>1680.45</v>
      </c>
      <c r="G132">
        <v>52.9780507750067</v>
      </c>
      <c r="H132">
        <f>(Table2[[#This Row],[1Y Return vs Nifty]]-AVERAGE(Table2[1Y Return vs Nifty]))/_xlfn.STDEV.P(Table2[1Y Return vs Nifty])</f>
        <v>0.38290089759274981</v>
      </c>
      <c r="I132">
        <v>-4.9272020897956601</v>
      </c>
      <c r="J132">
        <f>(Table2[[#This Row],[1M Return vs Nifty]]-AVERAGE(Table2[1M Return vs Nifty]))/_xlfn.STDEV.P(Table2[1M Return vs Nifty])</f>
        <v>-0.60757420075538282</v>
      </c>
      <c r="K132">
        <v>23.055576866080202</v>
      </c>
      <c r="L132">
        <f>(Table2[[#This Row],[6M Return vs Nifty]]-AVERAGE(Table2[6M Return vs Nifty]))/_xlfn.STDEV.P(Table2[6M Return vs Nifty])</f>
        <v>0.561017228284304</v>
      </c>
      <c r="M132">
        <v>-0.370981698435213</v>
      </c>
      <c r="N132">
        <f>(Table2[[#This Row],[1W Return vs Nifty]]-AVERAGE(Table2[1W Return vs Nifty]))/_xlfn.STDEV.P(Table2[1W Return vs Nifty])</f>
        <v>-0.23786472421895738</v>
      </c>
      <c r="O132">
        <v>1737.83</v>
      </c>
      <c r="P132">
        <v>1707.80400759077</v>
      </c>
      <c r="Q132">
        <v>1420.1528067335501</v>
      </c>
      <c r="R132">
        <v>34.6531810091723</v>
      </c>
      <c r="S132" s="2">
        <f>(Table2[[#This Row],[Close Price]]-Table2[[#This Row],[20D EMA]])/Table2[[#This Row],[20D EMA]]</f>
        <v>-3.3018189351087211E-2</v>
      </c>
      <c r="T132" s="2">
        <f>(Table2[[#This Row],[Close Price]]-Table2[[#This Row],[50D EMA]])/Table2[[#This Row],[50D EMA]]</f>
        <v>-1.601706487933514E-2</v>
      </c>
      <c r="U132" s="2">
        <f>(Table2[[#This Row],[Close Price]]-Table2[[#This Row],[200D EMA]])/Table2[[#This Row],[200D EMA]]</f>
        <v>0.18328815887436198</v>
      </c>
      <c r="V132">
        <v>0.41374977503640298</v>
      </c>
      <c r="W132">
        <v>1667.65</v>
      </c>
      <c r="X132">
        <v>1735.2</v>
      </c>
      <c r="Y132">
        <v>1667.65</v>
      </c>
      <c r="Z132">
        <v>1735.2</v>
      </c>
      <c r="AA132">
        <v>1665</v>
      </c>
      <c r="AB132">
        <v>1970.2</v>
      </c>
      <c r="AC132" s="2">
        <f>(Table2[[#This Row],[Close Price]]/Table2[[#This Row],[Day Low]])-1</f>
        <v>7.6754714718316741E-3</v>
      </c>
      <c r="AD132" s="2">
        <f>(Table2[[#This Row],[Day High]]/Table2[[#This Row],[Close Price]])-1</f>
        <v>3.2580558778898538E-2</v>
      </c>
      <c r="AE132" s="2">
        <f>(Table2[[#This Row],[Close Price]]/Table2[[#This Row],[Current Week Low]])-1</f>
        <v>7.6754714718316741E-3</v>
      </c>
      <c r="AF132" s="2">
        <f>(Table2[[#This Row],[Current Week High]]/Table2[[#This Row],[Close Price]])-1</f>
        <v>3.2580558778898538E-2</v>
      </c>
      <c r="AG132" s="2">
        <f>(Table2[[#This Row],[Close Price]]/Table2[[#This Row],[Current Month Low]])-1</f>
        <v>9.2792792792792955E-3</v>
      </c>
      <c r="AH132" s="2">
        <f>(Table2[[#This Row],[Current Month High]]/Table2[[#This Row],[Close Price]])-1</f>
        <v>0.17242405308101993</v>
      </c>
      <c r="AI132">
        <v>17.242405308101901</v>
      </c>
      <c r="AJ132">
        <v>99.649518830937296</v>
      </c>
      <c r="AK132" t="str">
        <f>IF(AND(Table2[[#This Row],[20D EMA]]&gt;Table2[[#This Row],[50D EMA]],Table2[[#This Row],[50D EMA]]&gt;Table2[[#This Row],[200D EMA]]),"Uptrend","Downtrend/NoTrend")</f>
        <v>Uptrend</v>
      </c>
      <c r="AL132">
        <v>0.02</v>
      </c>
      <c r="AM132" t="s">
        <v>10340</v>
      </c>
      <c r="AN132">
        <v>-6.07</v>
      </c>
      <c r="AO132" t="s">
        <v>10339</v>
      </c>
      <c r="AP132">
        <v>0.12524694973362999</v>
      </c>
      <c r="AQ132">
        <f>(Table2[[#This Row],[Sharpe Ratio]]-AVERAGE(Table2[Sharpe Ratio]))/_xlfn.STDEV.P(Table2[Sharpe Ratio])</f>
        <v>0.67794211242101499</v>
      </c>
      <c r="AR1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0.77642131332372855</v>
      </c>
      <c r="AS132">
        <f>_xlfn.RANK.AVG(Table2[[#This Row],[1Y Return vs Nifty Z-Score]],Table2[1Y Return vs Nifty Z-Score])</f>
        <v>194</v>
      </c>
      <c r="AT132">
        <f>_xlfn.RANK.AVG(Table2[[#This Row],[6M Return vs Nifty Z-Score]],Table2[6M Return vs Nifty Z-Score])</f>
        <v>179</v>
      </c>
      <c r="AU132">
        <f>_xlfn.RANK.AVG(Table2[[#This Row],[Sharpe Ratio Z-Score]],Table2[Sharpe Ratio Z-Score])</f>
        <v>179</v>
      </c>
      <c r="AV132">
        <f>(Table2[[#This Row],[Rank 1Y]]+Table2[[#This Row],[Rank 6M]]+Table2[[#This Row],[Rank Sharpe]])/3</f>
        <v>184</v>
      </c>
    </row>
    <row r="133" spans="1:48" x14ac:dyDescent="0.3">
      <c r="A133" t="s">
        <v>1530</v>
      </c>
      <c r="B133" t="s">
        <v>1531</v>
      </c>
      <c r="C133" t="s">
        <v>10298</v>
      </c>
      <c r="D133" t="s">
        <v>46</v>
      </c>
      <c r="E133">
        <v>6587.1702869049996</v>
      </c>
      <c r="F133">
        <v>234.65</v>
      </c>
      <c r="G133">
        <v>104.362994365471</v>
      </c>
      <c r="H133">
        <f>(Table2[[#This Row],[1Y Return vs Nifty]]-AVERAGE(Table2[1Y Return vs Nifty]))/_xlfn.STDEV.P(Table2[1Y Return vs Nifty])</f>
        <v>1.1978101976770943</v>
      </c>
      <c r="I133">
        <v>-11.3568360965991</v>
      </c>
      <c r="J133">
        <f>(Table2[[#This Row],[1M Return vs Nifty]]-AVERAGE(Table2[1M Return vs Nifty]))/_xlfn.STDEV.P(Table2[1M Return vs Nifty])</f>
        <v>-1.2123485984091042</v>
      </c>
      <c r="K133">
        <v>17.8492208924234</v>
      </c>
      <c r="L133">
        <f>(Table2[[#This Row],[6M Return vs Nifty]]-AVERAGE(Table2[6M Return vs Nifty]))/_xlfn.STDEV.P(Table2[6M Return vs Nifty])</f>
        <v>0.38237048212376606</v>
      </c>
      <c r="M133">
        <v>-3.24289264359816</v>
      </c>
      <c r="N133">
        <f>(Table2[[#This Row],[1W Return vs Nifty]]-AVERAGE(Table2[1W Return vs Nifty]))/_xlfn.STDEV.P(Table2[1W Return vs Nifty])</f>
        <v>-0.85274883190773676</v>
      </c>
      <c r="O133">
        <v>237.39</v>
      </c>
      <c r="P133">
        <v>230.75166290174101</v>
      </c>
      <c r="Q133">
        <v>187.20392812836999</v>
      </c>
      <c r="R133">
        <v>44.969792024522398</v>
      </c>
      <c r="S133" s="2">
        <f>(Table2[[#This Row],[Close Price]]-Table2[[#This Row],[20D EMA]])/Table2[[#This Row],[20D EMA]]</f>
        <v>-1.1542187960739631E-2</v>
      </c>
      <c r="T133" s="2">
        <f>(Table2[[#This Row],[Close Price]]-Table2[[#This Row],[50D EMA]])/Table2[[#This Row],[50D EMA]]</f>
        <v>1.6894080195291969E-2</v>
      </c>
      <c r="U133" s="2">
        <f>(Table2[[#This Row],[Close Price]]-Table2[[#This Row],[200D EMA]])/Table2[[#This Row],[200D EMA]]</f>
        <v>0.25344592042478487</v>
      </c>
      <c r="V133">
        <v>0.479530794275568</v>
      </c>
      <c r="W133">
        <v>232.15</v>
      </c>
      <c r="X133">
        <v>245</v>
      </c>
      <c r="Y133">
        <v>232.15</v>
      </c>
      <c r="Z133">
        <v>245</v>
      </c>
      <c r="AA133">
        <v>228.15</v>
      </c>
      <c r="AB133">
        <v>259.85000000000002</v>
      </c>
      <c r="AC133" s="2">
        <f>(Table2[[#This Row],[Close Price]]/Table2[[#This Row],[Day Low]])-1</f>
        <v>1.0768899418479361E-2</v>
      </c>
      <c r="AD133" s="2">
        <f>(Table2[[#This Row],[Day High]]/Table2[[#This Row],[Close Price]])-1</f>
        <v>4.4108246324312761E-2</v>
      </c>
      <c r="AE133" s="2">
        <f>(Table2[[#This Row],[Close Price]]/Table2[[#This Row],[Current Week Low]])-1</f>
        <v>1.0768899418479361E-2</v>
      </c>
      <c r="AF133" s="2">
        <f>(Table2[[#This Row],[Current Week High]]/Table2[[#This Row],[Close Price]])-1</f>
        <v>4.4108246324312761E-2</v>
      </c>
      <c r="AG133" s="2">
        <f>(Table2[[#This Row],[Close Price]]/Table2[[#This Row],[Current Month Low]])-1</f>
        <v>2.8490028490028463E-2</v>
      </c>
      <c r="AH133" s="2">
        <f>(Table2[[#This Row],[Current Month High]]/Table2[[#This Row],[Close Price]])-1</f>
        <v>0.10739399105050085</v>
      </c>
      <c r="AI133">
        <v>15.874707010441</v>
      </c>
      <c r="AJ133">
        <v>135.829145728643</v>
      </c>
      <c r="AK133" t="str">
        <f>IF(AND(Table2[[#This Row],[20D EMA]]&gt;Table2[[#This Row],[50D EMA]],Table2[[#This Row],[50D EMA]]&gt;Table2[[#This Row],[200D EMA]]),"Uptrend","Downtrend/NoTrend")</f>
        <v>Uptrend</v>
      </c>
      <c r="AL133">
        <v>0.17</v>
      </c>
      <c r="AM133" t="s">
        <v>10340</v>
      </c>
      <c r="AN133">
        <v>-1.2</v>
      </c>
      <c r="AO133" t="s">
        <v>10339</v>
      </c>
      <c r="AP133">
        <v>8.9955526449112005E-2</v>
      </c>
      <c r="AQ133">
        <f>(Table2[[#This Row],[Sharpe Ratio]]-AVERAGE(Table2[Sharpe Ratio]))/_xlfn.STDEV.P(Table2[Sharpe Ratio])</f>
        <v>0.27540474543753796</v>
      </c>
      <c r="AR1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-0.2095120050784427</v>
      </c>
      <c r="AS133">
        <f>_xlfn.RANK.AVG(Table2[[#This Row],[1Y Return vs Nifty Z-Score]],Table2[1Y Return vs Nifty Z-Score])</f>
        <v>81</v>
      </c>
      <c r="AT133">
        <f>_xlfn.RANK.AVG(Table2[[#This Row],[6M Return vs Nifty Z-Score]],Table2[6M Return vs Nifty Z-Score])</f>
        <v>213</v>
      </c>
      <c r="AU133">
        <f>_xlfn.RANK.AVG(Table2[[#This Row],[Sharpe Ratio Z-Score]],Table2[Sharpe Ratio Z-Score])</f>
        <v>262</v>
      </c>
      <c r="AV133">
        <f>(Table2[[#This Row],[Rank 1Y]]+Table2[[#This Row],[Rank 6M]]+Table2[[#This Row],[Rank Sharpe]])/3</f>
        <v>185.33333333333334</v>
      </c>
    </row>
    <row r="134" spans="1:48" x14ac:dyDescent="0.3">
      <c r="A134" t="s">
        <v>859</v>
      </c>
      <c r="B134" t="s">
        <v>860</v>
      </c>
      <c r="C134" t="s">
        <v>10306</v>
      </c>
      <c r="D134" t="s">
        <v>423</v>
      </c>
      <c r="E134">
        <v>18216.375907795002</v>
      </c>
      <c r="F134">
        <v>1275.95</v>
      </c>
      <c r="G134">
        <v>37.672825215716699</v>
      </c>
      <c r="H134">
        <f>(Table2[[#This Row],[1Y Return vs Nifty]]-AVERAGE(Table2[1Y Return vs Nifty]))/_xlfn.STDEV.P(Table2[1Y Return vs Nifty])</f>
        <v>0.1401766718437002</v>
      </c>
      <c r="I134">
        <v>-2.0998383673281</v>
      </c>
      <c r="J134">
        <f>(Table2[[#This Row],[1M Return vs Nifty]]-AVERAGE(Table2[1M Return vs Nifty]))/_xlfn.STDEV.P(Table2[1M Return vs Nifty])</f>
        <v>-0.34163103969925218</v>
      </c>
      <c r="K134">
        <v>19.964976060316701</v>
      </c>
      <c r="L134">
        <f>(Table2[[#This Row],[6M Return vs Nifty]]-AVERAGE(Table2[6M Return vs Nifty]))/_xlfn.STDEV.P(Table2[6M Return vs Nifty])</f>
        <v>0.45496881737570677</v>
      </c>
      <c r="M134">
        <v>-7.5204694688321796</v>
      </c>
      <c r="N134">
        <f>(Table2[[#This Row],[1W Return vs Nifty]]-AVERAGE(Table2[1W Return vs Nifty]))/_xlfn.STDEV.P(Table2[1W Return vs Nifty])</f>
        <v>-1.7685899075804326</v>
      </c>
      <c r="O134">
        <v>1342.17</v>
      </c>
      <c r="P134">
        <v>1292.62591256677</v>
      </c>
      <c r="Q134">
        <v>1084.31285101307</v>
      </c>
      <c r="R134">
        <v>30.465781682449499</v>
      </c>
      <c r="S134" s="2">
        <f>(Table2[[#This Row],[Close Price]]-Table2[[#This Row],[20D EMA]])/Table2[[#This Row],[20D EMA]]</f>
        <v>-4.9338012323327164E-2</v>
      </c>
      <c r="T134" s="2">
        <f>(Table2[[#This Row],[Close Price]]-Table2[[#This Row],[50D EMA]])/Table2[[#This Row],[50D EMA]]</f>
        <v>-1.2900803244502945E-2</v>
      </c>
      <c r="U134" s="2">
        <f>(Table2[[#This Row],[Close Price]]-Table2[[#This Row],[200D EMA]])/Table2[[#This Row],[200D EMA]]</f>
        <v>0.17673603038817076</v>
      </c>
      <c r="V134">
        <v>0.47605824402089603</v>
      </c>
      <c r="W134">
        <v>1272</v>
      </c>
      <c r="X134">
        <v>1331.45</v>
      </c>
      <c r="Y134">
        <v>1272</v>
      </c>
      <c r="Z134">
        <v>1331.45</v>
      </c>
      <c r="AA134">
        <v>1252.1500000000001</v>
      </c>
      <c r="AB134">
        <v>1420</v>
      </c>
      <c r="AC134" s="2">
        <f>(Table2[[#This Row],[Close Price]]/Table2[[#This Row],[Day Low]])-1</f>
        <v>3.105345911949664E-3</v>
      </c>
      <c r="AD134" s="2">
        <f>(Table2[[#This Row],[Day High]]/Table2[[#This Row],[Close Price]])-1</f>
        <v>4.3497002233629845E-2</v>
      </c>
      <c r="AE134" s="2">
        <f>(Table2[[#This Row],[Close Price]]/Table2[[#This Row],[Current Week Low]])-1</f>
        <v>3.105345911949664E-3</v>
      </c>
      <c r="AF134" s="2">
        <f>(Table2[[#This Row],[Current Week High]]/Table2[[#This Row],[Close Price]])-1</f>
        <v>4.3497002233629845E-2</v>
      </c>
      <c r="AG134" s="2">
        <f>(Table2[[#This Row],[Close Price]]/Table2[[#This Row],[Current Month Low]])-1</f>
        <v>1.9007307431218257E-2</v>
      </c>
      <c r="AH134" s="2">
        <f>(Table2[[#This Row],[Current Month High]]/Table2[[#This Row],[Close Price]])-1</f>
        <v>0.11289627336494368</v>
      </c>
      <c r="AI134">
        <v>20.984364591088902</v>
      </c>
      <c r="AJ134">
        <v>75.388316151202702</v>
      </c>
      <c r="AK134" t="str">
        <f>IF(AND(Table2[[#This Row],[20D EMA]]&gt;Table2[[#This Row],[50D EMA]],Table2[[#This Row],[50D EMA]]&gt;Table2[[#This Row],[200D EMA]]),"Uptrend","Downtrend/NoTrend")</f>
        <v>Uptrend</v>
      </c>
      <c r="AL134">
        <v>0.09</v>
      </c>
      <c r="AM134" t="s">
        <v>10340</v>
      </c>
      <c r="AN134">
        <v>-4.8099999999999996</v>
      </c>
      <c r="AO134" t="s">
        <v>10339</v>
      </c>
      <c r="AP134">
        <v>0.15988142368955399</v>
      </c>
      <c r="AQ134">
        <f>(Table2[[#This Row],[Sharpe Ratio]]-AVERAGE(Table2[Sharpe Ratio]))/_xlfn.STDEV.P(Table2[Sharpe Ratio])</f>
        <v>1.0729862522018987</v>
      </c>
      <c r="AR1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-0.44208920585837919</v>
      </c>
      <c r="AS134">
        <f>_xlfn.RANK.AVG(Table2[[#This Row],[1Y Return vs Nifty Z-Score]],Table2[1Y Return vs Nifty Z-Score])</f>
        <v>259</v>
      </c>
      <c r="AT134">
        <f>_xlfn.RANK.AVG(Table2[[#This Row],[6M Return vs Nifty Z-Score]],Table2[6M Return vs Nifty Z-Score])</f>
        <v>200</v>
      </c>
      <c r="AU134">
        <f>_xlfn.RANK.AVG(Table2[[#This Row],[Sharpe Ratio Z-Score]],Table2[Sharpe Ratio Z-Score])</f>
        <v>100</v>
      </c>
      <c r="AV134">
        <f>(Table2[[#This Row],[Rank 1Y]]+Table2[[#This Row],[Rank 6M]]+Table2[[#This Row],[Rank Sharpe]])/3</f>
        <v>186.33333333333334</v>
      </c>
    </row>
    <row r="135" spans="1:48" x14ac:dyDescent="0.3">
      <c r="A135" t="s">
        <v>279</v>
      </c>
      <c r="B135" t="s">
        <v>280</v>
      </c>
      <c r="C135" t="s">
        <v>10297</v>
      </c>
      <c r="D135" t="s">
        <v>186</v>
      </c>
      <c r="E135">
        <v>97788.354920190002</v>
      </c>
      <c r="F135">
        <v>3595.35</v>
      </c>
      <c r="G135">
        <v>55.910771834606301</v>
      </c>
      <c r="H135">
        <f>(Table2[[#This Row],[1Y Return vs Nifty]]-AVERAGE(Table2[1Y Return vs Nifty]))/_xlfn.STDEV.P(Table2[1Y Return vs Nifty])</f>
        <v>0.42941066288641905</v>
      </c>
      <c r="I135">
        <v>11.7588856091621</v>
      </c>
      <c r="J135">
        <f>(Table2[[#This Row],[1M Return vs Nifty]]-AVERAGE(Table2[1M Return vs Nifty]))/_xlfn.STDEV.P(Table2[1M Return vs Nifty])</f>
        <v>0.96192705338386386</v>
      </c>
      <c r="K135">
        <v>29.544549787885899</v>
      </c>
      <c r="L135">
        <f>(Table2[[#This Row],[6M Return vs Nifty]]-AVERAGE(Table2[6M Return vs Nifty]))/_xlfn.STDEV.P(Table2[6M Return vs Nifty])</f>
        <v>0.78367466935631958</v>
      </c>
      <c r="M135">
        <v>-2.1687095068723901</v>
      </c>
      <c r="N135">
        <f>(Table2[[#This Row],[1W Return vs Nifty]]-AVERAGE(Table2[1W Return vs Nifty]))/_xlfn.STDEV.P(Table2[1W Return vs Nifty])</f>
        <v>-0.6227632396899796</v>
      </c>
      <c r="O135">
        <v>3444.8</v>
      </c>
      <c r="P135">
        <v>3234.5194152885801</v>
      </c>
      <c r="Q135">
        <v>2745.0646431718501</v>
      </c>
      <c r="R135">
        <v>71.462699161424297</v>
      </c>
      <c r="S135" s="2">
        <f>(Table2[[#This Row],[Close Price]]-Table2[[#This Row],[20D EMA]])/Table2[[#This Row],[20D EMA]]</f>
        <v>4.3703553181606979E-2</v>
      </c>
      <c r="T135" s="2">
        <f>(Table2[[#This Row],[Close Price]]-Table2[[#This Row],[50D EMA]])/Table2[[#This Row],[50D EMA]]</f>
        <v>0.1115561659657643</v>
      </c>
      <c r="U135" s="2">
        <f>(Table2[[#This Row],[Close Price]]-Table2[[#This Row],[200D EMA]])/Table2[[#This Row],[200D EMA]]</f>
        <v>0.30975057689194069</v>
      </c>
      <c r="V135">
        <v>0.86039277911398404</v>
      </c>
      <c r="W135">
        <v>3512.05</v>
      </c>
      <c r="X135">
        <v>3601.25</v>
      </c>
      <c r="Y135">
        <v>3512.05</v>
      </c>
      <c r="Z135">
        <v>3601.25</v>
      </c>
      <c r="AA135">
        <v>3302</v>
      </c>
      <c r="AB135">
        <v>3623.9</v>
      </c>
      <c r="AC135" s="2">
        <f>(Table2[[#This Row],[Close Price]]/Table2[[#This Row],[Day Low]])-1</f>
        <v>2.37183411397901E-2</v>
      </c>
      <c r="AD135" s="2">
        <f>(Table2[[#This Row],[Day High]]/Table2[[#This Row],[Close Price]])-1</f>
        <v>1.6410085249003448E-3</v>
      </c>
      <c r="AE135" s="2">
        <f>(Table2[[#This Row],[Close Price]]/Table2[[#This Row],[Current Week Low]])-1</f>
        <v>2.37183411397901E-2</v>
      </c>
      <c r="AF135" s="2">
        <f>(Table2[[#This Row],[Current Week High]]/Table2[[#This Row],[Close Price]])-1</f>
        <v>1.6410085249003448E-3</v>
      </c>
      <c r="AG135" s="2">
        <f>(Table2[[#This Row],[Close Price]]/Table2[[#This Row],[Current Month Low]])-1</f>
        <v>8.8840096910963062E-2</v>
      </c>
      <c r="AH135" s="2">
        <f>(Table2[[#This Row],[Current Month High]]/Table2[[#This Row],[Close Price]])-1</f>
        <v>7.9408124382884804E-3</v>
      </c>
      <c r="AI135">
        <v>0.79408124382884804</v>
      </c>
      <c r="AJ135">
        <v>87.844827586206804</v>
      </c>
      <c r="AK135" t="str">
        <f>IF(AND(Table2[[#This Row],[20D EMA]]&gt;Table2[[#This Row],[50D EMA]],Table2[[#This Row],[50D EMA]]&gt;Table2[[#This Row],[200D EMA]]),"Uptrend","Downtrend/NoTrend")</f>
        <v>Uptrend</v>
      </c>
      <c r="AL135">
        <v>0.1</v>
      </c>
      <c r="AM135" t="s">
        <v>10340</v>
      </c>
      <c r="AN135">
        <v>4.25</v>
      </c>
      <c r="AO135" t="s">
        <v>10340</v>
      </c>
      <c r="AP135">
        <v>9.5472834057708997E-2</v>
      </c>
      <c r="AQ135">
        <f>(Table2[[#This Row],[Sharpe Ratio]]-AVERAGE(Table2[Sharpe Ratio]))/_xlfn.STDEV.P(Table2[Sharpe Ratio])</f>
        <v>0.33833568646809808</v>
      </c>
      <c r="AR1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1.890584832404721</v>
      </c>
      <c r="AS135">
        <f>_xlfn.RANK.AVG(Table2[[#This Row],[1Y Return vs Nifty Z-Score]],Table2[1Y Return vs Nifty Z-Score])</f>
        <v>186</v>
      </c>
      <c r="AT135">
        <f>_xlfn.RANK.AVG(Table2[[#This Row],[6M Return vs Nifty Z-Score]],Table2[6M Return vs Nifty Z-Score])</f>
        <v>139</v>
      </c>
      <c r="AU135">
        <f>_xlfn.RANK.AVG(Table2[[#This Row],[Sharpe Ratio Z-Score]],Table2[Sharpe Ratio Z-Score])</f>
        <v>245</v>
      </c>
      <c r="AV135">
        <f>(Table2[[#This Row],[Rank 1Y]]+Table2[[#This Row],[Rank 6M]]+Table2[[#This Row],[Rank Sharpe]])/3</f>
        <v>190</v>
      </c>
    </row>
    <row r="136" spans="1:48" x14ac:dyDescent="0.3">
      <c r="A136" t="s">
        <v>974</v>
      </c>
      <c r="B136" t="s">
        <v>975</v>
      </c>
      <c r="C136" t="s">
        <v>10293</v>
      </c>
      <c r="D136" t="s">
        <v>18</v>
      </c>
      <c r="E136">
        <v>14919.433166000001</v>
      </c>
      <c r="F136">
        <v>1001.9</v>
      </c>
      <c r="G136">
        <v>129.60652594550101</v>
      </c>
      <c r="H136">
        <f>(Table2[[#This Row],[1Y Return vs Nifty]]-AVERAGE(Table2[1Y Return vs Nifty]))/_xlfn.STDEV.P(Table2[1Y Return vs Nifty])</f>
        <v>1.5981451443395012</v>
      </c>
      <c r="I136">
        <v>1.2425908170450899</v>
      </c>
      <c r="J136">
        <f>(Table2[[#This Row],[1M Return vs Nifty]]-AVERAGE(Table2[1M Return vs Nifty]))/_xlfn.STDEV.P(Table2[1M Return vs Nifty])</f>
        <v>-2.7240579131733295E-2</v>
      </c>
      <c r="K136">
        <v>-6.75494693032757</v>
      </c>
      <c r="L136">
        <f>(Table2[[#This Row],[6M Return vs Nifty]]-AVERAGE(Table2[6M Return vs Nifty]))/_xlfn.STDEV.P(Table2[6M Return vs Nifty])</f>
        <v>-0.46187730764751606</v>
      </c>
      <c r="M136">
        <v>-0.14283985513087</v>
      </c>
      <c r="N136">
        <f>(Table2[[#This Row],[1W Return vs Nifty]]-AVERAGE(Table2[1W Return vs Nifty]))/_xlfn.STDEV.P(Table2[1W Return vs Nifty])</f>
        <v>-0.18901892209444027</v>
      </c>
      <c r="O136">
        <v>981.51</v>
      </c>
      <c r="P136">
        <v>980.14878326728899</v>
      </c>
      <c r="Q136">
        <v>856.96154615349099</v>
      </c>
      <c r="R136">
        <v>58.073960126664304</v>
      </c>
      <c r="S136" s="2">
        <f>(Table2[[#This Row],[Close Price]]-Table2[[#This Row],[20D EMA]])/Table2[[#This Row],[20D EMA]]</f>
        <v>2.0774113355951529E-2</v>
      </c>
      <c r="T136" s="2">
        <f>(Table2[[#This Row],[Close Price]]-Table2[[#This Row],[50D EMA]])/Table2[[#This Row],[50D EMA]]</f>
        <v>2.2191749971064725E-2</v>
      </c>
      <c r="U136" s="2">
        <f>(Table2[[#This Row],[Close Price]]-Table2[[#This Row],[200D EMA]])/Table2[[#This Row],[200D EMA]]</f>
        <v>0.1691306389383182</v>
      </c>
      <c r="V136">
        <v>0.80790353293565098</v>
      </c>
      <c r="W136">
        <v>997.3</v>
      </c>
      <c r="X136">
        <v>1027</v>
      </c>
      <c r="Y136">
        <v>997.3</v>
      </c>
      <c r="Z136">
        <v>1027</v>
      </c>
      <c r="AA136">
        <v>886.65</v>
      </c>
      <c r="AB136">
        <v>1039</v>
      </c>
      <c r="AC136" s="2">
        <f>(Table2[[#This Row],[Close Price]]/Table2[[#This Row],[Day Low]])-1</f>
        <v>4.6124536247869052E-3</v>
      </c>
      <c r="AD136" s="2">
        <f>(Table2[[#This Row],[Day High]]/Table2[[#This Row],[Close Price]])-1</f>
        <v>2.5052400439165678E-2</v>
      </c>
      <c r="AE136" s="2">
        <f>(Table2[[#This Row],[Close Price]]/Table2[[#This Row],[Current Week Low]])-1</f>
        <v>4.6124536247869052E-3</v>
      </c>
      <c r="AF136" s="2">
        <f>(Table2[[#This Row],[Current Week High]]/Table2[[#This Row],[Close Price]])-1</f>
        <v>2.5052400439165678E-2</v>
      </c>
      <c r="AG136" s="2">
        <f>(Table2[[#This Row],[Close Price]]/Table2[[#This Row],[Current Month Low]])-1</f>
        <v>0.12998364630914105</v>
      </c>
      <c r="AH136" s="2">
        <f>(Table2[[#This Row],[Current Month High]]/Table2[[#This Row],[Close Price]])-1</f>
        <v>3.7029643677013668E-2</v>
      </c>
      <c r="AI136">
        <v>27.2582094021359</v>
      </c>
      <c r="AJ136">
        <v>161.183524504692</v>
      </c>
      <c r="AK136" t="str">
        <f>IF(AND(Table2[[#This Row],[20D EMA]]&gt;Table2[[#This Row],[50D EMA]],Table2[[#This Row],[50D EMA]]&gt;Table2[[#This Row],[200D EMA]]),"Uptrend","Downtrend/NoTrend")</f>
        <v>Uptrend</v>
      </c>
      <c r="AL136">
        <v>-0.01</v>
      </c>
      <c r="AM136" t="s">
        <v>10339</v>
      </c>
      <c r="AN136">
        <v>7.17</v>
      </c>
      <c r="AO136" t="s">
        <v>10340</v>
      </c>
      <c r="AP136">
        <v>0.200991364917322</v>
      </c>
      <c r="AQ136">
        <f>(Table2[[#This Row],[Sharpe Ratio]]-AVERAGE(Table2[Sharpe Ratio]))/_xlfn.STDEV.P(Table2[Sharpe Ratio])</f>
        <v>1.5418901942520571</v>
      </c>
      <c r="AR1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2.4618985297178688</v>
      </c>
      <c r="AS136">
        <f>_xlfn.RANK.AVG(Table2[[#This Row],[1Y Return vs Nifty Z-Score]],Table2[1Y Return vs Nifty Z-Score])</f>
        <v>52</v>
      </c>
      <c r="AT136">
        <f>_xlfn.RANK.AVG(Table2[[#This Row],[6M Return vs Nifty Z-Score]],Table2[6M Return vs Nifty Z-Score])</f>
        <v>479</v>
      </c>
      <c r="AU136">
        <f>_xlfn.RANK.AVG(Table2[[#This Row],[Sharpe Ratio Z-Score]],Table2[Sharpe Ratio Z-Score])</f>
        <v>39</v>
      </c>
      <c r="AV136">
        <f>(Table2[[#This Row],[Rank 1Y]]+Table2[[#This Row],[Rank 6M]]+Table2[[#This Row],[Rank Sharpe]])/3</f>
        <v>190</v>
      </c>
    </row>
    <row r="137" spans="1:48" x14ac:dyDescent="0.3">
      <c r="A137" t="s">
        <v>1700</v>
      </c>
      <c r="B137" t="s">
        <v>1701</v>
      </c>
      <c r="C137" t="s">
        <v>10305</v>
      </c>
      <c r="D137" t="s">
        <v>89</v>
      </c>
      <c r="E137">
        <v>4961.0027595049996</v>
      </c>
      <c r="F137">
        <v>1272.05</v>
      </c>
      <c r="G137">
        <v>44.351276171135503</v>
      </c>
      <c r="H137">
        <f>(Table2[[#This Row],[1Y Return vs Nifty]]-AVERAGE(Table2[1Y Return vs Nifty]))/_xlfn.STDEV.P(Table2[1Y Return vs Nifty])</f>
        <v>0.24608963804452158</v>
      </c>
      <c r="I137">
        <v>0.61933931761748495</v>
      </c>
      <c r="J137">
        <f>(Table2[[#This Row],[1M Return vs Nifty]]-AVERAGE(Table2[1M Return vs Nifty]))/_xlfn.STDEV.P(Table2[1M Return vs Nifty])</f>
        <v>-8.5863908197472985E-2</v>
      </c>
      <c r="K137">
        <v>58.250995207195103</v>
      </c>
      <c r="L137">
        <f>(Table2[[#This Row],[6M Return vs Nifty]]-AVERAGE(Table2[6M Return vs Nifty]))/_xlfn.STDEV.P(Table2[6M Return vs Nifty])</f>
        <v>1.7686847404968604</v>
      </c>
      <c r="M137">
        <v>1.83647384710888</v>
      </c>
      <c r="N137">
        <f>(Table2[[#This Row],[1W Return vs Nifty]]-AVERAGE(Table2[1W Return vs Nifty]))/_xlfn.STDEV.P(Table2[1W Return vs Nifty])</f>
        <v>0.23475763744257902</v>
      </c>
      <c r="O137">
        <v>1260.54</v>
      </c>
      <c r="P137">
        <v>1230.27512313493</v>
      </c>
      <c r="Q137">
        <v>962.36645915606096</v>
      </c>
      <c r="R137">
        <v>54.719153183349299</v>
      </c>
      <c r="S137" s="2">
        <f>(Table2[[#This Row],[Close Price]]-Table2[[#This Row],[20D EMA]])/Table2[[#This Row],[20D EMA]]</f>
        <v>9.1310073460580312E-3</v>
      </c>
      <c r="T137" s="2">
        <f>(Table2[[#This Row],[Close Price]]-Table2[[#This Row],[50D EMA]])/Table2[[#This Row],[50D EMA]]</f>
        <v>3.3955719399268287E-2</v>
      </c>
      <c r="U137" s="2">
        <f>(Table2[[#This Row],[Close Price]]-Table2[[#This Row],[200D EMA]])/Table2[[#This Row],[200D EMA]]</f>
        <v>0.32179378021498517</v>
      </c>
      <c r="V137">
        <v>6.0051664147218298E-2</v>
      </c>
      <c r="W137">
        <v>1248.4000000000001</v>
      </c>
      <c r="X137">
        <v>1302</v>
      </c>
      <c r="Y137">
        <v>1248.4000000000001</v>
      </c>
      <c r="Z137">
        <v>1302</v>
      </c>
      <c r="AA137">
        <v>1132.2</v>
      </c>
      <c r="AB137">
        <v>1317</v>
      </c>
      <c r="AC137" s="2">
        <f>(Table2[[#This Row],[Close Price]]/Table2[[#This Row],[Day Low]])-1</f>
        <v>1.8944248638256944E-2</v>
      </c>
      <c r="AD137" s="2">
        <f>(Table2[[#This Row],[Day High]]/Table2[[#This Row],[Close Price]])-1</f>
        <v>2.3544671986164056E-2</v>
      </c>
      <c r="AE137" s="2">
        <f>(Table2[[#This Row],[Close Price]]/Table2[[#This Row],[Current Week Low]])-1</f>
        <v>1.8944248638256944E-2</v>
      </c>
      <c r="AF137" s="2">
        <f>(Table2[[#This Row],[Current Week High]]/Table2[[#This Row],[Close Price]])-1</f>
        <v>2.3544671986164056E-2</v>
      </c>
      <c r="AG137" s="2">
        <f>(Table2[[#This Row],[Close Price]]/Table2[[#This Row],[Current Month Low]])-1</f>
        <v>0.12352057940293215</v>
      </c>
      <c r="AH137" s="2">
        <f>(Table2[[#This Row],[Current Month High]]/Table2[[#This Row],[Close Price]])-1</f>
        <v>3.5336661294760541E-2</v>
      </c>
      <c r="AI137">
        <v>25.2073424786761</v>
      </c>
      <c r="AJ137">
        <v>108.532786885245</v>
      </c>
      <c r="AK137" t="str">
        <f>IF(AND(Table2[[#This Row],[20D EMA]]&gt;Table2[[#This Row],[50D EMA]],Table2[[#This Row],[50D EMA]]&gt;Table2[[#This Row],[200D EMA]]),"Uptrend","Downtrend/NoTrend")</f>
        <v>Uptrend</v>
      </c>
      <c r="AL137">
        <v>0</v>
      </c>
      <c r="AM137">
        <v>0</v>
      </c>
      <c r="AN137">
        <v>2.21</v>
      </c>
      <c r="AO137" t="s">
        <v>10340</v>
      </c>
      <c r="AP137">
        <v>8.0570812549339996E-2</v>
      </c>
      <c r="AQ137">
        <f>(Table2[[#This Row],[Sharpe Ratio]]-AVERAGE(Table2[Sharpe Ratio]))/_xlfn.STDEV.P(Table2[Sharpe Ratio])</f>
        <v>0.16836179642831783</v>
      </c>
      <c r="AR1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2.3320299042148056</v>
      </c>
      <c r="AS137">
        <f>_xlfn.RANK.AVG(Table2[[#This Row],[1Y Return vs Nifty Z-Score]],Table2[1Y Return vs Nifty Z-Score])</f>
        <v>229</v>
      </c>
      <c r="AT137">
        <f>_xlfn.RANK.AVG(Table2[[#This Row],[6M Return vs Nifty Z-Score]],Table2[6M Return vs Nifty Z-Score])</f>
        <v>45</v>
      </c>
      <c r="AU137">
        <f>_xlfn.RANK.AVG(Table2[[#This Row],[Sharpe Ratio Z-Score]],Table2[Sharpe Ratio Z-Score])</f>
        <v>304</v>
      </c>
      <c r="AV137">
        <f>(Table2[[#This Row],[Rank 1Y]]+Table2[[#This Row],[Rank 6M]]+Table2[[#This Row],[Rank Sharpe]])/3</f>
        <v>192.66666666666666</v>
      </c>
    </row>
    <row r="138" spans="1:48" x14ac:dyDescent="0.3">
      <c r="A138" t="s">
        <v>1502</v>
      </c>
      <c r="B138" t="s">
        <v>1503</v>
      </c>
      <c r="C138" t="s">
        <v>10308</v>
      </c>
      <c r="D138" t="s">
        <v>386</v>
      </c>
      <c r="E138">
        <v>6825.9078576000002</v>
      </c>
      <c r="F138">
        <v>139.13999999999999</v>
      </c>
      <c r="G138">
        <v>75.705729869353206</v>
      </c>
      <c r="H138">
        <f>(Table2[[#This Row],[1Y Return vs Nifty]]-AVERAGE(Table2[1Y Return vs Nifty]))/_xlfn.STDEV.P(Table2[1Y Return vs Nifty])</f>
        <v>0.74333716100342939</v>
      </c>
      <c r="I138">
        <v>-3.6760714178390401</v>
      </c>
      <c r="J138">
        <f>(Table2[[#This Row],[1M Return vs Nifty]]-AVERAGE(Table2[1M Return vs Nifty]))/_xlfn.STDEV.P(Table2[1M Return vs Nifty])</f>
        <v>-0.48989226151622572</v>
      </c>
      <c r="K138">
        <v>24.364888023990101</v>
      </c>
      <c r="L138">
        <f>(Table2[[#This Row],[6M Return vs Nifty]]-AVERAGE(Table2[6M Return vs Nifty]))/_xlfn.STDEV.P(Table2[6M Return vs Nifty])</f>
        <v>0.60594388701755264</v>
      </c>
      <c r="M138">
        <v>3.9629711498668301</v>
      </c>
      <c r="N138">
        <f>(Table2[[#This Row],[1W Return vs Nifty]]-AVERAGE(Table2[1W Return vs Nifty]))/_xlfn.STDEV.P(Table2[1W Return vs Nifty])</f>
        <v>0.69004661452982996</v>
      </c>
      <c r="O138">
        <v>138.30000000000001</v>
      </c>
      <c r="P138">
        <v>134.51301213671101</v>
      </c>
      <c r="Q138">
        <v>110.749243610075</v>
      </c>
      <c r="R138">
        <v>53.3610320864667</v>
      </c>
      <c r="S138" s="2">
        <f>(Table2[[#This Row],[Close Price]]-Table2[[#This Row],[20D EMA]])/Table2[[#This Row],[20D EMA]]</f>
        <v>6.0737527114965648E-3</v>
      </c>
      <c r="T138" s="2">
        <f>(Table2[[#This Row],[Close Price]]-Table2[[#This Row],[50D EMA]])/Table2[[#This Row],[50D EMA]]</f>
        <v>3.4398068928724747E-2</v>
      </c>
      <c r="U138" s="2">
        <f>(Table2[[#This Row],[Close Price]]-Table2[[#This Row],[200D EMA]])/Table2[[#This Row],[200D EMA]]</f>
        <v>0.25635169563670268</v>
      </c>
      <c r="V138">
        <v>0.277771354842686</v>
      </c>
      <c r="W138">
        <v>138.9</v>
      </c>
      <c r="X138">
        <v>142.5</v>
      </c>
      <c r="Y138">
        <v>138.9</v>
      </c>
      <c r="Z138">
        <v>142.5</v>
      </c>
      <c r="AA138">
        <v>128.61000000000001</v>
      </c>
      <c r="AB138">
        <v>149.35</v>
      </c>
      <c r="AC138" s="2">
        <f>(Table2[[#This Row],[Close Price]]/Table2[[#This Row],[Day Low]])-1</f>
        <v>1.7278617710581035E-3</v>
      </c>
      <c r="AD138" s="2">
        <f>(Table2[[#This Row],[Day High]]/Table2[[#This Row],[Close Price]])-1</f>
        <v>2.4148339801638663E-2</v>
      </c>
      <c r="AE138" s="2">
        <f>(Table2[[#This Row],[Close Price]]/Table2[[#This Row],[Current Week Low]])-1</f>
        <v>1.7278617710581035E-3</v>
      </c>
      <c r="AF138" s="2">
        <f>(Table2[[#This Row],[Current Week High]]/Table2[[#This Row],[Close Price]])-1</f>
        <v>2.4148339801638663E-2</v>
      </c>
      <c r="AG138" s="2">
        <f>(Table2[[#This Row],[Close Price]]/Table2[[#This Row],[Current Month Low]])-1</f>
        <v>8.1875437368789106E-2</v>
      </c>
      <c r="AH138" s="2">
        <f>(Table2[[#This Row],[Current Month High]]/Table2[[#This Row],[Close Price]])-1</f>
        <v>7.3379330171050805E-2</v>
      </c>
      <c r="AI138">
        <v>22.143165157395401</v>
      </c>
      <c r="AJ138">
        <v>113.89700230591799</v>
      </c>
      <c r="AK138" t="str">
        <f>IF(AND(Table2[[#This Row],[20D EMA]]&gt;Table2[[#This Row],[50D EMA]],Table2[[#This Row],[50D EMA]]&gt;Table2[[#This Row],[200D EMA]]),"Uptrend","Downtrend/NoTrend")</f>
        <v>Uptrend</v>
      </c>
      <c r="AL138">
        <v>0.31</v>
      </c>
      <c r="AM138" t="s">
        <v>10340</v>
      </c>
      <c r="AN138">
        <v>1.47</v>
      </c>
      <c r="AO138" t="s">
        <v>10340</v>
      </c>
      <c r="AP138">
        <v>8.8600309469459002E-2</v>
      </c>
      <c r="AQ138">
        <f>(Table2[[#This Row],[Sharpe Ratio]]-AVERAGE(Table2[Sharpe Ratio]))/_xlfn.STDEV.P(Table2[Sharpe Ratio])</f>
        <v>0.25994701027387462</v>
      </c>
      <c r="AR1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1.8093824113084609</v>
      </c>
      <c r="AS138">
        <f>_xlfn.RANK.AVG(Table2[[#This Row],[1Y Return vs Nifty Z-Score]],Table2[1Y Return vs Nifty Z-Score])</f>
        <v>137</v>
      </c>
      <c r="AT138">
        <f>_xlfn.RANK.AVG(Table2[[#This Row],[6M Return vs Nifty Z-Score]],Table2[6M Return vs Nifty Z-Score])</f>
        <v>168</v>
      </c>
      <c r="AU138">
        <f>_xlfn.RANK.AVG(Table2[[#This Row],[Sharpe Ratio Z-Score]],Table2[Sharpe Ratio Z-Score])</f>
        <v>274</v>
      </c>
      <c r="AV138">
        <f>(Table2[[#This Row],[Rank 1Y]]+Table2[[#This Row],[Rank 6M]]+Table2[[#This Row],[Rank Sharpe]])/3</f>
        <v>193</v>
      </c>
    </row>
    <row r="139" spans="1:48" x14ac:dyDescent="0.3">
      <c r="A139" t="s">
        <v>769</v>
      </c>
      <c r="B139" t="s">
        <v>770</v>
      </c>
      <c r="C139" t="s">
        <v>10296</v>
      </c>
      <c r="D139" t="s">
        <v>654</v>
      </c>
      <c r="E139">
        <v>21668.630781389998</v>
      </c>
      <c r="F139">
        <v>1266.9000000000001</v>
      </c>
      <c r="G139">
        <v>21.1285755586199</v>
      </c>
      <c r="H139">
        <f>(Table2[[#This Row],[1Y Return vs Nifty]]-AVERAGE(Table2[1Y Return vs Nifty]))/_xlfn.STDEV.P(Table2[1Y Return vs Nifty])</f>
        <v>-0.12219712807591923</v>
      </c>
      <c r="I139">
        <v>-1.74794206863888</v>
      </c>
      <c r="J139">
        <f>(Table2[[#This Row],[1M Return vs Nifty]]-AVERAGE(Table2[1M Return vs Nifty]))/_xlfn.STDEV.P(Table2[1M Return vs Nifty])</f>
        <v>-0.30853150839604637</v>
      </c>
      <c r="K139">
        <v>56.9621249710627</v>
      </c>
      <c r="L139">
        <f>(Table2[[#This Row],[6M Return vs Nifty]]-AVERAGE(Table2[6M Return vs Nifty]))/_xlfn.STDEV.P(Table2[6M Return vs Nifty])</f>
        <v>1.7244594752492952</v>
      </c>
      <c r="M139">
        <v>3.96014575700086</v>
      </c>
      <c r="N139">
        <f>(Table2[[#This Row],[1W Return vs Nifty]]-AVERAGE(Table2[1W Return vs Nifty]))/_xlfn.STDEV.P(Table2[1W Return vs Nifty])</f>
        <v>0.68944169007206135</v>
      </c>
      <c r="O139">
        <v>1262.8</v>
      </c>
      <c r="P139">
        <v>1263.9711571497801</v>
      </c>
      <c r="Q139">
        <v>1057.61627082122</v>
      </c>
      <c r="R139">
        <v>52.390817672471599</v>
      </c>
      <c r="S139" s="2">
        <f>(Table2[[#This Row],[Close Price]]-Table2[[#This Row],[20D EMA]])/Table2[[#This Row],[20D EMA]]</f>
        <v>3.246753246753355E-3</v>
      </c>
      <c r="T139" s="2">
        <f>(Table2[[#This Row],[Close Price]]-Table2[[#This Row],[50D EMA]])/Table2[[#This Row],[50D EMA]]</f>
        <v>2.3171753830399638E-3</v>
      </c>
      <c r="U139" s="2">
        <f>(Table2[[#This Row],[Close Price]]-Table2[[#This Row],[200D EMA]])/Table2[[#This Row],[200D EMA]]</f>
        <v>0.19788247869548659</v>
      </c>
      <c r="V139">
        <v>0.43391211638418797</v>
      </c>
      <c r="W139">
        <v>1259.0999999999999</v>
      </c>
      <c r="X139">
        <v>1297.5</v>
      </c>
      <c r="Y139">
        <v>1259.0999999999999</v>
      </c>
      <c r="Z139">
        <v>1297.5</v>
      </c>
      <c r="AA139">
        <v>1106</v>
      </c>
      <c r="AB139">
        <v>1320</v>
      </c>
      <c r="AC139" s="2">
        <f>(Table2[[#This Row],[Close Price]]/Table2[[#This Row],[Day Low]])-1</f>
        <v>6.1949011198476622E-3</v>
      </c>
      <c r="AD139" s="2">
        <f>(Table2[[#This Row],[Day High]]/Table2[[#This Row],[Close Price]])-1</f>
        <v>2.4153445417949282E-2</v>
      </c>
      <c r="AE139" s="2">
        <f>(Table2[[#This Row],[Close Price]]/Table2[[#This Row],[Current Week Low]])-1</f>
        <v>6.1949011198476622E-3</v>
      </c>
      <c r="AF139" s="2">
        <f>(Table2[[#This Row],[Current Week High]]/Table2[[#This Row],[Close Price]])-1</f>
        <v>2.4153445417949282E-2</v>
      </c>
      <c r="AG139" s="2">
        <f>(Table2[[#This Row],[Close Price]]/Table2[[#This Row],[Current Month Low]])-1</f>
        <v>0.14547920433996397</v>
      </c>
      <c r="AH139" s="2">
        <f>(Table2[[#This Row],[Current Month High]]/Table2[[#This Row],[Close Price]])-1</f>
        <v>4.1913331754676708E-2</v>
      </c>
      <c r="AI139">
        <v>18.004578104033399</v>
      </c>
      <c r="AJ139">
        <v>94.533589251439494</v>
      </c>
      <c r="AK139" t="str">
        <f>IF(AND(Table2[[#This Row],[20D EMA]]&gt;Table2[[#This Row],[50D EMA]],Table2[[#This Row],[50D EMA]]&gt;Table2[[#This Row],[200D EMA]]),"Uptrend","Downtrend/NoTrend")</f>
        <v>Downtrend/NoTrend</v>
      </c>
      <c r="AL139">
        <v>0</v>
      </c>
      <c r="AM139" t="s">
        <v>10341</v>
      </c>
      <c r="AN139">
        <v>-1.82</v>
      </c>
      <c r="AO139" t="s">
        <v>10339</v>
      </c>
      <c r="AP139">
        <v>0.119395556905106</v>
      </c>
      <c r="AQ139">
        <f>(Table2[[#This Row],[Sharpe Ratio]]-AVERAGE(Table2[Sharpe Ratio]))/_xlfn.STDEV.P(Table2[Sharpe Ratio])</f>
        <v>0.61120056325223049</v>
      </c>
      <c r="AR1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39">
        <f>_xlfn.RANK.AVG(Table2[[#This Row],[1Y Return vs Nifty Z-Score]],Table2[1Y Return vs Nifty Z-Score])</f>
        <v>336</v>
      </c>
      <c r="AT139">
        <f>_xlfn.RANK.AVG(Table2[[#This Row],[6M Return vs Nifty Z-Score]],Table2[6M Return vs Nifty Z-Score])</f>
        <v>48</v>
      </c>
      <c r="AU139">
        <f>_xlfn.RANK.AVG(Table2[[#This Row],[Sharpe Ratio Z-Score]],Table2[Sharpe Ratio Z-Score])</f>
        <v>196</v>
      </c>
      <c r="AV139">
        <f>(Table2[[#This Row],[Rank 1Y]]+Table2[[#This Row],[Rank 6M]]+Table2[[#This Row],[Rank Sharpe]])/3</f>
        <v>193.33333333333334</v>
      </c>
    </row>
    <row r="140" spans="1:48" x14ac:dyDescent="0.3">
      <c r="A140" t="s">
        <v>1645</v>
      </c>
      <c r="B140" t="s">
        <v>1646</v>
      </c>
      <c r="C140" t="s">
        <v>10297</v>
      </c>
      <c r="D140" t="s">
        <v>1647</v>
      </c>
      <c r="E140">
        <v>5450.9694076199903</v>
      </c>
      <c r="F140">
        <v>1065.95</v>
      </c>
      <c r="G140">
        <v>66.164075050213796</v>
      </c>
      <c r="H140">
        <f>(Table2[[#This Row],[1Y Return vs Nifty]]-AVERAGE(Table2[1Y Return vs Nifty]))/_xlfn.STDEV.P(Table2[1Y Return vs Nifty])</f>
        <v>0.59201689660297852</v>
      </c>
      <c r="I140">
        <v>-0.39745592228979099</v>
      </c>
      <c r="J140">
        <f>(Table2[[#This Row],[1M Return vs Nifty]]-AVERAGE(Table2[1M Return vs Nifty]))/_xlfn.STDEV.P(Table2[1M Return vs Nifty])</f>
        <v>-0.18150414652230007</v>
      </c>
      <c r="K140">
        <v>49.052011098703503</v>
      </c>
      <c r="L140">
        <f>(Table2[[#This Row],[6M Return vs Nifty]]-AVERAGE(Table2[6M Return vs Nifty]))/_xlfn.STDEV.P(Table2[6M Return vs Nifty])</f>
        <v>1.4530381371374932</v>
      </c>
      <c r="M140">
        <v>3.1573607277935301</v>
      </c>
      <c r="N140">
        <f>(Table2[[#This Row],[1W Return vs Nifty]]-AVERAGE(Table2[1W Return vs Nifty]))/_xlfn.STDEV.P(Table2[1W Return vs Nifty])</f>
        <v>0.51756318625513587</v>
      </c>
      <c r="O140">
        <v>1077.6300000000001</v>
      </c>
      <c r="P140">
        <v>1021.04382499076</v>
      </c>
      <c r="Q140">
        <v>827.44257445889696</v>
      </c>
      <c r="R140">
        <v>44.501070181161801</v>
      </c>
      <c r="S140" s="2">
        <f>(Table2[[#This Row],[Close Price]]-Table2[[#This Row],[20D EMA]])/Table2[[#This Row],[20D EMA]]</f>
        <v>-1.0838599519315593E-2</v>
      </c>
      <c r="T140" s="2">
        <f>(Table2[[#This Row],[Close Price]]-Table2[[#This Row],[50D EMA]])/Table2[[#This Row],[50D EMA]]</f>
        <v>4.3980653827122913E-2</v>
      </c>
      <c r="U140" s="2">
        <f>(Table2[[#This Row],[Close Price]]-Table2[[#This Row],[200D EMA]])/Table2[[#This Row],[200D EMA]]</f>
        <v>0.2882464993985524</v>
      </c>
      <c r="V140">
        <v>0.86701509395055099</v>
      </c>
      <c r="W140">
        <v>1060</v>
      </c>
      <c r="X140">
        <v>1110</v>
      </c>
      <c r="Y140">
        <v>1060</v>
      </c>
      <c r="Z140">
        <v>1110</v>
      </c>
      <c r="AA140">
        <v>1010</v>
      </c>
      <c r="AB140">
        <v>1180</v>
      </c>
      <c r="AC140" s="2">
        <f>(Table2[[#This Row],[Close Price]]/Table2[[#This Row],[Day Low]])-1</f>
        <v>5.6132075471697629E-3</v>
      </c>
      <c r="AD140" s="2">
        <f>(Table2[[#This Row],[Day High]]/Table2[[#This Row],[Close Price]])-1</f>
        <v>4.1324639992494916E-2</v>
      </c>
      <c r="AE140" s="2">
        <f>(Table2[[#This Row],[Close Price]]/Table2[[#This Row],[Current Week Low]])-1</f>
        <v>5.6132075471697629E-3</v>
      </c>
      <c r="AF140" s="2">
        <f>(Table2[[#This Row],[Current Week High]]/Table2[[#This Row],[Close Price]])-1</f>
        <v>4.1324639992494916E-2</v>
      </c>
      <c r="AG140" s="2">
        <f>(Table2[[#This Row],[Close Price]]/Table2[[#This Row],[Current Month Low]])-1</f>
        <v>5.5396039603960334E-2</v>
      </c>
      <c r="AH140" s="2">
        <f>(Table2[[#This Row],[Current Month High]]/Table2[[#This Row],[Close Price]])-1</f>
        <v>0.10699376143346306</v>
      </c>
      <c r="AI140">
        <v>10.699376143346299</v>
      </c>
      <c r="AJ140">
        <v>99.242990654205599</v>
      </c>
      <c r="AK140" t="str">
        <f>IF(AND(Table2[[#This Row],[20D EMA]]&gt;Table2[[#This Row],[50D EMA]],Table2[[#This Row],[50D EMA]]&gt;Table2[[#This Row],[200D EMA]]),"Uptrend","Downtrend/NoTrend")</f>
        <v>Uptrend</v>
      </c>
      <c r="AL140">
        <v>0.12</v>
      </c>
      <c r="AM140" t="s">
        <v>10340</v>
      </c>
      <c r="AN140">
        <v>1.27</v>
      </c>
      <c r="AO140" t="s">
        <v>10340</v>
      </c>
      <c r="AP140">
        <v>6.0953694474201001E-2</v>
      </c>
      <c r="AQ140">
        <f>(Table2[[#This Row],[Sharpe Ratio]]-AVERAGE(Table2[Sharpe Ratio]))/_xlfn.STDEV.P(Table2[Sharpe Ratio])</f>
        <v>-5.5392938372491422E-2</v>
      </c>
      <c r="AR1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2.325721135100816</v>
      </c>
      <c r="AS140">
        <f>_xlfn.RANK.AVG(Table2[[#This Row],[1Y Return vs Nifty Z-Score]],Table2[1Y Return vs Nifty Z-Score])</f>
        <v>155</v>
      </c>
      <c r="AT140">
        <f>_xlfn.RANK.AVG(Table2[[#This Row],[6M Return vs Nifty Z-Score]],Table2[6M Return vs Nifty Z-Score])</f>
        <v>62</v>
      </c>
      <c r="AU140">
        <f>_xlfn.RANK.AVG(Table2[[#This Row],[Sharpe Ratio Z-Score]],Table2[Sharpe Ratio Z-Score])</f>
        <v>363</v>
      </c>
      <c r="AV140">
        <f>(Table2[[#This Row],[Rank 1Y]]+Table2[[#This Row],[Rank 6M]]+Table2[[#This Row],[Rank Sharpe]])/3</f>
        <v>193.33333333333334</v>
      </c>
    </row>
    <row r="141" spans="1:48" x14ac:dyDescent="0.3">
      <c r="A141" t="s">
        <v>191</v>
      </c>
      <c r="B141" t="s">
        <v>192</v>
      </c>
      <c r="C141" t="s">
        <v>10301</v>
      </c>
      <c r="D141" t="s">
        <v>193</v>
      </c>
      <c r="E141">
        <v>134139.26093997</v>
      </c>
      <c r="F141">
        <v>197.95</v>
      </c>
      <c r="G141">
        <v>76.486725017767995</v>
      </c>
      <c r="H141">
        <f>(Table2[[#This Row],[1Y Return vs Nifty]]-AVERAGE(Table2[1Y Return vs Nifty]))/_xlfn.STDEV.P(Table2[1Y Return vs Nifty])</f>
        <v>0.75572289435824958</v>
      </c>
      <c r="I141">
        <v>2.5403668750649202</v>
      </c>
      <c r="J141">
        <f>(Table2[[#This Row],[1M Return vs Nifty]]-AVERAGE(Table2[1M Return vs Nifty]))/_xlfn.STDEV.P(Table2[1M Return vs Nifty])</f>
        <v>9.4828847051447868E-2</v>
      </c>
      <c r="K141">
        <v>58.476461295702002</v>
      </c>
      <c r="L141">
        <f>(Table2[[#This Row],[6M Return vs Nifty]]-AVERAGE(Table2[6M Return vs Nifty]))/_xlfn.STDEV.P(Table2[6M Return vs Nifty])</f>
        <v>1.7764212040205043</v>
      </c>
      <c r="M141">
        <v>3.9503542648950298</v>
      </c>
      <c r="N141">
        <f>(Table2[[#This Row],[1W Return vs Nifty]]-AVERAGE(Table2[1W Return vs Nifty]))/_xlfn.STDEV.P(Table2[1W Return vs Nifty])</f>
        <v>0.68734530442452757</v>
      </c>
      <c r="O141">
        <v>190.39</v>
      </c>
      <c r="P141">
        <v>183.90984898837499</v>
      </c>
      <c r="Q141">
        <v>144.92235031599</v>
      </c>
      <c r="R141">
        <v>70.062549350000495</v>
      </c>
      <c r="S141" s="2">
        <f>(Table2[[#This Row],[Close Price]]-Table2[[#This Row],[20D EMA]])/Table2[[#This Row],[20D EMA]]</f>
        <v>3.9707967855454607E-2</v>
      </c>
      <c r="T141" s="2">
        <f>(Table2[[#This Row],[Close Price]]-Table2[[#This Row],[50D EMA]])/Table2[[#This Row],[50D EMA]]</f>
        <v>7.6342572672725553E-2</v>
      </c>
      <c r="U141" s="2">
        <f>(Table2[[#This Row],[Close Price]]-Table2[[#This Row],[200D EMA]])/Table2[[#This Row],[200D EMA]]</f>
        <v>0.36590387589207612</v>
      </c>
      <c r="V141">
        <v>0.71636466157770096</v>
      </c>
      <c r="W141">
        <v>196.65</v>
      </c>
      <c r="X141">
        <v>199.4</v>
      </c>
      <c r="Y141">
        <v>196.65</v>
      </c>
      <c r="Z141">
        <v>199.4</v>
      </c>
      <c r="AA141">
        <v>170.31</v>
      </c>
      <c r="AB141">
        <v>199.4</v>
      </c>
      <c r="AC141" s="2">
        <f>(Table2[[#This Row],[Close Price]]/Table2[[#This Row],[Day Low]])-1</f>
        <v>6.6107297228577E-3</v>
      </c>
      <c r="AD141" s="2">
        <f>(Table2[[#This Row],[Day High]]/Table2[[#This Row],[Close Price]])-1</f>
        <v>7.3250820914372294E-3</v>
      </c>
      <c r="AE141" s="2">
        <f>(Table2[[#This Row],[Close Price]]/Table2[[#This Row],[Current Week Low]])-1</f>
        <v>6.6107297228577E-3</v>
      </c>
      <c r="AF141" s="2">
        <f>(Table2[[#This Row],[Current Week High]]/Table2[[#This Row],[Close Price]])-1</f>
        <v>7.3250820914372294E-3</v>
      </c>
      <c r="AG141" s="2">
        <f>(Table2[[#This Row],[Close Price]]/Table2[[#This Row],[Current Month Low]])-1</f>
        <v>0.16229229052903515</v>
      </c>
      <c r="AH141" s="2">
        <f>(Table2[[#This Row],[Current Month High]]/Table2[[#This Row],[Close Price]])-1</f>
        <v>7.3250820914372294E-3</v>
      </c>
      <c r="AI141">
        <v>5.5215963627178501</v>
      </c>
      <c r="AJ141">
        <v>128.052995391705</v>
      </c>
      <c r="AK141" t="str">
        <f>IF(AND(Table2[[#This Row],[20D EMA]]&gt;Table2[[#This Row],[50D EMA]],Table2[[#This Row],[50D EMA]]&gt;Table2[[#This Row],[200D EMA]]),"Uptrend","Downtrend/NoTrend")</f>
        <v>Uptrend</v>
      </c>
      <c r="AL141">
        <v>0.22</v>
      </c>
      <c r="AM141" t="s">
        <v>10340</v>
      </c>
      <c r="AN141">
        <v>9.42</v>
      </c>
      <c r="AO141" t="s">
        <v>10340</v>
      </c>
      <c r="AP141">
        <v>4.8012349107886002E-2</v>
      </c>
      <c r="AQ141">
        <f>(Table2[[#This Row],[Sharpe Ratio]]-AVERAGE(Table2[Sharpe Ratio]))/_xlfn.STDEV.P(Table2[Sharpe Ratio])</f>
        <v>-0.20300316783199765</v>
      </c>
      <c r="AR1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3.1113150820227315</v>
      </c>
      <c r="AS141">
        <f>_xlfn.RANK.AVG(Table2[[#This Row],[1Y Return vs Nifty Z-Score]],Table2[1Y Return vs Nifty Z-Score])</f>
        <v>132</v>
      </c>
      <c r="AT141">
        <f>_xlfn.RANK.AVG(Table2[[#This Row],[6M Return vs Nifty Z-Score]],Table2[6M Return vs Nifty Z-Score])</f>
        <v>43</v>
      </c>
      <c r="AU141">
        <f>_xlfn.RANK.AVG(Table2[[#This Row],[Sharpe Ratio Z-Score]],Table2[Sharpe Ratio Z-Score])</f>
        <v>406</v>
      </c>
      <c r="AV141">
        <f>(Table2[[#This Row],[Rank 1Y]]+Table2[[#This Row],[Rank 6M]]+Table2[[#This Row],[Rank Sharpe]])/3</f>
        <v>193.66666666666666</v>
      </c>
    </row>
    <row r="142" spans="1:48" x14ac:dyDescent="0.3">
      <c r="A142" t="s">
        <v>109</v>
      </c>
      <c r="B142" t="s">
        <v>110</v>
      </c>
      <c r="C142" t="s">
        <v>10300</v>
      </c>
      <c r="D142" t="s">
        <v>60</v>
      </c>
      <c r="E142">
        <v>255059.37216832899</v>
      </c>
      <c r="F142">
        <v>661.3</v>
      </c>
      <c r="G142">
        <v>75.681668390944793</v>
      </c>
      <c r="H142">
        <f>(Table2[[#This Row],[1Y Return vs Nifty]]-AVERAGE(Table2[1Y Return vs Nifty]))/_xlfn.STDEV.P(Table2[1Y Return vs Nifty])</f>
        <v>0.74295557213403085</v>
      </c>
      <c r="I142">
        <v>-4.5494506545183402</v>
      </c>
      <c r="J142">
        <f>(Table2[[#This Row],[1M Return vs Nifty]]-AVERAGE(Table2[1M Return vs Nifty]))/_xlfn.STDEV.P(Table2[1M Return vs Nifty])</f>
        <v>-0.57204272314858073</v>
      </c>
      <c r="K142">
        <v>2.8686891166947102</v>
      </c>
      <c r="L142">
        <f>(Table2[[#This Row],[6M Return vs Nifty]]-AVERAGE(Table2[6M Return vs Nifty]))/_xlfn.STDEV.P(Table2[6M Return vs Nifty])</f>
        <v>-0.13165953638239636</v>
      </c>
      <c r="M142">
        <v>-4.9974468651263502</v>
      </c>
      <c r="N142">
        <f>(Table2[[#This Row],[1W Return vs Nifty]]-AVERAGE(Table2[1W Return vs Nifty]))/_xlfn.STDEV.P(Table2[1W Return vs Nifty])</f>
        <v>-1.2284037625430355</v>
      </c>
      <c r="O142">
        <v>691.82</v>
      </c>
      <c r="P142">
        <v>695.82202270205505</v>
      </c>
      <c r="Q142">
        <v>597.539222339807</v>
      </c>
      <c r="R142">
        <v>26.339050920733101</v>
      </c>
      <c r="S142" s="2">
        <f>(Table2[[#This Row],[Close Price]]-Table2[[#This Row],[20D EMA]])/Table2[[#This Row],[20D EMA]]</f>
        <v>-4.4115521378393356E-2</v>
      </c>
      <c r="T142" s="2">
        <f>(Table2[[#This Row],[Close Price]]-Table2[[#This Row],[50D EMA]])/Table2[[#This Row],[50D EMA]]</f>
        <v>-4.9613294169674658E-2</v>
      </c>
      <c r="U142" s="2">
        <f>(Table2[[#This Row],[Close Price]]-Table2[[#This Row],[200D EMA]])/Table2[[#This Row],[200D EMA]]</f>
        <v>0.10670559400355756</v>
      </c>
      <c r="V142">
        <v>1.2320484779899701</v>
      </c>
      <c r="W142">
        <v>660</v>
      </c>
      <c r="X142">
        <v>679</v>
      </c>
      <c r="Y142">
        <v>660</v>
      </c>
      <c r="Z142">
        <v>679</v>
      </c>
      <c r="AA142">
        <v>620</v>
      </c>
      <c r="AB142">
        <v>752.9</v>
      </c>
      <c r="AC142" s="2">
        <f>(Table2[[#This Row],[Close Price]]/Table2[[#This Row],[Day Low]])-1</f>
        <v>1.9696969696969546E-3</v>
      </c>
      <c r="AD142" s="2">
        <f>(Table2[[#This Row],[Day High]]/Table2[[#This Row],[Close Price]])-1</f>
        <v>2.6765461968849324E-2</v>
      </c>
      <c r="AE142" s="2">
        <f>(Table2[[#This Row],[Close Price]]/Table2[[#This Row],[Current Week Low]])-1</f>
        <v>1.9696969696969546E-3</v>
      </c>
      <c r="AF142" s="2">
        <f>(Table2[[#This Row],[Current Week High]]/Table2[[#This Row],[Close Price]])-1</f>
        <v>2.6765461968849324E-2</v>
      </c>
      <c r="AG142" s="2">
        <f>(Table2[[#This Row],[Close Price]]/Table2[[#This Row],[Current Month Low]])-1</f>
        <v>6.6612903225806486E-2</v>
      </c>
      <c r="AH142" s="2">
        <f>(Table2[[#This Row],[Current Month High]]/Table2[[#This Row],[Close Price]])-1</f>
        <v>0.1385150461212763</v>
      </c>
      <c r="AI142">
        <v>35.468017541206699</v>
      </c>
      <c r="AJ142">
        <v>128.54674269915299</v>
      </c>
      <c r="AK142" t="str">
        <f>IF(AND(Table2[[#This Row],[20D EMA]]&gt;Table2[[#This Row],[50D EMA]],Table2[[#This Row],[50D EMA]]&gt;Table2[[#This Row],[200D EMA]]),"Uptrend","Downtrend/NoTrend")</f>
        <v>Downtrend/NoTrend</v>
      </c>
      <c r="AL142">
        <v>-0.2</v>
      </c>
      <c r="AM142" t="s">
        <v>10339</v>
      </c>
      <c r="AN142">
        <v>-4.42</v>
      </c>
      <c r="AO142" t="s">
        <v>10339</v>
      </c>
      <c r="AP142">
        <v>0.172673866109602</v>
      </c>
      <c r="AQ142">
        <f>(Table2[[#This Row],[Sharpe Ratio]]-AVERAGE(Table2[Sharpe Ratio]))/_xlfn.STDEV.P(Table2[Sharpe Ratio])</f>
        <v>1.218898080340405</v>
      </c>
      <c r="AR1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2">
        <f>_xlfn.RANK.AVG(Table2[[#This Row],[1Y Return vs Nifty Z-Score]],Table2[1Y Return vs Nifty Z-Score])</f>
        <v>138</v>
      </c>
      <c r="AT142">
        <f>_xlfn.RANK.AVG(Table2[[#This Row],[6M Return vs Nifty Z-Score]],Table2[6M Return vs Nifty Z-Score])</f>
        <v>360</v>
      </c>
      <c r="AU142">
        <f>_xlfn.RANK.AVG(Table2[[#This Row],[Sharpe Ratio Z-Score]],Table2[Sharpe Ratio Z-Score])</f>
        <v>86</v>
      </c>
      <c r="AV142">
        <f>(Table2[[#This Row],[Rank 1Y]]+Table2[[#This Row],[Rank 6M]]+Table2[[#This Row],[Rank Sharpe]])/3</f>
        <v>194.66666666666666</v>
      </c>
    </row>
    <row r="143" spans="1:48" x14ac:dyDescent="0.3">
      <c r="A143" t="s">
        <v>1367</v>
      </c>
      <c r="B143" t="s">
        <v>1368</v>
      </c>
      <c r="C143" t="s">
        <v>10302</v>
      </c>
      <c r="D143" t="s">
        <v>1369</v>
      </c>
      <c r="E143">
        <v>8266.5866968749997</v>
      </c>
      <c r="F143">
        <v>406.25</v>
      </c>
      <c r="G143">
        <v>49.898234436093702</v>
      </c>
      <c r="H143">
        <f>(Table2[[#This Row],[1Y Return vs Nifty]]-AVERAGE(Table2[1Y Return vs Nifty]))/_xlfn.STDEV.P(Table2[1Y Return vs Nifty])</f>
        <v>0.33405836120437343</v>
      </c>
      <c r="I143">
        <v>-17.604539503678598</v>
      </c>
      <c r="J143">
        <f>(Table2[[#This Row],[1M Return vs Nifty]]-AVERAGE(Table2[1M Return vs Nifty]))/_xlfn.STDEV.P(Table2[1M Return vs Nifty])</f>
        <v>-1.8000105183158179</v>
      </c>
      <c r="K143">
        <v>34.589403944599098</v>
      </c>
      <c r="L143">
        <f>(Table2[[#This Row],[6M Return vs Nifty]]-AVERAGE(Table2[6M Return vs Nifty]))/_xlfn.STDEV.P(Table2[6M Return vs Nifty])</f>
        <v>0.95677977098813649</v>
      </c>
      <c r="M143">
        <v>0.36147619930583502</v>
      </c>
      <c r="N143">
        <f>(Table2[[#This Row],[1W Return vs Nifty]]-AVERAGE(Table2[1W Return vs Nifty]))/_xlfn.STDEV.P(Table2[1W Return vs Nifty])</f>
        <v>-8.1043454523719693E-2</v>
      </c>
      <c r="O143">
        <v>433.61</v>
      </c>
      <c r="P143">
        <v>457.58646476937099</v>
      </c>
      <c r="Q143">
        <v>388.08217546774199</v>
      </c>
      <c r="R143">
        <v>32.0930072169729</v>
      </c>
      <c r="S143" s="2">
        <f>(Table2[[#This Row],[Close Price]]-Table2[[#This Row],[20D EMA]])/Table2[[#This Row],[20D EMA]]</f>
        <v>-6.3098175780078897E-2</v>
      </c>
      <c r="T143" s="2">
        <f>(Table2[[#This Row],[Close Price]]-Table2[[#This Row],[50D EMA]])/Table2[[#This Row],[50D EMA]]</f>
        <v>-0.11218964878090347</v>
      </c>
      <c r="U143" s="2">
        <f>(Table2[[#This Row],[Close Price]]-Table2[[#This Row],[200D EMA]])/Table2[[#This Row],[200D EMA]]</f>
        <v>4.6814375100739838E-2</v>
      </c>
      <c r="V143">
        <v>0.55410568749954703</v>
      </c>
      <c r="W143">
        <v>403.4</v>
      </c>
      <c r="X143">
        <v>419.4</v>
      </c>
      <c r="Y143">
        <v>403.4</v>
      </c>
      <c r="Z143">
        <v>419.4</v>
      </c>
      <c r="AA143">
        <v>393.5</v>
      </c>
      <c r="AB143">
        <v>506</v>
      </c>
      <c r="AC143" s="2">
        <f>(Table2[[#This Row],[Close Price]]/Table2[[#This Row],[Day Low]])-1</f>
        <v>7.0649479424889083E-3</v>
      </c>
      <c r="AD143" s="2">
        <f>(Table2[[#This Row],[Day High]]/Table2[[#This Row],[Close Price]])-1</f>
        <v>3.2369230769230706E-2</v>
      </c>
      <c r="AE143" s="2">
        <f>(Table2[[#This Row],[Close Price]]/Table2[[#This Row],[Current Week Low]])-1</f>
        <v>7.0649479424889083E-3</v>
      </c>
      <c r="AF143" s="2">
        <f>(Table2[[#This Row],[Current Week High]]/Table2[[#This Row],[Close Price]])-1</f>
        <v>3.2369230769230706E-2</v>
      </c>
      <c r="AG143" s="2">
        <f>(Table2[[#This Row],[Close Price]]/Table2[[#This Row],[Current Month Low]])-1</f>
        <v>3.2401524777636581E-2</v>
      </c>
      <c r="AH143" s="2">
        <f>(Table2[[#This Row],[Current Month High]]/Table2[[#This Row],[Close Price]])-1</f>
        <v>0.24553846153846148</v>
      </c>
      <c r="AI143">
        <v>44.7384615384615</v>
      </c>
      <c r="AJ143">
        <v>96.208645254769294</v>
      </c>
      <c r="AK143" t="str">
        <f>IF(AND(Table2[[#This Row],[20D EMA]]&gt;Table2[[#This Row],[50D EMA]],Table2[[#This Row],[50D EMA]]&gt;Table2[[#This Row],[200D EMA]]),"Uptrend","Downtrend/NoTrend")</f>
        <v>Downtrend/NoTrend</v>
      </c>
      <c r="AL143">
        <v>-0.16</v>
      </c>
      <c r="AM143" t="s">
        <v>10339</v>
      </c>
      <c r="AN143">
        <v>-9.18</v>
      </c>
      <c r="AO143" t="s">
        <v>10339</v>
      </c>
      <c r="AP143">
        <v>8.9391793054116001E-2</v>
      </c>
      <c r="AQ143">
        <f>(Table2[[#This Row],[Sharpe Ratio]]-AVERAGE(Table2[Sharpe Ratio]))/_xlfn.STDEV.P(Table2[Sharpe Ratio])</f>
        <v>0.26897474813556183</v>
      </c>
      <c r="AR1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3">
        <f>_xlfn.RANK.AVG(Table2[[#This Row],[1Y Return vs Nifty Z-Score]],Table2[1Y Return vs Nifty Z-Score])</f>
        <v>210</v>
      </c>
      <c r="AT143">
        <f>_xlfn.RANK.AVG(Table2[[#This Row],[6M Return vs Nifty Z-Score]],Table2[6M Return vs Nifty Z-Score])</f>
        <v>107</v>
      </c>
      <c r="AU143">
        <f>_xlfn.RANK.AVG(Table2[[#This Row],[Sharpe Ratio Z-Score]],Table2[Sharpe Ratio Z-Score])</f>
        <v>267</v>
      </c>
      <c r="AV143">
        <f>(Table2[[#This Row],[Rank 1Y]]+Table2[[#This Row],[Rank 6M]]+Table2[[#This Row],[Rank Sharpe]])/3</f>
        <v>194.66666666666666</v>
      </c>
    </row>
    <row r="144" spans="1:48" x14ac:dyDescent="0.3">
      <c r="A144" t="s">
        <v>537</v>
      </c>
      <c r="B144" t="s">
        <v>538</v>
      </c>
      <c r="C144" t="s">
        <v>10300</v>
      </c>
      <c r="D144" t="s">
        <v>154</v>
      </c>
      <c r="E144">
        <v>37889.845340925</v>
      </c>
      <c r="F144">
        <v>273.25</v>
      </c>
      <c r="G144">
        <v>81.022407021640902</v>
      </c>
      <c r="H144">
        <f>(Table2[[#This Row],[1Y Return vs Nifty]]-AVERAGE(Table2[1Y Return vs Nifty]))/_xlfn.STDEV.P(Table2[1Y Return vs Nifty])</f>
        <v>0.82765387625519449</v>
      </c>
      <c r="I144">
        <v>-3.5437537744263499</v>
      </c>
      <c r="J144">
        <f>(Table2[[#This Row],[1M Return vs Nifty]]-AVERAGE(Table2[1M Return vs Nifty]))/_xlfn.STDEV.P(Table2[1M Return vs Nifty])</f>
        <v>-0.47744640176601372</v>
      </c>
      <c r="K144">
        <v>1.44088495114985</v>
      </c>
      <c r="L144">
        <f>(Table2[[#This Row],[6M Return vs Nifty]]-AVERAGE(Table2[6M Return vs Nifty]))/_xlfn.STDEV.P(Table2[6M Return vs Nifty])</f>
        <v>-0.18065206966664954</v>
      </c>
      <c r="M144">
        <v>2.9515742482219198</v>
      </c>
      <c r="N144">
        <f>(Table2[[#This Row],[1W Return vs Nifty]]-AVERAGE(Table2[1W Return vs Nifty]))/_xlfn.STDEV.P(Table2[1W Return vs Nifty])</f>
        <v>0.47350372957911235</v>
      </c>
      <c r="O144">
        <v>269.66000000000003</v>
      </c>
      <c r="P144">
        <v>263.00264400249301</v>
      </c>
      <c r="Q144">
        <v>225.707271403276</v>
      </c>
      <c r="R144">
        <v>55.9549982198386</v>
      </c>
      <c r="S144" s="2">
        <f>(Table2[[#This Row],[Close Price]]-Table2[[#This Row],[20D EMA]])/Table2[[#This Row],[20D EMA]]</f>
        <v>1.3313060891492897E-2</v>
      </c>
      <c r="T144" s="2">
        <f>(Table2[[#This Row],[Close Price]]-Table2[[#This Row],[50D EMA]])/Table2[[#This Row],[50D EMA]]</f>
        <v>3.8962939085166959E-2</v>
      </c>
      <c r="U144" s="2">
        <f>(Table2[[#This Row],[Close Price]]-Table2[[#This Row],[200D EMA]])/Table2[[#This Row],[200D EMA]]</f>
        <v>0.21063888771123548</v>
      </c>
      <c r="V144">
        <v>0.34111637686645702</v>
      </c>
      <c r="W144">
        <v>272</v>
      </c>
      <c r="X144">
        <v>279</v>
      </c>
      <c r="Y144">
        <v>272</v>
      </c>
      <c r="Z144">
        <v>279</v>
      </c>
      <c r="AA144">
        <v>253.3</v>
      </c>
      <c r="AB144">
        <v>293.5</v>
      </c>
      <c r="AC144" s="2">
        <f>(Table2[[#This Row],[Close Price]]/Table2[[#This Row],[Day Low]])-1</f>
        <v>4.5955882352941568E-3</v>
      </c>
      <c r="AD144" s="2">
        <f>(Table2[[#This Row],[Day High]]/Table2[[#This Row],[Close Price]])-1</f>
        <v>2.1043000914913179E-2</v>
      </c>
      <c r="AE144" s="2">
        <f>(Table2[[#This Row],[Close Price]]/Table2[[#This Row],[Current Week Low]])-1</f>
        <v>4.5955882352941568E-3</v>
      </c>
      <c r="AF144" s="2">
        <f>(Table2[[#This Row],[Current Week High]]/Table2[[#This Row],[Close Price]])-1</f>
        <v>2.1043000914913179E-2</v>
      </c>
      <c r="AG144" s="2">
        <f>(Table2[[#This Row],[Close Price]]/Table2[[#This Row],[Current Month Low]])-1</f>
        <v>7.8760363205684802E-2</v>
      </c>
      <c r="AH144" s="2">
        <f>(Table2[[#This Row],[Current Month High]]/Table2[[#This Row],[Close Price]])-1</f>
        <v>7.4107959743824336E-2</v>
      </c>
      <c r="AI144">
        <v>14.107959743824299</v>
      </c>
      <c r="AJ144">
        <v>133.94691780821901</v>
      </c>
      <c r="AK144" t="str">
        <f>IF(AND(Table2[[#This Row],[20D EMA]]&gt;Table2[[#This Row],[50D EMA]],Table2[[#This Row],[50D EMA]]&gt;Table2[[#This Row],[200D EMA]]),"Uptrend","Downtrend/NoTrend")</f>
        <v>Uptrend</v>
      </c>
      <c r="AL144">
        <v>0.19</v>
      </c>
      <c r="AM144" t="s">
        <v>10340</v>
      </c>
      <c r="AN144">
        <v>1.1499999999999999</v>
      </c>
      <c r="AO144" t="s">
        <v>10340</v>
      </c>
      <c r="AP144">
        <v>0.17817359165022101</v>
      </c>
      <c r="AQ144">
        <f>(Table2[[#This Row],[Sharpe Ratio]]-AVERAGE(Table2[Sharpe Ratio]))/_xlfn.STDEV.P(Table2[Sharpe Ratio])</f>
        <v>1.2816284786132268</v>
      </c>
      <c r="AR1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1.92468761301487</v>
      </c>
      <c r="AS144">
        <f>_xlfn.RANK.AVG(Table2[[#This Row],[1Y Return vs Nifty Z-Score]],Table2[1Y Return vs Nifty Z-Score])</f>
        <v>127</v>
      </c>
      <c r="AT144">
        <f>_xlfn.RANK.AVG(Table2[[#This Row],[6M Return vs Nifty Z-Score]],Table2[6M Return vs Nifty Z-Score])</f>
        <v>382</v>
      </c>
      <c r="AU144">
        <f>_xlfn.RANK.AVG(Table2[[#This Row],[Sharpe Ratio Z-Score]],Table2[Sharpe Ratio Z-Score])</f>
        <v>77</v>
      </c>
      <c r="AV144">
        <f>(Table2[[#This Row],[Rank 1Y]]+Table2[[#This Row],[Rank 6M]]+Table2[[#This Row],[Rank Sharpe]])/3</f>
        <v>195.33333333333334</v>
      </c>
    </row>
    <row r="145" spans="1:48" x14ac:dyDescent="0.3">
      <c r="A145" t="s">
        <v>322</v>
      </c>
      <c r="B145" t="s">
        <v>323</v>
      </c>
      <c r="C145" t="s">
        <v>10295</v>
      </c>
      <c r="D145" t="s">
        <v>130</v>
      </c>
      <c r="E145">
        <v>82510.823892510001</v>
      </c>
      <c r="F145">
        <v>1819.35</v>
      </c>
      <c r="G145">
        <v>111.506467069883</v>
      </c>
      <c r="H145">
        <f>(Table2[[#This Row],[1Y Return vs Nifty]]-AVERAGE(Table2[1Y Return vs Nifty]))/_xlfn.STDEV.P(Table2[1Y Return vs Nifty])</f>
        <v>1.3110979028873864</v>
      </c>
      <c r="I145">
        <v>14.0921344418387</v>
      </c>
      <c r="J145">
        <f>(Table2[[#This Row],[1M Return vs Nifty]]-AVERAGE(Table2[1M Return vs Nifty]))/_xlfn.STDEV.P(Table2[1M Return vs Nifty])</f>
        <v>1.181393535591889</v>
      </c>
      <c r="K145">
        <v>52.5112147392935</v>
      </c>
      <c r="L145">
        <f>(Table2[[#This Row],[6M Return vs Nifty]]-AVERAGE(Table2[6M Return vs Nifty]))/_xlfn.STDEV.P(Table2[6M Return vs Nifty])</f>
        <v>1.5717344917135021</v>
      </c>
      <c r="M145">
        <v>-2.3161893597953802</v>
      </c>
      <c r="N145">
        <f>(Table2[[#This Row],[1W Return vs Nifty]]-AVERAGE(Table2[1W Return vs Nifty]))/_xlfn.STDEV.P(Table2[1W Return vs Nifty])</f>
        <v>-0.65433908570266985</v>
      </c>
      <c r="O145">
        <v>1588.65</v>
      </c>
      <c r="P145">
        <v>1484.1017611499799</v>
      </c>
      <c r="Q145">
        <v>1195.3207445390699</v>
      </c>
      <c r="R145">
        <v>81.170028139025803</v>
      </c>
      <c r="S145" s="2">
        <f>(Table2[[#This Row],[Close Price]]-Table2[[#This Row],[20D EMA]])/Table2[[#This Row],[20D EMA]]</f>
        <v>0.14521763761684436</v>
      </c>
      <c r="T145" s="2">
        <f>(Table2[[#This Row],[Close Price]]-Table2[[#This Row],[50D EMA]])/Table2[[#This Row],[50D EMA]]</f>
        <v>0.22589302676269826</v>
      </c>
      <c r="U145" s="2">
        <f>(Table2[[#This Row],[Close Price]]-Table2[[#This Row],[200D EMA]])/Table2[[#This Row],[200D EMA]]</f>
        <v>0.52206008998995768</v>
      </c>
      <c r="V145">
        <v>1.0895776385646301</v>
      </c>
      <c r="W145">
        <v>1670.05</v>
      </c>
      <c r="X145">
        <v>1849.9</v>
      </c>
      <c r="Y145">
        <v>1670.05</v>
      </c>
      <c r="Z145">
        <v>1849.9</v>
      </c>
      <c r="AA145">
        <v>1416</v>
      </c>
      <c r="AB145">
        <v>1849.9</v>
      </c>
      <c r="AC145" s="2">
        <f>(Table2[[#This Row],[Close Price]]/Table2[[#This Row],[Day Low]])-1</f>
        <v>8.9398521002365117E-2</v>
      </c>
      <c r="AD145" s="2">
        <f>(Table2[[#This Row],[Day High]]/Table2[[#This Row],[Close Price]])-1</f>
        <v>1.6791711325473413E-2</v>
      </c>
      <c r="AE145" s="2">
        <f>(Table2[[#This Row],[Close Price]]/Table2[[#This Row],[Current Week Low]])-1</f>
        <v>8.9398521002365117E-2</v>
      </c>
      <c r="AF145" s="2">
        <f>(Table2[[#This Row],[Current Week High]]/Table2[[#This Row],[Close Price]])-1</f>
        <v>1.6791711325473413E-2</v>
      </c>
      <c r="AG145" s="2">
        <f>(Table2[[#This Row],[Close Price]]/Table2[[#This Row],[Current Month Low]])-1</f>
        <v>0.28485169491525419</v>
      </c>
      <c r="AH145" s="2">
        <f>(Table2[[#This Row],[Current Month High]]/Table2[[#This Row],[Close Price]])-1</f>
        <v>1.6791711325473413E-2</v>
      </c>
      <c r="AI145">
        <v>1.67917113254734</v>
      </c>
      <c r="AJ145">
        <v>175.117193406925</v>
      </c>
      <c r="AK145" t="str">
        <f>IF(AND(Table2[[#This Row],[20D EMA]]&gt;Table2[[#This Row],[50D EMA]],Table2[[#This Row],[50D EMA]]&gt;Table2[[#This Row],[200D EMA]]),"Uptrend","Downtrend/NoTrend")</f>
        <v>Uptrend</v>
      </c>
      <c r="AL145">
        <v>0.12</v>
      </c>
      <c r="AM145" t="s">
        <v>10340</v>
      </c>
      <c r="AN145">
        <v>20.21</v>
      </c>
      <c r="AO145" t="s">
        <v>10340</v>
      </c>
      <c r="AP145">
        <v>2.4073276952638001E-2</v>
      </c>
      <c r="AQ145">
        <f>(Table2[[#This Row],[Sharpe Ratio]]-AVERAGE(Table2[Sharpe Ratio]))/_xlfn.STDEV.P(Table2[Sharpe Ratio])</f>
        <v>-0.47605452639333928</v>
      </c>
      <c r="AR1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2.9338323180967683</v>
      </c>
      <c r="AS145">
        <f>_xlfn.RANK.AVG(Table2[[#This Row],[1Y Return vs Nifty Z-Score]],Table2[1Y Return vs Nifty Z-Score])</f>
        <v>70</v>
      </c>
      <c r="AT145">
        <f>_xlfn.RANK.AVG(Table2[[#This Row],[6M Return vs Nifty Z-Score]],Table2[6M Return vs Nifty Z-Score])</f>
        <v>53</v>
      </c>
      <c r="AU145">
        <f>_xlfn.RANK.AVG(Table2[[#This Row],[Sharpe Ratio Z-Score]],Table2[Sharpe Ratio Z-Score])</f>
        <v>468</v>
      </c>
      <c r="AV145">
        <f>(Table2[[#This Row],[Rank 1Y]]+Table2[[#This Row],[Rank 6M]]+Table2[[#This Row],[Rank Sharpe]])/3</f>
        <v>197</v>
      </c>
    </row>
    <row r="146" spans="1:48" x14ac:dyDescent="0.3">
      <c r="A146" t="s">
        <v>176</v>
      </c>
      <c r="B146" t="s">
        <v>177</v>
      </c>
      <c r="C146" t="s">
        <v>10293</v>
      </c>
      <c r="D146" t="s">
        <v>178</v>
      </c>
      <c r="E146">
        <v>154678.748601575</v>
      </c>
      <c r="F146">
        <v>235.25</v>
      </c>
      <c r="G146">
        <v>70.650041064574694</v>
      </c>
      <c r="H146">
        <f>(Table2[[#This Row],[1Y Return vs Nifty]]-AVERAGE(Table2[1Y Return vs Nifty]))/_xlfn.STDEV.P(Table2[1Y Return vs Nifty])</f>
        <v>0.66315943699575208</v>
      </c>
      <c r="I146">
        <v>-1.0464371153756999</v>
      </c>
      <c r="J146">
        <f>(Table2[[#This Row],[1M Return vs Nifty]]-AVERAGE(Table2[1M Return vs Nifty]))/_xlfn.STDEV.P(Table2[1M Return vs Nifty])</f>
        <v>-0.24254762267068089</v>
      </c>
      <c r="K146">
        <v>16.129925549159399</v>
      </c>
      <c r="L146">
        <f>(Table2[[#This Row],[6M Return vs Nifty]]-AVERAGE(Table2[6M Return vs Nifty]))/_xlfn.STDEV.P(Table2[6M Return vs Nifty])</f>
        <v>0.32337595306789985</v>
      </c>
      <c r="M146">
        <v>-3.76005332635784</v>
      </c>
      <c r="N146">
        <f>(Table2[[#This Row],[1W Return vs Nifty]]-AVERAGE(Table2[1W Return vs Nifty]))/_xlfn.STDEV.P(Table2[1W Return vs Nifty])</f>
        <v>-0.96347437006761272</v>
      </c>
      <c r="O146">
        <v>231.57</v>
      </c>
      <c r="P146">
        <v>225.413665203156</v>
      </c>
      <c r="Q146">
        <v>191.28547699748799</v>
      </c>
      <c r="R146">
        <v>55.465352743254101</v>
      </c>
      <c r="S146" s="2">
        <f>(Table2[[#This Row],[Close Price]]-Table2[[#This Row],[20D EMA]])/Table2[[#This Row],[20D EMA]]</f>
        <v>1.5891523081573638E-2</v>
      </c>
      <c r="T146" s="2">
        <f>(Table2[[#This Row],[Close Price]]-Table2[[#This Row],[50D EMA]])/Table2[[#This Row],[50D EMA]]</f>
        <v>4.363681672971742E-2</v>
      </c>
      <c r="U146" s="2">
        <f>(Table2[[#This Row],[Close Price]]-Table2[[#This Row],[200D EMA]])/Table2[[#This Row],[200D EMA]]</f>
        <v>0.22983722388443198</v>
      </c>
      <c r="V146">
        <v>0.52726053002269901</v>
      </c>
      <c r="W146">
        <v>229.85</v>
      </c>
      <c r="X146">
        <v>235.9</v>
      </c>
      <c r="Y146">
        <v>229.85</v>
      </c>
      <c r="Z146">
        <v>235.9</v>
      </c>
      <c r="AA146">
        <v>221</v>
      </c>
      <c r="AB146">
        <v>243.95</v>
      </c>
      <c r="AC146" s="2">
        <f>(Table2[[#This Row],[Close Price]]/Table2[[#This Row],[Day Low]])-1</f>
        <v>2.3493582771372701E-2</v>
      </c>
      <c r="AD146" s="2">
        <f>(Table2[[#This Row],[Day High]]/Table2[[#This Row],[Close Price]])-1</f>
        <v>2.7630180658873016E-3</v>
      </c>
      <c r="AE146" s="2">
        <f>(Table2[[#This Row],[Close Price]]/Table2[[#This Row],[Current Week Low]])-1</f>
        <v>2.3493582771372701E-2</v>
      </c>
      <c r="AF146" s="2">
        <f>(Table2[[#This Row],[Current Week High]]/Table2[[#This Row],[Close Price]])-1</f>
        <v>2.7630180658873016E-3</v>
      </c>
      <c r="AG146" s="2">
        <f>(Table2[[#This Row],[Close Price]]/Table2[[#This Row],[Current Month Low]])-1</f>
        <v>6.4479638009049767E-2</v>
      </c>
      <c r="AH146" s="2">
        <f>(Table2[[#This Row],[Current Month High]]/Table2[[#This Row],[Close Price]])-1</f>
        <v>3.6981934112646053E-2</v>
      </c>
      <c r="AI146">
        <v>4.6971307120084997</v>
      </c>
      <c r="AJ146">
        <v>105.010893246187</v>
      </c>
      <c r="AK146" t="str">
        <f>IF(AND(Table2[[#This Row],[20D EMA]]&gt;Table2[[#This Row],[50D EMA]],Table2[[#This Row],[50D EMA]]&gt;Table2[[#This Row],[200D EMA]]),"Uptrend","Downtrend/NoTrend")</f>
        <v>Uptrend</v>
      </c>
      <c r="AL146">
        <v>7.0000000000000007E-2</v>
      </c>
      <c r="AM146" t="s">
        <v>10340</v>
      </c>
      <c r="AN146">
        <v>0.74</v>
      </c>
      <c r="AO146" t="s">
        <v>10340</v>
      </c>
      <c r="AP146">
        <v>0.104506428467124</v>
      </c>
      <c r="AQ146">
        <f>(Table2[[#This Row],[Sharpe Ratio]]-AVERAGE(Table2[Sharpe Ratio]))/_xlfn.STDEV.P(Table2[Sharpe Ratio])</f>
        <v>0.44137373281285436</v>
      </c>
      <c r="AR1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0.22188713013821282</v>
      </c>
      <c r="AS146">
        <f>_xlfn.RANK.AVG(Table2[[#This Row],[1Y Return vs Nifty Z-Score]],Table2[1Y Return vs Nifty Z-Score])</f>
        <v>145</v>
      </c>
      <c r="AT146">
        <f>_xlfn.RANK.AVG(Table2[[#This Row],[6M Return vs Nifty Z-Score]],Table2[6M Return vs Nifty Z-Score])</f>
        <v>223</v>
      </c>
      <c r="AU146">
        <f>_xlfn.RANK.AVG(Table2[[#This Row],[Sharpe Ratio Z-Score]],Table2[Sharpe Ratio Z-Score])</f>
        <v>227</v>
      </c>
      <c r="AV146">
        <f>(Table2[[#This Row],[Rank 1Y]]+Table2[[#This Row],[Rank 6M]]+Table2[[#This Row],[Rank Sharpe]])/3</f>
        <v>198.33333333333334</v>
      </c>
    </row>
    <row r="147" spans="1:48" x14ac:dyDescent="0.3">
      <c r="A147" t="s">
        <v>309</v>
      </c>
      <c r="B147" t="s">
        <v>310</v>
      </c>
      <c r="C147" t="s">
        <v>10299</v>
      </c>
      <c r="D147" t="s">
        <v>51</v>
      </c>
      <c r="E147">
        <v>90694.507594064999</v>
      </c>
      <c r="F147">
        <v>1547.85</v>
      </c>
      <c r="G147">
        <v>56.9055267685467</v>
      </c>
      <c r="H147">
        <f>(Table2[[#This Row],[1Y Return vs Nifty]]-AVERAGE(Table2[1Y Return vs Nifty]))/_xlfn.STDEV.P(Table2[1Y Return vs Nifty])</f>
        <v>0.44518639387551079</v>
      </c>
      <c r="I147">
        <v>11.5737952262549</v>
      </c>
      <c r="J147">
        <f>(Table2[[#This Row],[1M Return vs Nifty]]-AVERAGE(Table2[1M Return vs Nifty]))/_xlfn.STDEV.P(Table2[1M Return vs Nifty])</f>
        <v>0.94451736494502692</v>
      </c>
      <c r="K147">
        <v>35.502988289530599</v>
      </c>
      <c r="L147">
        <f>(Table2[[#This Row],[6M Return vs Nifty]]-AVERAGE(Table2[6M Return vs Nifty]))/_xlfn.STDEV.P(Table2[6M Return vs Nifty])</f>
        <v>0.98812777550243125</v>
      </c>
      <c r="M147">
        <v>0.45768077022752601</v>
      </c>
      <c r="N147">
        <f>(Table2[[#This Row],[1W Return vs Nifty]]-AVERAGE(Table2[1W Return vs Nifty]))/_xlfn.STDEV.P(Table2[1W Return vs Nifty])</f>
        <v>-6.0445788761695325E-2</v>
      </c>
      <c r="O147">
        <v>1476.2</v>
      </c>
      <c r="P147">
        <v>1386.0538773688199</v>
      </c>
      <c r="Q147">
        <v>1164.8103973566999</v>
      </c>
      <c r="R147">
        <v>70.838168344448505</v>
      </c>
      <c r="S147" s="2">
        <f>(Table2[[#This Row],[Close Price]]-Table2[[#This Row],[20D EMA]])/Table2[[#This Row],[20D EMA]]</f>
        <v>4.8536783633653879E-2</v>
      </c>
      <c r="T147" s="2">
        <f>(Table2[[#This Row],[Close Price]]-Table2[[#This Row],[50D EMA]])/Table2[[#This Row],[50D EMA]]</f>
        <v>0.11673148156283904</v>
      </c>
      <c r="U147" s="2">
        <f>(Table2[[#This Row],[Close Price]]-Table2[[#This Row],[200D EMA]])/Table2[[#This Row],[200D EMA]]</f>
        <v>0.32884287735800644</v>
      </c>
      <c r="V147">
        <v>1.2070024710552401</v>
      </c>
      <c r="W147">
        <v>1531.1</v>
      </c>
      <c r="X147">
        <v>1555.15</v>
      </c>
      <c r="Y147">
        <v>1531.1</v>
      </c>
      <c r="Z147">
        <v>1555.15</v>
      </c>
      <c r="AA147">
        <v>1395</v>
      </c>
      <c r="AB147">
        <v>1555.15</v>
      </c>
      <c r="AC147" s="2">
        <f>(Table2[[#This Row],[Close Price]]/Table2[[#This Row],[Day Low]])-1</f>
        <v>1.0939847168702332E-2</v>
      </c>
      <c r="AD147" s="2">
        <f>(Table2[[#This Row],[Day High]]/Table2[[#This Row],[Close Price]])-1</f>
        <v>4.7162192718934737E-3</v>
      </c>
      <c r="AE147" s="2">
        <f>(Table2[[#This Row],[Close Price]]/Table2[[#This Row],[Current Week Low]])-1</f>
        <v>1.0939847168702332E-2</v>
      </c>
      <c r="AF147" s="2">
        <f>(Table2[[#This Row],[Current Week High]]/Table2[[#This Row],[Close Price]])-1</f>
        <v>4.7162192718934737E-3</v>
      </c>
      <c r="AG147" s="2">
        <f>(Table2[[#This Row],[Close Price]]/Table2[[#This Row],[Current Month Low]])-1</f>
        <v>0.10956989247311832</v>
      </c>
      <c r="AH147" s="2">
        <f>(Table2[[#This Row],[Current Month High]]/Table2[[#This Row],[Close Price]])-1</f>
        <v>4.7162192718934737E-3</v>
      </c>
      <c r="AI147">
        <v>0.47162192718934698</v>
      </c>
      <c r="AJ147">
        <v>89.734003432213697</v>
      </c>
      <c r="AK147" t="str">
        <f>IF(AND(Table2[[#This Row],[20D EMA]]&gt;Table2[[#This Row],[50D EMA]],Table2[[#This Row],[50D EMA]]&gt;Table2[[#This Row],[200D EMA]]),"Uptrend","Downtrend/NoTrend")</f>
        <v>Uptrend</v>
      </c>
      <c r="AL147">
        <v>0.04</v>
      </c>
      <c r="AM147" t="s">
        <v>10340</v>
      </c>
      <c r="AN147">
        <v>5.64</v>
      </c>
      <c r="AO147" t="s">
        <v>10340</v>
      </c>
      <c r="AP147">
        <v>7.7116279875841007E-2</v>
      </c>
      <c r="AQ147">
        <f>(Table2[[#This Row],[Sharpe Ratio]]-AVERAGE(Table2[Sharpe Ratio]))/_xlfn.STDEV.P(Table2[Sharpe Ratio])</f>
        <v>0.1289590646275092</v>
      </c>
      <c r="AR1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2.446344810188783</v>
      </c>
      <c r="AS147">
        <f>_xlfn.RANK.AVG(Table2[[#This Row],[1Y Return vs Nifty Z-Score]],Table2[1Y Return vs Nifty Z-Score])</f>
        <v>179</v>
      </c>
      <c r="AT147">
        <f>_xlfn.RANK.AVG(Table2[[#This Row],[6M Return vs Nifty Z-Score]],Table2[6M Return vs Nifty Z-Score])</f>
        <v>102</v>
      </c>
      <c r="AU147">
        <f>_xlfn.RANK.AVG(Table2[[#This Row],[Sharpe Ratio Z-Score]],Table2[Sharpe Ratio Z-Score])</f>
        <v>316</v>
      </c>
      <c r="AV147">
        <f>(Table2[[#This Row],[Rank 1Y]]+Table2[[#This Row],[Rank 6M]]+Table2[[#This Row],[Rank Sharpe]])/3</f>
        <v>199</v>
      </c>
    </row>
    <row r="148" spans="1:48" x14ac:dyDescent="0.3">
      <c r="A148" t="s">
        <v>602</v>
      </c>
      <c r="B148" t="s">
        <v>603</v>
      </c>
      <c r="C148" t="s">
        <v>10302</v>
      </c>
      <c r="D148" t="s">
        <v>604</v>
      </c>
      <c r="E148">
        <v>31877.946819299999</v>
      </c>
      <c r="F148">
        <v>329.65</v>
      </c>
      <c r="G148">
        <v>93.068443507755106</v>
      </c>
      <c r="H148">
        <f>(Table2[[#This Row],[1Y Return vs Nifty]]-AVERAGE(Table2[1Y Return vs Nifty]))/_xlfn.STDEV.P(Table2[1Y Return vs Nifty])</f>
        <v>1.0186909092025553</v>
      </c>
      <c r="I148">
        <v>1.24236538969665</v>
      </c>
      <c r="J148">
        <f>(Table2[[#This Row],[1M Return vs Nifty]]-AVERAGE(Table2[1M Return vs Nifty]))/_xlfn.STDEV.P(Table2[1M Return vs Nifty])</f>
        <v>-2.7261782934115072E-2</v>
      </c>
      <c r="K148">
        <v>12.5475429212192</v>
      </c>
      <c r="L148">
        <f>(Table2[[#This Row],[6M Return vs Nifty]]-AVERAGE(Table2[6M Return vs Nifty]))/_xlfn.STDEV.P(Table2[6M Return vs Nifty])</f>
        <v>0.20045293297059208</v>
      </c>
      <c r="M148">
        <v>-1.81387161853958</v>
      </c>
      <c r="N148">
        <f>(Table2[[#This Row],[1W Return vs Nifty]]-AVERAGE(Table2[1W Return vs Nifty]))/_xlfn.STDEV.P(Table2[1W Return vs Nifty])</f>
        <v>-0.54679146253262367</v>
      </c>
      <c r="O148">
        <v>314.55</v>
      </c>
      <c r="P148">
        <v>320.10235046506602</v>
      </c>
      <c r="Q148">
        <v>286.58754920245201</v>
      </c>
      <c r="R148">
        <v>66.068182248198994</v>
      </c>
      <c r="S148" s="2">
        <f>(Table2[[#This Row],[Close Price]]-Table2[[#This Row],[20D EMA]])/Table2[[#This Row],[20D EMA]]</f>
        <v>4.8005086631695962E-2</v>
      </c>
      <c r="T148" s="2">
        <f>(Table2[[#This Row],[Close Price]]-Table2[[#This Row],[50D EMA]])/Table2[[#This Row],[50D EMA]]</f>
        <v>2.9826864817026465E-2</v>
      </c>
      <c r="U148" s="2">
        <f>(Table2[[#This Row],[Close Price]]-Table2[[#This Row],[200D EMA]])/Table2[[#This Row],[200D EMA]]</f>
        <v>0.15025932186302926</v>
      </c>
      <c r="V148">
        <v>1.2325261037911399</v>
      </c>
      <c r="W148">
        <v>318</v>
      </c>
      <c r="X148">
        <v>331.3</v>
      </c>
      <c r="Y148">
        <v>318</v>
      </c>
      <c r="Z148">
        <v>331.3</v>
      </c>
      <c r="AA148">
        <v>282.10000000000002</v>
      </c>
      <c r="AB148">
        <v>331.3</v>
      </c>
      <c r="AC148" s="2">
        <f>(Table2[[#This Row],[Close Price]]/Table2[[#This Row],[Day Low]])-1</f>
        <v>3.6635220125786017E-2</v>
      </c>
      <c r="AD148" s="2">
        <f>(Table2[[#This Row],[Day High]]/Table2[[#This Row],[Close Price]])-1</f>
        <v>5.0053086607009245E-3</v>
      </c>
      <c r="AE148" s="2">
        <f>(Table2[[#This Row],[Close Price]]/Table2[[#This Row],[Current Week Low]])-1</f>
        <v>3.6635220125786017E-2</v>
      </c>
      <c r="AF148" s="2">
        <f>(Table2[[#This Row],[Current Week High]]/Table2[[#This Row],[Close Price]])-1</f>
        <v>5.0053086607009245E-3</v>
      </c>
      <c r="AG148" s="2">
        <f>(Table2[[#This Row],[Close Price]]/Table2[[#This Row],[Current Month Low]])-1</f>
        <v>0.16855724920241033</v>
      </c>
      <c r="AH148" s="2">
        <f>(Table2[[#This Row],[Current Month High]]/Table2[[#This Row],[Close Price]])-1</f>
        <v>5.0053086607009245E-3</v>
      </c>
      <c r="AI148">
        <v>26.1337782496587</v>
      </c>
      <c r="AJ148">
        <v>143.015112421673</v>
      </c>
      <c r="AK148" t="str">
        <f>IF(AND(Table2[[#This Row],[20D EMA]]&gt;Table2[[#This Row],[50D EMA]],Table2[[#This Row],[50D EMA]]&gt;Table2[[#This Row],[200D EMA]]),"Uptrend","Downtrend/NoTrend")</f>
        <v>Downtrend/NoTrend</v>
      </c>
      <c r="AL148">
        <v>0.03</v>
      </c>
      <c r="AM148" t="s">
        <v>10340</v>
      </c>
      <c r="AN148">
        <v>11.29</v>
      </c>
      <c r="AO148" t="s">
        <v>10340</v>
      </c>
      <c r="AP148">
        <v>0.102942931720246</v>
      </c>
      <c r="AQ148">
        <f>(Table2[[#This Row],[Sharpe Ratio]]-AVERAGE(Table2[Sharpe Ratio]))/_xlfn.STDEV.P(Table2[Sharpe Ratio])</f>
        <v>0.42354033859971707</v>
      </c>
      <c r="AR1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8">
        <f>_xlfn.RANK.AVG(Table2[[#This Row],[1Y Return vs Nifty Z-Score]],Table2[1Y Return vs Nifty Z-Score])</f>
        <v>105</v>
      </c>
      <c r="AT148">
        <f>_xlfn.RANK.AVG(Table2[[#This Row],[6M Return vs Nifty Z-Score]],Table2[6M Return vs Nifty Z-Score])</f>
        <v>262</v>
      </c>
      <c r="AU148">
        <f>_xlfn.RANK.AVG(Table2[[#This Row],[Sharpe Ratio Z-Score]],Table2[Sharpe Ratio Z-Score])</f>
        <v>230</v>
      </c>
      <c r="AV148">
        <f>(Table2[[#This Row],[Rank 1Y]]+Table2[[#This Row],[Rank 6M]]+Table2[[#This Row],[Rank Sharpe]])/3</f>
        <v>199</v>
      </c>
    </row>
    <row r="149" spans="1:48" x14ac:dyDescent="0.3">
      <c r="A149" t="s">
        <v>445</v>
      </c>
      <c r="B149" t="s">
        <v>446</v>
      </c>
      <c r="C149" t="s">
        <v>10300</v>
      </c>
      <c r="D149" t="s">
        <v>101</v>
      </c>
      <c r="E149">
        <v>52509.923128349998</v>
      </c>
      <c r="F149">
        <v>133.62</v>
      </c>
      <c r="G149">
        <v>89.951094481030196</v>
      </c>
      <c r="H149">
        <f>(Table2[[#This Row],[1Y Return vs Nifty]]-AVERAGE(Table2[1Y Return vs Nifty]))/_xlfn.STDEV.P(Table2[1Y Return vs Nifty])</f>
        <v>0.96925314521990824</v>
      </c>
      <c r="I149">
        <v>-15.817826636789601</v>
      </c>
      <c r="J149">
        <f>(Table2[[#This Row],[1M Return vs Nifty]]-AVERAGE(Table2[1M Return vs Nifty]))/_xlfn.STDEV.P(Table2[1M Return vs Nifty])</f>
        <v>-1.6319514660105752</v>
      </c>
      <c r="K149">
        <v>-2.0311605380741899</v>
      </c>
      <c r="L149">
        <f>(Table2[[#This Row],[6M Return vs Nifty]]-AVERAGE(Table2[6M Return vs Nifty]))/_xlfn.STDEV.P(Table2[6M Return vs Nifty])</f>
        <v>-0.29978906919370785</v>
      </c>
      <c r="M149">
        <v>-7.7328885501576501</v>
      </c>
      <c r="N149">
        <f>(Table2[[#This Row],[1W Return vs Nifty]]-AVERAGE(Table2[1W Return vs Nifty]))/_xlfn.STDEV.P(Table2[1W Return vs Nifty])</f>
        <v>-1.8140694227084584</v>
      </c>
      <c r="O149">
        <v>139.16999999999999</v>
      </c>
      <c r="P149">
        <v>139.20808328448999</v>
      </c>
      <c r="Q149">
        <v>119.39838403582399</v>
      </c>
      <c r="R149">
        <v>32.4238804920831</v>
      </c>
      <c r="S149" s="2">
        <f>(Table2[[#This Row],[Close Price]]-Table2[[#This Row],[20D EMA]])/Table2[[#This Row],[20D EMA]]</f>
        <v>-3.9879284328518956E-2</v>
      </c>
      <c r="T149" s="2">
        <f>(Table2[[#This Row],[Close Price]]-Table2[[#This Row],[50D EMA]])/Table2[[#This Row],[50D EMA]]</f>
        <v>-4.0141945443426592E-2</v>
      </c>
      <c r="U149" s="2">
        <f>(Table2[[#This Row],[Close Price]]-Table2[[#This Row],[200D EMA]])/Table2[[#This Row],[200D EMA]]</f>
        <v>0.11911062347300272</v>
      </c>
      <c r="V149">
        <v>0.77514056260826603</v>
      </c>
      <c r="W149">
        <v>133.30000000000001</v>
      </c>
      <c r="X149">
        <v>135.26</v>
      </c>
      <c r="Y149">
        <v>133.30000000000001</v>
      </c>
      <c r="Z149">
        <v>135.26</v>
      </c>
      <c r="AA149">
        <v>131.9</v>
      </c>
      <c r="AB149">
        <v>150</v>
      </c>
      <c r="AC149" s="2">
        <f>(Table2[[#This Row],[Close Price]]/Table2[[#This Row],[Day Low]])-1</f>
        <v>2.4006001500374019E-3</v>
      </c>
      <c r="AD149" s="2">
        <f>(Table2[[#This Row],[Day High]]/Table2[[#This Row],[Close Price]])-1</f>
        <v>1.2273611734770151E-2</v>
      </c>
      <c r="AE149" s="2">
        <f>(Table2[[#This Row],[Close Price]]/Table2[[#This Row],[Current Week Low]])-1</f>
        <v>2.4006001500374019E-3</v>
      </c>
      <c r="AF149" s="2">
        <f>(Table2[[#This Row],[Current Week High]]/Table2[[#This Row],[Close Price]])-1</f>
        <v>1.2273611734770151E-2</v>
      </c>
      <c r="AG149" s="2">
        <f>(Table2[[#This Row],[Close Price]]/Table2[[#This Row],[Current Month Low]])-1</f>
        <v>1.3040181956027297E-2</v>
      </c>
      <c r="AH149" s="2">
        <f>(Table2[[#This Row],[Current Month High]]/Table2[[#This Row],[Close Price]])-1</f>
        <v>0.12258643915581491</v>
      </c>
      <c r="AI149">
        <v>27.6006585840443</v>
      </c>
      <c r="AJ149">
        <v>136.07773851590099</v>
      </c>
      <c r="AK149" t="str">
        <f>IF(AND(Table2[[#This Row],[20D EMA]]&gt;Table2[[#This Row],[50D EMA]],Table2[[#This Row],[50D EMA]]&gt;Table2[[#This Row],[200D EMA]]),"Uptrend","Downtrend/NoTrend")</f>
        <v>Downtrend/NoTrend</v>
      </c>
      <c r="AL149">
        <v>-0.06</v>
      </c>
      <c r="AM149" t="s">
        <v>10339</v>
      </c>
      <c r="AN149">
        <v>-4.96</v>
      </c>
      <c r="AO149" t="s">
        <v>10339</v>
      </c>
      <c r="AP149">
        <v>0.18457878737453401</v>
      </c>
      <c r="AQ149">
        <f>(Table2[[#This Row],[Sharpe Ratio]]-AVERAGE(Table2[Sharpe Ratio]))/_xlfn.STDEV.P(Table2[Sharpe Ratio])</f>
        <v>1.3546867568552912</v>
      </c>
      <c r="AR1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9">
        <f>_xlfn.RANK.AVG(Table2[[#This Row],[1Y Return vs Nifty Z-Score]],Table2[1Y Return vs Nifty Z-Score])</f>
        <v>110</v>
      </c>
      <c r="AT149">
        <f>_xlfn.RANK.AVG(Table2[[#This Row],[6M Return vs Nifty Z-Score]],Table2[6M Return vs Nifty Z-Score])</f>
        <v>425</v>
      </c>
      <c r="AU149">
        <f>_xlfn.RANK.AVG(Table2[[#This Row],[Sharpe Ratio Z-Score]],Table2[Sharpe Ratio Z-Score])</f>
        <v>67</v>
      </c>
      <c r="AV149">
        <f>(Table2[[#This Row],[Rank 1Y]]+Table2[[#This Row],[Rank 6M]]+Table2[[#This Row],[Rank Sharpe]])/3</f>
        <v>200.66666666666666</v>
      </c>
    </row>
    <row r="150" spans="1:48" x14ac:dyDescent="0.3">
      <c r="A150" t="s">
        <v>1400</v>
      </c>
      <c r="B150" t="s">
        <v>1401</v>
      </c>
      <c r="C150" t="s">
        <v>10305</v>
      </c>
      <c r="D150" t="s">
        <v>734</v>
      </c>
      <c r="E150">
        <v>7921.2181159499996</v>
      </c>
      <c r="F150">
        <v>246.1</v>
      </c>
      <c r="G150">
        <v>36.128761549916099</v>
      </c>
      <c r="H150">
        <f>(Table2[[#This Row],[1Y Return vs Nifty]]-AVERAGE(Table2[1Y Return vs Nifty]))/_xlfn.STDEV.P(Table2[1Y Return vs Nifty])</f>
        <v>0.11568950199854858</v>
      </c>
      <c r="I150">
        <v>-15.1978851478026</v>
      </c>
      <c r="J150">
        <f>(Table2[[#This Row],[1M Return vs Nifty]]-AVERAGE(Table2[1M Return vs Nifty]))/_xlfn.STDEV.P(Table2[1M Return vs Nifty])</f>
        <v>-1.5736394780831222</v>
      </c>
      <c r="K150">
        <v>11.708191784023899</v>
      </c>
      <c r="L150">
        <f>(Table2[[#This Row],[6M Return vs Nifty]]-AVERAGE(Table2[6M Return vs Nifty]))/_xlfn.STDEV.P(Table2[6M Return vs Nifty])</f>
        <v>0.17165210753629723</v>
      </c>
      <c r="M150">
        <v>-3.79330706542429</v>
      </c>
      <c r="N150">
        <f>(Table2[[#This Row],[1W Return vs Nifty]]-AVERAGE(Table2[1W Return vs Nifty]))/_xlfn.STDEV.P(Table2[1W Return vs Nifty])</f>
        <v>-0.97059408793617274</v>
      </c>
      <c r="O150">
        <v>251.89</v>
      </c>
      <c r="P150">
        <v>245.18333041875201</v>
      </c>
      <c r="Q150">
        <v>196.932341786607</v>
      </c>
      <c r="R150">
        <v>43.2377935376254</v>
      </c>
      <c r="S150" s="2">
        <f>(Table2[[#This Row],[Close Price]]-Table2[[#This Row],[20D EMA]])/Table2[[#This Row],[20D EMA]]</f>
        <v>-2.2986224145460289E-2</v>
      </c>
      <c r="T150" s="2">
        <f>(Table2[[#This Row],[Close Price]]-Table2[[#This Row],[50D EMA]])/Table2[[#This Row],[50D EMA]]</f>
        <v>3.7387108645697675E-3</v>
      </c>
      <c r="U150" s="2">
        <f>(Table2[[#This Row],[Close Price]]-Table2[[#This Row],[200D EMA]])/Table2[[#This Row],[200D EMA]]</f>
        <v>0.24966776796200571</v>
      </c>
      <c r="V150">
        <v>0.43686063415240201</v>
      </c>
      <c r="W150">
        <v>245.45</v>
      </c>
      <c r="X150">
        <v>252</v>
      </c>
      <c r="Y150">
        <v>245.45</v>
      </c>
      <c r="Z150">
        <v>252</v>
      </c>
      <c r="AA150">
        <v>237</v>
      </c>
      <c r="AB150">
        <v>272.45</v>
      </c>
      <c r="AC150" s="2">
        <f>(Table2[[#This Row],[Close Price]]/Table2[[#This Row],[Day Low]])-1</f>
        <v>2.6481971888367983E-3</v>
      </c>
      <c r="AD150" s="2">
        <f>(Table2[[#This Row],[Day High]]/Table2[[#This Row],[Close Price]])-1</f>
        <v>2.3973994311255575E-2</v>
      </c>
      <c r="AE150" s="2">
        <f>(Table2[[#This Row],[Close Price]]/Table2[[#This Row],[Current Week Low]])-1</f>
        <v>2.6481971888367983E-3</v>
      </c>
      <c r="AF150" s="2">
        <f>(Table2[[#This Row],[Current Week High]]/Table2[[#This Row],[Close Price]])-1</f>
        <v>2.3973994311255575E-2</v>
      </c>
      <c r="AG150" s="2">
        <f>(Table2[[#This Row],[Close Price]]/Table2[[#This Row],[Current Month Low]])-1</f>
        <v>3.8396624472573748E-2</v>
      </c>
      <c r="AH150" s="2">
        <f>(Table2[[#This Row],[Current Month High]]/Table2[[#This Row],[Close Price]])-1</f>
        <v>0.10707029662738732</v>
      </c>
      <c r="AI150">
        <v>20.4754164973588</v>
      </c>
      <c r="AJ150">
        <v>122.31255645889701</v>
      </c>
      <c r="AK150" t="str">
        <f>IF(AND(Table2[[#This Row],[20D EMA]]&gt;Table2[[#This Row],[50D EMA]],Table2[[#This Row],[50D EMA]]&gt;Table2[[#This Row],[200D EMA]]),"Uptrend","Downtrend/NoTrend")</f>
        <v>Uptrend</v>
      </c>
      <c r="AL150">
        <v>0.32</v>
      </c>
      <c r="AM150" t="s">
        <v>10340</v>
      </c>
      <c r="AN150">
        <v>-2.4</v>
      </c>
      <c r="AO150" t="s">
        <v>10339</v>
      </c>
      <c r="AP150">
        <v>0.18925961667268901</v>
      </c>
      <c r="AQ150">
        <f>(Table2[[#This Row],[Sharpe Ratio]]-AVERAGE(Table2[Sharpe Ratio]))/_xlfn.STDEV.P(Table2[Sharpe Ratio])</f>
        <v>1.4080767458559618</v>
      </c>
      <c r="AR1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-0.8488152106284873</v>
      </c>
      <c r="AS150">
        <f>_xlfn.RANK.AVG(Table2[[#This Row],[1Y Return vs Nifty Z-Score]],Table2[1Y Return vs Nifty Z-Score])</f>
        <v>268</v>
      </c>
      <c r="AT150">
        <f>_xlfn.RANK.AVG(Table2[[#This Row],[6M Return vs Nifty Z-Score]],Table2[6M Return vs Nifty Z-Score])</f>
        <v>277</v>
      </c>
      <c r="AU150">
        <f>_xlfn.RANK.AVG(Table2[[#This Row],[Sharpe Ratio Z-Score]],Table2[Sharpe Ratio Z-Score])</f>
        <v>57</v>
      </c>
      <c r="AV150">
        <f>(Table2[[#This Row],[Rank 1Y]]+Table2[[#This Row],[Rank 6M]]+Table2[[#This Row],[Rank Sharpe]])/3</f>
        <v>200.66666666666666</v>
      </c>
    </row>
    <row r="151" spans="1:48" x14ac:dyDescent="0.3">
      <c r="A151" t="s">
        <v>1361</v>
      </c>
      <c r="B151" t="s">
        <v>1362</v>
      </c>
      <c r="C151" t="s">
        <v>10304</v>
      </c>
      <c r="D151" t="s">
        <v>193</v>
      </c>
      <c r="E151">
        <v>8294.8053231399899</v>
      </c>
      <c r="F151">
        <v>2047.15</v>
      </c>
      <c r="G151">
        <v>91.291688686070799</v>
      </c>
      <c r="H151">
        <f>(Table2[[#This Row],[1Y Return vs Nifty]]-AVERAGE(Table2[1Y Return vs Nifty]))/_xlfn.STDEV.P(Table2[1Y Return vs Nifty])</f>
        <v>0.99051351078600958</v>
      </c>
      <c r="I151">
        <v>18.8787102784102</v>
      </c>
      <c r="J151">
        <f>(Table2[[#This Row],[1M Return vs Nifty]]-AVERAGE(Table2[1M Return vs Nifty]))/_xlfn.STDEV.P(Table2[1M Return vs Nifty])</f>
        <v>1.6316211092490036</v>
      </c>
      <c r="K151">
        <v>29.056515159629701</v>
      </c>
      <c r="L151">
        <f>(Table2[[#This Row],[6M Return vs Nifty]]-AVERAGE(Table2[6M Return vs Nifty]))/_xlfn.STDEV.P(Table2[6M Return vs Nifty])</f>
        <v>0.76692863839094161</v>
      </c>
      <c r="M151">
        <v>0.34194901468305</v>
      </c>
      <c r="N151">
        <f>(Table2[[#This Row],[1W Return vs Nifty]]-AVERAGE(Table2[1W Return vs Nifty]))/_xlfn.STDEV.P(Table2[1W Return vs Nifty])</f>
        <v>-8.5224278971872611E-2</v>
      </c>
      <c r="O151">
        <v>1965.09</v>
      </c>
      <c r="P151">
        <v>1806.5874287101301</v>
      </c>
      <c r="Q151">
        <v>1447.4778907483401</v>
      </c>
      <c r="R151">
        <v>57.002689033928</v>
      </c>
      <c r="S151" s="2">
        <f>(Table2[[#This Row],[Close Price]]-Table2[[#This Row],[20D EMA]])/Table2[[#This Row],[20D EMA]]</f>
        <v>4.1758901627915353E-2</v>
      </c>
      <c r="T151" s="2">
        <f>(Table2[[#This Row],[Close Price]]-Table2[[#This Row],[50D EMA]])/Table2[[#This Row],[50D EMA]]</f>
        <v>0.13315855489021486</v>
      </c>
      <c r="U151" s="2">
        <f>(Table2[[#This Row],[Close Price]]-Table2[[#This Row],[200D EMA]])/Table2[[#This Row],[200D EMA]]</f>
        <v>0.41428757778236736</v>
      </c>
      <c r="V151">
        <v>0.39215389628466102</v>
      </c>
      <c r="W151">
        <v>2032</v>
      </c>
      <c r="X151">
        <v>2149.3000000000002</v>
      </c>
      <c r="Y151">
        <v>2032</v>
      </c>
      <c r="Z151">
        <v>2149.3000000000002</v>
      </c>
      <c r="AA151">
        <v>1865.35</v>
      </c>
      <c r="AB151">
        <v>2172</v>
      </c>
      <c r="AC151" s="2">
        <f>(Table2[[#This Row],[Close Price]]/Table2[[#This Row],[Day Low]])-1</f>
        <v>7.4557086614173151E-3</v>
      </c>
      <c r="AD151" s="2">
        <f>(Table2[[#This Row],[Day High]]/Table2[[#This Row],[Close Price]])-1</f>
        <v>4.9898639572088177E-2</v>
      </c>
      <c r="AE151" s="2">
        <f>(Table2[[#This Row],[Close Price]]/Table2[[#This Row],[Current Week Low]])-1</f>
        <v>7.4557086614173151E-3</v>
      </c>
      <c r="AF151" s="2">
        <f>(Table2[[#This Row],[Current Week High]]/Table2[[#This Row],[Close Price]])-1</f>
        <v>4.9898639572088177E-2</v>
      </c>
      <c r="AG151" s="2">
        <f>(Table2[[#This Row],[Close Price]]/Table2[[#This Row],[Current Month Low]])-1</f>
        <v>9.7461602380250367E-2</v>
      </c>
      <c r="AH151" s="2">
        <f>(Table2[[#This Row],[Current Month High]]/Table2[[#This Row],[Close Price]])-1</f>
        <v>6.0987226143663031E-2</v>
      </c>
      <c r="AI151">
        <v>6.0987226143662996</v>
      </c>
      <c r="AJ151">
        <v>140.84117647058801</v>
      </c>
      <c r="AK151" t="str">
        <f>IF(AND(Table2[[#This Row],[20D EMA]]&gt;Table2[[#This Row],[50D EMA]],Table2[[#This Row],[50D EMA]]&gt;Table2[[#This Row],[200D EMA]]),"Uptrend","Downtrend/NoTrend")</f>
        <v>Uptrend</v>
      </c>
      <c r="AL151">
        <v>0.65</v>
      </c>
      <c r="AM151" t="s">
        <v>10340</v>
      </c>
      <c r="AN151">
        <v>-1.02</v>
      </c>
      <c r="AO151" t="s">
        <v>10339</v>
      </c>
      <c r="AP151">
        <v>6.4903966933868004E-2</v>
      </c>
      <c r="AQ151">
        <f>(Table2[[#This Row],[Sharpe Ratio]]-AVERAGE(Table2[Sharpe Ratio]))/_xlfn.STDEV.P(Table2[Sharpe Ratio])</f>
        <v>-1.0335750909063869E-2</v>
      </c>
      <c r="AR1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3.2935032285450183</v>
      </c>
      <c r="AS151">
        <f>_xlfn.RANK.AVG(Table2[[#This Row],[1Y Return vs Nifty Z-Score]],Table2[1Y Return vs Nifty Z-Score])</f>
        <v>107</v>
      </c>
      <c r="AT151">
        <f>_xlfn.RANK.AVG(Table2[[#This Row],[6M Return vs Nifty Z-Score]],Table2[6M Return vs Nifty Z-Score])</f>
        <v>141</v>
      </c>
      <c r="AU151">
        <f>_xlfn.RANK.AVG(Table2[[#This Row],[Sharpe Ratio Z-Score]],Table2[Sharpe Ratio Z-Score])</f>
        <v>355</v>
      </c>
      <c r="AV151">
        <f>(Table2[[#This Row],[Rank 1Y]]+Table2[[#This Row],[Rank 6M]]+Table2[[#This Row],[Rank Sharpe]])/3</f>
        <v>201</v>
      </c>
    </row>
    <row r="152" spans="1:48" x14ac:dyDescent="0.3">
      <c r="A152" t="s">
        <v>1290</v>
      </c>
      <c r="B152" t="s">
        <v>1291</v>
      </c>
      <c r="C152" t="s">
        <v>10313</v>
      </c>
      <c r="D152" t="s">
        <v>1292</v>
      </c>
      <c r="E152">
        <v>8832.5528324999996</v>
      </c>
      <c r="F152">
        <v>718.5</v>
      </c>
      <c r="G152">
        <v>14.5019361264211</v>
      </c>
      <c r="H152">
        <f>(Table2[[#This Row],[1Y Return vs Nifty]]-AVERAGE(Table2[1Y Return vs Nifty]))/_xlfn.STDEV.P(Table2[1Y Return vs Nifty])</f>
        <v>-0.22728841988783752</v>
      </c>
      <c r="I152">
        <v>6.5729027814363397</v>
      </c>
      <c r="J152">
        <f>(Table2[[#This Row],[1M Return vs Nifty]]-AVERAGE(Table2[1M Return vs Nifty]))/_xlfn.STDEV.P(Table2[1M Return vs Nifty])</f>
        <v>0.47413107035252827</v>
      </c>
      <c r="K152">
        <v>31.205290036282499</v>
      </c>
      <c r="L152">
        <f>(Table2[[#This Row],[6M Return vs Nifty]]-AVERAGE(Table2[6M Return vs Nifty]))/_xlfn.STDEV.P(Table2[6M Return vs Nifty])</f>
        <v>0.84065998559191157</v>
      </c>
      <c r="M152">
        <v>5.8669458660532996</v>
      </c>
      <c r="N152">
        <f>(Table2[[#This Row],[1W Return vs Nifty]]-AVERAGE(Table2[1W Return vs Nifty]))/_xlfn.STDEV.P(Table2[1W Return vs Nifty])</f>
        <v>1.0976928879618528</v>
      </c>
      <c r="O152">
        <v>684.59</v>
      </c>
      <c r="P152">
        <v>647.04950089578995</v>
      </c>
      <c r="Q152">
        <v>562.78099159659598</v>
      </c>
      <c r="R152">
        <v>67.2391367705563</v>
      </c>
      <c r="S152" s="2">
        <f>(Table2[[#This Row],[Close Price]]-Table2[[#This Row],[20D EMA]])/Table2[[#This Row],[20D EMA]]</f>
        <v>4.9533297302034748E-2</v>
      </c>
      <c r="T152" s="2">
        <f>(Table2[[#This Row],[Close Price]]-Table2[[#This Row],[50D EMA]])/Table2[[#This Row],[50D EMA]]</f>
        <v>0.11042508958787908</v>
      </c>
      <c r="U152" s="2">
        <f>(Table2[[#This Row],[Close Price]]-Table2[[#This Row],[200D EMA]])/Table2[[#This Row],[200D EMA]]</f>
        <v>0.27669557204061385</v>
      </c>
      <c r="V152">
        <v>0.76999352451858305</v>
      </c>
      <c r="W152">
        <v>715.1</v>
      </c>
      <c r="X152">
        <v>742.45</v>
      </c>
      <c r="Y152">
        <v>715.1</v>
      </c>
      <c r="Z152">
        <v>742.45</v>
      </c>
      <c r="AA152">
        <v>640</v>
      </c>
      <c r="AB152">
        <v>742.45</v>
      </c>
      <c r="AC152" s="2">
        <f>(Table2[[#This Row],[Close Price]]/Table2[[#This Row],[Day Low]])-1</f>
        <v>4.7545797790518041E-3</v>
      </c>
      <c r="AD152" s="2">
        <f>(Table2[[#This Row],[Day High]]/Table2[[#This Row],[Close Price]])-1</f>
        <v>3.3333333333333437E-2</v>
      </c>
      <c r="AE152" s="2">
        <f>(Table2[[#This Row],[Close Price]]/Table2[[#This Row],[Current Week Low]])-1</f>
        <v>4.7545797790518041E-3</v>
      </c>
      <c r="AF152" s="2">
        <f>(Table2[[#This Row],[Current Week High]]/Table2[[#This Row],[Close Price]])-1</f>
        <v>3.3333333333333437E-2</v>
      </c>
      <c r="AG152" s="2">
        <f>(Table2[[#This Row],[Close Price]]/Table2[[#This Row],[Current Month Low]])-1</f>
        <v>0.12265624999999991</v>
      </c>
      <c r="AH152" s="2">
        <f>(Table2[[#This Row],[Current Month High]]/Table2[[#This Row],[Close Price]])-1</f>
        <v>3.3333333333333437E-2</v>
      </c>
      <c r="AI152">
        <v>6.9450243562978402</v>
      </c>
      <c r="AJ152">
        <v>76.557316623663795</v>
      </c>
      <c r="AK152" t="str">
        <f>IF(AND(Table2[[#This Row],[20D EMA]]&gt;Table2[[#This Row],[50D EMA]],Table2[[#This Row],[50D EMA]]&gt;Table2[[#This Row],[200D EMA]]),"Uptrend","Downtrend/NoTrend")</f>
        <v>Uptrend</v>
      </c>
      <c r="AL152">
        <v>0.34</v>
      </c>
      <c r="AM152" t="s">
        <v>10340</v>
      </c>
      <c r="AN152">
        <v>5.15</v>
      </c>
      <c r="AO152" t="s">
        <v>10340</v>
      </c>
      <c r="AP152">
        <v>0.15353195568738101</v>
      </c>
      <c r="AQ152">
        <f>(Table2[[#This Row],[Sharpe Ratio]]-AVERAGE(Table2[Sharpe Ratio]))/_xlfn.STDEV.P(Table2[Sharpe Ratio])</f>
        <v>1.0005636097163575</v>
      </c>
      <c r="AR1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3.1857591337348126</v>
      </c>
      <c r="AS152">
        <f>_xlfn.RANK.AVG(Table2[[#This Row],[1Y Return vs Nifty Z-Score]],Table2[1Y Return vs Nifty Z-Score])</f>
        <v>364</v>
      </c>
      <c r="AT152">
        <f>_xlfn.RANK.AVG(Table2[[#This Row],[6M Return vs Nifty Z-Score]],Table2[6M Return vs Nifty Z-Score])</f>
        <v>126</v>
      </c>
      <c r="AU152">
        <f>_xlfn.RANK.AVG(Table2[[#This Row],[Sharpe Ratio Z-Score]],Table2[Sharpe Ratio Z-Score])</f>
        <v>119</v>
      </c>
      <c r="AV152">
        <f>(Table2[[#This Row],[Rank 1Y]]+Table2[[#This Row],[Rank 6M]]+Table2[[#This Row],[Rank Sharpe]])/3</f>
        <v>203</v>
      </c>
    </row>
    <row r="153" spans="1:48" x14ac:dyDescent="0.3">
      <c r="A153" t="s">
        <v>919</v>
      </c>
      <c r="B153" t="s">
        <v>920</v>
      </c>
      <c r="C153" t="s">
        <v>10305</v>
      </c>
      <c r="D153" t="s">
        <v>734</v>
      </c>
      <c r="E153">
        <v>16303.821749999999</v>
      </c>
      <c r="F153">
        <v>3915</v>
      </c>
      <c r="G153">
        <v>50.189633881510801</v>
      </c>
      <c r="H153">
        <f>(Table2[[#This Row],[1Y Return vs Nifty]]-AVERAGE(Table2[1Y Return vs Nifty]))/_xlfn.STDEV.P(Table2[1Y Return vs Nifty])</f>
        <v>0.33867963937492845</v>
      </c>
      <c r="I153">
        <v>-14.0594448118964</v>
      </c>
      <c r="J153">
        <f>(Table2[[#This Row],[1M Return vs Nifty]]-AVERAGE(Table2[1M Return vs Nifty]))/_xlfn.STDEV.P(Table2[1M Return vs Nifty])</f>
        <v>-1.466557244835655</v>
      </c>
      <c r="K153">
        <v>14.3363823466811</v>
      </c>
      <c r="L153">
        <f>(Table2[[#This Row],[6M Return vs Nifty]]-AVERAGE(Table2[6M Return vs Nifty]))/_xlfn.STDEV.P(Table2[6M Return vs Nifty])</f>
        <v>0.26183374219290062</v>
      </c>
      <c r="M153">
        <v>3.2276279027858103E-2</v>
      </c>
      <c r="N153">
        <f>(Table2[[#This Row],[1W Return vs Nifty]]-AVERAGE(Table2[1W Return vs Nifty]))/_xlfn.STDEV.P(Table2[1W Return vs Nifty])</f>
        <v>-0.15152607153253372</v>
      </c>
      <c r="O153">
        <v>4052.97</v>
      </c>
      <c r="P153">
        <v>4203.8499549438302</v>
      </c>
      <c r="Q153">
        <v>3573.63348500032</v>
      </c>
      <c r="R153">
        <v>44.762790129694999</v>
      </c>
      <c r="S153" s="2">
        <f>(Table2[[#This Row],[Close Price]]-Table2[[#This Row],[20D EMA]])/Table2[[#This Row],[20D EMA]]</f>
        <v>-3.4041702751315656E-2</v>
      </c>
      <c r="T153" s="2">
        <f>(Table2[[#This Row],[Close Price]]-Table2[[#This Row],[50D EMA]])/Table2[[#This Row],[50D EMA]]</f>
        <v>-6.8710814619854732E-2</v>
      </c>
      <c r="U153" s="2">
        <f>(Table2[[#This Row],[Close Price]]-Table2[[#This Row],[200D EMA]])/Table2[[#This Row],[200D EMA]]</f>
        <v>9.5523650209934571E-2</v>
      </c>
      <c r="V153">
        <v>0.69025464327854402</v>
      </c>
      <c r="W153">
        <v>3873.25</v>
      </c>
      <c r="X153">
        <v>3945</v>
      </c>
      <c r="Y153">
        <v>3873.25</v>
      </c>
      <c r="Z153">
        <v>3945</v>
      </c>
      <c r="AA153">
        <v>3602</v>
      </c>
      <c r="AB153">
        <v>4580.8500000000004</v>
      </c>
      <c r="AC153" s="2">
        <f>(Table2[[#This Row],[Close Price]]/Table2[[#This Row],[Day Low]])-1</f>
        <v>1.0779061511650312E-2</v>
      </c>
      <c r="AD153" s="2">
        <f>(Table2[[#This Row],[Day High]]/Table2[[#This Row],[Close Price]])-1</f>
        <v>7.6628352490422103E-3</v>
      </c>
      <c r="AE153" s="2">
        <f>(Table2[[#This Row],[Close Price]]/Table2[[#This Row],[Current Week Low]])-1</f>
        <v>1.0779061511650312E-2</v>
      </c>
      <c r="AF153" s="2">
        <f>(Table2[[#This Row],[Current Week High]]/Table2[[#This Row],[Close Price]])-1</f>
        <v>7.6628352490422103E-3</v>
      </c>
      <c r="AG153" s="2">
        <f>(Table2[[#This Row],[Close Price]]/Table2[[#This Row],[Current Month Low]])-1</f>
        <v>8.6896168795113748E-2</v>
      </c>
      <c r="AH153" s="2">
        <f>(Table2[[#This Row],[Current Month High]]/Table2[[#This Row],[Close Price]])-1</f>
        <v>0.1700766283524906</v>
      </c>
      <c r="AI153">
        <v>40.178799489144303</v>
      </c>
      <c r="AJ153">
        <v>105.506417154405</v>
      </c>
      <c r="AK153" t="str">
        <f>IF(AND(Table2[[#This Row],[20D EMA]]&gt;Table2[[#This Row],[50D EMA]],Table2[[#This Row],[50D EMA]]&gt;Table2[[#This Row],[200D EMA]]),"Uptrend","Downtrend/NoTrend")</f>
        <v>Downtrend/NoTrend</v>
      </c>
      <c r="AL153">
        <v>-0.04</v>
      </c>
      <c r="AM153" t="s">
        <v>10339</v>
      </c>
      <c r="AN153">
        <v>-3.87</v>
      </c>
      <c r="AO153" t="s">
        <v>10339</v>
      </c>
      <c r="AP153">
        <v>0.13076744915914701</v>
      </c>
      <c r="AQ153">
        <f>(Table2[[#This Row],[Sharpe Ratio]]-AVERAGE(Table2[Sharpe Ratio]))/_xlfn.STDEV.P(Table2[Sharpe Ratio])</f>
        <v>0.74090945962223376</v>
      </c>
      <c r="AR1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3">
        <f>_xlfn.RANK.AVG(Table2[[#This Row],[1Y Return vs Nifty Z-Score]],Table2[1Y Return vs Nifty Z-Score])</f>
        <v>207</v>
      </c>
      <c r="AT153">
        <f>_xlfn.RANK.AVG(Table2[[#This Row],[6M Return vs Nifty Z-Score]],Table2[6M Return vs Nifty Z-Score])</f>
        <v>237</v>
      </c>
      <c r="AU153">
        <f>_xlfn.RANK.AVG(Table2[[#This Row],[Sharpe Ratio Z-Score]],Table2[Sharpe Ratio Z-Score])</f>
        <v>166</v>
      </c>
      <c r="AV153">
        <f>(Table2[[#This Row],[Rank 1Y]]+Table2[[#This Row],[Rank 6M]]+Table2[[#This Row],[Rank Sharpe]])/3</f>
        <v>203.33333333333334</v>
      </c>
    </row>
    <row r="154" spans="1:48" x14ac:dyDescent="0.3">
      <c r="A154" t="s">
        <v>1244</v>
      </c>
      <c r="B154" t="s">
        <v>1245</v>
      </c>
      <c r="C154" t="s">
        <v>10297</v>
      </c>
      <c r="D154" t="s">
        <v>121</v>
      </c>
      <c r="E154">
        <v>9407.2667915599995</v>
      </c>
      <c r="F154">
        <v>1599.4</v>
      </c>
      <c r="G154">
        <v>19.9729755270073</v>
      </c>
      <c r="H154">
        <f>(Table2[[#This Row],[1Y Return vs Nifty]]-AVERAGE(Table2[1Y Return vs Nifty]))/_xlfn.STDEV.P(Table2[1Y Return vs Nifty])</f>
        <v>-0.14052368731950332</v>
      </c>
      <c r="I154">
        <v>9.6202409011401908</v>
      </c>
      <c r="J154">
        <f>(Table2[[#This Row],[1M Return vs Nifty]]-AVERAGE(Table2[1M Return vs Nifty]))/_xlfn.STDEV.P(Table2[1M Return vs Nifty])</f>
        <v>0.76076512663645091</v>
      </c>
      <c r="K154">
        <v>25.484828736498699</v>
      </c>
      <c r="L154">
        <f>(Table2[[#This Row],[6M Return vs Nifty]]-AVERAGE(Table2[6M Return vs Nifty]))/_xlfn.STDEV.P(Table2[6M Return vs Nifty])</f>
        <v>0.64437263933389666</v>
      </c>
      <c r="M154">
        <v>4.2707277499582101</v>
      </c>
      <c r="N154">
        <f>(Table2[[#This Row],[1W Return vs Nifty]]-AVERAGE(Table2[1W Return vs Nifty]))/_xlfn.STDEV.P(Table2[1W Return vs Nifty])</f>
        <v>0.7559381571458158</v>
      </c>
      <c r="O154">
        <v>1455.94</v>
      </c>
      <c r="P154">
        <v>1408.2841416864701</v>
      </c>
      <c r="Q154">
        <v>1230.6119966127901</v>
      </c>
      <c r="R154">
        <v>80.123580040090005</v>
      </c>
      <c r="S154" s="2">
        <f>(Table2[[#This Row],[Close Price]]-Table2[[#This Row],[20D EMA]])/Table2[[#This Row],[20D EMA]]</f>
        <v>9.8534280258801898E-2</v>
      </c>
      <c r="T154" s="2">
        <f>(Table2[[#This Row],[Close Price]]-Table2[[#This Row],[50D EMA]])/Table2[[#This Row],[50D EMA]]</f>
        <v>0.13570830818606108</v>
      </c>
      <c r="U154" s="2">
        <f>(Table2[[#This Row],[Close Price]]-Table2[[#This Row],[200D EMA]])/Table2[[#This Row],[200D EMA]]</f>
        <v>0.29967853751002271</v>
      </c>
      <c r="V154">
        <v>1.0747580900288101</v>
      </c>
      <c r="W154">
        <v>1511.4</v>
      </c>
      <c r="X154">
        <v>1608.75</v>
      </c>
      <c r="Y154">
        <v>1511.4</v>
      </c>
      <c r="Z154">
        <v>1608.75</v>
      </c>
      <c r="AA154">
        <v>1314.2</v>
      </c>
      <c r="AB154">
        <v>1608.75</v>
      </c>
      <c r="AC154" s="2">
        <f>(Table2[[#This Row],[Close Price]]/Table2[[#This Row],[Day Low]])-1</f>
        <v>5.8224163027656539E-2</v>
      </c>
      <c r="AD154" s="2">
        <f>(Table2[[#This Row],[Day High]]/Table2[[#This Row],[Close Price]])-1</f>
        <v>5.8459422283356766E-3</v>
      </c>
      <c r="AE154" s="2">
        <f>(Table2[[#This Row],[Close Price]]/Table2[[#This Row],[Current Week Low]])-1</f>
        <v>5.8224163027656539E-2</v>
      </c>
      <c r="AF154" s="2">
        <f>(Table2[[#This Row],[Current Week High]]/Table2[[#This Row],[Close Price]])-1</f>
        <v>5.8459422283356766E-3</v>
      </c>
      <c r="AG154" s="2">
        <f>(Table2[[#This Row],[Close Price]]/Table2[[#This Row],[Current Month Low]])-1</f>
        <v>0.21701415309694116</v>
      </c>
      <c r="AH154" s="2">
        <f>(Table2[[#This Row],[Current Month High]]/Table2[[#This Row],[Close Price]])-1</f>
        <v>5.8459422283356766E-3</v>
      </c>
      <c r="AI154">
        <v>0.58459422283356699</v>
      </c>
      <c r="AJ154">
        <v>74.226579520697101</v>
      </c>
      <c r="AK154" t="str">
        <f>IF(AND(Table2[[#This Row],[20D EMA]]&gt;Table2[[#This Row],[50D EMA]],Table2[[#This Row],[50D EMA]]&gt;Table2[[#This Row],[200D EMA]]),"Uptrend","Downtrend/NoTrend")</f>
        <v>Uptrend</v>
      </c>
      <c r="AL154">
        <v>0.02</v>
      </c>
      <c r="AM154" t="s">
        <v>10340</v>
      </c>
      <c r="AN154">
        <v>18.7</v>
      </c>
      <c r="AO154" t="s">
        <v>10340</v>
      </c>
      <c r="AP154">
        <v>0.15943022135150201</v>
      </c>
      <c r="AQ154">
        <f>(Table2[[#This Row],[Sharpe Ratio]]-AVERAGE(Table2[Sharpe Ratio]))/_xlfn.STDEV.P(Table2[Sharpe Ratio])</f>
        <v>1.067839794954426</v>
      </c>
      <c r="AR1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3.0883920307510864</v>
      </c>
      <c r="AS154">
        <f>_xlfn.RANK.AVG(Table2[[#This Row],[1Y Return vs Nifty Z-Score]],Table2[1Y Return vs Nifty Z-Score])</f>
        <v>343</v>
      </c>
      <c r="AT154">
        <f>_xlfn.RANK.AVG(Table2[[#This Row],[6M Return vs Nifty Z-Score]],Table2[6M Return vs Nifty Z-Score])</f>
        <v>164</v>
      </c>
      <c r="AU154">
        <f>_xlfn.RANK.AVG(Table2[[#This Row],[Sharpe Ratio Z-Score]],Table2[Sharpe Ratio Z-Score])</f>
        <v>103</v>
      </c>
      <c r="AV154">
        <f>(Table2[[#This Row],[Rank 1Y]]+Table2[[#This Row],[Rank 6M]]+Table2[[#This Row],[Rank Sharpe]])/3</f>
        <v>203.33333333333334</v>
      </c>
    </row>
    <row r="155" spans="1:48" x14ac:dyDescent="0.3">
      <c r="A155" t="s">
        <v>961</v>
      </c>
      <c r="B155" t="s">
        <v>962</v>
      </c>
      <c r="C155" t="s">
        <v>10295</v>
      </c>
      <c r="D155" t="s">
        <v>246</v>
      </c>
      <c r="E155">
        <v>15214.568938425</v>
      </c>
      <c r="F155">
        <v>3665.25</v>
      </c>
      <c r="G155">
        <v>130.03601910648899</v>
      </c>
      <c r="H155">
        <f>(Table2[[#This Row],[1Y Return vs Nifty]]-AVERAGE(Table2[1Y Return vs Nifty]))/_xlfn.STDEV.P(Table2[1Y Return vs Nifty])</f>
        <v>1.6049564385972355</v>
      </c>
      <c r="I155">
        <v>-4.0157983750614399</v>
      </c>
      <c r="J155">
        <f>(Table2[[#This Row],[1M Return vs Nifty]]-AVERAGE(Table2[1M Return vs Nifty]))/_xlfn.STDEV.P(Table2[1M Return vs Nifty])</f>
        <v>-0.52184713883949252</v>
      </c>
      <c r="K155">
        <v>-13.710565797294199</v>
      </c>
      <c r="L155">
        <f>(Table2[[#This Row],[6M Return vs Nifty]]-AVERAGE(Table2[6M Return vs Nifty]))/_xlfn.STDEV.P(Table2[6M Return vs Nifty])</f>
        <v>-0.70054686547332656</v>
      </c>
      <c r="M155">
        <v>-1.90692497530625</v>
      </c>
      <c r="N155">
        <f>(Table2[[#This Row],[1W Return vs Nifty]]-AVERAGE(Table2[1W Return vs Nifty]))/_xlfn.STDEV.P(Table2[1W Return vs Nifty])</f>
        <v>-0.56671444459419773</v>
      </c>
      <c r="O155">
        <v>3677.57</v>
      </c>
      <c r="P155">
        <v>3763.2247225722499</v>
      </c>
      <c r="Q155">
        <v>3334.0010481675599</v>
      </c>
      <c r="R155">
        <v>50.7900691172919</v>
      </c>
      <c r="S155" s="2">
        <f>(Table2[[#This Row],[Close Price]]-Table2[[#This Row],[20D EMA]])/Table2[[#This Row],[20D EMA]]</f>
        <v>-3.350038204575348E-3</v>
      </c>
      <c r="T155" s="2">
        <f>(Table2[[#This Row],[Close Price]]-Table2[[#This Row],[50D EMA]])/Table2[[#This Row],[50D EMA]]</f>
        <v>-2.6034778626050782E-2</v>
      </c>
      <c r="U155" s="2">
        <f>(Table2[[#This Row],[Close Price]]-Table2[[#This Row],[200D EMA]])/Table2[[#This Row],[200D EMA]]</f>
        <v>9.9354783350923584E-2</v>
      </c>
      <c r="V155">
        <v>1.1062721942021101</v>
      </c>
      <c r="W155">
        <v>3466.35</v>
      </c>
      <c r="X155">
        <v>3698</v>
      </c>
      <c r="Y155">
        <v>3466.35</v>
      </c>
      <c r="Z155">
        <v>3698</v>
      </c>
      <c r="AA155">
        <v>3466.35</v>
      </c>
      <c r="AB155">
        <v>3898</v>
      </c>
      <c r="AC155" s="2">
        <f>(Table2[[#This Row],[Close Price]]/Table2[[#This Row],[Day Low]])-1</f>
        <v>5.738024146436449E-2</v>
      </c>
      <c r="AD155" s="2">
        <f>(Table2[[#This Row],[Day High]]/Table2[[#This Row],[Close Price]])-1</f>
        <v>8.9352704453993237E-3</v>
      </c>
      <c r="AE155" s="2">
        <f>(Table2[[#This Row],[Close Price]]/Table2[[#This Row],[Current Week Low]])-1</f>
        <v>5.738024146436449E-2</v>
      </c>
      <c r="AF155" s="2">
        <f>(Table2[[#This Row],[Current Week High]]/Table2[[#This Row],[Close Price]])-1</f>
        <v>8.9352704453993237E-3</v>
      </c>
      <c r="AG155" s="2">
        <f>(Table2[[#This Row],[Close Price]]/Table2[[#This Row],[Current Month Low]])-1</f>
        <v>5.738024146436449E-2</v>
      </c>
      <c r="AH155" s="2">
        <f>(Table2[[#This Row],[Current Month High]]/Table2[[#This Row],[Close Price]])-1</f>
        <v>6.3501807516540554E-2</v>
      </c>
      <c r="AI155">
        <v>17.316690539526601</v>
      </c>
      <c r="AJ155">
        <v>171.299037749814</v>
      </c>
      <c r="AK155" t="str">
        <f>IF(AND(Table2[[#This Row],[20D EMA]]&gt;Table2[[#This Row],[50D EMA]],Table2[[#This Row],[50D EMA]]&gt;Table2[[#This Row],[200D EMA]]),"Uptrend","Downtrend/NoTrend")</f>
        <v>Downtrend/NoTrend</v>
      </c>
      <c r="AL155">
        <v>-0.15</v>
      </c>
      <c r="AM155" t="s">
        <v>10339</v>
      </c>
      <c r="AN155">
        <v>2.17</v>
      </c>
      <c r="AO155" t="s">
        <v>10340</v>
      </c>
      <c r="AP155">
        <v>0.26182975783981699</v>
      </c>
      <c r="AQ155">
        <f>(Table2[[#This Row],[Sharpe Ratio]]-AVERAGE(Table2[Sharpe Ratio]))/_xlfn.STDEV.P(Table2[Sharpe Ratio])</f>
        <v>2.2358187530719205</v>
      </c>
      <c r="AR1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5">
        <f>_xlfn.RANK.AVG(Table2[[#This Row],[1Y Return vs Nifty Z-Score]],Table2[1Y Return vs Nifty Z-Score])</f>
        <v>51</v>
      </c>
      <c r="AT155">
        <f>_xlfn.RANK.AVG(Table2[[#This Row],[6M Return vs Nifty Z-Score]],Table2[6M Return vs Nifty Z-Score])</f>
        <v>553</v>
      </c>
      <c r="AU155">
        <f>_xlfn.RANK.AVG(Table2[[#This Row],[Sharpe Ratio Z-Score]],Table2[Sharpe Ratio Z-Score])</f>
        <v>7</v>
      </c>
      <c r="AV155">
        <f>(Table2[[#This Row],[Rank 1Y]]+Table2[[#This Row],[Rank 6M]]+Table2[[#This Row],[Rank Sharpe]])/3</f>
        <v>203.66666666666666</v>
      </c>
    </row>
    <row r="156" spans="1:48" x14ac:dyDescent="0.3">
      <c r="A156" t="s">
        <v>1778</v>
      </c>
      <c r="B156" t="s">
        <v>1779</v>
      </c>
      <c r="C156" t="s">
        <v>10293</v>
      </c>
      <c r="D156" t="s">
        <v>297</v>
      </c>
      <c r="E156">
        <v>4468.3735655</v>
      </c>
      <c r="F156">
        <v>2629.25</v>
      </c>
      <c r="G156">
        <v>97.095140326419497</v>
      </c>
      <c r="H156">
        <f>(Table2[[#This Row],[1Y Return vs Nifty]]-AVERAGE(Table2[1Y Return vs Nifty]))/_xlfn.STDEV.P(Table2[1Y Return vs Nifty])</f>
        <v>1.0825499398225402</v>
      </c>
      <c r="I156">
        <v>2.4379531605460798</v>
      </c>
      <c r="J156">
        <f>(Table2[[#This Row],[1M Return vs Nifty]]-AVERAGE(Table2[1M Return vs Nifty]))/_xlfn.STDEV.P(Table2[1M Return vs Nifty])</f>
        <v>8.5195764912701893E-2</v>
      </c>
      <c r="K156">
        <v>44.156849011526297</v>
      </c>
      <c r="L156">
        <f>(Table2[[#This Row],[6M Return vs Nifty]]-AVERAGE(Table2[6M Return vs Nifty]))/_xlfn.STDEV.P(Table2[6M Return vs Nifty])</f>
        <v>1.2850694497816022</v>
      </c>
      <c r="M156">
        <v>10.281332833582599</v>
      </c>
      <c r="N156">
        <f>(Table2[[#This Row],[1W Return vs Nifty]]-AVERAGE(Table2[1W Return vs Nifty]))/_xlfn.STDEV.P(Table2[1W Return vs Nifty])</f>
        <v>2.0428253949756536</v>
      </c>
      <c r="O156">
        <v>2485.38</v>
      </c>
      <c r="P156">
        <v>2342.32698039154</v>
      </c>
      <c r="Q156">
        <v>1846.61551828853</v>
      </c>
      <c r="R156">
        <v>68.415237380583307</v>
      </c>
      <c r="S156" s="2">
        <f>(Table2[[#This Row],[Close Price]]-Table2[[#This Row],[20D EMA]])/Table2[[#This Row],[20D EMA]]</f>
        <v>5.7886520371130325E-2</v>
      </c>
      <c r="T156" s="2">
        <f>(Table2[[#This Row],[Close Price]]-Table2[[#This Row],[50D EMA]])/Table2[[#This Row],[50D EMA]]</f>
        <v>0.12249486173809018</v>
      </c>
      <c r="U156" s="2">
        <f>(Table2[[#This Row],[Close Price]]-Table2[[#This Row],[200D EMA]])/Table2[[#This Row],[200D EMA]]</f>
        <v>0.42382102498349356</v>
      </c>
      <c r="V156">
        <v>0.59373537835988</v>
      </c>
      <c r="W156">
        <v>2610</v>
      </c>
      <c r="X156">
        <v>2696.2</v>
      </c>
      <c r="Y156">
        <v>2610</v>
      </c>
      <c r="Z156">
        <v>2696.2</v>
      </c>
      <c r="AA156">
        <v>2332</v>
      </c>
      <c r="AB156">
        <v>2750</v>
      </c>
      <c r="AC156" s="2">
        <f>(Table2[[#This Row],[Close Price]]/Table2[[#This Row],[Day Low]])-1</f>
        <v>7.3754789272031385E-3</v>
      </c>
      <c r="AD156" s="2">
        <f>(Table2[[#This Row],[Day High]]/Table2[[#This Row],[Close Price]])-1</f>
        <v>2.5463535228677392E-2</v>
      </c>
      <c r="AE156" s="2">
        <f>(Table2[[#This Row],[Close Price]]/Table2[[#This Row],[Current Week Low]])-1</f>
        <v>7.3754789272031385E-3</v>
      </c>
      <c r="AF156" s="2">
        <f>(Table2[[#This Row],[Current Week High]]/Table2[[#This Row],[Close Price]])-1</f>
        <v>2.5463535228677392E-2</v>
      </c>
      <c r="AG156" s="2">
        <f>(Table2[[#This Row],[Close Price]]/Table2[[#This Row],[Current Month Low]])-1</f>
        <v>0.12746569468267577</v>
      </c>
      <c r="AH156" s="2">
        <f>(Table2[[#This Row],[Current Month High]]/Table2[[#This Row],[Close Price]])-1</f>
        <v>4.592564419511258E-2</v>
      </c>
      <c r="AI156">
        <v>5.8819054863554303</v>
      </c>
      <c r="AJ156">
        <v>137.24340175953</v>
      </c>
      <c r="AK156" t="str">
        <f>IF(AND(Table2[[#This Row],[20D EMA]]&gt;Table2[[#This Row],[50D EMA]],Table2[[#This Row],[50D EMA]]&gt;Table2[[#This Row],[200D EMA]]),"Uptrend","Downtrend/NoTrend")</f>
        <v>Uptrend</v>
      </c>
      <c r="AL156">
        <v>0.41</v>
      </c>
      <c r="AM156" t="s">
        <v>10340</v>
      </c>
      <c r="AN156">
        <v>7.4</v>
      </c>
      <c r="AO156" t="s">
        <v>10340</v>
      </c>
      <c r="AP156">
        <v>3.2413979514371E-2</v>
      </c>
      <c r="AQ156">
        <f>(Table2[[#This Row],[Sharpe Ratio]]-AVERAGE(Table2[Sharpe Ratio]))/_xlfn.STDEV.P(Table2[Sharpe Ratio])</f>
        <v>-0.38091967107949243</v>
      </c>
      <c r="AR1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4.1147208784130056</v>
      </c>
      <c r="AS156">
        <f>_xlfn.RANK.AVG(Table2[[#This Row],[1Y Return vs Nifty Z-Score]],Table2[1Y Return vs Nifty Z-Score])</f>
        <v>94</v>
      </c>
      <c r="AT156">
        <f>_xlfn.RANK.AVG(Table2[[#This Row],[6M Return vs Nifty Z-Score]],Table2[6M Return vs Nifty Z-Score])</f>
        <v>76</v>
      </c>
      <c r="AU156">
        <f>_xlfn.RANK.AVG(Table2[[#This Row],[Sharpe Ratio Z-Score]],Table2[Sharpe Ratio Z-Score])</f>
        <v>441</v>
      </c>
      <c r="AV156">
        <f>(Table2[[#This Row],[Rank 1Y]]+Table2[[#This Row],[Rank 6M]]+Table2[[#This Row],[Rank Sharpe]])/3</f>
        <v>203.66666666666666</v>
      </c>
    </row>
    <row r="157" spans="1:48" x14ac:dyDescent="0.3">
      <c r="A157" t="s">
        <v>1264</v>
      </c>
      <c r="B157" t="s">
        <v>1265</v>
      </c>
      <c r="C157" t="s">
        <v>10306</v>
      </c>
      <c r="D157" t="s">
        <v>294</v>
      </c>
      <c r="E157">
        <v>9175.7241551250008</v>
      </c>
      <c r="F157">
        <v>563.75</v>
      </c>
      <c r="G157">
        <v>28.515861219882598</v>
      </c>
      <c r="H157">
        <f>(Table2[[#This Row],[1Y Return vs Nifty]]-AVERAGE(Table2[1Y Return vs Nifty]))/_xlfn.STDEV.P(Table2[1Y Return vs Nifty])</f>
        <v>-5.0428146310787748E-3</v>
      </c>
      <c r="I157">
        <v>2.4966340278533901</v>
      </c>
      <c r="J157">
        <f>(Table2[[#This Row],[1M Return vs Nifty]]-AVERAGE(Table2[1M Return vs Nifty]))/_xlfn.STDEV.P(Table2[1M Return vs Nifty])</f>
        <v>9.0715314881179815E-2</v>
      </c>
      <c r="K157">
        <v>28.945184693455499</v>
      </c>
      <c r="L157">
        <f>(Table2[[#This Row],[6M Return vs Nifty]]-AVERAGE(Table2[6M Return vs Nifty]))/_xlfn.STDEV.P(Table2[6M Return vs Nifty])</f>
        <v>0.76310853357459973</v>
      </c>
      <c r="M157">
        <v>7.3757009180416902E-2</v>
      </c>
      <c r="N157">
        <f>(Table2[[#This Row],[1W Return vs Nifty]]-AVERAGE(Table2[1W Return vs Nifty]))/_xlfn.STDEV.P(Table2[1W Return vs Nifty])</f>
        <v>-0.14264493202885456</v>
      </c>
      <c r="O157">
        <v>556.41</v>
      </c>
      <c r="P157">
        <v>528.31022581439504</v>
      </c>
      <c r="Q157">
        <v>445.26246400469898</v>
      </c>
      <c r="R157">
        <v>54.568871330958203</v>
      </c>
      <c r="S157" s="2">
        <f>(Table2[[#This Row],[Close Price]]-Table2[[#This Row],[20D EMA]])/Table2[[#This Row],[20D EMA]]</f>
        <v>1.3191711148254043E-2</v>
      </c>
      <c r="T157" s="2">
        <f>(Table2[[#This Row],[Close Price]]-Table2[[#This Row],[50D EMA]])/Table2[[#This Row],[50D EMA]]</f>
        <v>6.7081370857386344E-2</v>
      </c>
      <c r="U157" s="2">
        <f>(Table2[[#This Row],[Close Price]]-Table2[[#This Row],[200D EMA]])/Table2[[#This Row],[200D EMA]]</f>
        <v>0.26610717402410677</v>
      </c>
      <c r="V157">
        <v>0.72794306877209203</v>
      </c>
      <c r="W157">
        <v>558.04999999999995</v>
      </c>
      <c r="X157">
        <v>576.35</v>
      </c>
      <c r="Y157">
        <v>558.04999999999995</v>
      </c>
      <c r="Z157">
        <v>576.35</v>
      </c>
      <c r="AA157">
        <v>530.95000000000005</v>
      </c>
      <c r="AB157">
        <v>601.9</v>
      </c>
      <c r="AC157" s="2">
        <f>(Table2[[#This Row],[Close Price]]/Table2[[#This Row],[Day Low]])-1</f>
        <v>1.0214138518054083E-2</v>
      </c>
      <c r="AD157" s="2">
        <f>(Table2[[#This Row],[Day High]]/Table2[[#This Row],[Close Price]])-1</f>
        <v>2.2350332594235134E-2</v>
      </c>
      <c r="AE157" s="2">
        <f>(Table2[[#This Row],[Close Price]]/Table2[[#This Row],[Current Week Low]])-1</f>
        <v>1.0214138518054083E-2</v>
      </c>
      <c r="AF157" s="2">
        <f>(Table2[[#This Row],[Current Week High]]/Table2[[#This Row],[Close Price]])-1</f>
        <v>2.2350332594235134E-2</v>
      </c>
      <c r="AG157" s="2">
        <f>(Table2[[#This Row],[Close Price]]/Table2[[#This Row],[Current Month Low]])-1</f>
        <v>6.1776061776061653E-2</v>
      </c>
      <c r="AH157" s="2">
        <f>(Table2[[#This Row],[Current Month High]]/Table2[[#This Row],[Close Price]])-1</f>
        <v>6.7671840354767143E-2</v>
      </c>
      <c r="AI157">
        <v>6.7671840354767099</v>
      </c>
      <c r="AJ157">
        <v>65.177263404629301</v>
      </c>
      <c r="AK157" t="str">
        <f>IF(AND(Table2[[#This Row],[20D EMA]]&gt;Table2[[#This Row],[50D EMA]],Table2[[#This Row],[50D EMA]]&gt;Table2[[#This Row],[200D EMA]]),"Uptrend","Downtrend/NoTrend")</f>
        <v>Uptrend</v>
      </c>
      <c r="AL157">
        <v>0.03</v>
      </c>
      <c r="AM157" t="s">
        <v>10340</v>
      </c>
      <c r="AN157">
        <v>4.78</v>
      </c>
      <c r="AO157" t="s">
        <v>10340</v>
      </c>
      <c r="AP157">
        <v>0.12826907886404301</v>
      </c>
      <c r="AQ157">
        <f>(Table2[[#This Row],[Sharpe Ratio]]-AVERAGE(Table2[Sharpe Ratio]))/_xlfn.STDEV.P(Table2[Sharpe Ratio])</f>
        <v>0.7124128078370936</v>
      </c>
      <c r="AR1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1.4185489096329398</v>
      </c>
      <c r="AS157">
        <f>_xlfn.RANK.AVG(Table2[[#This Row],[1Y Return vs Nifty Z-Score]],Table2[1Y Return vs Nifty Z-Score])</f>
        <v>301</v>
      </c>
      <c r="AT157">
        <f>_xlfn.RANK.AVG(Table2[[#This Row],[6M Return vs Nifty Z-Score]],Table2[6M Return vs Nifty Z-Score])</f>
        <v>142</v>
      </c>
      <c r="AU157">
        <f>_xlfn.RANK.AVG(Table2[[#This Row],[Sharpe Ratio Z-Score]],Table2[Sharpe Ratio Z-Score])</f>
        <v>170</v>
      </c>
      <c r="AV157">
        <f>(Table2[[#This Row],[Rank 1Y]]+Table2[[#This Row],[Rank 6M]]+Table2[[#This Row],[Rank Sharpe]])/3</f>
        <v>204.33333333333334</v>
      </c>
    </row>
    <row r="158" spans="1:48" x14ac:dyDescent="0.3">
      <c r="A158" t="s">
        <v>61</v>
      </c>
      <c r="B158" t="s">
        <v>62</v>
      </c>
      <c r="C158" t="s">
        <v>10301</v>
      </c>
      <c r="D158" t="s">
        <v>63</v>
      </c>
      <c r="E158">
        <v>401628.51653631998</v>
      </c>
      <c r="F158">
        <v>1092.4000000000001</v>
      </c>
      <c r="G158">
        <v>51.522659099748303</v>
      </c>
      <c r="H158">
        <f>(Table2[[#This Row],[1Y Return vs Nifty]]-AVERAGE(Table2[1Y Return vs Nifty]))/_xlfn.STDEV.P(Table2[1Y Return vs Nifty])</f>
        <v>0.35981996904516073</v>
      </c>
      <c r="I158">
        <v>-2.23224498070415</v>
      </c>
      <c r="J158">
        <f>(Table2[[#This Row],[1M Return vs Nifty]]-AVERAGE(Table2[1M Return vs Nifty]))/_xlfn.STDEV.P(Table2[1M Return vs Nifty])</f>
        <v>-0.35408526800604823</v>
      </c>
      <c r="K158">
        <v>3.5337325609332999</v>
      </c>
      <c r="L158">
        <f>(Table2[[#This Row],[6M Return vs Nifty]]-AVERAGE(Table2[6M Return vs Nifty]))/_xlfn.STDEV.P(Table2[6M Return vs Nifty])</f>
        <v>-0.10883976609204993</v>
      </c>
      <c r="M158">
        <v>-3.36042577660815</v>
      </c>
      <c r="N158">
        <f>(Table2[[#This Row],[1W Return vs Nifty]]-AVERAGE(Table2[1W Return vs Nifty]))/_xlfn.STDEV.P(Table2[1W Return vs Nifty])</f>
        <v>-0.87791300203509892</v>
      </c>
      <c r="O158">
        <v>1071.23</v>
      </c>
      <c r="P158">
        <v>1042.2492094838001</v>
      </c>
      <c r="Q158">
        <v>917.60959526685895</v>
      </c>
      <c r="R158">
        <v>58.146444600809197</v>
      </c>
      <c r="S158" s="2">
        <f>(Table2[[#This Row],[Close Price]]-Table2[[#This Row],[20D EMA]])/Table2[[#This Row],[20D EMA]]</f>
        <v>1.9762329285027559E-2</v>
      </c>
      <c r="T158" s="2">
        <f>(Table2[[#This Row],[Close Price]]-Table2[[#This Row],[50D EMA]])/Table2[[#This Row],[50D EMA]]</f>
        <v>4.8117849416300769E-2</v>
      </c>
      <c r="U158" s="2">
        <f>(Table2[[#This Row],[Close Price]]-Table2[[#This Row],[200D EMA]])/Table2[[#This Row],[200D EMA]]</f>
        <v>0.19048449976409482</v>
      </c>
      <c r="V158">
        <v>0.69156912925287095</v>
      </c>
      <c r="W158">
        <v>1082.8499999999999</v>
      </c>
      <c r="X158">
        <v>1103.3499999999999</v>
      </c>
      <c r="Y158">
        <v>1082.8499999999999</v>
      </c>
      <c r="Z158">
        <v>1103.3499999999999</v>
      </c>
      <c r="AA158">
        <v>1008.4</v>
      </c>
      <c r="AB158">
        <v>1176</v>
      </c>
      <c r="AC158" s="2">
        <f>(Table2[[#This Row],[Close Price]]/Table2[[#This Row],[Day Low]])-1</f>
        <v>8.8193193886505483E-3</v>
      </c>
      <c r="AD158" s="2">
        <f>(Table2[[#This Row],[Day High]]/Table2[[#This Row],[Close Price]])-1</f>
        <v>1.002380080556553E-2</v>
      </c>
      <c r="AE158" s="2">
        <f>(Table2[[#This Row],[Close Price]]/Table2[[#This Row],[Current Week Low]])-1</f>
        <v>8.8193193886505483E-3</v>
      </c>
      <c r="AF158" s="2">
        <f>(Table2[[#This Row],[Current Week High]]/Table2[[#This Row],[Close Price]])-1</f>
        <v>1.002380080556553E-2</v>
      </c>
      <c r="AG158" s="2">
        <f>(Table2[[#This Row],[Close Price]]/Table2[[#This Row],[Current Month Low]])-1</f>
        <v>8.3300277667592404E-2</v>
      </c>
      <c r="AH158" s="2">
        <f>(Table2[[#This Row],[Current Month High]]/Table2[[#This Row],[Close Price]])-1</f>
        <v>7.6528744049798592E-2</v>
      </c>
      <c r="AI158">
        <v>7.9274990845843796</v>
      </c>
      <c r="AJ158">
        <v>82.355396043735894</v>
      </c>
      <c r="AK158" t="str">
        <f>IF(AND(Table2[[#This Row],[20D EMA]]&gt;Table2[[#This Row],[50D EMA]],Table2[[#This Row],[50D EMA]]&gt;Table2[[#This Row],[200D EMA]]),"Uptrend","Downtrend/NoTrend")</f>
        <v>Uptrend</v>
      </c>
      <c r="AL158">
        <v>0.1</v>
      </c>
      <c r="AM158" t="s">
        <v>10340</v>
      </c>
      <c r="AN158">
        <v>6.54</v>
      </c>
      <c r="AO158" t="s">
        <v>10340</v>
      </c>
      <c r="AP158">
        <v>0.18143379500252499</v>
      </c>
      <c r="AQ158">
        <f>(Table2[[#This Row],[Sharpe Ratio]]-AVERAGE(Table2[Sharpe Ratio]))/_xlfn.STDEV.P(Table2[Sharpe Ratio])</f>
        <v>1.3188146714932081</v>
      </c>
      <c r="AR1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0.33779660440517167</v>
      </c>
      <c r="AS158">
        <f>_xlfn.RANK.AVG(Table2[[#This Row],[1Y Return vs Nifty Z-Score]],Table2[1Y Return vs Nifty Z-Score])</f>
        <v>200</v>
      </c>
      <c r="AT158">
        <f>_xlfn.RANK.AVG(Table2[[#This Row],[6M Return vs Nifty Z-Score]],Table2[6M Return vs Nifty Z-Score])</f>
        <v>347</v>
      </c>
      <c r="AU158">
        <f>_xlfn.RANK.AVG(Table2[[#This Row],[Sharpe Ratio Z-Score]],Table2[Sharpe Ratio Z-Score])</f>
        <v>71</v>
      </c>
      <c r="AV158">
        <f>(Table2[[#This Row],[Rank 1Y]]+Table2[[#This Row],[Rank 6M]]+Table2[[#This Row],[Rank Sharpe]])/3</f>
        <v>206</v>
      </c>
    </row>
    <row r="159" spans="1:48" x14ac:dyDescent="0.3">
      <c r="A159" t="s">
        <v>290</v>
      </c>
      <c r="B159" t="s">
        <v>291</v>
      </c>
      <c r="C159" t="s">
        <v>10299</v>
      </c>
      <c r="D159" t="s">
        <v>51</v>
      </c>
      <c r="E159">
        <v>96502.162845779996</v>
      </c>
      <c r="F159">
        <v>2116.1999999999998</v>
      </c>
      <c r="G159">
        <v>61.174137422318402</v>
      </c>
      <c r="H159">
        <f>(Table2[[#This Row],[1Y Return vs Nifty]]-AVERAGE(Table2[1Y Return vs Nifty]))/_xlfn.STDEV.P(Table2[1Y Return vs Nifty])</f>
        <v>0.51288191472538092</v>
      </c>
      <c r="I159">
        <v>15.2913277591824</v>
      </c>
      <c r="J159">
        <f>(Table2[[#This Row],[1M Return vs Nifty]]-AVERAGE(Table2[1M Return vs Nifty]))/_xlfn.STDEV.P(Table2[1M Return vs Nifty])</f>
        <v>1.2941902228371502</v>
      </c>
      <c r="K159">
        <v>18.817782646037799</v>
      </c>
      <c r="L159">
        <f>(Table2[[#This Row],[6M Return vs Nifty]]-AVERAGE(Table2[6M Return vs Nifty]))/_xlfn.STDEV.P(Table2[6M Return vs Nifty])</f>
        <v>0.41560493758825195</v>
      </c>
      <c r="M159">
        <v>-1.81807754428603</v>
      </c>
      <c r="N159">
        <f>(Table2[[#This Row],[1W Return vs Nifty]]-AVERAGE(Table2[1W Return vs Nifty]))/_xlfn.STDEV.P(Table2[1W Return vs Nifty])</f>
        <v>-0.54769196291337774</v>
      </c>
      <c r="O159">
        <v>2025.22</v>
      </c>
      <c r="P159">
        <v>1889.50146337259</v>
      </c>
      <c r="Q159">
        <v>1588.83015159146</v>
      </c>
      <c r="R159">
        <v>69.062270872648995</v>
      </c>
      <c r="S159" s="2">
        <f>(Table2[[#This Row],[Close Price]]-Table2[[#This Row],[20D EMA]])/Table2[[#This Row],[20D EMA]]</f>
        <v>4.4923514482377122E-2</v>
      </c>
      <c r="T159" s="2">
        <f>(Table2[[#This Row],[Close Price]]-Table2[[#This Row],[50D EMA]])/Table2[[#This Row],[50D EMA]]</f>
        <v>0.11997796298224259</v>
      </c>
      <c r="U159" s="2">
        <f>(Table2[[#This Row],[Close Price]]-Table2[[#This Row],[200D EMA]])/Table2[[#This Row],[200D EMA]]</f>
        <v>0.33192336379083509</v>
      </c>
      <c r="V159">
        <v>0.81510888534640102</v>
      </c>
      <c r="W159">
        <v>2092.1</v>
      </c>
      <c r="X159">
        <v>2128</v>
      </c>
      <c r="Y159">
        <v>2092.1</v>
      </c>
      <c r="Z159">
        <v>2128</v>
      </c>
      <c r="AA159">
        <v>1900.05</v>
      </c>
      <c r="AB159">
        <v>2131.5500000000002</v>
      </c>
      <c r="AC159" s="2">
        <f>(Table2[[#This Row],[Close Price]]/Table2[[#This Row],[Day Low]])-1</f>
        <v>1.1519525835285149E-2</v>
      </c>
      <c r="AD159" s="2">
        <f>(Table2[[#This Row],[Day High]]/Table2[[#This Row],[Close Price]])-1</f>
        <v>5.5760325111049447E-3</v>
      </c>
      <c r="AE159" s="2">
        <f>(Table2[[#This Row],[Close Price]]/Table2[[#This Row],[Current Week Low]])-1</f>
        <v>1.1519525835285149E-2</v>
      </c>
      <c r="AF159" s="2">
        <f>(Table2[[#This Row],[Current Week High]]/Table2[[#This Row],[Close Price]])-1</f>
        <v>5.5760325111049447E-3</v>
      </c>
      <c r="AG159" s="2">
        <f>(Table2[[#This Row],[Close Price]]/Table2[[#This Row],[Current Month Low]])-1</f>
        <v>0.11376016420620494</v>
      </c>
      <c r="AH159" s="2">
        <f>(Table2[[#This Row],[Current Month High]]/Table2[[#This Row],[Close Price]])-1</f>
        <v>7.2535677157170575E-3</v>
      </c>
      <c r="AI159">
        <v>0.72535677157170497</v>
      </c>
      <c r="AJ159">
        <v>96.810044175773001</v>
      </c>
      <c r="AK159" t="str">
        <f>IF(AND(Table2[[#This Row],[20D EMA]]&gt;Table2[[#This Row],[50D EMA]],Table2[[#This Row],[50D EMA]]&gt;Table2[[#This Row],[200D EMA]]),"Uptrend","Downtrend/NoTrend")</f>
        <v>Uptrend</v>
      </c>
      <c r="AL159">
        <v>0.11</v>
      </c>
      <c r="AM159" t="s">
        <v>10340</v>
      </c>
      <c r="AN159">
        <v>6.1</v>
      </c>
      <c r="AO159" t="s">
        <v>10340</v>
      </c>
      <c r="AP159">
        <v>9.3748287815432998E-2</v>
      </c>
      <c r="AQ159">
        <f>(Table2[[#This Row],[Sharpe Ratio]]-AVERAGE(Table2[Sharpe Ratio]))/_xlfn.STDEV.P(Table2[Sharpe Ratio])</f>
        <v>0.31866534622677473</v>
      </c>
      <c r="AR1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1.9936504584641801</v>
      </c>
      <c r="AS159">
        <f>_xlfn.RANK.AVG(Table2[[#This Row],[1Y Return vs Nifty Z-Score]],Table2[1Y Return vs Nifty Z-Score])</f>
        <v>164</v>
      </c>
      <c r="AT159">
        <f>_xlfn.RANK.AVG(Table2[[#This Row],[6M Return vs Nifty Z-Score]],Table2[6M Return vs Nifty Z-Score])</f>
        <v>207</v>
      </c>
      <c r="AU159">
        <f>_xlfn.RANK.AVG(Table2[[#This Row],[Sharpe Ratio Z-Score]],Table2[Sharpe Ratio Z-Score])</f>
        <v>249</v>
      </c>
      <c r="AV159">
        <f>(Table2[[#This Row],[Rank 1Y]]+Table2[[#This Row],[Rank 6M]]+Table2[[#This Row],[Rank Sharpe]])/3</f>
        <v>206.66666666666666</v>
      </c>
    </row>
    <row r="160" spans="1:48" x14ac:dyDescent="0.3">
      <c r="A160" t="s">
        <v>746</v>
      </c>
      <c r="B160" t="s">
        <v>747</v>
      </c>
      <c r="C160" t="s">
        <v>10305</v>
      </c>
      <c r="D160" t="s">
        <v>514</v>
      </c>
      <c r="E160">
        <v>22740.551208050001</v>
      </c>
      <c r="F160">
        <v>1486.9</v>
      </c>
      <c r="G160">
        <v>10.1380594461538</v>
      </c>
      <c r="H160">
        <f>(Table2[[#This Row],[1Y Return vs Nifty]]-AVERAGE(Table2[1Y Return vs Nifty]))/_xlfn.STDEV.P(Table2[1Y Return vs Nifty])</f>
        <v>-0.29649475627137983</v>
      </c>
      <c r="I160">
        <v>-4.75067028910407</v>
      </c>
      <c r="J160">
        <f>(Table2[[#This Row],[1M Return vs Nifty]]-AVERAGE(Table2[1M Return vs Nifty]))/_xlfn.STDEV.P(Table2[1M Return vs Nifty])</f>
        <v>-0.59096953658367191</v>
      </c>
      <c r="K160">
        <v>40.532171018171098</v>
      </c>
      <c r="L160">
        <f>(Table2[[#This Row],[6M Return vs Nifty]]-AVERAGE(Table2[6M Return vs Nifty]))/_xlfn.STDEV.P(Table2[6M Return vs Nifty])</f>
        <v>1.1606951402512837</v>
      </c>
      <c r="M160">
        <v>-0.76004383373835305</v>
      </c>
      <c r="N160">
        <f>(Table2[[#This Row],[1W Return vs Nifty]]-AVERAGE(Table2[1W Return vs Nifty]))/_xlfn.STDEV.P(Table2[1W Return vs Nifty])</f>
        <v>-0.32116400768186748</v>
      </c>
      <c r="O160">
        <v>1487.37</v>
      </c>
      <c r="P160">
        <v>1478.7767112681499</v>
      </c>
      <c r="Q160">
        <v>1237.5962677396101</v>
      </c>
      <c r="R160">
        <v>53.830205971738998</v>
      </c>
      <c r="S160" s="2">
        <f>(Table2[[#This Row],[Close Price]]-Table2[[#This Row],[20D EMA]])/Table2[[#This Row],[20D EMA]]</f>
        <v>-3.1599400283708825E-4</v>
      </c>
      <c r="T160" s="2">
        <f>(Table2[[#This Row],[Close Price]]-Table2[[#This Row],[50D EMA]])/Table2[[#This Row],[50D EMA]]</f>
        <v>5.4932490280320207E-3</v>
      </c>
      <c r="U160" s="2">
        <f>(Table2[[#This Row],[Close Price]]-Table2[[#This Row],[200D EMA]])/Table2[[#This Row],[200D EMA]]</f>
        <v>0.20144189083223984</v>
      </c>
      <c r="V160">
        <v>0.45431116588067699</v>
      </c>
      <c r="W160">
        <v>1452.35</v>
      </c>
      <c r="X160">
        <v>1516.3</v>
      </c>
      <c r="Y160">
        <v>1452.35</v>
      </c>
      <c r="Z160">
        <v>1516.3</v>
      </c>
      <c r="AA160">
        <v>1420.25</v>
      </c>
      <c r="AB160">
        <v>1548.85</v>
      </c>
      <c r="AC160" s="2">
        <f>(Table2[[#This Row],[Close Price]]/Table2[[#This Row],[Day Low]])-1</f>
        <v>2.3789031569525276E-2</v>
      </c>
      <c r="AD160" s="2">
        <f>(Table2[[#This Row],[Day High]]/Table2[[#This Row],[Close Price]])-1</f>
        <v>1.9772681417714599E-2</v>
      </c>
      <c r="AE160" s="2">
        <f>(Table2[[#This Row],[Close Price]]/Table2[[#This Row],[Current Week Low]])-1</f>
        <v>2.3789031569525276E-2</v>
      </c>
      <c r="AF160" s="2">
        <f>(Table2[[#This Row],[Current Week High]]/Table2[[#This Row],[Close Price]])-1</f>
        <v>1.9772681417714599E-2</v>
      </c>
      <c r="AG160" s="2">
        <f>(Table2[[#This Row],[Close Price]]/Table2[[#This Row],[Current Month Low]])-1</f>
        <v>4.692835768350645E-2</v>
      </c>
      <c r="AH160" s="2">
        <f>(Table2[[#This Row],[Current Month High]]/Table2[[#This Row],[Close Price]])-1</f>
        <v>4.1663864415898644E-2</v>
      </c>
      <c r="AI160">
        <v>14.3318313269217</v>
      </c>
      <c r="AJ160">
        <v>78.875187969924795</v>
      </c>
      <c r="AK160" t="str">
        <f>IF(AND(Table2[[#This Row],[20D EMA]]&gt;Table2[[#This Row],[50D EMA]],Table2[[#This Row],[50D EMA]]&gt;Table2[[#This Row],[200D EMA]]),"Uptrend","Downtrend/NoTrend")</f>
        <v>Uptrend</v>
      </c>
      <c r="AL160">
        <v>-0.04</v>
      </c>
      <c r="AM160" t="s">
        <v>10339</v>
      </c>
      <c r="AN160">
        <v>-0.44</v>
      </c>
      <c r="AO160" t="s">
        <v>10339</v>
      </c>
      <c r="AP160">
        <v>0.13185970821668799</v>
      </c>
      <c r="AQ160">
        <f>(Table2[[#This Row],[Sharpe Ratio]]-AVERAGE(Table2[Sharpe Ratio]))/_xlfn.STDEV.P(Table2[Sharpe Ratio])</f>
        <v>0.75336787144489559</v>
      </c>
      <c r="AR1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0.70543471115926015</v>
      </c>
      <c r="AS160">
        <f>_xlfn.RANK.AVG(Table2[[#This Row],[1Y Return vs Nifty Z-Score]],Table2[1Y Return vs Nifty Z-Score])</f>
        <v>378</v>
      </c>
      <c r="AT160">
        <f>_xlfn.RANK.AVG(Table2[[#This Row],[6M Return vs Nifty Z-Score]],Table2[6M Return vs Nifty Z-Score])</f>
        <v>84</v>
      </c>
      <c r="AU160">
        <f>_xlfn.RANK.AVG(Table2[[#This Row],[Sharpe Ratio Z-Score]],Table2[Sharpe Ratio Z-Score])</f>
        <v>164</v>
      </c>
      <c r="AV160">
        <f>(Table2[[#This Row],[Rank 1Y]]+Table2[[#This Row],[Rank 6M]]+Table2[[#This Row],[Rank Sharpe]])/3</f>
        <v>208.66666666666666</v>
      </c>
    </row>
    <row r="161" spans="1:48" x14ac:dyDescent="0.3">
      <c r="A161" t="s">
        <v>1812</v>
      </c>
      <c r="B161" t="s">
        <v>1813</v>
      </c>
      <c r="C161" t="s">
        <v>10308</v>
      </c>
      <c r="D161" t="s">
        <v>297</v>
      </c>
      <c r="E161">
        <v>4183.3107126000004</v>
      </c>
      <c r="F161">
        <v>168.1</v>
      </c>
      <c r="G161">
        <v>64.516617754531794</v>
      </c>
      <c r="H161">
        <f>(Table2[[#This Row],[1Y Return vs Nifty]]-AVERAGE(Table2[1Y Return vs Nifty]))/_xlfn.STDEV.P(Table2[1Y Return vs Nifty])</f>
        <v>0.56589001627704183</v>
      </c>
      <c r="I161">
        <v>15.847658754314899</v>
      </c>
      <c r="J161">
        <f>(Table2[[#This Row],[1M Return vs Nifty]]-AVERAGE(Table2[1M Return vs Nifty]))/_xlfn.STDEV.P(Table2[1M Return vs Nifty])</f>
        <v>1.3465189778053703</v>
      </c>
      <c r="K161">
        <v>58.736227375605402</v>
      </c>
      <c r="L161">
        <f>(Table2[[#This Row],[6M Return vs Nifty]]-AVERAGE(Table2[6M Return vs Nifty]))/_xlfn.STDEV.P(Table2[6M Return vs Nifty])</f>
        <v>1.7853346100903982</v>
      </c>
      <c r="M161">
        <v>15.3944163034966</v>
      </c>
      <c r="N161">
        <f>(Table2[[#This Row],[1W Return vs Nifty]]-AVERAGE(Table2[1W Return vs Nifty]))/_xlfn.STDEV.P(Table2[1W Return vs Nifty])</f>
        <v>3.1375507631948745</v>
      </c>
      <c r="O161">
        <v>151.16999999999999</v>
      </c>
      <c r="P161">
        <v>139.80549145520899</v>
      </c>
      <c r="Q161">
        <v>114.11025252851699</v>
      </c>
      <c r="R161">
        <v>75.011621938658607</v>
      </c>
      <c r="S161" s="2">
        <f>(Table2[[#This Row],[Close Price]]-Table2[[#This Row],[20D EMA]])/Table2[[#This Row],[20D EMA]]</f>
        <v>0.11199312032810749</v>
      </c>
      <c r="T161" s="2">
        <f>(Table2[[#This Row],[Close Price]]-Table2[[#This Row],[50D EMA]])/Table2[[#This Row],[50D EMA]]</f>
        <v>0.20238481514766549</v>
      </c>
      <c r="U161" s="2">
        <f>(Table2[[#This Row],[Close Price]]-Table2[[#This Row],[200D EMA]])/Table2[[#This Row],[200D EMA]]</f>
        <v>0.47313669258588803</v>
      </c>
      <c r="V161">
        <v>1.35386138710393</v>
      </c>
      <c r="W161">
        <v>167.5</v>
      </c>
      <c r="X161">
        <v>173.9</v>
      </c>
      <c r="Y161">
        <v>167.5</v>
      </c>
      <c r="Z161">
        <v>173.9</v>
      </c>
      <c r="AA161">
        <v>135.1</v>
      </c>
      <c r="AB161">
        <v>173.9</v>
      </c>
      <c r="AC161" s="2">
        <f>(Table2[[#This Row],[Close Price]]/Table2[[#This Row],[Day Low]])-1</f>
        <v>3.5820895522387097E-3</v>
      </c>
      <c r="AD161" s="2">
        <f>(Table2[[#This Row],[Day High]]/Table2[[#This Row],[Close Price]])-1</f>
        <v>3.4503271861986873E-2</v>
      </c>
      <c r="AE161" s="2">
        <f>(Table2[[#This Row],[Close Price]]/Table2[[#This Row],[Current Week Low]])-1</f>
        <v>3.5820895522387097E-3</v>
      </c>
      <c r="AF161" s="2">
        <f>(Table2[[#This Row],[Current Week High]]/Table2[[#This Row],[Close Price]])-1</f>
        <v>3.4503271861986873E-2</v>
      </c>
      <c r="AG161" s="2">
        <f>(Table2[[#This Row],[Close Price]]/Table2[[#This Row],[Current Month Low]])-1</f>
        <v>0.24426350851221312</v>
      </c>
      <c r="AH161" s="2">
        <f>(Table2[[#This Row],[Current Month High]]/Table2[[#This Row],[Close Price]])-1</f>
        <v>3.4503271861986873E-2</v>
      </c>
      <c r="AI161">
        <v>3.4503271861986802</v>
      </c>
      <c r="AJ161">
        <v>106.004901960784</v>
      </c>
      <c r="AK161" t="str">
        <f>IF(AND(Table2[[#This Row],[20D EMA]]&gt;Table2[[#This Row],[50D EMA]],Table2[[#This Row],[50D EMA]]&gt;Table2[[#This Row],[200D EMA]]),"Uptrend","Downtrend/NoTrend")</f>
        <v>Uptrend</v>
      </c>
      <c r="AL161">
        <v>0.65</v>
      </c>
      <c r="AM161" t="s">
        <v>10340</v>
      </c>
      <c r="AN161">
        <v>18.75</v>
      </c>
      <c r="AO161" t="s">
        <v>10340</v>
      </c>
      <c r="AP161">
        <v>4.0063577246198002E-2</v>
      </c>
      <c r="AQ161">
        <f>(Table2[[#This Row],[Sharpe Ratio]]-AVERAGE(Table2[Sharpe Ratio]))/_xlfn.STDEV.P(Table2[Sharpe Ratio])</f>
        <v>-0.29366762389999385</v>
      </c>
      <c r="AR1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6.5416267434676909</v>
      </c>
      <c r="AS161">
        <f>_xlfn.RANK.AVG(Table2[[#This Row],[1Y Return vs Nifty Z-Score]],Table2[1Y Return vs Nifty Z-Score])</f>
        <v>160</v>
      </c>
      <c r="AT161">
        <f>_xlfn.RANK.AVG(Table2[[#This Row],[6M Return vs Nifty Z-Score]],Table2[6M Return vs Nifty Z-Score])</f>
        <v>42</v>
      </c>
      <c r="AU161">
        <f>_xlfn.RANK.AVG(Table2[[#This Row],[Sharpe Ratio Z-Score]],Table2[Sharpe Ratio Z-Score])</f>
        <v>425</v>
      </c>
      <c r="AV161">
        <f>(Table2[[#This Row],[Rank 1Y]]+Table2[[#This Row],[Rank 6M]]+Table2[[#This Row],[Rank Sharpe]])/3</f>
        <v>209</v>
      </c>
    </row>
    <row r="162" spans="1:48" x14ac:dyDescent="0.3">
      <c r="A162" t="s">
        <v>415</v>
      </c>
      <c r="B162" t="s">
        <v>416</v>
      </c>
      <c r="C162" t="s">
        <v>10304</v>
      </c>
      <c r="D162" t="s">
        <v>328</v>
      </c>
      <c r="E162">
        <v>56946.918177699998</v>
      </c>
      <c r="F162">
        <v>1721.05</v>
      </c>
      <c r="G162">
        <v>78.175798390631897</v>
      </c>
      <c r="H162">
        <f>(Table2[[#This Row],[1Y Return vs Nifty]]-AVERAGE(Table2[1Y Return vs Nifty]))/_xlfn.STDEV.P(Table2[1Y Return vs Nifty])</f>
        <v>0.78250976039126108</v>
      </c>
      <c r="I162">
        <v>14.7118649371173</v>
      </c>
      <c r="J162">
        <f>(Table2[[#This Row],[1M Return vs Nifty]]-AVERAGE(Table2[1M Return vs Nifty]))/_xlfn.STDEV.P(Table2[1M Return vs Nifty])</f>
        <v>1.2396856773519285</v>
      </c>
      <c r="K162">
        <v>43.786737614398902</v>
      </c>
      <c r="L162">
        <f>(Table2[[#This Row],[6M Return vs Nifty]]-AVERAGE(Table2[6M Return vs Nifty]))/_xlfn.STDEV.P(Table2[6M Return vs Nifty])</f>
        <v>1.2723697425106644</v>
      </c>
      <c r="M162">
        <v>6.7951263653624698</v>
      </c>
      <c r="N162">
        <f>(Table2[[#This Row],[1W Return vs Nifty]]-AVERAGE(Table2[1W Return vs Nifty]))/_xlfn.STDEV.P(Table2[1W Return vs Nifty])</f>
        <v>1.2964189101085677</v>
      </c>
      <c r="O162">
        <v>1583.32</v>
      </c>
      <c r="P162">
        <v>1511.7601233303601</v>
      </c>
      <c r="Q162">
        <v>1267.2562195836899</v>
      </c>
      <c r="R162">
        <v>80.585531416059197</v>
      </c>
      <c r="S162" s="2">
        <f>(Table2[[#This Row],[Close Price]]-Table2[[#This Row],[20D EMA]])/Table2[[#This Row],[20D EMA]]</f>
        <v>8.6988100952429093E-2</v>
      </c>
      <c r="T162" s="2">
        <f>(Table2[[#This Row],[Close Price]]-Table2[[#This Row],[50D EMA]])/Table2[[#This Row],[50D EMA]]</f>
        <v>0.13844119410199868</v>
      </c>
      <c r="U162" s="2">
        <f>(Table2[[#This Row],[Close Price]]-Table2[[#This Row],[200D EMA]])/Table2[[#This Row],[200D EMA]]</f>
        <v>0.35809157880115766</v>
      </c>
      <c r="V162">
        <v>2.2369423734351099</v>
      </c>
      <c r="W162">
        <v>1684.25</v>
      </c>
      <c r="X162">
        <v>1725</v>
      </c>
      <c r="Y162">
        <v>1684.25</v>
      </c>
      <c r="Z162">
        <v>1725</v>
      </c>
      <c r="AA162">
        <v>1418.55</v>
      </c>
      <c r="AB162">
        <v>1725</v>
      </c>
      <c r="AC162" s="2">
        <f>(Table2[[#This Row],[Close Price]]/Table2[[#This Row],[Day Low]])-1</f>
        <v>2.1849487902627196E-2</v>
      </c>
      <c r="AD162" s="2">
        <f>(Table2[[#This Row],[Day High]]/Table2[[#This Row],[Close Price]])-1</f>
        <v>2.2951105429824814E-3</v>
      </c>
      <c r="AE162" s="2">
        <f>(Table2[[#This Row],[Close Price]]/Table2[[#This Row],[Current Week Low]])-1</f>
        <v>2.1849487902627196E-2</v>
      </c>
      <c r="AF162" s="2">
        <f>(Table2[[#This Row],[Current Week High]]/Table2[[#This Row],[Close Price]])-1</f>
        <v>2.2951105429824814E-3</v>
      </c>
      <c r="AG162" s="2">
        <f>(Table2[[#This Row],[Close Price]]/Table2[[#This Row],[Current Month Low]])-1</f>
        <v>0.21324592012970989</v>
      </c>
      <c r="AH162" s="2">
        <f>(Table2[[#This Row],[Current Month High]]/Table2[[#This Row],[Close Price]])-1</f>
        <v>2.2951105429824814E-3</v>
      </c>
      <c r="AI162">
        <v>0.229511054298248</v>
      </c>
      <c r="AJ162">
        <v>113.344489897111</v>
      </c>
      <c r="AK162" t="str">
        <f>IF(AND(Table2[[#This Row],[20D EMA]]&gt;Table2[[#This Row],[50D EMA]],Table2[[#This Row],[50D EMA]]&gt;Table2[[#This Row],[200D EMA]]),"Uptrend","Downtrend/NoTrend")</f>
        <v>Uptrend</v>
      </c>
      <c r="AL162">
        <v>7.0000000000000007E-2</v>
      </c>
      <c r="AM162" t="s">
        <v>10340</v>
      </c>
      <c r="AN162">
        <v>17.09</v>
      </c>
      <c r="AO162" t="s">
        <v>10340</v>
      </c>
      <c r="AP162">
        <v>3.9221478486773001E-2</v>
      </c>
      <c r="AQ162">
        <f>(Table2[[#This Row],[Sharpe Ratio]]-AVERAGE(Table2[Sharpe Ratio]))/_xlfn.STDEV.P(Table2[Sharpe Ratio])</f>
        <v>-0.30327268331134655</v>
      </c>
      <c r="AR1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4.2877114070510753</v>
      </c>
      <c r="AS162">
        <f>_xlfn.RANK.AVG(Table2[[#This Row],[1Y Return vs Nifty Z-Score]],Table2[1Y Return vs Nifty Z-Score])</f>
        <v>130</v>
      </c>
      <c r="AT162">
        <f>_xlfn.RANK.AVG(Table2[[#This Row],[6M Return vs Nifty Z-Score]],Table2[6M Return vs Nifty Z-Score])</f>
        <v>77</v>
      </c>
      <c r="AU162">
        <f>_xlfn.RANK.AVG(Table2[[#This Row],[Sharpe Ratio Z-Score]],Table2[Sharpe Ratio Z-Score])</f>
        <v>426</v>
      </c>
      <c r="AV162">
        <f>(Table2[[#This Row],[Rank 1Y]]+Table2[[#This Row],[Rank 6M]]+Table2[[#This Row],[Rank Sharpe]])/3</f>
        <v>211</v>
      </c>
    </row>
    <row r="163" spans="1:48" x14ac:dyDescent="0.3">
      <c r="A163" t="s">
        <v>1494</v>
      </c>
      <c r="B163" t="s">
        <v>1495</v>
      </c>
      <c r="C163" t="s">
        <v>10308</v>
      </c>
      <c r="D163" t="s">
        <v>171</v>
      </c>
      <c r="E163">
        <v>6910.9563674999999</v>
      </c>
      <c r="F163">
        <v>998.3</v>
      </c>
      <c r="G163">
        <v>71.006141384650107</v>
      </c>
      <c r="H163">
        <f>(Table2[[#This Row],[1Y Return vs Nifty]]-AVERAGE(Table2[1Y Return vs Nifty]))/_xlfn.STDEV.P(Table2[1Y Return vs Nifty])</f>
        <v>0.66880680064579834</v>
      </c>
      <c r="I163">
        <v>10.659579065248201</v>
      </c>
      <c r="J163">
        <f>(Table2[[#This Row],[1M Return vs Nifty]]-AVERAGE(Table2[1M Return vs Nifty]))/_xlfn.STDEV.P(Table2[1M Return vs Nifty])</f>
        <v>0.85852576301044015</v>
      </c>
      <c r="K163">
        <v>52.897283040567601</v>
      </c>
      <c r="L163">
        <f>(Table2[[#This Row],[6M Return vs Nifty]]-AVERAGE(Table2[6M Return vs Nifty]))/_xlfn.STDEV.P(Table2[6M Return vs Nifty])</f>
        <v>1.5849817314657049</v>
      </c>
      <c r="M163">
        <v>0.54777227367428305</v>
      </c>
      <c r="N163">
        <f>(Table2[[#This Row],[1W Return vs Nifty]]-AVERAGE(Table2[1W Return vs Nifty]))/_xlfn.STDEV.P(Table2[1W Return vs Nifty])</f>
        <v>-4.1156947719983732E-2</v>
      </c>
      <c r="O163">
        <v>975.36</v>
      </c>
      <c r="P163">
        <v>919.49492411412803</v>
      </c>
      <c r="Q163">
        <v>730.89254703407096</v>
      </c>
      <c r="R163">
        <v>54.018085152886002</v>
      </c>
      <c r="S163" s="2">
        <f>(Table2[[#This Row],[Close Price]]-Table2[[#This Row],[20D EMA]])/Table2[[#This Row],[20D EMA]]</f>
        <v>2.3519520997375268E-2</v>
      </c>
      <c r="T163" s="2">
        <f>(Table2[[#This Row],[Close Price]]-Table2[[#This Row],[50D EMA]])/Table2[[#This Row],[50D EMA]]</f>
        <v>8.5704742700777117E-2</v>
      </c>
      <c r="U163" s="2">
        <f>(Table2[[#This Row],[Close Price]]-Table2[[#This Row],[200D EMA]])/Table2[[#This Row],[200D EMA]]</f>
        <v>0.36586424919922417</v>
      </c>
      <c r="V163">
        <v>0.80933470095785798</v>
      </c>
      <c r="W163">
        <v>985.75</v>
      </c>
      <c r="X163">
        <v>1028.6500000000001</v>
      </c>
      <c r="Y163">
        <v>985.75</v>
      </c>
      <c r="Z163">
        <v>1028.6500000000001</v>
      </c>
      <c r="AA163">
        <v>873.75</v>
      </c>
      <c r="AB163">
        <v>1082</v>
      </c>
      <c r="AC163" s="2">
        <f>(Table2[[#This Row],[Close Price]]/Table2[[#This Row],[Day Low]])-1</f>
        <v>1.2731422774537204E-2</v>
      </c>
      <c r="AD163" s="2">
        <f>(Table2[[#This Row],[Day High]]/Table2[[#This Row],[Close Price]])-1</f>
        <v>3.0401682860863533E-2</v>
      </c>
      <c r="AE163" s="2">
        <f>(Table2[[#This Row],[Close Price]]/Table2[[#This Row],[Current Week Low]])-1</f>
        <v>1.2731422774537204E-2</v>
      </c>
      <c r="AF163" s="2">
        <f>(Table2[[#This Row],[Current Week High]]/Table2[[#This Row],[Close Price]])-1</f>
        <v>3.0401682860863533E-2</v>
      </c>
      <c r="AG163" s="2">
        <f>(Table2[[#This Row],[Close Price]]/Table2[[#This Row],[Current Month Low]])-1</f>
        <v>0.14254649499284677</v>
      </c>
      <c r="AH163" s="2">
        <f>(Table2[[#This Row],[Current Month High]]/Table2[[#This Row],[Close Price]])-1</f>
        <v>8.3842532304918338E-2</v>
      </c>
      <c r="AI163">
        <v>8.3842532304918294</v>
      </c>
      <c r="AJ163">
        <v>128.391672386181</v>
      </c>
      <c r="AK163" t="str">
        <f>IF(AND(Table2[[#This Row],[20D EMA]]&gt;Table2[[#This Row],[50D EMA]],Table2[[#This Row],[50D EMA]]&gt;Table2[[#This Row],[200D EMA]]),"Uptrend","Downtrend/NoTrend")</f>
        <v>Uptrend</v>
      </c>
      <c r="AL163">
        <v>0.23</v>
      </c>
      <c r="AM163" t="s">
        <v>10340</v>
      </c>
      <c r="AN163">
        <v>5.84</v>
      </c>
      <c r="AO163" t="s">
        <v>10340</v>
      </c>
      <c r="AP163">
        <v>3.4614090696592999E-2</v>
      </c>
      <c r="AQ163">
        <f>(Table2[[#This Row],[Sharpe Ratio]]-AVERAGE(Table2[Sharpe Ratio]))/_xlfn.STDEV.P(Table2[Sharpe Ratio])</f>
        <v>-0.35582499141121554</v>
      </c>
      <c r="AR1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2.7153323559907441</v>
      </c>
      <c r="AS163">
        <f>_xlfn.RANK.AVG(Table2[[#This Row],[1Y Return vs Nifty Z-Score]],Table2[1Y Return vs Nifty Z-Score])</f>
        <v>144</v>
      </c>
      <c r="AT163">
        <f>_xlfn.RANK.AVG(Table2[[#This Row],[6M Return vs Nifty Z-Score]],Table2[6M Return vs Nifty Z-Score])</f>
        <v>52</v>
      </c>
      <c r="AU163">
        <f>_xlfn.RANK.AVG(Table2[[#This Row],[Sharpe Ratio Z-Score]],Table2[Sharpe Ratio Z-Score])</f>
        <v>437</v>
      </c>
      <c r="AV163">
        <f>(Table2[[#This Row],[Rank 1Y]]+Table2[[#This Row],[Rank 6M]]+Table2[[#This Row],[Rank Sharpe]])/3</f>
        <v>211</v>
      </c>
    </row>
    <row r="164" spans="1:48" x14ac:dyDescent="0.3">
      <c r="A164" t="s">
        <v>1043</v>
      </c>
      <c r="B164" t="s">
        <v>1044</v>
      </c>
      <c r="C164" t="s">
        <v>10300</v>
      </c>
      <c r="D164" t="s">
        <v>60</v>
      </c>
      <c r="E164">
        <v>13155.579913650001</v>
      </c>
      <c r="F164">
        <v>32.75</v>
      </c>
      <c r="G164">
        <v>57.8604407334808</v>
      </c>
      <c r="H164">
        <f>(Table2[[#This Row],[1Y Return vs Nifty]]-AVERAGE(Table2[1Y Return vs Nifty]))/_xlfn.STDEV.P(Table2[1Y Return vs Nifty])</f>
        <v>0.46033029044192875</v>
      </c>
      <c r="I164">
        <v>13.050160797397499</v>
      </c>
      <c r="J164">
        <f>(Table2[[#This Row],[1M Return vs Nifty]]-AVERAGE(Table2[1M Return vs Nifty]))/_xlfn.STDEV.P(Table2[1M Return vs Nifty])</f>
        <v>1.0833850046986553</v>
      </c>
      <c r="K164">
        <v>16.645636098797599</v>
      </c>
      <c r="L164">
        <f>(Table2[[#This Row],[6M Return vs Nifty]]-AVERAGE(Table2[6M Return vs Nifty]))/_xlfn.STDEV.P(Table2[6M Return vs Nifty])</f>
        <v>0.34107163352457393</v>
      </c>
      <c r="M164">
        <v>5.83321459322792</v>
      </c>
      <c r="N164">
        <f>(Table2[[#This Row],[1W Return vs Nifty]]-AVERAGE(Table2[1W Return vs Nifty]))/_xlfn.STDEV.P(Table2[1W Return vs Nifty])</f>
        <v>1.0904709287895555</v>
      </c>
      <c r="O164">
        <v>32.42</v>
      </c>
      <c r="P164">
        <v>30.587074662800699</v>
      </c>
      <c r="Q164">
        <v>26.4515010922253</v>
      </c>
      <c r="R164">
        <v>48.554820075399597</v>
      </c>
      <c r="S164" s="2">
        <f>(Table2[[#This Row],[Close Price]]-Table2[[#This Row],[20D EMA]])/Table2[[#This Row],[20D EMA]]</f>
        <v>1.01789019123997E-2</v>
      </c>
      <c r="T164" s="2">
        <f>(Table2[[#This Row],[Close Price]]-Table2[[#This Row],[50D EMA]])/Table2[[#This Row],[50D EMA]]</f>
        <v>7.0713703779910708E-2</v>
      </c>
      <c r="U164" s="2">
        <f>(Table2[[#This Row],[Close Price]]-Table2[[#This Row],[200D EMA]])/Table2[[#This Row],[200D EMA]]</f>
        <v>0.23811498961115568</v>
      </c>
      <c r="V164">
        <v>1.6287062611266001</v>
      </c>
      <c r="W164">
        <v>32.75</v>
      </c>
      <c r="X164">
        <v>32.75</v>
      </c>
      <c r="Y164">
        <v>32.75</v>
      </c>
      <c r="Z164">
        <v>32.75</v>
      </c>
      <c r="AA164">
        <v>29.26</v>
      </c>
      <c r="AB164">
        <v>38.11</v>
      </c>
      <c r="AC164" s="2">
        <f>(Table2[[#This Row],[Close Price]]/Table2[[#This Row],[Day Low]])-1</f>
        <v>0</v>
      </c>
      <c r="AD164" s="2">
        <f>(Table2[[#This Row],[Day High]]/Table2[[#This Row],[Close Price]])-1</f>
        <v>0</v>
      </c>
      <c r="AE164" s="2">
        <f>(Table2[[#This Row],[Close Price]]/Table2[[#This Row],[Current Week Low]])-1</f>
        <v>0</v>
      </c>
      <c r="AF164" s="2">
        <f>(Table2[[#This Row],[Current Week High]]/Table2[[#This Row],[Close Price]])-1</f>
        <v>0</v>
      </c>
      <c r="AG164" s="2">
        <f>(Table2[[#This Row],[Close Price]]/Table2[[#This Row],[Current Month Low]])-1</f>
        <v>0.11927546138072453</v>
      </c>
      <c r="AH164" s="2">
        <f>(Table2[[#This Row],[Current Month High]]/Table2[[#This Row],[Close Price]])-1</f>
        <v>0.16366412213740467</v>
      </c>
      <c r="AI164">
        <v>16.3664122137404</v>
      </c>
      <c r="AJ164">
        <v>110.610932475884</v>
      </c>
      <c r="AK164" t="str">
        <f>IF(AND(Table2[[#This Row],[20D EMA]]&gt;Table2[[#This Row],[50D EMA]],Table2[[#This Row],[50D EMA]]&gt;Table2[[#This Row],[200D EMA]]),"Uptrend","Downtrend/NoTrend")</f>
        <v>Uptrend</v>
      </c>
      <c r="AL164">
        <v>0.23</v>
      </c>
      <c r="AM164" t="s">
        <v>10340</v>
      </c>
      <c r="AN164">
        <v>2.79</v>
      </c>
      <c r="AO164" t="s">
        <v>10340</v>
      </c>
      <c r="AP164">
        <v>9.6719867745705998E-2</v>
      </c>
      <c r="AQ164">
        <f>(Table2[[#This Row],[Sharpe Ratio]]-AVERAGE(Table2[Sharpe Ratio]))/_xlfn.STDEV.P(Table2[Sharpe Ratio])</f>
        <v>0.35255947260613746</v>
      </c>
      <c r="AR1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3.3278173300608511</v>
      </c>
      <c r="AS164">
        <f>_xlfn.RANK.AVG(Table2[[#This Row],[1Y Return vs Nifty Z-Score]],Table2[1Y Return vs Nifty Z-Score])</f>
        <v>175</v>
      </c>
      <c r="AT164">
        <f>_xlfn.RANK.AVG(Table2[[#This Row],[6M Return vs Nifty Z-Score]],Table2[6M Return vs Nifty Z-Score])</f>
        <v>219</v>
      </c>
      <c r="AU164">
        <f>_xlfn.RANK.AVG(Table2[[#This Row],[Sharpe Ratio Z-Score]],Table2[Sharpe Ratio Z-Score])</f>
        <v>242</v>
      </c>
      <c r="AV164">
        <f>(Table2[[#This Row],[Rank 1Y]]+Table2[[#This Row],[Rank 6M]]+Table2[[#This Row],[Rank Sharpe]])/3</f>
        <v>212</v>
      </c>
    </row>
    <row r="165" spans="1:48" x14ac:dyDescent="0.3">
      <c r="A165" t="s">
        <v>966</v>
      </c>
      <c r="B165" t="s">
        <v>967</v>
      </c>
      <c r="C165" t="s">
        <v>10294</v>
      </c>
      <c r="D165" t="s">
        <v>21</v>
      </c>
      <c r="E165">
        <v>15149.987745099999</v>
      </c>
      <c r="F165">
        <v>2687.75</v>
      </c>
      <c r="G165">
        <v>181.35357182126899</v>
      </c>
      <c r="H165">
        <f>(Table2[[#This Row],[1Y Return vs Nifty]]-AVERAGE(Table2[1Y Return vs Nifty]))/_xlfn.STDEV.P(Table2[1Y Return vs Nifty])</f>
        <v>2.4187969927124562</v>
      </c>
      <c r="I165">
        <v>5.1347391817538597</v>
      </c>
      <c r="J165">
        <f>(Table2[[#This Row],[1M Return vs Nifty]]-AVERAGE(Table2[1M Return vs Nifty]))/_xlfn.STDEV.P(Table2[1M Return vs Nifty])</f>
        <v>0.33885672599557909</v>
      </c>
      <c r="K165">
        <v>45.497955894090097</v>
      </c>
      <c r="L165">
        <f>(Table2[[#This Row],[6M Return vs Nifty]]-AVERAGE(Table2[6M Return vs Nifty]))/_xlfn.STDEV.P(Table2[6M Return vs Nifty])</f>
        <v>1.331087121649561</v>
      </c>
      <c r="M165">
        <v>6.1869515584045303</v>
      </c>
      <c r="N165">
        <f>(Table2[[#This Row],[1W Return vs Nifty]]-AVERAGE(Table2[1W Return vs Nifty]))/_xlfn.STDEV.P(Table2[1W Return vs Nifty])</f>
        <v>1.1662069952422762</v>
      </c>
      <c r="O165">
        <v>2425.06</v>
      </c>
      <c r="P165">
        <v>2376.6735649421898</v>
      </c>
      <c r="Q165">
        <v>1809.8142956233301</v>
      </c>
      <c r="R165">
        <v>74.253926713917906</v>
      </c>
      <c r="S165" s="2">
        <f>(Table2[[#This Row],[Close Price]]-Table2[[#This Row],[20D EMA]])/Table2[[#This Row],[20D EMA]]</f>
        <v>0.10832309303687333</v>
      </c>
      <c r="T165" s="2">
        <f>(Table2[[#This Row],[Close Price]]-Table2[[#This Row],[50D EMA]])/Table2[[#This Row],[50D EMA]]</f>
        <v>0.13088732068485676</v>
      </c>
      <c r="U165" s="2">
        <f>(Table2[[#This Row],[Close Price]]-Table2[[#This Row],[200D EMA]])/Table2[[#This Row],[200D EMA]]</f>
        <v>0.48509712101389624</v>
      </c>
      <c r="V165">
        <v>1.03528601519398</v>
      </c>
      <c r="W165">
        <v>2486</v>
      </c>
      <c r="X165">
        <v>2744.8</v>
      </c>
      <c r="Y165">
        <v>2486</v>
      </c>
      <c r="Z165">
        <v>2744.8</v>
      </c>
      <c r="AA165">
        <v>2108</v>
      </c>
      <c r="AB165">
        <v>2744.8</v>
      </c>
      <c r="AC165" s="2">
        <f>(Table2[[#This Row],[Close Price]]/Table2[[#This Row],[Day Low]])-1</f>
        <v>8.1154465004022569E-2</v>
      </c>
      <c r="AD165" s="2">
        <f>(Table2[[#This Row],[Day High]]/Table2[[#This Row],[Close Price]])-1</f>
        <v>2.1225932471398146E-2</v>
      </c>
      <c r="AE165" s="2">
        <f>(Table2[[#This Row],[Close Price]]/Table2[[#This Row],[Current Week Low]])-1</f>
        <v>8.1154465004022569E-2</v>
      </c>
      <c r="AF165" s="2">
        <f>(Table2[[#This Row],[Current Week High]]/Table2[[#This Row],[Close Price]])-1</f>
        <v>2.1225932471398146E-2</v>
      </c>
      <c r="AG165" s="2">
        <f>(Table2[[#This Row],[Close Price]]/Table2[[#This Row],[Current Month Low]])-1</f>
        <v>0.27502371916508528</v>
      </c>
      <c r="AH165" s="2">
        <f>(Table2[[#This Row],[Current Month High]]/Table2[[#This Row],[Close Price]])-1</f>
        <v>2.1225932471398146E-2</v>
      </c>
      <c r="AI165">
        <v>3.1327318388987</v>
      </c>
      <c r="AJ165">
        <v>263.89791497427501</v>
      </c>
      <c r="AK165" t="str">
        <f>IF(AND(Table2[[#This Row],[20D EMA]]&gt;Table2[[#This Row],[50D EMA]],Table2[[#This Row],[50D EMA]]&gt;Table2[[#This Row],[200D EMA]]),"Uptrend","Downtrend/NoTrend")</f>
        <v>Uptrend</v>
      </c>
      <c r="AL165">
        <v>0.12</v>
      </c>
      <c r="AM165" t="s">
        <v>10340</v>
      </c>
      <c r="AN165">
        <v>17.89</v>
      </c>
      <c r="AO165" t="s">
        <v>10340</v>
      </c>
      <c r="AQ165">
        <f>(Table2[[#This Row],[Sharpe Ratio]]-AVERAGE(Table2[Sharpe Ratio]))/_xlfn.STDEV.P(Table2[Sharpe Ratio])</f>
        <v>-0.75063663777647549</v>
      </c>
      <c r="AR1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4.5043111978233972</v>
      </c>
      <c r="AS165">
        <f>_xlfn.RANK.AVG(Table2[[#This Row],[1Y Return vs Nifty Z-Score]],Table2[1Y Return vs Nifty Z-Score])</f>
        <v>19</v>
      </c>
      <c r="AT165">
        <f>_xlfn.RANK.AVG(Table2[[#This Row],[6M Return vs Nifty Z-Score]],Table2[6M Return vs Nifty Z-Score])</f>
        <v>71</v>
      </c>
      <c r="AU165">
        <f>_xlfn.RANK.AVG(Table2[[#This Row],[Sharpe Ratio Z-Score]],Table2[Sharpe Ratio Z-Score])</f>
        <v>547.5</v>
      </c>
      <c r="AV165">
        <f>(Table2[[#This Row],[Rank 1Y]]+Table2[[#This Row],[Rank 6M]]+Table2[[#This Row],[Rank Sharpe]])/3</f>
        <v>212.5</v>
      </c>
    </row>
    <row r="166" spans="1:48" x14ac:dyDescent="0.3">
      <c r="A166" t="s">
        <v>764</v>
      </c>
      <c r="B166" t="s">
        <v>765</v>
      </c>
      <c r="C166" t="s">
        <v>10306</v>
      </c>
      <c r="D166" t="s">
        <v>766</v>
      </c>
      <c r="E166">
        <v>21752.60164149</v>
      </c>
      <c r="F166">
        <v>315.3</v>
      </c>
      <c r="G166">
        <v>62.613460171729301</v>
      </c>
      <c r="H166">
        <f>(Table2[[#This Row],[1Y Return vs Nifty]]-AVERAGE(Table2[1Y Return vs Nifty]))/_xlfn.STDEV.P(Table2[1Y Return vs Nifty])</f>
        <v>0.5357080075915327</v>
      </c>
      <c r="I166">
        <v>28.974686533794198</v>
      </c>
      <c r="J166">
        <f>(Table2[[#This Row],[1M Return vs Nifty]]-AVERAGE(Table2[1M Return vs Nifty]))/_xlfn.STDEV.P(Table2[1M Return vs Nifty])</f>
        <v>2.5812533825814148</v>
      </c>
      <c r="K166">
        <v>40.410662881349303</v>
      </c>
      <c r="L166">
        <f>(Table2[[#This Row],[6M Return vs Nifty]]-AVERAGE(Table2[6M Return vs Nifty]))/_xlfn.STDEV.P(Table2[6M Return vs Nifty])</f>
        <v>1.1565258069623043</v>
      </c>
      <c r="M166">
        <v>2.5241855569426499</v>
      </c>
      <c r="N166">
        <f>(Table2[[#This Row],[1W Return vs Nifty]]-AVERAGE(Table2[1W Return vs Nifty]))/_xlfn.STDEV.P(Table2[1W Return vs Nifty])</f>
        <v>0.38199862406177582</v>
      </c>
      <c r="O166">
        <v>296.81</v>
      </c>
      <c r="P166">
        <v>265.66005552572301</v>
      </c>
      <c r="Q166">
        <v>213.48702681539899</v>
      </c>
      <c r="R166">
        <v>57.5523337109084</v>
      </c>
      <c r="S166" s="2">
        <f>(Table2[[#This Row],[Close Price]]-Table2[[#This Row],[20D EMA]])/Table2[[#This Row],[20D EMA]]</f>
        <v>6.2295744752535319E-2</v>
      </c>
      <c r="T166" s="2">
        <f>(Table2[[#This Row],[Close Price]]-Table2[[#This Row],[50D EMA]])/Table2[[#This Row],[50D EMA]]</f>
        <v>0.18685513099078052</v>
      </c>
      <c r="U166" s="2">
        <f>(Table2[[#This Row],[Close Price]]-Table2[[#This Row],[200D EMA]])/Table2[[#This Row],[200D EMA]]</f>
        <v>0.47690473141788664</v>
      </c>
      <c r="V166">
        <v>1.8097791153521201</v>
      </c>
      <c r="W166">
        <v>313.35000000000002</v>
      </c>
      <c r="X166">
        <v>324.64999999999998</v>
      </c>
      <c r="Y166">
        <v>313.35000000000002</v>
      </c>
      <c r="Z166">
        <v>324.64999999999998</v>
      </c>
      <c r="AA166">
        <v>272.25</v>
      </c>
      <c r="AB166">
        <v>343.9</v>
      </c>
      <c r="AC166" s="2">
        <f>(Table2[[#This Row],[Close Price]]/Table2[[#This Row],[Day Low]])-1</f>
        <v>6.2230732407850819E-3</v>
      </c>
      <c r="AD166" s="2">
        <f>(Table2[[#This Row],[Day High]]/Table2[[#This Row],[Close Price]])-1</f>
        <v>2.9654297494449589E-2</v>
      </c>
      <c r="AE166" s="2">
        <f>(Table2[[#This Row],[Close Price]]/Table2[[#This Row],[Current Week Low]])-1</f>
        <v>6.2230732407850819E-3</v>
      </c>
      <c r="AF166" s="2">
        <f>(Table2[[#This Row],[Current Week High]]/Table2[[#This Row],[Close Price]])-1</f>
        <v>2.9654297494449589E-2</v>
      </c>
      <c r="AG166" s="2">
        <f>(Table2[[#This Row],[Close Price]]/Table2[[#This Row],[Current Month Low]])-1</f>
        <v>0.15812672176308551</v>
      </c>
      <c r="AH166" s="2">
        <f>(Table2[[#This Row],[Current Month High]]/Table2[[#This Row],[Close Price]])-1</f>
        <v>9.0707262924199172E-2</v>
      </c>
      <c r="AI166">
        <v>9.0707262924199092</v>
      </c>
      <c r="AJ166">
        <v>112.609575185434</v>
      </c>
      <c r="AK166" t="str">
        <f>IF(AND(Table2[[#This Row],[20D EMA]]&gt;Table2[[#This Row],[50D EMA]],Table2[[#This Row],[50D EMA]]&gt;Table2[[#This Row],[200D EMA]]),"Uptrend","Downtrend/NoTrend")</f>
        <v>Uptrend</v>
      </c>
      <c r="AL166">
        <v>0.35</v>
      </c>
      <c r="AM166" t="s">
        <v>10340</v>
      </c>
      <c r="AN166">
        <v>9.19</v>
      </c>
      <c r="AO166" t="s">
        <v>10340</v>
      </c>
      <c r="AP166">
        <v>5.2190986975309002E-2</v>
      </c>
      <c r="AQ166">
        <f>(Table2[[#This Row],[Sharpe Ratio]]-AVERAGE(Table2[Sharpe Ratio]))/_xlfn.STDEV.P(Table2[Sharpe Ratio])</f>
        <v>-0.15534122257211891</v>
      </c>
      <c r="AR1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4.5001445986249085</v>
      </c>
      <c r="AS166">
        <f>_xlfn.RANK.AVG(Table2[[#This Row],[1Y Return vs Nifty Z-Score]],Table2[1Y Return vs Nifty Z-Score])</f>
        <v>163</v>
      </c>
      <c r="AT166">
        <f>_xlfn.RANK.AVG(Table2[[#This Row],[6M Return vs Nifty Z-Score]],Table2[6M Return vs Nifty Z-Score])</f>
        <v>85</v>
      </c>
      <c r="AU166">
        <f>_xlfn.RANK.AVG(Table2[[#This Row],[Sharpe Ratio Z-Score]],Table2[Sharpe Ratio Z-Score])</f>
        <v>391</v>
      </c>
      <c r="AV166">
        <f>(Table2[[#This Row],[Rank 1Y]]+Table2[[#This Row],[Rank 6M]]+Table2[[#This Row],[Rank Sharpe]])/3</f>
        <v>213</v>
      </c>
    </row>
    <row r="167" spans="1:48" x14ac:dyDescent="0.3">
      <c r="A167" t="s">
        <v>1424</v>
      </c>
      <c r="B167" t="s">
        <v>1425</v>
      </c>
      <c r="C167" t="s">
        <v>10304</v>
      </c>
      <c r="D167" t="s">
        <v>86</v>
      </c>
      <c r="E167">
        <v>7681.1061978949901</v>
      </c>
      <c r="F167">
        <v>3137.65</v>
      </c>
      <c r="G167">
        <v>65.697932913102406</v>
      </c>
      <c r="H167">
        <f>(Table2[[#This Row],[1Y Return vs Nifty]]-AVERAGE(Table2[1Y Return vs Nifty]))/_xlfn.STDEV.P(Table2[1Y Return vs Nifty])</f>
        <v>0.58462438945690165</v>
      </c>
      <c r="I167">
        <v>-6.0666106433638598</v>
      </c>
      <c r="J167">
        <f>(Table2[[#This Row],[1M Return vs Nifty]]-AVERAGE(Table2[1M Return vs Nifty]))/_xlfn.STDEV.P(Table2[1M Return vs Nifty])</f>
        <v>-0.71474750501135742</v>
      </c>
      <c r="K167">
        <v>-1.2240691794307299</v>
      </c>
      <c r="L167">
        <f>(Table2[[#This Row],[6M Return vs Nifty]]-AVERAGE(Table2[6M Return vs Nifty]))/_xlfn.STDEV.P(Table2[6M Return vs Nifty])</f>
        <v>-0.272095180069436</v>
      </c>
      <c r="M167">
        <v>-12.540982642993299</v>
      </c>
      <c r="N167">
        <f>(Table2[[#This Row],[1W Return vs Nifty]]-AVERAGE(Table2[1W Return vs Nifty]))/_xlfn.STDEV.P(Table2[1W Return vs Nifty])</f>
        <v>-2.843495718442429</v>
      </c>
      <c r="O167">
        <v>3134.83</v>
      </c>
      <c r="P167">
        <v>2973.63708922366</v>
      </c>
      <c r="Q167">
        <v>2491.1884847740098</v>
      </c>
      <c r="R167">
        <v>48.0816470319511</v>
      </c>
      <c r="S167" s="2">
        <f>(Table2[[#This Row],[Close Price]]-Table2[[#This Row],[20D EMA]])/Table2[[#This Row],[20D EMA]]</f>
        <v>8.9957031162779598E-4</v>
      </c>
      <c r="T167" s="2">
        <f>(Table2[[#This Row],[Close Price]]-Table2[[#This Row],[50D EMA]])/Table2[[#This Row],[50D EMA]]</f>
        <v>5.5155658157048204E-2</v>
      </c>
      <c r="U167" s="2">
        <f>(Table2[[#This Row],[Close Price]]-Table2[[#This Row],[200D EMA]])/Table2[[#This Row],[200D EMA]]</f>
        <v>0.25949923868752733</v>
      </c>
      <c r="V167">
        <v>2.3086094688244501</v>
      </c>
      <c r="W167">
        <v>2960.95</v>
      </c>
      <c r="X167">
        <v>3159</v>
      </c>
      <c r="Y167">
        <v>2960.95</v>
      </c>
      <c r="Z167">
        <v>3159</v>
      </c>
      <c r="AA167">
        <v>2900.05</v>
      </c>
      <c r="AB167">
        <v>3485</v>
      </c>
      <c r="AC167" s="2">
        <f>(Table2[[#This Row],[Close Price]]/Table2[[#This Row],[Day Low]])-1</f>
        <v>5.9676792921190991E-2</v>
      </c>
      <c r="AD167" s="2">
        <f>(Table2[[#This Row],[Day High]]/Table2[[#This Row],[Close Price]])-1</f>
        <v>6.8044555638773208E-3</v>
      </c>
      <c r="AE167" s="2">
        <f>(Table2[[#This Row],[Close Price]]/Table2[[#This Row],[Current Week Low]])-1</f>
        <v>5.9676792921190991E-2</v>
      </c>
      <c r="AF167" s="2">
        <f>(Table2[[#This Row],[Current Week High]]/Table2[[#This Row],[Close Price]])-1</f>
        <v>6.8044555638773208E-3</v>
      </c>
      <c r="AG167" s="2">
        <f>(Table2[[#This Row],[Close Price]]/Table2[[#This Row],[Current Month Low]])-1</f>
        <v>8.1929621903070515E-2</v>
      </c>
      <c r="AH167" s="2">
        <f>(Table2[[#This Row],[Current Month High]]/Table2[[#This Row],[Close Price]])-1</f>
        <v>0.11070387073127974</v>
      </c>
      <c r="AI167">
        <v>11.0703870731279</v>
      </c>
      <c r="AJ167">
        <v>102.291995744818</v>
      </c>
      <c r="AK167" t="str">
        <f>IF(AND(Table2[[#This Row],[20D EMA]]&gt;Table2[[#This Row],[50D EMA]],Table2[[#This Row],[50D EMA]]&gt;Table2[[#This Row],[200D EMA]]),"Uptrend","Downtrend/NoTrend")</f>
        <v>Uptrend</v>
      </c>
      <c r="AL167">
        <v>0.16</v>
      </c>
      <c r="AM167" t="s">
        <v>10340</v>
      </c>
      <c r="AN167">
        <v>6.89</v>
      </c>
      <c r="AO167" t="s">
        <v>10340</v>
      </c>
      <c r="AP167">
        <v>0.182246311212</v>
      </c>
      <c r="AQ167">
        <f>(Table2[[#This Row],[Sharpe Ratio]]-AVERAGE(Table2[Sharpe Ratio]))/_xlfn.STDEV.P(Table2[Sharpe Ratio])</f>
        <v>1.3280823094956955</v>
      </c>
      <c r="AR1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-1.9176317045706253</v>
      </c>
      <c r="AS167">
        <f>_xlfn.RANK.AVG(Table2[[#This Row],[1Y Return vs Nifty Z-Score]],Table2[1Y Return vs Nifty Z-Score])</f>
        <v>156</v>
      </c>
      <c r="AT167">
        <f>_xlfn.RANK.AVG(Table2[[#This Row],[6M Return vs Nifty Z-Score]],Table2[6M Return vs Nifty Z-Score])</f>
        <v>415</v>
      </c>
      <c r="AU167">
        <f>_xlfn.RANK.AVG(Table2[[#This Row],[Sharpe Ratio Z-Score]],Table2[Sharpe Ratio Z-Score])</f>
        <v>68</v>
      </c>
      <c r="AV167">
        <f>(Table2[[#This Row],[Rank 1Y]]+Table2[[#This Row],[Rank 6M]]+Table2[[#This Row],[Rank Sharpe]])/3</f>
        <v>213</v>
      </c>
    </row>
    <row r="168" spans="1:48" x14ac:dyDescent="0.3">
      <c r="A168" t="s">
        <v>336</v>
      </c>
      <c r="B168" t="s">
        <v>337</v>
      </c>
      <c r="C168" t="s">
        <v>10294</v>
      </c>
      <c r="D168" t="s">
        <v>294</v>
      </c>
      <c r="E168">
        <v>76396.329056739996</v>
      </c>
      <c r="F168">
        <v>4993.3999999999996</v>
      </c>
      <c r="G168">
        <v>68.035762251063403</v>
      </c>
      <c r="H168">
        <f>(Table2[[#This Row],[1Y Return vs Nifty]]-AVERAGE(Table2[1Y Return vs Nifty]))/_xlfn.STDEV.P(Table2[1Y Return vs Nifty])</f>
        <v>0.62169981926953621</v>
      </c>
      <c r="I168">
        <v>1.33207514663094</v>
      </c>
      <c r="J168">
        <f>(Table2[[#This Row],[1M Return vs Nifty]]-AVERAGE(Table2[1M Return vs Nifty]))/_xlfn.STDEV.P(Table2[1M Return vs Nifty])</f>
        <v>-1.8823641018698337E-2</v>
      </c>
      <c r="K168">
        <v>5.4747236269156803</v>
      </c>
      <c r="L168">
        <f>(Table2[[#This Row],[6M Return vs Nifty]]-AVERAGE(Table2[6M Return vs Nifty]))/_xlfn.STDEV.P(Table2[6M Return vs Nifty])</f>
        <v>-4.2238146836869182E-2</v>
      </c>
      <c r="M168">
        <v>-1.6561471350463699</v>
      </c>
      <c r="N168">
        <f>(Table2[[#This Row],[1W Return vs Nifty]]-AVERAGE(Table2[1W Return vs Nifty]))/_xlfn.STDEV.P(Table2[1W Return vs Nifty])</f>
        <v>-0.51302221266896064</v>
      </c>
      <c r="O168">
        <v>4794.16</v>
      </c>
      <c r="P168">
        <v>4556.1623004900803</v>
      </c>
      <c r="Q168">
        <v>3921.201855974</v>
      </c>
      <c r="R168">
        <v>67.957202504767196</v>
      </c>
      <c r="S168" s="2">
        <f>(Table2[[#This Row],[Close Price]]-Table2[[#This Row],[20D EMA]])/Table2[[#This Row],[20D EMA]]</f>
        <v>4.1558896657600035E-2</v>
      </c>
      <c r="T168" s="2">
        <f>(Table2[[#This Row],[Close Price]]-Table2[[#This Row],[50D EMA]])/Table2[[#This Row],[50D EMA]]</f>
        <v>9.5966225668231403E-2</v>
      </c>
      <c r="U168" s="2">
        <f>(Table2[[#This Row],[Close Price]]-Table2[[#This Row],[200D EMA]])/Table2[[#This Row],[200D EMA]]</f>
        <v>0.2734361003100344</v>
      </c>
      <c r="V168">
        <v>0.66744340263667201</v>
      </c>
      <c r="W168">
        <v>4930</v>
      </c>
      <c r="X168">
        <v>5044.7</v>
      </c>
      <c r="Y168">
        <v>4930</v>
      </c>
      <c r="Z168">
        <v>5044.7</v>
      </c>
      <c r="AA168">
        <v>4409.1000000000004</v>
      </c>
      <c r="AB168">
        <v>5044.7</v>
      </c>
      <c r="AC168" s="2">
        <f>(Table2[[#This Row],[Close Price]]/Table2[[#This Row],[Day Low]])-1</f>
        <v>1.2860040567951314E-2</v>
      </c>
      <c r="AD168" s="2">
        <f>(Table2[[#This Row],[Day High]]/Table2[[#This Row],[Close Price]])-1</f>
        <v>1.0273561100652806E-2</v>
      </c>
      <c r="AE168" s="2">
        <f>(Table2[[#This Row],[Close Price]]/Table2[[#This Row],[Current Week Low]])-1</f>
        <v>1.2860040567951314E-2</v>
      </c>
      <c r="AF168" s="2">
        <f>(Table2[[#This Row],[Current Week High]]/Table2[[#This Row],[Close Price]])-1</f>
        <v>1.0273561100652806E-2</v>
      </c>
      <c r="AG168" s="2">
        <f>(Table2[[#This Row],[Close Price]]/Table2[[#This Row],[Current Month Low]])-1</f>
        <v>0.13252137624458493</v>
      </c>
      <c r="AH168" s="2">
        <f>(Table2[[#This Row],[Current Month High]]/Table2[[#This Row],[Close Price]])-1</f>
        <v>1.0273561100652806E-2</v>
      </c>
      <c r="AI168">
        <v>1.0273561100652799</v>
      </c>
      <c r="AJ168">
        <v>98.363325785563802</v>
      </c>
      <c r="AK168" t="str">
        <f>IF(AND(Table2[[#This Row],[20D EMA]]&gt;Table2[[#This Row],[50D EMA]],Table2[[#This Row],[50D EMA]]&gt;Table2[[#This Row],[200D EMA]]),"Uptrend","Downtrend/NoTrend")</f>
        <v>Uptrend</v>
      </c>
      <c r="AL168">
        <v>0.11</v>
      </c>
      <c r="AM168" t="s">
        <v>10340</v>
      </c>
      <c r="AN168">
        <v>6.78</v>
      </c>
      <c r="AO168" t="s">
        <v>10340</v>
      </c>
      <c r="AP168">
        <v>0.12988296066987101</v>
      </c>
      <c r="AQ168">
        <f>(Table2[[#This Row],[Sharpe Ratio]]-AVERAGE(Table2[Sharpe Ratio]))/_xlfn.STDEV.P(Table2[Sharpe Ratio])</f>
        <v>0.73082089887675239</v>
      </c>
      <c r="AR1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0.77843671762176048</v>
      </c>
      <c r="AS168">
        <f>_xlfn.RANK.AVG(Table2[[#This Row],[1Y Return vs Nifty Z-Score]],Table2[1Y Return vs Nifty Z-Score])</f>
        <v>148</v>
      </c>
      <c r="AT168">
        <f>_xlfn.RANK.AVG(Table2[[#This Row],[6M Return vs Nifty Z-Score]],Table2[6M Return vs Nifty Z-Score])</f>
        <v>324</v>
      </c>
      <c r="AU168">
        <f>_xlfn.RANK.AVG(Table2[[#This Row],[Sharpe Ratio Z-Score]],Table2[Sharpe Ratio Z-Score])</f>
        <v>168</v>
      </c>
      <c r="AV168">
        <f>(Table2[[#This Row],[Rank 1Y]]+Table2[[#This Row],[Rank 6M]]+Table2[[#This Row],[Rank Sharpe]])/3</f>
        <v>213.33333333333334</v>
      </c>
    </row>
    <row r="169" spans="1:48" x14ac:dyDescent="0.3">
      <c r="A169" t="s">
        <v>455</v>
      </c>
      <c r="B169" t="s">
        <v>456</v>
      </c>
      <c r="C169" t="s">
        <v>10299</v>
      </c>
      <c r="D169" t="s">
        <v>51</v>
      </c>
      <c r="E169">
        <v>49247.18111397</v>
      </c>
      <c r="F169">
        <v>2907.05</v>
      </c>
      <c r="G169">
        <v>75.953787297392395</v>
      </c>
      <c r="H169">
        <f>(Table2[[#This Row],[1Y Return vs Nifty]]-AVERAGE(Table2[1Y Return vs Nifty]))/_xlfn.STDEV.P(Table2[1Y Return vs Nifty])</f>
        <v>0.74727108193317138</v>
      </c>
      <c r="I169">
        <v>7.8468973709944398</v>
      </c>
      <c r="J169">
        <f>(Table2[[#This Row],[1M Return vs Nifty]]-AVERAGE(Table2[1M Return vs Nifty]))/_xlfn.STDEV.P(Table2[1M Return vs Nifty])</f>
        <v>0.59396360043104079</v>
      </c>
      <c r="K169">
        <v>20.790909275224301</v>
      </c>
      <c r="L169">
        <f>(Table2[[#This Row],[6M Return vs Nifty]]-AVERAGE(Table2[6M Return vs Nifty]))/_xlfn.STDEV.P(Table2[6M Return vs Nifty])</f>
        <v>0.48330923092709133</v>
      </c>
      <c r="M169">
        <v>-1.89423294090612</v>
      </c>
      <c r="N169">
        <f>(Table2[[#This Row],[1W Return vs Nifty]]-AVERAGE(Table2[1W Return vs Nifty]))/_xlfn.STDEV.P(Table2[1W Return vs Nifty])</f>
        <v>-0.56399704478762525</v>
      </c>
      <c r="O169">
        <v>2849.56</v>
      </c>
      <c r="P169">
        <v>2704.3617713697899</v>
      </c>
      <c r="Q169">
        <v>2257.65018299439</v>
      </c>
      <c r="R169">
        <v>53.065470587725798</v>
      </c>
      <c r="S169" s="2">
        <f>(Table2[[#This Row],[Close Price]]-Table2[[#This Row],[20D EMA]])/Table2[[#This Row],[20D EMA]]</f>
        <v>2.0175044568284308E-2</v>
      </c>
      <c r="T169" s="2">
        <f>(Table2[[#This Row],[Close Price]]-Table2[[#This Row],[50D EMA]])/Table2[[#This Row],[50D EMA]]</f>
        <v>7.4948636967141546E-2</v>
      </c>
      <c r="U169" s="2">
        <f>(Table2[[#This Row],[Close Price]]-Table2[[#This Row],[200D EMA]])/Table2[[#This Row],[200D EMA]]</f>
        <v>0.28764412746366735</v>
      </c>
      <c r="V169">
        <v>0.88236745290371599</v>
      </c>
      <c r="W169">
        <v>2897.05</v>
      </c>
      <c r="X169">
        <v>3028.9</v>
      </c>
      <c r="Y169">
        <v>2897.05</v>
      </c>
      <c r="Z169">
        <v>3028.9</v>
      </c>
      <c r="AA169">
        <v>2702.1</v>
      </c>
      <c r="AB169">
        <v>3088</v>
      </c>
      <c r="AC169" s="2">
        <f>(Table2[[#This Row],[Close Price]]/Table2[[#This Row],[Day Low]])-1</f>
        <v>3.4517871628034769E-3</v>
      </c>
      <c r="AD169" s="2">
        <f>(Table2[[#This Row],[Day High]]/Table2[[#This Row],[Close Price]])-1</f>
        <v>4.191534373333794E-2</v>
      </c>
      <c r="AE169" s="2">
        <f>(Table2[[#This Row],[Close Price]]/Table2[[#This Row],[Current Week Low]])-1</f>
        <v>3.4517871628034769E-3</v>
      </c>
      <c r="AF169" s="2">
        <f>(Table2[[#This Row],[Current Week High]]/Table2[[#This Row],[Close Price]])-1</f>
        <v>4.191534373333794E-2</v>
      </c>
      <c r="AG169" s="2">
        <f>(Table2[[#This Row],[Close Price]]/Table2[[#This Row],[Current Month Low]])-1</f>
        <v>7.5848414196365788E-2</v>
      </c>
      <c r="AH169" s="2">
        <f>(Table2[[#This Row],[Current Month High]]/Table2[[#This Row],[Close Price]])-1</f>
        <v>6.2245231420168246E-2</v>
      </c>
      <c r="AI169">
        <v>6.2245231420168201</v>
      </c>
      <c r="AJ169">
        <v>109.887729684848</v>
      </c>
      <c r="AK169" t="str">
        <f>IF(AND(Table2[[#This Row],[20D EMA]]&gt;Table2[[#This Row],[50D EMA]],Table2[[#This Row],[50D EMA]]&gt;Table2[[#This Row],[200D EMA]]),"Uptrend","Downtrend/NoTrend")</f>
        <v>Uptrend</v>
      </c>
      <c r="AL169">
        <v>0</v>
      </c>
      <c r="AM169" t="s">
        <v>10341</v>
      </c>
      <c r="AN169">
        <v>3.07</v>
      </c>
      <c r="AO169" t="s">
        <v>10340</v>
      </c>
      <c r="AP169">
        <v>7.7482917614180996E-2</v>
      </c>
      <c r="AQ169">
        <f>(Table2[[#This Row],[Sharpe Ratio]]-AVERAGE(Table2[Sharpe Ratio]))/_xlfn.STDEV.P(Table2[Sharpe Ratio])</f>
        <v>0.13314096992042779</v>
      </c>
      <c r="AR1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1.393687838424106</v>
      </c>
      <c r="AS169">
        <f>_xlfn.RANK.AVG(Table2[[#This Row],[1Y Return vs Nifty Z-Score]],Table2[1Y Return vs Nifty Z-Score])</f>
        <v>134</v>
      </c>
      <c r="AT169">
        <f>_xlfn.RANK.AVG(Table2[[#This Row],[6M Return vs Nifty Z-Score]],Table2[6M Return vs Nifty Z-Score])</f>
        <v>195</v>
      </c>
      <c r="AU169">
        <f>_xlfn.RANK.AVG(Table2[[#This Row],[Sharpe Ratio Z-Score]],Table2[Sharpe Ratio Z-Score])</f>
        <v>313</v>
      </c>
      <c r="AV169">
        <f>(Table2[[#This Row],[Rank 1Y]]+Table2[[#This Row],[Rank 6M]]+Table2[[#This Row],[Rank Sharpe]])/3</f>
        <v>214</v>
      </c>
    </row>
    <row r="170" spans="1:48" x14ac:dyDescent="0.3">
      <c r="A170" t="s">
        <v>598</v>
      </c>
      <c r="B170" t="s">
        <v>599</v>
      </c>
      <c r="C170" t="s">
        <v>10305</v>
      </c>
      <c r="D170" t="s">
        <v>222</v>
      </c>
      <c r="E170">
        <v>32002.184461500001</v>
      </c>
      <c r="F170">
        <v>4999.5</v>
      </c>
      <c r="G170">
        <v>119.21625091680001</v>
      </c>
      <c r="H170">
        <f>(Table2[[#This Row],[1Y Return vs Nifty]]-AVERAGE(Table2[1Y Return vs Nifty]))/_xlfn.STDEV.P(Table2[1Y Return vs Nifty])</f>
        <v>1.4333666866884578</v>
      </c>
      <c r="I170">
        <v>19.976340857038998</v>
      </c>
      <c r="J170">
        <f>(Table2[[#This Row],[1M Return vs Nifty]]-AVERAGE(Table2[1M Return vs Nifty]))/_xlfn.STDEV.P(Table2[1M Return vs Nifty])</f>
        <v>1.7348647575397347</v>
      </c>
      <c r="K170">
        <v>60.895798141149598</v>
      </c>
      <c r="L170">
        <f>(Table2[[#This Row],[6M Return vs Nifty]]-AVERAGE(Table2[6M Return vs Nifty]))/_xlfn.STDEV.P(Table2[6M Return vs Nifty])</f>
        <v>1.8594363988117171</v>
      </c>
      <c r="M170">
        <v>-4.0973984803757402</v>
      </c>
      <c r="N170">
        <f>(Table2[[#This Row],[1W Return vs Nifty]]-AVERAGE(Table2[1W Return vs Nifty]))/_xlfn.STDEV.P(Table2[1W Return vs Nifty])</f>
        <v>-1.0357009042367151</v>
      </c>
      <c r="O170">
        <v>4715.67</v>
      </c>
      <c r="P170">
        <v>4277.6585272582097</v>
      </c>
      <c r="Q170">
        <v>3239.24373549452</v>
      </c>
      <c r="R170">
        <v>63.332571103716099</v>
      </c>
      <c r="S170" s="2">
        <f>(Table2[[#This Row],[Close Price]]-Table2[[#This Row],[20D EMA]])/Table2[[#This Row],[20D EMA]]</f>
        <v>6.0188690048285802E-2</v>
      </c>
      <c r="T170" s="2">
        <f>(Table2[[#This Row],[Close Price]]-Table2[[#This Row],[50D EMA]])/Table2[[#This Row],[50D EMA]]</f>
        <v>0.1687468665724608</v>
      </c>
      <c r="U170" s="2">
        <f>(Table2[[#This Row],[Close Price]]-Table2[[#This Row],[200D EMA]])/Table2[[#This Row],[200D EMA]]</f>
        <v>0.54341581191226718</v>
      </c>
      <c r="V170">
        <v>1.3838659961245401</v>
      </c>
      <c r="W170">
        <v>4986.05</v>
      </c>
      <c r="X170">
        <v>5102.25</v>
      </c>
      <c r="Y170">
        <v>4986.05</v>
      </c>
      <c r="Z170">
        <v>5102.25</v>
      </c>
      <c r="AA170">
        <v>4065</v>
      </c>
      <c r="AB170">
        <v>5380</v>
      </c>
      <c r="AC170" s="2">
        <f>(Table2[[#This Row],[Close Price]]/Table2[[#This Row],[Day Low]])-1</f>
        <v>2.697526097812819E-3</v>
      </c>
      <c r="AD170" s="2">
        <f>(Table2[[#This Row],[Day High]]/Table2[[#This Row],[Close Price]])-1</f>
        <v>2.0552055205520503E-2</v>
      </c>
      <c r="AE170" s="2">
        <f>(Table2[[#This Row],[Close Price]]/Table2[[#This Row],[Current Week Low]])-1</f>
        <v>2.697526097812819E-3</v>
      </c>
      <c r="AF170" s="2">
        <f>(Table2[[#This Row],[Current Week High]]/Table2[[#This Row],[Close Price]])-1</f>
        <v>2.0552055205520503E-2</v>
      </c>
      <c r="AG170" s="2">
        <f>(Table2[[#This Row],[Close Price]]/Table2[[#This Row],[Current Month Low]])-1</f>
        <v>0.22988929889298904</v>
      </c>
      <c r="AH170" s="2">
        <f>(Table2[[#This Row],[Current Month High]]/Table2[[#This Row],[Close Price]])-1</f>
        <v>7.6107610761076083E-2</v>
      </c>
      <c r="AI170">
        <v>7.6107610761076003</v>
      </c>
      <c r="AJ170">
        <v>163.825857519788</v>
      </c>
      <c r="AK170" t="str">
        <f>IF(AND(Table2[[#This Row],[20D EMA]]&gt;Table2[[#This Row],[50D EMA]],Table2[[#This Row],[50D EMA]]&gt;Table2[[#This Row],[200D EMA]]),"Uptrend","Downtrend/NoTrend")</f>
        <v>Uptrend</v>
      </c>
      <c r="AL170">
        <v>0.56000000000000005</v>
      </c>
      <c r="AM170" t="s">
        <v>10340</v>
      </c>
      <c r="AN170">
        <v>16.86</v>
      </c>
      <c r="AO170" t="s">
        <v>10340</v>
      </c>
      <c r="AQ170">
        <f>(Table2[[#This Row],[Sharpe Ratio]]-AVERAGE(Table2[Sharpe Ratio]))/_xlfn.STDEV.P(Table2[Sharpe Ratio])</f>
        <v>-0.75063663777647549</v>
      </c>
      <c r="AR1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3.2413303010267187</v>
      </c>
      <c r="AS170">
        <f>_xlfn.RANK.AVG(Table2[[#This Row],[1Y Return vs Nifty Z-Score]],Table2[1Y Return vs Nifty Z-Score])</f>
        <v>58</v>
      </c>
      <c r="AT170">
        <f>_xlfn.RANK.AVG(Table2[[#This Row],[6M Return vs Nifty Z-Score]],Table2[6M Return vs Nifty Z-Score])</f>
        <v>38</v>
      </c>
      <c r="AU170">
        <f>_xlfn.RANK.AVG(Table2[[#This Row],[Sharpe Ratio Z-Score]],Table2[Sharpe Ratio Z-Score])</f>
        <v>547.5</v>
      </c>
      <c r="AV170">
        <f>(Table2[[#This Row],[Rank 1Y]]+Table2[[#This Row],[Rank 6M]]+Table2[[#This Row],[Rank Sharpe]])/3</f>
        <v>214.5</v>
      </c>
    </row>
    <row r="171" spans="1:48" x14ac:dyDescent="0.3">
      <c r="A171" t="s">
        <v>152</v>
      </c>
      <c r="B171" t="s">
        <v>153</v>
      </c>
      <c r="C171" t="s">
        <v>10302</v>
      </c>
      <c r="D171" t="s">
        <v>154</v>
      </c>
      <c r="E171">
        <v>180785.16120236</v>
      </c>
      <c r="F171">
        <v>463.1</v>
      </c>
      <c r="G171">
        <v>64.597814397950899</v>
      </c>
      <c r="H171">
        <f>(Table2[[#This Row],[1Y Return vs Nifty]]-AVERAGE(Table2[1Y Return vs Nifty]))/_xlfn.STDEV.P(Table2[1Y Return vs Nifty])</f>
        <v>0.56717770670218304</v>
      </c>
      <c r="I171">
        <v>2.0246904820248299</v>
      </c>
      <c r="J171">
        <f>(Table2[[#This Row],[1M Return vs Nifty]]-AVERAGE(Table2[1M Return vs Nifty]))/_xlfn.STDEV.P(Table2[1M Return vs Nifty])</f>
        <v>4.6324083070315346E-2</v>
      </c>
      <c r="K171">
        <v>61.532675226838599</v>
      </c>
      <c r="L171">
        <f>(Table2[[#This Row],[6M Return vs Nifty]]-AVERAGE(Table2[6M Return vs Nifty]))/_xlfn.STDEV.P(Table2[6M Return vs Nifty])</f>
        <v>1.8812896911409838</v>
      </c>
      <c r="M171">
        <v>2.6089978845598698</v>
      </c>
      <c r="N171">
        <f>(Table2[[#This Row],[1W Return vs Nifty]]-AVERAGE(Table2[1W Return vs Nifty]))/_xlfn.STDEV.P(Table2[1W Return vs Nifty])</f>
        <v>0.40015717889989033</v>
      </c>
      <c r="O171">
        <v>442.68</v>
      </c>
      <c r="P171">
        <v>438.13518138037199</v>
      </c>
      <c r="Q171">
        <v>368.96454864605403</v>
      </c>
      <c r="R171">
        <v>66.968455097180495</v>
      </c>
      <c r="S171" s="2">
        <f>(Table2[[#This Row],[Close Price]]-Table2[[#This Row],[20D EMA]])/Table2[[#This Row],[20D EMA]]</f>
        <v>4.61281286708232E-2</v>
      </c>
      <c r="T171" s="2">
        <f>(Table2[[#This Row],[Close Price]]-Table2[[#This Row],[50D EMA]])/Table2[[#This Row],[50D EMA]]</f>
        <v>5.6979716947118529E-2</v>
      </c>
      <c r="U171" s="2">
        <f>(Table2[[#This Row],[Close Price]]-Table2[[#This Row],[200D EMA]])/Table2[[#This Row],[200D EMA]]</f>
        <v>0.25513413605557456</v>
      </c>
      <c r="V171">
        <v>0.60103507230211195</v>
      </c>
      <c r="W171">
        <v>452</v>
      </c>
      <c r="X171">
        <v>465.95</v>
      </c>
      <c r="Y171">
        <v>452</v>
      </c>
      <c r="Z171">
        <v>465.95</v>
      </c>
      <c r="AA171">
        <v>404.25</v>
      </c>
      <c r="AB171">
        <v>465.95</v>
      </c>
      <c r="AC171" s="2">
        <f>(Table2[[#This Row],[Close Price]]/Table2[[#This Row],[Day Low]])-1</f>
        <v>2.4557522123893838E-2</v>
      </c>
      <c r="AD171" s="2">
        <f>(Table2[[#This Row],[Day High]]/Table2[[#This Row],[Close Price]])-1</f>
        <v>6.1541783632044211E-3</v>
      </c>
      <c r="AE171" s="2">
        <f>(Table2[[#This Row],[Close Price]]/Table2[[#This Row],[Current Week Low]])-1</f>
        <v>2.4557522123893838E-2</v>
      </c>
      <c r="AF171" s="2">
        <f>(Table2[[#This Row],[Current Week High]]/Table2[[#This Row],[Close Price]])-1</f>
        <v>6.1541783632044211E-3</v>
      </c>
      <c r="AG171" s="2">
        <f>(Table2[[#This Row],[Close Price]]/Table2[[#This Row],[Current Month Low]])-1</f>
        <v>0.14557823129251712</v>
      </c>
      <c r="AH171" s="2">
        <f>(Table2[[#This Row],[Current Month High]]/Table2[[#This Row],[Close Price]])-1</f>
        <v>6.1541783632044211E-3</v>
      </c>
      <c r="AI171">
        <v>9.4256100194342398</v>
      </c>
      <c r="AJ171">
        <v>122.64423076923001</v>
      </c>
      <c r="AK171" t="str">
        <f>IF(AND(Table2[[#This Row],[20D EMA]]&gt;Table2[[#This Row],[50D EMA]],Table2[[#This Row],[50D EMA]]&gt;Table2[[#This Row],[200D EMA]]),"Uptrend","Downtrend/NoTrend")</f>
        <v>Uptrend</v>
      </c>
      <c r="AL171">
        <v>0.05</v>
      </c>
      <c r="AM171" t="s">
        <v>10340</v>
      </c>
      <c r="AN171">
        <v>7.12</v>
      </c>
      <c r="AO171" t="s">
        <v>10340</v>
      </c>
      <c r="AP171">
        <v>3.0160474887829001E-2</v>
      </c>
      <c r="AQ171">
        <f>(Table2[[#This Row],[Sharpe Ratio]]-AVERAGE(Table2[Sharpe Ratio]))/_xlfn.STDEV.P(Table2[Sharpe Ratio])</f>
        <v>-0.40662336150705441</v>
      </c>
      <c r="AR1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2.488325298306318</v>
      </c>
      <c r="AS171">
        <f>_xlfn.RANK.AVG(Table2[[#This Row],[1Y Return vs Nifty Z-Score]],Table2[1Y Return vs Nifty Z-Score])</f>
        <v>158</v>
      </c>
      <c r="AT171">
        <f>_xlfn.RANK.AVG(Table2[[#This Row],[6M Return vs Nifty Z-Score]],Table2[6M Return vs Nifty Z-Score])</f>
        <v>36</v>
      </c>
      <c r="AU171">
        <f>_xlfn.RANK.AVG(Table2[[#This Row],[Sharpe Ratio Z-Score]],Table2[Sharpe Ratio Z-Score])</f>
        <v>450</v>
      </c>
      <c r="AV171">
        <f>(Table2[[#This Row],[Rank 1Y]]+Table2[[#This Row],[Rank 6M]]+Table2[[#This Row],[Rank Sharpe]])/3</f>
        <v>214.66666666666666</v>
      </c>
    </row>
    <row r="172" spans="1:48" x14ac:dyDescent="0.3">
      <c r="A172" t="s">
        <v>1579</v>
      </c>
      <c r="B172" t="s">
        <v>1580</v>
      </c>
      <c r="C172" t="s">
        <v>10301</v>
      </c>
      <c r="D172" t="s">
        <v>193</v>
      </c>
      <c r="E172">
        <v>6174.5166886799998</v>
      </c>
      <c r="F172">
        <v>506.6</v>
      </c>
      <c r="G172">
        <v>24.163120556858001</v>
      </c>
      <c r="H172">
        <f>(Table2[[#This Row],[1Y Return vs Nifty]]-AVERAGE(Table2[1Y Return vs Nifty]))/_xlfn.STDEV.P(Table2[1Y Return vs Nifty])</f>
        <v>-7.4072545896800901E-2</v>
      </c>
      <c r="I172">
        <v>4.5300366225733599</v>
      </c>
      <c r="J172">
        <f>(Table2[[#This Row],[1M Return vs Nifty]]-AVERAGE(Table2[1M Return vs Nifty]))/_xlfn.STDEV.P(Table2[1M Return vs Nifty])</f>
        <v>0.28197811897050107</v>
      </c>
      <c r="K172">
        <v>10.428345265509501</v>
      </c>
      <c r="L172">
        <f>(Table2[[#This Row],[6M Return vs Nifty]]-AVERAGE(Table2[6M Return vs Nifty]))/_xlfn.STDEV.P(Table2[6M Return vs Nifty])</f>
        <v>0.12773647493753371</v>
      </c>
      <c r="M172">
        <v>-1.10776229801106</v>
      </c>
      <c r="N172">
        <f>(Table2[[#This Row],[1W Return vs Nifty]]-AVERAGE(Table2[1W Return vs Nifty]))/_xlfn.STDEV.P(Table2[1W Return vs Nifty])</f>
        <v>-0.39561149637971255</v>
      </c>
      <c r="O172">
        <v>509.23</v>
      </c>
      <c r="P172">
        <v>493.136032485491</v>
      </c>
      <c r="Q172">
        <v>422.59415587898599</v>
      </c>
      <c r="R172">
        <v>44.670603463320703</v>
      </c>
      <c r="S172" s="2">
        <f>(Table2[[#This Row],[Close Price]]-Table2[[#This Row],[20D EMA]])/Table2[[#This Row],[20D EMA]]</f>
        <v>-5.1646603695775888E-3</v>
      </c>
      <c r="T172" s="2">
        <f>(Table2[[#This Row],[Close Price]]-Table2[[#This Row],[50D EMA]])/Table2[[#This Row],[50D EMA]]</f>
        <v>2.7302745343203365E-2</v>
      </c>
      <c r="U172" s="2">
        <f>(Table2[[#This Row],[Close Price]]-Table2[[#This Row],[200D EMA]])/Table2[[#This Row],[200D EMA]]</f>
        <v>0.19878609997879371</v>
      </c>
      <c r="V172">
        <v>0.74504240557102497</v>
      </c>
      <c r="W172">
        <v>503.55</v>
      </c>
      <c r="X172">
        <v>522.4</v>
      </c>
      <c r="Y172">
        <v>503.55</v>
      </c>
      <c r="Z172">
        <v>522.4</v>
      </c>
      <c r="AA172">
        <v>474.1</v>
      </c>
      <c r="AB172">
        <v>542.5</v>
      </c>
      <c r="AC172" s="2">
        <f>(Table2[[#This Row],[Close Price]]/Table2[[#This Row],[Day Low]])-1</f>
        <v>6.0569953331348625E-3</v>
      </c>
      <c r="AD172" s="2">
        <f>(Table2[[#This Row],[Day High]]/Table2[[#This Row],[Close Price]])-1</f>
        <v>3.1188314251875182E-2</v>
      </c>
      <c r="AE172" s="2">
        <f>(Table2[[#This Row],[Close Price]]/Table2[[#This Row],[Current Week Low]])-1</f>
        <v>6.0569953331348625E-3</v>
      </c>
      <c r="AF172" s="2">
        <f>(Table2[[#This Row],[Current Week High]]/Table2[[#This Row],[Close Price]])-1</f>
        <v>3.1188314251875182E-2</v>
      </c>
      <c r="AG172" s="2">
        <f>(Table2[[#This Row],[Close Price]]/Table2[[#This Row],[Current Month Low]])-1</f>
        <v>6.8550938620544288E-2</v>
      </c>
      <c r="AH172" s="2">
        <f>(Table2[[#This Row],[Current Month High]]/Table2[[#This Row],[Close Price]])-1</f>
        <v>7.0864587445716554E-2</v>
      </c>
      <c r="AI172">
        <v>7.08645874457165</v>
      </c>
      <c r="AJ172">
        <v>75.263795191143402</v>
      </c>
      <c r="AK172" t="str">
        <f>IF(AND(Table2[[#This Row],[20D EMA]]&gt;Table2[[#This Row],[50D EMA]],Table2[[#This Row],[50D EMA]]&gt;Table2[[#This Row],[200D EMA]]),"Uptrend","Downtrend/NoTrend")</f>
        <v>Uptrend</v>
      </c>
      <c r="AL172">
        <v>0.12</v>
      </c>
      <c r="AM172" t="s">
        <v>10340</v>
      </c>
      <c r="AN172">
        <v>0.68</v>
      </c>
      <c r="AO172" t="s">
        <v>10340</v>
      </c>
      <c r="AP172">
        <v>0.21230291132881199</v>
      </c>
      <c r="AQ172">
        <f>(Table2[[#This Row],[Sharpe Ratio]]-AVERAGE(Table2[Sharpe Ratio]))/_xlfn.STDEV.P(Table2[Sharpe Ratio])</f>
        <v>1.6709107801401322</v>
      </c>
      <c r="AR1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1.6109413317716537</v>
      </c>
      <c r="AS172">
        <f>_xlfn.RANK.AVG(Table2[[#This Row],[1Y Return vs Nifty Z-Score]],Table2[1Y Return vs Nifty Z-Score])</f>
        <v>321</v>
      </c>
      <c r="AT172">
        <f>_xlfn.RANK.AVG(Table2[[#This Row],[6M Return vs Nifty Z-Score]],Table2[6M Return vs Nifty Z-Score])</f>
        <v>291</v>
      </c>
      <c r="AU172">
        <f>_xlfn.RANK.AVG(Table2[[#This Row],[Sharpe Ratio Z-Score]],Table2[Sharpe Ratio Z-Score])</f>
        <v>32</v>
      </c>
      <c r="AV172">
        <f>(Table2[[#This Row],[Rank 1Y]]+Table2[[#This Row],[Rank 6M]]+Table2[[#This Row],[Rank Sharpe]])/3</f>
        <v>214.66666666666666</v>
      </c>
    </row>
    <row r="173" spans="1:48" x14ac:dyDescent="0.3">
      <c r="A173" t="s">
        <v>677</v>
      </c>
      <c r="B173" t="s">
        <v>678</v>
      </c>
      <c r="C173" t="s">
        <v>10307</v>
      </c>
      <c r="D173" t="s">
        <v>139</v>
      </c>
      <c r="E173">
        <v>26686.370885420001</v>
      </c>
      <c r="F173">
        <v>1154.3499999999999</v>
      </c>
      <c r="G173">
        <v>68.013405625214503</v>
      </c>
      <c r="H173">
        <f>(Table2[[#This Row],[1Y Return vs Nifty]]-AVERAGE(Table2[1Y Return vs Nifty]))/_xlfn.STDEV.P(Table2[1Y Return vs Nifty])</f>
        <v>0.62134526750690366</v>
      </c>
      <c r="I173">
        <v>-7.9275953171782998</v>
      </c>
      <c r="J173">
        <f>(Table2[[#This Row],[1M Return vs Nifty]]-AVERAGE(Table2[1M Return vs Nifty]))/_xlfn.STDEV.P(Table2[1M Return vs Nifty])</f>
        <v>-0.88979259839583713</v>
      </c>
      <c r="K173">
        <v>2.2623461214482301</v>
      </c>
      <c r="L173">
        <f>(Table2[[#This Row],[6M Return vs Nifty]]-AVERAGE(Table2[6M Return vs Nifty]))/_xlfn.STDEV.P(Table2[6M Return vs Nifty])</f>
        <v>-0.15246510628697135</v>
      </c>
      <c r="M173">
        <v>-4.2909948804788796</v>
      </c>
      <c r="N173">
        <f>(Table2[[#This Row],[1W Return vs Nifty]]-AVERAGE(Table2[1W Return vs Nifty]))/_xlfn.STDEV.P(Table2[1W Return vs Nifty])</f>
        <v>-1.0771504310507942</v>
      </c>
      <c r="O173">
        <v>1172.94</v>
      </c>
      <c r="P173">
        <v>1206.2922576737701</v>
      </c>
      <c r="Q173">
        <v>1049.9988430958399</v>
      </c>
      <c r="R173">
        <v>48.013370667659203</v>
      </c>
      <c r="S173" s="2">
        <f>(Table2[[#This Row],[Close Price]]-Table2[[#This Row],[20D EMA]])/Table2[[#This Row],[20D EMA]]</f>
        <v>-1.5849063038177694E-2</v>
      </c>
      <c r="T173" s="2">
        <f>(Table2[[#This Row],[Close Price]]-Table2[[#This Row],[50D EMA]])/Table2[[#This Row],[50D EMA]]</f>
        <v>-4.3059430534633736E-2</v>
      </c>
      <c r="U173" s="2">
        <f>(Table2[[#This Row],[Close Price]]-Table2[[#This Row],[200D EMA]])/Table2[[#This Row],[200D EMA]]</f>
        <v>9.9382163695046308E-2</v>
      </c>
      <c r="V173">
        <v>0.93019599175838996</v>
      </c>
      <c r="W173">
        <v>1124.1500000000001</v>
      </c>
      <c r="X173">
        <v>1170.8</v>
      </c>
      <c r="Y173">
        <v>1124.1500000000001</v>
      </c>
      <c r="Z173">
        <v>1170.8</v>
      </c>
      <c r="AA173">
        <v>1089.8</v>
      </c>
      <c r="AB173">
        <v>1282.8499999999999</v>
      </c>
      <c r="AC173" s="2">
        <f>(Table2[[#This Row],[Close Price]]/Table2[[#This Row],[Day Low]])-1</f>
        <v>2.6864742249699702E-2</v>
      </c>
      <c r="AD173" s="2">
        <f>(Table2[[#This Row],[Day High]]/Table2[[#This Row],[Close Price]])-1</f>
        <v>1.4250443972798621E-2</v>
      </c>
      <c r="AE173" s="2">
        <f>(Table2[[#This Row],[Close Price]]/Table2[[#This Row],[Current Week Low]])-1</f>
        <v>2.6864742249699702E-2</v>
      </c>
      <c r="AF173" s="2">
        <f>(Table2[[#This Row],[Current Week High]]/Table2[[#This Row],[Close Price]])-1</f>
        <v>1.4250443972798621E-2</v>
      </c>
      <c r="AG173" s="2">
        <f>(Table2[[#This Row],[Close Price]]/Table2[[#This Row],[Current Month Low]])-1</f>
        <v>5.923105156909525E-2</v>
      </c>
      <c r="AH173" s="2">
        <f>(Table2[[#This Row],[Current Month High]]/Table2[[#This Row],[Close Price]])-1</f>
        <v>0.11131805778143544</v>
      </c>
      <c r="AI173">
        <v>25.8803655736994</v>
      </c>
      <c r="AJ173">
        <v>104.30973451327399</v>
      </c>
      <c r="AK173" t="str">
        <f>IF(AND(Table2[[#This Row],[20D EMA]]&gt;Table2[[#This Row],[50D EMA]],Table2[[#This Row],[50D EMA]]&gt;Table2[[#This Row],[200D EMA]]),"Uptrend","Downtrend/NoTrend")</f>
        <v>Downtrend/NoTrend</v>
      </c>
      <c r="AL173">
        <v>-0.08</v>
      </c>
      <c r="AM173" t="s">
        <v>10339</v>
      </c>
      <c r="AN173">
        <v>-1.81</v>
      </c>
      <c r="AO173" t="s">
        <v>10339</v>
      </c>
      <c r="AP173">
        <v>0.14449784748418701</v>
      </c>
      <c r="AQ173">
        <f>(Table2[[#This Row],[Sharpe Ratio]]-AVERAGE(Table2[Sharpe Ratio]))/_xlfn.STDEV.P(Table2[Sharpe Ratio])</f>
        <v>0.89751970299036066</v>
      </c>
      <c r="AR1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73">
        <f>_xlfn.RANK.AVG(Table2[[#This Row],[1Y Return vs Nifty Z-Score]],Table2[1Y Return vs Nifty Z-Score])</f>
        <v>149</v>
      </c>
      <c r="AT173">
        <f>_xlfn.RANK.AVG(Table2[[#This Row],[6M Return vs Nifty Z-Score]],Table2[6M Return vs Nifty Z-Score])</f>
        <v>370</v>
      </c>
      <c r="AU173">
        <f>_xlfn.RANK.AVG(Table2[[#This Row],[Sharpe Ratio Z-Score]],Table2[Sharpe Ratio Z-Score])</f>
        <v>134</v>
      </c>
      <c r="AV173">
        <f>(Table2[[#This Row],[Rank 1Y]]+Table2[[#This Row],[Rank 6M]]+Table2[[#This Row],[Rank Sharpe]])/3</f>
        <v>217.66666666666666</v>
      </c>
    </row>
    <row r="174" spans="1:48" x14ac:dyDescent="0.3">
      <c r="A174" t="s">
        <v>1806</v>
      </c>
      <c r="B174" t="s">
        <v>1807</v>
      </c>
      <c r="C174" t="s">
        <v>10301</v>
      </c>
      <c r="D174" t="s">
        <v>193</v>
      </c>
      <c r="E174">
        <v>4194.1694193000003</v>
      </c>
      <c r="F174">
        <v>1593.55</v>
      </c>
      <c r="G174">
        <v>44.083251020274801</v>
      </c>
      <c r="H174">
        <f>(Table2[[#This Row],[1Y Return vs Nifty]]-AVERAGE(Table2[1Y Return vs Nifty]))/_xlfn.STDEV.P(Table2[1Y Return vs Nifty])</f>
        <v>0.24183905075510737</v>
      </c>
      <c r="I174">
        <v>16.008108290565598</v>
      </c>
      <c r="J174">
        <f>(Table2[[#This Row],[1M Return vs Nifty]]-AVERAGE(Table2[1M Return vs Nifty]))/_xlfn.STDEV.P(Table2[1M Return vs Nifty])</f>
        <v>1.3616109366224909</v>
      </c>
      <c r="K174">
        <v>15.4516534875497</v>
      </c>
      <c r="L174">
        <f>(Table2[[#This Row],[6M Return vs Nifty]]-AVERAGE(Table2[6M Return vs Nifty]))/_xlfn.STDEV.P(Table2[6M Return vs Nifty])</f>
        <v>0.30010226655255667</v>
      </c>
      <c r="M174">
        <v>14.534325638897901</v>
      </c>
      <c r="N174">
        <f>(Table2[[#This Row],[1W Return vs Nifty]]-AVERAGE(Table2[1W Return vs Nifty]))/_xlfn.STDEV.P(Table2[1W Return vs Nifty])</f>
        <v>2.9534029637222088</v>
      </c>
      <c r="O174">
        <v>1401.9</v>
      </c>
      <c r="P174">
        <v>1341.8404103540499</v>
      </c>
      <c r="Q174">
        <v>1189.3365968885801</v>
      </c>
      <c r="R174">
        <v>88.264738989405103</v>
      </c>
      <c r="S174" s="2">
        <f>(Table2[[#This Row],[Close Price]]-Table2[[#This Row],[20D EMA]])/Table2[[#This Row],[20D EMA]]</f>
        <v>0.13670732577216624</v>
      </c>
      <c r="T174" s="2">
        <f>(Table2[[#This Row],[Close Price]]-Table2[[#This Row],[50D EMA]])/Table2[[#This Row],[50D EMA]]</f>
        <v>0.18758534003275057</v>
      </c>
      <c r="U174" s="2">
        <f>(Table2[[#This Row],[Close Price]]-Table2[[#This Row],[200D EMA]])/Table2[[#This Row],[200D EMA]]</f>
        <v>0.33986459692645576</v>
      </c>
      <c r="V174">
        <v>1.1219209989399901</v>
      </c>
      <c r="W174">
        <v>1545</v>
      </c>
      <c r="X174">
        <v>1609.05</v>
      </c>
      <c r="Y174">
        <v>1545</v>
      </c>
      <c r="Z174">
        <v>1609.05</v>
      </c>
      <c r="AA174">
        <v>1264.55</v>
      </c>
      <c r="AB174">
        <v>1609.05</v>
      </c>
      <c r="AC174" s="2">
        <f>(Table2[[#This Row],[Close Price]]/Table2[[#This Row],[Day Low]])-1</f>
        <v>3.1423948220064668E-2</v>
      </c>
      <c r="AD174" s="2">
        <f>(Table2[[#This Row],[Day High]]/Table2[[#This Row],[Close Price]])-1</f>
        <v>9.7267108029241989E-3</v>
      </c>
      <c r="AE174" s="2">
        <f>(Table2[[#This Row],[Close Price]]/Table2[[#This Row],[Current Week Low]])-1</f>
        <v>3.1423948220064668E-2</v>
      </c>
      <c r="AF174" s="2">
        <f>(Table2[[#This Row],[Current Week High]]/Table2[[#This Row],[Close Price]])-1</f>
        <v>9.7267108029241989E-3</v>
      </c>
      <c r="AG174" s="2">
        <f>(Table2[[#This Row],[Close Price]]/Table2[[#This Row],[Current Month Low]])-1</f>
        <v>0.26017160254636029</v>
      </c>
      <c r="AH174" s="2">
        <f>(Table2[[#This Row],[Current Month High]]/Table2[[#This Row],[Close Price]])-1</f>
        <v>9.7267108029241989E-3</v>
      </c>
      <c r="AI174">
        <v>0.972671080292419</v>
      </c>
      <c r="AJ174">
        <v>93.862530413625294</v>
      </c>
      <c r="AK174" t="str">
        <f>IF(AND(Table2[[#This Row],[20D EMA]]&gt;Table2[[#This Row],[50D EMA]],Table2[[#This Row],[50D EMA]]&gt;Table2[[#This Row],[200D EMA]]),"Uptrend","Downtrend/NoTrend")</f>
        <v>Uptrend</v>
      </c>
      <c r="AL174">
        <v>0.2</v>
      </c>
      <c r="AM174" t="s">
        <v>10340</v>
      </c>
      <c r="AN174">
        <v>21.76</v>
      </c>
      <c r="AO174" t="s">
        <v>10340</v>
      </c>
      <c r="AP174">
        <v>0.119886002487924</v>
      </c>
      <c r="AQ174">
        <f>(Table2[[#This Row],[Sharpe Ratio]]-AVERAGE(Table2[Sharpe Ratio]))/_xlfn.STDEV.P(Table2[Sharpe Ratio])</f>
        <v>0.61679463272244195</v>
      </c>
      <c r="AR1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5.4737498503748059</v>
      </c>
      <c r="AS174">
        <f>_xlfn.RANK.AVG(Table2[[#This Row],[1Y Return vs Nifty Z-Score]],Table2[1Y Return vs Nifty Z-Score])</f>
        <v>230</v>
      </c>
      <c r="AT174">
        <f>_xlfn.RANK.AVG(Table2[[#This Row],[6M Return vs Nifty Z-Score]],Table2[6M Return vs Nifty Z-Score])</f>
        <v>230</v>
      </c>
      <c r="AU174">
        <f>_xlfn.RANK.AVG(Table2[[#This Row],[Sharpe Ratio Z-Score]],Table2[Sharpe Ratio Z-Score])</f>
        <v>193</v>
      </c>
      <c r="AV174">
        <f>(Table2[[#This Row],[Rank 1Y]]+Table2[[#This Row],[Rank 6M]]+Table2[[#This Row],[Rank Sharpe]])/3</f>
        <v>217.66666666666666</v>
      </c>
    </row>
    <row r="175" spans="1:48" x14ac:dyDescent="0.3">
      <c r="A175" t="s">
        <v>968</v>
      </c>
      <c r="B175" t="s">
        <v>969</v>
      </c>
      <c r="C175" t="s">
        <v>10306</v>
      </c>
      <c r="D175" t="s">
        <v>72</v>
      </c>
      <c r="E175">
        <v>15133.5</v>
      </c>
      <c r="F175">
        <v>100.89</v>
      </c>
      <c r="G175">
        <v>105.630599179181</v>
      </c>
      <c r="H175">
        <f>(Table2[[#This Row],[1Y Return vs Nifty]]-AVERAGE(Table2[1Y Return vs Nifty]))/_xlfn.STDEV.P(Table2[1Y Return vs Nifty])</f>
        <v>1.2179130309069368</v>
      </c>
      <c r="I175">
        <v>-18.547789331415501</v>
      </c>
      <c r="J175">
        <f>(Table2[[#This Row],[1M Return vs Nifty]]-AVERAGE(Table2[1M Return vs Nifty]))/_xlfn.STDEV.P(Table2[1M Return vs Nifty])</f>
        <v>-1.8887330405935936</v>
      </c>
      <c r="K175">
        <v>12.0387600361138</v>
      </c>
      <c r="L175">
        <f>(Table2[[#This Row],[6M Return vs Nifty]]-AVERAGE(Table2[6M Return vs Nifty]))/_xlfn.STDEV.P(Table2[6M Return vs Nifty])</f>
        <v>0.18299496286901829</v>
      </c>
      <c r="M175">
        <v>1.0421993841189801</v>
      </c>
      <c r="N175">
        <f>(Table2[[#This Row],[1W Return vs Nifty]]-AVERAGE(Table2[1W Return vs Nifty]))/_xlfn.STDEV.P(Table2[1W Return vs Nifty])</f>
        <v>6.4701269483781187E-2</v>
      </c>
      <c r="O175">
        <v>101.3</v>
      </c>
      <c r="P175">
        <v>94.523347330605702</v>
      </c>
      <c r="Q175">
        <v>76.687868726712594</v>
      </c>
      <c r="R175">
        <v>44.581131811243303</v>
      </c>
      <c r="S175" s="2">
        <f>(Table2[[#This Row],[Close Price]]-Table2[[#This Row],[20D EMA]])/Table2[[#This Row],[20D EMA]]</f>
        <v>-4.0473840078973011E-3</v>
      </c>
      <c r="T175" s="2">
        <f>(Table2[[#This Row],[Close Price]]-Table2[[#This Row],[50D EMA]])/Table2[[#This Row],[50D EMA]]</f>
        <v>6.7355344993509772E-2</v>
      </c>
      <c r="U175" s="2">
        <f>(Table2[[#This Row],[Close Price]]-Table2[[#This Row],[200D EMA]])/Table2[[#This Row],[200D EMA]]</f>
        <v>0.31559269640854037</v>
      </c>
      <c r="V175">
        <v>0.630127818243299</v>
      </c>
      <c r="W175">
        <v>100.33</v>
      </c>
      <c r="X175">
        <v>103.49</v>
      </c>
      <c r="Y175">
        <v>100.33</v>
      </c>
      <c r="Z175">
        <v>103.49</v>
      </c>
      <c r="AA175">
        <v>95.6</v>
      </c>
      <c r="AB175">
        <v>112.48</v>
      </c>
      <c r="AC175" s="2">
        <f>(Table2[[#This Row],[Close Price]]/Table2[[#This Row],[Day Low]])-1</f>
        <v>5.5815807834147524E-3</v>
      </c>
      <c r="AD175" s="2">
        <f>(Table2[[#This Row],[Day High]]/Table2[[#This Row],[Close Price]])-1</f>
        <v>2.5770641292496732E-2</v>
      </c>
      <c r="AE175" s="2">
        <f>(Table2[[#This Row],[Close Price]]/Table2[[#This Row],[Current Week Low]])-1</f>
        <v>5.5815807834147524E-3</v>
      </c>
      <c r="AF175" s="2">
        <f>(Table2[[#This Row],[Current Week High]]/Table2[[#This Row],[Close Price]])-1</f>
        <v>2.5770641292496732E-2</v>
      </c>
      <c r="AG175" s="2">
        <f>(Table2[[#This Row],[Close Price]]/Table2[[#This Row],[Current Month Low]])-1</f>
        <v>5.5334728033472835E-2</v>
      </c>
      <c r="AH175" s="2">
        <f>(Table2[[#This Row],[Current Month High]]/Table2[[#This Row],[Close Price]])-1</f>
        <v>0.11487758945386073</v>
      </c>
      <c r="AI175">
        <v>30.6373277827336</v>
      </c>
      <c r="AJ175">
        <v>143.10843373493901</v>
      </c>
      <c r="AK175" t="str">
        <f>IF(AND(Table2[[#This Row],[20D EMA]]&gt;Table2[[#This Row],[50D EMA]],Table2[[#This Row],[50D EMA]]&gt;Table2[[#This Row],[200D EMA]]),"Uptrend","Downtrend/NoTrend")</f>
        <v>Uptrend</v>
      </c>
      <c r="AL175">
        <v>0.33</v>
      </c>
      <c r="AM175" t="s">
        <v>10340</v>
      </c>
      <c r="AN175">
        <v>-0.42</v>
      </c>
      <c r="AO175" t="s">
        <v>10339</v>
      </c>
      <c r="AP175">
        <v>7.7607794893174001E-2</v>
      </c>
      <c r="AQ175">
        <f>(Table2[[#This Row],[Sharpe Ratio]]-AVERAGE(Table2[Sharpe Ratio]))/_xlfn.STDEV.P(Table2[Sharpe Ratio])</f>
        <v>0.1345653321706167</v>
      </c>
      <c r="AR1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-0.2885584451632407</v>
      </c>
      <c r="AS175">
        <f>_xlfn.RANK.AVG(Table2[[#This Row],[1Y Return vs Nifty Z-Score]],Table2[1Y Return vs Nifty Z-Score])</f>
        <v>77</v>
      </c>
      <c r="AT175">
        <f>_xlfn.RANK.AVG(Table2[[#This Row],[6M Return vs Nifty Z-Score]],Table2[6M Return vs Nifty Z-Score])</f>
        <v>269</v>
      </c>
      <c r="AU175">
        <f>_xlfn.RANK.AVG(Table2[[#This Row],[Sharpe Ratio Z-Score]],Table2[Sharpe Ratio Z-Score])</f>
        <v>312</v>
      </c>
      <c r="AV175">
        <f>(Table2[[#This Row],[Rank 1Y]]+Table2[[#This Row],[Rank 6M]]+Table2[[#This Row],[Rank Sharpe]])/3</f>
        <v>219.33333333333334</v>
      </c>
    </row>
    <row r="176" spans="1:48" x14ac:dyDescent="0.3">
      <c r="A176" t="s">
        <v>55</v>
      </c>
      <c r="B176" t="s">
        <v>56</v>
      </c>
      <c r="C176" t="s">
        <v>10293</v>
      </c>
      <c r="D176" t="s">
        <v>57</v>
      </c>
      <c r="E176">
        <v>412444.45376871002</v>
      </c>
      <c r="F176">
        <v>327.85</v>
      </c>
      <c r="G176">
        <v>57.310353072714904</v>
      </c>
      <c r="H176">
        <f>(Table2[[#This Row],[1Y Return vs Nifty]]-AVERAGE(Table2[1Y Return vs Nifty]))/_xlfn.STDEV.P(Table2[1Y Return vs Nifty])</f>
        <v>0.4516064986208756</v>
      </c>
      <c r="I176">
        <v>-5.8816267291163502</v>
      </c>
      <c r="J176">
        <f>(Table2[[#This Row],[1M Return vs Nifty]]-AVERAGE(Table2[1M Return vs Nifty]))/_xlfn.STDEV.P(Table2[1M Return vs Nifty])</f>
        <v>-0.69734783106470855</v>
      </c>
      <c r="K176">
        <v>8.4360880734003008</v>
      </c>
      <c r="L176">
        <f>(Table2[[#This Row],[6M Return vs Nifty]]-AVERAGE(Table2[6M Return vs Nifty]))/_xlfn.STDEV.P(Table2[6M Return vs Nifty])</f>
        <v>5.937575072157953E-2</v>
      </c>
      <c r="M176">
        <v>-6.3175152701500803</v>
      </c>
      <c r="N176">
        <f>(Table2[[#This Row],[1W Return vs Nifty]]-AVERAGE(Table2[1W Return vs Nifty]))/_xlfn.STDEV.P(Table2[1W Return vs Nifty])</f>
        <v>-1.5110340734439582</v>
      </c>
      <c r="O176">
        <v>325.33999999999997</v>
      </c>
      <c r="P176">
        <v>311.66647945160202</v>
      </c>
      <c r="Q176">
        <v>266.05355847767203</v>
      </c>
      <c r="R176">
        <v>51.057953110349601</v>
      </c>
      <c r="S176" s="2">
        <f>(Table2[[#This Row],[Close Price]]-Table2[[#This Row],[20D EMA]])/Table2[[#This Row],[20D EMA]]</f>
        <v>7.7150058400444086E-3</v>
      </c>
      <c r="T176" s="2">
        <f>(Table2[[#This Row],[Close Price]]-Table2[[#This Row],[50D EMA]])/Table2[[#This Row],[50D EMA]]</f>
        <v>5.1925765571177215E-2</v>
      </c>
      <c r="U176" s="2">
        <f>(Table2[[#This Row],[Close Price]]-Table2[[#This Row],[200D EMA]])/Table2[[#This Row],[200D EMA]]</f>
        <v>0.23227068217362004</v>
      </c>
      <c r="V176">
        <v>0.77070264782809805</v>
      </c>
      <c r="W176">
        <v>322.8</v>
      </c>
      <c r="X176">
        <v>329.1</v>
      </c>
      <c r="Y176">
        <v>322.8</v>
      </c>
      <c r="Z176">
        <v>329.1</v>
      </c>
      <c r="AA176">
        <v>305.14999999999998</v>
      </c>
      <c r="AB176">
        <v>345</v>
      </c>
      <c r="AC176" s="2">
        <f>(Table2[[#This Row],[Close Price]]/Table2[[#This Row],[Day Low]])-1</f>
        <v>1.5644361833953013E-2</v>
      </c>
      <c r="AD176" s="2">
        <f>(Table2[[#This Row],[Day High]]/Table2[[#This Row],[Close Price]])-1</f>
        <v>3.8127192313557323E-3</v>
      </c>
      <c r="AE176" s="2">
        <f>(Table2[[#This Row],[Close Price]]/Table2[[#This Row],[Current Week Low]])-1</f>
        <v>1.5644361833953013E-2</v>
      </c>
      <c r="AF176" s="2">
        <f>(Table2[[#This Row],[Current Week High]]/Table2[[#This Row],[Close Price]])-1</f>
        <v>3.8127192313557323E-3</v>
      </c>
      <c r="AG176" s="2">
        <f>(Table2[[#This Row],[Close Price]]/Table2[[#This Row],[Current Month Low]])-1</f>
        <v>7.4389644437162117E-2</v>
      </c>
      <c r="AH176" s="2">
        <f>(Table2[[#This Row],[Current Month High]]/Table2[[#This Row],[Close Price]])-1</f>
        <v>5.2310507854201438E-2</v>
      </c>
      <c r="AI176">
        <v>5.2310507854201402</v>
      </c>
      <c r="AJ176">
        <v>89.453915053452704</v>
      </c>
      <c r="AK176" t="str">
        <f>IF(AND(Table2[[#This Row],[20D EMA]]&gt;Table2[[#This Row],[50D EMA]],Table2[[#This Row],[50D EMA]]&gt;Table2[[#This Row],[200D EMA]]),"Uptrend","Downtrend/NoTrend")</f>
        <v>Uptrend</v>
      </c>
      <c r="AL176">
        <v>0.17</v>
      </c>
      <c r="AM176" t="s">
        <v>10340</v>
      </c>
      <c r="AN176">
        <v>-0.38</v>
      </c>
      <c r="AO176" t="s">
        <v>10339</v>
      </c>
      <c r="AP176">
        <v>0.123074933443964</v>
      </c>
      <c r="AQ176">
        <f>(Table2[[#This Row],[Sharpe Ratio]]-AVERAGE(Table2[Sharpe Ratio]))/_xlfn.STDEV.P(Table2[Sharpe Ratio])</f>
        <v>0.65316788579834084</v>
      </c>
      <c r="AR1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-1.0442317693678709</v>
      </c>
      <c r="AS176">
        <f>_xlfn.RANK.AVG(Table2[[#This Row],[1Y Return vs Nifty Z-Score]],Table2[1Y Return vs Nifty Z-Score])</f>
        <v>177</v>
      </c>
      <c r="AT176">
        <f>_xlfn.RANK.AVG(Table2[[#This Row],[6M Return vs Nifty Z-Score]],Table2[6M Return vs Nifty Z-Score])</f>
        <v>301</v>
      </c>
      <c r="AU176">
        <f>_xlfn.RANK.AVG(Table2[[#This Row],[Sharpe Ratio Z-Score]],Table2[Sharpe Ratio Z-Score])</f>
        <v>187</v>
      </c>
      <c r="AV176">
        <f>(Table2[[#This Row],[Rank 1Y]]+Table2[[#This Row],[Rank 6M]]+Table2[[#This Row],[Rank Sharpe]])/3</f>
        <v>221.66666666666666</v>
      </c>
    </row>
    <row r="177" spans="1:48" x14ac:dyDescent="0.3">
      <c r="A177" t="s">
        <v>727</v>
      </c>
      <c r="B177" t="s">
        <v>728</v>
      </c>
      <c r="C177" t="s">
        <v>10299</v>
      </c>
      <c r="D177" t="s">
        <v>729</v>
      </c>
      <c r="E177">
        <v>23587.53387155</v>
      </c>
      <c r="F177">
        <v>2328.6999999999998</v>
      </c>
      <c r="G177">
        <v>31.823671872083501</v>
      </c>
      <c r="H177">
        <f>(Table2[[#This Row],[1Y Return vs Nifty]]-AVERAGE(Table2[1Y Return vs Nifty]))/_xlfn.STDEV.P(Table2[1Y Return vs Nifty])</f>
        <v>4.7415463515144661E-2</v>
      </c>
      <c r="I177">
        <v>8.6863244076007007</v>
      </c>
      <c r="J177">
        <f>(Table2[[#This Row],[1M Return vs Nifty]]-AVERAGE(Table2[1M Return vs Nifty]))/_xlfn.STDEV.P(Table2[1M Return vs Nifty])</f>
        <v>0.67292050216146915</v>
      </c>
      <c r="K177">
        <v>35.708117617655702</v>
      </c>
      <c r="L177">
        <f>(Table2[[#This Row],[6M Return vs Nifty]]-AVERAGE(Table2[6M Return vs Nifty]))/_xlfn.STDEV.P(Table2[6M Return vs Nifty])</f>
        <v>0.99516641965144204</v>
      </c>
      <c r="M177">
        <v>10.219252162662899</v>
      </c>
      <c r="N177">
        <f>(Table2[[#This Row],[1W Return vs Nifty]]-AVERAGE(Table2[1W Return vs Nifty]))/_xlfn.STDEV.P(Table2[1W Return vs Nifty])</f>
        <v>2.0295337509546325</v>
      </c>
      <c r="O177">
        <v>2053.75</v>
      </c>
      <c r="P177">
        <v>1978.2721715842099</v>
      </c>
      <c r="Q177">
        <v>1707.3807679173899</v>
      </c>
      <c r="R177">
        <v>82.6523474013119</v>
      </c>
      <c r="S177" s="2">
        <f>(Table2[[#This Row],[Close Price]]-Table2[[#This Row],[20D EMA]])/Table2[[#This Row],[20D EMA]]</f>
        <v>0.13387705416920259</v>
      </c>
      <c r="T177" s="2">
        <f>(Table2[[#This Row],[Close Price]]-Table2[[#This Row],[50D EMA]])/Table2[[#This Row],[50D EMA]]</f>
        <v>0.17713832982605504</v>
      </c>
      <c r="U177" s="2">
        <f>(Table2[[#This Row],[Close Price]]-Table2[[#This Row],[200D EMA]])/Table2[[#This Row],[200D EMA]]</f>
        <v>0.36390197415686942</v>
      </c>
      <c r="V177">
        <v>1.2362359621187899</v>
      </c>
      <c r="W177">
        <v>2240</v>
      </c>
      <c r="X177">
        <v>2406.15</v>
      </c>
      <c r="Y177">
        <v>2240</v>
      </c>
      <c r="Z177">
        <v>2406.15</v>
      </c>
      <c r="AA177">
        <v>1810.15</v>
      </c>
      <c r="AB177">
        <v>2406.15</v>
      </c>
      <c r="AC177" s="2">
        <f>(Table2[[#This Row],[Close Price]]/Table2[[#This Row],[Day Low]])-1</f>
        <v>3.9598214285714306E-2</v>
      </c>
      <c r="AD177" s="2">
        <f>(Table2[[#This Row],[Day High]]/Table2[[#This Row],[Close Price]])-1</f>
        <v>3.3258899815347798E-2</v>
      </c>
      <c r="AE177" s="2">
        <f>(Table2[[#This Row],[Close Price]]/Table2[[#This Row],[Current Week Low]])-1</f>
        <v>3.9598214285714306E-2</v>
      </c>
      <c r="AF177" s="2">
        <f>(Table2[[#This Row],[Current Week High]]/Table2[[#This Row],[Close Price]])-1</f>
        <v>3.3258899815347798E-2</v>
      </c>
      <c r="AG177" s="2">
        <f>(Table2[[#This Row],[Close Price]]/Table2[[#This Row],[Current Month Low]])-1</f>
        <v>0.28646797226749143</v>
      </c>
      <c r="AH177" s="2">
        <f>(Table2[[#This Row],[Current Month High]]/Table2[[#This Row],[Close Price]])-1</f>
        <v>3.3258899815347798E-2</v>
      </c>
      <c r="AI177">
        <v>3.32588998153477</v>
      </c>
      <c r="AJ177">
        <v>86.281097512198997</v>
      </c>
      <c r="AK177" t="str">
        <f>IF(AND(Table2[[#This Row],[20D EMA]]&gt;Table2[[#This Row],[50D EMA]],Table2[[#This Row],[50D EMA]]&gt;Table2[[#This Row],[200D EMA]]),"Uptrend","Downtrend/NoTrend")</f>
        <v>Uptrend</v>
      </c>
      <c r="AL177">
        <v>0.12</v>
      </c>
      <c r="AM177" t="s">
        <v>10340</v>
      </c>
      <c r="AN177">
        <v>25.65</v>
      </c>
      <c r="AO177" t="s">
        <v>10340</v>
      </c>
      <c r="AP177">
        <v>8.6133158783373007E-2</v>
      </c>
      <c r="AQ177">
        <f>(Table2[[#This Row],[Sharpe Ratio]]-AVERAGE(Table2[Sharpe Ratio]))/_xlfn.STDEV.P(Table2[Sharpe Ratio])</f>
        <v>0.23180645235072034</v>
      </c>
      <c r="AR1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3.9768425886334087</v>
      </c>
      <c r="AS177">
        <f>_xlfn.RANK.AVG(Table2[[#This Row],[1Y Return vs Nifty Z-Score]],Table2[1Y Return vs Nifty Z-Score])</f>
        <v>285</v>
      </c>
      <c r="AT177">
        <f>_xlfn.RANK.AVG(Table2[[#This Row],[6M Return vs Nifty Z-Score]],Table2[6M Return vs Nifty Z-Score])</f>
        <v>101</v>
      </c>
      <c r="AU177">
        <f>_xlfn.RANK.AVG(Table2[[#This Row],[Sharpe Ratio Z-Score]],Table2[Sharpe Ratio Z-Score])</f>
        <v>283</v>
      </c>
      <c r="AV177">
        <f>(Table2[[#This Row],[Rank 1Y]]+Table2[[#This Row],[Rank 6M]]+Table2[[#This Row],[Rank Sharpe]])/3</f>
        <v>223</v>
      </c>
    </row>
    <row r="178" spans="1:48" x14ac:dyDescent="0.3">
      <c r="A178" t="s">
        <v>1062</v>
      </c>
      <c r="B178" t="s">
        <v>1063</v>
      </c>
      <c r="C178" t="s">
        <v>10306</v>
      </c>
      <c r="D178" t="s">
        <v>402</v>
      </c>
      <c r="E178">
        <v>12788.51181955</v>
      </c>
      <c r="F178">
        <v>274.55</v>
      </c>
      <c r="G178">
        <v>88.0781830357503</v>
      </c>
      <c r="H178">
        <f>(Table2[[#This Row],[1Y Return vs Nifty]]-AVERAGE(Table2[1Y Return vs Nifty]))/_xlfn.STDEV.P(Table2[1Y Return vs Nifty])</f>
        <v>0.93955080736862695</v>
      </c>
      <c r="I178">
        <v>-3.7252187600411202</v>
      </c>
      <c r="J178">
        <f>(Table2[[#This Row],[1M Return vs Nifty]]-AVERAGE(Table2[1M Return vs Nifty]))/_xlfn.STDEV.P(Table2[1M Return vs Nifty])</f>
        <v>-0.49451508363099828</v>
      </c>
      <c r="K178">
        <v>2.39682896408919</v>
      </c>
      <c r="L178">
        <f>(Table2[[#This Row],[6M Return vs Nifty]]-AVERAGE(Table2[6M Return vs Nifty]))/_xlfn.STDEV.P(Table2[6M Return vs Nifty])</f>
        <v>-0.14785056929146262</v>
      </c>
      <c r="M178">
        <v>-0.51829829629764002</v>
      </c>
      <c r="N178">
        <f>(Table2[[#This Row],[1W Return vs Nifty]]-AVERAGE(Table2[1W Return vs Nifty]))/_xlfn.STDEV.P(Table2[1W Return vs Nifty])</f>
        <v>-0.26940561686987685</v>
      </c>
      <c r="O178">
        <v>273.83999999999997</v>
      </c>
      <c r="P178">
        <v>270.781302679291</v>
      </c>
      <c r="Q178">
        <v>225.273791782112</v>
      </c>
      <c r="R178">
        <v>52.933687162240702</v>
      </c>
      <c r="S178" s="2">
        <f>(Table2[[#This Row],[Close Price]]-Table2[[#This Row],[20D EMA]])/Table2[[#This Row],[20D EMA]]</f>
        <v>2.5927548933685233E-3</v>
      </c>
      <c r="T178" s="2">
        <f>(Table2[[#This Row],[Close Price]]-Table2[[#This Row],[50D EMA]])/Table2[[#This Row],[50D EMA]]</f>
        <v>1.3917863912386128E-2</v>
      </c>
      <c r="U178" s="2">
        <f>(Table2[[#This Row],[Close Price]]-Table2[[#This Row],[200D EMA]])/Table2[[#This Row],[200D EMA]]</f>
        <v>0.21873919654865426</v>
      </c>
      <c r="V178">
        <v>0.58173518465010998</v>
      </c>
      <c r="W178">
        <v>273</v>
      </c>
      <c r="X178">
        <v>279.89999999999998</v>
      </c>
      <c r="Y178">
        <v>273</v>
      </c>
      <c r="Z178">
        <v>279.89999999999998</v>
      </c>
      <c r="AA178">
        <v>248.35</v>
      </c>
      <c r="AB178">
        <v>296.60000000000002</v>
      </c>
      <c r="AC178" s="2">
        <f>(Table2[[#This Row],[Close Price]]/Table2[[#This Row],[Day Low]])-1</f>
        <v>5.6776556776556575E-3</v>
      </c>
      <c r="AD178" s="2">
        <f>(Table2[[#This Row],[Day High]]/Table2[[#This Row],[Close Price]])-1</f>
        <v>1.9486432343835292E-2</v>
      </c>
      <c r="AE178" s="2">
        <f>(Table2[[#This Row],[Close Price]]/Table2[[#This Row],[Current Week Low]])-1</f>
        <v>5.6776556776556575E-3</v>
      </c>
      <c r="AF178" s="2">
        <f>(Table2[[#This Row],[Current Week High]]/Table2[[#This Row],[Close Price]])-1</f>
        <v>1.9486432343835292E-2</v>
      </c>
      <c r="AG178" s="2">
        <f>(Table2[[#This Row],[Close Price]]/Table2[[#This Row],[Current Month Low]])-1</f>
        <v>0.1054962754177573</v>
      </c>
      <c r="AH178" s="2">
        <f>(Table2[[#This Row],[Current Month High]]/Table2[[#This Row],[Close Price]])-1</f>
        <v>8.0313239847022544E-2</v>
      </c>
      <c r="AI178">
        <v>39.938080495355997</v>
      </c>
      <c r="AJ178">
        <v>119.81585268214501</v>
      </c>
      <c r="AK178" t="str">
        <f>IF(AND(Table2[[#This Row],[20D EMA]]&gt;Table2[[#This Row],[50D EMA]],Table2[[#This Row],[50D EMA]]&gt;Table2[[#This Row],[200D EMA]]),"Uptrend","Downtrend/NoTrend")</f>
        <v>Uptrend</v>
      </c>
      <c r="AL178">
        <v>0.1</v>
      </c>
      <c r="AM178" t="s">
        <v>10340</v>
      </c>
      <c r="AN178">
        <v>3.78</v>
      </c>
      <c r="AO178" t="s">
        <v>10340</v>
      </c>
      <c r="AP178">
        <v>0.120555093988926</v>
      </c>
      <c r="AQ178">
        <f>(Table2[[#This Row],[Sharpe Ratio]]-AVERAGE(Table2[Sharpe Ratio]))/_xlfn.STDEV.P(Table2[Sharpe Ratio])</f>
        <v>0.62442635471089802</v>
      </c>
      <c r="AR1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0.65220589228718695</v>
      </c>
      <c r="AS178">
        <f>_xlfn.RANK.AVG(Table2[[#This Row],[1Y Return vs Nifty Z-Score]],Table2[1Y Return vs Nifty Z-Score])</f>
        <v>112</v>
      </c>
      <c r="AT178">
        <f>_xlfn.RANK.AVG(Table2[[#This Row],[6M Return vs Nifty Z-Score]],Table2[6M Return vs Nifty Z-Score])</f>
        <v>367</v>
      </c>
      <c r="AU178">
        <f>_xlfn.RANK.AVG(Table2[[#This Row],[Sharpe Ratio Z-Score]],Table2[Sharpe Ratio Z-Score])</f>
        <v>192</v>
      </c>
      <c r="AV178">
        <f>(Table2[[#This Row],[Rank 1Y]]+Table2[[#This Row],[Rank 6M]]+Table2[[#This Row],[Rank Sharpe]])/3</f>
        <v>223.66666666666666</v>
      </c>
    </row>
    <row r="179" spans="1:48" x14ac:dyDescent="0.3">
      <c r="A179" t="s">
        <v>302</v>
      </c>
      <c r="B179" t="s">
        <v>303</v>
      </c>
      <c r="C179" t="s">
        <v>10303</v>
      </c>
      <c r="D179" t="s">
        <v>304</v>
      </c>
      <c r="E179">
        <v>94174.276138319998</v>
      </c>
      <c r="F179">
        <v>661.6</v>
      </c>
      <c r="G179">
        <v>38.185420615054902</v>
      </c>
      <c r="H179">
        <f>(Table2[[#This Row],[1Y Return vs Nifty]]-AVERAGE(Table2[1Y Return vs Nifty]))/_xlfn.STDEV.P(Table2[1Y Return vs Nifty])</f>
        <v>0.14830587718895366</v>
      </c>
      <c r="I179">
        <v>1.2054790251458201</v>
      </c>
      <c r="J179">
        <f>(Table2[[#This Row],[1M Return vs Nifty]]-AVERAGE(Table2[1M Return vs Nifty]))/_xlfn.STDEV.P(Table2[1M Return vs Nifty])</f>
        <v>-3.0731331726357194E-2</v>
      </c>
      <c r="K179">
        <v>1.0706630417196099</v>
      </c>
      <c r="L179">
        <f>(Table2[[#This Row],[6M Return vs Nifty]]-AVERAGE(Table2[6M Return vs Nifty]))/_xlfn.STDEV.P(Table2[6M Return vs Nifty])</f>
        <v>-0.19335556896859982</v>
      </c>
      <c r="M179">
        <v>0.39043589390014199</v>
      </c>
      <c r="N179">
        <f>(Table2[[#This Row],[1W Return vs Nifty]]-AVERAGE(Table2[1W Return vs Nifty]))/_xlfn.STDEV.P(Table2[1W Return vs Nifty])</f>
        <v>-7.4843103499760727E-2</v>
      </c>
      <c r="O179">
        <v>626</v>
      </c>
      <c r="P179">
        <v>615.04076983229004</v>
      </c>
      <c r="Q179">
        <v>549.48438370674899</v>
      </c>
      <c r="R179">
        <v>74.848529232740603</v>
      </c>
      <c r="S179" s="2">
        <f>(Table2[[#This Row],[Close Price]]-Table2[[#This Row],[20D EMA]])/Table2[[#This Row],[20D EMA]]</f>
        <v>5.6869009584664572E-2</v>
      </c>
      <c r="T179" s="2">
        <f>(Table2[[#This Row],[Close Price]]-Table2[[#This Row],[50D EMA]])/Table2[[#This Row],[50D EMA]]</f>
        <v>7.5701046908493247E-2</v>
      </c>
      <c r="U179" s="2">
        <f>(Table2[[#This Row],[Close Price]]-Table2[[#This Row],[200D EMA]])/Table2[[#This Row],[200D EMA]]</f>
        <v>0.20403785733988275</v>
      </c>
      <c r="V179">
        <v>0.786135910101595</v>
      </c>
      <c r="W179">
        <v>641.45000000000005</v>
      </c>
      <c r="X179">
        <v>669.8</v>
      </c>
      <c r="Y179">
        <v>641.45000000000005</v>
      </c>
      <c r="Z179">
        <v>669.8</v>
      </c>
      <c r="AA179">
        <v>595</v>
      </c>
      <c r="AB179">
        <v>669.8</v>
      </c>
      <c r="AC179" s="2">
        <f>(Table2[[#This Row],[Close Price]]/Table2[[#This Row],[Day Low]])-1</f>
        <v>3.1413204458648369E-2</v>
      </c>
      <c r="AD179" s="2">
        <f>(Table2[[#This Row],[Day High]]/Table2[[#This Row],[Close Price]])-1</f>
        <v>1.2394195888754345E-2</v>
      </c>
      <c r="AE179" s="2">
        <f>(Table2[[#This Row],[Close Price]]/Table2[[#This Row],[Current Week Low]])-1</f>
        <v>3.1413204458648369E-2</v>
      </c>
      <c r="AF179" s="2">
        <f>(Table2[[#This Row],[Current Week High]]/Table2[[#This Row],[Close Price]])-1</f>
        <v>1.2394195888754345E-2</v>
      </c>
      <c r="AG179" s="2">
        <f>(Table2[[#This Row],[Close Price]]/Table2[[#This Row],[Current Month Low]])-1</f>
        <v>0.11193277310924366</v>
      </c>
      <c r="AH179" s="2">
        <f>(Table2[[#This Row],[Current Month High]]/Table2[[#This Row],[Close Price]])-1</f>
        <v>1.2394195888754345E-2</v>
      </c>
      <c r="AI179">
        <v>1.23941958887543</v>
      </c>
      <c r="AJ179">
        <v>78.040904198062407</v>
      </c>
      <c r="AK179" t="str">
        <f>IF(AND(Table2[[#This Row],[20D EMA]]&gt;Table2[[#This Row],[50D EMA]],Table2[[#This Row],[50D EMA]]&gt;Table2[[#This Row],[200D EMA]]),"Uptrend","Downtrend/NoTrend")</f>
        <v>Uptrend</v>
      </c>
      <c r="AL179">
        <v>0.03</v>
      </c>
      <c r="AM179" t="s">
        <v>10340</v>
      </c>
      <c r="AN179">
        <v>6.61</v>
      </c>
      <c r="AO179" t="s">
        <v>10340</v>
      </c>
      <c r="AP179">
        <v>0.20756235369432699</v>
      </c>
      <c r="AQ179">
        <f>(Table2[[#This Row],[Sharpe Ratio]]-AVERAGE(Table2[Sharpe Ratio]))/_xlfn.STDEV.P(Table2[Sharpe Ratio])</f>
        <v>1.616839523992859</v>
      </c>
      <c r="AR1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1.466215396987095</v>
      </c>
      <c r="AS179">
        <f>_xlfn.RANK.AVG(Table2[[#This Row],[1Y Return vs Nifty Z-Score]],Table2[1Y Return vs Nifty Z-Score])</f>
        <v>257</v>
      </c>
      <c r="AT179">
        <f>_xlfn.RANK.AVG(Table2[[#This Row],[6M Return vs Nifty Z-Score]],Table2[6M Return vs Nifty Z-Score])</f>
        <v>386</v>
      </c>
      <c r="AU179">
        <f>_xlfn.RANK.AVG(Table2[[#This Row],[Sharpe Ratio Z-Score]],Table2[Sharpe Ratio Z-Score])</f>
        <v>34</v>
      </c>
      <c r="AV179">
        <f>(Table2[[#This Row],[Rank 1Y]]+Table2[[#This Row],[Rank 6M]]+Table2[[#This Row],[Rank Sharpe]])/3</f>
        <v>225.66666666666666</v>
      </c>
    </row>
    <row r="180" spans="1:48" x14ac:dyDescent="0.3">
      <c r="A180" t="s">
        <v>478</v>
      </c>
      <c r="B180" t="s">
        <v>479</v>
      </c>
      <c r="C180" t="s">
        <v>10295</v>
      </c>
      <c r="D180" t="s">
        <v>246</v>
      </c>
      <c r="E180">
        <v>44288.304605370002</v>
      </c>
      <c r="F180">
        <v>699.9</v>
      </c>
      <c r="G180">
        <v>95.084956610647296</v>
      </c>
      <c r="H180">
        <f>(Table2[[#This Row],[1Y Return vs Nifty]]-AVERAGE(Table2[1Y Return vs Nifty]))/_xlfn.STDEV.P(Table2[1Y Return vs Nifty])</f>
        <v>1.0506706131093186</v>
      </c>
      <c r="I180">
        <v>9.0773798059011597</v>
      </c>
      <c r="J180">
        <f>(Table2[[#This Row],[1M Return vs Nifty]]-AVERAGE(Table2[1M Return vs Nifty]))/_xlfn.STDEV.P(Table2[1M Return vs Nifty])</f>
        <v>0.70970335678525431</v>
      </c>
      <c r="K180">
        <v>21.125948010356801</v>
      </c>
      <c r="L180">
        <f>(Table2[[#This Row],[6M Return vs Nifty]]-AVERAGE(Table2[6M Return vs Nifty]))/_xlfn.STDEV.P(Table2[6M Return vs Nifty])</f>
        <v>0.49480548284916726</v>
      </c>
      <c r="M180">
        <v>-0.15163607248237601</v>
      </c>
      <c r="N180">
        <f>(Table2[[#This Row],[1W Return vs Nifty]]-AVERAGE(Table2[1W Return vs Nifty]))/_xlfn.STDEV.P(Table2[1W Return vs Nifty])</f>
        <v>-0.19090221665353058</v>
      </c>
      <c r="O180">
        <v>675.43</v>
      </c>
      <c r="P180">
        <v>651.40469049765102</v>
      </c>
      <c r="Q180">
        <v>547.86696546177802</v>
      </c>
      <c r="R180">
        <v>57.768948216828903</v>
      </c>
      <c r="S180" s="2">
        <f>(Table2[[#This Row],[Close Price]]-Table2[[#This Row],[20D EMA]])/Table2[[#This Row],[20D EMA]]</f>
        <v>3.6228772781783498E-2</v>
      </c>
      <c r="T180" s="2">
        <f>(Table2[[#This Row],[Close Price]]-Table2[[#This Row],[50D EMA]])/Table2[[#This Row],[50D EMA]]</f>
        <v>7.4447283247684626E-2</v>
      </c>
      <c r="U180" s="2">
        <f>(Table2[[#This Row],[Close Price]]-Table2[[#This Row],[200D EMA]])/Table2[[#This Row],[200D EMA]]</f>
        <v>0.2774999116985975</v>
      </c>
      <c r="V180">
        <v>1.2939100972995901</v>
      </c>
      <c r="W180">
        <v>696.7</v>
      </c>
      <c r="X180">
        <v>718.8</v>
      </c>
      <c r="Y180">
        <v>696.7</v>
      </c>
      <c r="Z180">
        <v>718.8</v>
      </c>
      <c r="AA180">
        <v>597</v>
      </c>
      <c r="AB180">
        <v>739.45</v>
      </c>
      <c r="AC180" s="2">
        <f>(Table2[[#This Row],[Close Price]]/Table2[[#This Row],[Day Low]])-1</f>
        <v>4.5930816707333566E-3</v>
      </c>
      <c r="AD180" s="2">
        <f>(Table2[[#This Row],[Day High]]/Table2[[#This Row],[Close Price]])-1</f>
        <v>2.700385769395619E-2</v>
      </c>
      <c r="AE180" s="2">
        <f>(Table2[[#This Row],[Close Price]]/Table2[[#This Row],[Current Week Low]])-1</f>
        <v>4.5930816707333566E-3</v>
      </c>
      <c r="AF180" s="2">
        <f>(Table2[[#This Row],[Current Week High]]/Table2[[#This Row],[Close Price]])-1</f>
        <v>2.700385769395619E-2</v>
      </c>
      <c r="AG180" s="2">
        <f>(Table2[[#This Row],[Close Price]]/Table2[[#This Row],[Current Month Low]])-1</f>
        <v>0.17236180904522613</v>
      </c>
      <c r="AH180" s="2">
        <f>(Table2[[#This Row],[Current Month High]]/Table2[[#This Row],[Close Price]])-1</f>
        <v>5.6508072581797464E-2</v>
      </c>
      <c r="AI180">
        <v>5.6508072581797402</v>
      </c>
      <c r="AJ180">
        <v>126.212023270846</v>
      </c>
      <c r="AK180" t="str">
        <f>IF(AND(Table2[[#This Row],[20D EMA]]&gt;Table2[[#This Row],[50D EMA]],Table2[[#This Row],[50D EMA]]&gt;Table2[[#This Row],[200D EMA]]),"Uptrend","Downtrend/NoTrend")</f>
        <v>Uptrend</v>
      </c>
      <c r="AL180">
        <v>0.19</v>
      </c>
      <c r="AM180" t="s">
        <v>10340</v>
      </c>
      <c r="AN180">
        <v>10.17</v>
      </c>
      <c r="AO180" t="s">
        <v>10340</v>
      </c>
      <c r="AP180">
        <v>5.2534416102460998E-2</v>
      </c>
      <c r="AQ180">
        <f>(Table2[[#This Row],[Sharpe Ratio]]-AVERAGE(Table2[Sharpe Ratio]))/_xlfn.STDEV.P(Table2[Sharpe Ratio])</f>
        <v>-0.15142403692974091</v>
      </c>
      <c r="AR1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1.9128531991604687</v>
      </c>
      <c r="AS180">
        <f>_xlfn.RANK.AVG(Table2[[#This Row],[1Y Return vs Nifty Z-Score]],Table2[1Y Return vs Nifty Z-Score])</f>
        <v>99</v>
      </c>
      <c r="AT180">
        <f>_xlfn.RANK.AVG(Table2[[#This Row],[6M Return vs Nifty Z-Score]],Table2[6M Return vs Nifty Z-Score])</f>
        <v>192</v>
      </c>
      <c r="AU180">
        <f>_xlfn.RANK.AVG(Table2[[#This Row],[Sharpe Ratio Z-Score]],Table2[Sharpe Ratio Z-Score])</f>
        <v>387</v>
      </c>
      <c r="AV180">
        <f>(Table2[[#This Row],[Rank 1Y]]+Table2[[#This Row],[Rank 6M]]+Table2[[#This Row],[Rank Sharpe]])/3</f>
        <v>226</v>
      </c>
    </row>
    <row r="181" spans="1:48" x14ac:dyDescent="0.3">
      <c r="A181" t="s">
        <v>1017</v>
      </c>
      <c r="B181" t="s">
        <v>1018</v>
      </c>
      <c r="C181" t="s">
        <v>10305</v>
      </c>
      <c r="D181" t="s">
        <v>46</v>
      </c>
      <c r="E181">
        <v>13843.88272272</v>
      </c>
      <c r="F181">
        <v>753.15</v>
      </c>
      <c r="G181">
        <v>28.223535794417501</v>
      </c>
      <c r="H181">
        <f>(Table2[[#This Row],[1Y Return vs Nifty]]-AVERAGE(Table2[1Y Return vs Nifty]))/_xlfn.STDEV.P(Table2[1Y Return vs Nifty])</f>
        <v>-9.678777837756853E-3</v>
      </c>
      <c r="I181">
        <v>6.2105197399465002</v>
      </c>
      <c r="J181">
        <f>(Table2[[#This Row],[1M Return vs Nifty]]-AVERAGE(Table2[1M Return vs Nifty]))/_xlfn.STDEV.P(Table2[1M Return vs Nifty])</f>
        <v>0.44004515109102138</v>
      </c>
      <c r="K181">
        <v>33.584020941954797</v>
      </c>
      <c r="L181">
        <f>(Table2[[#This Row],[6M Return vs Nifty]]-AVERAGE(Table2[6M Return vs Nifty]))/_xlfn.STDEV.P(Table2[6M Return vs Nifty])</f>
        <v>0.9222818605539862</v>
      </c>
      <c r="M181">
        <v>4.0758543182888101</v>
      </c>
      <c r="N181">
        <f>(Table2[[#This Row],[1W Return vs Nifty]]-AVERAGE(Table2[1W Return vs Nifty]))/_xlfn.STDEV.P(Table2[1W Return vs Nifty])</f>
        <v>0.71421521432751378</v>
      </c>
      <c r="O181">
        <v>728.27</v>
      </c>
      <c r="P181">
        <v>693.13398712304604</v>
      </c>
      <c r="Q181">
        <v>591.83118316924697</v>
      </c>
      <c r="R181">
        <v>57.467438314458001</v>
      </c>
      <c r="S181" s="2">
        <f>(Table2[[#This Row],[Close Price]]-Table2[[#This Row],[20D EMA]])/Table2[[#This Row],[20D EMA]]</f>
        <v>3.4163153775385501E-2</v>
      </c>
      <c r="T181" s="2">
        <f>(Table2[[#This Row],[Close Price]]-Table2[[#This Row],[50D EMA]])/Table2[[#This Row],[50D EMA]]</f>
        <v>8.6586452247218712E-2</v>
      </c>
      <c r="U181" s="2">
        <f>(Table2[[#This Row],[Close Price]]-Table2[[#This Row],[200D EMA]])/Table2[[#This Row],[200D EMA]]</f>
        <v>0.27257573007034402</v>
      </c>
      <c r="V181">
        <v>1.46680114875957</v>
      </c>
      <c r="W181">
        <v>743.75</v>
      </c>
      <c r="X181">
        <v>764</v>
      </c>
      <c r="Y181">
        <v>743.75</v>
      </c>
      <c r="Z181">
        <v>764</v>
      </c>
      <c r="AA181">
        <v>650</v>
      </c>
      <c r="AB181">
        <v>812.95</v>
      </c>
      <c r="AC181" s="2">
        <f>(Table2[[#This Row],[Close Price]]/Table2[[#This Row],[Day Low]])-1</f>
        <v>1.26386554621849E-2</v>
      </c>
      <c r="AD181" s="2">
        <f>(Table2[[#This Row],[Day High]]/Table2[[#This Row],[Close Price]])-1</f>
        <v>1.4406160791343048E-2</v>
      </c>
      <c r="AE181" s="2">
        <f>(Table2[[#This Row],[Close Price]]/Table2[[#This Row],[Current Week Low]])-1</f>
        <v>1.26386554621849E-2</v>
      </c>
      <c r="AF181" s="2">
        <f>(Table2[[#This Row],[Current Week High]]/Table2[[#This Row],[Close Price]])-1</f>
        <v>1.4406160791343048E-2</v>
      </c>
      <c r="AG181" s="2">
        <f>(Table2[[#This Row],[Close Price]]/Table2[[#This Row],[Current Month Low]])-1</f>
        <v>0.15869230769230769</v>
      </c>
      <c r="AH181" s="2">
        <f>(Table2[[#This Row],[Current Month High]]/Table2[[#This Row],[Close Price]])-1</f>
        <v>7.9399853946757082E-2</v>
      </c>
      <c r="AI181">
        <v>7.9399853946757002</v>
      </c>
      <c r="AJ181">
        <v>68.113839285714207</v>
      </c>
      <c r="AK181" t="str">
        <f>IF(AND(Table2[[#This Row],[20D EMA]]&gt;Table2[[#This Row],[50D EMA]],Table2[[#This Row],[50D EMA]]&gt;Table2[[#This Row],[200D EMA]]),"Uptrend","Downtrend/NoTrend")</f>
        <v>Uptrend</v>
      </c>
      <c r="AL181">
        <v>0.31</v>
      </c>
      <c r="AM181" t="s">
        <v>10340</v>
      </c>
      <c r="AN181">
        <v>11.9</v>
      </c>
      <c r="AO181" t="s">
        <v>10340</v>
      </c>
      <c r="AP181">
        <v>8.8652700332206999E-2</v>
      </c>
      <c r="AQ181">
        <f>(Table2[[#This Row],[Sharpe Ratio]]-AVERAGE(Table2[Sharpe Ratio]))/_xlfn.STDEV.P(Table2[Sharpe Ratio])</f>
        <v>0.26054458549135878</v>
      </c>
      <c r="AR1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2.3274080336261234</v>
      </c>
      <c r="AS181">
        <f>_xlfn.RANK.AVG(Table2[[#This Row],[1Y Return vs Nifty Z-Score]],Table2[1Y Return vs Nifty Z-Score])</f>
        <v>302</v>
      </c>
      <c r="AT181">
        <f>_xlfn.RANK.AVG(Table2[[#This Row],[6M Return vs Nifty Z-Score]],Table2[6M Return vs Nifty Z-Score])</f>
        <v>112</v>
      </c>
      <c r="AU181">
        <f>_xlfn.RANK.AVG(Table2[[#This Row],[Sharpe Ratio Z-Score]],Table2[Sharpe Ratio Z-Score])</f>
        <v>272</v>
      </c>
      <c r="AV181">
        <f>(Table2[[#This Row],[Rank 1Y]]+Table2[[#This Row],[Rank 6M]]+Table2[[#This Row],[Rank Sharpe]])/3</f>
        <v>228.66666666666666</v>
      </c>
    </row>
    <row r="182" spans="1:48" x14ac:dyDescent="0.3">
      <c r="A182" t="s">
        <v>61</v>
      </c>
      <c r="B182" t="s">
        <v>183</v>
      </c>
      <c r="C182" t="s">
        <v>10301</v>
      </c>
      <c r="D182" t="s">
        <v>63</v>
      </c>
      <c r="E182">
        <v>151860.11489632499</v>
      </c>
      <c r="F182">
        <v>756</v>
      </c>
      <c r="G182">
        <v>59.204985592419099</v>
      </c>
      <c r="H182">
        <f>(Table2[[#This Row],[1Y Return vs Nifty]]-AVERAGE(Table2[1Y Return vs Nifty]))/_xlfn.STDEV.P(Table2[1Y Return vs Nifty])</f>
        <v>0.4816533090806559</v>
      </c>
      <c r="I182">
        <v>-1.4561679784869701</v>
      </c>
      <c r="J182">
        <f>(Table2[[#This Row],[1M Return vs Nifty]]-AVERAGE(Table2[1M Return vs Nifty]))/_xlfn.STDEV.P(Table2[1M Return vs Nifty])</f>
        <v>-0.28108710029507705</v>
      </c>
      <c r="K182">
        <v>9.7796143759819003</v>
      </c>
      <c r="L182">
        <f>(Table2[[#This Row],[6M Return vs Nifty]]-AVERAGE(Table2[6M Return vs Nifty]))/_xlfn.STDEV.P(Table2[6M Return vs Nifty])</f>
        <v>0.10547644063823922</v>
      </c>
      <c r="M182">
        <v>-2.4122813089614401</v>
      </c>
      <c r="N182">
        <f>(Table2[[#This Row],[1W Return vs Nifty]]-AVERAGE(Table2[1W Return vs Nifty]))/_xlfn.STDEV.P(Table2[1W Return vs Nifty])</f>
        <v>-0.67491263883410091</v>
      </c>
      <c r="O182">
        <v>735.7</v>
      </c>
      <c r="P182">
        <v>711.37787586757997</v>
      </c>
      <c r="Q182">
        <v>613.81575261379601</v>
      </c>
      <c r="R182">
        <v>39.2687657472623</v>
      </c>
      <c r="S182" s="2">
        <f>(Table2[[#This Row],[Close Price]]-Table2[[#This Row],[20D EMA]])/Table2[[#This Row],[20D EMA]]</f>
        <v>2.7592768791626959E-2</v>
      </c>
      <c r="T182" s="2">
        <f>(Table2[[#This Row],[Close Price]]-Table2[[#This Row],[50D EMA]])/Table2[[#This Row],[50D EMA]]</f>
        <v>6.2726331034683808E-2</v>
      </c>
      <c r="U182" s="2">
        <f>(Table2[[#This Row],[Close Price]]-Table2[[#This Row],[200D EMA]])/Table2[[#This Row],[200D EMA]]</f>
        <v>0.2316399453431171</v>
      </c>
      <c r="V182">
        <v>2.3347069640622</v>
      </c>
      <c r="W182">
        <v>740</v>
      </c>
      <c r="X182">
        <v>762.45</v>
      </c>
      <c r="Y182">
        <v>740</v>
      </c>
      <c r="Z182">
        <v>762.45</v>
      </c>
      <c r="AA182">
        <v>695.5</v>
      </c>
      <c r="AB182">
        <v>802.8</v>
      </c>
      <c r="AC182" s="2">
        <f>(Table2[[#This Row],[Close Price]]/Table2[[#This Row],[Day Low]])-1</f>
        <v>2.1621621621621623E-2</v>
      </c>
      <c r="AD182" s="2">
        <f>(Table2[[#This Row],[Day High]]/Table2[[#This Row],[Close Price]])-1</f>
        <v>8.5317460317460014E-3</v>
      </c>
      <c r="AE182" s="2">
        <f>(Table2[[#This Row],[Close Price]]/Table2[[#This Row],[Current Week Low]])-1</f>
        <v>2.1621621621621623E-2</v>
      </c>
      <c r="AF182" s="2">
        <f>(Table2[[#This Row],[Current Week High]]/Table2[[#This Row],[Close Price]])-1</f>
        <v>8.5317460317460014E-3</v>
      </c>
      <c r="AG182" s="2">
        <f>(Table2[[#This Row],[Close Price]]/Table2[[#This Row],[Current Month Low]])-1</f>
        <v>8.698777857656359E-2</v>
      </c>
      <c r="AH182" s="2">
        <f>(Table2[[#This Row],[Current Month High]]/Table2[[#This Row],[Close Price]])-1</f>
        <v>6.1904761904761907E-2</v>
      </c>
      <c r="AI182">
        <v>6.3888888888888804</v>
      </c>
      <c r="AJ182">
        <v>90.860893713708606</v>
      </c>
      <c r="AK182" t="str">
        <f>IF(AND(Table2[[#This Row],[20D EMA]]&gt;Table2[[#This Row],[50D EMA]],Table2[[#This Row],[50D EMA]]&gt;Table2[[#This Row],[200D EMA]]),"Uptrend","Downtrend/NoTrend")</f>
        <v>Uptrend</v>
      </c>
      <c r="AL182">
        <v>0.14000000000000001</v>
      </c>
      <c r="AM182" t="s">
        <v>10340</v>
      </c>
      <c r="AN182">
        <v>6.53</v>
      </c>
      <c r="AO182" t="s">
        <v>10340</v>
      </c>
      <c r="AP182">
        <v>0.108572439416318</v>
      </c>
      <c r="AQ182">
        <f>(Table2[[#This Row],[Sharpe Ratio]]-AVERAGE(Table2[Sharpe Ratio]))/_xlfn.STDEV.P(Table2[Sharpe Ratio])</f>
        <v>0.4877510446151968</v>
      </c>
      <c r="AR1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0.1188810552049141</v>
      </c>
      <c r="AS182">
        <f>_xlfn.RANK.AVG(Table2[[#This Row],[1Y Return vs Nifty Z-Score]],Table2[1Y Return vs Nifty Z-Score])</f>
        <v>172</v>
      </c>
      <c r="AT182">
        <f>_xlfn.RANK.AVG(Table2[[#This Row],[6M Return vs Nifty Z-Score]],Table2[6M Return vs Nifty Z-Score])</f>
        <v>295</v>
      </c>
      <c r="AU182">
        <f>_xlfn.RANK.AVG(Table2[[#This Row],[Sharpe Ratio Z-Score]],Table2[Sharpe Ratio Z-Score])</f>
        <v>221</v>
      </c>
      <c r="AV182">
        <f>(Table2[[#This Row],[Rank 1Y]]+Table2[[#This Row],[Rank 6M]]+Table2[[#This Row],[Rank Sharpe]])/3</f>
        <v>229.33333333333334</v>
      </c>
    </row>
    <row r="183" spans="1:48" x14ac:dyDescent="0.3">
      <c r="A183" t="s">
        <v>786</v>
      </c>
      <c r="B183" t="s">
        <v>787</v>
      </c>
      <c r="C183" t="s">
        <v>10296</v>
      </c>
      <c r="D183" t="s">
        <v>654</v>
      </c>
      <c r="E183">
        <v>21071.695257879899</v>
      </c>
      <c r="F183">
        <v>146.15</v>
      </c>
      <c r="G183">
        <v>74.729993048302106</v>
      </c>
      <c r="H183">
        <f>(Table2[[#This Row],[1Y Return vs Nifty]]-AVERAGE(Table2[1Y Return vs Nifty]))/_xlfn.STDEV.P(Table2[1Y Return vs Nifty])</f>
        <v>0.72786303659363183</v>
      </c>
      <c r="I183">
        <v>24.872162661359599</v>
      </c>
      <c r="J183">
        <f>(Table2[[#This Row],[1M Return vs Nifty]]-AVERAGE(Table2[1M Return vs Nifty]))/_xlfn.STDEV.P(Table2[1M Return vs Nifty])</f>
        <v>2.1953680582867041</v>
      </c>
      <c r="K183">
        <v>13.919207939039801</v>
      </c>
      <c r="L183">
        <f>(Table2[[#This Row],[6M Return vs Nifty]]-AVERAGE(Table2[6M Return vs Nifty]))/_xlfn.STDEV.P(Table2[6M Return vs Nifty])</f>
        <v>0.24751915231782098</v>
      </c>
      <c r="M183">
        <v>11.512793620727701</v>
      </c>
      <c r="N183">
        <f>(Table2[[#This Row],[1W Return vs Nifty]]-AVERAGE(Table2[1W Return vs Nifty]))/_xlfn.STDEV.P(Table2[1W Return vs Nifty])</f>
        <v>2.3064845688552515</v>
      </c>
      <c r="O183">
        <v>136.61000000000001</v>
      </c>
      <c r="P183">
        <v>126.72688142929201</v>
      </c>
      <c r="Q183">
        <v>104.179634350808</v>
      </c>
      <c r="R183">
        <v>63.0438971896574</v>
      </c>
      <c r="S183" s="2">
        <f>(Table2[[#This Row],[Close Price]]-Table2[[#This Row],[20D EMA]])/Table2[[#This Row],[20D EMA]]</f>
        <v>6.9833833540736343E-2</v>
      </c>
      <c r="T183" s="2">
        <f>(Table2[[#This Row],[Close Price]]-Table2[[#This Row],[50D EMA]])/Table2[[#This Row],[50D EMA]]</f>
        <v>0.15326754948629617</v>
      </c>
      <c r="U183" s="2">
        <f>(Table2[[#This Row],[Close Price]]-Table2[[#This Row],[200D EMA]])/Table2[[#This Row],[200D EMA]]</f>
        <v>0.40286535761743619</v>
      </c>
      <c r="V183">
        <v>1.22766028141071</v>
      </c>
      <c r="W183">
        <v>145.25</v>
      </c>
      <c r="X183">
        <v>151.88999999999999</v>
      </c>
      <c r="Y183">
        <v>145.25</v>
      </c>
      <c r="Z183">
        <v>151.88999999999999</v>
      </c>
      <c r="AA183">
        <v>122.27</v>
      </c>
      <c r="AB183">
        <v>151.88999999999999</v>
      </c>
      <c r="AC183" s="2">
        <f>(Table2[[#This Row],[Close Price]]/Table2[[#This Row],[Day Low]])-1</f>
        <v>6.1962134251292156E-3</v>
      </c>
      <c r="AD183" s="2">
        <f>(Table2[[#This Row],[Day High]]/Table2[[#This Row],[Close Price]])-1</f>
        <v>3.9274717755730215E-2</v>
      </c>
      <c r="AE183" s="2">
        <f>(Table2[[#This Row],[Close Price]]/Table2[[#This Row],[Current Week Low]])-1</f>
        <v>6.1962134251292156E-3</v>
      </c>
      <c r="AF183" s="2">
        <f>(Table2[[#This Row],[Current Week High]]/Table2[[#This Row],[Close Price]])-1</f>
        <v>3.9274717755730215E-2</v>
      </c>
      <c r="AG183" s="2">
        <f>(Table2[[#This Row],[Close Price]]/Table2[[#This Row],[Current Month Low]])-1</f>
        <v>0.19530547149750555</v>
      </c>
      <c r="AH183" s="2">
        <f>(Table2[[#This Row],[Current Month High]]/Table2[[#This Row],[Close Price]])-1</f>
        <v>3.9274717755730215E-2</v>
      </c>
      <c r="AI183">
        <v>3.9274717755730202</v>
      </c>
      <c r="AJ183">
        <v>137.64227642276401</v>
      </c>
      <c r="AK183" t="str">
        <f>IF(AND(Table2[[#This Row],[20D EMA]]&gt;Table2[[#This Row],[50D EMA]],Table2[[#This Row],[50D EMA]]&gt;Table2[[#This Row],[200D EMA]]),"Uptrend","Downtrend/NoTrend")</f>
        <v>Uptrend</v>
      </c>
      <c r="AL183">
        <v>0.45</v>
      </c>
      <c r="AM183" t="s">
        <v>10340</v>
      </c>
      <c r="AN183">
        <v>5.98</v>
      </c>
      <c r="AO183" t="s">
        <v>10340</v>
      </c>
      <c r="AP183">
        <v>8.0022790302769001E-2</v>
      </c>
      <c r="AQ183">
        <f>(Table2[[#This Row],[Sharpe Ratio]]-AVERAGE(Table2[Sharpe Ratio]))/_xlfn.STDEV.P(Table2[Sharpe Ratio])</f>
        <v>0.16211100199578404</v>
      </c>
      <c r="AR1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5.6393458180491933</v>
      </c>
      <c r="AS183">
        <f>_xlfn.RANK.AVG(Table2[[#This Row],[1Y Return vs Nifty Z-Score]],Table2[1Y Return vs Nifty Z-Score])</f>
        <v>139</v>
      </c>
      <c r="AT183">
        <f>_xlfn.RANK.AVG(Table2[[#This Row],[6M Return vs Nifty Z-Score]],Table2[6M Return vs Nifty Z-Score])</f>
        <v>244</v>
      </c>
      <c r="AU183">
        <f>_xlfn.RANK.AVG(Table2[[#This Row],[Sharpe Ratio Z-Score]],Table2[Sharpe Ratio Z-Score])</f>
        <v>305</v>
      </c>
      <c r="AV183">
        <f>(Table2[[#This Row],[Rank 1Y]]+Table2[[#This Row],[Rank 6M]]+Table2[[#This Row],[Rank Sharpe]])/3</f>
        <v>229.33333333333334</v>
      </c>
    </row>
    <row r="184" spans="1:48" x14ac:dyDescent="0.3">
      <c r="A184" t="s">
        <v>539</v>
      </c>
      <c r="B184" t="s">
        <v>540</v>
      </c>
      <c r="C184" t="s">
        <v>10299</v>
      </c>
      <c r="D184" t="s">
        <v>51</v>
      </c>
      <c r="E184">
        <v>37301.251003379999</v>
      </c>
      <c r="F184">
        <v>2986.2</v>
      </c>
      <c r="G184">
        <v>43.344593359423598</v>
      </c>
      <c r="H184">
        <f>(Table2[[#This Row],[1Y Return vs Nifty]]-AVERAGE(Table2[1Y Return vs Nifty]))/_xlfn.STDEV.P(Table2[1Y Return vs Nifty])</f>
        <v>0.23012474389114307</v>
      </c>
      <c r="I184">
        <v>28.684836774057601</v>
      </c>
      <c r="J184">
        <f>(Table2[[#This Row],[1M Return vs Nifty]]-AVERAGE(Table2[1M Return vs Nifty]))/_xlfn.STDEV.P(Table2[1M Return vs Nifty])</f>
        <v>2.5539899779040582</v>
      </c>
      <c r="K184">
        <v>26.360939297262501</v>
      </c>
      <c r="L184">
        <f>(Table2[[#This Row],[6M Return vs Nifty]]-AVERAGE(Table2[6M Return vs Nifty]))/_xlfn.STDEV.P(Table2[6M Return vs Nifty])</f>
        <v>0.67443479830828701</v>
      </c>
      <c r="M184">
        <v>2.0851280132542098</v>
      </c>
      <c r="N184">
        <f>(Table2[[#This Row],[1W Return vs Nifty]]-AVERAGE(Table2[1W Return vs Nifty]))/_xlfn.STDEV.P(Table2[1W Return vs Nifty])</f>
        <v>0.28799518484316311</v>
      </c>
      <c r="O184">
        <v>2894.47</v>
      </c>
      <c r="P184">
        <v>2657.6662878591201</v>
      </c>
      <c r="Q184">
        <v>2262.21048079825</v>
      </c>
      <c r="R184">
        <v>52.274931910483801</v>
      </c>
      <c r="S184" s="2">
        <f>(Table2[[#This Row],[Close Price]]-Table2[[#This Row],[20D EMA]])/Table2[[#This Row],[20D EMA]]</f>
        <v>3.1691466831578849E-2</v>
      </c>
      <c r="T184" s="2">
        <f>(Table2[[#This Row],[Close Price]]-Table2[[#This Row],[50D EMA]])/Table2[[#This Row],[50D EMA]]</f>
        <v>0.12361736823080587</v>
      </c>
      <c r="U184" s="2">
        <f>(Table2[[#This Row],[Close Price]]-Table2[[#This Row],[200D EMA]])/Table2[[#This Row],[200D EMA]]</f>
        <v>0.32003632082293276</v>
      </c>
      <c r="V184">
        <v>1.4874890550020401</v>
      </c>
      <c r="W184">
        <v>2955</v>
      </c>
      <c r="X184">
        <v>3099.85</v>
      </c>
      <c r="Y184">
        <v>2955</v>
      </c>
      <c r="Z184">
        <v>3099.85</v>
      </c>
      <c r="AA184">
        <v>2663.85</v>
      </c>
      <c r="AB184">
        <v>3389.85</v>
      </c>
      <c r="AC184" s="2">
        <f>(Table2[[#This Row],[Close Price]]/Table2[[#This Row],[Day Low]])-1</f>
        <v>1.055837563451778E-2</v>
      </c>
      <c r="AD184" s="2">
        <f>(Table2[[#This Row],[Day High]]/Table2[[#This Row],[Close Price]])-1</f>
        <v>3.8058401982452583E-2</v>
      </c>
      <c r="AE184" s="2">
        <f>(Table2[[#This Row],[Close Price]]/Table2[[#This Row],[Current Week Low]])-1</f>
        <v>1.055837563451778E-2</v>
      </c>
      <c r="AF184" s="2">
        <f>(Table2[[#This Row],[Current Week High]]/Table2[[#This Row],[Close Price]])-1</f>
        <v>3.8058401982452583E-2</v>
      </c>
      <c r="AG184" s="2">
        <f>(Table2[[#This Row],[Close Price]]/Table2[[#This Row],[Current Month Low]])-1</f>
        <v>0.12100906582577853</v>
      </c>
      <c r="AH184" s="2">
        <f>(Table2[[#This Row],[Current Month High]]/Table2[[#This Row],[Close Price]])-1</f>
        <v>0.13517179023508152</v>
      </c>
      <c r="AI184">
        <v>13.517179023508101</v>
      </c>
      <c r="AJ184">
        <v>80.976334050483302</v>
      </c>
      <c r="AK184" t="str">
        <f>IF(AND(Table2[[#This Row],[20D EMA]]&gt;Table2[[#This Row],[50D EMA]],Table2[[#This Row],[50D EMA]]&gt;Table2[[#This Row],[200D EMA]]),"Uptrend","Downtrend/NoTrend")</f>
        <v>Uptrend</v>
      </c>
      <c r="AL184">
        <v>0.1</v>
      </c>
      <c r="AM184" t="s">
        <v>10340</v>
      </c>
      <c r="AN184">
        <v>1.59</v>
      </c>
      <c r="AO184" t="s">
        <v>10340</v>
      </c>
      <c r="AP184">
        <v>8.1839017582010995E-2</v>
      </c>
      <c r="AQ184">
        <f>(Table2[[#This Row],[Sharpe Ratio]]-AVERAGE(Table2[Sharpe Ratio]))/_xlfn.STDEV.P(Table2[Sharpe Ratio])</f>
        <v>0.18282706495917161</v>
      </c>
      <c r="AR1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3.9293717699058228</v>
      </c>
      <c r="AS184">
        <f>_xlfn.RANK.AVG(Table2[[#This Row],[1Y Return vs Nifty Z-Score]],Table2[1Y Return vs Nifty Z-Score])</f>
        <v>235</v>
      </c>
      <c r="AT184">
        <f>_xlfn.RANK.AVG(Table2[[#This Row],[6M Return vs Nifty Z-Score]],Table2[6M Return vs Nifty Z-Score])</f>
        <v>155</v>
      </c>
      <c r="AU184">
        <f>_xlfn.RANK.AVG(Table2[[#This Row],[Sharpe Ratio Z-Score]],Table2[Sharpe Ratio Z-Score])</f>
        <v>301</v>
      </c>
      <c r="AV184">
        <f>(Table2[[#This Row],[Rank 1Y]]+Table2[[#This Row],[Rank 6M]]+Table2[[#This Row],[Rank Sharpe]])/3</f>
        <v>230.33333333333334</v>
      </c>
    </row>
    <row r="185" spans="1:48" x14ac:dyDescent="0.3">
      <c r="A185" t="s">
        <v>451</v>
      </c>
      <c r="B185" t="s">
        <v>452</v>
      </c>
      <c r="C185" t="s">
        <v>10294</v>
      </c>
      <c r="D185" t="s">
        <v>21</v>
      </c>
      <c r="E185">
        <v>50108.20175634</v>
      </c>
      <c r="F185">
        <v>1846.6</v>
      </c>
      <c r="G185">
        <v>30.601825017953601</v>
      </c>
      <c r="H185">
        <f>(Table2[[#This Row],[1Y Return vs Nifty]]-AVERAGE(Table2[1Y Return vs Nifty]))/_xlfn.STDEV.P(Table2[1Y Return vs Nifty])</f>
        <v>2.8038301740970207E-2</v>
      </c>
      <c r="I185">
        <v>0.215078995066074</v>
      </c>
      <c r="J185">
        <f>(Table2[[#This Row],[1M Return vs Nifty]]-AVERAGE(Table2[1M Return vs Nifty]))/_xlfn.STDEV.P(Table2[1M Return vs Nifty])</f>
        <v>-0.12388882420476491</v>
      </c>
      <c r="K185">
        <v>2.9788603474509499</v>
      </c>
      <c r="L185">
        <f>(Table2[[#This Row],[6M Return vs Nifty]]-AVERAGE(Table2[6M Return vs Nifty]))/_xlfn.STDEV.P(Table2[6M Return vs Nifty])</f>
        <v>-0.12787920864555125</v>
      </c>
      <c r="M185">
        <v>-1.5957705263681199</v>
      </c>
      <c r="N185">
        <f>(Table2[[#This Row],[1W Return vs Nifty]]-AVERAGE(Table2[1W Return vs Nifty]))/_xlfn.STDEV.P(Table2[1W Return vs Nifty])</f>
        <v>-0.50009541310544081</v>
      </c>
      <c r="O185">
        <v>1798.97</v>
      </c>
      <c r="P185">
        <v>1733.48776053099</v>
      </c>
      <c r="Q185">
        <v>1526.7432240983601</v>
      </c>
      <c r="R185">
        <v>62.951930623728202</v>
      </c>
      <c r="S185" s="2">
        <f>(Table2[[#This Row],[Close Price]]-Table2[[#This Row],[20D EMA]])/Table2[[#This Row],[20D EMA]]</f>
        <v>2.6476261416254792E-2</v>
      </c>
      <c r="T185" s="2">
        <f>(Table2[[#This Row],[Close Price]]-Table2[[#This Row],[50D EMA]])/Table2[[#This Row],[50D EMA]]</f>
        <v>6.5251247827883191E-2</v>
      </c>
      <c r="U185" s="2">
        <f>(Table2[[#This Row],[Close Price]]-Table2[[#This Row],[200D EMA]])/Table2[[#This Row],[200D EMA]]</f>
        <v>0.20950266610191493</v>
      </c>
      <c r="V185">
        <v>0.57890211860729601</v>
      </c>
      <c r="W185">
        <v>1821.9</v>
      </c>
      <c r="X185">
        <v>1862.5</v>
      </c>
      <c r="Y185">
        <v>1821.9</v>
      </c>
      <c r="Z185">
        <v>1862.5</v>
      </c>
      <c r="AA185">
        <v>1685</v>
      </c>
      <c r="AB185">
        <v>1899.9</v>
      </c>
      <c r="AC185" s="2">
        <f>(Table2[[#This Row],[Close Price]]/Table2[[#This Row],[Day Low]])-1</f>
        <v>1.3557275371864463E-2</v>
      </c>
      <c r="AD185" s="2">
        <f>(Table2[[#This Row],[Day High]]/Table2[[#This Row],[Close Price]])-1</f>
        <v>8.6104191487057502E-3</v>
      </c>
      <c r="AE185" s="2">
        <f>(Table2[[#This Row],[Close Price]]/Table2[[#This Row],[Current Week Low]])-1</f>
        <v>1.3557275371864463E-2</v>
      </c>
      <c r="AF185" s="2">
        <f>(Table2[[#This Row],[Current Week High]]/Table2[[#This Row],[Close Price]])-1</f>
        <v>8.6104191487057502E-3</v>
      </c>
      <c r="AG185" s="2">
        <f>(Table2[[#This Row],[Close Price]]/Table2[[#This Row],[Current Month Low]])-1</f>
        <v>9.5905044510385729E-2</v>
      </c>
      <c r="AH185" s="2">
        <f>(Table2[[#This Row],[Current Month High]]/Table2[[#This Row],[Close Price]])-1</f>
        <v>2.8863857901007428E-2</v>
      </c>
      <c r="AI185">
        <v>4.4460088811870397</v>
      </c>
      <c r="AJ185">
        <v>77.899807321772599</v>
      </c>
      <c r="AK185" t="str">
        <f>IF(AND(Table2[[#This Row],[20D EMA]]&gt;Table2[[#This Row],[50D EMA]],Table2[[#This Row],[50D EMA]]&gt;Table2[[#This Row],[200D EMA]]),"Uptrend","Downtrend/NoTrend")</f>
        <v>Uptrend</v>
      </c>
      <c r="AL185">
        <v>0.02</v>
      </c>
      <c r="AM185" t="s">
        <v>10340</v>
      </c>
      <c r="AN185">
        <v>6.17</v>
      </c>
      <c r="AO185" t="s">
        <v>10340</v>
      </c>
      <c r="AP185">
        <v>0.192580604450518</v>
      </c>
      <c r="AQ185">
        <f>(Table2[[#This Row],[Sharpe Ratio]]-AVERAGE(Table2[Sharpe Ratio]))/_xlfn.STDEV.P(Table2[Sharpe Ratio])</f>
        <v>1.4459562517374389</v>
      </c>
      <c r="AR1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0.7221311075226523</v>
      </c>
      <c r="AS185">
        <f>_xlfn.RANK.AVG(Table2[[#This Row],[1Y Return vs Nifty Z-Score]],Table2[1Y Return vs Nifty Z-Score])</f>
        <v>290</v>
      </c>
      <c r="AT185">
        <f>_xlfn.RANK.AVG(Table2[[#This Row],[6M Return vs Nifty Z-Score]],Table2[6M Return vs Nifty Z-Score])</f>
        <v>355</v>
      </c>
      <c r="AU185">
        <f>_xlfn.RANK.AVG(Table2[[#This Row],[Sharpe Ratio Z-Score]],Table2[Sharpe Ratio Z-Score])</f>
        <v>50</v>
      </c>
      <c r="AV185">
        <f>(Table2[[#This Row],[Rank 1Y]]+Table2[[#This Row],[Rank 6M]]+Table2[[#This Row],[Rank Sharpe]])/3</f>
        <v>231.66666666666666</v>
      </c>
    </row>
    <row r="186" spans="1:48" x14ac:dyDescent="0.3">
      <c r="A186" t="s">
        <v>1136</v>
      </c>
      <c r="B186" t="s">
        <v>1137</v>
      </c>
      <c r="C186" t="s">
        <v>10308</v>
      </c>
      <c r="D186" t="s">
        <v>386</v>
      </c>
      <c r="E186">
        <v>10989.626952000001</v>
      </c>
      <c r="F186">
        <v>199.2</v>
      </c>
      <c r="G186">
        <v>33.259540201348102</v>
      </c>
      <c r="H186">
        <f>(Table2[[#This Row],[1Y Return vs Nifty]]-AVERAGE(Table2[1Y Return vs Nifty]))/_xlfn.STDEV.P(Table2[1Y Return vs Nifty])</f>
        <v>7.0186773036080549E-2</v>
      </c>
      <c r="I186">
        <v>-6.2159491320704703</v>
      </c>
      <c r="J186">
        <f>(Table2[[#This Row],[1M Return vs Nifty]]-AVERAGE(Table2[1M Return vs Nifty]))/_xlfn.STDEV.P(Table2[1M Return vs Nifty])</f>
        <v>-0.72879435347248134</v>
      </c>
      <c r="K186">
        <v>23.008239572259701</v>
      </c>
      <c r="L186">
        <f>(Table2[[#This Row],[6M Return vs Nifty]]-AVERAGE(Table2[6M Return vs Nifty]))/_xlfn.STDEV.P(Table2[6M Return vs Nifty])</f>
        <v>0.55939293414155478</v>
      </c>
      <c r="M186">
        <v>1.85287188222651</v>
      </c>
      <c r="N186">
        <f>(Table2[[#This Row],[1W Return vs Nifty]]-AVERAGE(Table2[1W Return vs Nifty]))/_xlfn.STDEV.P(Table2[1W Return vs Nifty])</f>
        <v>0.23826850229308402</v>
      </c>
      <c r="O186">
        <v>200.09</v>
      </c>
      <c r="P186">
        <v>196.64018469993101</v>
      </c>
      <c r="Q186">
        <v>166.32017576404499</v>
      </c>
      <c r="R186">
        <v>51.234995855169998</v>
      </c>
      <c r="S186" s="2">
        <f>(Table2[[#This Row],[Close Price]]-Table2[[#This Row],[20D EMA]])/Table2[[#This Row],[20D EMA]]</f>
        <v>-4.4479984007197498E-3</v>
      </c>
      <c r="T186" s="2">
        <f>(Table2[[#This Row],[Close Price]]-Table2[[#This Row],[50D EMA]])/Table2[[#This Row],[50D EMA]]</f>
        <v>1.3017762895082727E-2</v>
      </c>
      <c r="U186" s="2">
        <f>(Table2[[#This Row],[Close Price]]-Table2[[#This Row],[200D EMA]])/Table2[[#This Row],[200D EMA]]</f>
        <v>0.19768993199358403</v>
      </c>
      <c r="V186">
        <v>0.31428918293500202</v>
      </c>
      <c r="W186">
        <v>198.28</v>
      </c>
      <c r="X186">
        <v>202.69</v>
      </c>
      <c r="Y186">
        <v>198.28</v>
      </c>
      <c r="Z186">
        <v>202.69</v>
      </c>
      <c r="AA186">
        <v>185.21</v>
      </c>
      <c r="AB186">
        <v>221.4</v>
      </c>
      <c r="AC186" s="2">
        <f>(Table2[[#This Row],[Close Price]]/Table2[[#This Row],[Day Low]])-1</f>
        <v>4.6399031672381685E-3</v>
      </c>
      <c r="AD186" s="2">
        <f>(Table2[[#This Row],[Day High]]/Table2[[#This Row],[Close Price]])-1</f>
        <v>1.7520080321285159E-2</v>
      </c>
      <c r="AE186" s="2">
        <f>(Table2[[#This Row],[Close Price]]/Table2[[#This Row],[Current Week Low]])-1</f>
        <v>4.6399031672381685E-3</v>
      </c>
      <c r="AF186" s="2">
        <f>(Table2[[#This Row],[Current Week High]]/Table2[[#This Row],[Close Price]])-1</f>
        <v>1.7520080321285159E-2</v>
      </c>
      <c r="AG186" s="2">
        <f>(Table2[[#This Row],[Close Price]]/Table2[[#This Row],[Current Month Low]])-1</f>
        <v>7.5535878192322103E-2</v>
      </c>
      <c r="AH186" s="2">
        <f>(Table2[[#This Row],[Current Month High]]/Table2[[#This Row],[Close Price]])-1</f>
        <v>0.11144578313253017</v>
      </c>
      <c r="AI186">
        <v>22.991967871485901</v>
      </c>
      <c r="AJ186">
        <v>69.387755102040799</v>
      </c>
      <c r="AK186" t="str">
        <f>IF(AND(Table2[[#This Row],[20D EMA]]&gt;Table2[[#This Row],[50D EMA]],Table2[[#This Row],[50D EMA]]&gt;Table2[[#This Row],[200D EMA]]),"Uptrend","Downtrend/NoTrend")</f>
        <v>Uptrend</v>
      </c>
      <c r="AL186">
        <v>0.25</v>
      </c>
      <c r="AM186" t="s">
        <v>10340</v>
      </c>
      <c r="AN186">
        <v>-1.79</v>
      </c>
      <c r="AO186" t="s">
        <v>10339</v>
      </c>
      <c r="AP186">
        <v>0.100639365432276</v>
      </c>
      <c r="AQ186">
        <f>(Table2[[#This Row],[Sharpe Ratio]]-AVERAGE(Table2[Sharpe Ratio]))/_xlfn.STDEV.P(Table2[Sharpe Ratio])</f>
        <v>0.39726564004886172</v>
      </c>
      <c r="AR1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0.53631949604709972</v>
      </c>
      <c r="AS186">
        <f>_xlfn.RANK.AVG(Table2[[#This Row],[1Y Return vs Nifty Z-Score]],Table2[1Y Return vs Nifty Z-Score])</f>
        <v>277</v>
      </c>
      <c r="AT186">
        <f>_xlfn.RANK.AVG(Table2[[#This Row],[6M Return vs Nifty Z-Score]],Table2[6M Return vs Nifty Z-Score])</f>
        <v>181</v>
      </c>
      <c r="AU186">
        <f>_xlfn.RANK.AVG(Table2[[#This Row],[Sharpe Ratio Z-Score]],Table2[Sharpe Ratio Z-Score])</f>
        <v>238</v>
      </c>
      <c r="AV186">
        <f>(Table2[[#This Row],[Rank 1Y]]+Table2[[#This Row],[Rank 6M]]+Table2[[#This Row],[Rank Sharpe]])/3</f>
        <v>232</v>
      </c>
    </row>
    <row r="187" spans="1:48" x14ac:dyDescent="0.3">
      <c r="A187" t="s">
        <v>1534</v>
      </c>
      <c r="B187" t="s">
        <v>1535</v>
      </c>
      <c r="C187" t="s">
        <v>10294</v>
      </c>
      <c r="D187" t="s">
        <v>21</v>
      </c>
      <c r="E187">
        <v>6561.5856041449997</v>
      </c>
      <c r="F187">
        <v>792.35</v>
      </c>
      <c r="G187">
        <v>27.674897690604499</v>
      </c>
      <c r="H187">
        <f>(Table2[[#This Row],[1Y Return vs Nifty]]-AVERAGE(Table2[1Y Return vs Nifty]))/_xlfn.STDEV.P(Table2[1Y Return vs Nifty])</f>
        <v>-1.8379581262611116E-2</v>
      </c>
      <c r="I187">
        <v>-9.4667164917120594</v>
      </c>
      <c r="J187">
        <f>(Table2[[#This Row],[1M Return vs Nifty]]-AVERAGE(Table2[1M Return vs Nifty]))/_xlfn.STDEV.P(Table2[1M Return vs Nifty])</f>
        <v>-1.034563059709779</v>
      </c>
      <c r="K187">
        <v>18.453039245751299</v>
      </c>
      <c r="L187">
        <f>(Table2[[#This Row],[6M Return vs Nifty]]-AVERAGE(Table2[6M Return vs Nifty]))/_xlfn.STDEV.P(Table2[6M Return vs Nifty])</f>
        <v>0.4030894234792643</v>
      </c>
      <c r="M187">
        <v>-0.432696035246247</v>
      </c>
      <c r="N187">
        <f>(Table2[[#This Row],[1W Return vs Nifty]]-AVERAGE(Table2[1W Return vs Nifty]))/_xlfn.STDEV.P(Table2[1W Return vs Nifty])</f>
        <v>-0.25107793509012677</v>
      </c>
      <c r="O187">
        <v>815.73</v>
      </c>
      <c r="P187">
        <v>826.14114277033104</v>
      </c>
      <c r="Q187">
        <v>693.13793267860399</v>
      </c>
      <c r="R187">
        <v>44.124489029205897</v>
      </c>
      <c r="S187" s="2">
        <f>(Table2[[#This Row],[Close Price]]-Table2[[#This Row],[20D EMA]])/Table2[[#This Row],[20D EMA]]</f>
        <v>-2.8661444350459093E-2</v>
      </c>
      <c r="T187" s="2">
        <f>(Table2[[#This Row],[Close Price]]-Table2[[#This Row],[50D EMA]])/Table2[[#This Row],[50D EMA]]</f>
        <v>-4.0902384617981707E-2</v>
      </c>
      <c r="U187" s="2">
        <f>(Table2[[#This Row],[Close Price]]-Table2[[#This Row],[200D EMA]])/Table2[[#This Row],[200D EMA]]</f>
        <v>0.14313466720540735</v>
      </c>
      <c r="V187">
        <v>0.91095799642033404</v>
      </c>
      <c r="W187">
        <v>787</v>
      </c>
      <c r="X187">
        <v>805.3</v>
      </c>
      <c r="Y187">
        <v>787</v>
      </c>
      <c r="Z187">
        <v>805.3</v>
      </c>
      <c r="AA187">
        <v>716.05</v>
      </c>
      <c r="AB187">
        <v>881.45</v>
      </c>
      <c r="AC187" s="2">
        <f>(Table2[[#This Row],[Close Price]]/Table2[[#This Row],[Day Low]])-1</f>
        <v>6.7979669631512696E-3</v>
      </c>
      <c r="AD187" s="2">
        <f>(Table2[[#This Row],[Day High]]/Table2[[#This Row],[Close Price]])-1</f>
        <v>1.6343787467659299E-2</v>
      </c>
      <c r="AE187" s="2">
        <f>(Table2[[#This Row],[Close Price]]/Table2[[#This Row],[Current Week Low]])-1</f>
        <v>6.7979669631512696E-3</v>
      </c>
      <c r="AF187" s="2">
        <f>(Table2[[#This Row],[Current Week High]]/Table2[[#This Row],[Close Price]])-1</f>
        <v>1.6343787467659299E-2</v>
      </c>
      <c r="AG187" s="2">
        <f>(Table2[[#This Row],[Close Price]]/Table2[[#This Row],[Current Month Low]])-1</f>
        <v>0.10655680469240991</v>
      </c>
      <c r="AH187" s="2">
        <f>(Table2[[#This Row],[Current Month High]]/Table2[[#This Row],[Close Price]])-1</f>
        <v>0.11245030605161865</v>
      </c>
      <c r="AI187">
        <v>17.082097557897399</v>
      </c>
      <c r="AJ187">
        <v>90.927710843373504</v>
      </c>
      <c r="AK187" t="str">
        <f>IF(AND(Table2[[#This Row],[20D EMA]]&gt;Table2[[#This Row],[50D EMA]],Table2[[#This Row],[50D EMA]]&gt;Table2[[#This Row],[200D EMA]]),"Uptrend","Downtrend/NoTrend")</f>
        <v>Downtrend/NoTrend</v>
      </c>
      <c r="AL187">
        <v>-0.18</v>
      </c>
      <c r="AM187" t="s">
        <v>10339</v>
      </c>
      <c r="AN187">
        <v>-6.5</v>
      </c>
      <c r="AO187" t="s">
        <v>10339</v>
      </c>
      <c r="AP187">
        <v>0.124266990351823</v>
      </c>
      <c r="AQ187">
        <f>(Table2[[#This Row],[Sharpe Ratio]]-AVERAGE(Table2[Sharpe Ratio]))/_xlfn.STDEV.P(Table2[Sharpe Ratio])</f>
        <v>0.6667646014965295</v>
      </c>
      <c r="AR1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87">
        <f>_xlfn.RANK.AVG(Table2[[#This Row],[1Y Return vs Nifty Z-Score]],Table2[1Y Return vs Nifty Z-Score])</f>
        <v>307</v>
      </c>
      <c r="AT187">
        <f>_xlfn.RANK.AVG(Table2[[#This Row],[6M Return vs Nifty Z-Score]],Table2[6M Return vs Nifty Z-Score])</f>
        <v>209</v>
      </c>
      <c r="AU187">
        <f>_xlfn.RANK.AVG(Table2[[#This Row],[Sharpe Ratio Z-Score]],Table2[Sharpe Ratio Z-Score])</f>
        <v>182</v>
      </c>
      <c r="AV187">
        <f>(Table2[[#This Row],[Rank 1Y]]+Table2[[#This Row],[Rank 6M]]+Table2[[#This Row],[Rank Sharpe]])/3</f>
        <v>232.66666666666666</v>
      </c>
    </row>
    <row r="188" spans="1:48" x14ac:dyDescent="0.3">
      <c r="A188" t="s">
        <v>398</v>
      </c>
      <c r="B188" t="s">
        <v>399</v>
      </c>
      <c r="C188" t="s">
        <v>10302</v>
      </c>
      <c r="D188" t="s">
        <v>127</v>
      </c>
      <c r="E188">
        <v>61168.83836958</v>
      </c>
      <c r="F188">
        <v>742.85</v>
      </c>
      <c r="G188">
        <v>48.173450606458097</v>
      </c>
      <c r="H188">
        <f>(Table2[[#This Row],[1Y Return vs Nifty]]-AVERAGE(Table2[1Y Return vs Nifty]))/_xlfn.STDEV.P(Table2[1Y Return vs Nifty])</f>
        <v>0.30670516617885668</v>
      </c>
      <c r="I188">
        <v>-3.11152105423814</v>
      </c>
      <c r="J188">
        <f>(Table2[[#This Row],[1M Return vs Nifty]]-AVERAGE(Table2[1M Return vs Nifty]))/_xlfn.STDEV.P(Table2[1M Return vs Nifty])</f>
        <v>-0.43679038888542771</v>
      </c>
      <c r="K188">
        <v>-0.886703771656009</v>
      </c>
      <c r="L188">
        <f>(Table2[[#This Row],[6M Return vs Nifty]]-AVERAGE(Table2[6M Return vs Nifty]))/_xlfn.STDEV.P(Table2[6M Return vs Nifty])</f>
        <v>-0.26051909255812711</v>
      </c>
      <c r="M188">
        <v>0.75017870026529998</v>
      </c>
      <c r="N188">
        <f>(Table2[[#This Row],[1W Return vs Nifty]]-AVERAGE(Table2[1W Return vs Nifty]))/_xlfn.STDEV.P(Table2[1W Return vs Nifty])</f>
        <v>2.1788302276261363E-3</v>
      </c>
      <c r="O188">
        <v>724.13</v>
      </c>
      <c r="P188">
        <v>737.80485427407598</v>
      </c>
      <c r="Q188">
        <v>659.26784578912498</v>
      </c>
      <c r="R188">
        <v>64.473539865418502</v>
      </c>
      <c r="S188" s="2">
        <f>(Table2[[#This Row],[Close Price]]-Table2[[#This Row],[20D EMA]])/Table2[[#This Row],[20D EMA]]</f>
        <v>2.585171170922352E-2</v>
      </c>
      <c r="T188" s="2">
        <f>(Table2[[#This Row],[Close Price]]-Table2[[#This Row],[50D EMA]])/Table2[[#This Row],[50D EMA]]</f>
        <v>6.8380489728384185E-3</v>
      </c>
      <c r="U188" s="2">
        <f>(Table2[[#This Row],[Close Price]]-Table2[[#This Row],[200D EMA]])/Table2[[#This Row],[200D EMA]]</f>
        <v>0.12678026805755949</v>
      </c>
      <c r="V188">
        <v>0.59482022697732795</v>
      </c>
      <c r="W188">
        <v>727.1</v>
      </c>
      <c r="X188">
        <v>745</v>
      </c>
      <c r="Y188">
        <v>727.1</v>
      </c>
      <c r="Z188">
        <v>745</v>
      </c>
      <c r="AA188">
        <v>631</v>
      </c>
      <c r="AB188">
        <v>754.9</v>
      </c>
      <c r="AC188" s="2">
        <f>(Table2[[#This Row],[Close Price]]/Table2[[#This Row],[Day Low]])-1</f>
        <v>2.1661394581212967E-2</v>
      </c>
      <c r="AD188" s="2">
        <f>(Table2[[#This Row],[Day High]]/Table2[[#This Row],[Close Price]])-1</f>
        <v>2.8942585986402314E-3</v>
      </c>
      <c r="AE188" s="2">
        <f>(Table2[[#This Row],[Close Price]]/Table2[[#This Row],[Current Week Low]])-1</f>
        <v>2.1661394581212967E-2</v>
      </c>
      <c r="AF188" s="2">
        <f>(Table2[[#This Row],[Current Week High]]/Table2[[#This Row],[Close Price]])-1</f>
        <v>2.8942585986402314E-3</v>
      </c>
      <c r="AG188" s="2">
        <f>(Table2[[#This Row],[Close Price]]/Table2[[#This Row],[Current Month Low]])-1</f>
        <v>0.177258320126783</v>
      </c>
      <c r="AH188" s="2">
        <f>(Table2[[#This Row],[Current Month High]]/Table2[[#This Row],[Close Price]])-1</f>
        <v>1.6221309820286578E-2</v>
      </c>
      <c r="AI188">
        <v>14.1549437975365</v>
      </c>
      <c r="AJ188">
        <v>80.128516003879696</v>
      </c>
      <c r="AK188" t="str">
        <f>IF(AND(Table2[[#This Row],[20D EMA]]&gt;Table2[[#This Row],[50D EMA]],Table2[[#This Row],[50D EMA]]&gt;Table2[[#This Row],[200D EMA]]),"Uptrend","Downtrend/NoTrend")</f>
        <v>Downtrend/NoTrend</v>
      </c>
      <c r="AL188">
        <v>-0.04</v>
      </c>
      <c r="AM188" t="s">
        <v>10339</v>
      </c>
      <c r="AN188">
        <v>9.52</v>
      </c>
      <c r="AO188" t="s">
        <v>10340</v>
      </c>
      <c r="AP188">
        <v>0.17900838159579799</v>
      </c>
      <c r="AQ188">
        <f>(Table2[[#This Row],[Sharpe Ratio]]-AVERAGE(Table2[Sharpe Ratio]))/_xlfn.STDEV.P(Table2[Sharpe Ratio])</f>
        <v>1.2911501729911425</v>
      </c>
      <c r="AR1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88">
        <f>_xlfn.RANK.AVG(Table2[[#This Row],[1Y Return vs Nifty Z-Score]],Table2[1Y Return vs Nifty Z-Score])</f>
        <v>213</v>
      </c>
      <c r="AT188">
        <f>_xlfn.RANK.AVG(Table2[[#This Row],[6M Return vs Nifty Z-Score]],Table2[6M Return vs Nifty Z-Score])</f>
        <v>411</v>
      </c>
      <c r="AU188">
        <f>_xlfn.RANK.AVG(Table2[[#This Row],[Sharpe Ratio Z-Score]],Table2[Sharpe Ratio Z-Score])</f>
        <v>75</v>
      </c>
      <c r="AV188">
        <f>(Table2[[#This Row],[Rank 1Y]]+Table2[[#This Row],[Rank 6M]]+Table2[[#This Row],[Rank Sharpe]])/3</f>
        <v>233</v>
      </c>
    </row>
    <row r="189" spans="1:48" x14ac:dyDescent="0.3">
      <c r="A189" t="s">
        <v>898</v>
      </c>
      <c r="B189" t="s">
        <v>899</v>
      </c>
      <c r="C189" t="s">
        <v>10301</v>
      </c>
      <c r="D189" t="s">
        <v>734</v>
      </c>
      <c r="E189">
        <v>17171.878426679999</v>
      </c>
      <c r="F189">
        <v>950.7</v>
      </c>
      <c r="G189">
        <v>14.511098036678</v>
      </c>
      <c r="H189">
        <f>(Table2[[#This Row],[1Y Return vs Nifty]]-AVERAGE(Table2[1Y Return vs Nifty]))/_xlfn.STDEV.P(Table2[1Y Return vs Nifty])</f>
        <v>-0.2271431219590436</v>
      </c>
      <c r="I189">
        <v>10.0495710613447</v>
      </c>
      <c r="J189">
        <f>(Table2[[#This Row],[1M Return vs Nifty]]-AVERAGE(Table2[1M Return vs Nifty]))/_xlfn.STDEV.P(Table2[1M Return vs Nifty])</f>
        <v>0.80114812336029473</v>
      </c>
      <c r="K189">
        <v>11.233422763462199</v>
      </c>
      <c r="L189">
        <f>(Table2[[#This Row],[6M Return vs Nifty]]-AVERAGE(Table2[6M Return vs Nifty]))/_xlfn.STDEV.P(Table2[6M Return vs Nifty])</f>
        <v>0.15536126205236833</v>
      </c>
      <c r="M189">
        <v>1.22220869366651</v>
      </c>
      <c r="N189">
        <f>(Table2[[#This Row],[1W Return vs Nifty]]-AVERAGE(Table2[1W Return vs Nifty]))/_xlfn.STDEV.P(Table2[1W Return vs Nifty])</f>
        <v>0.10324176248313015</v>
      </c>
      <c r="O189">
        <v>921.96</v>
      </c>
      <c r="P189">
        <v>882.104980740668</v>
      </c>
      <c r="Q189">
        <v>759.98210132715496</v>
      </c>
      <c r="R189">
        <v>60.117590116197</v>
      </c>
      <c r="S189" s="2">
        <f>(Table2[[#This Row],[Close Price]]-Table2[[#This Row],[20D EMA]])/Table2[[#This Row],[20D EMA]]</f>
        <v>3.1172718989977883E-2</v>
      </c>
      <c r="T189" s="2">
        <f>(Table2[[#This Row],[Close Price]]-Table2[[#This Row],[50D EMA]])/Table2[[#This Row],[50D EMA]]</f>
        <v>7.7762874892436926E-2</v>
      </c>
      <c r="U189" s="2">
        <f>(Table2[[#This Row],[Close Price]]-Table2[[#This Row],[200D EMA]])/Table2[[#This Row],[200D EMA]]</f>
        <v>0.25095051362366938</v>
      </c>
      <c r="V189">
        <v>0.71298799343709096</v>
      </c>
      <c r="W189">
        <v>940.5</v>
      </c>
      <c r="X189">
        <v>970</v>
      </c>
      <c r="Y189">
        <v>940.5</v>
      </c>
      <c r="Z189">
        <v>970</v>
      </c>
      <c r="AA189">
        <v>835</v>
      </c>
      <c r="AB189">
        <v>979.4</v>
      </c>
      <c r="AC189" s="2">
        <f>(Table2[[#This Row],[Close Price]]/Table2[[#This Row],[Day Low]])-1</f>
        <v>1.0845295055821325E-2</v>
      </c>
      <c r="AD189" s="2">
        <f>(Table2[[#This Row],[Day High]]/Table2[[#This Row],[Close Price]])-1</f>
        <v>2.0300830966656136E-2</v>
      </c>
      <c r="AE189" s="2">
        <f>(Table2[[#This Row],[Close Price]]/Table2[[#This Row],[Current Week Low]])-1</f>
        <v>1.0845295055821325E-2</v>
      </c>
      <c r="AF189" s="2">
        <f>(Table2[[#This Row],[Current Week High]]/Table2[[#This Row],[Close Price]])-1</f>
        <v>2.0300830966656136E-2</v>
      </c>
      <c r="AG189" s="2">
        <f>(Table2[[#This Row],[Close Price]]/Table2[[#This Row],[Current Month Low]])-1</f>
        <v>0.13856287425149705</v>
      </c>
      <c r="AH189" s="2">
        <f>(Table2[[#This Row],[Current Month High]]/Table2[[#This Row],[Close Price]])-1</f>
        <v>3.0188282318291737E-2</v>
      </c>
      <c r="AI189">
        <v>5.0226149153255397</v>
      </c>
      <c r="AJ189">
        <v>62.930591259640103</v>
      </c>
      <c r="AK189" t="str">
        <f>IF(AND(Table2[[#This Row],[20D EMA]]&gt;Table2[[#This Row],[50D EMA]],Table2[[#This Row],[50D EMA]]&gt;Table2[[#This Row],[200D EMA]]),"Uptrend","Downtrend/NoTrend")</f>
        <v>Uptrend</v>
      </c>
      <c r="AL189">
        <v>0.34</v>
      </c>
      <c r="AM189" t="s">
        <v>10340</v>
      </c>
      <c r="AN189">
        <v>2.04</v>
      </c>
      <c r="AO189" t="s">
        <v>10340</v>
      </c>
      <c r="AP189">
        <v>0.18550094946220599</v>
      </c>
      <c r="AQ189">
        <f>(Table2[[#This Row],[Sharpe Ratio]]-AVERAGE(Table2[Sharpe Ratio]))/_xlfn.STDEV.P(Table2[Sharpe Ratio])</f>
        <v>1.3652050262861053</v>
      </c>
      <c r="AR1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2.1978130522228549</v>
      </c>
      <c r="AS189">
        <f>_xlfn.RANK.AVG(Table2[[#This Row],[1Y Return vs Nifty Z-Score]],Table2[1Y Return vs Nifty Z-Score])</f>
        <v>363</v>
      </c>
      <c r="AT189">
        <f>_xlfn.RANK.AVG(Table2[[#This Row],[6M Return vs Nifty Z-Score]],Table2[6M Return vs Nifty Z-Score])</f>
        <v>280</v>
      </c>
      <c r="AU189">
        <f>_xlfn.RANK.AVG(Table2[[#This Row],[Sharpe Ratio Z-Score]],Table2[Sharpe Ratio Z-Score])</f>
        <v>64</v>
      </c>
      <c r="AV189">
        <f>(Table2[[#This Row],[Rank 1Y]]+Table2[[#This Row],[Rank 6M]]+Table2[[#This Row],[Rank Sharpe]])/3</f>
        <v>235.66666666666666</v>
      </c>
    </row>
    <row r="190" spans="1:48" x14ac:dyDescent="0.3">
      <c r="A190" t="s">
        <v>1025</v>
      </c>
      <c r="B190" t="s">
        <v>1026</v>
      </c>
      <c r="C190" t="s">
        <v>10305</v>
      </c>
      <c r="D190" t="s">
        <v>163</v>
      </c>
      <c r="E190">
        <v>13692.8837286</v>
      </c>
      <c r="F190">
        <v>610.20000000000005</v>
      </c>
      <c r="G190">
        <v>14.2918848869617</v>
      </c>
      <c r="H190">
        <f>(Table2[[#This Row],[1Y Return vs Nifty]]-AVERAGE(Table2[1Y Return vs Nifty]))/_xlfn.STDEV.P(Table2[1Y Return vs Nifty])</f>
        <v>-0.2306196040162847</v>
      </c>
      <c r="I190">
        <v>-0.28854275049059702</v>
      </c>
      <c r="J190">
        <f>(Table2[[#This Row],[1M Return vs Nifty]]-AVERAGE(Table2[1M Return vs Nifty]))/_xlfn.STDEV.P(Table2[1M Return vs Nifty])</f>
        <v>-0.17125972237596196</v>
      </c>
      <c r="K190">
        <v>9.0742645007921894</v>
      </c>
      <c r="L190">
        <f>(Table2[[#This Row],[6M Return vs Nifty]]-AVERAGE(Table2[6M Return vs Nifty]))/_xlfn.STDEV.P(Table2[6M Return vs Nifty])</f>
        <v>8.127362762565174E-2</v>
      </c>
      <c r="M190">
        <v>-1.44559336750597</v>
      </c>
      <c r="N190">
        <f>(Table2[[#This Row],[1W Return vs Nifty]]-AVERAGE(Table2[1W Return vs Nifty]))/_xlfn.STDEV.P(Table2[1W Return vs Nifty])</f>
        <v>-0.46794206640166625</v>
      </c>
      <c r="O190">
        <v>608.80999999999995</v>
      </c>
      <c r="P190">
        <v>609.43007110288499</v>
      </c>
      <c r="Q190">
        <v>533.38903313753303</v>
      </c>
      <c r="R190">
        <v>54.202021278541402</v>
      </c>
      <c r="S190" s="2">
        <f>(Table2[[#This Row],[Close Price]]-Table2[[#This Row],[20D EMA]])/Table2[[#This Row],[20D EMA]]</f>
        <v>2.2831425239403101E-3</v>
      </c>
      <c r="T190" s="2">
        <f>(Table2[[#This Row],[Close Price]]-Table2[[#This Row],[50D EMA]])/Table2[[#This Row],[50D EMA]]</f>
        <v>1.26335888828346E-3</v>
      </c>
      <c r="U190" s="2">
        <f>(Table2[[#This Row],[Close Price]]-Table2[[#This Row],[200D EMA]])/Table2[[#This Row],[200D EMA]]</f>
        <v>0.14400552334314962</v>
      </c>
      <c r="V190">
        <v>0.26712944058799498</v>
      </c>
      <c r="W190">
        <v>606.75</v>
      </c>
      <c r="X190">
        <v>616.5</v>
      </c>
      <c r="Y190">
        <v>606.75</v>
      </c>
      <c r="Z190">
        <v>616.5</v>
      </c>
      <c r="AA190">
        <v>562</v>
      </c>
      <c r="AB190">
        <v>642</v>
      </c>
      <c r="AC190" s="2">
        <f>(Table2[[#This Row],[Close Price]]/Table2[[#This Row],[Day Low]])-1</f>
        <v>5.6860321384426538E-3</v>
      </c>
      <c r="AD190" s="2">
        <f>(Table2[[#This Row],[Day High]]/Table2[[#This Row],[Close Price]])-1</f>
        <v>1.0324483775811188E-2</v>
      </c>
      <c r="AE190" s="2">
        <f>(Table2[[#This Row],[Close Price]]/Table2[[#This Row],[Current Week Low]])-1</f>
        <v>5.6860321384426538E-3</v>
      </c>
      <c r="AF190" s="2">
        <f>(Table2[[#This Row],[Current Week High]]/Table2[[#This Row],[Close Price]])-1</f>
        <v>1.0324483775811188E-2</v>
      </c>
      <c r="AG190" s="2">
        <f>(Table2[[#This Row],[Close Price]]/Table2[[#This Row],[Current Month Low]])-1</f>
        <v>8.5765124555160277E-2</v>
      </c>
      <c r="AH190" s="2">
        <f>(Table2[[#This Row],[Current Month High]]/Table2[[#This Row],[Close Price]])-1</f>
        <v>5.2114060963618369E-2</v>
      </c>
      <c r="AI190">
        <v>17.461488036709198</v>
      </c>
      <c r="AJ190">
        <v>76.320161814635497</v>
      </c>
      <c r="AK190" t="str">
        <f>IF(AND(Table2[[#This Row],[20D EMA]]&gt;Table2[[#This Row],[50D EMA]],Table2[[#This Row],[50D EMA]]&gt;Table2[[#This Row],[200D EMA]]),"Uptrend","Downtrend/NoTrend")</f>
        <v>Downtrend/NoTrend</v>
      </c>
      <c r="AL190">
        <v>0.09</v>
      </c>
      <c r="AM190" t="s">
        <v>10340</v>
      </c>
      <c r="AN190">
        <v>2.78</v>
      </c>
      <c r="AO190" t="s">
        <v>10340</v>
      </c>
      <c r="AP190">
        <v>0.19755541786084199</v>
      </c>
      <c r="AQ190">
        <f>(Table2[[#This Row],[Sharpe Ratio]]-AVERAGE(Table2[Sharpe Ratio]))/_xlfn.STDEV.P(Table2[Sharpe Ratio])</f>
        <v>1.5026994517858314</v>
      </c>
      <c r="AR1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0">
        <f>_xlfn.RANK.AVG(Table2[[#This Row],[1Y Return vs Nifty Z-Score]],Table2[1Y Return vs Nifty Z-Score])</f>
        <v>365</v>
      </c>
      <c r="AT190">
        <f>_xlfn.RANK.AVG(Table2[[#This Row],[6M Return vs Nifty Z-Score]],Table2[6M Return vs Nifty Z-Score])</f>
        <v>298</v>
      </c>
      <c r="AU190">
        <f>_xlfn.RANK.AVG(Table2[[#This Row],[Sharpe Ratio Z-Score]],Table2[Sharpe Ratio Z-Score])</f>
        <v>45</v>
      </c>
      <c r="AV190">
        <f>(Table2[[#This Row],[Rank 1Y]]+Table2[[#This Row],[Rank 6M]]+Table2[[#This Row],[Rank Sharpe]])/3</f>
        <v>236</v>
      </c>
    </row>
    <row r="191" spans="1:48" x14ac:dyDescent="0.3">
      <c r="A191" t="s">
        <v>1004</v>
      </c>
      <c r="B191" t="s">
        <v>1005</v>
      </c>
      <c r="C191" t="s">
        <v>10299</v>
      </c>
      <c r="D191" t="s">
        <v>51</v>
      </c>
      <c r="E191">
        <v>14294.32102899</v>
      </c>
      <c r="F191">
        <v>902.7</v>
      </c>
      <c r="G191">
        <v>63.520402402257503</v>
      </c>
      <c r="H191">
        <f>(Table2[[#This Row],[1Y Return vs Nifty]]-AVERAGE(Table2[1Y Return vs Nifty]))/_xlfn.STDEV.P(Table2[1Y Return vs Nifty])</f>
        <v>0.55009112464206544</v>
      </c>
      <c r="I191">
        <v>22.8377672579402</v>
      </c>
      <c r="J191">
        <f>(Table2[[#This Row],[1M Return vs Nifty]]-AVERAGE(Table2[1M Return vs Nifty]))/_xlfn.STDEV.P(Table2[1M Return vs Nifty])</f>
        <v>2.0040118701443328</v>
      </c>
      <c r="K191">
        <v>43.5526588621426</v>
      </c>
      <c r="L191">
        <f>(Table2[[#This Row],[6M Return vs Nifty]]-AVERAGE(Table2[6M Return vs Nifty]))/_xlfn.STDEV.P(Table2[6M Return vs Nifty])</f>
        <v>1.2643377509127991</v>
      </c>
      <c r="M191">
        <v>3.1052346670424802</v>
      </c>
      <c r="N191">
        <f>(Table2[[#This Row],[1W Return vs Nifty]]-AVERAGE(Table2[1W Return vs Nifty]))/_xlfn.STDEV.P(Table2[1W Return vs Nifty])</f>
        <v>0.50640285191182222</v>
      </c>
      <c r="O191">
        <v>853.08</v>
      </c>
      <c r="P191">
        <v>795.97358243124904</v>
      </c>
      <c r="Q191">
        <v>653.97369643990498</v>
      </c>
      <c r="R191">
        <v>70.928135546650196</v>
      </c>
      <c r="S191" s="2">
        <f>(Table2[[#This Row],[Close Price]]-Table2[[#This Row],[20D EMA]])/Table2[[#This Row],[20D EMA]]</f>
        <v>5.8165705443803631E-2</v>
      </c>
      <c r="T191" s="2">
        <f>(Table2[[#This Row],[Close Price]]-Table2[[#This Row],[50D EMA]])/Table2[[#This Row],[50D EMA]]</f>
        <v>0.13408286395983415</v>
      </c>
      <c r="U191" s="2">
        <f>(Table2[[#This Row],[Close Price]]-Table2[[#This Row],[200D EMA]])/Table2[[#This Row],[200D EMA]]</f>
        <v>0.38033074558519503</v>
      </c>
      <c r="V191">
        <v>0.752045524296718</v>
      </c>
      <c r="W191">
        <v>898.5</v>
      </c>
      <c r="X191">
        <v>927.25</v>
      </c>
      <c r="Y191">
        <v>898.5</v>
      </c>
      <c r="Z191">
        <v>927.25</v>
      </c>
      <c r="AA191">
        <v>778.6</v>
      </c>
      <c r="AB191">
        <v>927.25</v>
      </c>
      <c r="AC191" s="2">
        <f>(Table2[[#This Row],[Close Price]]/Table2[[#This Row],[Day Low]])-1</f>
        <v>4.6744574290484842E-3</v>
      </c>
      <c r="AD191" s="2">
        <f>(Table2[[#This Row],[Day High]]/Table2[[#This Row],[Close Price]])-1</f>
        <v>2.7196189210147326E-2</v>
      </c>
      <c r="AE191" s="2">
        <f>(Table2[[#This Row],[Close Price]]/Table2[[#This Row],[Current Week Low]])-1</f>
        <v>4.6744574290484842E-3</v>
      </c>
      <c r="AF191" s="2">
        <f>(Table2[[#This Row],[Current Week High]]/Table2[[#This Row],[Close Price]])-1</f>
        <v>2.7196189210147326E-2</v>
      </c>
      <c r="AG191" s="2">
        <f>(Table2[[#This Row],[Close Price]]/Table2[[#This Row],[Current Month Low]])-1</f>
        <v>0.1593886462882097</v>
      </c>
      <c r="AH191" s="2">
        <f>(Table2[[#This Row],[Current Month High]]/Table2[[#This Row],[Close Price]])-1</f>
        <v>2.7196189210147326E-2</v>
      </c>
      <c r="AI191">
        <v>2.7196189210147299</v>
      </c>
      <c r="AJ191">
        <v>183.2</v>
      </c>
      <c r="AK191" t="str">
        <f>IF(AND(Table2[[#This Row],[20D EMA]]&gt;Table2[[#This Row],[50D EMA]],Table2[[#This Row],[50D EMA]]&gt;Table2[[#This Row],[200D EMA]]),"Uptrend","Downtrend/NoTrend")</f>
        <v>Uptrend</v>
      </c>
      <c r="AL191">
        <v>0.12</v>
      </c>
      <c r="AM191" t="s">
        <v>10340</v>
      </c>
      <c r="AN191">
        <v>6.82</v>
      </c>
      <c r="AO191" t="s">
        <v>10340</v>
      </c>
      <c r="AP191">
        <v>2.3037610383792002E-2</v>
      </c>
      <c r="AQ191">
        <f>(Table2[[#This Row],[Sharpe Ratio]]-AVERAGE(Table2[Sharpe Ratio]))/_xlfn.STDEV.P(Table2[Sharpe Ratio])</f>
        <v>-0.48786743884901146</v>
      </c>
      <c r="AR1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3.8369761587620079</v>
      </c>
      <c r="AS191">
        <f>_xlfn.RANK.AVG(Table2[[#This Row],[1Y Return vs Nifty Z-Score]],Table2[1Y Return vs Nifty Z-Score])</f>
        <v>161</v>
      </c>
      <c r="AT191">
        <f>_xlfn.RANK.AVG(Table2[[#This Row],[6M Return vs Nifty Z-Score]],Table2[6M Return vs Nifty Z-Score])</f>
        <v>78</v>
      </c>
      <c r="AU191">
        <f>_xlfn.RANK.AVG(Table2[[#This Row],[Sharpe Ratio Z-Score]],Table2[Sharpe Ratio Z-Score])</f>
        <v>470</v>
      </c>
      <c r="AV191">
        <f>(Table2[[#This Row],[Rank 1Y]]+Table2[[#This Row],[Rank 6M]]+Table2[[#This Row],[Rank Sharpe]])/3</f>
        <v>236.33333333333334</v>
      </c>
    </row>
    <row r="192" spans="1:48" x14ac:dyDescent="0.3">
      <c r="A192" t="s">
        <v>1463</v>
      </c>
      <c r="B192" t="s">
        <v>1464</v>
      </c>
      <c r="C192" t="s">
        <v>10299</v>
      </c>
      <c r="D192" t="s">
        <v>51</v>
      </c>
      <c r="E192">
        <v>7153.8938747399998</v>
      </c>
      <c r="F192">
        <v>731.55</v>
      </c>
      <c r="G192">
        <v>69.540943413553606</v>
      </c>
      <c r="H192">
        <f>(Table2[[#This Row],[1Y Return vs Nifty]]-AVERAGE(Table2[1Y Return vs Nifty]))/_xlfn.STDEV.P(Table2[1Y Return vs Nifty])</f>
        <v>0.64557035491516945</v>
      </c>
      <c r="I192">
        <v>3.13161081389371</v>
      </c>
      <c r="J192">
        <f>(Table2[[#This Row],[1M Return vs Nifty]]-AVERAGE(Table2[1M Return vs Nifty]))/_xlfn.STDEV.P(Table2[1M Return vs Nifty])</f>
        <v>0.15044152991850335</v>
      </c>
      <c r="K192">
        <v>56.243753512945801</v>
      </c>
      <c r="L192">
        <f>(Table2[[#This Row],[6M Return vs Nifty]]-AVERAGE(Table2[6M Return vs Nifty]))/_xlfn.STDEV.P(Table2[6M Return vs Nifty])</f>
        <v>1.699809850026484</v>
      </c>
      <c r="M192">
        <v>0.978944458729061</v>
      </c>
      <c r="N192">
        <f>(Table2[[#This Row],[1W Return vs Nifty]]-AVERAGE(Table2[1W Return vs Nifty]))/_xlfn.STDEV.P(Table2[1W Return vs Nifty])</f>
        <v>5.1158214320176913E-2</v>
      </c>
      <c r="O192">
        <v>687.02</v>
      </c>
      <c r="P192">
        <v>644.64859699854696</v>
      </c>
      <c r="Q192">
        <v>510.62233164250398</v>
      </c>
      <c r="R192">
        <v>68.867544581748902</v>
      </c>
      <c r="S192" s="2">
        <f>(Table2[[#This Row],[Close Price]]-Table2[[#This Row],[20D EMA]])/Table2[[#This Row],[20D EMA]]</f>
        <v>6.4816162557130755E-2</v>
      </c>
      <c r="T192" s="2">
        <f>(Table2[[#This Row],[Close Price]]-Table2[[#This Row],[50D EMA]])/Table2[[#This Row],[50D EMA]]</f>
        <v>0.13480430021264572</v>
      </c>
      <c r="U192" s="2">
        <f>(Table2[[#This Row],[Close Price]]-Table2[[#This Row],[200D EMA]])/Table2[[#This Row],[200D EMA]]</f>
        <v>0.43266354537774404</v>
      </c>
      <c r="V192">
        <v>0.67385101191165098</v>
      </c>
      <c r="W192">
        <v>699.9</v>
      </c>
      <c r="X192">
        <v>777.9</v>
      </c>
      <c r="Y192">
        <v>699.9</v>
      </c>
      <c r="Z192">
        <v>777.9</v>
      </c>
      <c r="AA192">
        <v>656</v>
      </c>
      <c r="AB192">
        <v>777.9</v>
      </c>
      <c r="AC192" s="2">
        <f>(Table2[[#This Row],[Close Price]]/Table2[[#This Row],[Day Low]])-1</f>
        <v>4.5220745820831576E-2</v>
      </c>
      <c r="AD192" s="2">
        <f>(Table2[[#This Row],[Day High]]/Table2[[#This Row],[Close Price]])-1</f>
        <v>6.3358622103752316E-2</v>
      </c>
      <c r="AE192" s="2">
        <f>(Table2[[#This Row],[Close Price]]/Table2[[#This Row],[Current Week Low]])-1</f>
        <v>4.5220745820831576E-2</v>
      </c>
      <c r="AF192" s="2">
        <f>(Table2[[#This Row],[Current Week High]]/Table2[[#This Row],[Close Price]])-1</f>
        <v>6.3358622103752316E-2</v>
      </c>
      <c r="AG192" s="2">
        <f>(Table2[[#This Row],[Close Price]]/Table2[[#This Row],[Current Month Low]])-1</f>
        <v>0.11516768292682911</v>
      </c>
      <c r="AH192" s="2">
        <f>(Table2[[#This Row],[Current Month High]]/Table2[[#This Row],[Close Price]])-1</f>
        <v>6.3358622103752316E-2</v>
      </c>
      <c r="AI192">
        <v>6.3358622103752298</v>
      </c>
      <c r="AJ192">
        <v>146.47911051212901</v>
      </c>
      <c r="AK192" t="str">
        <f>IF(AND(Table2[[#This Row],[20D EMA]]&gt;Table2[[#This Row],[50D EMA]],Table2[[#This Row],[50D EMA]]&gt;Table2[[#This Row],[200D EMA]]),"Uptrend","Downtrend/NoTrend")</f>
        <v>Uptrend</v>
      </c>
      <c r="AL192">
        <v>0.28000000000000003</v>
      </c>
      <c r="AM192" t="s">
        <v>10340</v>
      </c>
      <c r="AN192">
        <v>3.67</v>
      </c>
      <c r="AO192" t="s">
        <v>10340</v>
      </c>
      <c r="AP192">
        <v>3.459505641632E-3</v>
      </c>
      <c r="AQ192">
        <f>(Table2[[#This Row],[Sharpe Ratio]]-AVERAGE(Table2[Sharpe Ratio]))/_xlfn.STDEV.P(Table2[Sharpe Ratio])</f>
        <v>-0.71117718382302886</v>
      </c>
      <c r="AR1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1.835802765357305</v>
      </c>
      <c r="AS192">
        <f>_xlfn.RANK.AVG(Table2[[#This Row],[1Y Return vs Nifty Z-Score]],Table2[1Y Return vs Nifty Z-Score])</f>
        <v>146</v>
      </c>
      <c r="AT192">
        <f>_xlfn.RANK.AVG(Table2[[#This Row],[6M Return vs Nifty Z-Score]],Table2[6M Return vs Nifty Z-Score])</f>
        <v>49</v>
      </c>
      <c r="AU192">
        <f>_xlfn.RANK.AVG(Table2[[#This Row],[Sharpe Ratio Z-Score]],Table2[Sharpe Ratio Z-Score])</f>
        <v>514</v>
      </c>
      <c r="AV192">
        <f>(Table2[[#This Row],[Rank 1Y]]+Table2[[#This Row],[Rank 6M]]+Table2[[#This Row],[Rank Sharpe]])/3</f>
        <v>236.33333333333334</v>
      </c>
    </row>
    <row r="193" spans="1:48" x14ac:dyDescent="0.3">
      <c r="A193" t="s">
        <v>1913</v>
      </c>
      <c r="B193" t="s">
        <v>1914</v>
      </c>
      <c r="C193" t="s">
        <v>10294</v>
      </c>
      <c r="D193" t="s">
        <v>294</v>
      </c>
      <c r="E193">
        <v>3731.64848196</v>
      </c>
      <c r="F193">
        <v>1366.9</v>
      </c>
      <c r="G193">
        <v>41.579476761181901</v>
      </c>
      <c r="H193">
        <f>(Table2[[#This Row],[1Y Return vs Nifty]]-AVERAGE(Table2[1Y Return vs Nifty]))/_xlfn.STDEV.P(Table2[1Y Return vs Nifty])</f>
        <v>0.20213191503636291</v>
      </c>
      <c r="I193">
        <v>-6.3819124085882001E-2</v>
      </c>
      <c r="J193">
        <f>(Table2[[#This Row],[1M Return vs Nifty]]-AVERAGE(Table2[1M Return vs Nifty]))/_xlfn.STDEV.P(Table2[1M Return vs Nifty])</f>
        <v>-0.15012211241967785</v>
      </c>
      <c r="K193">
        <v>13.291050513141901</v>
      </c>
      <c r="L193">
        <f>(Table2[[#This Row],[6M Return vs Nifty]]-AVERAGE(Table2[6M Return vs Nifty]))/_xlfn.STDEV.P(Table2[6M Return vs Nifty])</f>
        <v>0.22596505943960773</v>
      </c>
      <c r="M193">
        <v>-1.46688962118116</v>
      </c>
      <c r="N193">
        <f>(Table2[[#This Row],[1W Return vs Nifty]]-AVERAGE(Table2[1W Return vs Nifty]))/_xlfn.STDEV.P(Table2[1W Return vs Nifty])</f>
        <v>-0.472501653446048</v>
      </c>
      <c r="O193">
        <v>1361.66</v>
      </c>
      <c r="P193">
        <v>1350.56262657613</v>
      </c>
      <c r="Q193">
        <v>1208.8394214510799</v>
      </c>
      <c r="R193">
        <v>60.511560373351003</v>
      </c>
      <c r="S193" s="2">
        <f>(Table2[[#This Row],[Close Price]]-Table2[[#This Row],[20D EMA]])/Table2[[#This Row],[20D EMA]]</f>
        <v>3.8482440550504596E-3</v>
      </c>
      <c r="T193" s="2">
        <f>(Table2[[#This Row],[Close Price]]-Table2[[#This Row],[50D EMA]])/Table2[[#This Row],[50D EMA]]</f>
        <v>1.2096716658958393E-2</v>
      </c>
      <c r="U193" s="2">
        <f>(Table2[[#This Row],[Close Price]]-Table2[[#This Row],[200D EMA]])/Table2[[#This Row],[200D EMA]]</f>
        <v>0.1307539907651139</v>
      </c>
      <c r="V193">
        <v>0.34285725685130303</v>
      </c>
      <c r="W193">
        <v>1362</v>
      </c>
      <c r="X193">
        <v>1369.95</v>
      </c>
      <c r="Y193">
        <v>1362</v>
      </c>
      <c r="Z193">
        <v>1369.95</v>
      </c>
      <c r="AA193">
        <v>1345.5</v>
      </c>
      <c r="AB193">
        <v>1387</v>
      </c>
      <c r="AC193" s="2">
        <f>(Table2[[#This Row],[Close Price]]/Table2[[#This Row],[Day Low]])-1</f>
        <v>3.5976505139501125E-3</v>
      </c>
      <c r="AD193" s="2">
        <f>(Table2[[#This Row],[Day High]]/Table2[[#This Row],[Close Price]])-1</f>
        <v>2.2313263589142096E-3</v>
      </c>
      <c r="AE193" s="2">
        <f>(Table2[[#This Row],[Close Price]]/Table2[[#This Row],[Current Week Low]])-1</f>
        <v>3.5976505139501125E-3</v>
      </c>
      <c r="AF193" s="2">
        <f>(Table2[[#This Row],[Current Week High]]/Table2[[#This Row],[Close Price]])-1</f>
        <v>2.2313263589142096E-3</v>
      </c>
      <c r="AG193" s="2">
        <f>(Table2[[#This Row],[Close Price]]/Table2[[#This Row],[Current Month Low]])-1</f>
        <v>1.590486807878122E-2</v>
      </c>
      <c r="AH193" s="2">
        <f>(Table2[[#This Row],[Current Month High]]/Table2[[#This Row],[Close Price]])-1</f>
        <v>1.4704806496451672E-2</v>
      </c>
      <c r="AI193">
        <v>3.5189114053698098</v>
      </c>
      <c r="AJ193">
        <v>76.146907216494796</v>
      </c>
      <c r="AK193" t="str">
        <f>IF(AND(Table2[[#This Row],[20D EMA]]&gt;Table2[[#This Row],[50D EMA]],Table2[[#This Row],[50D EMA]]&gt;Table2[[#This Row],[200D EMA]]),"Uptrend","Downtrend/NoTrend")</f>
        <v>Uptrend</v>
      </c>
      <c r="AL193">
        <v>-0.18</v>
      </c>
      <c r="AM193" t="s">
        <v>10339</v>
      </c>
      <c r="AN193">
        <v>0.79</v>
      </c>
      <c r="AO193" t="s">
        <v>10340</v>
      </c>
      <c r="AP193">
        <v>0.10858465787364099</v>
      </c>
      <c r="AQ193">
        <f>(Table2[[#This Row],[Sharpe Ratio]]-AVERAGE(Table2[Sharpe Ratio]))/_xlfn.STDEV.P(Table2[Sharpe Ratio])</f>
        <v>0.48789040951413404</v>
      </c>
      <c r="AR1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0.29336361812437883</v>
      </c>
      <c r="AS193">
        <f>_xlfn.RANK.AVG(Table2[[#This Row],[1Y Return vs Nifty Z-Score]],Table2[1Y Return vs Nifty Z-Score])</f>
        <v>240</v>
      </c>
      <c r="AT193">
        <f>_xlfn.RANK.AVG(Table2[[#This Row],[6M Return vs Nifty Z-Score]],Table2[6M Return vs Nifty Z-Score])</f>
        <v>250</v>
      </c>
      <c r="AU193">
        <f>_xlfn.RANK.AVG(Table2[[#This Row],[Sharpe Ratio Z-Score]],Table2[Sharpe Ratio Z-Score])</f>
        <v>220</v>
      </c>
      <c r="AV193">
        <f>(Table2[[#This Row],[Rank 1Y]]+Table2[[#This Row],[Rank 6M]]+Table2[[#This Row],[Rank Sharpe]])/3</f>
        <v>236.66666666666666</v>
      </c>
    </row>
    <row r="194" spans="1:48" x14ac:dyDescent="0.3">
      <c r="A194" t="s">
        <v>1761</v>
      </c>
      <c r="B194" t="s">
        <v>1762</v>
      </c>
      <c r="C194" t="s">
        <v>10299</v>
      </c>
      <c r="D194" t="s">
        <v>51</v>
      </c>
      <c r="E194">
        <v>4563.3747599999997</v>
      </c>
      <c r="F194">
        <v>567</v>
      </c>
      <c r="G194">
        <v>81.985616137243895</v>
      </c>
      <c r="H194">
        <f>(Table2[[#This Row],[1Y Return vs Nifty]]-AVERAGE(Table2[1Y Return vs Nifty]))/_xlfn.STDEV.P(Table2[1Y Return vs Nifty])</f>
        <v>0.84292932488634875</v>
      </c>
      <c r="I194">
        <v>43.606357441809301</v>
      </c>
      <c r="J194">
        <f>(Table2[[#This Row],[1M Return vs Nifty]]-AVERAGE(Table2[1M Return vs Nifty]))/_xlfn.STDEV.P(Table2[1M Return vs Nifty])</f>
        <v>3.9575152274545444</v>
      </c>
      <c r="K194">
        <v>47.999333888687303</v>
      </c>
      <c r="L194">
        <f>(Table2[[#This Row],[6M Return vs Nifty]]-AVERAGE(Table2[6M Return vs Nifty]))/_xlfn.STDEV.P(Table2[6M Return vs Nifty])</f>
        <v>1.4169174109946243</v>
      </c>
      <c r="M194">
        <v>2.9895574623124599</v>
      </c>
      <c r="N194">
        <f>(Table2[[#This Row],[1W Return vs Nifty]]-AVERAGE(Table2[1W Return vs Nifty]))/_xlfn.STDEV.P(Table2[1W Return vs Nifty])</f>
        <v>0.48163604118248915</v>
      </c>
      <c r="O194">
        <v>490.24</v>
      </c>
      <c r="P194">
        <v>441.58299500229998</v>
      </c>
      <c r="Q194">
        <v>368.91535787265798</v>
      </c>
      <c r="R194">
        <v>81.848707928481005</v>
      </c>
      <c r="S194" s="2">
        <f>(Table2[[#This Row],[Close Price]]-Table2[[#This Row],[20D EMA]])/Table2[[#This Row],[20D EMA]]</f>
        <v>0.15657637075718014</v>
      </c>
      <c r="T194" s="2">
        <f>(Table2[[#This Row],[Close Price]]-Table2[[#This Row],[50D EMA]])/Table2[[#This Row],[50D EMA]]</f>
        <v>0.28401683583183901</v>
      </c>
      <c r="U194" s="2">
        <f>(Table2[[#This Row],[Close Price]]-Table2[[#This Row],[200D EMA]])/Table2[[#This Row],[200D EMA]]</f>
        <v>0.53693791245122624</v>
      </c>
      <c r="V194">
        <v>2.7341141409619101</v>
      </c>
      <c r="W194">
        <v>555.35</v>
      </c>
      <c r="X194">
        <v>576</v>
      </c>
      <c r="Y194">
        <v>555.35</v>
      </c>
      <c r="Z194">
        <v>576</v>
      </c>
      <c r="AA194">
        <v>384.1</v>
      </c>
      <c r="AB194">
        <v>576</v>
      </c>
      <c r="AC194" s="2">
        <f>(Table2[[#This Row],[Close Price]]/Table2[[#This Row],[Day Low]])-1</f>
        <v>2.0977761771855619E-2</v>
      </c>
      <c r="AD194" s="2">
        <f>(Table2[[#This Row],[Day High]]/Table2[[#This Row],[Close Price]])-1</f>
        <v>1.5873015873015817E-2</v>
      </c>
      <c r="AE194" s="2">
        <f>(Table2[[#This Row],[Close Price]]/Table2[[#This Row],[Current Week Low]])-1</f>
        <v>2.0977761771855619E-2</v>
      </c>
      <c r="AF194" s="2">
        <f>(Table2[[#This Row],[Current Week High]]/Table2[[#This Row],[Close Price]])-1</f>
        <v>1.5873015873015817E-2</v>
      </c>
      <c r="AG194" s="2">
        <f>(Table2[[#This Row],[Close Price]]/Table2[[#This Row],[Current Month Low]])-1</f>
        <v>0.47617807862535799</v>
      </c>
      <c r="AH194" s="2">
        <f>(Table2[[#This Row],[Current Month High]]/Table2[[#This Row],[Close Price]])-1</f>
        <v>1.5873015873015817E-2</v>
      </c>
      <c r="AI194">
        <v>1.5873015873015801</v>
      </c>
      <c r="AJ194">
        <v>141.37931034482699</v>
      </c>
      <c r="AK194" t="str">
        <f>IF(AND(Table2[[#This Row],[20D EMA]]&gt;Table2[[#This Row],[50D EMA]],Table2[[#This Row],[50D EMA]]&gt;Table2[[#This Row],[200D EMA]]),"Uptrend","Downtrend/NoTrend")</f>
        <v>Uptrend</v>
      </c>
      <c r="AL194">
        <v>0.39</v>
      </c>
      <c r="AM194" t="s">
        <v>10340</v>
      </c>
      <c r="AN194">
        <v>34.17</v>
      </c>
      <c r="AO194" t="s">
        <v>10340</v>
      </c>
      <c r="AP194">
        <v>6.7360358033399998E-4</v>
      </c>
      <c r="AQ194">
        <f>(Table2[[#This Row],[Sharpe Ratio]]-AVERAGE(Table2[Sharpe Ratio]))/_xlfn.STDEV.P(Table2[Sharpe Ratio])</f>
        <v>-0.74295345057735662</v>
      </c>
      <c r="AR1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5.956044553940651</v>
      </c>
      <c r="AS194">
        <f>_xlfn.RANK.AVG(Table2[[#This Row],[1Y Return vs Nifty Z-Score]],Table2[1Y Return vs Nifty Z-Score])</f>
        <v>123</v>
      </c>
      <c r="AT194">
        <f>_xlfn.RANK.AVG(Table2[[#This Row],[6M Return vs Nifty Z-Score]],Table2[6M Return vs Nifty Z-Score])</f>
        <v>65</v>
      </c>
      <c r="AU194">
        <f>_xlfn.RANK.AVG(Table2[[#This Row],[Sharpe Ratio Z-Score]],Table2[Sharpe Ratio Z-Score])</f>
        <v>523</v>
      </c>
      <c r="AV194">
        <f>(Table2[[#This Row],[Rank 1Y]]+Table2[[#This Row],[Rank 6M]]+Table2[[#This Row],[Rank Sharpe]])/3</f>
        <v>237</v>
      </c>
    </row>
    <row r="195" spans="1:48" x14ac:dyDescent="0.3">
      <c r="A195" t="s">
        <v>271</v>
      </c>
      <c r="B195" t="s">
        <v>272</v>
      </c>
      <c r="C195" t="s">
        <v>10305</v>
      </c>
      <c r="D195" t="s">
        <v>222</v>
      </c>
      <c r="E195">
        <v>101757.99333375</v>
      </c>
      <c r="F195">
        <v>6766.5</v>
      </c>
      <c r="G195">
        <v>3.02844556557584</v>
      </c>
      <c r="H195">
        <f>(Table2[[#This Row],[1Y Return vs Nifty]]-AVERAGE(Table2[1Y Return vs Nifty]))/_xlfn.STDEV.P(Table2[1Y Return vs Nifty])</f>
        <v>-0.40924549737303756</v>
      </c>
      <c r="I195">
        <v>4.25681450859366</v>
      </c>
      <c r="J195">
        <f>(Table2[[#This Row],[1M Return vs Nifty]]-AVERAGE(Table2[1M Return vs Nifty]))/_xlfn.STDEV.P(Table2[1M Return vs Nifty])</f>
        <v>0.25627871847073624</v>
      </c>
      <c r="K195">
        <v>28.252915572046099</v>
      </c>
      <c r="L195">
        <f>(Table2[[#This Row],[6M Return vs Nifty]]-AVERAGE(Table2[6M Return vs Nifty]))/_xlfn.STDEV.P(Table2[6M Return vs Nifty])</f>
        <v>0.73935456311369396</v>
      </c>
      <c r="M195">
        <v>-0.82337218451065797</v>
      </c>
      <c r="N195">
        <f>(Table2[[#This Row],[1W Return vs Nifty]]-AVERAGE(Table2[1W Return vs Nifty]))/_xlfn.STDEV.P(Table2[1W Return vs Nifty])</f>
        <v>-0.33472278342371814</v>
      </c>
      <c r="O195">
        <v>6661.53</v>
      </c>
      <c r="P195">
        <v>6587.2770666091401</v>
      </c>
      <c r="Q195">
        <v>5783.6440406983002</v>
      </c>
      <c r="R195">
        <v>57.837147388568198</v>
      </c>
      <c r="S195" s="2">
        <f>(Table2[[#This Row],[Close Price]]-Table2[[#This Row],[20D EMA]])/Table2[[#This Row],[20D EMA]]</f>
        <v>1.5757641262592867E-2</v>
      </c>
      <c r="T195" s="2">
        <f>(Table2[[#This Row],[Close Price]]-Table2[[#This Row],[50D EMA]])/Table2[[#This Row],[50D EMA]]</f>
        <v>2.7207438153670455E-2</v>
      </c>
      <c r="U195" s="2">
        <f>(Table2[[#This Row],[Close Price]]-Table2[[#This Row],[200D EMA]])/Table2[[#This Row],[200D EMA]]</f>
        <v>0.16993714557561754</v>
      </c>
      <c r="V195">
        <v>0.652443183715394</v>
      </c>
      <c r="W195">
        <v>6722.3</v>
      </c>
      <c r="X195">
        <v>6804.9</v>
      </c>
      <c r="Y195">
        <v>6722.3</v>
      </c>
      <c r="Z195">
        <v>6804.9</v>
      </c>
      <c r="AA195">
        <v>6308.75</v>
      </c>
      <c r="AB195">
        <v>6906</v>
      </c>
      <c r="AC195" s="2">
        <f>(Table2[[#This Row],[Close Price]]/Table2[[#This Row],[Day Low]])-1</f>
        <v>6.5751305356798184E-3</v>
      </c>
      <c r="AD195" s="2">
        <f>(Table2[[#This Row],[Day High]]/Table2[[#This Row],[Close Price]])-1</f>
        <v>5.6750166260253199E-3</v>
      </c>
      <c r="AE195" s="2">
        <f>(Table2[[#This Row],[Close Price]]/Table2[[#This Row],[Current Week Low]])-1</f>
        <v>6.5751305356798184E-3</v>
      </c>
      <c r="AF195" s="2">
        <f>(Table2[[#This Row],[Current Week High]]/Table2[[#This Row],[Close Price]])-1</f>
        <v>5.6750166260253199E-3</v>
      </c>
      <c r="AG195" s="2">
        <f>(Table2[[#This Row],[Close Price]]/Table2[[#This Row],[Current Month Low]])-1</f>
        <v>7.2557955220923231E-2</v>
      </c>
      <c r="AH195" s="2">
        <f>(Table2[[#This Row],[Current Month High]]/Table2[[#This Row],[Close Price]])-1</f>
        <v>2.0616271336732384E-2</v>
      </c>
      <c r="AI195">
        <v>8.3492204241483794</v>
      </c>
      <c r="AJ195">
        <v>78.018942383583195</v>
      </c>
      <c r="AK195" t="str">
        <f>IF(AND(Table2[[#This Row],[20D EMA]]&gt;Table2[[#This Row],[50D EMA]],Table2[[#This Row],[50D EMA]]&gt;Table2[[#This Row],[200D EMA]]),"Uptrend","Downtrend/NoTrend")</f>
        <v>Uptrend</v>
      </c>
      <c r="AL195">
        <v>-0.1</v>
      </c>
      <c r="AM195" t="s">
        <v>10339</v>
      </c>
      <c r="AN195">
        <v>0.88</v>
      </c>
      <c r="AO195" t="s">
        <v>10340</v>
      </c>
      <c r="AP195">
        <v>0.14143753388260899</v>
      </c>
      <c r="AQ195">
        <f>(Table2[[#This Row],[Sharpe Ratio]]-AVERAGE(Table2[Sharpe Ratio]))/_xlfn.STDEV.P(Table2[Sharpe Ratio])</f>
        <v>0.86261347182502945</v>
      </c>
      <c r="AR1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1.114278472612704</v>
      </c>
      <c r="AS195">
        <f>_xlfn.RANK.AVG(Table2[[#This Row],[1Y Return vs Nifty Z-Score]],Table2[1Y Return vs Nifty Z-Score])</f>
        <v>426</v>
      </c>
      <c r="AT195">
        <f>_xlfn.RANK.AVG(Table2[[#This Row],[6M Return vs Nifty Z-Score]],Table2[6M Return vs Nifty Z-Score])</f>
        <v>145</v>
      </c>
      <c r="AU195">
        <f>_xlfn.RANK.AVG(Table2[[#This Row],[Sharpe Ratio Z-Score]],Table2[Sharpe Ratio Z-Score])</f>
        <v>141</v>
      </c>
      <c r="AV195">
        <f>(Table2[[#This Row],[Rank 1Y]]+Table2[[#This Row],[Rank 6M]]+Table2[[#This Row],[Rank Sharpe]])/3</f>
        <v>237.33333333333334</v>
      </c>
    </row>
    <row r="196" spans="1:48" x14ac:dyDescent="0.3">
      <c r="A196" t="s">
        <v>223</v>
      </c>
      <c r="B196" t="s">
        <v>224</v>
      </c>
      <c r="C196" t="s">
        <v>10295</v>
      </c>
      <c r="D196" t="s">
        <v>54</v>
      </c>
      <c r="E196">
        <v>118884.58666874999</v>
      </c>
      <c r="F196">
        <v>3162.15</v>
      </c>
      <c r="G196">
        <v>40.020496130210503</v>
      </c>
      <c r="H196">
        <f>(Table2[[#This Row],[1Y Return vs Nifty]]-AVERAGE(Table2[1Y Return vs Nifty]))/_xlfn.STDEV.P(Table2[1Y Return vs Nifty])</f>
        <v>0.1774081783528082</v>
      </c>
      <c r="I196">
        <v>15.264431407217501</v>
      </c>
      <c r="J196">
        <f>(Table2[[#This Row],[1M Return vs Nifty]]-AVERAGE(Table2[1M Return vs Nifty]))/_xlfn.STDEV.P(Table2[1M Return vs Nifty])</f>
        <v>1.2916603393256716</v>
      </c>
      <c r="K196">
        <v>14.184482191120599</v>
      </c>
      <c r="L196">
        <f>(Table2[[#This Row],[6M Return vs Nifty]]-AVERAGE(Table2[6M Return vs Nifty]))/_xlfn.STDEV.P(Table2[6M Return vs Nifty])</f>
        <v>0.25662156141435444</v>
      </c>
      <c r="M196">
        <v>1.4024998719944</v>
      </c>
      <c r="N196">
        <f>(Table2[[#This Row],[1W Return vs Nifty]]-AVERAGE(Table2[1W Return vs Nifty]))/_xlfn.STDEV.P(Table2[1W Return vs Nifty])</f>
        <v>0.14184260437100885</v>
      </c>
      <c r="O196">
        <v>3005.71</v>
      </c>
      <c r="P196">
        <v>2870.6293526979198</v>
      </c>
      <c r="Q196">
        <v>2471.7157395274699</v>
      </c>
      <c r="R196">
        <v>70.176481579238995</v>
      </c>
      <c r="S196" s="2">
        <f>(Table2[[#This Row],[Close Price]]-Table2[[#This Row],[20D EMA]])/Table2[[#This Row],[20D EMA]]</f>
        <v>5.2047602729471593E-2</v>
      </c>
      <c r="T196" s="2">
        <f>(Table2[[#This Row],[Close Price]]-Table2[[#This Row],[50D EMA]])/Table2[[#This Row],[50D EMA]]</f>
        <v>0.10155286924384675</v>
      </c>
      <c r="U196" s="2">
        <f>(Table2[[#This Row],[Close Price]]-Table2[[#This Row],[200D EMA]])/Table2[[#This Row],[200D EMA]]</f>
        <v>0.27933400650858176</v>
      </c>
      <c r="V196">
        <v>0.74699373612730902</v>
      </c>
      <c r="W196">
        <v>3111</v>
      </c>
      <c r="X196">
        <v>3179.75</v>
      </c>
      <c r="Y196">
        <v>3111</v>
      </c>
      <c r="Z196">
        <v>3179.75</v>
      </c>
      <c r="AA196">
        <v>2808.1</v>
      </c>
      <c r="AB196">
        <v>3190</v>
      </c>
      <c r="AC196" s="2">
        <f>(Table2[[#This Row],[Close Price]]/Table2[[#This Row],[Day Low]])-1</f>
        <v>1.644165863066549E-2</v>
      </c>
      <c r="AD196" s="2">
        <f>(Table2[[#This Row],[Day High]]/Table2[[#This Row],[Close Price]])-1</f>
        <v>5.5658333728634268E-3</v>
      </c>
      <c r="AE196" s="2">
        <f>(Table2[[#This Row],[Close Price]]/Table2[[#This Row],[Current Week Low]])-1</f>
        <v>1.644165863066549E-2</v>
      </c>
      <c r="AF196" s="2">
        <f>(Table2[[#This Row],[Current Week High]]/Table2[[#This Row],[Close Price]])-1</f>
        <v>5.5658333728634268E-3</v>
      </c>
      <c r="AG196" s="2">
        <f>(Table2[[#This Row],[Close Price]]/Table2[[#This Row],[Current Month Low]])-1</f>
        <v>0.12608169224742705</v>
      </c>
      <c r="AH196" s="2">
        <f>(Table2[[#This Row],[Current Month High]]/Table2[[#This Row],[Close Price]])-1</f>
        <v>8.8072988314911171E-3</v>
      </c>
      <c r="AI196">
        <v>0.88072988314911105</v>
      </c>
      <c r="AJ196">
        <v>79.580884232046998</v>
      </c>
      <c r="AK196" t="str">
        <f>IF(AND(Table2[[#This Row],[20D EMA]]&gt;Table2[[#This Row],[50D EMA]],Table2[[#This Row],[50D EMA]]&gt;Table2[[#This Row],[200D EMA]]),"Uptrend","Downtrend/NoTrend")</f>
        <v>Uptrend</v>
      </c>
      <c r="AL196">
        <v>0.23</v>
      </c>
      <c r="AM196" t="s">
        <v>10340</v>
      </c>
      <c r="AN196">
        <v>8.11</v>
      </c>
      <c r="AO196" t="s">
        <v>10340</v>
      </c>
      <c r="AP196">
        <v>0.105190725312849</v>
      </c>
      <c r="AQ196">
        <f>(Table2[[#This Row],[Sharpe Ratio]]-AVERAGE(Table2[Sharpe Ratio]))/_xlfn.STDEV.P(Table2[Sharpe Ratio])</f>
        <v>0.44917888842509845</v>
      </c>
      <c r="AR1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2.3167115718889417</v>
      </c>
      <c r="AS196">
        <f>_xlfn.RANK.AVG(Table2[[#This Row],[1Y Return vs Nifty Z-Score]],Table2[1Y Return vs Nifty Z-Score])</f>
        <v>251</v>
      </c>
      <c r="AT196">
        <f>_xlfn.RANK.AVG(Table2[[#This Row],[6M Return vs Nifty Z-Score]],Table2[6M Return vs Nifty Z-Score])</f>
        <v>240</v>
      </c>
      <c r="AU196">
        <f>_xlfn.RANK.AVG(Table2[[#This Row],[Sharpe Ratio Z-Score]],Table2[Sharpe Ratio Z-Score])</f>
        <v>226</v>
      </c>
      <c r="AV196">
        <f>(Table2[[#This Row],[Rank 1Y]]+Table2[[#This Row],[Rank 6M]]+Table2[[#This Row],[Rank Sharpe]])/3</f>
        <v>239</v>
      </c>
    </row>
    <row r="197" spans="1:48" x14ac:dyDescent="0.3">
      <c r="A197" t="s">
        <v>925</v>
      </c>
      <c r="B197" t="s">
        <v>926</v>
      </c>
      <c r="C197" t="s">
        <v>10308</v>
      </c>
      <c r="D197" t="s">
        <v>564</v>
      </c>
      <c r="E197">
        <v>16181.89768581</v>
      </c>
      <c r="F197">
        <v>860.55</v>
      </c>
      <c r="G197">
        <v>59.834250200908301</v>
      </c>
      <c r="H197">
        <f>(Table2[[#This Row],[1Y Return vs Nifty]]-AVERAGE(Table2[1Y Return vs Nifty]))/_xlfn.STDEV.P(Table2[1Y Return vs Nifty])</f>
        <v>0.49163276115048254</v>
      </c>
      <c r="I197">
        <v>-1.93265079785696</v>
      </c>
      <c r="J197">
        <f>(Table2[[#This Row],[1M Return vs Nifty]]-AVERAGE(Table2[1M Return vs Nifty]))/_xlfn.STDEV.P(Table2[1M Return vs Nifty])</f>
        <v>-0.32590529830944531</v>
      </c>
      <c r="K197">
        <v>1.8511983161223</v>
      </c>
      <c r="L197">
        <f>(Table2[[#This Row],[6M Return vs Nifty]]-AVERAGE(Table2[6M Return vs Nifty]))/_xlfn.STDEV.P(Table2[6M Return vs Nifty])</f>
        <v>-0.16657290413716988</v>
      </c>
      <c r="M197">
        <v>-1.9713778038115699</v>
      </c>
      <c r="N197">
        <f>(Table2[[#This Row],[1W Return vs Nifty]]-AVERAGE(Table2[1W Return vs Nifty]))/_xlfn.STDEV.P(Table2[1W Return vs Nifty])</f>
        <v>-0.58051397414098282</v>
      </c>
      <c r="O197">
        <v>857.77</v>
      </c>
      <c r="P197">
        <v>825.849678361109</v>
      </c>
      <c r="Q197">
        <v>694.77337899309805</v>
      </c>
      <c r="R197">
        <v>49.093794537158203</v>
      </c>
      <c r="S197" s="2">
        <f>(Table2[[#This Row],[Close Price]]-Table2[[#This Row],[20D EMA]])/Table2[[#This Row],[20D EMA]]</f>
        <v>3.240962029448422E-3</v>
      </c>
      <c r="T197" s="2">
        <f>(Table2[[#This Row],[Close Price]]-Table2[[#This Row],[50D EMA]])/Table2[[#This Row],[50D EMA]]</f>
        <v>4.2017721321576849E-2</v>
      </c>
      <c r="U197" s="2">
        <f>(Table2[[#This Row],[Close Price]]-Table2[[#This Row],[200D EMA]])/Table2[[#This Row],[200D EMA]]</f>
        <v>0.23860531508440069</v>
      </c>
      <c r="V197">
        <v>0.67718416263555903</v>
      </c>
      <c r="W197">
        <v>846.7</v>
      </c>
      <c r="X197">
        <v>880</v>
      </c>
      <c r="Y197">
        <v>846.7</v>
      </c>
      <c r="Z197">
        <v>880</v>
      </c>
      <c r="AA197">
        <v>785</v>
      </c>
      <c r="AB197">
        <v>902</v>
      </c>
      <c r="AC197" s="2">
        <f>(Table2[[#This Row],[Close Price]]/Table2[[#This Row],[Day Low]])-1</f>
        <v>1.6357623715601566E-2</v>
      </c>
      <c r="AD197" s="2">
        <f>(Table2[[#This Row],[Day High]]/Table2[[#This Row],[Close Price]])-1</f>
        <v>2.2601824414618665E-2</v>
      </c>
      <c r="AE197" s="2">
        <f>(Table2[[#This Row],[Close Price]]/Table2[[#This Row],[Current Week Low]])-1</f>
        <v>1.6357623715601566E-2</v>
      </c>
      <c r="AF197" s="2">
        <f>(Table2[[#This Row],[Current Week High]]/Table2[[#This Row],[Close Price]])-1</f>
        <v>2.2601824414618665E-2</v>
      </c>
      <c r="AG197" s="2">
        <f>(Table2[[#This Row],[Close Price]]/Table2[[#This Row],[Current Month Low]])-1</f>
        <v>9.6242038216560521E-2</v>
      </c>
      <c r="AH197" s="2">
        <f>(Table2[[#This Row],[Current Month High]]/Table2[[#This Row],[Close Price]])-1</f>
        <v>4.8166870024983988E-2</v>
      </c>
      <c r="AI197">
        <v>7.6753239207483599</v>
      </c>
      <c r="AJ197">
        <v>104.40617577197099</v>
      </c>
      <c r="AK197" t="str">
        <f>IF(AND(Table2[[#This Row],[20D EMA]]&gt;Table2[[#This Row],[50D EMA]],Table2[[#This Row],[50D EMA]]&gt;Table2[[#This Row],[200D EMA]]),"Uptrend","Downtrend/NoTrend")</f>
        <v>Uptrend</v>
      </c>
      <c r="AL197">
        <v>0.21</v>
      </c>
      <c r="AM197" t="s">
        <v>10340</v>
      </c>
      <c r="AN197">
        <v>4.42</v>
      </c>
      <c r="AO197" t="s">
        <v>10340</v>
      </c>
      <c r="AP197">
        <v>0.128912053878453</v>
      </c>
      <c r="AQ197">
        <f>(Table2[[#This Row],[Sharpe Ratio]]-AVERAGE(Table2[Sharpe Ratio]))/_xlfn.STDEV.P(Table2[Sharpe Ratio])</f>
        <v>0.7197466426685809</v>
      </c>
      <c r="AR1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0.13838722723146557</v>
      </c>
      <c r="AS197">
        <f>_xlfn.RANK.AVG(Table2[[#This Row],[1Y Return vs Nifty Z-Score]],Table2[1Y Return vs Nifty Z-Score])</f>
        <v>170</v>
      </c>
      <c r="AT197">
        <f>_xlfn.RANK.AVG(Table2[[#This Row],[6M Return vs Nifty Z-Score]],Table2[6M Return vs Nifty Z-Score])</f>
        <v>378</v>
      </c>
      <c r="AU197">
        <f>_xlfn.RANK.AVG(Table2[[#This Row],[Sharpe Ratio Z-Score]],Table2[Sharpe Ratio Z-Score])</f>
        <v>169</v>
      </c>
      <c r="AV197">
        <f>(Table2[[#This Row],[Rank 1Y]]+Table2[[#This Row],[Rank 6M]]+Table2[[#This Row],[Rank Sharpe]])/3</f>
        <v>239</v>
      </c>
    </row>
    <row r="198" spans="1:48" x14ac:dyDescent="0.3">
      <c r="A198" t="s">
        <v>93</v>
      </c>
      <c r="B198" t="s">
        <v>94</v>
      </c>
      <c r="C198" t="s">
        <v>10300</v>
      </c>
      <c r="D198" t="s">
        <v>95</v>
      </c>
      <c r="E198">
        <v>314592.92417767498</v>
      </c>
      <c r="F198">
        <v>338.25</v>
      </c>
      <c r="G198">
        <v>51.670291240534503</v>
      </c>
      <c r="H198">
        <f>(Table2[[#This Row],[1Y Return vs Nifty]]-AVERAGE(Table2[1Y Return vs Nifty]))/_xlfn.STDEV.P(Table2[1Y Return vs Nifty])</f>
        <v>0.36216125417873751</v>
      </c>
      <c r="I198">
        <v>-2.1150931675082498</v>
      </c>
      <c r="J198">
        <f>(Table2[[#This Row],[1M Return vs Nifty]]-AVERAGE(Table2[1M Return vs Nifty]))/_xlfn.STDEV.P(Table2[1M Return vs Nifty])</f>
        <v>-0.34306591337643438</v>
      </c>
      <c r="K198">
        <v>4.4722002006560304</v>
      </c>
      <c r="L198">
        <f>(Table2[[#This Row],[6M Return vs Nifty]]-AVERAGE(Table2[6M Return vs Nifty]))/_xlfn.STDEV.P(Table2[6M Return vs Nifty])</f>
        <v>-7.6637936047826108E-2</v>
      </c>
      <c r="M198">
        <v>-3.3340154337969099</v>
      </c>
      <c r="N198">
        <f>(Table2[[#This Row],[1W Return vs Nifty]]-AVERAGE(Table2[1W Return vs Nifty]))/_xlfn.STDEV.P(Table2[1W Return vs Nifty])</f>
        <v>-0.87225847430658587</v>
      </c>
      <c r="O198">
        <v>339.81</v>
      </c>
      <c r="P198">
        <v>334.71651341047698</v>
      </c>
      <c r="Q198">
        <v>289.693768076769</v>
      </c>
      <c r="R198">
        <v>47.657127819161502</v>
      </c>
      <c r="S198" s="2">
        <f>(Table2[[#This Row],[Close Price]]-Table2[[#This Row],[20D EMA]])/Table2[[#This Row],[20D EMA]]</f>
        <v>-4.5908007415908954E-3</v>
      </c>
      <c r="T198" s="2">
        <f>(Table2[[#This Row],[Close Price]]-Table2[[#This Row],[50D EMA]])/Table2[[#This Row],[50D EMA]]</f>
        <v>1.0556654505987157E-2</v>
      </c>
      <c r="U198" s="2">
        <f>(Table2[[#This Row],[Close Price]]-Table2[[#This Row],[200D EMA]])/Table2[[#This Row],[200D EMA]]</f>
        <v>0.16761227638961004</v>
      </c>
      <c r="V198">
        <v>0.60382992465859497</v>
      </c>
      <c r="W198">
        <v>335.85</v>
      </c>
      <c r="X198">
        <v>341.5</v>
      </c>
      <c r="Y198">
        <v>335.85</v>
      </c>
      <c r="Z198">
        <v>341.5</v>
      </c>
      <c r="AA198">
        <v>330.5</v>
      </c>
      <c r="AB198">
        <v>362.5</v>
      </c>
      <c r="AC198" s="2">
        <f>(Table2[[#This Row],[Close Price]]/Table2[[#This Row],[Day Low]])-1</f>
        <v>7.1460473425635218E-3</v>
      </c>
      <c r="AD198" s="2">
        <f>(Table2[[#This Row],[Day High]]/Table2[[#This Row],[Close Price]])-1</f>
        <v>9.6082779009607489E-3</v>
      </c>
      <c r="AE198" s="2">
        <f>(Table2[[#This Row],[Close Price]]/Table2[[#This Row],[Current Week Low]])-1</f>
        <v>7.1460473425635218E-3</v>
      </c>
      <c r="AF198" s="2">
        <f>(Table2[[#This Row],[Current Week High]]/Table2[[#This Row],[Close Price]])-1</f>
        <v>9.6082779009607489E-3</v>
      </c>
      <c r="AG198" s="2">
        <f>(Table2[[#This Row],[Close Price]]/Table2[[#This Row],[Current Month Low]])-1</f>
        <v>2.3449319213313169E-2</v>
      </c>
      <c r="AH198" s="2">
        <f>(Table2[[#This Row],[Current Month High]]/Table2[[#This Row],[Close Price]])-1</f>
        <v>7.1692535107169331E-2</v>
      </c>
      <c r="AI198">
        <v>7.1692535107169304</v>
      </c>
      <c r="AJ198">
        <v>85.941043083900198</v>
      </c>
      <c r="AK198" t="str">
        <f>IF(AND(Table2[[#This Row],[20D EMA]]&gt;Table2[[#This Row],[50D EMA]],Table2[[#This Row],[50D EMA]]&gt;Table2[[#This Row],[200D EMA]]),"Uptrend","Downtrend/NoTrend")</f>
        <v>Uptrend</v>
      </c>
      <c r="AL198">
        <v>0</v>
      </c>
      <c r="AM198" t="s">
        <v>10341</v>
      </c>
      <c r="AN198">
        <v>-3.92</v>
      </c>
      <c r="AO198" t="s">
        <v>10339</v>
      </c>
      <c r="AP198">
        <v>0.123686124109235</v>
      </c>
      <c r="AQ198">
        <f>(Table2[[#This Row],[Sharpe Ratio]]-AVERAGE(Table2[Sharpe Ratio]))/_xlfn.STDEV.P(Table2[Sharpe Ratio])</f>
        <v>0.66013918528772697</v>
      </c>
      <c r="AR1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-0.26966188426438187</v>
      </c>
      <c r="AS198">
        <f>_xlfn.RANK.AVG(Table2[[#This Row],[1Y Return vs Nifty Z-Score]],Table2[1Y Return vs Nifty Z-Score])</f>
        <v>198</v>
      </c>
      <c r="AT198">
        <f>_xlfn.RANK.AVG(Table2[[#This Row],[6M Return vs Nifty Z-Score]],Table2[6M Return vs Nifty Z-Score])</f>
        <v>336</v>
      </c>
      <c r="AU198">
        <f>_xlfn.RANK.AVG(Table2[[#This Row],[Sharpe Ratio Z-Score]],Table2[Sharpe Ratio Z-Score])</f>
        <v>185</v>
      </c>
      <c r="AV198">
        <f>(Table2[[#This Row],[Rank 1Y]]+Table2[[#This Row],[Rank 6M]]+Table2[[#This Row],[Rank Sharpe]])/3</f>
        <v>239.66666666666666</v>
      </c>
    </row>
    <row r="199" spans="1:48" x14ac:dyDescent="0.3">
      <c r="A199" t="s">
        <v>338</v>
      </c>
      <c r="B199" t="s">
        <v>339</v>
      </c>
      <c r="C199" t="s">
        <v>10305</v>
      </c>
      <c r="D199" t="s">
        <v>196</v>
      </c>
      <c r="E199">
        <v>76391.155585140004</v>
      </c>
      <c r="F199">
        <v>260.14999999999998</v>
      </c>
      <c r="G199">
        <v>8.92802430559159</v>
      </c>
      <c r="H199">
        <f>(Table2[[#This Row],[1Y Return vs Nifty]]-AVERAGE(Table2[1Y Return vs Nifty]))/_xlfn.STDEV.P(Table2[1Y Return vs Nifty])</f>
        <v>-0.31568459711915686</v>
      </c>
      <c r="I199">
        <v>8.6765139595592693</v>
      </c>
      <c r="J199">
        <f>(Table2[[#This Row],[1M Return vs Nifty]]-AVERAGE(Table2[1M Return vs Nifty]))/_xlfn.STDEV.P(Table2[1M Return vs Nifty])</f>
        <v>0.67199772680618586</v>
      </c>
      <c r="K199">
        <v>36.454160054641399</v>
      </c>
      <c r="L199">
        <f>(Table2[[#This Row],[6M Return vs Nifty]]-AVERAGE(Table2[6M Return vs Nifty]))/_xlfn.STDEV.P(Table2[6M Return vs Nifty])</f>
        <v>1.0207655247720937</v>
      </c>
      <c r="M199">
        <v>-1.2417255154200399</v>
      </c>
      <c r="N199">
        <f>(Table2[[#This Row],[1W Return vs Nifty]]-AVERAGE(Table2[1W Return vs Nifty]))/_xlfn.STDEV.P(Table2[1W Return vs Nifty])</f>
        <v>-0.42429339319770909</v>
      </c>
      <c r="O199">
        <v>252.23</v>
      </c>
      <c r="P199">
        <v>240.680523380963</v>
      </c>
      <c r="Q199">
        <v>206.06350568600899</v>
      </c>
      <c r="R199">
        <v>66.159564407511894</v>
      </c>
      <c r="S199" s="2">
        <f>(Table2[[#This Row],[Close Price]]-Table2[[#This Row],[20D EMA]])/Table2[[#This Row],[20D EMA]]</f>
        <v>3.1399912778020012E-2</v>
      </c>
      <c r="T199" s="2">
        <f>(Table2[[#This Row],[Close Price]]-Table2[[#This Row],[50D EMA]])/Table2[[#This Row],[50D EMA]]</f>
        <v>8.089344474384233E-2</v>
      </c>
      <c r="U199" s="2">
        <f>(Table2[[#This Row],[Close Price]]-Table2[[#This Row],[200D EMA]])/Table2[[#This Row],[200D EMA]]</f>
        <v>0.26247488187649171</v>
      </c>
      <c r="V199">
        <v>0.49403546497904</v>
      </c>
      <c r="W199">
        <v>258.55</v>
      </c>
      <c r="X199">
        <v>261.14999999999998</v>
      </c>
      <c r="Y199">
        <v>258.55</v>
      </c>
      <c r="Z199">
        <v>261.14999999999998</v>
      </c>
      <c r="AA199">
        <v>240</v>
      </c>
      <c r="AB199">
        <v>262.85000000000002</v>
      </c>
      <c r="AC199" s="2">
        <f>(Table2[[#This Row],[Close Price]]/Table2[[#This Row],[Day Low]])-1</f>
        <v>6.1883581512278685E-3</v>
      </c>
      <c r="AD199" s="2">
        <f>(Table2[[#This Row],[Day High]]/Table2[[#This Row],[Close Price]])-1</f>
        <v>3.8439361906592584E-3</v>
      </c>
      <c r="AE199" s="2">
        <f>(Table2[[#This Row],[Close Price]]/Table2[[#This Row],[Current Week Low]])-1</f>
        <v>6.1883581512278685E-3</v>
      </c>
      <c r="AF199" s="2">
        <f>(Table2[[#This Row],[Current Week High]]/Table2[[#This Row],[Close Price]])-1</f>
        <v>3.8439361906592584E-3</v>
      </c>
      <c r="AG199" s="2">
        <f>(Table2[[#This Row],[Close Price]]/Table2[[#This Row],[Current Month Low]])-1</f>
        <v>8.3958333333333135E-2</v>
      </c>
      <c r="AH199" s="2">
        <f>(Table2[[#This Row],[Current Month High]]/Table2[[#This Row],[Close Price]])-1</f>
        <v>1.0378627714780153E-2</v>
      </c>
      <c r="AI199">
        <v>1.03786277147801</v>
      </c>
      <c r="AJ199">
        <v>65.1221834338305</v>
      </c>
      <c r="AK199" t="str">
        <f>IF(AND(Table2[[#This Row],[20D EMA]]&gt;Table2[[#This Row],[50D EMA]],Table2[[#This Row],[50D EMA]]&gt;Table2[[#This Row],[200D EMA]]),"Uptrend","Downtrend/NoTrend")</f>
        <v>Uptrend</v>
      </c>
      <c r="AL199">
        <v>0.09</v>
      </c>
      <c r="AM199" t="s">
        <v>10340</v>
      </c>
      <c r="AN199">
        <v>5.2</v>
      </c>
      <c r="AO199" t="s">
        <v>10340</v>
      </c>
      <c r="AP199">
        <v>0.101457704057485</v>
      </c>
      <c r="AQ199">
        <f>(Table2[[#This Row],[Sharpe Ratio]]-AVERAGE(Table2[Sharpe Ratio]))/_xlfn.STDEV.P(Table2[Sharpe Ratio])</f>
        <v>0.40659968908499167</v>
      </c>
      <c r="AR1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1.3593849503464053</v>
      </c>
      <c r="AS199">
        <f>_xlfn.RANK.AVG(Table2[[#This Row],[1Y Return vs Nifty Z-Score]],Table2[1Y Return vs Nifty Z-Score])</f>
        <v>384</v>
      </c>
      <c r="AT199">
        <f>_xlfn.RANK.AVG(Table2[[#This Row],[6M Return vs Nifty Z-Score]],Table2[6M Return vs Nifty Z-Score])</f>
        <v>99</v>
      </c>
      <c r="AU199">
        <f>_xlfn.RANK.AVG(Table2[[#This Row],[Sharpe Ratio Z-Score]],Table2[Sharpe Ratio Z-Score])</f>
        <v>236</v>
      </c>
      <c r="AV199">
        <f>(Table2[[#This Row],[Rank 1Y]]+Table2[[#This Row],[Rank 6M]]+Table2[[#This Row],[Rank Sharpe]])/3</f>
        <v>239.66666666666666</v>
      </c>
    </row>
    <row r="200" spans="1:48" x14ac:dyDescent="0.3">
      <c r="A200" t="s">
        <v>1011</v>
      </c>
      <c r="B200" t="s">
        <v>1012</v>
      </c>
      <c r="C200" t="s">
        <v>10299</v>
      </c>
      <c r="D200" t="s">
        <v>51</v>
      </c>
      <c r="E200">
        <v>13999.8341692799</v>
      </c>
      <c r="F200">
        <v>1841.8</v>
      </c>
      <c r="G200">
        <v>51.1313993936039</v>
      </c>
      <c r="H200">
        <f>(Table2[[#This Row],[1Y Return vs Nifty]]-AVERAGE(Table2[1Y Return vs Nifty]))/_xlfn.STDEV.P(Table2[1Y Return vs Nifty])</f>
        <v>0.35361501578440613</v>
      </c>
      <c r="I200">
        <v>15.088246169664901</v>
      </c>
      <c r="J200">
        <f>(Table2[[#This Row],[1M Return vs Nifty]]-AVERAGE(Table2[1M Return vs Nifty]))/_xlfn.STDEV.P(Table2[1M Return vs Nifty])</f>
        <v>1.2750882730457551</v>
      </c>
      <c r="K200">
        <v>11.9587866230813</v>
      </c>
      <c r="L200">
        <f>(Table2[[#This Row],[6M Return vs Nifty]]-AVERAGE(Table2[6M Return vs Nifty]))/_xlfn.STDEV.P(Table2[6M Return vs Nifty])</f>
        <v>0.18025081896301218</v>
      </c>
      <c r="M200">
        <v>7.0385180137344996</v>
      </c>
      <c r="N200">
        <f>(Table2[[#This Row],[1W Return vs Nifty]]-AVERAGE(Table2[1W Return vs Nifty]))/_xlfn.STDEV.P(Table2[1W Return vs Nifty])</f>
        <v>1.348529737841649</v>
      </c>
      <c r="O200">
        <v>1653.61</v>
      </c>
      <c r="P200">
        <v>1552.48179413864</v>
      </c>
      <c r="Q200">
        <v>1363.3549962995701</v>
      </c>
      <c r="R200">
        <v>71.880127992546406</v>
      </c>
      <c r="S200" s="2">
        <f>(Table2[[#This Row],[Close Price]]-Table2[[#This Row],[20D EMA]])/Table2[[#This Row],[20D EMA]]</f>
        <v>0.11380555269985067</v>
      </c>
      <c r="T200" s="2">
        <f>(Table2[[#This Row],[Close Price]]-Table2[[#This Row],[50D EMA]])/Table2[[#This Row],[50D EMA]]</f>
        <v>0.18635851766743694</v>
      </c>
      <c r="U200" s="2">
        <f>(Table2[[#This Row],[Close Price]]-Table2[[#This Row],[200D EMA]])/Table2[[#This Row],[200D EMA]]</f>
        <v>0.35093207931832093</v>
      </c>
      <c r="V200">
        <v>3.4393478936122799</v>
      </c>
      <c r="W200">
        <v>1767.55</v>
      </c>
      <c r="X200">
        <v>1960</v>
      </c>
      <c r="Y200">
        <v>1767.55</v>
      </c>
      <c r="Z200">
        <v>1960</v>
      </c>
      <c r="AA200">
        <v>1452</v>
      </c>
      <c r="AB200">
        <v>1960</v>
      </c>
      <c r="AC200" s="2">
        <f>(Table2[[#This Row],[Close Price]]/Table2[[#This Row],[Day Low]])-1</f>
        <v>4.2007298237673574E-2</v>
      </c>
      <c r="AD200" s="2">
        <f>(Table2[[#This Row],[Day High]]/Table2[[#This Row],[Close Price]])-1</f>
        <v>6.4176349223585616E-2</v>
      </c>
      <c r="AE200" s="2">
        <f>(Table2[[#This Row],[Close Price]]/Table2[[#This Row],[Current Week Low]])-1</f>
        <v>4.2007298237673574E-2</v>
      </c>
      <c r="AF200" s="2">
        <f>(Table2[[#This Row],[Current Week High]]/Table2[[#This Row],[Close Price]])-1</f>
        <v>6.4176349223585616E-2</v>
      </c>
      <c r="AG200" s="2">
        <f>(Table2[[#This Row],[Close Price]]/Table2[[#This Row],[Current Month Low]])-1</f>
        <v>0.26845730027548198</v>
      </c>
      <c r="AH200" s="2">
        <f>(Table2[[#This Row],[Current Month High]]/Table2[[#This Row],[Close Price]])-1</f>
        <v>6.4176349223585616E-2</v>
      </c>
      <c r="AI200">
        <v>6.4176349223585598</v>
      </c>
      <c r="AJ200">
        <v>93.060796645702297</v>
      </c>
      <c r="AK200" t="str">
        <f>IF(AND(Table2[[#This Row],[20D EMA]]&gt;Table2[[#This Row],[50D EMA]],Table2[[#This Row],[50D EMA]]&gt;Table2[[#This Row],[200D EMA]]),"Uptrend","Downtrend/NoTrend")</f>
        <v>Uptrend</v>
      </c>
      <c r="AL200">
        <v>0.22</v>
      </c>
      <c r="AM200" t="s">
        <v>10340</v>
      </c>
      <c r="AN200">
        <v>16.510000000000002</v>
      </c>
      <c r="AO200" t="s">
        <v>10340</v>
      </c>
      <c r="AP200">
        <v>9.5575381466642004E-2</v>
      </c>
      <c r="AQ200">
        <f>(Table2[[#This Row],[Sharpe Ratio]]-AVERAGE(Table2[Sharpe Ratio]))/_xlfn.STDEV.P(Table2[Sharpe Ratio])</f>
        <v>0.33950535207353655</v>
      </c>
      <c r="AR2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3.4969891977083591</v>
      </c>
      <c r="AS200">
        <f>_xlfn.RANK.AVG(Table2[[#This Row],[1Y Return vs Nifty Z-Score]],Table2[1Y Return vs Nifty Z-Score])</f>
        <v>202</v>
      </c>
      <c r="AT200">
        <f>_xlfn.RANK.AVG(Table2[[#This Row],[6M Return vs Nifty Z-Score]],Table2[6M Return vs Nifty Z-Score])</f>
        <v>273</v>
      </c>
      <c r="AU200">
        <f>_xlfn.RANK.AVG(Table2[[#This Row],[Sharpe Ratio Z-Score]],Table2[Sharpe Ratio Z-Score])</f>
        <v>244</v>
      </c>
      <c r="AV200">
        <f>(Table2[[#This Row],[Rank 1Y]]+Table2[[#This Row],[Rank 6M]]+Table2[[#This Row],[Rank Sharpe]])/3</f>
        <v>239.66666666666666</v>
      </c>
    </row>
    <row r="201" spans="1:48" x14ac:dyDescent="0.3">
      <c r="A201" t="s">
        <v>1055</v>
      </c>
      <c r="B201" t="s">
        <v>1056</v>
      </c>
      <c r="C201" t="s">
        <v>10305</v>
      </c>
      <c r="D201" t="s">
        <v>127</v>
      </c>
      <c r="E201">
        <v>12911.885316939901</v>
      </c>
      <c r="F201">
        <v>965.05</v>
      </c>
      <c r="G201">
        <v>35.585419683658799</v>
      </c>
      <c r="H201">
        <f>(Table2[[#This Row],[1Y Return vs Nifty]]-AVERAGE(Table2[1Y Return vs Nifty]))/_xlfn.STDEV.P(Table2[1Y Return vs Nifty])</f>
        <v>0.10707269113918187</v>
      </c>
      <c r="I201">
        <v>-7.8583118279858599</v>
      </c>
      <c r="J201">
        <f>(Table2[[#This Row],[1M Return vs Nifty]]-AVERAGE(Table2[1M Return vs Nifty]))/_xlfn.STDEV.P(Table2[1M Return vs Nifty])</f>
        <v>-0.88327576082788706</v>
      </c>
      <c r="K201">
        <v>11.9248583809299</v>
      </c>
      <c r="L201">
        <f>(Table2[[#This Row],[6M Return vs Nifty]]-AVERAGE(Table2[6M Return vs Nifty]))/_xlfn.STDEV.P(Table2[6M Return vs Nifty])</f>
        <v>0.17908663232384212</v>
      </c>
      <c r="M201">
        <v>-3.5901586841656998</v>
      </c>
      <c r="N201">
        <f>(Table2[[#This Row],[1W Return vs Nifty]]-AVERAGE(Table2[1W Return vs Nifty]))/_xlfn.STDEV.P(Table2[1W Return vs Nifty])</f>
        <v>-0.92709945543407735</v>
      </c>
      <c r="O201">
        <v>1024.32</v>
      </c>
      <c r="P201">
        <v>1036.12960765349</v>
      </c>
      <c r="Q201">
        <v>873.95101747379601</v>
      </c>
      <c r="R201">
        <v>34.9430727487632</v>
      </c>
      <c r="S201" s="2">
        <f>(Table2[[#This Row],[Close Price]]-Table2[[#This Row],[20D EMA]])/Table2[[#This Row],[20D EMA]]</f>
        <v>-5.7862777257107138E-2</v>
      </c>
      <c r="T201" s="2">
        <f>(Table2[[#This Row],[Close Price]]-Table2[[#This Row],[50D EMA]])/Table2[[#This Row],[50D EMA]]</f>
        <v>-6.8601077633968152E-2</v>
      </c>
      <c r="U201" s="2">
        <f>(Table2[[#This Row],[Close Price]]-Table2[[#This Row],[200D EMA]])/Table2[[#This Row],[200D EMA]]</f>
        <v>0.10423808738106469</v>
      </c>
      <c r="V201">
        <v>1.1300205808214301</v>
      </c>
      <c r="W201">
        <v>963.05</v>
      </c>
      <c r="X201">
        <v>1003</v>
      </c>
      <c r="Y201">
        <v>963.05</v>
      </c>
      <c r="Z201">
        <v>1003</v>
      </c>
      <c r="AA201">
        <v>945</v>
      </c>
      <c r="AB201">
        <v>1166.95</v>
      </c>
      <c r="AC201" s="2">
        <f>(Table2[[#This Row],[Close Price]]/Table2[[#This Row],[Day Low]])-1</f>
        <v>2.0767353719952641E-3</v>
      </c>
      <c r="AD201" s="2">
        <f>(Table2[[#This Row],[Day High]]/Table2[[#This Row],[Close Price]])-1</f>
        <v>3.9324387337443811E-2</v>
      </c>
      <c r="AE201" s="2">
        <f>(Table2[[#This Row],[Close Price]]/Table2[[#This Row],[Current Week Low]])-1</f>
        <v>2.0767353719952641E-3</v>
      </c>
      <c r="AF201" s="2">
        <f>(Table2[[#This Row],[Current Week High]]/Table2[[#This Row],[Close Price]])-1</f>
        <v>3.9324387337443811E-2</v>
      </c>
      <c r="AG201" s="2">
        <f>(Table2[[#This Row],[Close Price]]/Table2[[#This Row],[Current Month Low]])-1</f>
        <v>2.1216931216931245E-2</v>
      </c>
      <c r="AH201" s="2">
        <f>(Table2[[#This Row],[Current Month High]]/Table2[[#This Row],[Close Price]])-1</f>
        <v>0.20921195792964098</v>
      </c>
      <c r="AI201">
        <v>26.827625511631499</v>
      </c>
      <c r="AJ201">
        <v>74.102471585783803</v>
      </c>
      <c r="AK201" t="str">
        <f>IF(AND(Table2[[#This Row],[20D EMA]]&gt;Table2[[#This Row],[50D EMA]],Table2[[#This Row],[50D EMA]]&gt;Table2[[#This Row],[200D EMA]]),"Uptrend","Downtrend/NoTrend")</f>
        <v>Downtrend/NoTrend</v>
      </c>
      <c r="AL201">
        <v>0.04</v>
      </c>
      <c r="AM201" t="s">
        <v>10340</v>
      </c>
      <c r="AN201">
        <v>-15.73</v>
      </c>
      <c r="AO201" t="s">
        <v>10339</v>
      </c>
      <c r="AP201">
        <v>0.12559535994361801</v>
      </c>
      <c r="AQ201">
        <f>(Table2[[#This Row],[Sharpe Ratio]]-AVERAGE(Table2[Sharpe Ratio]))/_xlfn.STDEV.P(Table2[Sharpe Ratio])</f>
        <v>0.68191611277311359</v>
      </c>
      <c r="AR2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1">
        <f>_xlfn.RANK.AVG(Table2[[#This Row],[1Y Return vs Nifty Z-Score]],Table2[1Y Return vs Nifty Z-Score])</f>
        <v>270</v>
      </c>
      <c r="AT201">
        <f>_xlfn.RANK.AVG(Table2[[#This Row],[6M Return vs Nifty Z-Score]],Table2[6M Return vs Nifty Z-Score])</f>
        <v>274</v>
      </c>
      <c r="AU201">
        <f>_xlfn.RANK.AVG(Table2[[#This Row],[Sharpe Ratio Z-Score]],Table2[Sharpe Ratio Z-Score])</f>
        <v>177</v>
      </c>
      <c r="AV201">
        <f>(Table2[[#This Row],[Rank 1Y]]+Table2[[#This Row],[Rank 6M]]+Table2[[#This Row],[Rank Sharpe]])/3</f>
        <v>240.33333333333334</v>
      </c>
    </row>
    <row r="202" spans="1:48" x14ac:dyDescent="0.3">
      <c r="A202" t="s">
        <v>1363</v>
      </c>
      <c r="B202" t="s">
        <v>1364</v>
      </c>
      <c r="C202" t="s">
        <v>10301</v>
      </c>
      <c r="D202" t="s">
        <v>193</v>
      </c>
      <c r="E202">
        <v>8270.9232870800006</v>
      </c>
      <c r="F202">
        <v>1531.7</v>
      </c>
      <c r="G202">
        <v>31.412936586293299</v>
      </c>
      <c r="H202">
        <f>(Table2[[#This Row],[1Y Return vs Nifty]]-AVERAGE(Table2[1Y Return vs Nifty]))/_xlfn.STDEV.P(Table2[1Y Return vs Nifty])</f>
        <v>4.0901648750047766E-2</v>
      </c>
      <c r="I202">
        <v>9.9511767223150507</v>
      </c>
      <c r="J202">
        <f>(Table2[[#This Row],[1M Return vs Nifty]]-AVERAGE(Table2[1M Return vs Nifty]))/_xlfn.STDEV.P(Table2[1M Return vs Nifty])</f>
        <v>0.79189310556982229</v>
      </c>
      <c r="K202">
        <v>36.822796923642699</v>
      </c>
      <c r="L202">
        <f>(Table2[[#This Row],[6M Return vs Nifty]]-AVERAGE(Table2[6M Return vs Nifty]))/_xlfn.STDEV.P(Table2[6M Return vs Nifty])</f>
        <v>1.033414636261033</v>
      </c>
      <c r="M202">
        <v>1.6852576246889399</v>
      </c>
      <c r="N202">
        <f>(Table2[[#This Row],[1W Return vs Nifty]]-AVERAGE(Table2[1W Return vs Nifty]))/_xlfn.STDEV.P(Table2[1W Return vs Nifty])</f>
        <v>0.20238182434595206</v>
      </c>
      <c r="O202">
        <v>1449.34</v>
      </c>
      <c r="P202">
        <v>1361.7248645196601</v>
      </c>
      <c r="Q202">
        <v>1136.054613578</v>
      </c>
      <c r="R202">
        <v>81.4395193697341</v>
      </c>
      <c r="S202" s="2">
        <f>(Table2[[#This Row],[Close Price]]-Table2[[#This Row],[20D EMA]])/Table2[[#This Row],[20D EMA]]</f>
        <v>5.6825865566395829E-2</v>
      </c>
      <c r="T202" s="2">
        <f>(Table2[[#This Row],[Close Price]]-Table2[[#This Row],[50D EMA]])/Table2[[#This Row],[50D EMA]]</f>
        <v>0.12482340589433068</v>
      </c>
      <c r="U202" s="2">
        <f>(Table2[[#This Row],[Close Price]]-Table2[[#This Row],[200D EMA]])/Table2[[#This Row],[200D EMA]]</f>
        <v>0.34826264661336681</v>
      </c>
      <c r="V202">
        <v>0.56409163130075302</v>
      </c>
      <c r="W202">
        <v>1510</v>
      </c>
      <c r="X202">
        <v>1550</v>
      </c>
      <c r="Y202">
        <v>1510</v>
      </c>
      <c r="Z202">
        <v>1550</v>
      </c>
      <c r="AA202">
        <v>1339.7</v>
      </c>
      <c r="AB202">
        <v>1550</v>
      </c>
      <c r="AC202" s="2">
        <f>(Table2[[#This Row],[Close Price]]/Table2[[#This Row],[Day Low]])-1</f>
        <v>1.4370860927152451E-2</v>
      </c>
      <c r="AD202" s="2">
        <f>(Table2[[#This Row],[Day High]]/Table2[[#This Row],[Close Price]])-1</f>
        <v>1.1947509303388282E-2</v>
      </c>
      <c r="AE202" s="2">
        <f>(Table2[[#This Row],[Close Price]]/Table2[[#This Row],[Current Week Low]])-1</f>
        <v>1.4370860927152451E-2</v>
      </c>
      <c r="AF202" s="2">
        <f>(Table2[[#This Row],[Current Week High]]/Table2[[#This Row],[Close Price]])-1</f>
        <v>1.1947509303388282E-2</v>
      </c>
      <c r="AG202" s="2">
        <f>(Table2[[#This Row],[Close Price]]/Table2[[#This Row],[Current Month Low]])-1</f>
        <v>0.14331566768679549</v>
      </c>
      <c r="AH202" s="2">
        <f>(Table2[[#This Row],[Current Month High]]/Table2[[#This Row],[Close Price]])-1</f>
        <v>1.1947509303388282E-2</v>
      </c>
      <c r="AI202">
        <v>1.19475093033882</v>
      </c>
      <c r="AJ202">
        <v>86.678854357099297</v>
      </c>
      <c r="AK202" t="str">
        <f>IF(AND(Table2[[#This Row],[20D EMA]]&gt;Table2[[#This Row],[50D EMA]],Table2[[#This Row],[50D EMA]]&gt;Table2[[#This Row],[200D EMA]]),"Uptrend","Downtrend/NoTrend")</f>
        <v>Uptrend</v>
      </c>
      <c r="AL202">
        <v>0.42</v>
      </c>
      <c r="AM202" t="s">
        <v>10340</v>
      </c>
      <c r="AN202">
        <v>7.46</v>
      </c>
      <c r="AO202" t="s">
        <v>10340</v>
      </c>
      <c r="AP202">
        <v>7.1542548051591007E-2</v>
      </c>
      <c r="AQ202">
        <f>(Table2[[#This Row],[Sharpe Ratio]]-AVERAGE(Table2[Sharpe Ratio]))/_xlfn.STDEV.P(Table2[Sharpe Ratio])</f>
        <v>6.5384543568454356E-2</v>
      </c>
      <c r="AR2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2.1339757584953092</v>
      </c>
      <c r="AS202">
        <f>_xlfn.RANK.AVG(Table2[[#This Row],[1Y Return vs Nifty Z-Score]],Table2[1Y Return vs Nifty Z-Score])</f>
        <v>286</v>
      </c>
      <c r="AT202">
        <f>_xlfn.RANK.AVG(Table2[[#This Row],[6M Return vs Nifty Z-Score]],Table2[6M Return vs Nifty Z-Score])</f>
        <v>98</v>
      </c>
      <c r="AU202">
        <f>_xlfn.RANK.AVG(Table2[[#This Row],[Sharpe Ratio Z-Score]],Table2[Sharpe Ratio Z-Score])</f>
        <v>337</v>
      </c>
      <c r="AV202">
        <f>(Table2[[#This Row],[Rank 1Y]]+Table2[[#This Row],[Rank 6M]]+Table2[[#This Row],[Rank Sharpe]])/3</f>
        <v>240.33333333333334</v>
      </c>
    </row>
    <row r="203" spans="1:48" x14ac:dyDescent="0.3">
      <c r="A203" t="s">
        <v>750</v>
      </c>
      <c r="B203" t="s">
        <v>751</v>
      </c>
      <c r="C203" t="s">
        <v>10295</v>
      </c>
      <c r="D203" t="s">
        <v>412</v>
      </c>
      <c r="E203">
        <v>22437.182553999999</v>
      </c>
      <c r="F203">
        <v>6310</v>
      </c>
      <c r="G203">
        <v>111.712458117393</v>
      </c>
      <c r="H203">
        <f>(Table2[[#This Row],[1Y Return vs Nifty]]-AVERAGE(Table2[1Y Return vs Nifty]))/_xlfn.STDEV.P(Table2[1Y Return vs Nifty])</f>
        <v>1.3143646967888818</v>
      </c>
      <c r="I203">
        <v>14.356664088215499</v>
      </c>
      <c r="J203">
        <f>(Table2[[#This Row],[1M Return vs Nifty]]-AVERAGE(Table2[1M Return vs Nifty]))/_xlfn.STDEV.P(Table2[1M Return vs Nifty])</f>
        <v>1.2062753185020512</v>
      </c>
      <c r="K203">
        <v>34.094084845167004</v>
      </c>
      <c r="L203">
        <f>(Table2[[#This Row],[6M Return vs Nifty]]-AVERAGE(Table2[6M Return vs Nifty]))/_xlfn.STDEV.P(Table2[6M Return vs Nifty])</f>
        <v>0.93978378648910488</v>
      </c>
      <c r="M203">
        <v>-0.214754540779832</v>
      </c>
      <c r="N203">
        <f>(Table2[[#This Row],[1W Return vs Nifty]]-AVERAGE(Table2[1W Return vs Nifty]))/_xlfn.STDEV.P(Table2[1W Return vs Nifty])</f>
        <v>-0.20441605597474313</v>
      </c>
      <c r="O203">
        <v>6096.61</v>
      </c>
      <c r="P203">
        <v>5669.0889523296701</v>
      </c>
      <c r="Q203">
        <v>4449.3427877779905</v>
      </c>
      <c r="R203">
        <v>56.554006399719597</v>
      </c>
      <c r="S203" s="2">
        <f>(Table2[[#This Row],[Close Price]]-Table2[[#This Row],[20D EMA]])/Table2[[#This Row],[20D EMA]]</f>
        <v>3.5001418821279419E-2</v>
      </c>
      <c r="T203" s="2">
        <f>(Table2[[#This Row],[Close Price]]-Table2[[#This Row],[50D EMA]])/Table2[[#This Row],[50D EMA]]</f>
        <v>0.11305362344102085</v>
      </c>
      <c r="U203" s="2">
        <f>(Table2[[#This Row],[Close Price]]-Table2[[#This Row],[200D EMA]])/Table2[[#This Row],[200D EMA]]</f>
        <v>0.41818697748644917</v>
      </c>
      <c r="V203">
        <v>2.0005962406813298</v>
      </c>
      <c r="W203">
        <v>6201.1</v>
      </c>
      <c r="X203">
        <v>6363</v>
      </c>
      <c r="Y203">
        <v>6201.1</v>
      </c>
      <c r="Z203">
        <v>6363</v>
      </c>
      <c r="AA203">
        <v>5758.7</v>
      </c>
      <c r="AB203">
        <v>6898.85</v>
      </c>
      <c r="AC203" s="2">
        <f>(Table2[[#This Row],[Close Price]]/Table2[[#This Row],[Day Low]])-1</f>
        <v>1.756140039670373E-2</v>
      </c>
      <c r="AD203" s="2">
        <f>(Table2[[#This Row],[Day High]]/Table2[[#This Row],[Close Price]])-1</f>
        <v>8.3993660855783414E-3</v>
      </c>
      <c r="AE203" s="2">
        <f>(Table2[[#This Row],[Close Price]]/Table2[[#This Row],[Current Week Low]])-1</f>
        <v>1.756140039670373E-2</v>
      </c>
      <c r="AF203" s="2">
        <f>(Table2[[#This Row],[Current Week High]]/Table2[[#This Row],[Close Price]])-1</f>
        <v>8.3993660855783414E-3</v>
      </c>
      <c r="AG203" s="2">
        <f>(Table2[[#This Row],[Close Price]]/Table2[[#This Row],[Current Month Low]])-1</f>
        <v>9.5733412054804123E-2</v>
      </c>
      <c r="AH203" s="2">
        <f>(Table2[[#This Row],[Current Month High]]/Table2[[#This Row],[Close Price]])-1</f>
        <v>9.3320126782884261E-2</v>
      </c>
      <c r="AI203">
        <v>9.3320126782884198</v>
      </c>
      <c r="AJ203">
        <v>200.47619047619</v>
      </c>
      <c r="AK203" t="str">
        <f>IF(AND(Table2[[#This Row],[20D EMA]]&gt;Table2[[#This Row],[50D EMA]],Table2[[#This Row],[50D EMA]]&gt;Table2[[#This Row],[200D EMA]]),"Uptrend","Downtrend/NoTrend")</f>
        <v>Uptrend</v>
      </c>
      <c r="AL203">
        <v>0.25</v>
      </c>
      <c r="AM203" t="s">
        <v>10340</v>
      </c>
      <c r="AN203">
        <v>3.43</v>
      </c>
      <c r="AO203" t="s">
        <v>10340</v>
      </c>
      <c r="AQ203">
        <f>(Table2[[#This Row],[Sharpe Ratio]]-AVERAGE(Table2[Sharpe Ratio]))/_xlfn.STDEV.P(Table2[Sharpe Ratio])</f>
        <v>-0.75063663777647549</v>
      </c>
      <c r="AR2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2.505371108028819</v>
      </c>
      <c r="AS203">
        <f>_xlfn.RANK.AVG(Table2[[#This Row],[1Y Return vs Nifty Z-Score]],Table2[1Y Return vs Nifty Z-Score])</f>
        <v>69</v>
      </c>
      <c r="AT203">
        <f>_xlfn.RANK.AVG(Table2[[#This Row],[6M Return vs Nifty Z-Score]],Table2[6M Return vs Nifty Z-Score])</f>
        <v>109</v>
      </c>
      <c r="AU203">
        <f>_xlfn.RANK.AVG(Table2[[#This Row],[Sharpe Ratio Z-Score]],Table2[Sharpe Ratio Z-Score])</f>
        <v>547.5</v>
      </c>
      <c r="AV203">
        <f>(Table2[[#This Row],[Rank 1Y]]+Table2[[#This Row],[Rank 6M]]+Table2[[#This Row],[Rank Sharpe]])/3</f>
        <v>241.83333333333334</v>
      </c>
    </row>
    <row r="204" spans="1:48" x14ac:dyDescent="0.3">
      <c r="A204" t="s">
        <v>956</v>
      </c>
      <c r="B204" t="s">
        <v>957</v>
      </c>
      <c r="C204" t="s">
        <v>10305</v>
      </c>
      <c r="D204" t="s">
        <v>958</v>
      </c>
      <c r="E204">
        <v>15458.357961165</v>
      </c>
      <c r="F204">
        <v>1298.8499999999999</v>
      </c>
      <c r="G204">
        <v>39.137455199900501</v>
      </c>
      <c r="H204">
        <f>(Table2[[#This Row],[1Y Return vs Nifty]]-AVERAGE(Table2[1Y Return vs Nifty]))/_xlfn.STDEV.P(Table2[1Y Return vs Nifty])</f>
        <v>0.16340410991984622</v>
      </c>
      <c r="I204">
        <v>-7.0594430662337402</v>
      </c>
      <c r="J204">
        <f>(Table2[[#This Row],[1M Return vs Nifty]]-AVERAGE(Table2[1M Return vs Nifty]))/_xlfn.STDEV.P(Table2[1M Return vs Nifty])</f>
        <v>-0.80813378949922543</v>
      </c>
      <c r="K204">
        <v>-0.94736915572204605</v>
      </c>
      <c r="L204">
        <f>(Table2[[#This Row],[6M Return vs Nifty]]-AVERAGE(Table2[6M Return vs Nifty]))/_xlfn.STDEV.P(Table2[6M Return vs Nifty])</f>
        <v>-0.26260071615874403</v>
      </c>
      <c r="M204">
        <v>-1.0997643207866801</v>
      </c>
      <c r="N204">
        <f>(Table2[[#This Row],[1W Return vs Nifty]]-AVERAGE(Table2[1W Return vs Nifty]))/_xlfn.STDEV.P(Table2[1W Return vs Nifty])</f>
        <v>-0.39389910724828392</v>
      </c>
      <c r="O204">
        <v>1320.93</v>
      </c>
      <c r="P204">
        <v>1365.35136623111</v>
      </c>
      <c r="Q204">
        <v>1218.85415793835</v>
      </c>
      <c r="R204">
        <v>45.839671256721601</v>
      </c>
      <c r="S204" s="2">
        <f>(Table2[[#This Row],[Close Price]]-Table2[[#This Row],[20D EMA]])/Table2[[#This Row],[20D EMA]]</f>
        <v>-1.6715495900615593E-2</v>
      </c>
      <c r="T204" s="2">
        <f>(Table2[[#This Row],[Close Price]]-Table2[[#This Row],[50D EMA]])/Table2[[#This Row],[50D EMA]]</f>
        <v>-4.8706412045918392E-2</v>
      </c>
      <c r="U204" s="2">
        <f>(Table2[[#This Row],[Close Price]]-Table2[[#This Row],[200D EMA]])/Table2[[#This Row],[200D EMA]]</f>
        <v>6.5632004896270885E-2</v>
      </c>
      <c r="V204">
        <v>0.64975701803279196</v>
      </c>
      <c r="W204">
        <v>1291.0999999999999</v>
      </c>
      <c r="X204">
        <v>1316.8</v>
      </c>
      <c r="Y204">
        <v>1291.0999999999999</v>
      </c>
      <c r="Z204">
        <v>1316.8</v>
      </c>
      <c r="AA204">
        <v>1227.55</v>
      </c>
      <c r="AB204">
        <v>1392.1</v>
      </c>
      <c r="AC204" s="2">
        <f>(Table2[[#This Row],[Close Price]]/Table2[[#This Row],[Day Low]])-1</f>
        <v>6.0026334133684855E-3</v>
      </c>
      <c r="AD204" s="2">
        <f>(Table2[[#This Row],[Day High]]/Table2[[#This Row],[Close Price]])-1</f>
        <v>1.3819917619432687E-2</v>
      </c>
      <c r="AE204" s="2">
        <f>(Table2[[#This Row],[Close Price]]/Table2[[#This Row],[Current Week Low]])-1</f>
        <v>6.0026334133684855E-3</v>
      </c>
      <c r="AF204" s="2">
        <f>(Table2[[#This Row],[Current Week High]]/Table2[[#This Row],[Close Price]])-1</f>
        <v>1.3819917619432687E-2</v>
      </c>
      <c r="AG204" s="2">
        <f>(Table2[[#This Row],[Close Price]]/Table2[[#This Row],[Current Month Low]])-1</f>
        <v>5.808317380147443E-2</v>
      </c>
      <c r="AH204" s="2">
        <f>(Table2[[#This Row],[Current Month High]]/Table2[[#This Row],[Close Price]])-1</f>
        <v>7.179427955499107E-2</v>
      </c>
      <c r="AI204">
        <v>30.5000577433883</v>
      </c>
      <c r="AJ204">
        <v>101.57523085279701</v>
      </c>
      <c r="AK204" t="str">
        <f>IF(AND(Table2[[#This Row],[20D EMA]]&gt;Table2[[#This Row],[50D EMA]],Table2[[#This Row],[50D EMA]]&gt;Table2[[#This Row],[200D EMA]]),"Uptrend","Downtrend/NoTrend")</f>
        <v>Downtrend/NoTrend</v>
      </c>
      <c r="AL204">
        <v>-0.14000000000000001</v>
      </c>
      <c r="AM204" t="s">
        <v>10339</v>
      </c>
      <c r="AN204">
        <v>-0.46</v>
      </c>
      <c r="AO204" t="s">
        <v>10339</v>
      </c>
      <c r="AP204">
        <v>0.186036840202005</v>
      </c>
      <c r="AQ204">
        <f>(Table2[[#This Row],[Sharpe Ratio]]-AVERAGE(Table2[Sharpe Ratio]))/_xlfn.STDEV.P(Table2[Sharpe Ratio])</f>
        <v>1.3713174475860463</v>
      </c>
      <c r="AR2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4">
        <f>_xlfn.RANK.AVG(Table2[[#This Row],[1Y Return vs Nifty Z-Score]],Table2[1Y Return vs Nifty Z-Score])</f>
        <v>254</v>
      </c>
      <c r="AT204">
        <f>_xlfn.RANK.AVG(Table2[[#This Row],[6M Return vs Nifty Z-Score]],Table2[6M Return vs Nifty Z-Score])</f>
        <v>412</v>
      </c>
      <c r="AU204">
        <f>_xlfn.RANK.AVG(Table2[[#This Row],[Sharpe Ratio Z-Score]],Table2[Sharpe Ratio Z-Score])</f>
        <v>63</v>
      </c>
      <c r="AV204">
        <f>(Table2[[#This Row],[Rank 1Y]]+Table2[[#This Row],[Rank 6M]]+Table2[[#This Row],[Rank Sharpe]])/3</f>
        <v>243</v>
      </c>
    </row>
    <row r="205" spans="1:48" x14ac:dyDescent="0.3">
      <c r="A205" t="s">
        <v>972</v>
      </c>
      <c r="B205" t="s">
        <v>973</v>
      </c>
      <c r="C205" t="s">
        <v>10301</v>
      </c>
      <c r="D205" t="s">
        <v>253</v>
      </c>
      <c r="E205">
        <v>14942.540801625</v>
      </c>
      <c r="F205">
        <v>6263.75</v>
      </c>
      <c r="G205">
        <v>-0.38627471219296</v>
      </c>
      <c r="H205">
        <f>(Table2[[#This Row],[1Y Return vs Nifty]]-AVERAGE(Table2[1Y Return vs Nifty]))/_xlfn.STDEV.P(Table2[1Y Return vs Nifty])</f>
        <v>-0.46339924586633718</v>
      </c>
      <c r="I205">
        <v>12.383666962148901</v>
      </c>
      <c r="J205">
        <f>(Table2[[#This Row],[1M Return vs Nifty]]-AVERAGE(Table2[1M Return vs Nifty]))/_xlfn.STDEV.P(Table2[1M Return vs Nifty])</f>
        <v>1.0206942811946615</v>
      </c>
      <c r="K205">
        <v>31.485183397244999</v>
      </c>
      <c r="L205">
        <f>(Table2[[#This Row],[6M Return vs Nifty]]-AVERAGE(Table2[6M Return vs Nifty]))/_xlfn.STDEV.P(Table2[6M Return vs Nifty])</f>
        <v>0.85026402313004545</v>
      </c>
      <c r="M205">
        <v>6.1423348288249597</v>
      </c>
      <c r="N205">
        <f>(Table2[[#This Row],[1W Return vs Nifty]]-AVERAGE(Table2[1W Return vs Nifty]))/_xlfn.STDEV.P(Table2[1W Return vs Nifty])</f>
        <v>1.1566544295536598</v>
      </c>
      <c r="O205">
        <v>5520.65</v>
      </c>
      <c r="P205">
        <v>5276.9919498495001</v>
      </c>
      <c r="Q205">
        <v>4764.4034462788304</v>
      </c>
      <c r="R205">
        <v>91.479697516861805</v>
      </c>
      <c r="S205" s="2">
        <f>(Table2[[#This Row],[Close Price]]-Table2[[#This Row],[20D EMA]])/Table2[[#This Row],[20D EMA]]</f>
        <v>0.13460371514223876</v>
      </c>
      <c r="T205" s="2">
        <f>(Table2[[#This Row],[Close Price]]-Table2[[#This Row],[50D EMA]])/Table2[[#This Row],[50D EMA]]</f>
        <v>0.18699252519773926</v>
      </c>
      <c r="U205" s="2">
        <f>(Table2[[#This Row],[Close Price]]-Table2[[#This Row],[200D EMA]])/Table2[[#This Row],[200D EMA]]</f>
        <v>0.31469764696191144</v>
      </c>
      <c r="V205">
        <v>1.0968807182379601</v>
      </c>
      <c r="W205">
        <v>6015</v>
      </c>
      <c r="X205">
        <v>6679.65</v>
      </c>
      <c r="Y205">
        <v>6015</v>
      </c>
      <c r="Z205">
        <v>6679.65</v>
      </c>
      <c r="AA205">
        <v>5091.05</v>
      </c>
      <c r="AB205">
        <v>6679.65</v>
      </c>
      <c r="AC205" s="2">
        <f>(Table2[[#This Row],[Close Price]]/Table2[[#This Row],[Day Low]])-1</f>
        <v>4.1354945968412382E-2</v>
      </c>
      <c r="AD205" s="2">
        <f>(Table2[[#This Row],[Day High]]/Table2[[#This Row],[Close Price]])-1</f>
        <v>6.6397924565954947E-2</v>
      </c>
      <c r="AE205" s="2">
        <f>(Table2[[#This Row],[Close Price]]/Table2[[#This Row],[Current Week Low]])-1</f>
        <v>4.1354945968412382E-2</v>
      </c>
      <c r="AF205" s="2">
        <f>(Table2[[#This Row],[Current Week High]]/Table2[[#This Row],[Close Price]])-1</f>
        <v>6.6397924565954947E-2</v>
      </c>
      <c r="AG205" s="2">
        <f>(Table2[[#This Row],[Close Price]]/Table2[[#This Row],[Current Month Low]])-1</f>
        <v>0.23034541008239939</v>
      </c>
      <c r="AH205" s="2">
        <f>(Table2[[#This Row],[Current Month High]]/Table2[[#This Row],[Close Price]])-1</f>
        <v>6.6397924565954947E-2</v>
      </c>
      <c r="AI205">
        <v>6.6397924565954902</v>
      </c>
      <c r="AJ205">
        <v>65.617852751814397</v>
      </c>
      <c r="AK205" t="str">
        <f>IF(AND(Table2[[#This Row],[20D EMA]]&gt;Table2[[#This Row],[50D EMA]],Table2[[#This Row],[50D EMA]]&gt;Table2[[#This Row],[200D EMA]]),"Uptrend","Downtrend/NoTrend")</f>
        <v>Uptrend</v>
      </c>
      <c r="AL205">
        <v>0.4</v>
      </c>
      <c r="AM205" t="s">
        <v>10340</v>
      </c>
      <c r="AN205">
        <v>20.46</v>
      </c>
      <c r="AO205" t="s">
        <v>10340</v>
      </c>
      <c r="AP205">
        <v>0.140187251085651</v>
      </c>
      <c r="AQ205">
        <f>(Table2[[#This Row],[Sharpe Ratio]]-AVERAGE(Table2[Sharpe Ratio]))/_xlfn.STDEV.P(Table2[Sharpe Ratio])</f>
        <v>0.84835262603780404</v>
      </c>
      <c r="AR2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3.4125661140498336</v>
      </c>
      <c r="AS205">
        <f>_xlfn.RANK.AVG(Table2[[#This Row],[1Y Return vs Nifty Z-Score]],Table2[1Y Return vs Nifty Z-Score])</f>
        <v>460</v>
      </c>
      <c r="AT205">
        <f>_xlfn.RANK.AVG(Table2[[#This Row],[6M Return vs Nifty Z-Score]],Table2[6M Return vs Nifty Z-Score])</f>
        <v>125</v>
      </c>
      <c r="AU205">
        <f>_xlfn.RANK.AVG(Table2[[#This Row],[Sharpe Ratio Z-Score]],Table2[Sharpe Ratio Z-Score])</f>
        <v>144</v>
      </c>
      <c r="AV205">
        <f>(Table2[[#This Row],[Rank 1Y]]+Table2[[#This Row],[Rank 6M]]+Table2[[#This Row],[Rank Sharpe]])/3</f>
        <v>243</v>
      </c>
    </row>
    <row r="206" spans="1:48" x14ac:dyDescent="0.3">
      <c r="A206" t="s">
        <v>936</v>
      </c>
      <c r="B206" t="s">
        <v>937</v>
      </c>
      <c r="C206" t="s">
        <v>10305</v>
      </c>
      <c r="D206" t="s">
        <v>253</v>
      </c>
      <c r="E206">
        <v>15875.8576484</v>
      </c>
      <c r="F206">
        <v>912.2</v>
      </c>
      <c r="G206">
        <v>38.991617275840397</v>
      </c>
      <c r="H206">
        <f>(Table2[[#This Row],[1Y Return vs Nifty]]-AVERAGE(Table2[1Y Return vs Nifty]))/_xlfn.STDEV.P(Table2[1Y Return vs Nifty])</f>
        <v>0.16109127911149193</v>
      </c>
      <c r="I206">
        <v>-8.3335163552297207</v>
      </c>
      <c r="J206">
        <f>(Table2[[#This Row],[1M Return vs Nifty]]-AVERAGE(Table2[1M Return vs Nifty]))/_xlfn.STDEV.P(Table2[1M Return vs Nifty])</f>
        <v>-0.92797372208386641</v>
      </c>
      <c r="K206">
        <v>1.78881577406987</v>
      </c>
      <c r="L206">
        <f>(Table2[[#This Row],[6M Return vs Nifty]]-AVERAGE(Table2[6M Return vs Nifty]))/_xlfn.STDEV.P(Table2[6M Return vs Nifty])</f>
        <v>-0.16871344892728379</v>
      </c>
      <c r="M206">
        <v>-2.2262292395014498</v>
      </c>
      <c r="N206">
        <f>(Table2[[#This Row],[1W Return vs Nifty]]-AVERAGE(Table2[1W Return vs Nifty]))/_xlfn.STDEV.P(Table2[1W Return vs Nifty])</f>
        <v>-0.63507837415878532</v>
      </c>
      <c r="O206">
        <v>931.53</v>
      </c>
      <c r="P206">
        <v>936.99401270716805</v>
      </c>
      <c r="Q206">
        <v>822.72848465011305</v>
      </c>
      <c r="R206">
        <v>33.575893842112698</v>
      </c>
      <c r="S206" s="2">
        <f>(Table2[[#This Row],[Close Price]]-Table2[[#This Row],[20D EMA]])/Table2[[#This Row],[20D EMA]]</f>
        <v>-2.0750807810805801E-2</v>
      </c>
      <c r="T206" s="2">
        <f>(Table2[[#This Row],[Close Price]]-Table2[[#This Row],[50D EMA]])/Table2[[#This Row],[50D EMA]]</f>
        <v>-2.6461228536063978E-2</v>
      </c>
      <c r="U206" s="2">
        <f>(Table2[[#This Row],[Close Price]]-Table2[[#This Row],[200D EMA]])/Table2[[#This Row],[200D EMA]]</f>
        <v>0.10874974796568168</v>
      </c>
      <c r="V206">
        <v>0.35043806568431002</v>
      </c>
      <c r="W206">
        <v>901.1</v>
      </c>
      <c r="X206">
        <v>927.4</v>
      </c>
      <c r="Y206">
        <v>901.1</v>
      </c>
      <c r="Z206">
        <v>927.4</v>
      </c>
      <c r="AA206">
        <v>901.05</v>
      </c>
      <c r="AB206">
        <v>980</v>
      </c>
      <c r="AC206" s="2">
        <f>(Table2[[#This Row],[Close Price]]/Table2[[#This Row],[Day Low]])-1</f>
        <v>1.2318277660636978E-2</v>
      </c>
      <c r="AD206" s="2">
        <f>(Table2[[#This Row],[Day High]]/Table2[[#This Row],[Close Price]])-1</f>
        <v>1.6663012497259322E-2</v>
      </c>
      <c r="AE206" s="2">
        <f>(Table2[[#This Row],[Close Price]]/Table2[[#This Row],[Current Week Low]])-1</f>
        <v>1.2318277660636978E-2</v>
      </c>
      <c r="AF206" s="2">
        <f>(Table2[[#This Row],[Current Week High]]/Table2[[#This Row],[Close Price]])-1</f>
        <v>1.6663012497259322E-2</v>
      </c>
      <c r="AG206" s="2">
        <f>(Table2[[#This Row],[Close Price]]/Table2[[#This Row],[Current Month Low]])-1</f>
        <v>1.2374452028189431E-2</v>
      </c>
      <c r="AH206" s="2">
        <f>(Table2[[#This Row],[Current Month High]]/Table2[[#This Row],[Close Price]])-1</f>
        <v>7.4325805744354323E-2</v>
      </c>
      <c r="AI206">
        <v>16.2025871519403</v>
      </c>
      <c r="AJ206">
        <v>73.686214775323606</v>
      </c>
      <c r="AK206" t="str">
        <f>IF(AND(Table2[[#This Row],[20D EMA]]&gt;Table2[[#This Row],[50D EMA]],Table2[[#This Row],[50D EMA]]&gt;Table2[[#This Row],[200D EMA]]),"Uptrend","Downtrend/NoTrend")</f>
        <v>Downtrend/NoTrend</v>
      </c>
      <c r="AL206">
        <v>-0.08</v>
      </c>
      <c r="AM206" t="s">
        <v>10339</v>
      </c>
      <c r="AN206">
        <v>-1.38</v>
      </c>
      <c r="AO206" t="s">
        <v>10339</v>
      </c>
      <c r="AP206">
        <v>0.161686135386474</v>
      </c>
      <c r="AQ206">
        <f>(Table2[[#This Row],[Sharpe Ratio]]-AVERAGE(Table2[Sharpe Ratio]))/_xlfn.STDEV.P(Table2[Sharpe Ratio])</f>
        <v>1.0935709673261866</v>
      </c>
      <c r="AR2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6">
        <f>_xlfn.RANK.AVG(Table2[[#This Row],[1Y Return vs Nifty Z-Score]],Table2[1Y Return vs Nifty Z-Score])</f>
        <v>255</v>
      </c>
      <c r="AT206">
        <f>_xlfn.RANK.AVG(Table2[[#This Row],[6M Return vs Nifty Z-Score]],Table2[6M Return vs Nifty Z-Score])</f>
        <v>379</v>
      </c>
      <c r="AU206">
        <f>_xlfn.RANK.AVG(Table2[[#This Row],[Sharpe Ratio Z-Score]],Table2[Sharpe Ratio Z-Score])</f>
        <v>97</v>
      </c>
      <c r="AV206">
        <f>(Table2[[#This Row],[Rank 1Y]]+Table2[[#This Row],[Rank 6M]]+Table2[[#This Row],[Rank Sharpe]])/3</f>
        <v>243.66666666666666</v>
      </c>
    </row>
    <row r="207" spans="1:48" x14ac:dyDescent="0.3">
      <c r="A207" t="s">
        <v>1862</v>
      </c>
      <c r="B207" t="s">
        <v>1863</v>
      </c>
      <c r="C207" t="s">
        <v>10308</v>
      </c>
      <c r="D207" t="s">
        <v>297</v>
      </c>
      <c r="E207">
        <v>4005.6440625</v>
      </c>
      <c r="F207">
        <v>1293.75</v>
      </c>
      <c r="G207">
        <v>40.883297208789003</v>
      </c>
      <c r="H207">
        <f>(Table2[[#This Row],[1Y Return vs Nifty]]-AVERAGE(Table2[1Y Return vs Nifty]))/_xlfn.STDEV.P(Table2[1Y Return vs Nifty])</f>
        <v>0.19109126475765345</v>
      </c>
      <c r="I207">
        <v>5.1333292837084201</v>
      </c>
      <c r="J207">
        <f>(Table2[[#This Row],[1M Return vs Nifty]]-AVERAGE(Table2[1M Return vs Nifty]))/_xlfn.STDEV.P(Table2[1M Return vs Nifty])</f>
        <v>0.33872411032254363</v>
      </c>
      <c r="K207">
        <v>35.130054840196401</v>
      </c>
      <c r="L207">
        <f>(Table2[[#This Row],[6M Return vs Nifty]]-AVERAGE(Table2[6M Return vs Nifty]))/_xlfn.STDEV.P(Table2[6M Return vs Nifty])</f>
        <v>0.97533123458300852</v>
      </c>
      <c r="M207">
        <v>-2.3873741109703999</v>
      </c>
      <c r="N207">
        <f>(Table2[[#This Row],[1W Return vs Nifty]]-AVERAGE(Table2[1W Return vs Nifty]))/_xlfn.STDEV.P(Table2[1W Return vs Nifty])</f>
        <v>-0.6695799385853195</v>
      </c>
      <c r="O207">
        <v>1222.55</v>
      </c>
      <c r="P207">
        <v>1103.33137271036</v>
      </c>
      <c r="Q207">
        <v>905.15285145354005</v>
      </c>
      <c r="R207">
        <v>61.316433331276102</v>
      </c>
      <c r="S207" s="2">
        <f>(Table2[[#This Row],[Close Price]]-Table2[[#This Row],[20D EMA]])/Table2[[#This Row],[20D EMA]]</f>
        <v>5.8238926833258396E-2</v>
      </c>
      <c r="T207" s="2">
        <f>(Table2[[#This Row],[Close Price]]-Table2[[#This Row],[50D EMA]])/Table2[[#This Row],[50D EMA]]</f>
        <v>0.172585165254453</v>
      </c>
      <c r="U207" s="2">
        <f>(Table2[[#This Row],[Close Price]]-Table2[[#This Row],[200D EMA]])/Table2[[#This Row],[200D EMA]]</f>
        <v>0.4293166042867026</v>
      </c>
      <c r="V207">
        <v>0.79999905639728097</v>
      </c>
      <c r="W207">
        <v>1266.75</v>
      </c>
      <c r="X207">
        <v>1299</v>
      </c>
      <c r="Y207">
        <v>1266.75</v>
      </c>
      <c r="Z207">
        <v>1299</v>
      </c>
      <c r="AA207">
        <v>1128.05</v>
      </c>
      <c r="AB207">
        <v>1344.8</v>
      </c>
      <c r="AC207" s="2">
        <f>(Table2[[#This Row],[Close Price]]/Table2[[#This Row],[Day Low]])-1</f>
        <v>2.1314387211367691E-2</v>
      </c>
      <c r="AD207" s="2">
        <f>(Table2[[#This Row],[Day High]]/Table2[[#This Row],[Close Price]])-1</f>
        <v>4.0579710144927894E-3</v>
      </c>
      <c r="AE207" s="2">
        <f>(Table2[[#This Row],[Close Price]]/Table2[[#This Row],[Current Week Low]])-1</f>
        <v>2.1314387211367691E-2</v>
      </c>
      <c r="AF207" s="2">
        <f>(Table2[[#This Row],[Current Week High]]/Table2[[#This Row],[Close Price]])-1</f>
        <v>4.0579710144927894E-3</v>
      </c>
      <c r="AG207" s="2">
        <f>(Table2[[#This Row],[Close Price]]/Table2[[#This Row],[Current Month Low]])-1</f>
        <v>0.14689065201010587</v>
      </c>
      <c r="AH207" s="2">
        <f>(Table2[[#This Row],[Current Month High]]/Table2[[#This Row],[Close Price]])-1</f>
        <v>3.945893719806759E-2</v>
      </c>
      <c r="AI207">
        <v>3.9458937198067501</v>
      </c>
      <c r="AJ207">
        <v>108.182476466328</v>
      </c>
      <c r="AK207" t="str">
        <f>IF(AND(Table2[[#This Row],[20D EMA]]&gt;Table2[[#This Row],[50D EMA]],Table2[[#This Row],[50D EMA]]&gt;Table2[[#This Row],[200D EMA]]),"Uptrend","Downtrend/NoTrend")</f>
        <v>Uptrend</v>
      </c>
      <c r="AL207">
        <v>0.55000000000000004</v>
      </c>
      <c r="AM207" t="s">
        <v>10340</v>
      </c>
      <c r="AN207">
        <v>9.31</v>
      </c>
      <c r="AO207" t="s">
        <v>10340</v>
      </c>
      <c r="AP207">
        <v>5.4552475221511999E-2</v>
      </c>
      <c r="AQ207">
        <f>(Table2[[#This Row],[Sharpe Ratio]]-AVERAGE(Table2[Sharpe Ratio]))/_xlfn.STDEV.P(Table2[Sharpe Ratio])</f>
        <v>-0.12840586059690504</v>
      </c>
      <c r="AR2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0.70716081048098112</v>
      </c>
      <c r="AS207">
        <f>_xlfn.RANK.AVG(Table2[[#This Row],[1Y Return vs Nifty Z-Score]],Table2[1Y Return vs Nifty Z-Score])</f>
        <v>245</v>
      </c>
      <c r="AT207">
        <f>_xlfn.RANK.AVG(Table2[[#This Row],[6M Return vs Nifty Z-Score]],Table2[6M Return vs Nifty Z-Score])</f>
        <v>104</v>
      </c>
      <c r="AU207">
        <f>_xlfn.RANK.AVG(Table2[[#This Row],[Sharpe Ratio Z-Score]],Table2[Sharpe Ratio Z-Score])</f>
        <v>383</v>
      </c>
      <c r="AV207">
        <f>(Table2[[#This Row],[Rank 1Y]]+Table2[[#This Row],[Rank 6M]]+Table2[[#This Row],[Rank Sharpe]])/3</f>
        <v>244</v>
      </c>
    </row>
    <row r="208" spans="1:48" x14ac:dyDescent="0.3">
      <c r="A208" t="s">
        <v>238</v>
      </c>
      <c r="B208" t="s">
        <v>239</v>
      </c>
      <c r="C208" t="s">
        <v>10299</v>
      </c>
      <c r="D208" t="s">
        <v>51</v>
      </c>
      <c r="E208">
        <v>113135.5416832</v>
      </c>
      <c r="F208">
        <v>3342.8</v>
      </c>
      <c r="G208">
        <v>40.893509414835798</v>
      </c>
      <c r="H208">
        <f>(Table2[[#This Row],[1Y Return vs Nifty]]-AVERAGE(Table2[1Y Return vs Nifty]))/_xlfn.STDEV.P(Table2[1Y Return vs Nifty])</f>
        <v>0.19125321923498512</v>
      </c>
      <c r="I208">
        <v>7.6679924673478501</v>
      </c>
      <c r="J208">
        <f>(Table2[[#This Row],[1M Return vs Nifty]]-AVERAGE(Table2[1M Return vs Nifty]))/_xlfn.STDEV.P(Table2[1M Return vs Nifty])</f>
        <v>0.57713572107963818</v>
      </c>
      <c r="K208">
        <v>14.331103742395101</v>
      </c>
      <c r="L208">
        <f>(Table2[[#This Row],[6M Return vs Nifty]]-AVERAGE(Table2[6M Return vs Nifty]))/_xlfn.STDEV.P(Table2[6M Return vs Nifty])</f>
        <v>0.26165261637577741</v>
      </c>
      <c r="M208">
        <v>-1.7703220137980999</v>
      </c>
      <c r="N208">
        <f>(Table2[[#This Row],[1W Return vs Nifty]]-AVERAGE(Table2[1W Return vs Nifty]))/_xlfn.STDEV.P(Table2[1W Return vs Nifty])</f>
        <v>-0.53746737123488864</v>
      </c>
      <c r="O208">
        <v>3278.8</v>
      </c>
      <c r="P208">
        <v>3109.6367649017802</v>
      </c>
      <c r="Q208">
        <v>2664.3478983130999</v>
      </c>
      <c r="R208">
        <v>61.355733943995503</v>
      </c>
      <c r="S208" s="2">
        <f>(Table2[[#This Row],[Close Price]]-Table2[[#This Row],[20D EMA]])/Table2[[#This Row],[20D EMA]]</f>
        <v>1.951933634256435E-2</v>
      </c>
      <c r="T208" s="2">
        <f>(Table2[[#This Row],[Close Price]]-Table2[[#This Row],[50D EMA]])/Table2[[#This Row],[50D EMA]]</f>
        <v>7.49808587710033E-2</v>
      </c>
      <c r="U208" s="2">
        <f>(Table2[[#This Row],[Close Price]]-Table2[[#This Row],[200D EMA]])/Table2[[#This Row],[200D EMA]]</f>
        <v>0.25464095815582272</v>
      </c>
      <c r="V208">
        <v>0.67038098630936604</v>
      </c>
      <c r="W208">
        <v>3311.45</v>
      </c>
      <c r="X208">
        <v>3377</v>
      </c>
      <c r="Y208">
        <v>3311.45</v>
      </c>
      <c r="Z208">
        <v>3377</v>
      </c>
      <c r="AA208">
        <v>3156.45</v>
      </c>
      <c r="AB208">
        <v>3391.95</v>
      </c>
      <c r="AC208" s="2">
        <f>(Table2[[#This Row],[Close Price]]/Table2[[#This Row],[Day Low]])-1</f>
        <v>9.467151851907829E-3</v>
      </c>
      <c r="AD208" s="2">
        <f>(Table2[[#This Row],[Day High]]/Table2[[#This Row],[Close Price]])-1</f>
        <v>1.0230944118702734E-2</v>
      </c>
      <c r="AE208" s="2">
        <f>(Table2[[#This Row],[Close Price]]/Table2[[#This Row],[Current Week Low]])-1</f>
        <v>9.467151851907829E-3</v>
      </c>
      <c r="AF208" s="2">
        <f>(Table2[[#This Row],[Current Week High]]/Table2[[#This Row],[Close Price]])-1</f>
        <v>1.0230944118702734E-2</v>
      </c>
      <c r="AG208" s="2">
        <f>(Table2[[#This Row],[Close Price]]/Table2[[#This Row],[Current Month Low]])-1</f>
        <v>5.903784314657301E-2</v>
      </c>
      <c r="AH208" s="2">
        <f>(Table2[[#This Row],[Current Month High]]/Table2[[#This Row],[Close Price]])-1</f>
        <v>1.4703242790474969E-2</v>
      </c>
      <c r="AI208">
        <v>1.47032427904749</v>
      </c>
      <c r="AJ208">
        <v>88.640275387263301</v>
      </c>
      <c r="AK208" t="str">
        <f>IF(AND(Table2[[#This Row],[20D EMA]]&gt;Table2[[#This Row],[50D EMA]],Table2[[#This Row],[50D EMA]]&gt;Table2[[#This Row],[200D EMA]]),"Uptrend","Downtrend/NoTrend")</f>
        <v>Uptrend</v>
      </c>
      <c r="AL208">
        <v>0.03</v>
      </c>
      <c r="AM208" t="s">
        <v>10340</v>
      </c>
      <c r="AN208">
        <v>0.57999999999999996</v>
      </c>
      <c r="AO208" t="s">
        <v>10340</v>
      </c>
      <c r="AP208">
        <v>9.3082590400239001E-2</v>
      </c>
      <c r="AQ208">
        <f>(Table2[[#This Row],[Sharpe Ratio]]-AVERAGE(Table2[Sharpe Ratio]))/_xlfn.STDEV.P(Table2[Sharpe Ratio])</f>
        <v>0.31107233750736007</v>
      </c>
      <c r="AR2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0.80364652296287209</v>
      </c>
      <c r="AS208">
        <f>_xlfn.RANK.AVG(Table2[[#This Row],[1Y Return vs Nifty Z-Score]],Table2[1Y Return vs Nifty Z-Score])</f>
        <v>244</v>
      </c>
      <c r="AT208">
        <f>_xlfn.RANK.AVG(Table2[[#This Row],[6M Return vs Nifty Z-Score]],Table2[6M Return vs Nifty Z-Score])</f>
        <v>238</v>
      </c>
      <c r="AU208">
        <f>_xlfn.RANK.AVG(Table2[[#This Row],[Sharpe Ratio Z-Score]],Table2[Sharpe Ratio Z-Score])</f>
        <v>251</v>
      </c>
      <c r="AV208">
        <f>(Table2[[#This Row],[Rank 1Y]]+Table2[[#This Row],[Rank 6M]]+Table2[[#This Row],[Rank Sharpe]])/3</f>
        <v>244.33333333333334</v>
      </c>
    </row>
    <row r="209" spans="1:48" x14ac:dyDescent="0.3">
      <c r="A209" t="s">
        <v>134</v>
      </c>
      <c r="B209" t="s">
        <v>135</v>
      </c>
      <c r="C209" t="s">
        <v>10302</v>
      </c>
      <c r="D209" t="s">
        <v>136</v>
      </c>
      <c r="E209">
        <v>223139.09638999999</v>
      </c>
      <c r="F209">
        <v>528.1</v>
      </c>
      <c r="G209">
        <v>37.1959053935106</v>
      </c>
      <c r="H209">
        <f>(Table2[[#This Row],[1Y Return vs Nifty]]-AVERAGE(Table2[1Y Return vs Nifty]))/_xlfn.STDEV.P(Table2[1Y Return vs Nifty])</f>
        <v>0.1326132423378158</v>
      </c>
      <c r="I209">
        <v>-16.616021872568702</v>
      </c>
      <c r="J209">
        <f>(Table2[[#This Row],[1M Return vs Nifty]]-AVERAGE(Table2[1M Return vs Nifty]))/_xlfn.STDEV.P(Table2[1M Return vs Nifty])</f>
        <v>-1.7070300851695479</v>
      </c>
      <c r="K209">
        <v>57.1602322804141</v>
      </c>
      <c r="L209">
        <f>(Table2[[#This Row],[6M Return vs Nifty]]-AVERAGE(Table2[6M Return vs Nifty]))/_xlfn.STDEV.P(Table2[6M Return vs Nifty])</f>
        <v>1.7312571714470426</v>
      </c>
      <c r="M209">
        <v>2.5426070404861099</v>
      </c>
      <c r="N209">
        <f>(Table2[[#This Row],[1W Return vs Nifty]]-AVERAGE(Table2[1W Return vs Nifty]))/_xlfn.STDEV.P(Table2[1W Return vs Nifty])</f>
        <v>0.38594271483868575</v>
      </c>
      <c r="O209">
        <v>566.02</v>
      </c>
      <c r="P209">
        <v>593.70153282398201</v>
      </c>
      <c r="Q209">
        <v>488.40967598019301</v>
      </c>
      <c r="R209">
        <v>38.175549627165701</v>
      </c>
      <c r="S209" s="2">
        <f>(Table2[[#This Row],[Close Price]]-Table2[[#This Row],[20D EMA]])/Table2[[#This Row],[20D EMA]]</f>
        <v>-6.6994099148439915E-2</v>
      </c>
      <c r="T209" s="2">
        <f>(Table2[[#This Row],[Close Price]]-Table2[[#This Row],[50D EMA]])/Table2[[#This Row],[50D EMA]]</f>
        <v>-0.11049581177926862</v>
      </c>
      <c r="U209" s="2">
        <f>(Table2[[#This Row],[Close Price]]-Table2[[#This Row],[200D EMA]])/Table2[[#This Row],[200D EMA]]</f>
        <v>8.1264409719467995E-2</v>
      </c>
      <c r="V209">
        <v>3.9059892577114099</v>
      </c>
      <c r="W209">
        <v>517.1</v>
      </c>
      <c r="X209">
        <v>528.95000000000005</v>
      </c>
      <c r="Y209">
        <v>517.1</v>
      </c>
      <c r="Z209">
        <v>528.95000000000005</v>
      </c>
      <c r="AA209">
        <v>488.05</v>
      </c>
      <c r="AB209">
        <v>663.15</v>
      </c>
      <c r="AC209" s="2">
        <f>(Table2[[#This Row],[Close Price]]/Table2[[#This Row],[Day Low]])-1</f>
        <v>2.1272481144846367E-2</v>
      </c>
      <c r="AD209" s="2">
        <f>(Table2[[#This Row],[Day High]]/Table2[[#This Row],[Close Price]])-1</f>
        <v>1.6095436470366931E-3</v>
      </c>
      <c r="AE209" s="2">
        <f>(Table2[[#This Row],[Close Price]]/Table2[[#This Row],[Current Week Low]])-1</f>
        <v>2.1272481144846367E-2</v>
      </c>
      <c r="AF209" s="2">
        <f>(Table2[[#This Row],[Current Week High]]/Table2[[#This Row],[Close Price]])-1</f>
        <v>1.6095436470366931E-3</v>
      </c>
      <c r="AG209" s="2">
        <f>(Table2[[#This Row],[Close Price]]/Table2[[#This Row],[Current Month Low]])-1</f>
        <v>8.2061264214732033E-2</v>
      </c>
      <c r="AH209" s="2">
        <f>(Table2[[#This Row],[Current Month High]]/Table2[[#This Row],[Close Price]])-1</f>
        <v>0.2557280818026888</v>
      </c>
      <c r="AI209">
        <v>52.944518083696202</v>
      </c>
      <c r="AJ209">
        <v>85.558678847505206</v>
      </c>
      <c r="AK209" t="str">
        <f>IF(AND(Table2[[#This Row],[20D EMA]]&gt;Table2[[#This Row],[50D EMA]],Table2[[#This Row],[50D EMA]]&gt;Table2[[#This Row],[200D EMA]]),"Uptrend","Downtrend/NoTrend")</f>
        <v>Downtrend/NoTrend</v>
      </c>
      <c r="AL209">
        <v>-0.22</v>
      </c>
      <c r="AM209" t="s">
        <v>10339</v>
      </c>
      <c r="AN209">
        <v>-11.3</v>
      </c>
      <c r="AO209" t="s">
        <v>10339</v>
      </c>
      <c r="AP209">
        <v>3.8802517813718997E-2</v>
      </c>
      <c r="AQ209">
        <f>(Table2[[#This Row],[Sharpe Ratio]]-AVERAGE(Table2[Sharpe Ratio]))/_xlfn.STDEV.P(Table2[Sharpe Ratio])</f>
        <v>-0.30805138902806295</v>
      </c>
      <c r="AR2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9">
        <f>_xlfn.RANK.AVG(Table2[[#This Row],[1Y Return vs Nifty Z-Score]],Table2[1Y Return vs Nifty Z-Score])</f>
        <v>263</v>
      </c>
      <c r="AT209">
        <f>_xlfn.RANK.AVG(Table2[[#This Row],[6M Return vs Nifty Z-Score]],Table2[6M Return vs Nifty Z-Score])</f>
        <v>47</v>
      </c>
      <c r="AU209">
        <f>_xlfn.RANK.AVG(Table2[[#This Row],[Sharpe Ratio Z-Score]],Table2[Sharpe Ratio Z-Score])</f>
        <v>427</v>
      </c>
      <c r="AV209">
        <f>(Table2[[#This Row],[Rank 1Y]]+Table2[[#This Row],[Rank 6M]]+Table2[[#This Row],[Rank Sharpe]])/3</f>
        <v>245.66666666666666</v>
      </c>
    </row>
    <row r="210" spans="1:48" x14ac:dyDescent="0.3">
      <c r="A210" t="s">
        <v>340</v>
      </c>
      <c r="B210" t="s">
        <v>341</v>
      </c>
      <c r="C210" t="s">
        <v>10301</v>
      </c>
      <c r="D210" t="s">
        <v>127</v>
      </c>
      <c r="E210">
        <v>76109.773673040007</v>
      </c>
      <c r="F210">
        <v>1634.7</v>
      </c>
      <c r="G210">
        <v>25.9857800560046</v>
      </c>
      <c r="H210">
        <f>(Table2[[#This Row],[1Y Return vs Nifty]]-AVERAGE(Table2[1Y Return vs Nifty]))/_xlfn.STDEV.P(Table2[1Y Return vs Nifty])</f>
        <v>-4.5167149238600213E-2</v>
      </c>
      <c r="I210">
        <v>-0.95393482774531102</v>
      </c>
      <c r="J210">
        <f>(Table2[[#This Row],[1M Return vs Nifty]]-AVERAGE(Table2[1M Return vs Nifty]))/_xlfn.STDEV.P(Table2[1M Return vs Nifty])</f>
        <v>-0.23384681400504545</v>
      </c>
      <c r="K210">
        <v>25.995064576861498</v>
      </c>
      <c r="L210">
        <f>(Table2[[#This Row],[6M Return vs Nifty]]-AVERAGE(Table2[6M Return vs Nifty]))/_xlfn.STDEV.P(Table2[6M Return vs Nifty])</f>
        <v>0.66188046498325948</v>
      </c>
      <c r="M210">
        <v>-0.86986297932495604</v>
      </c>
      <c r="N210">
        <f>(Table2[[#This Row],[1W Return vs Nifty]]-AVERAGE(Table2[1W Return vs Nifty]))/_xlfn.STDEV.P(Table2[1W Return vs Nifty])</f>
        <v>-0.34467659168273773</v>
      </c>
      <c r="O210">
        <v>1612.58</v>
      </c>
      <c r="P210">
        <v>1599.3905287642999</v>
      </c>
      <c r="Q210">
        <v>1375.89466956967</v>
      </c>
      <c r="R210">
        <v>59.665884922824702</v>
      </c>
      <c r="S210" s="2">
        <f>(Table2[[#This Row],[Close Price]]-Table2[[#This Row],[20D EMA]])/Table2[[#This Row],[20D EMA]]</f>
        <v>1.3717148916642968E-2</v>
      </c>
      <c r="T210" s="2">
        <f>(Table2[[#This Row],[Close Price]]-Table2[[#This Row],[50D EMA]])/Table2[[#This Row],[50D EMA]]</f>
        <v>2.2076829017476093E-2</v>
      </c>
      <c r="U210" s="2">
        <f>(Table2[[#This Row],[Close Price]]-Table2[[#This Row],[200D EMA]])/Table2[[#This Row],[200D EMA]]</f>
        <v>0.18809966791373281</v>
      </c>
      <c r="V210">
        <v>0.59771461250498903</v>
      </c>
      <c r="W210">
        <v>1613.7</v>
      </c>
      <c r="X210">
        <v>1638.15</v>
      </c>
      <c r="Y210">
        <v>1613.7</v>
      </c>
      <c r="Z210">
        <v>1638.15</v>
      </c>
      <c r="AA210">
        <v>1510.4</v>
      </c>
      <c r="AB210">
        <v>1771.2</v>
      </c>
      <c r="AC210" s="2">
        <f>(Table2[[#This Row],[Close Price]]/Table2[[#This Row],[Day Low]])-1</f>
        <v>1.3013571295779958E-2</v>
      </c>
      <c r="AD210" s="2">
        <f>(Table2[[#This Row],[Day High]]/Table2[[#This Row],[Close Price]])-1</f>
        <v>2.1104789869701435E-3</v>
      </c>
      <c r="AE210" s="2">
        <f>(Table2[[#This Row],[Close Price]]/Table2[[#This Row],[Current Week Low]])-1</f>
        <v>1.3013571295779958E-2</v>
      </c>
      <c r="AF210" s="2">
        <f>(Table2[[#This Row],[Current Week High]]/Table2[[#This Row],[Close Price]])-1</f>
        <v>2.1104789869701435E-3</v>
      </c>
      <c r="AG210" s="2">
        <f>(Table2[[#This Row],[Close Price]]/Table2[[#This Row],[Current Month Low]])-1</f>
        <v>8.2296080508474478E-2</v>
      </c>
      <c r="AH210" s="2">
        <f>(Table2[[#This Row],[Current Month High]]/Table2[[#This Row],[Close Price]])-1</f>
        <v>8.3501559919251234E-2</v>
      </c>
      <c r="AI210">
        <v>10.387227014131</v>
      </c>
      <c r="AJ210">
        <v>63.094881771924499</v>
      </c>
      <c r="AK210" t="str">
        <f>IF(AND(Table2[[#This Row],[20D EMA]]&gt;Table2[[#This Row],[50D EMA]],Table2[[#This Row],[50D EMA]]&gt;Table2[[#This Row],[200D EMA]]),"Uptrend","Downtrend/NoTrend")</f>
        <v>Uptrend</v>
      </c>
      <c r="AL210">
        <v>0.02</v>
      </c>
      <c r="AM210" t="s">
        <v>10340</v>
      </c>
      <c r="AN210">
        <v>4.96</v>
      </c>
      <c r="AO210" t="s">
        <v>10340</v>
      </c>
      <c r="AP210">
        <v>8.9437897382927997E-2</v>
      </c>
      <c r="AQ210">
        <f>(Table2[[#This Row],[Sharpe Ratio]]-AVERAGE(Table2[Sharpe Ratio]))/_xlfn.STDEV.P(Table2[Sharpe Ratio])</f>
        <v>0.26950061854256985</v>
      </c>
      <c r="AR2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0.30769052859944596</v>
      </c>
      <c r="AS210">
        <f>_xlfn.RANK.AVG(Table2[[#This Row],[1Y Return vs Nifty Z-Score]],Table2[1Y Return vs Nifty Z-Score])</f>
        <v>315</v>
      </c>
      <c r="AT210">
        <f>_xlfn.RANK.AVG(Table2[[#This Row],[6M Return vs Nifty Z-Score]],Table2[6M Return vs Nifty Z-Score])</f>
        <v>158</v>
      </c>
      <c r="AU210">
        <f>_xlfn.RANK.AVG(Table2[[#This Row],[Sharpe Ratio Z-Score]],Table2[Sharpe Ratio Z-Score])</f>
        <v>266</v>
      </c>
      <c r="AV210">
        <f>(Table2[[#This Row],[Rank 1Y]]+Table2[[#This Row],[Rank 6M]]+Table2[[#This Row],[Rank Sharpe]])/3</f>
        <v>246.33333333333334</v>
      </c>
    </row>
    <row r="211" spans="1:48" x14ac:dyDescent="0.3">
      <c r="A211" t="s">
        <v>1117</v>
      </c>
      <c r="B211" t="s">
        <v>1118</v>
      </c>
      <c r="C211" t="s">
        <v>6655</v>
      </c>
      <c r="D211" t="s">
        <v>80</v>
      </c>
      <c r="E211">
        <v>11336.03961258</v>
      </c>
      <c r="F211">
        <v>365.8</v>
      </c>
      <c r="G211">
        <v>22.7569572218238</v>
      </c>
      <c r="H211">
        <f>(Table2[[#This Row],[1Y Return vs Nifty]]-AVERAGE(Table2[1Y Return vs Nifty]))/_xlfn.STDEV.P(Table2[1Y Return vs Nifty])</f>
        <v>-9.6372766527375572E-2</v>
      </c>
      <c r="I211">
        <v>5.0443978536151004E-3</v>
      </c>
      <c r="J211">
        <f>(Table2[[#This Row],[1M Return vs Nifty]]-AVERAGE(Table2[1M Return vs Nifty]))/_xlfn.STDEV.P(Table2[1M Return vs Nifty])</f>
        <v>-0.14364477716899249</v>
      </c>
      <c r="K211">
        <v>39.933046395661698</v>
      </c>
      <c r="L211">
        <f>(Table2[[#This Row],[6M Return vs Nifty]]-AVERAGE(Table2[6M Return vs Nifty]))/_xlfn.STDEV.P(Table2[6M Return vs Nifty])</f>
        <v>1.1401372558312546</v>
      </c>
      <c r="M211">
        <v>-1.11094121694153</v>
      </c>
      <c r="N211">
        <f>(Table2[[#This Row],[1W Return vs Nifty]]-AVERAGE(Table2[1W Return vs Nifty]))/_xlfn.STDEV.P(Table2[1W Return vs Nifty])</f>
        <v>-0.39629211174951334</v>
      </c>
      <c r="O211">
        <v>359.74</v>
      </c>
      <c r="P211">
        <v>326.23905405502597</v>
      </c>
      <c r="Q211">
        <v>264.33401961204697</v>
      </c>
      <c r="R211">
        <v>55.135361768881999</v>
      </c>
      <c r="S211" s="2">
        <f>(Table2[[#This Row],[Close Price]]-Table2[[#This Row],[20D EMA]])/Table2[[#This Row],[20D EMA]]</f>
        <v>1.6845499527436487E-2</v>
      </c>
      <c r="T211" s="2">
        <f>(Table2[[#This Row],[Close Price]]-Table2[[#This Row],[50D EMA]])/Table2[[#This Row],[50D EMA]]</f>
        <v>0.12126367292096607</v>
      </c>
      <c r="U211" s="2">
        <f>(Table2[[#This Row],[Close Price]]-Table2[[#This Row],[200D EMA]])/Table2[[#This Row],[200D EMA]]</f>
        <v>0.38385517133538399</v>
      </c>
      <c r="V211">
        <v>0.106701548617625</v>
      </c>
      <c r="W211">
        <v>365.55</v>
      </c>
      <c r="X211">
        <v>368.5</v>
      </c>
      <c r="Y211">
        <v>365.55</v>
      </c>
      <c r="Z211">
        <v>368.5</v>
      </c>
      <c r="AA211">
        <v>359</v>
      </c>
      <c r="AB211">
        <v>375.45</v>
      </c>
      <c r="AC211" s="2">
        <f>(Table2[[#This Row],[Close Price]]/Table2[[#This Row],[Day Low]])-1</f>
        <v>6.8390097113946169E-4</v>
      </c>
      <c r="AD211" s="2">
        <f>(Table2[[#This Row],[Day High]]/Table2[[#This Row],[Close Price]])-1</f>
        <v>7.3810825587752316E-3</v>
      </c>
      <c r="AE211" s="2">
        <f>(Table2[[#This Row],[Close Price]]/Table2[[#This Row],[Current Week Low]])-1</f>
        <v>6.8390097113946169E-4</v>
      </c>
      <c r="AF211" s="2">
        <f>(Table2[[#This Row],[Current Week High]]/Table2[[#This Row],[Close Price]])-1</f>
        <v>7.3810825587752316E-3</v>
      </c>
      <c r="AG211" s="2">
        <f>(Table2[[#This Row],[Close Price]]/Table2[[#This Row],[Current Month Low]])-1</f>
        <v>1.8941504178273005E-2</v>
      </c>
      <c r="AH211" s="2">
        <f>(Table2[[#This Row],[Current Month High]]/Table2[[#This Row],[Close Price]])-1</f>
        <v>2.6380535811919126E-2</v>
      </c>
      <c r="AI211">
        <v>5.2487698195735399</v>
      </c>
      <c r="AJ211">
        <v>111.996522747029</v>
      </c>
      <c r="AK211" t="str">
        <f>IF(AND(Table2[[#This Row],[20D EMA]]&gt;Table2[[#This Row],[50D EMA]],Table2[[#This Row],[50D EMA]]&gt;Table2[[#This Row],[200D EMA]]),"Uptrend","Downtrend/NoTrend")</f>
        <v>Uptrend</v>
      </c>
      <c r="AL211">
        <v>0.68</v>
      </c>
      <c r="AM211" t="s">
        <v>10340</v>
      </c>
      <c r="AN211">
        <v>-0.61</v>
      </c>
      <c r="AO211" t="s">
        <v>10339</v>
      </c>
      <c r="AP211">
        <v>7.5334102708678005E-2</v>
      </c>
      <c r="AQ211">
        <f>(Table2[[#This Row],[Sharpe Ratio]]-AVERAGE(Table2[Sharpe Ratio]))/_xlfn.STDEV.P(Table2[Sharpe Ratio])</f>
        <v>0.10863138051615231</v>
      </c>
      <c r="AR2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0.61245898090152551</v>
      </c>
      <c r="AS211">
        <f>_xlfn.RANK.AVG(Table2[[#This Row],[1Y Return vs Nifty Z-Score]],Table2[1Y Return vs Nifty Z-Score])</f>
        <v>329</v>
      </c>
      <c r="AT211">
        <f>_xlfn.RANK.AVG(Table2[[#This Row],[6M Return vs Nifty Z-Score]],Table2[6M Return vs Nifty Z-Score])</f>
        <v>87</v>
      </c>
      <c r="AU211">
        <f>_xlfn.RANK.AVG(Table2[[#This Row],[Sharpe Ratio Z-Score]],Table2[Sharpe Ratio Z-Score])</f>
        <v>324</v>
      </c>
      <c r="AV211">
        <f>(Table2[[#This Row],[Rank 1Y]]+Table2[[#This Row],[Rank 6M]]+Table2[[#This Row],[Rank Sharpe]])/3</f>
        <v>246.66666666666666</v>
      </c>
    </row>
    <row r="212" spans="1:48" x14ac:dyDescent="0.3">
      <c r="A212" t="s">
        <v>690</v>
      </c>
      <c r="B212" t="s">
        <v>691</v>
      </c>
      <c r="C212" t="s">
        <v>10293</v>
      </c>
      <c r="D212" t="s">
        <v>297</v>
      </c>
      <c r="E212">
        <v>26053.483594559999</v>
      </c>
      <c r="F212">
        <v>263.39999999999998</v>
      </c>
      <c r="G212">
        <v>53.034533619487199</v>
      </c>
      <c r="H212">
        <f>(Table2[[#This Row],[1Y Return vs Nifty]]-AVERAGE(Table2[1Y Return vs Nifty]))/_xlfn.STDEV.P(Table2[1Y Return vs Nifty])</f>
        <v>0.38379665405458852</v>
      </c>
      <c r="I212">
        <v>-4.3896772152067998</v>
      </c>
      <c r="J212">
        <f>(Table2[[#This Row],[1M Return vs Nifty]]-AVERAGE(Table2[1M Return vs Nifty]))/_xlfn.STDEV.P(Table2[1M Return vs Nifty])</f>
        <v>-0.55701435832743296</v>
      </c>
      <c r="K212">
        <v>19.671312816129198</v>
      </c>
      <c r="L212">
        <f>(Table2[[#This Row],[6M Return vs Nifty]]-AVERAGE(Table2[6M Return vs Nifty]))/_xlfn.STDEV.P(Table2[6M Return vs Nifty])</f>
        <v>0.44489229104779282</v>
      </c>
      <c r="M212">
        <v>3.4746509400868502</v>
      </c>
      <c r="N212">
        <f>(Table2[[#This Row],[1W Return vs Nifty]]-AVERAGE(Table2[1W Return vs Nifty]))/_xlfn.STDEV.P(Table2[1W Return vs Nifty])</f>
        <v>0.58549590171518728</v>
      </c>
      <c r="O212">
        <v>257.19</v>
      </c>
      <c r="P212">
        <v>244.61032694357999</v>
      </c>
      <c r="Q212">
        <v>204.518440192951</v>
      </c>
      <c r="R212">
        <v>56.363856626803702</v>
      </c>
      <c r="S212" s="2">
        <f>(Table2[[#This Row],[Close Price]]-Table2[[#This Row],[20D EMA]])/Table2[[#This Row],[20D EMA]]</f>
        <v>2.4145573311559469E-2</v>
      </c>
      <c r="T212" s="2">
        <f>(Table2[[#This Row],[Close Price]]-Table2[[#This Row],[50D EMA]])/Table2[[#This Row],[50D EMA]]</f>
        <v>7.6814717069381422E-2</v>
      </c>
      <c r="U212" s="2">
        <f>(Table2[[#This Row],[Close Price]]-Table2[[#This Row],[200D EMA]])/Table2[[#This Row],[200D EMA]]</f>
        <v>0.28790342695503507</v>
      </c>
      <c r="V212">
        <v>0.66980230061604895</v>
      </c>
      <c r="W212">
        <v>262.25</v>
      </c>
      <c r="X212">
        <v>268.25</v>
      </c>
      <c r="Y212">
        <v>262.25</v>
      </c>
      <c r="Z212">
        <v>268.25</v>
      </c>
      <c r="AA212">
        <v>240</v>
      </c>
      <c r="AB212">
        <v>276</v>
      </c>
      <c r="AC212" s="2">
        <f>(Table2[[#This Row],[Close Price]]/Table2[[#This Row],[Day Low]])-1</f>
        <v>4.3851286939942113E-3</v>
      </c>
      <c r="AD212" s="2">
        <f>(Table2[[#This Row],[Day High]]/Table2[[#This Row],[Close Price]])-1</f>
        <v>1.8413059984814018E-2</v>
      </c>
      <c r="AE212" s="2">
        <f>(Table2[[#This Row],[Close Price]]/Table2[[#This Row],[Current Week Low]])-1</f>
        <v>4.3851286939942113E-3</v>
      </c>
      <c r="AF212" s="2">
        <f>(Table2[[#This Row],[Current Week High]]/Table2[[#This Row],[Close Price]])-1</f>
        <v>1.8413059984814018E-2</v>
      </c>
      <c r="AG212" s="2">
        <f>(Table2[[#This Row],[Close Price]]/Table2[[#This Row],[Current Month Low]])-1</f>
        <v>9.749999999999992E-2</v>
      </c>
      <c r="AH212" s="2">
        <f>(Table2[[#This Row],[Current Month High]]/Table2[[#This Row],[Close Price]])-1</f>
        <v>4.7835990888382751E-2</v>
      </c>
      <c r="AI212">
        <v>6.2262718299164801</v>
      </c>
      <c r="AJ212">
        <v>98.942598187311106</v>
      </c>
      <c r="AK212" t="str">
        <f>IF(AND(Table2[[#This Row],[20D EMA]]&gt;Table2[[#This Row],[50D EMA]],Table2[[#This Row],[50D EMA]]&gt;Table2[[#This Row],[200D EMA]]),"Uptrend","Downtrend/NoTrend")</f>
        <v>Uptrend</v>
      </c>
      <c r="AL212">
        <v>0.32</v>
      </c>
      <c r="AM212" t="s">
        <v>10340</v>
      </c>
      <c r="AN212">
        <v>2.95</v>
      </c>
      <c r="AO212" t="s">
        <v>10340</v>
      </c>
      <c r="AP212">
        <v>6.882374808557E-2</v>
      </c>
      <c r="AQ212">
        <f>(Table2[[#This Row],[Sharpe Ratio]]-AVERAGE(Table2[Sharpe Ratio]))/_xlfn.STDEV.P(Table2[Sharpe Ratio])</f>
        <v>3.437364976420889E-2</v>
      </c>
      <c r="AR2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0.89154413825434453</v>
      </c>
      <c r="AS212">
        <f>_xlfn.RANK.AVG(Table2[[#This Row],[1Y Return vs Nifty Z-Score]],Table2[1Y Return vs Nifty Z-Score])</f>
        <v>193</v>
      </c>
      <c r="AT212">
        <f>_xlfn.RANK.AVG(Table2[[#This Row],[6M Return vs Nifty Z-Score]],Table2[6M Return vs Nifty Z-Score])</f>
        <v>201</v>
      </c>
      <c r="AU212">
        <f>_xlfn.RANK.AVG(Table2[[#This Row],[Sharpe Ratio Z-Score]],Table2[Sharpe Ratio Z-Score])</f>
        <v>348</v>
      </c>
      <c r="AV212">
        <f>(Table2[[#This Row],[Rank 1Y]]+Table2[[#This Row],[Rank 6M]]+Table2[[#This Row],[Rank Sharpe]])/3</f>
        <v>247.33333333333334</v>
      </c>
    </row>
    <row r="213" spans="1:48" x14ac:dyDescent="0.3">
      <c r="A213" t="s">
        <v>828</v>
      </c>
      <c r="B213" t="s">
        <v>829</v>
      </c>
      <c r="C213" t="s">
        <v>10307</v>
      </c>
      <c r="D213" t="s">
        <v>139</v>
      </c>
      <c r="E213">
        <v>19383.677187090001</v>
      </c>
      <c r="F213">
        <v>1713.85</v>
      </c>
      <c r="G213">
        <v>163.16006195436199</v>
      </c>
      <c r="H213">
        <f>(Table2[[#This Row],[1Y Return vs Nifty]]-AVERAGE(Table2[1Y Return vs Nifty]))/_xlfn.STDEV.P(Table2[1Y Return vs Nifty])</f>
        <v>2.1302677202103428</v>
      </c>
      <c r="I213">
        <v>-7.7640043976663602</v>
      </c>
      <c r="J213">
        <f>(Table2[[#This Row],[1M Return vs Nifty]]-AVERAGE(Table2[1M Return vs Nifty]))/_xlfn.STDEV.P(Table2[1M Return vs Nifty])</f>
        <v>-0.87440515959220322</v>
      </c>
      <c r="K213">
        <v>-1.9096247590336499</v>
      </c>
      <c r="L213">
        <f>(Table2[[#This Row],[6M Return vs Nifty]]-AVERAGE(Table2[6M Return vs Nifty]))/_xlfn.STDEV.P(Table2[6M Return vs Nifty])</f>
        <v>-0.29561878741168274</v>
      </c>
      <c r="M213">
        <v>-4.6620128914036103</v>
      </c>
      <c r="N213">
        <f>(Table2[[#This Row],[1W Return vs Nifty]]-AVERAGE(Table2[1W Return vs Nifty]))/_xlfn.STDEV.P(Table2[1W Return vs Nifty])</f>
        <v>-1.156586417381831</v>
      </c>
      <c r="O213">
        <v>1738.27</v>
      </c>
      <c r="P213">
        <v>1792.7301361531399</v>
      </c>
      <c r="Q213">
        <v>1517.17486831066</v>
      </c>
      <c r="R213">
        <v>47.792918478457302</v>
      </c>
      <c r="S213" s="2">
        <f>(Table2[[#This Row],[Close Price]]-Table2[[#This Row],[20D EMA]])/Table2[[#This Row],[20D EMA]]</f>
        <v>-1.4048450470870505E-2</v>
      </c>
      <c r="T213" s="2">
        <f>(Table2[[#This Row],[Close Price]]-Table2[[#This Row],[50D EMA]])/Table2[[#This Row],[50D EMA]]</f>
        <v>-4.4000005668673528E-2</v>
      </c>
      <c r="U213" s="2">
        <f>(Table2[[#This Row],[Close Price]]-Table2[[#This Row],[200D EMA]])/Table2[[#This Row],[200D EMA]]</f>
        <v>0.12963247401292191</v>
      </c>
      <c r="V213">
        <v>0.59717362763095105</v>
      </c>
      <c r="W213">
        <v>1681.25</v>
      </c>
      <c r="X213">
        <v>1749.95</v>
      </c>
      <c r="Y213">
        <v>1681.25</v>
      </c>
      <c r="Z213">
        <v>1749.95</v>
      </c>
      <c r="AA213">
        <v>1597</v>
      </c>
      <c r="AB213">
        <v>1845</v>
      </c>
      <c r="AC213" s="2">
        <f>(Table2[[#This Row],[Close Price]]/Table2[[#This Row],[Day Low]])-1</f>
        <v>1.939033457249062E-2</v>
      </c>
      <c r="AD213" s="2">
        <f>(Table2[[#This Row],[Day High]]/Table2[[#This Row],[Close Price]])-1</f>
        <v>2.1063687020451027E-2</v>
      </c>
      <c r="AE213" s="2">
        <f>(Table2[[#This Row],[Close Price]]/Table2[[#This Row],[Current Week Low]])-1</f>
        <v>1.939033457249062E-2</v>
      </c>
      <c r="AF213" s="2">
        <f>(Table2[[#This Row],[Current Week High]]/Table2[[#This Row],[Close Price]])-1</f>
        <v>2.1063687020451027E-2</v>
      </c>
      <c r="AG213" s="2">
        <f>(Table2[[#This Row],[Close Price]]/Table2[[#This Row],[Current Month Low]])-1</f>
        <v>7.316844082654983E-2</v>
      </c>
      <c r="AH213" s="2">
        <f>(Table2[[#This Row],[Current Month High]]/Table2[[#This Row],[Close Price]])-1</f>
        <v>7.6523616419173157E-2</v>
      </c>
      <c r="AI213">
        <v>26.078910842372199</v>
      </c>
      <c r="AJ213">
        <v>198.54221989416399</v>
      </c>
      <c r="AK213" t="str">
        <f>IF(AND(Table2[[#This Row],[20D EMA]]&gt;Table2[[#This Row],[50D EMA]],Table2[[#This Row],[50D EMA]]&gt;Table2[[#This Row],[200D EMA]]),"Uptrend","Downtrend/NoTrend")</f>
        <v>Downtrend/NoTrend</v>
      </c>
      <c r="AL213">
        <v>-7.0000000000000007E-2</v>
      </c>
      <c r="AM213" t="s">
        <v>10339</v>
      </c>
      <c r="AN213">
        <v>-7.0000000000000007E-2</v>
      </c>
      <c r="AO213" t="s">
        <v>10339</v>
      </c>
      <c r="AP213">
        <v>8.3451533438490003E-2</v>
      </c>
      <c r="AQ213">
        <f>(Table2[[#This Row],[Sharpe Ratio]]-AVERAGE(Table2[Sharpe Ratio]))/_xlfn.STDEV.P(Table2[Sharpe Ratio])</f>
        <v>0.20121957584923025</v>
      </c>
      <c r="AR2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3">
        <f>_xlfn.RANK.AVG(Table2[[#This Row],[1Y Return vs Nifty Z-Score]],Table2[1Y Return vs Nifty Z-Score])</f>
        <v>27</v>
      </c>
      <c r="AT213">
        <f>_xlfn.RANK.AVG(Table2[[#This Row],[6M Return vs Nifty Z-Score]],Table2[6M Return vs Nifty Z-Score])</f>
        <v>424</v>
      </c>
      <c r="AU213">
        <f>_xlfn.RANK.AVG(Table2[[#This Row],[Sharpe Ratio Z-Score]],Table2[Sharpe Ratio Z-Score])</f>
        <v>293</v>
      </c>
      <c r="AV213">
        <f>(Table2[[#This Row],[Rank 1Y]]+Table2[[#This Row],[Rank 6M]]+Table2[[#This Row],[Rank Sharpe]])/3</f>
        <v>248</v>
      </c>
    </row>
    <row r="214" spans="1:48" x14ac:dyDescent="0.3">
      <c r="A214" t="s">
        <v>661</v>
      </c>
      <c r="B214" t="s">
        <v>662</v>
      </c>
      <c r="C214" t="s">
        <v>10299</v>
      </c>
      <c r="D214" t="s">
        <v>51</v>
      </c>
      <c r="E214">
        <v>28010.9925693</v>
      </c>
      <c r="F214">
        <v>1563.9</v>
      </c>
      <c r="G214">
        <v>44.762737411195502</v>
      </c>
      <c r="H214">
        <f>(Table2[[#This Row],[1Y Return vs Nifty]]-AVERAGE(Table2[1Y Return vs Nifty]))/_xlfn.STDEV.P(Table2[1Y Return vs Nifty])</f>
        <v>0.25261496565452124</v>
      </c>
      <c r="I214">
        <v>16.358440802087301</v>
      </c>
      <c r="J214">
        <f>(Table2[[#This Row],[1M Return vs Nifty]]-AVERAGE(Table2[1M Return vs Nifty]))/_xlfn.STDEV.P(Table2[1M Return vs Nifty])</f>
        <v>1.3945633773694857</v>
      </c>
      <c r="K214">
        <v>39.362138537014701</v>
      </c>
      <c r="L214">
        <f>(Table2[[#This Row],[6M Return vs Nifty]]-AVERAGE(Table2[6M Return vs Nifty]))/_xlfn.STDEV.P(Table2[6M Return vs Nifty])</f>
        <v>1.1205475789400043</v>
      </c>
      <c r="M214">
        <v>4.2648312012367304</v>
      </c>
      <c r="N214">
        <f>(Table2[[#This Row],[1W Return vs Nifty]]-AVERAGE(Table2[1W Return vs Nifty]))/_xlfn.STDEV.P(Table2[1W Return vs Nifty])</f>
        <v>0.75467568969181731</v>
      </c>
      <c r="O214">
        <v>1439.36</v>
      </c>
      <c r="P214">
        <v>1320.9893357758499</v>
      </c>
      <c r="Q214">
        <v>1067.2074388129299</v>
      </c>
      <c r="R214">
        <v>79.955747369949904</v>
      </c>
      <c r="S214" s="2">
        <f>(Table2[[#This Row],[Close Price]]-Table2[[#This Row],[20D EMA]])/Table2[[#This Row],[20D EMA]]</f>
        <v>8.6524566473988582E-2</v>
      </c>
      <c r="T214" s="2">
        <f>(Table2[[#This Row],[Close Price]]-Table2[[#This Row],[50D EMA]])/Table2[[#This Row],[50D EMA]]</f>
        <v>0.18388540894728927</v>
      </c>
      <c r="U214" s="2">
        <f>(Table2[[#This Row],[Close Price]]-Table2[[#This Row],[200D EMA]])/Table2[[#This Row],[200D EMA]]</f>
        <v>0.46541332371103822</v>
      </c>
      <c r="V214">
        <v>1.40203869006046</v>
      </c>
      <c r="W214">
        <v>1541.95</v>
      </c>
      <c r="X214">
        <v>1584.95</v>
      </c>
      <c r="Y214">
        <v>1541.95</v>
      </c>
      <c r="Z214">
        <v>1584.95</v>
      </c>
      <c r="AA214">
        <v>1291.95</v>
      </c>
      <c r="AB214">
        <v>1584.95</v>
      </c>
      <c r="AC214" s="2">
        <f>(Table2[[#This Row],[Close Price]]/Table2[[#This Row],[Day Low]])-1</f>
        <v>1.4235221634942841E-2</v>
      </c>
      <c r="AD214" s="2">
        <f>(Table2[[#This Row],[Day High]]/Table2[[#This Row],[Close Price]])-1</f>
        <v>1.3459939893855077E-2</v>
      </c>
      <c r="AE214" s="2">
        <f>(Table2[[#This Row],[Close Price]]/Table2[[#This Row],[Current Week Low]])-1</f>
        <v>1.4235221634942841E-2</v>
      </c>
      <c r="AF214" s="2">
        <f>(Table2[[#This Row],[Current Week High]]/Table2[[#This Row],[Close Price]])-1</f>
        <v>1.3459939893855077E-2</v>
      </c>
      <c r="AG214" s="2">
        <f>(Table2[[#This Row],[Close Price]]/Table2[[#This Row],[Current Month Low]])-1</f>
        <v>0.21049576221990018</v>
      </c>
      <c r="AH214" s="2">
        <f>(Table2[[#This Row],[Current Month High]]/Table2[[#This Row],[Close Price]])-1</f>
        <v>1.3459939893855077E-2</v>
      </c>
      <c r="AI214">
        <v>1.3459939893855</v>
      </c>
      <c r="AJ214">
        <v>115.948632974316</v>
      </c>
      <c r="AK214" t="str">
        <f>IF(AND(Table2[[#This Row],[20D EMA]]&gt;Table2[[#This Row],[50D EMA]],Table2[[#This Row],[50D EMA]]&gt;Table2[[#This Row],[200D EMA]]),"Uptrend","Downtrend/NoTrend")</f>
        <v>Uptrend</v>
      </c>
      <c r="AL214">
        <v>0.32</v>
      </c>
      <c r="AM214" t="s">
        <v>10340</v>
      </c>
      <c r="AN214">
        <v>10.56</v>
      </c>
      <c r="AO214" t="s">
        <v>10340</v>
      </c>
      <c r="AP214">
        <v>3.5946296728283998E-2</v>
      </c>
      <c r="AQ214">
        <f>(Table2[[#This Row],[Sharpe Ratio]]-AVERAGE(Table2[Sharpe Ratio]))/_xlfn.STDEV.P(Table2[Sharpe Ratio])</f>
        <v>-0.34062972133233338</v>
      </c>
      <c r="AR2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3.1817718903234953</v>
      </c>
      <c r="AS214">
        <f>_xlfn.RANK.AVG(Table2[[#This Row],[1Y Return vs Nifty Z-Score]],Table2[1Y Return vs Nifty Z-Score])</f>
        <v>225</v>
      </c>
      <c r="AT214">
        <f>_xlfn.RANK.AVG(Table2[[#This Row],[6M Return vs Nifty Z-Score]],Table2[6M Return vs Nifty Z-Score])</f>
        <v>89</v>
      </c>
      <c r="AU214">
        <f>_xlfn.RANK.AVG(Table2[[#This Row],[Sharpe Ratio Z-Score]],Table2[Sharpe Ratio Z-Score])</f>
        <v>433</v>
      </c>
      <c r="AV214">
        <f>(Table2[[#This Row],[Rank 1Y]]+Table2[[#This Row],[Rank 6M]]+Table2[[#This Row],[Rank Sharpe]])/3</f>
        <v>249</v>
      </c>
    </row>
    <row r="215" spans="1:48" x14ac:dyDescent="0.3">
      <c r="A215" t="s">
        <v>881</v>
      </c>
      <c r="B215" t="s">
        <v>882</v>
      </c>
      <c r="C215" t="s">
        <v>10303</v>
      </c>
      <c r="D215" t="s">
        <v>766</v>
      </c>
      <c r="E215">
        <v>17510.577414399999</v>
      </c>
      <c r="F215">
        <v>425.6</v>
      </c>
      <c r="G215">
        <v>22.154219627855401</v>
      </c>
      <c r="H215">
        <f>(Table2[[#This Row],[1Y Return vs Nifty]]-AVERAGE(Table2[1Y Return vs Nifty]))/_xlfn.STDEV.P(Table2[1Y Return vs Nifty])</f>
        <v>-0.10593152900748969</v>
      </c>
      <c r="I215">
        <v>17.210971180367999</v>
      </c>
      <c r="J215">
        <f>(Table2[[#This Row],[1M Return vs Nifty]]-AVERAGE(Table2[1M Return vs Nifty]))/_xlfn.STDEV.P(Table2[1M Return vs Nifty])</f>
        <v>1.4747527855785134</v>
      </c>
      <c r="K215">
        <v>2.7521896112917301</v>
      </c>
      <c r="L215">
        <f>(Table2[[#This Row],[6M Return vs Nifty]]-AVERAGE(Table2[6M Return vs Nifty]))/_xlfn.STDEV.P(Table2[6M Return vs Nifty])</f>
        <v>-0.13565700748787984</v>
      </c>
      <c r="M215">
        <v>0.36536768889537902</v>
      </c>
      <c r="N215">
        <f>(Table2[[#This Row],[1W Return vs Nifty]]-AVERAGE(Table2[1W Return vs Nifty]))/_xlfn.STDEV.P(Table2[1W Return vs Nifty])</f>
        <v>-8.0210275797242436E-2</v>
      </c>
      <c r="O215">
        <v>383.58</v>
      </c>
      <c r="P215">
        <v>367.86794646629198</v>
      </c>
      <c r="Q215">
        <v>332.10243317570598</v>
      </c>
      <c r="R215">
        <v>75.470497505707399</v>
      </c>
      <c r="S215" s="2">
        <f>(Table2[[#This Row],[Close Price]]-Table2[[#This Row],[20D EMA]])/Table2[[#This Row],[20D EMA]]</f>
        <v>0.10954690025548788</v>
      </c>
      <c r="T215" s="2">
        <f>(Table2[[#This Row],[Close Price]]-Table2[[#This Row],[50D EMA]])/Table2[[#This Row],[50D EMA]]</f>
        <v>0.15693689566671196</v>
      </c>
      <c r="U215" s="2">
        <f>(Table2[[#This Row],[Close Price]]-Table2[[#This Row],[200D EMA]])/Table2[[#This Row],[200D EMA]]</f>
        <v>0.28153231498556086</v>
      </c>
      <c r="V215">
        <v>1.23026475270515</v>
      </c>
      <c r="W215">
        <v>401</v>
      </c>
      <c r="X215">
        <v>438.5</v>
      </c>
      <c r="Y215">
        <v>401</v>
      </c>
      <c r="Z215">
        <v>438.5</v>
      </c>
      <c r="AA215">
        <v>336</v>
      </c>
      <c r="AB215">
        <v>438.5</v>
      </c>
      <c r="AC215" s="2">
        <f>(Table2[[#This Row],[Close Price]]/Table2[[#This Row],[Day Low]])-1</f>
        <v>6.1346633416458962E-2</v>
      </c>
      <c r="AD215" s="2">
        <f>(Table2[[#This Row],[Day High]]/Table2[[#This Row],[Close Price]])-1</f>
        <v>3.0310150375939759E-2</v>
      </c>
      <c r="AE215" s="2">
        <f>(Table2[[#This Row],[Close Price]]/Table2[[#This Row],[Current Week Low]])-1</f>
        <v>6.1346633416458962E-2</v>
      </c>
      <c r="AF215" s="2">
        <f>(Table2[[#This Row],[Current Week High]]/Table2[[#This Row],[Close Price]])-1</f>
        <v>3.0310150375939759E-2</v>
      </c>
      <c r="AG215" s="2">
        <f>(Table2[[#This Row],[Close Price]]/Table2[[#This Row],[Current Month Low]])-1</f>
        <v>0.26666666666666683</v>
      </c>
      <c r="AH215" s="2">
        <f>(Table2[[#This Row],[Current Month High]]/Table2[[#This Row],[Close Price]])-1</f>
        <v>3.0310150375939759E-2</v>
      </c>
      <c r="AI215">
        <v>3.0310150375939702</v>
      </c>
      <c r="AJ215">
        <v>85.204525674499493</v>
      </c>
      <c r="AK215" t="str">
        <f>IF(AND(Table2[[#This Row],[20D EMA]]&gt;Table2[[#This Row],[50D EMA]],Table2[[#This Row],[50D EMA]]&gt;Table2[[#This Row],[200D EMA]]),"Uptrend","Downtrend/NoTrend")</f>
        <v>Uptrend</v>
      </c>
      <c r="AL215">
        <v>0.26</v>
      </c>
      <c r="AM215" t="s">
        <v>10340</v>
      </c>
      <c r="AN215">
        <v>10.73</v>
      </c>
      <c r="AO215" t="s">
        <v>10340</v>
      </c>
      <c r="AP215">
        <v>0.188109871331783</v>
      </c>
      <c r="AQ215">
        <f>(Table2[[#This Row],[Sharpe Ratio]]-AVERAGE(Table2[Sharpe Ratio]))/_xlfn.STDEV.P(Table2[Sharpe Ratio])</f>
        <v>1.3949626399583723</v>
      </c>
      <c r="AR2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2.5479166132442739</v>
      </c>
      <c r="AS215">
        <f>_xlfn.RANK.AVG(Table2[[#This Row],[1Y Return vs Nifty Z-Score]],Table2[1Y Return vs Nifty Z-Score])</f>
        <v>330</v>
      </c>
      <c r="AT215">
        <f>_xlfn.RANK.AVG(Table2[[#This Row],[6M Return vs Nifty Z-Score]],Table2[6M Return vs Nifty Z-Score])</f>
        <v>362</v>
      </c>
      <c r="AU215">
        <f>_xlfn.RANK.AVG(Table2[[#This Row],[Sharpe Ratio Z-Score]],Table2[Sharpe Ratio Z-Score])</f>
        <v>60</v>
      </c>
      <c r="AV215">
        <f>(Table2[[#This Row],[Rank 1Y]]+Table2[[#This Row],[Rank 6M]]+Table2[[#This Row],[Rank Sharpe]])/3</f>
        <v>250.66666666666666</v>
      </c>
    </row>
    <row r="216" spans="1:48" x14ac:dyDescent="0.3">
      <c r="A216" t="s">
        <v>794</v>
      </c>
      <c r="B216" t="s">
        <v>795</v>
      </c>
      <c r="C216" t="s">
        <v>10304</v>
      </c>
      <c r="D216" t="s">
        <v>222</v>
      </c>
      <c r="E216">
        <v>20773.42085825</v>
      </c>
      <c r="F216">
        <v>477.5</v>
      </c>
      <c r="G216">
        <v>23.9408166632366</v>
      </c>
      <c r="H216">
        <f>(Table2[[#This Row],[1Y Return vs Nifty]]-AVERAGE(Table2[1Y Return vs Nifty]))/_xlfn.STDEV.P(Table2[1Y Return vs Nifty])</f>
        <v>-7.759804378974125E-2</v>
      </c>
      <c r="I216">
        <v>0.460650499867645</v>
      </c>
      <c r="J216">
        <f>(Table2[[#This Row],[1M Return vs Nifty]]-AVERAGE(Table2[1M Return vs Nifty]))/_xlfn.STDEV.P(Table2[1M Return vs Nifty])</f>
        <v>-0.10079025300457867</v>
      </c>
      <c r="K216">
        <v>38.122023091620598</v>
      </c>
      <c r="L216">
        <f>(Table2[[#This Row],[6M Return vs Nifty]]-AVERAGE(Table2[6M Return vs Nifty]))/_xlfn.STDEV.P(Table2[6M Return vs Nifty])</f>
        <v>1.077995246693795</v>
      </c>
      <c r="M216">
        <v>-11.668563993906201</v>
      </c>
      <c r="N216">
        <f>(Table2[[#This Row],[1W Return vs Nifty]]-AVERAGE(Table2[1W Return vs Nifty]))/_xlfn.STDEV.P(Table2[1W Return vs Nifty])</f>
        <v>-2.6567084632601361</v>
      </c>
      <c r="O216">
        <v>477.19</v>
      </c>
      <c r="P216">
        <v>453.95206950872301</v>
      </c>
      <c r="Q216">
        <v>375.930513302029</v>
      </c>
      <c r="R216">
        <v>47.8949071996296</v>
      </c>
      <c r="S216" s="2">
        <f>(Table2[[#This Row],[Close Price]]-Table2[[#This Row],[20D EMA]])/Table2[[#This Row],[20D EMA]]</f>
        <v>6.4963641316876351E-4</v>
      </c>
      <c r="T216" s="2">
        <f>(Table2[[#This Row],[Close Price]]-Table2[[#This Row],[50D EMA]])/Table2[[#This Row],[50D EMA]]</f>
        <v>5.1873164752307611E-2</v>
      </c>
      <c r="U216" s="2">
        <f>(Table2[[#This Row],[Close Price]]-Table2[[#This Row],[200D EMA]])/Table2[[#This Row],[200D EMA]]</f>
        <v>0.27018154447167297</v>
      </c>
      <c r="V216">
        <v>2.2866251207568902</v>
      </c>
      <c r="W216">
        <v>464</v>
      </c>
      <c r="X216">
        <v>480.8</v>
      </c>
      <c r="Y216">
        <v>464</v>
      </c>
      <c r="Z216">
        <v>480.8</v>
      </c>
      <c r="AA216">
        <v>441.55</v>
      </c>
      <c r="AB216">
        <v>577.45000000000005</v>
      </c>
      <c r="AC216" s="2">
        <f>(Table2[[#This Row],[Close Price]]/Table2[[#This Row],[Day Low]])-1</f>
        <v>2.9094827586206851E-2</v>
      </c>
      <c r="AD216" s="2">
        <f>(Table2[[#This Row],[Day High]]/Table2[[#This Row],[Close Price]])-1</f>
        <v>6.9109947643979375E-3</v>
      </c>
      <c r="AE216" s="2">
        <f>(Table2[[#This Row],[Close Price]]/Table2[[#This Row],[Current Week Low]])-1</f>
        <v>2.9094827586206851E-2</v>
      </c>
      <c r="AF216" s="2">
        <f>(Table2[[#This Row],[Current Week High]]/Table2[[#This Row],[Close Price]])-1</f>
        <v>6.9109947643979375E-3</v>
      </c>
      <c r="AG216" s="2">
        <f>(Table2[[#This Row],[Close Price]]/Table2[[#This Row],[Current Month Low]])-1</f>
        <v>8.1417732986071689E-2</v>
      </c>
      <c r="AH216" s="2">
        <f>(Table2[[#This Row],[Current Month High]]/Table2[[#This Row],[Close Price]])-1</f>
        <v>0.20931937172774884</v>
      </c>
      <c r="AI216">
        <v>20.931937172774798</v>
      </c>
      <c r="AJ216">
        <v>69.928825622775804</v>
      </c>
      <c r="AK216" t="str">
        <f>IF(AND(Table2[[#This Row],[20D EMA]]&gt;Table2[[#This Row],[50D EMA]],Table2[[#This Row],[50D EMA]]&gt;Table2[[#This Row],[200D EMA]]),"Uptrend","Downtrend/NoTrend")</f>
        <v>Uptrend</v>
      </c>
      <c r="AL216">
        <v>0.13</v>
      </c>
      <c r="AM216" t="s">
        <v>10340</v>
      </c>
      <c r="AN216">
        <v>0.99</v>
      </c>
      <c r="AO216" t="s">
        <v>10340</v>
      </c>
      <c r="AP216">
        <v>7.1387876942937994E-2</v>
      </c>
      <c r="AQ216">
        <f>(Table2[[#This Row],[Sharpe Ratio]]-AVERAGE(Table2[Sharpe Ratio]))/_xlfn.STDEV.P(Table2[Sharpe Ratio])</f>
        <v>6.3620350032714698E-2</v>
      </c>
      <c r="AR2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-1.6934811633279463</v>
      </c>
      <c r="AS216">
        <f>_xlfn.RANK.AVG(Table2[[#This Row],[1Y Return vs Nifty Z-Score]],Table2[1Y Return vs Nifty Z-Score])</f>
        <v>324</v>
      </c>
      <c r="AT216">
        <f>_xlfn.RANK.AVG(Table2[[#This Row],[6M Return vs Nifty Z-Score]],Table2[6M Return vs Nifty Z-Score])</f>
        <v>92</v>
      </c>
      <c r="AU216">
        <f>_xlfn.RANK.AVG(Table2[[#This Row],[Sharpe Ratio Z-Score]],Table2[Sharpe Ratio Z-Score])</f>
        <v>338</v>
      </c>
      <c r="AV216">
        <f>(Table2[[#This Row],[Rank 1Y]]+Table2[[#This Row],[Rank 6M]]+Table2[[#This Row],[Rank Sharpe]])/3</f>
        <v>251.33333333333334</v>
      </c>
    </row>
    <row r="217" spans="1:48" x14ac:dyDescent="0.3">
      <c r="A217" t="s">
        <v>800</v>
      </c>
      <c r="B217" t="s">
        <v>801</v>
      </c>
      <c r="C217" t="s">
        <v>10308</v>
      </c>
      <c r="D217" t="s">
        <v>386</v>
      </c>
      <c r="E217">
        <v>20204.895337710001</v>
      </c>
      <c r="F217">
        <v>504.3</v>
      </c>
      <c r="G217">
        <v>53.7300382576692</v>
      </c>
      <c r="H217">
        <f>(Table2[[#This Row],[1Y Return vs Nifty]]-AVERAGE(Table2[1Y Return vs Nifty]))/_xlfn.STDEV.P(Table2[1Y Return vs Nifty])</f>
        <v>0.39482660092819932</v>
      </c>
      <c r="I217">
        <v>3.28701247190061</v>
      </c>
      <c r="J217">
        <f>(Table2[[#This Row],[1M Return vs Nifty]]-AVERAGE(Table2[1M Return vs Nifty]))/_xlfn.STDEV.P(Table2[1M Return vs Nifty])</f>
        <v>0.16505868293468837</v>
      </c>
      <c r="K217">
        <v>28.143841778248401</v>
      </c>
      <c r="L217">
        <f>(Table2[[#This Row],[6M Return vs Nifty]]-AVERAGE(Table2[6M Return vs Nifty]))/_xlfn.STDEV.P(Table2[6M Return vs Nifty])</f>
        <v>0.73561189195330112</v>
      </c>
      <c r="M217">
        <v>1.30665434104165</v>
      </c>
      <c r="N217">
        <f>(Table2[[#This Row],[1W Return vs Nifty]]-AVERAGE(Table2[1W Return vs Nifty]))/_xlfn.STDEV.P(Table2[1W Return vs Nifty])</f>
        <v>0.12132181006326784</v>
      </c>
      <c r="O217">
        <v>506.78</v>
      </c>
      <c r="P217">
        <v>490.97228098364502</v>
      </c>
      <c r="Q217">
        <v>413.934659581147</v>
      </c>
      <c r="R217">
        <v>47.254489426869903</v>
      </c>
      <c r="S217" s="2">
        <f>(Table2[[#This Row],[Close Price]]-Table2[[#This Row],[20D EMA]])/Table2[[#This Row],[20D EMA]]</f>
        <v>-4.8936422116104845E-3</v>
      </c>
      <c r="T217" s="2">
        <f>(Table2[[#This Row],[Close Price]]-Table2[[#This Row],[50D EMA]])/Table2[[#This Row],[50D EMA]]</f>
        <v>2.7145563064483787E-2</v>
      </c>
      <c r="U217" s="2">
        <f>(Table2[[#This Row],[Close Price]]-Table2[[#This Row],[200D EMA]])/Table2[[#This Row],[200D EMA]]</f>
        <v>0.21830822408128872</v>
      </c>
      <c r="V217">
        <v>0.65183052933976804</v>
      </c>
      <c r="W217">
        <v>503</v>
      </c>
      <c r="X217">
        <v>512.35</v>
      </c>
      <c r="Y217">
        <v>503</v>
      </c>
      <c r="Z217">
        <v>512.35</v>
      </c>
      <c r="AA217">
        <v>481.2</v>
      </c>
      <c r="AB217">
        <v>542.5</v>
      </c>
      <c r="AC217" s="2">
        <f>(Table2[[#This Row],[Close Price]]/Table2[[#This Row],[Day Low]])-1</f>
        <v>2.5844930417495693E-3</v>
      </c>
      <c r="AD217" s="2">
        <f>(Table2[[#This Row],[Day High]]/Table2[[#This Row],[Close Price]])-1</f>
        <v>1.5962720602815894E-2</v>
      </c>
      <c r="AE217" s="2">
        <f>(Table2[[#This Row],[Close Price]]/Table2[[#This Row],[Current Week Low]])-1</f>
        <v>2.5844930417495693E-3</v>
      </c>
      <c r="AF217" s="2">
        <f>(Table2[[#This Row],[Current Week High]]/Table2[[#This Row],[Close Price]])-1</f>
        <v>1.5962720602815894E-2</v>
      </c>
      <c r="AG217" s="2">
        <f>(Table2[[#This Row],[Close Price]]/Table2[[#This Row],[Current Month Low]])-1</f>
        <v>4.8004987531172105E-2</v>
      </c>
      <c r="AH217" s="2">
        <f>(Table2[[#This Row],[Current Month High]]/Table2[[#This Row],[Close Price]])-1</f>
        <v>7.5748562363672445E-2</v>
      </c>
      <c r="AI217">
        <v>13.8905413444378</v>
      </c>
      <c r="AJ217">
        <v>91.421522110457403</v>
      </c>
      <c r="AK217" t="str">
        <f>IF(AND(Table2[[#This Row],[20D EMA]]&gt;Table2[[#This Row],[50D EMA]],Table2[[#This Row],[50D EMA]]&gt;Table2[[#This Row],[200D EMA]]),"Uptrend","Downtrend/NoTrend")</f>
        <v>Uptrend</v>
      </c>
      <c r="AL217">
        <v>0.18</v>
      </c>
      <c r="AM217" t="s">
        <v>10340</v>
      </c>
      <c r="AN217">
        <v>-2.4900000000000002</v>
      </c>
      <c r="AO217" t="s">
        <v>10339</v>
      </c>
      <c r="AP217">
        <v>4.3214667368440998E-2</v>
      </c>
      <c r="AQ217">
        <f>(Table2[[#This Row],[Sharpe Ratio]]-AVERAGE(Table2[Sharpe Ratio]))/_xlfn.STDEV.P(Table2[Sharpe Ratio])</f>
        <v>-0.25772598701249011</v>
      </c>
      <c r="AR2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1.1590929988669665</v>
      </c>
      <c r="AS217">
        <f>_xlfn.RANK.AVG(Table2[[#This Row],[1Y Return vs Nifty Z-Score]],Table2[1Y Return vs Nifty Z-Score])</f>
        <v>190</v>
      </c>
      <c r="AT217">
        <f>_xlfn.RANK.AVG(Table2[[#This Row],[6M Return vs Nifty Z-Score]],Table2[6M Return vs Nifty Z-Score])</f>
        <v>148</v>
      </c>
      <c r="AU217">
        <f>_xlfn.RANK.AVG(Table2[[#This Row],[Sharpe Ratio Z-Score]],Table2[Sharpe Ratio Z-Score])</f>
        <v>416</v>
      </c>
      <c r="AV217">
        <f>(Table2[[#This Row],[Rank 1Y]]+Table2[[#This Row],[Rank 6M]]+Table2[[#This Row],[Rank Sharpe]])/3</f>
        <v>251.33333333333334</v>
      </c>
    </row>
    <row r="218" spans="1:48" x14ac:dyDescent="0.3">
      <c r="A218" t="s">
        <v>142</v>
      </c>
      <c r="B218" t="s">
        <v>143</v>
      </c>
      <c r="C218" t="s">
        <v>10297</v>
      </c>
      <c r="D218" t="s">
        <v>144</v>
      </c>
      <c r="E218">
        <v>204793.0697312</v>
      </c>
      <c r="F218">
        <v>1576</v>
      </c>
      <c r="G218">
        <v>50.398624648644699</v>
      </c>
      <c r="H218">
        <f>(Table2[[#This Row],[1Y Return vs Nifty]]-AVERAGE(Table2[1Y Return vs Nifty]))/_xlfn.STDEV.P(Table2[1Y Return vs Nifty])</f>
        <v>0.34199400556605491</v>
      </c>
      <c r="I218">
        <v>-5.9711479542842101</v>
      </c>
      <c r="J218">
        <f>(Table2[[#This Row],[1M Return vs Nifty]]-AVERAGE(Table2[1M Return vs Nifty]))/_xlfn.STDEV.P(Table2[1M Return vs Nifty])</f>
        <v>-0.7057682395935343</v>
      </c>
      <c r="K218">
        <v>-10.4698647108439</v>
      </c>
      <c r="L218">
        <f>(Table2[[#This Row],[6M Return vs Nifty]]-AVERAGE(Table2[6M Return vs Nifty]))/_xlfn.STDEV.P(Table2[6M Return vs Nifty])</f>
        <v>-0.58934803325697427</v>
      </c>
      <c r="M218">
        <v>9.2033530250636097</v>
      </c>
      <c r="N218">
        <f>(Table2[[#This Row],[1W Return vs Nifty]]-AVERAGE(Table2[1W Return vs Nifty]))/_xlfn.STDEV.P(Table2[1W Return vs Nifty])</f>
        <v>1.8120269247848895</v>
      </c>
      <c r="O218">
        <v>1539.01</v>
      </c>
      <c r="P218">
        <v>1542.50590323302</v>
      </c>
      <c r="Q218">
        <v>1373.2260364675401</v>
      </c>
      <c r="R218">
        <v>59.4910565497687</v>
      </c>
      <c r="S218" s="2">
        <f>(Table2[[#This Row],[Close Price]]-Table2[[#This Row],[20D EMA]])/Table2[[#This Row],[20D EMA]]</f>
        <v>2.4034931546903535E-2</v>
      </c>
      <c r="T218" s="2">
        <f>(Table2[[#This Row],[Close Price]]-Table2[[#This Row],[50D EMA]])/Table2[[#This Row],[50D EMA]]</f>
        <v>2.1714080119095758E-2</v>
      </c>
      <c r="U218" s="2">
        <f>(Table2[[#This Row],[Close Price]]-Table2[[#This Row],[200D EMA]])/Table2[[#This Row],[200D EMA]]</f>
        <v>0.14766248101009771</v>
      </c>
      <c r="V218">
        <v>1.1289219811086</v>
      </c>
      <c r="W218">
        <v>1540</v>
      </c>
      <c r="X218">
        <v>1583.4</v>
      </c>
      <c r="Y218">
        <v>1540</v>
      </c>
      <c r="Z218">
        <v>1583.4</v>
      </c>
      <c r="AA218">
        <v>1412.5</v>
      </c>
      <c r="AB218">
        <v>1609.45</v>
      </c>
      <c r="AC218" s="2">
        <f>(Table2[[#This Row],[Close Price]]/Table2[[#This Row],[Day Low]])-1</f>
        <v>2.3376623376623273E-2</v>
      </c>
      <c r="AD218" s="2">
        <f>(Table2[[#This Row],[Day High]]/Table2[[#This Row],[Close Price]])-1</f>
        <v>4.6954314720812906E-3</v>
      </c>
      <c r="AE218" s="2">
        <f>(Table2[[#This Row],[Close Price]]/Table2[[#This Row],[Current Week Low]])-1</f>
        <v>2.3376623376623273E-2</v>
      </c>
      <c r="AF218" s="2">
        <f>(Table2[[#This Row],[Current Week High]]/Table2[[#This Row],[Close Price]])-1</f>
        <v>4.6954314720812906E-3</v>
      </c>
      <c r="AG218" s="2">
        <f>(Table2[[#This Row],[Close Price]]/Table2[[#This Row],[Current Month Low]])-1</f>
        <v>0.1157522123893806</v>
      </c>
      <c r="AH218" s="2">
        <f>(Table2[[#This Row],[Current Month High]]/Table2[[#This Row],[Close Price]])-1</f>
        <v>2.1224619289340163E-2</v>
      </c>
      <c r="AI218">
        <v>8.0456852791878006</v>
      </c>
      <c r="AJ218">
        <v>90.303688945239301</v>
      </c>
      <c r="AK218" t="str">
        <f>IF(AND(Table2[[#This Row],[20D EMA]]&gt;Table2[[#This Row],[50D EMA]],Table2[[#This Row],[50D EMA]]&gt;Table2[[#This Row],[200D EMA]]),"Uptrend","Downtrend/NoTrend")</f>
        <v>Downtrend/NoTrend</v>
      </c>
      <c r="AL218">
        <v>-0.05</v>
      </c>
      <c r="AM218" t="s">
        <v>10339</v>
      </c>
      <c r="AN218">
        <v>3.69</v>
      </c>
      <c r="AO218" t="s">
        <v>10340</v>
      </c>
      <c r="AP218">
        <v>0.21079869632803799</v>
      </c>
      <c r="AQ218">
        <f>(Table2[[#This Row],[Sharpe Ratio]]-AVERAGE(Table2[Sharpe Ratio]))/_xlfn.STDEV.P(Table2[Sharpe Ratio])</f>
        <v>1.6537535592225436</v>
      </c>
      <c r="AR2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8">
        <f>_xlfn.RANK.AVG(Table2[[#This Row],[1Y Return vs Nifty Z-Score]],Table2[1Y Return vs Nifty Z-Score])</f>
        <v>205</v>
      </c>
      <c r="AT218">
        <f>_xlfn.RANK.AVG(Table2[[#This Row],[6M Return vs Nifty Z-Score]],Table2[6M Return vs Nifty Z-Score])</f>
        <v>517</v>
      </c>
      <c r="AU218">
        <f>_xlfn.RANK.AVG(Table2[[#This Row],[Sharpe Ratio Z-Score]],Table2[Sharpe Ratio Z-Score])</f>
        <v>33</v>
      </c>
      <c r="AV218">
        <f>(Table2[[#This Row],[Rank 1Y]]+Table2[[#This Row],[Rank 6M]]+Table2[[#This Row],[Rank Sharpe]])/3</f>
        <v>251.66666666666666</v>
      </c>
    </row>
    <row r="219" spans="1:48" x14ac:dyDescent="0.3">
      <c r="A219" t="s">
        <v>909</v>
      </c>
      <c r="B219" t="s">
        <v>910</v>
      </c>
      <c r="C219" t="s">
        <v>10302</v>
      </c>
      <c r="D219" t="s">
        <v>127</v>
      </c>
      <c r="E219">
        <v>16679.60514612</v>
      </c>
      <c r="F219">
        <v>914.2</v>
      </c>
      <c r="G219">
        <v>261.534097364952</v>
      </c>
      <c r="H219">
        <f>(Table2[[#This Row],[1Y Return vs Nifty]]-AVERAGE(Table2[1Y Return vs Nifty]))/_xlfn.STDEV.P(Table2[1Y Return vs Nifty])</f>
        <v>3.6903728938548879</v>
      </c>
      <c r="I219">
        <v>0.137319717476688</v>
      </c>
      <c r="J219">
        <f>(Table2[[#This Row],[1M Return vs Nifty]]-AVERAGE(Table2[1M Return vs Nifty]))/_xlfn.STDEV.P(Table2[1M Return vs Nifty])</f>
        <v>-0.13120289841433089</v>
      </c>
      <c r="K219">
        <v>-40.1691540108691</v>
      </c>
      <c r="L219">
        <f>(Table2[[#This Row],[6M Return vs Nifty]]-AVERAGE(Table2[6M Return vs Nifty]))/_xlfn.STDEV.P(Table2[6M Return vs Nifty])</f>
        <v>-1.6084257574033345</v>
      </c>
      <c r="M219">
        <v>0.49393481740186901</v>
      </c>
      <c r="N219">
        <f>(Table2[[#This Row],[1W Return vs Nifty]]-AVERAGE(Table2[1W Return vs Nifty]))/_xlfn.STDEV.P(Table2[1W Return vs Nifty])</f>
        <v>-5.2683696596390391E-2</v>
      </c>
      <c r="O219">
        <v>911.89</v>
      </c>
      <c r="P219">
        <v>908.94244960304002</v>
      </c>
      <c r="Q219">
        <v>829.80803388572303</v>
      </c>
      <c r="R219">
        <v>48.831634888403102</v>
      </c>
      <c r="S219" s="2">
        <f>(Table2[[#This Row],[Close Price]]-Table2[[#This Row],[20D EMA]])/Table2[[#This Row],[20D EMA]]</f>
        <v>2.5332002763491859E-3</v>
      </c>
      <c r="T219" s="2">
        <f>(Table2[[#This Row],[Close Price]]-Table2[[#This Row],[50D EMA]])/Table2[[#This Row],[50D EMA]]</f>
        <v>5.7842500361339087E-3</v>
      </c>
      <c r="U219" s="2">
        <f>(Table2[[#This Row],[Close Price]]-Table2[[#This Row],[200D EMA]])/Table2[[#This Row],[200D EMA]]</f>
        <v>0.10170058937498676</v>
      </c>
      <c r="V219">
        <v>0.868326308823684</v>
      </c>
      <c r="W219">
        <v>912</v>
      </c>
      <c r="X219">
        <v>940</v>
      </c>
      <c r="Y219">
        <v>912</v>
      </c>
      <c r="Z219">
        <v>940</v>
      </c>
      <c r="AA219">
        <v>856</v>
      </c>
      <c r="AB219">
        <v>948.25</v>
      </c>
      <c r="AC219" s="2">
        <f>(Table2[[#This Row],[Close Price]]/Table2[[#This Row],[Day Low]])-1</f>
        <v>2.4122807017543657E-3</v>
      </c>
      <c r="AD219" s="2">
        <f>(Table2[[#This Row],[Day High]]/Table2[[#This Row],[Close Price]])-1</f>
        <v>2.8221395755852141E-2</v>
      </c>
      <c r="AE219" s="2">
        <f>(Table2[[#This Row],[Close Price]]/Table2[[#This Row],[Current Week Low]])-1</f>
        <v>2.4122807017543657E-3</v>
      </c>
      <c r="AF219" s="2">
        <f>(Table2[[#This Row],[Current Week High]]/Table2[[#This Row],[Close Price]])-1</f>
        <v>2.8221395755852141E-2</v>
      </c>
      <c r="AG219" s="2">
        <f>(Table2[[#This Row],[Close Price]]/Table2[[#This Row],[Current Month Low]])-1</f>
        <v>6.7990654205607459E-2</v>
      </c>
      <c r="AH219" s="2">
        <f>(Table2[[#This Row],[Current Month High]]/Table2[[#This Row],[Close Price]])-1</f>
        <v>3.724567928243272E-2</v>
      </c>
      <c r="AI219">
        <v>43.732224896083899</v>
      </c>
      <c r="AJ219">
        <v>310.87640449438197</v>
      </c>
      <c r="AK219" t="str">
        <f>IF(AND(Table2[[#This Row],[20D EMA]]&gt;Table2[[#This Row],[50D EMA]],Table2[[#This Row],[50D EMA]]&gt;Table2[[#This Row],[200D EMA]]),"Uptrend","Downtrend/NoTrend")</f>
        <v>Uptrend</v>
      </c>
      <c r="AL219">
        <v>0.05</v>
      </c>
      <c r="AM219" t="s">
        <v>10340</v>
      </c>
      <c r="AN219">
        <v>2.44</v>
      </c>
      <c r="AO219" t="s">
        <v>10340</v>
      </c>
      <c r="AP219">
        <v>0.22857228706424201</v>
      </c>
      <c r="AQ219">
        <f>(Table2[[#This Row],[Sharpe Ratio]]-AVERAGE(Table2[Sharpe Ratio]))/_xlfn.STDEV.P(Table2[Sharpe Ratio])</f>
        <v>1.8564808439544151</v>
      </c>
      <c r="AR2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3.7545413853952478</v>
      </c>
      <c r="AS219">
        <f>_xlfn.RANK.AVG(Table2[[#This Row],[1Y Return vs Nifty Z-Score]],Table2[1Y Return vs Nifty Z-Score])</f>
        <v>7</v>
      </c>
      <c r="AT219">
        <f>_xlfn.RANK.AVG(Table2[[#This Row],[6M Return vs Nifty Z-Score]],Table2[6M Return vs Nifty Z-Score])</f>
        <v>726</v>
      </c>
      <c r="AU219">
        <f>_xlfn.RANK.AVG(Table2[[#This Row],[Sharpe Ratio Z-Score]],Table2[Sharpe Ratio Z-Score])</f>
        <v>23</v>
      </c>
      <c r="AV219">
        <f>(Table2[[#This Row],[Rank 1Y]]+Table2[[#This Row],[Rank 6M]]+Table2[[#This Row],[Rank Sharpe]])/3</f>
        <v>252</v>
      </c>
    </row>
    <row r="220" spans="1:48" x14ac:dyDescent="0.3">
      <c r="A220" t="s">
        <v>1398</v>
      </c>
      <c r="B220" t="s">
        <v>1399</v>
      </c>
      <c r="C220" t="s">
        <v>10298</v>
      </c>
      <c r="D220" t="s">
        <v>46</v>
      </c>
      <c r="E220">
        <v>7962.6349161600001</v>
      </c>
      <c r="F220">
        <v>47.4</v>
      </c>
      <c r="G220">
        <v>44.966120230642098</v>
      </c>
      <c r="H220">
        <f>(Table2[[#This Row],[1Y Return vs Nifty]]-AVERAGE(Table2[1Y Return vs Nifty]))/_xlfn.STDEV.P(Table2[1Y Return vs Nifty])</f>
        <v>0.25584039589660412</v>
      </c>
      <c r="I220">
        <v>-10.8323724622754</v>
      </c>
      <c r="J220">
        <f>(Table2[[#This Row],[1M Return vs Nifty]]-AVERAGE(Table2[1M Return vs Nifty]))/_xlfn.STDEV.P(Table2[1M Return vs Nifty])</f>
        <v>-1.1630173023814026</v>
      </c>
      <c r="K220">
        <v>0.312672977084822</v>
      </c>
      <c r="L220">
        <f>(Table2[[#This Row],[6M Return vs Nifty]]-AVERAGE(Table2[6M Return vs Nifty]))/_xlfn.STDEV.P(Table2[6M Return vs Nifty])</f>
        <v>-0.21936463545467619</v>
      </c>
      <c r="M220">
        <v>-0.52414066279638905</v>
      </c>
      <c r="N220">
        <f>(Table2[[#This Row],[1W Return vs Nifty]]-AVERAGE(Table2[1W Return vs Nifty]))/_xlfn.STDEV.P(Table2[1W Return vs Nifty])</f>
        <v>-0.27065648375954299</v>
      </c>
      <c r="O220">
        <v>48.77</v>
      </c>
      <c r="P220">
        <v>47.7641313162218</v>
      </c>
      <c r="Q220">
        <v>39.265770514130601</v>
      </c>
      <c r="R220">
        <v>42.561356604776499</v>
      </c>
      <c r="S220" s="2">
        <f>(Table2[[#This Row],[Close Price]]-Table2[[#This Row],[20D EMA]])/Table2[[#This Row],[20D EMA]]</f>
        <v>-2.8091039573508395E-2</v>
      </c>
      <c r="T220" s="2">
        <f>(Table2[[#This Row],[Close Price]]-Table2[[#This Row],[50D EMA]])/Table2[[#This Row],[50D EMA]]</f>
        <v>-7.6235305905821803E-3</v>
      </c>
      <c r="U220" s="2">
        <f>(Table2[[#This Row],[Close Price]]-Table2[[#This Row],[200D EMA]])/Table2[[#This Row],[200D EMA]]</f>
        <v>0.20715828008372142</v>
      </c>
      <c r="V220">
        <v>0.47175425003020099</v>
      </c>
      <c r="W220">
        <v>47.3</v>
      </c>
      <c r="X220">
        <v>48.68</v>
      </c>
      <c r="Y220">
        <v>47.3</v>
      </c>
      <c r="Z220">
        <v>48.68</v>
      </c>
      <c r="AA220">
        <v>45.55</v>
      </c>
      <c r="AB220">
        <v>56.04</v>
      </c>
      <c r="AC220" s="2">
        <f>(Table2[[#This Row],[Close Price]]/Table2[[#This Row],[Day Low]])-1</f>
        <v>2.1141649048626032E-3</v>
      </c>
      <c r="AD220" s="2">
        <f>(Table2[[#This Row],[Day High]]/Table2[[#This Row],[Close Price]])-1</f>
        <v>2.700421940928277E-2</v>
      </c>
      <c r="AE220" s="2">
        <f>(Table2[[#This Row],[Close Price]]/Table2[[#This Row],[Current Week Low]])-1</f>
        <v>2.1141649048626032E-3</v>
      </c>
      <c r="AF220" s="2">
        <f>(Table2[[#This Row],[Current Week High]]/Table2[[#This Row],[Close Price]])-1</f>
        <v>2.700421940928277E-2</v>
      </c>
      <c r="AG220" s="2">
        <f>(Table2[[#This Row],[Close Price]]/Table2[[#This Row],[Current Month Low]])-1</f>
        <v>4.0614709110867286E-2</v>
      </c>
      <c r="AH220" s="2">
        <f>(Table2[[#This Row],[Current Month High]]/Table2[[#This Row],[Close Price]])-1</f>
        <v>0.18227848101265831</v>
      </c>
      <c r="AI220">
        <v>21.308016877637101</v>
      </c>
      <c r="AJ220">
        <v>111.463363735161</v>
      </c>
      <c r="AK220" t="str">
        <f>IF(AND(Table2[[#This Row],[20D EMA]]&gt;Table2[[#This Row],[50D EMA]],Table2[[#This Row],[50D EMA]]&gt;Table2[[#This Row],[200D EMA]]),"Uptrend","Downtrend/NoTrend")</f>
        <v>Uptrend</v>
      </c>
      <c r="AL220">
        <v>0.22</v>
      </c>
      <c r="AM220" t="s">
        <v>10340</v>
      </c>
      <c r="AN220">
        <v>-0.34</v>
      </c>
      <c r="AO220" t="s">
        <v>10339</v>
      </c>
      <c r="AP220">
        <v>0.139906208035561</v>
      </c>
      <c r="AQ220">
        <f>(Table2[[#This Row],[Sharpe Ratio]]-AVERAGE(Table2[Sharpe Ratio]))/_xlfn.STDEV.P(Table2[Sharpe Ratio])</f>
        <v>0.84514702198833913</v>
      </c>
      <c r="AR2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-0.5520510037106785</v>
      </c>
      <c r="AS220">
        <f>_xlfn.RANK.AVG(Table2[[#This Row],[1Y Return vs Nifty Z-Score]],Table2[1Y Return vs Nifty Z-Score])</f>
        <v>223</v>
      </c>
      <c r="AT220">
        <f>_xlfn.RANK.AVG(Table2[[#This Row],[6M Return vs Nifty Z-Score]],Table2[6M Return vs Nifty Z-Score])</f>
        <v>397</v>
      </c>
      <c r="AU220">
        <f>_xlfn.RANK.AVG(Table2[[#This Row],[Sharpe Ratio Z-Score]],Table2[Sharpe Ratio Z-Score])</f>
        <v>145</v>
      </c>
      <c r="AV220">
        <f>(Table2[[#This Row],[Rank 1Y]]+Table2[[#This Row],[Rank 6M]]+Table2[[#This Row],[Rank Sharpe]])/3</f>
        <v>255</v>
      </c>
    </row>
    <row r="221" spans="1:48" x14ac:dyDescent="0.3">
      <c r="A221" t="s">
        <v>288</v>
      </c>
      <c r="B221" t="s">
        <v>289</v>
      </c>
      <c r="C221" t="s">
        <v>10301</v>
      </c>
      <c r="D221" t="s">
        <v>193</v>
      </c>
      <c r="E221">
        <v>96781.610041599997</v>
      </c>
      <c r="F221">
        <v>32814.400000000001</v>
      </c>
      <c r="G221">
        <v>47.261677970481003</v>
      </c>
      <c r="H221">
        <f>(Table2[[#This Row],[1Y Return vs Nifty]]-AVERAGE(Table2[1Y Return vs Nifty]))/_xlfn.STDEV.P(Table2[1Y Return vs Nifty])</f>
        <v>0.29224544415323916</v>
      </c>
      <c r="I221">
        <v>-6.8942936054279498</v>
      </c>
      <c r="J221">
        <f>(Table2[[#This Row],[1M Return vs Nifty]]-AVERAGE(Table2[1M Return vs Nifty]))/_xlfn.STDEV.P(Table2[1M Return vs Nifty])</f>
        <v>-0.79259975356872403</v>
      </c>
      <c r="K221">
        <v>0.989463553112512</v>
      </c>
      <c r="L221">
        <f>(Table2[[#This Row],[6M Return vs Nifty]]-AVERAGE(Table2[6M Return vs Nifty]))/_xlfn.STDEV.P(Table2[6M Return vs Nifty])</f>
        <v>-0.19614178345392419</v>
      </c>
      <c r="M221">
        <v>0.15038053798822101</v>
      </c>
      <c r="N221">
        <f>(Table2[[#This Row],[1W Return vs Nifty]]-AVERAGE(Table2[1W Return vs Nifty]))/_xlfn.STDEV.P(Table2[1W Return vs Nifty])</f>
        <v>-0.12623962175337217</v>
      </c>
      <c r="O221">
        <v>32664.66</v>
      </c>
      <c r="P221">
        <v>32817.286113680697</v>
      </c>
      <c r="Q221">
        <v>28876.579277928999</v>
      </c>
      <c r="R221">
        <v>57.972819463124601</v>
      </c>
      <c r="S221" s="2">
        <f>(Table2[[#This Row],[Close Price]]-Table2[[#This Row],[20D EMA]])/Table2[[#This Row],[20D EMA]]</f>
        <v>4.5841591493682044E-3</v>
      </c>
      <c r="T221" s="2">
        <f>(Table2[[#This Row],[Close Price]]-Table2[[#This Row],[50D EMA]])/Table2[[#This Row],[50D EMA]]</f>
        <v>-8.7944922401498292E-5</v>
      </c>
      <c r="U221" s="2">
        <f>(Table2[[#This Row],[Close Price]]-Table2[[#This Row],[200D EMA]])/Table2[[#This Row],[200D EMA]]</f>
        <v>0.13636728520267513</v>
      </c>
      <c r="V221">
        <v>0.54892027248458397</v>
      </c>
      <c r="W221">
        <v>32427.05</v>
      </c>
      <c r="X221">
        <v>32903.9</v>
      </c>
      <c r="Y221">
        <v>32427.05</v>
      </c>
      <c r="Z221">
        <v>32903.9</v>
      </c>
      <c r="AA221">
        <v>30900</v>
      </c>
      <c r="AB221">
        <v>35182.800000000003</v>
      </c>
      <c r="AC221" s="2">
        <f>(Table2[[#This Row],[Close Price]]/Table2[[#This Row],[Day Low]])-1</f>
        <v>1.1945274084445012E-2</v>
      </c>
      <c r="AD221" s="2">
        <f>(Table2[[#This Row],[Day High]]/Table2[[#This Row],[Close Price]])-1</f>
        <v>2.7274611146326233E-3</v>
      </c>
      <c r="AE221" s="2">
        <f>(Table2[[#This Row],[Close Price]]/Table2[[#This Row],[Current Week Low]])-1</f>
        <v>1.1945274084445012E-2</v>
      </c>
      <c r="AF221" s="2">
        <f>(Table2[[#This Row],[Current Week High]]/Table2[[#This Row],[Close Price]])-1</f>
        <v>2.7274611146326233E-3</v>
      </c>
      <c r="AG221" s="2">
        <f>(Table2[[#This Row],[Close Price]]/Table2[[#This Row],[Current Month Low]])-1</f>
        <v>6.1954692556634328E-2</v>
      </c>
      <c r="AH221" s="2">
        <f>(Table2[[#This Row],[Current Month High]]/Table2[[#This Row],[Close Price]])-1</f>
        <v>7.217563021112694E-2</v>
      </c>
      <c r="AI221">
        <v>11.7740991759715</v>
      </c>
      <c r="AJ221">
        <v>79.608100711549</v>
      </c>
      <c r="AK221" t="str">
        <f>IF(AND(Table2[[#This Row],[20D EMA]]&gt;Table2[[#This Row],[50D EMA]],Table2[[#This Row],[50D EMA]]&gt;Table2[[#This Row],[200D EMA]]),"Uptrend","Downtrend/NoTrend")</f>
        <v>Downtrend/NoTrend</v>
      </c>
      <c r="AL221">
        <v>0</v>
      </c>
      <c r="AM221" t="s">
        <v>10341</v>
      </c>
      <c r="AN221">
        <v>1.18</v>
      </c>
      <c r="AO221" t="s">
        <v>10340</v>
      </c>
      <c r="AP221">
        <v>0.130859554284216</v>
      </c>
      <c r="AQ221">
        <f>(Table2[[#This Row],[Sharpe Ratio]]-AVERAGE(Table2[Sharpe Ratio]))/_xlfn.STDEV.P(Table2[Sharpe Ratio])</f>
        <v>0.7419600195339735</v>
      </c>
      <c r="AR2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1">
        <f>_xlfn.RANK.AVG(Table2[[#This Row],[1Y Return vs Nifty Z-Score]],Table2[1Y Return vs Nifty Z-Score])</f>
        <v>214</v>
      </c>
      <c r="AT221">
        <f>_xlfn.RANK.AVG(Table2[[#This Row],[6M Return vs Nifty Z-Score]],Table2[6M Return vs Nifty Z-Score])</f>
        <v>389</v>
      </c>
      <c r="AU221">
        <f>_xlfn.RANK.AVG(Table2[[#This Row],[Sharpe Ratio Z-Score]],Table2[Sharpe Ratio Z-Score])</f>
        <v>165</v>
      </c>
      <c r="AV221">
        <f>(Table2[[#This Row],[Rank 1Y]]+Table2[[#This Row],[Rank 6M]]+Table2[[#This Row],[Rank Sharpe]])/3</f>
        <v>256</v>
      </c>
    </row>
    <row r="222" spans="1:48" x14ac:dyDescent="0.3">
      <c r="A222" t="s">
        <v>453</v>
      </c>
      <c r="B222" t="s">
        <v>454</v>
      </c>
      <c r="C222" t="s">
        <v>10305</v>
      </c>
      <c r="D222" t="s">
        <v>253</v>
      </c>
      <c r="E222">
        <v>49955.026174334998</v>
      </c>
      <c r="F222">
        <v>4435.6499999999996</v>
      </c>
      <c r="G222">
        <v>33.280710484931703</v>
      </c>
      <c r="H222">
        <f>(Table2[[#This Row],[1Y Return vs Nifty]]-AVERAGE(Table2[1Y Return vs Nifty]))/_xlfn.STDEV.P(Table2[1Y Return vs Nifty])</f>
        <v>7.0522510701089877E-2</v>
      </c>
      <c r="I222">
        <v>-10.364835614497601</v>
      </c>
      <c r="J222">
        <f>(Table2[[#This Row],[1M Return vs Nifty]]-AVERAGE(Table2[1M Return vs Nifty]))/_xlfn.STDEV.P(Table2[1M Return vs Nifty])</f>
        <v>-1.1190405666610577</v>
      </c>
      <c r="K222">
        <v>5.9199065243783098</v>
      </c>
      <c r="L222">
        <f>(Table2[[#This Row],[6M Return vs Nifty]]-AVERAGE(Table2[6M Return vs Nifty]))/_xlfn.STDEV.P(Table2[6M Return vs Nifty])</f>
        <v>-2.6962495982331261E-2</v>
      </c>
      <c r="M222">
        <v>-0.95536418164966297</v>
      </c>
      <c r="N222">
        <f>(Table2[[#This Row],[1W Return vs Nifty]]-AVERAGE(Table2[1W Return vs Nifty]))/_xlfn.STDEV.P(Table2[1W Return vs Nifty])</f>
        <v>-0.36298263650849827</v>
      </c>
      <c r="O222">
        <v>4567.45</v>
      </c>
      <c r="P222">
        <v>4768.3817568921004</v>
      </c>
      <c r="Q222">
        <v>4201.2677991415103</v>
      </c>
      <c r="R222">
        <v>43.6221582018077</v>
      </c>
      <c r="S222" s="2">
        <f>(Table2[[#This Row],[Close Price]]-Table2[[#This Row],[20D EMA]])/Table2[[#This Row],[20D EMA]]</f>
        <v>-2.8856364054341086E-2</v>
      </c>
      <c r="T222" s="2">
        <f>(Table2[[#This Row],[Close Price]]-Table2[[#This Row],[50D EMA]])/Table2[[#This Row],[50D EMA]]</f>
        <v>-6.9778758047460976E-2</v>
      </c>
      <c r="U222" s="2">
        <f>(Table2[[#This Row],[Close Price]]-Table2[[#This Row],[200D EMA]])/Table2[[#This Row],[200D EMA]]</f>
        <v>5.5788445789240845E-2</v>
      </c>
      <c r="V222">
        <v>0.52138393401647398</v>
      </c>
      <c r="W222">
        <v>4332.55</v>
      </c>
      <c r="X222">
        <v>4494.95</v>
      </c>
      <c r="Y222">
        <v>4332.55</v>
      </c>
      <c r="Z222">
        <v>4494.95</v>
      </c>
      <c r="AA222">
        <v>4171.3500000000004</v>
      </c>
      <c r="AB222">
        <v>5215.05</v>
      </c>
      <c r="AC222" s="2">
        <f>(Table2[[#This Row],[Close Price]]/Table2[[#This Row],[Day Low]])-1</f>
        <v>2.3796609387081391E-2</v>
      </c>
      <c r="AD222" s="2">
        <f>(Table2[[#This Row],[Day High]]/Table2[[#This Row],[Close Price]])-1</f>
        <v>1.3368953817366247E-2</v>
      </c>
      <c r="AE222" s="2">
        <f>(Table2[[#This Row],[Close Price]]/Table2[[#This Row],[Current Week Low]])-1</f>
        <v>2.3796609387081391E-2</v>
      </c>
      <c r="AF222" s="2">
        <f>(Table2[[#This Row],[Current Week High]]/Table2[[#This Row],[Close Price]])-1</f>
        <v>1.3368953817366247E-2</v>
      </c>
      <c r="AG222" s="2">
        <f>(Table2[[#This Row],[Close Price]]/Table2[[#This Row],[Current Month Low]])-1</f>
        <v>6.3360782480491817E-2</v>
      </c>
      <c r="AH222" s="2">
        <f>(Table2[[#This Row],[Current Month High]]/Table2[[#This Row],[Close Price]])-1</f>
        <v>0.1757126914882825</v>
      </c>
      <c r="AI222">
        <v>31.659396029894101</v>
      </c>
      <c r="AJ222">
        <v>77.408259174082502</v>
      </c>
      <c r="AK222" t="str">
        <f>IF(AND(Table2[[#This Row],[20D EMA]]&gt;Table2[[#This Row],[50D EMA]],Table2[[#This Row],[50D EMA]]&gt;Table2[[#This Row],[200D EMA]]),"Uptrend","Downtrend/NoTrend")</f>
        <v>Downtrend/NoTrend</v>
      </c>
      <c r="AL222">
        <v>-0.22</v>
      </c>
      <c r="AM222" t="s">
        <v>10339</v>
      </c>
      <c r="AN222">
        <v>1.03</v>
      </c>
      <c r="AO222" t="s">
        <v>10340</v>
      </c>
      <c r="AP222">
        <v>0.12666229632272499</v>
      </c>
      <c r="AQ222">
        <f>(Table2[[#This Row],[Sharpe Ratio]]-AVERAGE(Table2[Sharpe Ratio]))/_xlfn.STDEV.P(Table2[Sharpe Ratio])</f>
        <v>0.69408569169097556</v>
      </c>
      <c r="AR2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2">
        <f>_xlfn.RANK.AVG(Table2[[#This Row],[1Y Return vs Nifty Z-Score]],Table2[1Y Return vs Nifty Z-Score])</f>
        <v>276</v>
      </c>
      <c r="AT222">
        <f>_xlfn.RANK.AVG(Table2[[#This Row],[6M Return vs Nifty Z-Score]],Table2[6M Return vs Nifty Z-Score])</f>
        <v>318</v>
      </c>
      <c r="AU222">
        <f>_xlfn.RANK.AVG(Table2[[#This Row],[Sharpe Ratio Z-Score]],Table2[Sharpe Ratio Z-Score])</f>
        <v>174</v>
      </c>
      <c r="AV222">
        <f>(Table2[[#This Row],[Rank 1Y]]+Table2[[#This Row],[Rank 6M]]+Table2[[#This Row],[Rank Sharpe]])/3</f>
        <v>256</v>
      </c>
    </row>
    <row r="223" spans="1:48" x14ac:dyDescent="0.3">
      <c r="A223" t="s">
        <v>1716</v>
      </c>
      <c r="B223" t="s">
        <v>1717</v>
      </c>
      <c r="C223" t="s">
        <v>10302</v>
      </c>
      <c r="D223" t="s">
        <v>136</v>
      </c>
      <c r="E223">
        <v>4871.1000000000004</v>
      </c>
      <c r="F223">
        <v>8118.5</v>
      </c>
      <c r="G223">
        <v>43.870691528509099</v>
      </c>
      <c r="H223">
        <f>(Table2[[#This Row],[1Y Return vs Nifty]]-AVERAGE(Table2[1Y Return vs Nifty]))/_xlfn.STDEV.P(Table2[1Y Return vs Nifty])</f>
        <v>0.23846808847398465</v>
      </c>
      <c r="I223">
        <v>-2.6160648229154</v>
      </c>
      <c r="J223">
        <f>(Table2[[#This Row],[1M Return vs Nifty]]-AVERAGE(Table2[1M Return vs Nifty]))/_xlfn.STDEV.P(Table2[1M Return vs Nifty])</f>
        <v>-0.39018754282219409</v>
      </c>
      <c r="K223">
        <v>7.3648145179671003</v>
      </c>
      <c r="L223">
        <f>(Table2[[#This Row],[6M Return vs Nifty]]-AVERAGE(Table2[6M Return vs Nifty]))/_xlfn.STDEV.P(Table2[6M Return vs Nifty])</f>
        <v>2.2616924414981032E-2</v>
      </c>
      <c r="M223">
        <v>1.13059274182549</v>
      </c>
      <c r="N223">
        <f>(Table2[[#This Row],[1W Return vs Nifty]]-AVERAGE(Table2[1W Return vs Nifty]))/_xlfn.STDEV.P(Table2[1W Return vs Nifty])</f>
        <v>8.3626532807327111E-2</v>
      </c>
      <c r="O223">
        <v>7488.16</v>
      </c>
      <c r="P223">
        <v>7263.33721878908</v>
      </c>
      <c r="Q223">
        <v>6546.9461582651902</v>
      </c>
      <c r="R223">
        <v>71.565842001740293</v>
      </c>
      <c r="S223" s="2">
        <f>(Table2[[#This Row],[Close Price]]-Table2[[#This Row],[20D EMA]])/Table2[[#This Row],[20D EMA]]</f>
        <v>8.4178222687549431E-2</v>
      </c>
      <c r="T223" s="2">
        <f>(Table2[[#This Row],[Close Price]]-Table2[[#This Row],[50D EMA]])/Table2[[#This Row],[50D EMA]]</f>
        <v>0.11773689633998433</v>
      </c>
      <c r="U223" s="2">
        <f>(Table2[[#This Row],[Close Price]]-Table2[[#This Row],[200D EMA]])/Table2[[#This Row],[200D EMA]]</f>
        <v>0.24004380114701296</v>
      </c>
      <c r="V223">
        <v>1.3260456307744599</v>
      </c>
      <c r="W223">
        <v>7940</v>
      </c>
      <c r="X223">
        <v>8282</v>
      </c>
      <c r="Y223">
        <v>7940</v>
      </c>
      <c r="Z223">
        <v>8282</v>
      </c>
      <c r="AA223">
        <v>6636.7</v>
      </c>
      <c r="AB223">
        <v>8667</v>
      </c>
      <c r="AC223" s="2">
        <f>(Table2[[#This Row],[Close Price]]/Table2[[#This Row],[Day Low]])-1</f>
        <v>2.2481108312342624E-2</v>
      </c>
      <c r="AD223" s="2">
        <f>(Table2[[#This Row],[Day High]]/Table2[[#This Row],[Close Price]])-1</f>
        <v>2.0139188273695874E-2</v>
      </c>
      <c r="AE223" s="2">
        <f>(Table2[[#This Row],[Close Price]]/Table2[[#This Row],[Current Week Low]])-1</f>
        <v>2.2481108312342624E-2</v>
      </c>
      <c r="AF223" s="2">
        <f>(Table2[[#This Row],[Current Week High]]/Table2[[#This Row],[Close Price]])-1</f>
        <v>2.0139188273695874E-2</v>
      </c>
      <c r="AG223" s="2">
        <f>(Table2[[#This Row],[Close Price]]/Table2[[#This Row],[Current Month Low]])-1</f>
        <v>0.22327361489897091</v>
      </c>
      <c r="AH223" s="2">
        <f>(Table2[[#This Row],[Current Month High]]/Table2[[#This Row],[Close Price]])-1</f>
        <v>6.7561741701053224E-2</v>
      </c>
      <c r="AI223">
        <v>6.7561741701053197</v>
      </c>
      <c r="AJ223">
        <v>80.611790878754107</v>
      </c>
      <c r="AK223" t="str">
        <f>IF(AND(Table2[[#This Row],[20D EMA]]&gt;Table2[[#This Row],[50D EMA]],Table2[[#This Row],[50D EMA]]&gt;Table2[[#This Row],[200D EMA]]),"Uptrend","Downtrend/NoTrend")</f>
        <v>Uptrend</v>
      </c>
      <c r="AL223">
        <v>0.4</v>
      </c>
      <c r="AM223" t="s">
        <v>10340</v>
      </c>
      <c r="AN223">
        <v>10.66</v>
      </c>
      <c r="AO223" t="s">
        <v>10340</v>
      </c>
      <c r="AP223">
        <v>0.101674759006495</v>
      </c>
      <c r="AQ223">
        <f>(Table2[[#This Row],[Sharpe Ratio]]-AVERAGE(Table2[Sharpe Ratio]))/_xlfn.STDEV.P(Table2[Sharpe Ratio])</f>
        <v>0.40907543870157198</v>
      </c>
      <c r="AR2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0.3635994415756707</v>
      </c>
      <c r="AS223">
        <f>_xlfn.RANK.AVG(Table2[[#This Row],[1Y Return vs Nifty Z-Score]],Table2[1Y Return vs Nifty Z-Score])</f>
        <v>232</v>
      </c>
      <c r="AT223">
        <f>_xlfn.RANK.AVG(Table2[[#This Row],[6M Return vs Nifty Z-Score]],Table2[6M Return vs Nifty Z-Score])</f>
        <v>307</v>
      </c>
      <c r="AU223">
        <f>_xlfn.RANK.AVG(Table2[[#This Row],[Sharpe Ratio Z-Score]],Table2[Sharpe Ratio Z-Score])</f>
        <v>234</v>
      </c>
      <c r="AV223">
        <f>(Table2[[#This Row],[Rank 1Y]]+Table2[[#This Row],[Rank 6M]]+Table2[[#This Row],[Rank Sharpe]])/3</f>
        <v>257.66666666666669</v>
      </c>
    </row>
    <row r="224" spans="1:48" x14ac:dyDescent="0.3">
      <c r="A224" t="s">
        <v>892</v>
      </c>
      <c r="B224" t="s">
        <v>893</v>
      </c>
      <c r="C224" t="s">
        <v>10295</v>
      </c>
      <c r="D224" t="s">
        <v>581</v>
      </c>
      <c r="E224">
        <v>17292.89863956</v>
      </c>
      <c r="F224">
        <v>1009.2</v>
      </c>
      <c r="G224">
        <v>108.565673217051</v>
      </c>
      <c r="H224">
        <f>(Table2[[#This Row],[1Y Return vs Nifty]]-AVERAGE(Table2[1Y Return vs Nifty]))/_xlfn.STDEV.P(Table2[1Y Return vs Nifty])</f>
        <v>1.2644601118760055</v>
      </c>
      <c r="I224">
        <v>27.8304730320483</v>
      </c>
      <c r="J224">
        <f>(Table2[[#This Row],[1M Return vs Nifty]]-AVERAGE(Table2[1M Return vs Nifty]))/_xlfn.STDEV.P(Table2[1M Return vs Nifty])</f>
        <v>2.4736281226407391</v>
      </c>
      <c r="K224">
        <v>26.440903413213</v>
      </c>
      <c r="L224">
        <f>(Table2[[#This Row],[6M Return vs Nifty]]-AVERAGE(Table2[6M Return vs Nifty]))/_xlfn.STDEV.P(Table2[6M Return vs Nifty])</f>
        <v>0.67717862320163691</v>
      </c>
      <c r="M224">
        <v>-4.6811710227184902</v>
      </c>
      <c r="N224">
        <f>(Table2[[#This Row],[1W Return vs Nifty]]-AVERAGE(Table2[1W Return vs Nifty]))/_xlfn.STDEV.P(Table2[1W Return vs Nifty])</f>
        <v>-1.1606882264920246</v>
      </c>
      <c r="O224">
        <v>947.2</v>
      </c>
      <c r="P224">
        <v>855.15171721294701</v>
      </c>
      <c r="Q224">
        <v>681.26059113047904</v>
      </c>
      <c r="R224">
        <v>58.864311790068399</v>
      </c>
      <c r="S224" s="2">
        <f>(Table2[[#This Row],[Close Price]]-Table2[[#This Row],[20D EMA]])/Table2[[#This Row],[20D EMA]]</f>
        <v>6.5456081081081072E-2</v>
      </c>
      <c r="T224" s="2">
        <f>(Table2[[#This Row],[Close Price]]-Table2[[#This Row],[50D EMA]])/Table2[[#This Row],[50D EMA]]</f>
        <v>0.1801414645919403</v>
      </c>
      <c r="U224" s="2">
        <f>(Table2[[#This Row],[Close Price]]-Table2[[#This Row],[200D EMA]])/Table2[[#This Row],[200D EMA]]</f>
        <v>0.48137146510315626</v>
      </c>
      <c r="V224">
        <v>0.88906570465735402</v>
      </c>
      <c r="W224">
        <v>976.05</v>
      </c>
      <c r="X224">
        <v>1013</v>
      </c>
      <c r="Y224">
        <v>976.05</v>
      </c>
      <c r="Z224">
        <v>1013</v>
      </c>
      <c r="AA224">
        <v>810.6</v>
      </c>
      <c r="AB224">
        <v>1090.8</v>
      </c>
      <c r="AC224" s="2">
        <f>(Table2[[#This Row],[Close Price]]/Table2[[#This Row],[Day Low]])-1</f>
        <v>3.3963424004917808E-2</v>
      </c>
      <c r="AD224" s="2">
        <f>(Table2[[#This Row],[Day High]]/Table2[[#This Row],[Close Price]])-1</f>
        <v>3.7653586999604194E-3</v>
      </c>
      <c r="AE224" s="2">
        <f>(Table2[[#This Row],[Close Price]]/Table2[[#This Row],[Current Week Low]])-1</f>
        <v>3.3963424004917808E-2</v>
      </c>
      <c r="AF224" s="2">
        <f>(Table2[[#This Row],[Current Week High]]/Table2[[#This Row],[Close Price]])-1</f>
        <v>3.7653586999604194E-3</v>
      </c>
      <c r="AG224" s="2">
        <f>(Table2[[#This Row],[Close Price]]/Table2[[#This Row],[Current Month Low]])-1</f>
        <v>0.2450037009622501</v>
      </c>
      <c r="AH224" s="2">
        <f>(Table2[[#This Row],[Current Month High]]/Table2[[#This Row],[Close Price]])-1</f>
        <v>8.0856123662306656E-2</v>
      </c>
      <c r="AI224">
        <v>8.0856123662306594</v>
      </c>
      <c r="AJ224">
        <v>144.74354310658401</v>
      </c>
      <c r="AK224" t="str">
        <f>IF(AND(Table2[[#This Row],[20D EMA]]&gt;Table2[[#This Row],[50D EMA]],Table2[[#This Row],[50D EMA]]&gt;Table2[[#This Row],[200D EMA]]),"Uptrend","Downtrend/NoTrend")</f>
        <v>Uptrend</v>
      </c>
      <c r="AL224">
        <v>0.35</v>
      </c>
      <c r="AM224" t="s">
        <v>10340</v>
      </c>
      <c r="AN224">
        <v>19.649999999999999</v>
      </c>
      <c r="AO224" t="s">
        <v>10340</v>
      </c>
      <c r="AQ224">
        <f>(Table2[[#This Row],[Sharpe Ratio]]-AVERAGE(Table2[Sharpe Ratio]))/_xlfn.STDEV.P(Table2[Sharpe Ratio])</f>
        <v>-0.75063663777647549</v>
      </c>
      <c r="AR2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2.5039419934498812</v>
      </c>
      <c r="AS224">
        <f>_xlfn.RANK.AVG(Table2[[#This Row],[1Y Return vs Nifty Z-Score]],Table2[1Y Return vs Nifty Z-Score])</f>
        <v>73</v>
      </c>
      <c r="AT224">
        <f>_xlfn.RANK.AVG(Table2[[#This Row],[6M Return vs Nifty Z-Score]],Table2[6M Return vs Nifty Z-Score])</f>
        <v>154</v>
      </c>
      <c r="AU224">
        <f>_xlfn.RANK.AVG(Table2[[#This Row],[Sharpe Ratio Z-Score]],Table2[Sharpe Ratio Z-Score])</f>
        <v>547.5</v>
      </c>
      <c r="AV224">
        <f>(Table2[[#This Row],[Rank 1Y]]+Table2[[#This Row],[Rank 6M]]+Table2[[#This Row],[Rank Sharpe]])/3</f>
        <v>258.16666666666669</v>
      </c>
    </row>
    <row r="225" spans="1:48" x14ac:dyDescent="0.3">
      <c r="A225" t="s">
        <v>724</v>
      </c>
      <c r="B225" t="s">
        <v>725</v>
      </c>
      <c r="C225" t="s">
        <v>10294</v>
      </c>
      <c r="D225" t="s">
        <v>726</v>
      </c>
      <c r="E225">
        <v>23852.625760275001</v>
      </c>
      <c r="F225">
        <v>1701.05</v>
      </c>
      <c r="G225">
        <v>26.2338322960507</v>
      </c>
      <c r="H225">
        <f>(Table2[[#This Row],[1Y Return vs Nifty]]-AVERAGE(Table2[1Y Return vs Nifty]))/_xlfn.STDEV.P(Table2[1Y Return vs Nifty])</f>
        <v>-4.1233310584784251E-2</v>
      </c>
      <c r="I225">
        <v>13.379737687020601</v>
      </c>
      <c r="J225">
        <f>(Table2[[#This Row],[1M Return vs Nifty]]-AVERAGE(Table2[1M Return vs Nifty]))/_xlfn.STDEV.P(Table2[1M Return vs Nifty])</f>
        <v>1.1143851618913494</v>
      </c>
      <c r="K225">
        <v>37.571373851001901</v>
      </c>
      <c r="L225">
        <f>(Table2[[#This Row],[6M Return vs Nifty]]-AVERAGE(Table2[6M Return vs Nifty]))/_xlfn.STDEV.P(Table2[6M Return vs Nifty])</f>
        <v>1.0591007078627883</v>
      </c>
      <c r="M225">
        <v>1.9863384472832799</v>
      </c>
      <c r="N225">
        <f>(Table2[[#This Row],[1W Return vs Nifty]]-AVERAGE(Table2[1W Return vs Nifty]))/_xlfn.STDEV.P(Table2[1W Return vs Nifty])</f>
        <v>0.26684406446343611</v>
      </c>
      <c r="O225">
        <v>1553.21</v>
      </c>
      <c r="P225">
        <v>1443.2598759364801</v>
      </c>
      <c r="Q225">
        <v>1248.89580266189</v>
      </c>
      <c r="R225">
        <v>75.376749349990703</v>
      </c>
      <c r="S225" s="2">
        <f>(Table2[[#This Row],[Close Price]]-Table2[[#This Row],[20D EMA]])/Table2[[#This Row],[20D EMA]]</f>
        <v>9.5183523155271926E-2</v>
      </c>
      <c r="T225" s="2">
        <f>(Table2[[#This Row],[Close Price]]-Table2[[#This Row],[50D EMA]])/Table2[[#This Row],[50D EMA]]</f>
        <v>0.17861656681631854</v>
      </c>
      <c r="U225" s="2">
        <f>(Table2[[#This Row],[Close Price]]-Table2[[#This Row],[200D EMA]])/Table2[[#This Row],[200D EMA]]</f>
        <v>0.362043171555538</v>
      </c>
      <c r="V225">
        <v>0.75654845737829102</v>
      </c>
      <c r="W225">
        <v>1633.7</v>
      </c>
      <c r="X225">
        <v>1715</v>
      </c>
      <c r="Y225">
        <v>1633.7</v>
      </c>
      <c r="Z225">
        <v>1715</v>
      </c>
      <c r="AA225">
        <v>1419.05</v>
      </c>
      <c r="AB225">
        <v>1715</v>
      </c>
      <c r="AC225" s="2">
        <f>(Table2[[#This Row],[Close Price]]/Table2[[#This Row],[Day Low]])-1</f>
        <v>4.1225439187121182E-2</v>
      </c>
      <c r="AD225" s="2">
        <f>(Table2[[#This Row],[Day High]]/Table2[[#This Row],[Close Price]])-1</f>
        <v>8.2008171423533227E-3</v>
      </c>
      <c r="AE225" s="2">
        <f>(Table2[[#This Row],[Close Price]]/Table2[[#This Row],[Current Week Low]])-1</f>
        <v>4.1225439187121182E-2</v>
      </c>
      <c r="AF225" s="2">
        <f>(Table2[[#This Row],[Current Week High]]/Table2[[#This Row],[Close Price]])-1</f>
        <v>8.2008171423533227E-3</v>
      </c>
      <c r="AG225" s="2">
        <f>(Table2[[#This Row],[Close Price]]/Table2[[#This Row],[Current Month Low]])-1</f>
        <v>0.19872449878439813</v>
      </c>
      <c r="AH225" s="2">
        <f>(Table2[[#This Row],[Current Month High]]/Table2[[#This Row],[Close Price]])-1</f>
        <v>8.2008171423533227E-3</v>
      </c>
      <c r="AI225">
        <v>0.82008171423533205</v>
      </c>
      <c r="AJ225">
        <v>72.144917269645205</v>
      </c>
      <c r="AK225" t="str">
        <f>IF(AND(Table2[[#This Row],[20D EMA]]&gt;Table2[[#This Row],[50D EMA]],Table2[[#This Row],[50D EMA]]&gt;Table2[[#This Row],[200D EMA]]),"Uptrend","Downtrend/NoTrend")</f>
        <v>Uptrend</v>
      </c>
      <c r="AL225">
        <v>0.22</v>
      </c>
      <c r="AM225" t="s">
        <v>10340</v>
      </c>
      <c r="AN225">
        <v>13.95</v>
      </c>
      <c r="AO225" t="s">
        <v>10340</v>
      </c>
      <c r="AP225">
        <v>5.9353652669548E-2</v>
      </c>
      <c r="AQ225">
        <f>(Table2[[#This Row],[Sharpe Ratio]]-AVERAGE(Table2[Sharpe Ratio]))/_xlfn.STDEV.P(Table2[Sharpe Ratio])</f>
        <v>-7.3643169028138E-2</v>
      </c>
      <c r="AR2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2.3254534546046517</v>
      </c>
      <c r="AS225">
        <f>_xlfn.RANK.AVG(Table2[[#This Row],[1Y Return vs Nifty Z-Score]],Table2[1Y Return vs Nifty Z-Score])</f>
        <v>313</v>
      </c>
      <c r="AT225">
        <f>_xlfn.RANK.AVG(Table2[[#This Row],[6M Return vs Nifty Z-Score]],Table2[6M Return vs Nifty Z-Score])</f>
        <v>94</v>
      </c>
      <c r="AU225">
        <f>_xlfn.RANK.AVG(Table2[[#This Row],[Sharpe Ratio Z-Score]],Table2[Sharpe Ratio Z-Score])</f>
        <v>369</v>
      </c>
      <c r="AV225">
        <f>(Table2[[#This Row],[Rank 1Y]]+Table2[[#This Row],[Rank 6M]]+Table2[[#This Row],[Rank Sharpe]])/3</f>
        <v>258.66666666666669</v>
      </c>
    </row>
    <row r="226" spans="1:48" x14ac:dyDescent="0.3">
      <c r="A226" t="s">
        <v>1457</v>
      </c>
      <c r="B226" t="s">
        <v>1458</v>
      </c>
      <c r="C226" t="s">
        <v>10307</v>
      </c>
      <c r="D226" t="s">
        <v>139</v>
      </c>
      <c r="E226">
        <v>7201.7260278499998</v>
      </c>
      <c r="F226">
        <v>863.65</v>
      </c>
      <c r="G226">
        <v>60.853617270230799</v>
      </c>
      <c r="H226">
        <f>(Table2[[#This Row],[1Y Return vs Nifty]]-AVERAGE(Table2[1Y Return vs Nifty]))/_xlfn.STDEV.P(Table2[1Y Return vs Nifty])</f>
        <v>0.50779881382947745</v>
      </c>
      <c r="I226">
        <v>-8.8718012650352005</v>
      </c>
      <c r="J226">
        <f>(Table2[[#This Row],[1M Return vs Nifty]]-AVERAGE(Table2[1M Return vs Nifty]))/_xlfn.STDEV.P(Table2[1M Return vs Nifty])</f>
        <v>-0.97860505378163176</v>
      </c>
      <c r="K226">
        <v>-9.8918321973958996</v>
      </c>
      <c r="L226">
        <f>(Table2[[#This Row],[6M Return vs Nifty]]-AVERAGE(Table2[6M Return vs Nifty]))/_xlfn.STDEV.P(Table2[6M Return vs Nifty])</f>
        <v>-0.56951388664368507</v>
      </c>
      <c r="M226">
        <v>-3.4592846895009499</v>
      </c>
      <c r="N226">
        <f>(Table2[[#This Row],[1W Return vs Nifty]]-AVERAGE(Table2[1W Return vs Nifty]))/_xlfn.STDEV.P(Table2[1W Return vs Nifty])</f>
        <v>-0.89907896978335144</v>
      </c>
      <c r="O226">
        <v>887.77</v>
      </c>
      <c r="P226">
        <v>898.68374969735498</v>
      </c>
      <c r="Q226">
        <v>754.38936489618698</v>
      </c>
      <c r="R226">
        <v>40.670592787497597</v>
      </c>
      <c r="S226" s="2">
        <f>(Table2[[#This Row],[Close Price]]-Table2[[#This Row],[20D EMA]])/Table2[[#This Row],[20D EMA]]</f>
        <v>-2.7169199229530178E-2</v>
      </c>
      <c r="T226" s="2">
        <f>(Table2[[#This Row],[Close Price]]-Table2[[#This Row],[50D EMA]])/Table2[[#This Row],[50D EMA]]</f>
        <v>-3.8983401790844821E-2</v>
      </c>
      <c r="U226" s="2">
        <f>(Table2[[#This Row],[Close Price]]-Table2[[#This Row],[200D EMA]])/Table2[[#This Row],[200D EMA]]</f>
        <v>0.14483321238078239</v>
      </c>
      <c r="V226">
        <v>0.461182359920078</v>
      </c>
      <c r="W226">
        <v>860.75</v>
      </c>
      <c r="X226">
        <v>887</v>
      </c>
      <c r="Y226">
        <v>860.75</v>
      </c>
      <c r="Z226">
        <v>887</v>
      </c>
      <c r="AA226">
        <v>836.9</v>
      </c>
      <c r="AB226">
        <v>955.7</v>
      </c>
      <c r="AC226" s="2">
        <f>(Table2[[#This Row],[Close Price]]/Table2[[#This Row],[Day Low]])-1</f>
        <v>3.3691548068544019E-3</v>
      </c>
      <c r="AD226" s="2">
        <f>(Table2[[#This Row],[Day High]]/Table2[[#This Row],[Close Price]])-1</f>
        <v>2.7036415214496623E-2</v>
      </c>
      <c r="AE226" s="2">
        <f>(Table2[[#This Row],[Close Price]]/Table2[[#This Row],[Current Week Low]])-1</f>
        <v>3.3691548068544019E-3</v>
      </c>
      <c r="AF226" s="2">
        <f>(Table2[[#This Row],[Current Week High]]/Table2[[#This Row],[Close Price]])-1</f>
        <v>2.7036415214496623E-2</v>
      </c>
      <c r="AG226" s="2">
        <f>(Table2[[#This Row],[Close Price]]/Table2[[#This Row],[Current Month Low]])-1</f>
        <v>3.1963197514637276E-2</v>
      </c>
      <c r="AH226" s="2">
        <f>(Table2[[#This Row],[Current Month High]]/Table2[[#This Row],[Close Price]])-1</f>
        <v>0.10658252764430043</v>
      </c>
      <c r="AI226">
        <v>28.524286458634801</v>
      </c>
      <c r="AJ226">
        <v>138.709231619679</v>
      </c>
      <c r="AK226" t="str">
        <f>IF(AND(Table2[[#This Row],[20D EMA]]&gt;Table2[[#This Row],[50D EMA]],Table2[[#This Row],[50D EMA]]&gt;Table2[[#This Row],[200D EMA]]),"Uptrend","Downtrend/NoTrend")</f>
        <v>Downtrend/NoTrend</v>
      </c>
      <c r="AL226">
        <v>0.05</v>
      </c>
      <c r="AM226" t="s">
        <v>10340</v>
      </c>
      <c r="AN226">
        <v>-1.7</v>
      </c>
      <c r="AO226" t="s">
        <v>10339</v>
      </c>
      <c r="AP226">
        <v>0.15952154730597301</v>
      </c>
      <c r="AQ226">
        <f>(Table2[[#This Row],[Sharpe Ratio]]-AVERAGE(Table2[Sharpe Ratio]))/_xlfn.STDEV.P(Table2[Sharpe Ratio])</f>
        <v>1.0688814675714138</v>
      </c>
      <c r="AR2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6">
        <f>_xlfn.RANK.AVG(Table2[[#This Row],[1Y Return vs Nifty Z-Score]],Table2[1Y Return vs Nifty Z-Score])</f>
        <v>167</v>
      </c>
      <c r="AT226">
        <f>_xlfn.RANK.AVG(Table2[[#This Row],[6M Return vs Nifty Z-Score]],Table2[6M Return vs Nifty Z-Score])</f>
        <v>511</v>
      </c>
      <c r="AU226">
        <f>_xlfn.RANK.AVG(Table2[[#This Row],[Sharpe Ratio Z-Score]],Table2[Sharpe Ratio Z-Score])</f>
        <v>102</v>
      </c>
      <c r="AV226">
        <f>(Table2[[#This Row],[Rank 1Y]]+Table2[[#This Row],[Rank 6M]]+Table2[[#This Row],[Rank Sharpe]])/3</f>
        <v>260</v>
      </c>
    </row>
    <row r="227" spans="1:48" x14ac:dyDescent="0.3">
      <c r="A227" t="s">
        <v>1331</v>
      </c>
      <c r="B227" t="s">
        <v>1332</v>
      </c>
      <c r="C227" t="s">
        <v>10304</v>
      </c>
      <c r="D227" t="s">
        <v>86</v>
      </c>
      <c r="E227">
        <v>8542.0856474399898</v>
      </c>
      <c r="F227">
        <v>1099.05</v>
      </c>
      <c r="G227">
        <v>135.90911392519101</v>
      </c>
      <c r="H227">
        <f>(Table2[[#This Row],[1Y Return vs Nifty]]-AVERAGE(Table2[1Y Return vs Nifty]))/_xlfn.STDEV.P(Table2[1Y Return vs Nifty])</f>
        <v>1.6980973326727835</v>
      </c>
      <c r="I227">
        <v>14.204651991293501</v>
      </c>
      <c r="J227">
        <f>(Table2[[#This Row],[1M Return vs Nifty]]-AVERAGE(Table2[1M Return vs Nifty]))/_xlfn.STDEV.P(Table2[1M Return vs Nifty])</f>
        <v>1.191976989195157</v>
      </c>
      <c r="K227">
        <v>21.366589480828502</v>
      </c>
      <c r="L227">
        <f>(Table2[[#This Row],[6M Return vs Nifty]]-AVERAGE(Table2[6M Return vs Nifty]))/_xlfn.STDEV.P(Table2[6M Return vs Nifty])</f>
        <v>0.50306266232528773</v>
      </c>
      <c r="M227">
        <v>-6.0463590588120697</v>
      </c>
      <c r="N227">
        <f>(Table2[[#This Row],[1W Return vs Nifty]]-AVERAGE(Table2[1W Return vs Nifty]))/_xlfn.STDEV.P(Table2[1W Return vs Nifty])</f>
        <v>-1.4529787756870207</v>
      </c>
      <c r="O227">
        <v>1058.22</v>
      </c>
      <c r="P227">
        <v>1016.72318012969</v>
      </c>
      <c r="Q227">
        <v>844.57934099687498</v>
      </c>
      <c r="R227">
        <v>67.662755764475406</v>
      </c>
      <c r="S227" s="2">
        <f>(Table2[[#This Row],[Close Price]]-Table2[[#This Row],[20D EMA]])/Table2[[#This Row],[20D EMA]]</f>
        <v>3.8583659352497524E-2</v>
      </c>
      <c r="T227" s="2">
        <f>(Table2[[#This Row],[Close Price]]-Table2[[#This Row],[50D EMA]])/Table2[[#This Row],[50D EMA]]</f>
        <v>8.0972698841988211E-2</v>
      </c>
      <c r="U227" s="2">
        <f>(Table2[[#This Row],[Close Price]]-Table2[[#This Row],[200D EMA]])/Table2[[#This Row],[200D EMA]]</f>
        <v>0.30129870179250162</v>
      </c>
      <c r="V227">
        <v>1.0013317539173301</v>
      </c>
      <c r="W227">
        <v>1075.1500000000001</v>
      </c>
      <c r="X227">
        <v>1103.3499999999999</v>
      </c>
      <c r="Y227">
        <v>1075.1500000000001</v>
      </c>
      <c r="Z227">
        <v>1103.3499999999999</v>
      </c>
      <c r="AA227">
        <v>955</v>
      </c>
      <c r="AB227">
        <v>1176</v>
      </c>
      <c r="AC227" s="2">
        <f>(Table2[[#This Row],[Close Price]]/Table2[[#This Row],[Day Low]])-1</f>
        <v>2.2229456354927013E-2</v>
      </c>
      <c r="AD227" s="2">
        <f>(Table2[[#This Row],[Day High]]/Table2[[#This Row],[Close Price]])-1</f>
        <v>3.9124698603338892E-3</v>
      </c>
      <c r="AE227" s="2">
        <f>(Table2[[#This Row],[Close Price]]/Table2[[#This Row],[Current Week Low]])-1</f>
        <v>2.2229456354927013E-2</v>
      </c>
      <c r="AF227" s="2">
        <f>(Table2[[#This Row],[Current Week High]]/Table2[[#This Row],[Close Price]])-1</f>
        <v>3.9124698603338892E-3</v>
      </c>
      <c r="AG227" s="2">
        <f>(Table2[[#This Row],[Close Price]]/Table2[[#This Row],[Current Month Low]])-1</f>
        <v>0.1508376963350786</v>
      </c>
      <c r="AH227" s="2">
        <f>(Table2[[#This Row],[Current Month High]]/Table2[[#This Row],[Close Price]])-1</f>
        <v>7.0015012965743084E-2</v>
      </c>
      <c r="AI227">
        <v>7.0924889677448801</v>
      </c>
      <c r="AJ227">
        <v>189.22368421052599</v>
      </c>
      <c r="AK227" t="str">
        <f>IF(AND(Table2[[#This Row],[20D EMA]]&gt;Table2[[#This Row],[50D EMA]],Table2[[#This Row],[50D EMA]]&gt;Table2[[#This Row],[200D EMA]]),"Uptrend","Downtrend/NoTrend")</f>
        <v>Uptrend</v>
      </c>
      <c r="AL227">
        <v>0.12</v>
      </c>
      <c r="AM227" t="s">
        <v>10340</v>
      </c>
      <c r="AN227">
        <v>8.2100000000000009</v>
      </c>
      <c r="AO227" t="s">
        <v>10340</v>
      </c>
      <c r="AQ227">
        <f>(Table2[[#This Row],[Sharpe Ratio]]-AVERAGE(Table2[Sharpe Ratio]))/_xlfn.STDEV.P(Table2[Sharpe Ratio])</f>
        <v>-0.75063663777647549</v>
      </c>
      <c r="AR2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1.1895215707297324</v>
      </c>
      <c r="AS227">
        <f>_xlfn.RANK.AVG(Table2[[#This Row],[1Y Return vs Nifty Z-Score]],Table2[1Y Return vs Nifty Z-Score])</f>
        <v>45</v>
      </c>
      <c r="AT227">
        <f>_xlfn.RANK.AVG(Table2[[#This Row],[6M Return vs Nifty Z-Score]],Table2[6M Return vs Nifty Z-Score])</f>
        <v>188</v>
      </c>
      <c r="AU227">
        <f>_xlfn.RANK.AVG(Table2[[#This Row],[Sharpe Ratio Z-Score]],Table2[Sharpe Ratio Z-Score])</f>
        <v>547.5</v>
      </c>
      <c r="AV227">
        <f>(Table2[[#This Row],[Rank 1Y]]+Table2[[#This Row],[Rank 6M]]+Table2[[#This Row],[Rank Sharpe]])/3</f>
        <v>260.16666666666669</v>
      </c>
    </row>
    <row r="228" spans="1:48" x14ac:dyDescent="0.3">
      <c r="A228" t="s">
        <v>993</v>
      </c>
      <c r="B228" t="s">
        <v>994</v>
      </c>
      <c r="C228" t="s">
        <v>10308</v>
      </c>
      <c r="D228" t="s">
        <v>995</v>
      </c>
      <c r="E228">
        <v>14416.20356511</v>
      </c>
      <c r="F228">
        <v>812.1</v>
      </c>
      <c r="G228">
        <v>40.916141618742003</v>
      </c>
      <c r="H228">
        <f>(Table2[[#This Row],[1Y Return vs Nifty]]-AVERAGE(Table2[1Y Return vs Nifty]))/_xlfn.STDEV.P(Table2[1Y Return vs Nifty])</f>
        <v>0.191612141365786</v>
      </c>
      <c r="I228">
        <v>5.0815255149766498</v>
      </c>
      <c r="J228">
        <f>(Table2[[#This Row],[1M Return vs Nifty]]-AVERAGE(Table2[1M Return vs Nifty]))/_xlfn.STDEV.P(Table2[1M Return vs Nifty])</f>
        <v>0.33385142347943592</v>
      </c>
      <c r="K228">
        <v>15.775853713245599</v>
      </c>
      <c r="L228">
        <f>(Table2[[#This Row],[6M Return vs Nifty]]-AVERAGE(Table2[6M Return vs Nifty]))/_xlfn.STDEV.P(Table2[6M Return vs Nifty])</f>
        <v>0.31122661450689082</v>
      </c>
      <c r="M228">
        <v>4.3029926488881003</v>
      </c>
      <c r="N228">
        <f>(Table2[[#This Row],[1W Return vs Nifty]]-AVERAGE(Table2[1W Return vs Nifty]))/_xlfn.STDEV.P(Table2[1W Return vs Nifty])</f>
        <v>0.76284616159546237</v>
      </c>
      <c r="O228">
        <v>788.63</v>
      </c>
      <c r="P228">
        <v>764.30247633193699</v>
      </c>
      <c r="Q228">
        <v>660.72519431578405</v>
      </c>
      <c r="R228">
        <v>61.269805950997103</v>
      </c>
      <c r="S228" s="2">
        <f>(Table2[[#This Row],[Close Price]]-Table2[[#This Row],[20D EMA]])/Table2[[#This Row],[20D EMA]]</f>
        <v>2.976047068967707E-2</v>
      </c>
      <c r="T228" s="2">
        <f>(Table2[[#This Row],[Close Price]]-Table2[[#This Row],[50D EMA]])/Table2[[#This Row],[50D EMA]]</f>
        <v>6.2537444464990252E-2</v>
      </c>
      <c r="U228" s="2">
        <f>(Table2[[#This Row],[Close Price]]-Table2[[#This Row],[200D EMA]])/Table2[[#This Row],[200D EMA]]</f>
        <v>0.22910403142863744</v>
      </c>
      <c r="V228">
        <v>0.51125429553119295</v>
      </c>
      <c r="W228">
        <v>804.25</v>
      </c>
      <c r="X228">
        <v>828</v>
      </c>
      <c r="Y228">
        <v>804.25</v>
      </c>
      <c r="Z228">
        <v>828</v>
      </c>
      <c r="AA228">
        <v>733.45</v>
      </c>
      <c r="AB228">
        <v>829</v>
      </c>
      <c r="AC228" s="2">
        <f>(Table2[[#This Row],[Close Price]]/Table2[[#This Row],[Day Low]])-1</f>
        <v>9.7606465651227658E-3</v>
      </c>
      <c r="AD228" s="2">
        <f>(Table2[[#This Row],[Day High]]/Table2[[#This Row],[Close Price]])-1</f>
        <v>1.9578869597340232E-2</v>
      </c>
      <c r="AE228" s="2">
        <f>(Table2[[#This Row],[Close Price]]/Table2[[#This Row],[Current Week Low]])-1</f>
        <v>9.7606465651227658E-3</v>
      </c>
      <c r="AF228" s="2">
        <f>(Table2[[#This Row],[Current Week High]]/Table2[[#This Row],[Close Price]])-1</f>
        <v>1.9578869597340232E-2</v>
      </c>
      <c r="AG228" s="2">
        <f>(Table2[[#This Row],[Close Price]]/Table2[[#This Row],[Current Month Low]])-1</f>
        <v>0.10723294021405683</v>
      </c>
      <c r="AH228" s="2">
        <f>(Table2[[#This Row],[Current Month High]]/Table2[[#This Row],[Close Price]])-1</f>
        <v>2.081024504371376E-2</v>
      </c>
      <c r="AI228">
        <v>5.8921315108976602</v>
      </c>
      <c r="AJ228">
        <v>79.390324718356496</v>
      </c>
      <c r="AK228" t="str">
        <f>IF(AND(Table2[[#This Row],[20D EMA]]&gt;Table2[[#This Row],[50D EMA]],Table2[[#This Row],[50D EMA]]&gt;Table2[[#This Row],[200D EMA]]),"Uptrend","Downtrend/NoTrend")</f>
        <v>Uptrend</v>
      </c>
      <c r="AL228">
        <v>0.06</v>
      </c>
      <c r="AM228" t="s">
        <v>10340</v>
      </c>
      <c r="AN228">
        <v>7.04</v>
      </c>
      <c r="AO228" t="s">
        <v>10340</v>
      </c>
      <c r="AP228">
        <v>7.7474239217237006E-2</v>
      </c>
      <c r="AQ228">
        <f>(Table2[[#This Row],[Sharpe Ratio]]-AVERAGE(Table2[Sharpe Ratio]))/_xlfn.STDEV.P(Table2[Sharpe Ratio])</f>
        <v>0.13304198329052319</v>
      </c>
      <c r="AR2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1.7325783242380983</v>
      </c>
      <c r="AS228">
        <f>_xlfn.RANK.AVG(Table2[[#This Row],[1Y Return vs Nifty Z-Score]],Table2[1Y Return vs Nifty Z-Score])</f>
        <v>243</v>
      </c>
      <c r="AT228">
        <f>_xlfn.RANK.AVG(Table2[[#This Row],[6M Return vs Nifty Z-Score]],Table2[6M Return vs Nifty Z-Score])</f>
        <v>225</v>
      </c>
      <c r="AU228">
        <f>_xlfn.RANK.AVG(Table2[[#This Row],[Sharpe Ratio Z-Score]],Table2[Sharpe Ratio Z-Score])</f>
        <v>314</v>
      </c>
      <c r="AV228">
        <f>(Table2[[#This Row],[Rank 1Y]]+Table2[[#This Row],[Rank 6M]]+Table2[[#This Row],[Rank Sharpe]])/3</f>
        <v>260.66666666666669</v>
      </c>
    </row>
    <row r="229" spans="1:48" x14ac:dyDescent="0.3">
      <c r="A229" t="s">
        <v>318</v>
      </c>
      <c r="B229" t="s">
        <v>319</v>
      </c>
      <c r="C229" t="s">
        <v>10293</v>
      </c>
      <c r="D229" t="s">
        <v>18</v>
      </c>
      <c r="E229">
        <v>86187.451051084994</v>
      </c>
      <c r="F229">
        <v>405.05</v>
      </c>
      <c r="G229">
        <v>100.018694502931</v>
      </c>
      <c r="H229">
        <f>(Table2[[#This Row],[1Y Return vs Nifty]]-AVERAGE(Table2[1Y Return vs Nifty]))/_xlfn.STDEV.P(Table2[1Y Return vs Nifty])</f>
        <v>1.1289143283237231</v>
      </c>
      <c r="I229">
        <v>6.1575247306529404</v>
      </c>
      <c r="J229">
        <f>(Table2[[#This Row],[1M Return vs Nifty]]-AVERAGE(Table2[1M Return vs Nifty]))/_xlfn.STDEV.P(Table2[1M Return vs Nifty])</f>
        <v>0.43506041560059489</v>
      </c>
      <c r="K229">
        <v>-0.88619047073275603</v>
      </c>
      <c r="L229">
        <f>(Table2[[#This Row],[6M Return vs Nifty]]-AVERAGE(Table2[6M Return vs Nifty]))/_xlfn.STDEV.P(Table2[6M Return vs Nifty])</f>
        <v>-0.26050147955966824</v>
      </c>
      <c r="M229">
        <v>3.78919970816334</v>
      </c>
      <c r="N229">
        <f>(Table2[[#This Row],[1W Return vs Nifty]]-AVERAGE(Table2[1W Return vs Nifty]))/_xlfn.STDEV.P(Table2[1W Return vs Nifty])</f>
        <v>0.65284166635634799</v>
      </c>
      <c r="O229">
        <v>387.18</v>
      </c>
      <c r="P229">
        <v>369.97984844582902</v>
      </c>
      <c r="Q229">
        <v>317.823513643951</v>
      </c>
      <c r="R229">
        <v>69.967282188741805</v>
      </c>
      <c r="S229" s="2">
        <f>(Table2[[#This Row],[Close Price]]-Table2[[#This Row],[20D EMA]])/Table2[[#This Row],[20D EMA]]</f>
        <v>4.6154243504313248E-2</v>
      </c>
      <c r="T229" s="2">
        <f>(Table2[[#This Row],[Close Price]]-Table2[[#This Row],[50D EMA]])/Table2[[#This Row],[50D EMA]]</f>
        <v>9.4789355964898778E-2</v>
      </c>
      <c r="U229" s="2">
        <f>(Table2[[#This Row],[Close Price]]-Table2[[#This Row],[200D EMA]])/Table2[[#This Row],[200D EMA]]</f>
        <v>0.27444944320188486</v>
      </c>
      <c r="V229">
        <v>0.95590747645402196</v>
      </c>
      <c r="W229">
        <v>400.3</v>
      </c>
      <c r="X229">
        <v>408.8</v>
      </c>
      <c r="Y229">
        <v>400.3</v>
      </c>
      <c r="Z229">
        <v>408.8</v>
      </c>
      <c r="AA229">
        <v>363.95</v>
      </c>
      <c r="AB229">
        <v>414.65</v>
      </c>
      <c r="AC229" s="2">
        <f>(Table2[[#This Row],[Close Price]]/Table2[[#This Row],[Day Low]])-1</f>
        <v>1.1866100424681392E-2</v>
      </c>
      <c r="AD229" s="2">
        <f>(Table2[[#This Row],[Day High]]/Table2[[#This Row],[Close Price]])-1</f>
        <v>9.2581162819405094E-3</v>
      </c>
      <c r="AE229" s="2">
        <f>(Table2[[#This Row],[Close Price]]/Table2[[#This Row],[Current Week Low]])-1</f>
        <v>1.1866100424681392E-2</v>
      </c>
      <c r="AF229" s="2">
        <f>(Table2[[#This Row],[Current Week High]]/Table2[[#This Row],[Close Price]])-1</f>
        <v>9.2581162819405094E-3</v>
      </c>
      <c r="AG229" s="2">
        <f>(Table2[[#This Row],[Close Price]]/Table2[[#This Row],[Current Month Low]])-1</f>
        <v>0.11292759994504742</v>
      </c>
      <c r="AH229" s="2">
        <f>(Table2[[#This Row],[Current Month High]]/Table2[[#This Row],[Close Price]])-1</f>
        <v>2.3700777681767704E-2</v>
      </c>
      <c r="AI229">
        <v>2.37007776817677</v>
      </c>
      <c r="AJ229">
        <v>154.002926421404</v>
      </c>
      <c r="AK229" t="str">
        <f>IF(AND(Table2[[#This Row],[20D EMA]]&gt;Table2[[#This Row],[50D EMA]],Table2[[#This Row],[50D EMA]]&gt;Table2[[#This Row],[200D EMA]]),"Uptrend","Downtrend/NoTrend")</f>
        <v>Uptrend</v>
      </c>
      <c r="AL229">
        <v>0.06</v>
      </c>
      <c r="AM229" t="s">
        <v>10340</v>
      </c>
      <c r="AN229">
        <v>2.08</v>
      </c>
      <c r="AO229" t="s">
        <v>10340</v>
      </c>
      <c r="AP229">
        <v>8.5114863227720994E-2</v>
      </c>
      <c r="AQ229">
        <f>(Table2[[#This Row],[Sharpe Ratio]]-AVERAGE(Table2[Sharpe Ratio]))/_xlfn.STDEV.P(Table2[Sharpe Ratio])</f>
        <v>0.22019167534162876</v>
      </c>
      <c r="AR2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2.1765066060626266</v>
      </c>
      <c r="AS229">
        <f>_xlfn.RANK.AVG(Table2[[#This Row],[1Y Return vs Nifty Z-Score]],Table2[1Y Return vs Nifty Z-Score])</f>
        <v>90</v>
      </c>
      <c r="AT229">
        <f>_xlfn.RANK.AVG(Table2[[#This Row],[6M Return vs Nifty Z-Score]],Table2[6M Return vs Nifty Z-Score])</f>
        <v>410</v>
      </c>
      <c r="AU229">
        <f>_xlfn.RANK.AVG(Table2[[#This Row],[Sharpe Ratio Z-Score]],Table2[Sharpe Ratio Z-Score])</f>
        <v>285</v>
      </c>
      <c r="AV229">
        <f>(Table2[[#This Row],[Rank 1Y]]+Table2[[#This Row],[Rank 6M]]+Table2[[#This Row],[Rank Sharpe]])/3</f>
        <v>261.66666666666669</v>
      </c>
    </row>
    <row r="230" spans="1:48" x14ac:dyDescent="0.3">
      <c r="A230" t="s">
        <v>284</v>
      </c>
      <c r="B230" t="s">
        <v>285</v>
      </c>
      <c r="C230" t="s">
        <v>10300</v>
      </c>
      <c r="D230" t="s">
        <v>101</v>
      </c>
      <c r="E230">
        <v>97085.261390325002</v>
      </c>
      <c r="F230">
        <v>96.65</v>
      </c>
      <c r="G230">
        <v>61.000706108816303</v>
      </c>
      <c r="H230">
        <f>(Table2[[#This Row],[1Y Return vs Nifty]]-AVERAGE(Table2[1Y Return vs Nifty]))/_xlfn.STDEV.P(Table2[1Y Return vs Nifty])</f>
        <v>0.51013148278124754</v>
      </c>
      <c r="I230">
        <v>-7.6917714706161604</v>
      </c>
      <c r="J230">
        <f>(Table2[[#This Row],[1M Return vs Nifty]]-AVERAGE(Table2[1M Return vs Nifty]))/_xlfn.STDEV.P(Table2[1M Return vs Nifty])</f>
        <v>-0.86761089651263668</v>
      </c>
      <c r="K230">
        <v>-8.2308699899891202</v>
      </c>
      <c r="L230">
        <f>(Table2[[#This Row],[6M Return vs Nifty]]-AVERAGE(Table2[6M Return vs Nifty]))/_xlfn.STDEV.P(Table2[6M Return vs Nifty])</f>
        <v>-0.51252095428365796</v>
      </c>
      <c r="M230">
        <v>0.68739093612385804</v>
      </c>
      <c r="N230">
        <f>(Table2[[#This Row],[1W Return vs Nifty]]-AVERAGE(Table2[1W Return vs Nifty]))/_xlfn.STDEV.P(Table2[1W Return vs Nifty])</f>
        <v>-1.1264204415529749E-2</v>
      </c>
      <c r="O230">
        <v>98.58</v>
      </c>
      <c r="P230">
        <v>100.235202572597</v>
      </c>
      <c r="Q230">
        <v>87.877045595947905</v>
      </c>
      <c r="R230">
        <v>43.723063381506201</v>
      </c>
      <c r="S230" s="2">
        <f>(Table2[[#This Row],[Close Price]]-Table2[[#This Row],[20D EMA]])/Table2[[#This Row],[20D EMA]]</f>
        <v>-1.9578007709474463E-2</v>
      </c>
      <c r="T230" s="2">
        <f>(Table2[[#This Row],[Close Price]]-Table2[[#This Row],[50D EMA]])/Table2[[#This Row],[50D EMA]]</f>
        <v>-3.5767898708044768E-2</v>
      </c>
      <c r="U230" s="2">
        <f>(Table2[[#This Row],[Close Price]]-Table2[[#This Row],[200D EMA]])/Table2[[#This Row],[200D EMA]]</f>
        <v>9.983215007465647E-2</v>
      </c>
      <c r="V230">
        <v>0.34257903958081098</v>
      </c>
      <c r="W230">
        <v>96.41</v>
      </c>
      <c r="X230">
        <v>99.3</v>
      </c>
      <c r="Y230">
        <v>96.41</v>
      </c>
      <c r="Z230">
        <v>99.3</v>
      </c>
      <c r="AA230">
        <v>92.5</v>
      </c>
      <c r="AB230">
        <v>106.3</v>
      </c>
      <c r="AC230" s="2">
        <f>(Table2[[#This Row],[Close Price]]/Table2[[#This Row],[Day Low]])-1</f>
        <v>2.4893683227882324E-3</v>
      </c>
      <c r="AD230" s="2">
        <f>(Table2[[#This Row],[Day High]]/Table2[[#This Row],[Close Price]])-1</f>
        <v>2.7418520434557614E-2</v>
      </c>
      <c r="AE230" s="2">
        <f>(Table2[[#This Row],[Close Price]]/Table2[[#This Row],[Current Week Low]])-1</f>
        <v>2.4893683227882324E-3</v>
      </c>
      <c r="AF230" s="2">
        <f>(Table2[[#This Row],[Current Week High]]/Table2[[#This Row],[Close Price]])-1</f>
        <v>2.7418520434557614E-2</v>
      </c>
      <c r="AG230" s="2">
        <f>(Table2[[#This Row],[Close Price]]/Table2[[#This Row],[Current Month Low]])-1</f>
        <v>4.4864864864864851E-2</v>
      </c>
      <c r="AH230" s="2">
        <f>(Table2[[#This Row],[Current Month High]]/Table2[[#This Row],[Close Price]])-1</f>
        <v>9.9844800827728841E-2</v>
      </c>
      <c r="AI230">
        <v>22.503879979306699</v>
      </c>
      <c r="AJ230">
        <v>99.690082644628106</v>
      </c>
      <c r="AK230" t="str">
        <f>IF(AND(Table2[[#This Row],[20D EMA]]&gt;Table2[[#This Row],[50D EMA]],Table2[[#This Row],[50D EMA]]&gt;Table2[[#This Row],[200D EMA]]),"Uptrend","Downtrend/NoTrend")</f>
        <v>Downtrend/NoTrend</v>
      </c>
      <c r="AL230">
        <v>-0.12</v>
      </c>
      <c r="AM230" t="s">
        <v>10339</v>
      </c>
      <c r="AN230">
        <v>-3.88</v>
      </c>
      <c r="AO230" t="s">
        <v>10339</v>
      </c>
      <c r="AP230">
        <v>0.15202799457107499</v>
      </c>
      <c r="AQ230">
        <f>(Table2[[#This Row],[Sharpe Ratio]]-AVERAGE(Table2[Sharpe Ratio]))/_xlfn.STDEV.P(Table2[Sharpe Ratio])</f>
        <v>0.98340928462941946</v>
      </c>
      <c r="AR2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0">
        <f>_xlfn.RANK.AVG(Table2[[#This Row],[1Y Return vs Nifty Z-Score]],Table2[1Y Return vs Nifty Z-Score])</f>
        <v>165</v>
      </c>
      <c r="AT230">
        <f>_xlfn.RANK.AVG(Table2[[#This Row],[6M Return vs Nifty Z-Score]],Table2[6M Return vs Nifty Z-Score])</f>
        <v>499</v>
      </c>
      <c r="AU230">
        <f>_xlfn.RANK.AVG(Table2[[#This Row],[Sharpe Ratio Z-Score]],Table2[Sharpe Ratio Z-Score])</f>
        <v>123</v>
      </c>
      <c r="AV230">
        <f>(Table2[[#This Row],[Rank 1Y]]+Table2[[#This Row],[Rank 6M]]+Table2[[#This Row],[Rank Sharpe]])/3</f>
        <v>262.33333333333331</v>
      </c>
    </row>
    <row r="231" spans="1:48" x14ac:dyDescent="0.3">
      <c r="A231" t="s">
        <v>380</v>
      </c>
      <c r="B231" t="s">
        <v>381</v>
      </c>
      <c r="C231" t="s">
        <v>10307</v>
      </c>
      <c r="D231" t="s">
        <v>139</v>
      </c>
      <c r="E231">
        <v>63217.702936005</v>
      </c>
      <c r="F231">
        <v>1738.65</v>
      </c>
      <c r="G231">
        <v>30.714112359390299</v>
      </c>
      <c r="H231">
        <f>(Table2[[#This Row],[1Y Return vs Nifty]]-AVERAGE(Table2[1Y Return vs Nifty]))/_xlfn.STDEV.P(Table2[1Y Return vs Nifty])</f>
        <v>2.9819056810933775E-2</v>
      </c>
      <c r="I231">
        <v>-3.4626924582759</v>
      </c>
      <c r="J231">
        <f>(Table2[[#This Row],[1M Return vs Nifty]]-AVERAGE(Table2[1M Return vs Nifty]))/_xlfn.STDEV.P(Table2[1M Return vs Nifty])</f>
        <v>-0.46982173625689883</v>
      </c>
      <c r="K231">
        <v>13.3761457857696</v>
      </c>
      <c r="L231">
        <f>(Table2[[#This Row],[6M Return vs Nifty]]-AVERAGE(Table2[6M Return vs Nifty]))/_xlfn.STDEV.P(Table2[6M Return vs Nifty])</f>
        <v>0.22888495075044041</v>
      </c>
      <c r="M231">
        <v>-5.8653928863277702</v>
      </c>
      <c r="N231">
        <f>(Table2[[#This Row],[1W Return vs Nifty]]-AVERAGE(Table2[1W Return vs Nifty]))/_xlfn.STDEV.P(Table2[1W Return vs Nifty])</f>
        <v>-1.4142334156760232</v>
      </c>
      <c r="O231">
        <v>1751.73</v>
      </c>
      <c r="P231">
        <v>1748.1807980937699</v>
      </c>
      <c r="Q231">
        <v>1552.01775256162</v>
      </c>
      <c r="R231">
        <v>47.598342037884599</v>
      </c>
      <c r="S231" s="2">
        <f>(Table2[[#This Row],[Close Price]]-Table2[[#This Row],[20D EMA]])/Table2[[#This Row],[20D EMA]]</f>
        <v>-7.4669041461868707E-3</v>
      </c>
      <c r="T231" s="2">
        <f>(Table2[[#This Row],[Close Price]]-Table2[[#This Row],[50D EMA]])/Table2[[#This Row],[50D EMA]]</f>
        <v>-5.4518377642417048E-3</v>
      </c>
      <c r="U231" s="2">
        <f>(Table2[[#This Row],[Close Price]]-Table2[[#This Row],[200D EMA]])/Table2[[#This Row],[200D EMA]]</f>
        <v>0.12025136125559246</v>
      </c>
      <c r="V231">
        <v>0.75001708268254996</v>
      </c>
      <c r="W231">
        <v>1699.95</v>
      </c>
      <c r="X231">
        <v>1746.05</v>
      </c>
      <c r="Y231">
        <v>1699.95</v>
      </c>
      <c r="Z231">
        <v>1746.05</v>
      </c>
      <c r="AA231">
        <v>1687</v>
      </c>
      <c r="AB231">
        <v>1870</v>
      </c>
      <c r="AC231" s="2">
        <f>(Table2[[#This Row],[Close Price]]/Table2[[#This Row],[Day Low]])-1</f>
        <v>2.2765375452219239E-2</v>
      </c>
      <c r="AD231" s="2">
        <f>(Table2[[#This Row],[Day High]]/Table2[[#This Row],[Close Price]])-1</f>
        <v>4.2561757685559698E-3</v>
      </c>
      <c r="AE231" s="2">
        <f>(Table2[[#This Row],[Close Price]]/Table2[[#This Row],[Current Week Low]])-1</f>
        <v>2.2765375452219239E-2</v>
      </c>
      <c r="AF231" s="2">
        <f>(Table2[[#This Row],[Current Week High]]/Table2[[#This Row],[Close Price]])-1</f>
        <v>4.2561757685559698E-3</v>
      </c>
      <c r="AG231" s="2">
        <f>(Table2[[#This Row],[Close Price]]/Table2[[#This Row],[Current Month Low]])-1</f>
        <v>3.0616478956728033E-2</v>
      </c>
      <c r="AH231" s="2">
        <f>(Table2[[#This Row],[Current Month High]]/Table2[[#This Row],[Close Price]])-1</f>
        <v>7.5547119891870018E-2</v>
      </c>
      <c r="AI231">
        <v>12.3314065510597</v>
      </c>
      <c r="AJ231">
        <v>65.412425078489207</v>
      </c>
      <c r="AK231" t="str">
        <f>IF(AND(Table2[[#This Row],[20D EMA]]&gt;Table2[[#This Row],[50D EMA]],Table2[[#This Row],[50D EMA]]&gt;Table2[[#This Row],[200D EMA]]),"Uptrend","Downtrend/NoTrend")</f>
        <v>Uptrend</v>
      </c>
      <c r="AL231">
        <v>-0.09</v>
      </c>
      <c r="AM231" t="s">
        <v>10339</v>
      </c>
      <c r="AN231">
        <v>-1.84</v>
      </c>
      <c r="AO231" t="s">
        <v>10339</v>
      </c>
      <c r="AP231">
        <v>9.2988828883495994E-2</v>
      </c>
      <c r="AQ231">
        <f>(Table2[[#This Row],[Sharpe Ratio]]-AVERAGE(Table2[Sharpe Ratio]))/_xlfn.STDEV.P(Table2[Sharpe Ratio])</f>
        <v>0.31000288463293707</v>
      </c>
      <c r="AR2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-1.3153482597386108</v>
      </c>
      <c r="AS231">
        <f>_xlfn.RANK.AVG(Table2[[#This Row],[1Y Return vs Nifty Z-Score]],Table2[1Y Return vs Nifty Z-Score])</f>
        <v>289</v>
      </c>
      <c r="AT231">
        <f>_xlfn.RANK.AVG(Table2[[#This Row],[6M Return vs Nifty Z-Score]],Table2[6M Return vs Nifty Z-Score])</f>
        <v>247</v>
      </c>
      <c r="AU231">
        <f>_xlfn.RANK.AVG(Table2[[#This Row],[Sharpe Ratio Z-Score]],Table2[Sharpe Ratio Z-Score])</f>
        <v>252</v>
      </c>
      <c r="AV231">
        <f>(Table2[[#This Row],[Rank 1Y]]+Table2[[#This Row],[Rank 6M]]+Table2[[#This Row],[Rank Sharpe]])/3</f>
        <v>262.66666666666669</v>
      </c>
    </row>
    <row r="232" spans="1:48" x14ac:dyDescent="0.3">
      <c r="A232" t="s">
        <v>1041</v>
      </c>
      <c r="B232" t="s">
        <v>1042</v>
      </c>
      <c r="C232" t="s">
        <v>10305</v>
      </c>
      <c r="D232" t="s">
        <v>253</v>
      </c>
      <c r="E232">
        <v>13211.52368</v>
      </c>
      <c r="F232">
        <v>4185.1000000000004</v>
      </c>
      <c r="G232">
        <v>0.88200253828629005</v>
      </c>
      <c r="H232">
        <f>(Table2[[#This Row],[1Y Return vs Nifty]]-AVERAGE(Table2[1Y Return vs Nifty]))/_xlfn.STDEV.P(Table2[1Y Return vs Nifty])</f>
        <v>-0.44328574852092528</v>
      </c>
      <c r="I232">
        <v>-0.79308415306103697</v>
      </c>
      <c r="J232">
        <f>(Table2[[#This Row],[1M Return vs Nifty]]-AVERAGE(Table2[1M Return vs Nifty]))/_xlfn.STDEV.P(Table2[1M Return vs Nifty])</f>
        <v>-0.21871712391826251</v>
      </c>
      <c r="K232">
        <v>8.35196637326281</v>
      </c>
      <c r="L232">
        <f>(Table2[[#This Row],[6M Return vs Nifty]]-AVERAGE(Table2[6M Return vs Nifty]))/_xlfn.STDEV.P(Table2[6M Return vs Nifty])</f>
        <v>5.6489265800630128E-2</v>
      </c>
      <c r="M232">
        <v>2.6606628298971802</v>
      </c>
      <c r="N232">
        <f>(Table2[[#This Row],[1W Return vs Nifty]]-AVERAGE(Table2[1W Return vs Nifty]))/_xlfn.STDEV.P(Table2[1W Return vs Nifty])</f>
        <v>0.41121878715276017</v>
      </c>
      <c r="O232">
        <v>4153.96</v>
      </c>
      <c r="P232">
        <v>4239.1295575091899</v>
      </c>
      <c r="Q232">
        <v>3845.75386603779</v>
      </c>
      <c r="R232">
        <v>57.850237292529897</v>
      </c>
      <c r="S232" s="2">
        <f>(Table2[[#This Row],[Close Price]]-Table2[[#This Row],[20D EMA]])/Table2[[#This Row],[20D EMA]]</f>
        <v>7.4964612081003012E-3</v>
      </c>
      <c r="T232" s="2">
        <f>(Table2[[#This Row],[Close Price]]-Table2[[#This Row],[50D EMA]])/Table2[[#This Row],[50D EMA]]</f>
        <v>-1.2745436716715025E-2</v>
      </c>
      <c r="U232" s="2">
        <f>(Table2[[#This Row],[Close Price]]-Table2[[#This Row],[200D EMA]])/Table2[[#This Row],[200D EMA]]</f>
        <v>8.8239171247803366E-2</v>
      </c>
      <c r="V232">
        <v>0.65016393146113605</v>
      </c>
      <c r="W232">
        <v>4168.1000000000004</v>
      </c>
      <c r="X232">
        <v>4244.25</v>
      </c>
      <c r="Y232">
        <v>4168.1000000000004</v>
      </c>
      <c r="Z232">
        <v>4244.25</v>
      </c>
      <c r="AA232">
        <v>3903.05</v>
      </c>
      <c r="AB232">
        <v>4449</v>
      </c>
      <c r="AC232" s="2">
        <f>(Table2[[#This Row],[Close Price]]/Table2[[#This Row],[Day Low]])-1</f>
        <v>4.0785969626448981E-3</v>
      </c>
      <c r="AD232" s="2">
        <f>(Table2[[#This Row],[Day High]]/Table2[[#This Row],[Close Price]])-1</f>
        <v>1.4133473513177508E-2</v>
      </c>
      <c r="AE232" s="2">
        <f>(Table2[[#This Row],[Close Price]]/Table2[[#This Row],[Current Week Low]])-1</f>
        <v>4.0785969626448981E-3</v>
      </c>
      <c r="AF232" s="2">
        <f>(Table2[[#This Row],[Current Week High]]/Table2[[#This Row],[Close Price]])-1</f>
        <v>1.4133473513177508E-2</v>
      </c>
      <c r="AG232" s="2">
        <f>(Table2[[#This Row],[Close Price]]/Table2[[#This Row],[Current Month Low]])-1</f>
        <v>7.2263998667708718E-2</v>
      </c>
      <c r="AH232" s="2">
        <f>(Table2[[#This Row],[Current Month High]]/Table2[[#This Row],[Close Price]])-1</f>
        <v>6.3057035674177309E-2</v>
      </c>
      <c r="AI232">
        <v>19.4714582686196</v>
      </c>
      <c r="AJ232">
        <v>51.634057971014499</v>
      </c>
      <c r="AK232" t="str">
        <f>IF(AND(Table2[[#This Row],[20D EMA]]&gt;Table2[[#This Row],[50D EMA]],Table2[[#This Row],[50D EMA]]&gt;Table2[[#This Row],[200D EMA]]),"Uptrend","Downtrend/NoTrend")</f>
        <v>Downtrend/NoTrend</v>
      </c>
      <c r="AL232">
        <v>-0.1</v>
      </c>
      <c r="AM232" t="s">
        <v>10339</v>
      </c>
      <c r="AN232">
        <v>3.6</v>
      </c>
      <c r="AO232" t="s">
        <v>10340</v>
      </c>
      <c r="AP232">
        <v>0.198245361220238</v>
      </c>
      <c r="AQ232">
        <f>(Table2[[#This Row],[Sharpe Ratio]]-AVERAGE(Table2[Sharpe Ratio]))/_xlfn.STDEV.P(Table2[Sharpe Ratio])</f>
        <v>1.5105690120758766</v>
      </c>
      <c r="AR2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2">
        <f>_xlfn.RANK.AVG(Table2[[#This Row],[1Y Return vs Nifty Z-Score]],Table2[1Y Return vs Nifty Z-Score])</f>
        <v>445</v>
      </c>
      <c r="AT232">
        <f>_xlfn.RANK.AVG(Table2[[#This Row],[6M Return vs Nifty Z-Score]],Table2[6M Return vs Nifty Z-Score])</f>
        <v>302</v>
      </c>
      <c r="AU232">
        <f>_xlfn.RANK.AVG(Table2[[#This Row],[Sharpe Ratio Z-Score]],Table2[Sharpe Ratio Z-Score])</f>
        <v>43</v>
      </c>
      <c r="AV232">
        <f>(Table2[[#This Row],[Rank 1Y]]+Table2[[#This Row],[Rank 6M]]+Table2[[#This Row],[Rank Sharpe]])/3</f>
        <v>263.33333333333331</v>
      </c>
    </row>
    <row r="233" spans="1:48" x14ac:dyDescent="0.3">
      <c r="A233" t="s">
        <v>459</v>
      </c>
      <c r="B233" t="s">
        <v>460</v>
      </c>
      <c r="C233" t="s">
        <v>10295</v>
      </c>
      <c r="D233" t="s">
        <v>24</v>
      </c>
      <c r="E233">
        <v>48689.228024206001</v>
      </c>
      <c r="F233">
        <v>198.73</v>
      </c>
      <c r="G233">
        <v>8.2842068397588395</v>
      </c>
      <c r="H233">
        <f>(Table2[[#This Row],[1Y Return vs Nifty]]-AVERAGE(Table2[1Y Return vs Nifty]))/_xlfn.STDEV.P(Table2[1Y Return vs Nifty])</f>
        <v>-0.32589484167338473</v>
      </c>
      <c r="I233">
        <v>1.7674200980674899</v>
      </c>
      <c r="J233">
        <f>(Table2[[#This Row],[1M Return vs Nifty]]-AVERAGE(Table2[1M Return vs Nifty]))/_xlfn.STDEV.P(Table2[1M Return vs Nifty])</f>
        <v>2.2125109796361387E-2</v>
      </c>
      <c r="K233">
        <v>18.117583293517001</v>
      </c>
      <c r="L233">
        <f>(Table2[[#This Row],[6M Return vs Nifty]]-AVERAGE(Table2[6M Return vs Nifty]))/_xlfn.STDEV.P(Table2[6M Return vs Nifty])</f>
        <v>0.39157885550234006</v>
      </c>
      <c r="M233">
        <v>-3.9203594259095702</v>
      </c>
      <c r="N233">
        <f>(Table2[[#This Row],[1W Return vs Nifty]]-AVERAGE(Table2[1W Return vs Nifty]))/_xlfn.STDEV.P(Table2[1W Return vs Nifty])</f>
        <v>-0.99779635109768328</v>
      </c>
      <c r="O233">
        <v>199.13</v>
      </c>
      <c r="P233">
        <v>190.99201899673901</v>
      </c>
      <c r="Q233">
        <v>167.24655135332901</v>
      </c>
      <c r="R233">
        <v>42.383030466565302</v>
      </c>
      <c r="S233" s="2">
        <f>(Table2[[#This Row],[Close Price]]-Table2[[#This Row],[20D EMA]])/Table2[[#This Row],[20D EMA]]</f>
        <v>-2.0087380103450295E-3</v>
      </c>
      <c r="T233" s="2">
        <f>(Table2[[#This Row],[Close Price]]-Table2[[#This Row],[50D EMA]])/Table2[[#This Row],[50D EMA]]</f>
        <v>4.0514682466355319E-2</v>
      </c>
      <c r="U233" s="2">
        <f>(Table2[[#This Row],[Close Price]]-Table2[[#This Row],[200D EMA]])/Table2[[#This Row],[200D EMA]]</f>
        <v>0.1882457269935468</v>
      </c>
      <c r="V233">
        <v>0.63580293633027696</v>
      </c>
      <c r="W233">
        <v>198.09</v>
      </c>
      <c r="X233">
        <v>200.79</v>
      </c>
      <c r="Y233">
        <v>198.09</v>
      </c>
      <c r="Z233">
        <v>200.79</v>
      </c>
      <c r="AA233">
        <v>190.26</v>
      </c>
      <c r="AB233">
        <v>206.59</v>
      </c>
      <c r="AC233" s="2">
        <f>(Table2[[#This Row],[Close Price]]/Table2[[#This Row],[Day Low]])-1</f>
        <v>3.2308546620223311E-3</v>
      </c>
      <c r="AD233" s="2">
        <f>(Table2[[#This Row],[Day High]]/Table2[[#This Row],[Close Price]])-1</f>
        <v>1.0365822975896943E-2</v>
      </c>
      <c r="AE233" s="2">
        <f>(Table2[[#This Row],[Close Price]]/Table2[[#This Row],[Current Week Low]])-1</f>
        <v>3.2308546620223311E-3</v>
      </c>
      <c r="AF233" s="2">
        <f>(Table2[[#This Row],[Current Week High]]/Table2[[#This Row],[Close Price]])-1</f>
        <v>1.0365822975896943E-2</v>
      </c>
      <c r="AG233" s="2">
        <f>(Table2[[#This Row],[Close Price]]/Table2[[#This Row],[Current Month Low]])-1</f>
        <v>4.4518027961736539E-2</v>
      </c>
      <c r="AH233" s="2">
        <f>(Table2[[#This Row],[Current Month High]]/Table2[[#This Row],[Close Price]])-1</f>
        <v>3.9551149801237973E-2</v>
      </c>
      <c r="AI233">
        <v>3.9551149801237901</v>
      </c>
      <c r="AJ233">
        <v>44.794171220400699</v>
      </c>
      <c r="AK233" t="str">
        <f>IF(AND(Table2[[#This Row],[20D EMA]]&gt;Table2[[#This Row],[50D EMA]],Table2[[#This Row],[50D EMA]]&gt;Table2[[#This Row],[200D EMA]]),"Uptrend","Downtrend/NoTrend")</f>
        <v>Uptrend</v>
      </c>
      <c r="AL233">
        <v>0.15</v>
      </c>
      <c r="AM233" t="s">
        <v>10340</v>
      </c>
      <c r="AN233">
        <v>3.13</v>
      </c>
      <c r="AO233" t="s">
        <v>10340</v>
      </c>
      <c r="AP233">
        <v>0.122087487881105</v>
      </c>
      <c r="AQ233">
        <f>(Table2[[#This Row],[Sharpe Ratio]]-AVERAGE(Table2[Sharpe Ratio]))/_xlfn.STDEV.P(Table2[Sharpe Ratio])</f>
        <v>0.64190498677303709</v>
      </c>
      <c r="AR2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-0.26808224069932951</v>
      </c>
      <c r="AS233">
        <f>_xlfn.RANK.AVG(Table2[[#This Row],[1Y Return vs Nifty Z-Score]],Table2[1Y Return vs Nifty Z-Score])</f>
        <v>391</v>
      </c>
      <c r="AT233">
        <f>_xlfn.RANK.AVG(Table2[[#This Row],[6M Return vs Nifty Z-Score]],Table2[6M Return vs Nifty Z-Score])</f>
        <v>211</v>
      </c>
      <c r="AU233">
        <f>_xlfn.RANK.AVG(Table2[[#This Row],[Sharpe Ratio Z-Score]],Table2[Sharpe Ratio Z-Score])</f>
        <v>189</v>
      </c>
      <c r="AV233">
        <f>(Table2[[#This Row],[Rank 1Y]]+Table2[[#This Row],[Rank 6M]]+Table2[[#This Row],[Rank Sharpe]])/3</f>
        <v>263.66666666666669</v>
      </c>
    </row>
    <row r="234" spans="1:48" x14ac:dyDescent="0.3">
      <c r="A234" t="s">
        <v>189</v>
      </c>
      <c r="B234" t="s">
        <v>190</v>
      </c>
      <c r="C234" t="s">
        <v>10300</v>
      </c>
      <c r="D234" t="s">
        <v>95</v>
      </c>
      <c r="E234">
        <v>135003.09586075001</v>
      </c>
      <c r="F234">
        <v>422.5</v>
      </c>
      <c r="G234">
        <v>42.665538083913702</v>
      </c>
      <c r="H234">
        <f>(Table2[[#This Row],[1Y Return vs Nifty]]-AVERAGE(Table2[1Y Return vs Nifty]))/_xlfn.STDEV.P(Table2[1Y Return vs Nifty])</f>
        <v>0.21935566601310408</v>
      </c>
      <c r="I234">
        <v>-3.7804949374977399</v>
      </c>
      <c r="J234">
        <f>(Table2[[#This Row],[1M Return vs Nifty]]-AVERAGE(Table2[1M Return vs Nifty]))/_xlfn.STDEV.P(Table2[1M Return vs Nifty])</f>
        <v>-0.49971438687136216</v>
      </c>
      <c r="K234">
        <v>-1.4030001601771001</v>
      </c>
      <c r="L234">
        <f>(Table2[[#This Row],[6M Return vs Nifty]]-AVERAGE(Table2[6M Return vs Nifty]))/_xlfn.STDEV.P(Table2[6M Return vs Nifty])</f>
        <v>-0.27823487502294897</v>
      </c>
      <c r="M234">
        <v>-1.48229005404073</v>
      </c>
      <c r="N234">
        <f>(Table2[[#This Row],[1W Return vs Nifty]]-AVERAGE(Table2[1W Return vs Nifty]))/_xlfn.STDEV.P(Table2[1W Return vs Nifty])</f>
        <v>-0.47579892888309694</v>
      </c>
      <c r="O234">
        <v>424.57</v>
      </c>
      <c r="P234">
        <v>428.78470936868598</v>
      </c>
      <c r="Q234">
        <v>387.19195167581501</v>
      </c>
      <c r="R234">
        <v>49.8165485710688</v>
      </c>
      <c r="S234" s="2">
        <f>(Table2[[#This Row],[Close Price]]-Table2[[#This Row],[20D EMA]])/Table2[[#This Row],[20D EMA]]</f>
        <v>-4.8755211154815304E-3</v>
      </c>
      <c r="T234" s="2">
        <f>(Table2[[#This Row],[Close Price]]-Table2[[#This Row],[50D EMA]])/Table2[[#This Row],[50D EMA]]</f>
        <v>-1.4657027714302518E-2</v>
      </c>
      <c r="U234" s="2">
        <f>(Table2[[#This Row],[Close Price]]-Table2[[#This Row],[200D EMA]])/Table2[[#This Row],[200D EMA]]</f>
        <v>9.1190036805691238E-2</v>
      </c>
      <c r="V234">
        <v>0.66944582578783296</v>
      </c>
      <c r="W234">
        <v>417</v>
      </c>
      <c r="X234">
        <v>423.5</v>
      </c>
      <c r="Y234">
        <v>417</v>
      </c>
      <c r="Z234">
        <v>423.5</v>
      </c>
      <c r="AA234">
        <v>403.1</v>
      </c>
      <c r="AB234">
        <v>471</v>
      </c>
      <c r="AC234" s="2">
        <f>(Table2[[#This Row],[Close Price]]/Table2[[#This Row],[Day Low]])-1</f>
        <v>1.318944844124692E-2</v>
      </c>
      <c r="AD234" s="2">
        <f>(Table2[[#This Row],[Day High]]/Table2[[#This Row],[Close Price]])-1</f>
        <v>2.3668639053253671E-3</v>
      </c>
      <c r="AE234" s="2">
        <f>(Table2[[#This Row],[Close Price]]/Table2[[#This Row],[Current Week Low]])-1</f>
        <v>1.318944844124692E-2</v>
      </c>
      <c r="AF234" s="2">
        <f>(Table2[[#This Row],[Current Week High]]/Table2[[#This Row],[Close Price]])-1</f>
        <v>2.3668639053253671E-3</v>
      </c>
      <c r="AG234" s="2">
        <f>(Table2[[#This Row],[Close Price]]/Table2[[#This Row],[Current Month Low]])-1</f>
        <v>4.8127015628876224E-2</v>
      </c>
      <c r="AH234" s="2">
        <f>(Table2[[#This Row],[Current Month High]]/Table2[[#This Row],[Close Price]])-1</f>
        <v>0.11479289940828408</v>
      </c>
      <c r="AI234">
        <v>11.4792899408284</v>
      </c>
      <c r="AJ234">
        <v>83.058925476603093</v>
      </c>
      <c r="AK234" t="str">
        <f>IF(AND(Table2[[#This Row],[20D EMA]]&gt;Table2[[#This Row],[50D EMA]],Table2[[#This Row],[50D EMA]]&gt;Table2[[#This Row],[200D EMA]]),"Uptrend","Downtrend/NoTrend")</f>
        <v>Downtrend/NoTrend</v>
      </c>
      <c r="AL234">
        <v>-0.12</v>
      </c>
      <c r="AM234" t="s">
        <v>10339</v>
      </c>
      <c r="AN234">
        <v>-1.81</v>
      </c>
      <c r="AO234" t="s">
        <v>10339</v>
      </c>
      <c r="AP234">
        <v>0.14339896134566901</v>
      </c>
      <c r="AQ234">
        <f>(Table2[[#This Row],[Sharpe Ratio]]-AVERAGE(Table2[Sharpe Ratio]))/_xlfn.STDEV.P(Table2[Sharpe Ratio])</f>
        <v>0.88498570204493199</v>
      </c>
      <c r="AR2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4">
        <f>_xlfn.RANK.AVG(Table2[[#This Row],[1Y Return vs Nifty Z-Score]],Table2[1Y Return vs Nifty Z-Score])</f>
        <v>238</v>
      </c>
      <c r="AT234">
        <f>_xlfn.RANK.AVG(Table2[[#This Row],[6M Return vs Nifty Z-Score]],Table2[6M Return vs Nifty Z-Score])</f>
        <v>417</v>
      </c>
      <c r="AU234">
        <f>_xlfn.RANK.AVG(Table2[[#This Row],[Sharpe Ratio Z-Score]],Table2[Sharpe Ratio Z-Score])</f>
        <v>138</v>
      </c>
      <c r="AV234">
        <f>(Table2[[#This Row],[Rank 1Y]]+Table2[[#This Row],[Rank 6M]]+Table2[[#This Row],[Rank Sharpe]])/3</f>
        <v>264.33333333333331</v>
      </c>
    </row>
    <row r="235" spans="1:48" x14ac:dyDescent="0.3">
      <c r="A235" t="s">
        <v>1126</v>
      </c>
      <c r="B235" t="s">
        <v>1127</v>
      </c>
      <c r="C235" t="s">
        <v>10306</v>
      </c>
      <c r="D235" t="s">
        <v>92</v>
      </c>
      <c r="E235">
        <v>11228.85878957</v>
      </c>
      <c r="F235">
        <v>232.27</v>
      </c>
      <c r="G235">
        <v>64.549558475745002</v>
      </c>
      <c r="H235">
        <f>(Table2[[#This Row],[1Y Return vs Nifty]]-AVERAGE(Table2[1Y Return vs Nifty]))/_xlfn.STDEV.P(Table2[1Y Return vs Nifty])</f>
        <v>0.56641242027697758</v>
      </c>
      <c r="I235">
        <v>6.4582237171195302</v>
      </c>
      <c r="J235">
        <f>(Table2[[#This Row],[1M Return vs Nifty]]-AVERAGE(Table2[1M Return vs Nifty]))/_xlfn.STDEV.P(Table2[1M Return vs Nifty])</f>
        <v>0.46334430364507589</v>
      </c>
      <c r="K235">
        <v>1.02419821827087</v>
      </c>
      <c r="L235">
        <f>(Table2[[#This Row],[6M Return vs Nifty]]-AVERAGE(Table2[6M Return vs Nifty]))/_xlfn.STDEV.P(Table2[6M Return vs Nifty])</f>
        <v>-0.19494992585891652</v>
      </c>
      <c r="M235">
        <v>-1.0633089768319699</v>
      </c>
      <c r="N235">
        <f>(Table2[[#This Row],[1W Return vs Nifty]]-AVERAGE(Table2[1W Return vs Nifty]))/_xlfn.STDEV.P(Table2[1W Return vs Nifty])</f>
        <v>-0.38609391688336897</v>
      </c>
      <c r="O235">
        <v>228.45</v>
      </c>
      <c r="P235">
        <v>221.674765437594</v>
      </c>
      <c r="Q235">
        <v>192.79064995494201</v>
      </c>
      <c r="R235">
        <v>55.514296699764898</v>
      </c>
      <c r="S235" s="2">
        <f>(Table2[[#This Row],[Close Price]]-Table2[[#This Row],[20D EMA]])/Table2[[#This Row],[20D EMA]]</f>
        <v>1.6721383234843606E-2</v>
      </c>
      <c r="T235" s="2">
        <f>(Table2[[#This Row],[Close Price]]-Table2[[#This Row],[50D EMA]])/Table2[[#This Row],[50D EMA]]</f>
        <v>4.7796304380837526E-2</v>
      </c>
      <c r="U235" s="2">
        <f>(Table2[[#This Row],[Close Price]]-Table2[[#This Row],[200D EMA]])/Table2[[#This Row],[200D EMA]]</f>
        <v>0.2047783440446147</v>
      </c>
      <c r="V235">
        <v>1.0377324690746399</v>
      </c>
      <c r="W235">
        <v>231.55</v>
      </c>
      <c r="X235">
        <v>238.9</v>
      </c>
      <c r="Y235">
        <v>231.55</v>
      </c>
      <c r="Z235">
        <v>238.9</v>
      </c>
      <c r="AA235">
        <v>211.2</v>
      </c>
      <c r="AB235">
        <v>250.69</v>
      </c>
      <c r="AC235" s="2">
        <f>(Table2[[#This Row],[Close Price]]/Table2[[#This Row],[Day Low]])-1</f>
        <v>3.1094795940400655E-3</v>
      </c>
      <c r="AD235" s="2">
        <f>(Table2[[#This Row],[Day High]]/Table2[[#This Row],[Close Price]])-1</f>
        <v>2.8544366470056426E-2</v>
      </c>
      <c r="AE235" s="2">
        <f>(Table2[[#This Row],[Close Price]]/Table2[[#This Row],[Current Week Low]])-1</f>
        <v>3.1094795940400655E-3</v>
      </c>
      <c r="AF235" s="2">
        <f>(Table2[[#This Row],[Current Week High]]/Table2[[#This Row],[Close Price]])-1</f>
        <v>2.8544366470056426E-2</v>
      </c>
      <c r="AG235" s="2">
        <f>(Table2[[#This Row],[Close Price]]/Table2[[#This Row],[Current Month Low]])-1</f>
        <v>9.9763257575757658E-2</v>
      </c>
      <c r="AH235" s="2">
        <f>(Table2[[#This Row],[Current Month High]]/Table2[[#This Row],[Close Price]])-1</f>
        <v>7.9304257975631787E-2</v>
      </c>
      <c r="AI235">
        <v>7.9304257975631698</v>
      </c>
      <c r="AJ235">
        <v>99.802150537634404</v>
      </c>
      <c r="AK235" t="str">
        <f>IF(AND(Table2[[#This Row],[20D EMA]]&gt;Table2[[#This Row],[50D EMA]],Table2[[#This Row],[50D EMA]]&gt;Table2[[#This Row],[200D EMA]]),"Uptrend","Downtrend/NoTrend")</f>
        <v>Uptrend</v>
      </c>
      <c r="AL235">
        <v>0.14000000000000001</v>
      </c>
      <c r="AM235" t="s">
        <v>10340</v>
      </c>
      <c r="AN235">
        <v>4.9000000000000004</v>
      </c>
      <c r="AO235" t="s">
        <v>10340</v>
      </c>
      <c r="AP235">
        <v>9.4026074675923998E-2</v>
      </c>
      <c r="AQ235">
        <f>(Table2[[#This Row],[Sharpe Ratio]]-AVERAGE(Table2[Sharpe Ratio]))/_xlfn.STDEV.P(Table2[Sharpe Ratio])</f>
        <v>0.32183380986461585</v>
      </c>
      <c r="AR2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0.77054669104438389</v>
      </c>
      <c r="AS235">
        <f>_xlfn.RANK.AVG(Table2[[#This Row],[1Y Return vs Nifty Z-Score]],Table2[1Y Return vs Nifty Z-Score])</f>
        <v>159</v>
      </c>
      <c r="AT235">
        <f>_xlfn.RANK.AVG(Table2[[#This Row],[6M Return vs Nifty Z-Score]],Table2[6M Return vs Nifty Z-Score])</f>
        <v>388</v>
      </c>
      <c r="AU235">
        <f>_xlfn.RANK.AVG(Table2[[#This Row],[Sharpe Ratio Z-Score]],Table2[Sharpe Ratio Z-Score])</f>
        <v>248</v>
      </c>
      <c r="AV235">
        <f>(Table2[[#This Row],[Rank 1Y]]+Table2[[#This Row],[Rank 6M]]+Table2[[#This Row],[Rank Sharpe]])/3</f>
        <v>265</v>
      </c>
    </row>
    <row r="236" spans="1:48" x14ac:dyDescent="0.3">
      <c r="A236" t="s">
        <v>812</v>
      </c>
      <c r="B236" t="s">
        <v>813</v>
      </c>
      <c r="C236" t="s">
        <v>10297</v>
      </c>
      <c r="D236" t="s">
        <v>40</v>
      </c>
      <c r="E236">
        <v>20053.264048839999</v>
      </c>
      <c r="F236">
        <v>546.1</v>
      </c>
      <c r="G236">
        <v>32.614433189192603</v>
      </c>
      <c r="H236">
        <f>(Table2[[#This Row],[1Y Return vs Nifty]]-AVERAGE(Table2[1Y Return vs Nifty]))/_xlfn.STDEV.P(Table2[1Y Return vs Nifty])</f>
        <v>5.9956077680161195E-2</v>
      </c>
      <c r="I236">
        <v>-0.22851388420898699</v>
      </c>
      <c r="J236">
        <f>(Table2[[#This Row],[1M Return vs Nifty]]-AVERAGE(Table2[1M Return vs Nifty]))/_xlfn.STDEV.P(Table2[1M Return vs Nifty])</f>
        <v>-0.16561337899018264</v>
      </c>
      <c r="K236">
        <v>1.7539766395688301</v>
      </c>
      <c r="L236">
        <f>(Table2[[#This Row],[6M Return vs Nifty]]-AVERAGE(Table2[6M Return vs Nifty]))/_xlfn.STDEV.P(Table2[6M Return vs Nifty])</f>
        <v>-0.16990889119998889</v>
      </c>
      <c r="M236">
        <v>-3.0350425997189001</v>
      </c>
      <c r="N236">
        <f>(Table2[[#This Row],[1W Return vs Nifty]]-AVERAGE(Table2[1W Return vs Nifty]))/_xlfn.STDEV.P(Table2[1W Return vs Nifty])</f>
        <v>-0.80824756038362233</v>
      </c>
      <c r="O236">
        <v>543.17999999999995</v>
      </c>
      <c r="P236">
        <v>512.10576407885503</v>
      </c>
      <c r="Q236">
        <v>448.36050937244897</v>
      </c>
      <c r="R236">
        <v>46.533342545913598</v>
      </c>
      <c r="S236" s="2">
        <f>(Table2[[#This Row],[Close Price]]-Table2[[#This Row],[20D EMA]])/Table2[[#This Row],[20D EMA]]</f>
        <v>5.3757502117163245E-3</v>
      </c>
      <c r="T236" s="2">
        <f>(Table2[[#This Row],[Close Price]]-Table2[[#This Row],[50D EMA]])/Table2[[#This Row],[50D EMA]]</f>
        <v>6.6381279621587103E-2</v>
      </c>
      <c r="U236" s="2">
        <f>(Table2[[#This Row],[Close Price]]-Table2[[#This Row],[200D EMA]])/Table2[[#This Row],[200D EMA]]</f>
        <v>0.2179930849939323</v>
      </c>
      <c r="V236">
        <v>0.57509594732645997</v>
      </c>
      <c r="W236">
        <v>542.54999999999995</v>
      </c>
      <c r="X236">
        <v>565.20000000000005</v>
      </c>
      <c r="Y236">
        <v>542.54999999999995</v>
      </c>
      <c r="Z236">
        <v>565.20000000000005</v>
      </c>
      <c r="AA236">
        <v>499.6</v>
      </c>
      <c r="AB236">
        <v>593.45000000000005</v>
      </c>
      <c r="AC236" s="2">
        <f>(Table2[[#This Row],[Close Price]]/Table2[[#This Row],[Day Low]])-1</f>
        <v>6.5431757441711813E-3</v>
      </c>
      <c r="AD236" s="2">
        <f>(Table2[[#This Row],[Day High]]/Table2[[#This Row],[Close Price]])-1</f>
        <v>3.4975279252884128E-2</v>
      </c>
      <c r="AE236" s="2">
        <f>(Table2[[#This Row],[Close Price]]/Table2[[#This Row],[Current Week Low]])-1</f>
        <v>6.5431757441711813E-3</v>
      </c>
      <c r="AF236" s="2">
        <f>(Table2[[#This Row],[Current Week High]]/Table2[[#This Row],[Close Price]])-1</f>
        <v>3.4975279252884128E-2</v>
      </c>
      <c r="AG236" s="2">
        <f>(Table2[[#This Row],[Close Price]]/Table2[[#This Row],[Current Month Low]])-1</f>
        <v>9.3074459567654033E-2</v>
      </c>
      <c r="AH236" s="2">
        <f>(Table2[[#This Row],[Current Month High]]/Table2[[#This Row],[Close Price]])-1</f>
        <v>8.6705731550998033E-2</v>
      </c>
      <c r="AI236">
        <v>8.6705731550998006</v>
      </c>
      <c r="AJ236">
        <v>63.993993993993897</v>
      </c>
      <c r="AK236" t="str">
        <f>IF(AND(Table2[[#This Row],[20D EMA]]&gt;Table2[[#This Row],[50D EMA]],Table2[[#This Row],[50D EMA]]&gt;Table2[[#This Row],[200D EMA]]),"Uptrend","Downtrend/NoTrend")</f>
        <v>Uptrend</v>
      </c>
      <c r="AL236">
        <v>0.1</v>
      </c>
      <c r="AM236" t="s">
        <v>10340</v>
      </c>
      <c r="AN236">
        <v>-0.74</v>
      </c>
      <c r="AO236" t="s">
        <v>10339</v>
      </c>
      <c r="AP236">
        <v>0.14148252046548199</v>
      </c>
      <c r="AQ236">
        <f>(Table2[[#This Row],[Sharpe Ratio]]-AVERAGE(Table2[Sharpe Ratio]))/_xlfn.STDEV.P(Table2[Sharpe Ratio])</f>
        <v>0.86312659311439455</v>
      </c>
      <c r="AR2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-0.22068715977923814</v>
      </c>
      <c r="AS236">
        <f>_xlfn.RANK.AVG(Table2[[#This Row],[1Y Return vs Nifty Z-Score]],Table2[1Y Return vs Nifty Z-Score])</f>
        <v>280</v>
      </c>
      <c r="AT236">
        <f>_xlfn.RANK.AVG(Table2[[#This Row],[6M Return vs Nifty Z-Score]],Table2[6M Return vs Nifty Z-Score])</f>
        <v>380</v>
      </c>
      <c r="AU236">
        <f>_xlfn.RANK.AVG(Table2[[#This Row],[Sharpe Ratio Z-Score]],Table2[Sharpe Ratio Z-Score])</f>
        <v>140</v>
      </c>
      <c r="AV236">
        <f>(Table2[[#This Row],[Rank 1Y]]+Table2[[#This Row],[Rank 6M]]+Table2[[#This Row],[Rank Sharpe]])/3</f>
        <v>266.66666666666669</v>
      </c>
    </row>
    <row r="237" spans="1:48" x14ac:dyDescent="0.3">
      <c r="A237" t="s">
        <v>1218</v>
      </c>
      <c r="B237" t="s">
        <v>1219</v>
      </c>
      <c r="C237" t="s">
        <v>10297</v>
      </c>
      <c r="D237" t="s">
        <v>995</v>
      </c>
      <c r="E237">
        <v>9766.1328423199993</v>
      </c>
      <c r="F237">
        <v>446.15</v>
      </c>
      <c r="G237">
        <v>18.3055276256447</v>
      </c>
      <c r="H237">
        <f>(Table2[[#This Row],[1Y Return vs Nifty]]-AVERAGE(Table2[1Y Return vs Nifty]))/_xlfn.STDEV.P(Table2[1Y Return vs Nifty])</f>
        <v>-0.16696759690236149</v>
      </c>
      <c r="I237">
        <v>9.8083197067902699</v>
      </c>
      <c r="J237">
        <f>(Table2[[#This Row],[1M Return vs Nifty]]-AVERAGE(Table2[1M Return vs Nifty]))/_xlfn.STDEV.P(Table2[1M Return vs Nifty])</f>
        <v>0.77845590752352778</v>
      </c>
      <c r="K237">
        <v>17.0724601724839</v>
      </c>
      <c r="L237">
        <f>(Table2[[#This Row],[6M Return vs Nifty]]-AVERAGE(Table2[6M Return vs Nifty]))/_xlfn.STDEV.P(Table2[6M Return vs Nifty])</f>
        <v>0.35571733434350716</v>
      </c>
      <c r="M237">
        <v>6.3611736178221099</v>
      </c>
      <c r="N237">
        <f>(Table2[[#This Row],[1W Return vs Nifty]]-AVERAGE(Table2[1W Return vs Nifty]))/_xlfn.STDEV.P(Table2[1W Return vs Nifty])</f>
        <v>1.2035084219195584</v>
      </c>
      <c r="O237">
        <v>423.02</v>
      </c>
      <c r="P237">
        <v>403.60412186532602</v>
      </c>
      <c r="Q237">
        <v>363.98927611354998</v>
      </c>
      <c r="R237">
        <v>63.8396263182631</v>
      </c>
      <c r="S237" s="2">
        <f>(Table2[[#This Row],[Close Price]]-Table2[[#This Row],[20D EMA]])/Table2[[#This Row],[20D EMA]]</f>
        <v>5.4678265803035309E-2</v>
      </c>
      <c r="T237" s="2">
        <f>(Table2[[#This Row],[Close Price]]-Table2[[#This Row],[50D EMA]])/Table2[[#This Row],[50D EMA]]</f>
        <v>0.10541487519513142</v>
      </c>
      <c r="U237" s="2">
        <f>(Table2[[#This Row],[Close Price]]-Table2[[#This Row],[200D EMA]])/Table2[[#This Row],[200D EMA]]</f>
        <v>0.22572292448753123</v>
      </c>
      <c r="V237">
        <v>1.6607604994809</v>
      </c>
      <c r="W237">
        <v>443.05</v>
      </c>
      <c r="X237">
        <v>452.7</v>
      </c>
      <c r="Y237">
        <v>443.05</v>
      </c>
      <c r="Z237">
        <v>452.7</v>
      </c>
      <c r="AA237">
        <v>370</v>
      </c>
      <c r="AB237">
        <v>482</v>
      </c>
      <c r="AC237" s="2">
        <f>(Table2[[#This Row],[Close Price]]/Table2[[#This Row],[Day Low]])-1</f>
        <v>6.9969529398485886E-3</v>
      </c>
      <c r="AD237" s="2">
        <f>(Table2[[#This Row],[Day High]]/Table2[[#This Row],[Close Price]])-1</f>
        <v>1.4681161044491686E-2</v>
      </c>
      <c r="AE237" s="2">
        <f>(Table2[[#This Row],[Close Price]]/Table2[[#This Row],[Current Week Low]])-1</f>
        <v>6.9969529398485886E-3</v>
      </c>
      <c r="AF237" s="2">
        <f>(Table2[[#This Row],[Current Week High]]/Table2[[#This Row],[Close Price]])-1</f>
        <v>1.4681161044491686E-2</v>
      </c>
      <c r="AG237" s="2">
        <f>(Table2[[#This Row],[Close Price]]/Table2[[#This Row],[Current Month Low]])-1</f>
        <v>0.20581081081081076</v>
      </c>
      <c r="AH237" s="2">
        <f>(Table2[[#This Row],[Current Month High]]/Table2[[#This Row],[Close Price]])-1</f>
        <v>8.0354140983974087E-2</v>
      </c>
      <c r="AI237">
        <v>8.0354140983973998</v>
      </c>
      <c r="AJ237">
        <v>66.785046728971906</v>
      </c>
      <c r="AK237" t="str">
        <f>IF(AND(Table2[[#This Row],[20D EMA]]&gt;Table2[[#This Row],[50D EMA]],Table2[[#This Row],[50D EMA]]&gt;Table2[[#This Row],[200D EMA]]),"Uptrend","Downtrend/NoTrend")</f>
        <v>Uptrend</v>
      </c>
      <c r="AL237">
        <v>0.23</v>
      </c>
      <c r="AM237" t="s">
        <v>10340</v>
      </c>
      <c r="AN237">
        <v>16.87</v>
      </c>
      <c r="AO237" t="s">
        <v>10340</v>
      </c>
      <c r="AP237">
        <v>0.101369067138993</v>
      </c>
      <c r="AQ237">
        <f>(Table2[[#This Row],[Sharpe Ratio]]-AVERAGE(Table2[Sharpe Ratio]))/_xlfn.STDEV.P(Table2[Sharpe Ratio])</f>
        <v>0.40558868787091057</v>
      </c>
      <c r="AR2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2.5763027547551425</v>
      </c>
      <c r="AS237">
        <f>_xlfn.RANK.AVG(Table2[[#This Row],[1Y Return vs Nifty Z-Score]],Table2[1Y Return vs Nifty Z-Score])</f>
        <v>348</v>
      </c>
      <c r="AT237">
        <f>_xlfn.RANK.AVG(Table2[[#This Row],[6M Return vs Nifty Z-Score]],Table2[6M Return vs Nifty Z-Score])</f>
        <v>217</v>
      </c>
      <c r="AU237">
        <f>_xlfn.RANK.AVG(Table2[[#This Row],[Sharpe Ratio Z-Score]],Table2[Sharpe Ratio Z-Score])</f>
        <v>237</v>
      </c>
      <c r="AV237">
        <f>(Table2[[#This Row],[Rank 1Y]]+Table2[[#This Row],[Rank 6M]]+Table2[[#This Row],[Rank Sharpe]])/3</f>
        <v>267.33333333333331</v>
      </c>
    </row>
    <row r="238" spans="1:48" x14ac:dyDescent="0.3">
      <c r="A238" t="s">
        <v>277</v>
      </c>
      <c r="B238" t="s">
        <v>278</v>
      </c>
      <c r="C238" t="s">
        <v>10302</v>
      </c>
      <c r="D238" t="s">
        <v>127</v>
      </c>
      <c r="E238">
        <v>99720.979438080001</v>
      </c>
      <c r="F238">
        <v>985.6</v>
      </c>
      <c r="G238">
        <v>20.459622486069801</v>
      </c>
      <c r="H238">
        <f>(Table2[[#This Row],[1Y Return vs Nifty]]-AVERAGE(Table2[1Y Return vs Nifty]))/_xlfn.STDEV.P(Table2[1Y Return vs Nifty])</f>
        <v>-0.13280599600590634</v>
      </c>
      <c r="I238">
        <v>0.92290374326304503</v>
      </c>
      <c r="J238">
        <f>(Table2[[#This Row],[1M Return vs Nifty]]-AVERAGE(Table2[1M Return vs Nifty]))/_xlfn.STDEV.P(Table2[1M Return vs Nifty])</f>
        <v>-5.731049559659554E-2</v>
      </c>
      <c r="K238">
        <v>14.726926141454101</v>
      </c>
      <c r="L238">
        <f>(Table2[[#This Row],[6M Return vs Nifty]]-AVERAGE(Table2[6M Return vs Nifty]))/_xlfn.STDEV.P(Table2[6M Return vs Nifty])</f>
        <v>0.27523455045925921</v>
      </c>
      <c r="M238">
        <v>-0.11401057454971</v>
      </c>
      <c r="N238">
        <f>(Table2[[#This Row],[1W Return vs Nifty]]-AVERAGE(Table2[1W Return vs Nifty]))/_xlfn.STDEV.P(Table2[1W Return vs Nifty])</f>
        <v>-0.18284649307281184</v>
      </c>
      <c r="O238">
        <v>955.88</v>
      </c>
      <c r="P238">
        <v>969.97356610970905</v>
      </c>
      <c r="Q238">
        <v>878.00276952602599</v>
      </c>
      <c r="R238">
        <v>68.908045987086695</v>
      </c>
      <c r="S238" s="2">
        <f>(Table2[[#This Row],[Close Price]]-Table2[[#This Row],[20D EMA]])/Table2[[#This Row],[20D EMA]]</f>
        <v>3.1091768841277175E-2</v>
      </c>
      <c r="T238" s="2">
        <f>(Table2[[#This Row],[Close Price]]-Table2[[#This Row],[50D EMA]])/Table2[[#This Row],[50D EMA]]</f>
        <v>1.6110164685171985E-2</v>
      </c>
      <c r="U238" s="2">
        <f>(Table2[[#This Row],[Close Price]]-Table2[[#This Row],[200D EMA]])/Table2[[#This Row],[200D EMA]]</f>
        <v>0.12254771193040595</v>
      </c>
      <c r="V238">
        <v>0.72661935619599105</v>
      </c>
      <c r="W238">
        <v>960.15</v>
      </c>
      <c r="X238">
        <v>987.85</v>
      </c>
      <c r="Y238">
        <v>960.15</v>
      </c>
      <c r="Z238">
        <v>987.85</v>
      </c>
      <c r="AA238">
        <v>896</v>
      </c>
      <c r="AB238">
        <v>1006.65</v>
      </c>
      <c r="AC238" s="2">
        <f>(Table2[[#This Row],[Close Price]]/Table2[[#This Row],[Day Low]])-1</f>
        <v>2.6506275061188411E-2</v>
      </c>
      <c r="AD238" s="2">
        <f>(Table2[[#This Row],[Day High]]/Table2[[#This Row],[Close Price]])-1</f>
        <v>2.2828733766233622E-3</v>
      </c>
      <c r="AE238" s="2">
        <f>(Table2[[#This Row],[Close Price]]/Table2[[#This Row],[Current Week Low]])-1</f>
        <v>2.6506275061188411E-2</v>
      </c>
      <c r="AF238" s="2">
        <f>(Table2[[#This Row],[Current Week High]]/Table2[[#This Row],[Close Price]])-1</f>
        <v>2.2828733766233622E-3</v>
      </c>
      <c r="AG238" s="2">
        <f>(Table2[[#This Row],[Close Price]]/Table2[[#This Row],[Current Month Low]])-1</f>
        <v>0.10000000000000009</v>
      </c>
      <c r="AH238" s="2">
        <f>(Table2[[#This Row],[Current Month High]]/Table2[[#This Row],[Close Price]])-1</f>
        <v>2.135754870129869E-2</v>
      </c>
      <c r="AI238">
        <v>11.302759740259701</v>
      </c>
      <c r="AJ238">
        <v>69.463548830811504</v>
      </c>
      <c r="AK238" t="str">
        <f>IF(AND(Table2[[#This Row],[20D EMA]]&gt;Table2[[#This Row],[50D EMA]],Table2[[#This Row],[50D EMA]]&gt;Table2[[#This Row],[200D EMA]]),"Uptrend","Downtrend/NoTrend")</f>
        <v>Downtrend/NoTrend</v>
      </c>
      <c r="AL238">
        <v>-0.02</v>
      </c>
      <c r="AM238" t="s">
        <v>10339</v>
      </c>
      <c r="AN238">
        <v>4.1399999999999997</v>
      </c>
      <c r="AO238" t="s">
        <v>10340</v>
      </c>
      <c r="AP238">
        <v>0.104479158050701</v>
      </c>
      <c r="AQ238">
        <f>(Table2[[#This Row],[Sharpe Ratio]]-AVERAGE(Table2[Sharpe Ratio]))/_xlfn.STDEV.P(Table2[Sharpe Ratio])</f>
        <v>0.44106268382129177</v>
      </c>
      <c r="AR2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8">
        <f>_xlfn.RANK.AVG(Table2[[#This Row],[1Y Return vs Nifty Z-Score]],Table2[1Y Return vs Nifty Z-Score])</f>
        <v>340</v>
      </c>
      <c r="AT238">
        <f>_xlfn.RANK.AVG(Table2[[#This Row],[6M Return vs Nifty Z-Score]],Table2[6M Return vs Nifty Z-Score])</f>
        <v>236</v>
      </c>
      <c r="AU238">
        <f>_xlfn.RANK.AVG(Table2[[#This Row],[Sharpe Ratio Z-Score]],Table2[Sharpe Ratio Z-Score])</f>
        <v>228</v>
      </c>
      <c r="AV238">
        <f>(Table2[[#This Row],[Rank 1Y]]+Table2[[#This Row],[Rank 6M]]+Table2[[#This Row],[Rank Sharpe]])/3</f>
        <v>268</v>
      </c>
    </row>
    <row r="239" spans="1:48" x14ac:dyDescent="0.3">
      <c r="A239" t="s">
        <v>1250</v>
      </c>
      <c r="B239" t="s">
        <v>1251</v>
      </c>
      <c r="C239" t="s">
        <v>10299</v>
      </c>
      <c r="D239" t="s">
        <v>283</v>
      </c>
      <c r="E239">
        <v>9367.8739169500004</v>
      </c>
      <c r="F239">
        <v>912.85</v>
      </c>
      <c r="G239">
        <v>54.075394705806502</v>
      </c>
      <c r="H239">
        <f>(Table2[[#This Row],[1Y Return vs Nifty]]-AVERAGE(Table2[1Y Return vs Nifty]))/_xlfn.STDEV.P(Table2[1Y Return vs Nifty])</f>
        <v>0.40030357845831405</v>
      </c>
      <c r="I239">
        <v>18.524839522373199</v>
      </c>
      <c r="J239">
        <f>(Table2[[#This Row],[1M Return vs Nifty]]-AVERAGE(Table2[1M Return vs Nifty]))/_xlfn.STDEV.P(Table2[1M Return vs Nifty])</f>
        <v>1.5983358595593495</v>
      </c>
      <c r="K239">
        <v>25.779167702908602</v>
      </c>
      <c r="L239">
        <f>(Table2[[#This Row],[6M Return vs Nifty]]-AVERAGE(Table2[6M Return vs Nifty]))/_xlfn.STDEV.P(Table2[6M Return vs Nifty])</f>
        <v>0.65447235185517716</v>
      </c>
      <c r="M239">
        <v>8.6258972093455402</v>
      </c>
      <c r="N239">
        <f>(Table2[[#This Row],[1W Return vs Nifty]]-AVERAGE(Table2[1W Return vs Nifty]))/_xlfn.STDEV.P(Table2[1W Return vs Nifty])</f>
        <v>1.6883920312393459</v>
      </c>
      <c r="O239">
        <v>846.94</v>
      </c>
      <c r="P239">
        <v>809.79572047582701</v>
      </c>
      <c r="Q239">
        <v>703.38980952531404</v>
      </c>
      <c r="R239">
        <v>79.092857764286606</v>
      </c>
      <c r="S239" s="2">
        <f>(Table2[[#This Row],[Close Price]]-Table2[[#This Row],[20D EMA]])/Table2[[#This Row],[20D EMA]]</f>
        <v>7.782133327036149E-2</v>
      </c>
      <c r="T239" s="2">
        <f>(Table2[[#This Row],[Close Price]]-Table2[[#This Row],[50D EMA]])/Table2[[#This Row],[50D EMA]]</f>
        <v>0.1272596000675571</v>
      </c>
      <c r="U239" s="2">
        <f>(Table2[[#This Row],[Close Price]]-Table2[[#This Row],[200D EMA]])/Table2[[#This Row],[200D EMA]]</f>
        <v>0.297786785702854</v>
      </c>
      <c r="V239">
        <v>2.0849284098820799</v>
      </c>
      <c r="W239">
        <v>908.15</v>
      </c>
      <c r="X239">
        <v>932</v>
      </c>
      <c r="Y239">
        <v>908.15</v>
      </c>
      <c r="Z239">
        <v>932</v>
      </c>
      <c r="AA239">
        <v>763.7</v>
      </c>
      <c r="AB239">
        <v>939</v>
      </c>
      <c r="AC239" s="2">
        <f>(Table2[[#This Row],[Close Price]]/Table2[[#This Row],[Day Low]])-1</f>
        <v>5.1753564939713836E-3</v>
      </c>
      <c r="AD239" s="2">
        <f>(Table2[[#This Row],[Day High]]/Table2[[#This Row],[Close Price]])-1</f>
        <v>2.0978254915922534E-2</v>
      </c>
      <c r="AE239" s="2">
        <f>(Table2[[#This Row],[Close Price]]/Table2[[#This Row],[Current Week Low]])-1</f>
        <v>5.1753564939713836E-3</v>
      </c>
      <c r="AF239" s="2">
        <f>(Table2[[#This Row],[Current Week High]]/Table2[[#This Row],[Close Price]])-1</f>
        <v>2.0978254915922534E-2</v>
      </c>
      <c r="AG239" s="2">
        <f>(Table2[[#This Row],[Close Price]]/Table2[[#This Row],[Current Month Low]])-1</f>
        <v>0.19529920125703804</v>
      </c>
      <c r="AH239" s="2">
        <f>(Table2[[#This Row],[Current Month High]]/Table2[[#This Row],[Close Price]])-1</f>
        <v>2.8646546530098016E-2</v>
      </c>
      <c r="AI239">
        <v>2.8646546530097998</v>
      </c>
      <c r="AJ239">
        <v>101.51214128035301</v>
      </c>
      <c r="AK239" t="str">
        <f>IF(AND(Table2[[#This Row],[20D EMA]]&gt;Table2[[#This Row],[50D EMA]],Table2[[#This Row],[50D EMA]]&gt;Table2[[#This Row],[200D EMA]]),"Uptrend","Downtrend/NoTrend")</f>
        <v>Uptrend</v>
      </c>
      <c r="AL239">
        <v>-0.08</v>
      </c>
      <c r="AM239" t="s">
        <v>10339</v>
      </c>
      <c r="AN239">
        <v>12.51</v>
      </c>
      <c r="AO239" t="s">
        <v>10340</v>
      </c>
      <c r="AP239">
        <v>2.9371854186866001E-2</v>
      </c>
      <c r="AQ239">
        <f>(Table2[[#This Row],[Sharpe Ratio]]-AVERAGE(Table2[Sharpe Ratio]))/_xlfn.STDEV.P(Table2[Sharpe Ratio])</f>
        <v>-0.41561844504208345</v>
      </c>
      <c r="AR2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3.9258853760701031</v>
      </c>
      <c r="AS239">
        <f>_xlfn.RANK.AVG(Table2[[#This Row],[1Y Return vs Nifty Z-Score]],Table2[1Y Return vs Nifty Z-Score])</f>
        <v>188</v>
      </c>
      <c r="AT239">
        <f>_xlfn.RANK.AVG(Table2[[#This Row],[6M Return vs Nifty Z-Score]],Table2[6M Return vs Nifty Z-Score])</f>
        <v>162</v>
      </c>
      <c r="AU239">
        <f>_xlfn.RANK.AVG(Table2[[#This Row],[Sharpe Ratio Z-Score]],Table2[Sharpe Ratio Z-Score])</f>
        <v>454</v>
      </c>
      <c r="AV239">
        <f>(Table2[[#This Row],[Rank 1Y]]+Table2[[#This Row],[Rank 6M]]+Table2[[#This Row],[Rank Sharpe]])/3</f>
        <v>268</v>
      </c>
    </row>
    <row r="240" spans="1:48" x14ac:dyDescent="0.3">
      <c r="A240" t="s">
        <v>896</v>
      </c>
      <c r="B240" t="s">
        <v>897</v>
      </c>
      <c r="C240" t="s">
        <v>10299</v>
      </c>
      <c r="D240" t="s">
        <v>51</v>
      </c>
      <c r="E240">
        <v>17182.5</v>
      </c>
      <c r="F240">
        <v>6873</v>
      </c>
      <c r="G240">
        <v>36.017596464341999</v>
      </c>
      <c r="H240">
        <f>(Table2[[#This Row],[1Y Return vs Nifty]]-AVERAGE(Table2[1Y Return vs Nifty]))/_xlfn.STDEV.P(Table2[1Y Return vs Nifty])</f>
        <v>0.11392654468558545</v>
      </c>
      <c r="I240">
        <v>-2.77488052730854</v>
      </c>
      <c r="J240">
        <f>(Table2[[#This Row],[1M Return vs Nifty]]-AVERAGE(Table2[1M Return vs Nifty]))/_xlfn.STDEV.P(Table2[1M Return vs Nifty])</f>
        <v>-0.40512582264662594</v>
      </c>
      <c r="K240">
        <v>12.786061907269</v>
      </c>
      <c r="L240">
        <f>(Table2[[#This Row],[6M Return vs Nifty]]-AVERAGE(Table2[6M Return vs Nifty]))/_xlfn.STDEV.P(Table2[6M Return vs Nifty])</f>
        <v>0.20863728320920608</v>
      </c>
      <c r="M240">
        <v>0.90315785577944596</v>
      </c>
      <c r="N240">
        <f>(Table2[[#This Row],[1W Return vs Nifty]]-AVERAGE(Table2[1W Return vs Nifty]))/_xlfn.STDEV.P(Table2[1W Return vs Nifty])</f>
        <v>3.4932092194793998E-2</v>
      </c>
      <c r="O240">
        <v>6743.64</v>
      </c>
      <c r="P240">
        <v>6599.61318633469</v>
      </c>
      <c r="Q240">
        <v>5781.1126579675401</v>
      </c>
      <c r="R240">
        <v>60.759094118108202</v>
      </c>
      <c r="S240" s="2">
        <f>(Table2[[#This Row],[Close Price]]-Table2[[#This Row],[20D EMA]])/Table2[[#This Row],[20D EMA]]</f>
        <v>1.9182518639784991E-2</v>
      </c>
      <c r="T240" s="2">
        <f>(Table2[[#This Row],[Close Price]]-Table2[[#This Row],[50D EMA]])/Table2[[#This Row],[50D EMA]]</f>
        <v>4.1424672317370202E-2</v>
      </c>
      <c r="U240" s="2">
        <f>(Table2[[#This Row],[Close Price]]-Table2[[#This Row],[200D EMA]])/Table2[[#This Row],[200D EMA]]</f>
        <v>0.18887148662076644</v>
      </c>
      <c r="V240">
        <v>0.33845883842038399</v>
      </c>
      <c r="W240">
        <v>6829.2</v>
      </c>
      <c r="X240">
        <v>6983.95</v>
      </c>
      <c r="Y240">
        <v>6829.2</v>
      </c>
      <c r="Z240">
        <v>6983.95</v>
      </c>
      <c r="AA240">
        <v>6464.65</v>
      </c>
      <c r="AB240">
        <v>7250.05</v>
      </c>
      <c r="AC240" s="2">
        <f>(Table2[[#This Row],[Close Price]]/Table2[[#This Row],[Day Low]])-1</f>
        <v>6.4136355649271337E-3</v>
      </c>
      <c r="AD240" s="2">
        <f>(Table2[[#This Row],[Day High]]/Table2[[#This Row],[Close Price]])-1</f>
        <v>1.6142877928124522E-2</v>
      </c>
      <c r="AE240" s="2">
        <f>(Table2[[#This Row],[Close Price]]/Table2[[#This Row],[Current Week Low]])-1</f>
        <v>6.4136355649271337E-3</v>
      </c>
      <c r="AF240" s="2">
        <f>(Table2[[#This Row],[Current Week High]]/Table2[[#This Row],[Close Price]])-1</f>
        <v>1.6142877928124522E-2</v>
      </c>
      <c r="AG240" s="2">
        <f>(Table2[[#This Row],[Close Price]]/Table2[[#This Row],[Current Month Low]])-1</f>
        <v>6.31666060807623E-2</v>
      </c>
      <c r="AH240" s="2">
        <f>(Table2[[#This Row],[Current Month High]]/Table2[[#This Row],[Close Price]])-1</f>
        <v>5.4859595518696347E-2</v>
      </c>
      <c r="AI240">
        <v>10.1731412774625</v>
      </c>
      <c r="AJ240">
        <v>66.739446870451204</v>
      </c>
      <c r="AK240" t="str">
        <f>IF(AND(Table2[[#This Row],[20D EMA]]&gt;Table2[[#This Row],[50D EMA]],Table2[[#This Row],[50D EMA]]&gt;Table2[[#This Row],[200D EMA]]),"Uptrend","Downtrend/NoTrend")</f>
        <v>Uptrend</v>
      </c>
      <c r="AL240">
        <v>-0.02</v>
      </c>
      <c r="AM240" t="s">
        <v>10339</v>
      </c>
      <c r="AN240">
        <v>-3.07</v>
      </c>
      <c r="AO240" t="s">
        <v>10339</v>
      </c>
      <c r="AP240">
        <v>8.7594018845382995E-2</v>
      </c>
      <c r="AQ240">
        <f>(Table2[[#This Row],[Sharpe Ratio]]-AVERAGE(Table2[Sharpe Ratio]))/_xlfn.STDEV.P(Table2[Sharpe Ratio])</f>
        <v>0.24846916266852132</v>
      </c>
      <c r="AR2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0.2008392601114809</v>
      </c>
      <c r="AS240">
        <f>_xlfn.RANK.AVG(Table2[[#This Row],[1Y Return vs Nifty Z-Score]],Table2[1Y Return vs Nifty Z-Score])</f>
        <v>269</v>
      </c>
      <c r="AT240">
        <f>_xlfn.RANK.AVG(Table2[[#This Row],[6M Return vs Nifty Z-Score]],Table2[6M Return vs Nifty Z-Score])</f>
        <v>260</v>
      </c>
      <c r="AU240">
        <f>_xlfn.RANK.AVG(Table2[[#This Row],[Sharpe Ratio Z-Score]],Table2[Sharpe Ratio Z-Score])</f>
        <v>276</v>
      </c>
      <c r="AV240">
        <f>(Table2[[#This Row],[Rank 1Y]]+Table2[[#This Row],[Rank 6M]]+Table2[[#This Row],[Rank Sharpe]])/3</f>
        <v>268.33333333333331</v>
      </c>
    </row>
    <row r="241" spans="1:48" x14ac:dyDescent="0.3">
      <c r="A241" t="s">
        <v>526</v>
      </c>
      <c r="B241" t="s">
        <v>527</v>
      </c>
      <c r="C241" t="s">
        <v>10298</v>
      </c>
      <c r="D241" t="s">
        <v>46</v>
      </c>
      <c r="E241">
        <v>39742.659</v>
      </c>
      <c r="F241">
        <v>65.81</v>
      </c>
      <c r="G241">
        <v>108.192207548509</v>
      </c>
      <c r="H241">
        <f>(Table2[[#This Row],[1Y Return vs Nifty]]-AVERAGE(Table2[1Y Return vs Nifty]))/_xlfn.STDEV.P(Table2[1Y Return vs Nifty])</f>
        <v>1.2585373526922519</v>
      </c>
      <c r="I241">
        <v>-3.7057261670686499</v>
      </c>
      <c r="J241">
        <f>(Table2[[#This Row],[1M Return vs Nifty]]-AVERAGE(Table2[1M Return vs Nifty]))/_xlfn.STDEV.P(Table2[1M Return vs Nifty])</f>
        <v>-0.49268160117131843</v>
      </c>
      <c r="K241">
        <v>-14.979837924014401</v>
      </c>
      <c r="L241">
        <f>(Table2[[#This Row],[6M Return vs Nifty]]-AVERAGE(Table2[6M Return vs Nifty]))/_xlfn.STDEV.P(Table2[6M Return vs Nifty])</f>
        <v>-0.74409965682646284</v>
      </c>
      <c r="M241">
        <v>0.736745350883522</v>
      </c>
      <c r="N241">
        <f>(Table2[[#This Row],[1W Return vs Nifty]]-AVERAGE(Table2[1W Return vs Nifty]))/_xlfn.STDEV.P(Table2[1W Return vs Nifty])</f>
        <v>-6.9728717489921067E-4</v>
      </c>
      <c r="O241">
        <v>64.569999999999993</v>
      </c>
      <c r="P241">
        <v>65.386693969382193</v>
      </c>
      <c r="Q241">
        <v>58.267252702606498</v>
      </c>
      <c r="R241">
        <v>63.071615738347198</v>
      </c>
      <c r="S241" s="2">
        <f>(Table2[[#This Row],[Close Price]]-Table2[[#This Row],[20D EMA]])/Table2[[#This Row],[20D EMA]]</f>
        <v>1.9203964689484425E-2</v>
      </c>
      <c r="T241" s="2">
        <f>(Table2[[#This Row],[Close Price]]-Table2[[#This Row],[50D EMA]])/Table2[[#This Row],[50D EMA]]</f>
        <v>6.4738864273521015E-3</v>
      </c>
      <c r="U241" s="2">
        <f>(Table2[[#This Row],[Close Price]]-Table2[[#This Row],[200D EMA]])/Table2[[#This Row],[200D EMA]]</f>
        <v>0.12945088274354302</v>
      </c>
      <c r="V241">
        <v>0.229116337029035</v>
      </c>
      <c r="W241">
        <v>64.930000000000007</v>
      </c>
      <c r="X241">
        <v>66.25</v>
      </c>
      <c r="Y241">
        <v>64.930000000000007</v>
      </c>
      <c r="Z241">
        <v>66.25</v>
      </c>
      <c r="AA241">
        <v>60.3</v>
      </c>
      <c r="AB241">
        <v>66.8</v>
      </c>
      <c r="AC241" s="2">
        <f>(Table2[[#This Row],[Close Price]]/Table2[[#This Row],[Day Low]])-1</f>
        <v>1.3553057138456781E-2</v>
      </c>
      <c r="AD241" s="2">
        <f>(Table2[[#This Row],[Day High]]/Table2[[#This Row],[Close Price]])-1</f>
        <v>6.6859139948336477E-3</v>
      </c>
      <c r="AE241" s="2">
        <f>(Table2[[#This Row],[Close Price]]/Table2[[#This Row],[Current Week Low]])-1</f>
        <v>1.3553057138456781E-2</v>
      </c>
      <c r="AF241" s="2">
        <f>(Table2[[#This Row],[Current Week High]]/Table2[[#This Row],[Close Price]])-1</f>
        <v>6.6859139948336477E-3</v>
      </c>
      <c r="AG241" s="2">
        <f>(Table2[[#This Row],[Close Price]]/Table2[[#This Row],[Current Month Low]])-1</f>
        <v>9.1376451077943788E-2</v>
      </c>
      <c r="AH241" s="2">
        <f>(Table2[[#This Row],[Current Month High]]/Table2[[#This Row],[Close Price]])-1</f>
        <v>1.5043306488375485E-2</v>
      </c>
      <c r="AI241">
        <v>18.750949703692399</v>
      </c>
      <c r="AJ241">
        <v>142.39410681399599</v>
      </c>
      <c r="AK241" t="str">
        <f>IF(AND(Table2[[#This Row],[20D EMA]]&gt;Table2[[#This Row],[50D EMA]],Table2[[#This Row],[50D EMA]]&gt;Table2[[#This Row],[200D EMA]]),"Uptrend","Downtrend/NoTrend")</f>
        <v>Downtrend/NoTrend</v>
      </c>
      <c r="AL241">
        <v>-0.12</v>
      </c>
      <c r="AM241" t="s">
        <v>10339</v>
      </c>
      <c r="AN241">
        <v>4.83</v>
      </c>
      <c r="AO241" t="s">
        <v>10340</v>
      </c>
      <c r="AP241">
        <v>0.12626492712663401</v>
      </c>
      <c r="AQ241">
        <f>(Table2[[#This Row],[Sharpe Ratio]]-AVERAGE(Table2[Sharpe Ratio]))/_xlfn.STDEV.P(Table2[Sharpe Ratio])</f>
        <v>0.68955326043635456</v>
      </c>
      <c r="AR2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1">
        <f>_xlfn.RANK.AVG(Table2[[#This Row],[1Y Return vs Nifty Z-Score]],Table2[1Y Return vs Nifty Z-Score])</f>
        <v>74</v>
      </c>
      <c r="AT241">
        <f>_xlfn.RANK.AVG(Table2[[#This Row],[6M Return vs Nifty Z-Score]],Table2[6M Return vs Nifty Z-Score])</f>
        <v>564</v>
      </c>
      <c r="AU241">
        <f>_xlfn.RANK.AVG(Table2[[#This Row],[Sharpe Ratio Z-Score]],Table2[Sharpe Ratio Z-Score])</f>
        <v>175</v>
      </c>
      <c r="AV241">
        <f>(Table2[[#This Row],[Rank 1Y]]+Table2[[#This Row],[Rank 6M]]+Table2[[#This Row],[Rank Sharpe]])/3</f>
        <v>271</v>
      </c>
    </row>
    <row r="242" spans="1:48" x14ac:dyDescent="0.3">
      <c r="A242" t="s">
        <v>1562</v>
      </c>
      <c r="B242" t="s">
        <v>1563</v>
      </c>
      <c r="C242" t="s">
        <v>6655</v>
      </c>
      <c r="D242" t="s">
        <v>80</v>
      </c>
      <c r="E242">
        <v>6338.6394344</v>
      </c>
      <c r="F242">
        <v>309.39999999999998</v>
      </c>
      <c r="G242">
        <v>37.560313549122299</v>
      </c>
      <c r="H242">
        <f>(Table2[[#This Row],[1Y Return vs Nifty]]-AVERAGE(Table2[1Y Return vs Nifty]))/_xlfn.STDEV.P(Table2[1Y Return vs Nifty])</f>
        <v>0.13839235922079443</v>
      </c>
      <c r="I242">
        <v>1.27755132306139</v>
      </c>
      <c r="J242">
        <f>(Table2[[#This Row],[1M Return vs Nifty]]-AVERAGE(Table2[1M Return vs Nifty]))/_xlfn.STDEV.P(Table2[1M Return vs Nifty])</f>
        <v>-2.395217749871581E-2</v>
      </c>
      <c r="K242">
        <v>15.698387815916799</v>
      </c>
      <c r="L242">
        <f>(Table2[[#This Row],[6M Return vs Nifty]]-AVERAGE(Table2[6M Return vs Nifty]))/_xlfn.STDEV.P(Table2[6M Return vs Nifty])</f>
        <v>0.30856851149468434</v>
      </c>
      <c r="M242">
        <v>-5.51556065212558</v>
      </c>
      <c r="N242">
        <f>(Table2[[#This Row],[1W Return vs Nifty]]-AVERAGE(Table2[1W Return vs Nifty]))/_xlfn.STDEV.P(Table2[1W Return vs Nifty])</f>
        <v>-1.3393333629670485</v>
      </c>
      <c r="O242">
        <v>330.13</v>
      </c>
      <c r="P242">
        <v>308.87756976714297</v>
      </c>
      <c r="Q242">
        <v>252.187326625483</v>
      </c>
      <c r="R242">
        <v>32.057138053822001</v>
      </c>
      <c r="S242" s="2">
        <f>(Table2[[#This Row],[Close Price]]-Table2[[#This Row],[20D EMA]])/Table2[[#This Row],[20D EMA]]</f>
        <v>-6.2793445006512641E-2</v>
      </c>
      <c r="T242" s="2">
        <f>(Table2[[#This Row],[Close Price]]-Table2[[#This Row],[50D EMA]])/Table2[[#This Row],[50D EMA]]</f>
        <v>1.6913828778530443E-3</v>
      </c>
      <c r="U242" s="2">
        <f>(Table2[[#This Row],[Close Price]]-Table2[[#This Row],[200D EMA]])/Table2[[#This Row],[200D EMA]]</f>
        <v>0.22686577529521168</v>
      </c>
      <c r="V242">
        <v>0.63374168362493399</v>
      </c>
      <c r="W242">
        <v>307.2</v>
      </c>
      <c r="X242">
        <v>332.15</v>
      </c>
      <c r="Y242">
        <v>307.2</v>
      </c>
      <c r="Z242">
        <v>332.15</v>
      </c>
      <c r="AA242">
        <v>307.2</v>
      </c>
      <c r="AB242">
        <v>369.6</v>
      </c>
      <c r="AC242" s="2">
        <f>(Table2[[#This Row],[Close Price]]/Table2[[#This Row],[Day Low]])-1</f>
        <v>7.1614583333332593E-3</v>
      </c>
      <c r="AD242" s="2">
        <f>(Table2[[#This Row],[Day High]]/Table2[[#This Row],[Close Price]])-1</f>
        <v>7.3529411764705843E-2</v>
      </c>
      <c r="AE242" s="2">
        <f>(Table2[[#This Row],[Close Price]]/Table2[[#This Row],[Current Week Low]])-1</f>
        <v>7.1614583333332593E-3</v>
      </c>
      <c r="AF242" s="2">
        <f>(Table2[[#This Row],[Current Week High]]/Table2[[#This Row],[Close Price]])-1</f>
        <v>7.3529411764705843E-2</v>
      </c>
      <c r="AG242" s="2">
        <f>(Table2[[#This Row],[Close Price]]/Table2[[#This Row],[Current Month Low]])-1</f>
        <v>7.1614583333332593E-3</v>
      </c>
      <c r="AH242" s="2">
        <f>(Table2[[#This Row],[Current Month High]]/Table2[[#This Row],[Close Price]])-1</f>
        <v>0.19457013574660653</v>
      </c>
      <c r="AI242">
        <v>19.4570135746606</v>
      </c>
      <c r="AJ242">
        <v>92.233612923268097</v>
      </c>
      <c r="AK242" t="str">
        <f>IF(AND(Table2[[#This Row],[20D EMA]]&gt;Table2[[#This Row],[50D EMA]],Table2[[#This Row],[50D EMA]]&gt;Table2[[#This Row],[200D EMA]]),"Uptrend","Downtrend/NoTrend")</f>
        <v>Uptrend</v>
      </c>
      <c r="AL242">
        <v>0.38</v>
      </c>
      <c r="AM242" t="s">
        <v>10340</v>
      </c>
      <c r="AN242">
        <v>-13.65</v>
      </c>
      <c r="AO242" t="s">
        <v>10339</v>
      </c>
      <c r="AP242">
        <v>7.5109444523852001E-2</v>
      </c>
      <c r="AQ242">
        <f>(Table2[[#This Row],[Sharpe Ratio]]-AVERAGE(Table2[Sharpe Ratio]))/_xlfn.STDEV.P(Table2[Sharpe Ratio])</f>
        <v>0.10606890766086174</v>
      </c>
      <c r="AR2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-0.81025576208942385</v>
      </c>
      <c r="AS242">
        <f>_xlfn.RANK.AVG(Table2[[#This Row],[1Y Return vs Nifty Z-Score]],Table2[1Y Return vs Nifty Z-Score])</f>
        <v>260</v>
      </c>
      <c r="AT242">
        <f>_xlfn.RANK.AVG(Table2[[#This Row],[6M Return vs Nifty Z-Score]],Table2[6M Return vs Nifty Z-Score])</f>
        <v>227</v>
      </c>
      <c r="AU242">
        <f>_xlfn.RANK.AVG(Table2[[#This Row],[Sharpe Ratio Z-Score]],Table2[Sharpe Ratio Z-Score])</f>
        <v>326</v>
      </c>
      <c r="AV242">
        <f>(Table2[[#This Row],[Rank 1Y]]+Table2[[#This Row],[Rank 6M]]+Table2[[#This Row],[Rank Sharpe]])/3</f>
        <v>271</v>
      </c>
    </row>
    <row r="243" spans="1:48" x14ac:dyDescent="0.3">
      <c r="A243" t="s">
        <v>738</v>
      </c>
      <c r="B243" t="s">
        <v>739</v>
      </c>
      <c r="C243" t="s">
        <v>10305</v>
      </c>
      <c r="D243" t="s">
        <v>127</v>
      </c>
      <c r="E243">
        <v>22945.132741674999</v>
      </c>
      <c r="F243">
        <v>825.25</v>
      </c>
      <c r="G243">
        <v>42.773640395382102</v>
      </c>
      <c r="H243">
        <f>(Table2[[#This Row],[1Y Return vs Nifty]]-AVERAGE(Table2[1Y Return vs Nifty]))/_xlfn.STDEV.P(Table2[1Y Return vs Nifty])</f>
        <v>0.22107005106095615</v>
      </c>
      <c r="I243">
        <v>17.066849257733899</v>
      </c>
      <c r="J243">
        <f>(Table2[[#This Row],[1M Return vs Nifty]]-AVERAGE(Table2[1M Return vs Nifty]))/_xlfn.STDEV.P(Table2[1M Return vs Nifty])</f>
        <v>1.4611966097748044</v>
      </c>
      <c r="K243">
        <v>12.6375862191009</v>
      </c>
      <c r="L243">
        <f>(Table2[[#This Row],[6M Return vs Nifty]]-AVERAGE(Table2[6M Return vs Nifty]))/_xlfn.STDEV.P(Table2[6M Return vs Nifty])</f>
        <v>0.20354260687332204</v>
      </c>
      <c r="M243">
        <v>11.5374493768773</v>
      </c>
      <c r="N243">
        <f>(Table2[[#This Row],[1W Return vs Nifty]]-AVERAGE(Table2[1W Return vs Nifty]))/_xlfn.STDEV.P(Table2[1W Return vs Nifty])</f>
        <v>2.3117634347076108</v>
      </c>
      <c r="O243">
        <v>748.1</v>
      </c>
      <c r="P243">
        <v>710.87641472757502</v>
      </c>
      <c r="Q243">
        <v>619.61152289640495</v>
      </c>
      <c r="R243">
        <v>77.147043835845196</v>
      </c>
      <c r="S243" s="2">
        <f>(Table2[[#This Row],[Close Price]]-Table2[[#This Row],[20D EMA]])/Table2[[#This Row],[20D EMA]]</f>
        <v>0.10312792407432159</v>
      </c>
      <c r="T243" s="2">
        <f>(Table2[[#This Row],[Close Price]]-Table2[[#This Row],[50D EMA]])/Table2[[#This Row],[50D EMA]]</f>
        <v>0.16089095502803491</v>
      </c>
      <c r="U243" s="2">
        <f>(Table2[[#This Row],[Close Price]]-Table2[[#This Row],[200D EMA]])/Table2[[#This Row],[200D EMA]]</f>
        <v>0.33188291292958488</v>
      </c>
      <c r="V243">
        <v>2.5621580099235</v>
      </c>
      <c r="W243">
        <v>812.35</v>
      </c>
      <c r="X243">
        <v>836.9</v>
      </c>
      <c r="Y243">
        <v>812.35</v>
      </c>
      <c r="Z243">
        <v>836.9</v>
      </c>
      <c r="AA243">
        <v>673.05</v>
      </c>
      <c r="AB243">
        <v>844.5</v>
      </c>
      <c r="AC243" s="2">
        <f>(Table2[[#This Row],[Close Price]]/Table2[[#This Row],[Day Low]])-1</f>
        <v>1.5879854742413935E-2</v>
      </c>
      <c r="AD243" s="2">
        <f>(Table2[[#This Row],[Day High]]/Table2[[#This Row],[Close Price]])-1</f>
        <v>1.4116934262344616E-2</v>
      </c>
      <c r="AE243" s="2">
        <f>(Table2[[#This Row],[Close Price]]/Table2[[#This Row],[Current Week Low]])-1</f>
        <v>1.5879854742413935E-2</v>
      </c>
      <c r="AF243" s="2">
        <f>(Table2[[#This Row],[Current Week High]]/Table2[[#This Row],[Close Price]])-1</f>
        <v>1.4116934262344616E-2</v>
      </c>
      <c r="AG243" s="2">
        <f>(Table2[[#This Row],[Close Price]]/Table2[[#This Row],[Current Month Low]])-1</f>
        <v>0.22613475967610142</v>
      </c>
      <c r="AH243" s="2">
        <f>(Table2[[#This Row],[Current Month High]]/Table2[[#This Row],[Close Price]])-1</f>
        <v>2.3326264768251948E-2</v>
      </c>
      <c r="AI243">
        <v>2.3326264768251899</v>
      </c>
      <c r="AJ243">
        <v>96.394574012375003</v>
      </c>
      <c r="AK243" t="str">
        <f>IF(AND(Table2[[#This Row],[20D EMA]]&gt;Table2[[#This Row],[50D EMA]],Table2[[#This Row],[50D EMA]]&gt;Table2[[#This Row],[200D EMA]]),"Uptrend","Downtrend/NoTrend")</f>
        <v>Uptrend</v>
      </c>
      <c r="AL243">
        <v>0.46</v>
      </c>
      <c r="AM243" t="s">
        <v>10340</v>
      </c>
      <c r="AN243">
        <v>11.97</v>
      </c>
      <c r="AO243" t="s">
        <v>10340</v>
      </c>
      <c r="AP243">
        <v>7.7017256564783004E-2</v>
      </c>
      <c r="AQ243">
        <f>(Table2[[#This Row],[Sharpe Ratio]]-AVERAGE(Table2[Sharpe Ratio]))/_xlfn.STDEV.P(Table2[Sharpe Ratio])</f>
        <v>0.12782959522124809</v>
      </c>
      <c r="AR2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4.3254022976379414</v>
      </c>
      <c r="AS243">
        <f>_xlfn.RANK.AVG(Table2[[#This Row],[1Y Return vs Nifty Z-Score]],Table2[1Y Return vs Nifty Z-Score])</f>
        <v>236</v>
      </c>
      <c r="AT243">
        <f>_xlfn.RANK.AVG(Table2[[#This Row],[6M Return vs Nifty Z-Score]],Table2[6M Return vs Nifty Z-Score])</f>
        <v>261</v>
      </c>
      <c r="AU243">
        <f>_xlfn.RANK.AVG(Table2[[#This Row],[Sharpe Ratio Z-Score]],Table2[Sharpe Ratio Z-Score])</f>
        <v>317</v>
      </c>
      <c r="AV243">
        <f>(Table2[[#This Row],[Rank 1Y]]+Table2[[#This Row],[Rank 6M]]+Table2[[#This Row],[Rank Sharpe]])/3</f>
        <v>271.33333333333331</v>
      </c>
    </row>
    <row r="244" spans="1:48" x14ac:dyDescent="0.3">
      <c r="A244" t="s">
        <v>1101</v>
      </c>
      <c r="B244" t="s">
        <v>1102</v>
      </c>
      <c r="C244" t="s">
        <v>10304</v>
      </c>
      <c r="D244" t="s">
        <v>473</v>
      </c>
      <c r="E244">
        <v>11556.299813219999</v>
      </c>
      <c r="F244">
        <v>2365.15</v>
      </c>
      <c r="G244">
        <v>-0.59489183178301597</v>
      </c>
      <c r="H244">
        <f>(Table2[[#This Row],[1Y Return vs Nifty]]-AVERAGE(Table2[1Y Return vs Nifty]))/_xlfn.STDEV.P(Table2[1Y Return vs Nifty])</f>
        <v>-0.46670768641393545</v>
      </c>
      <c r="I244">
        <v>10.523386149182899</v>
      </c>
      <c r="J244">
        <f>(Table2[[#This Row],[1M Return vs Nifty]]-AVERAGE(Table2[1M Return vs Nifty]))/_xlfn.STDEV.P(Table2[1M Return vs Nifty])</f>
        <v>0.84571539329251499</v>
      </c>
      <c r="K244">
        <v>6.1688787822342102</v>
      </c>
      <c r="L244">
        <f>(Table2[[#This Row],[6M Return vs Nifty]]-AVERAGE(Table2[6M Return vs Nifty]))/_xlfn.STDEV.P(Table2[6M Return vs Nifty])</f>
        <v>-1.8419460512753328E-2</v>
      </c>
      <c r="M244">
        <v>-1.8874207384985899</v>
      </c>
      <c r="N244">
        <f>(Table2[[#This Row],[1W Return vs Nifty]]-AVERAGE(Table2[1W Return vs Nifty]))/_xlfn.STDEV.P(Table2[1W Return vs Nifty])</f>
        <v>-0.56253853333698145</v>
      </c>
      <c r="O244">
        <v>2291.08</v>
      </c>
      <c r="P244">
        <v>2193.78169194975</v>
      </c>
      <c r="Q244">
        <v>2004.0292885666399</v>
      </c>
      <c r="R244">
        <v>61.385372485007998</v>
      </c>
      <c r="S244" s="2">
        <f>(Table2[[#This Row],[Close Price]]-Table2[[#This Row],[20D EMA]])/Table2[[#This Row],[20D EMA]]</f>
        <v>3.2329730956579504E-2</v>
      </c>
      <c r="T244" s="2">
        <f>(Table2[[#This Row],[Close Price]]-Table2[[#This Row],[50D EMA]])/Table2[[#This Row],[50D EMA]]</f>
        <v>7.8115479165087043E-2</v>
      </c>
      <c r="U244" s="2">
        <f>(Table2[[#This Row],[Close Price]]-Table2[[#This Row],[200D EMA]])/Table2[[#This Row],[200D EMA]]</f>
        <v>0.18019732221161688</v>
      </c>
      <c r="V244">
        <v>1.10901993329329</v>
      </c>
      <c r="W244">
        <v>2356.85</v>
      </c>
      <c r="X244">
        <v>2391.9499999999998</v>
      </c>
      <c r="Y244">
        <v>2356.85</v>
      </c>
      <c r="Z244">
        <v>2391.9499999999998</v>
      </c>
      <c r="AA244">
        <v>2028</v>
      </c>
      <c r="AB244">
        <v>2457.6999999999998</v>
      </c>
      <c r="AC244" s="2">
        <f>(Table2[[#This Row],[Close Price]]/Table2[[#This Row],[Day Low]])-1</f>
        <v>3.5216496595031899E-3</v>
      </c>
      <c r="AD244" s="2">
        <f>(Table2[[#This Row],[Day High]]/Table2[[#This Row],[Close Price]])-1</f>
        <v>1.1331205208971795E-2</v>
      </c>
      <c r="AE244" s="2">
        <f>(Table2[[#This Row],[Close Price]]/Table2[[#This Row],[Current Week Low]])-1</f>
        <v>3.5216496595031899E-3</v>
      </c>
      <c r="AF244" s="2">
        <f>(Table2[[#This Row],[Current Week High]]/Table2[[#This Row],[Close Price]])-1</f>
        <v>1.1331205208971795E-2</v>
      </c>
      <c r="AG244" s="2">
        <f>(Table2[[#This Row],[Close Price]]/Table2[[#This Row],[Current Month Low]])-1</f>
        <v>0.16624753451676533</v>
      </c>
      <c r="AH244" s="2">
        <f>(Table2[[#This Row],[Current Month High]]/Table2[[#This Row],[Close Price]])-1</f>
        <v>3.9130710525759449E-2</v>
      </c>
      <c r="AI244">
        <v>3.91307105257594</v>
      </c>
      <c r="AJ244">
        <v>43.4641514011889</v>
      </c>
      <c r="AK244" t="str">
        <f>IF(AND(Table2[[#This Row],[20D EMA]]&gt;Table2[[#This Row],[50D EMA]],Table2[[#This Row],[50D EMA]]&gt;Table2[[#This Row],[200D EMA]]),"Uptrend","Downtrend/NoTrend")</f>
        <v>Uptrend</v>
      </c>
      <c r="AL244">
        <v>0.09</v>
      </c>
      <c r="AM244" t="s">
        <v>10340</v>
      </c>
      <c r="AN244">
        <v>5.73</v>
      </c>
      <c r="AO244" t="s">
        <v>10340</v>
      </c>
      <c r="AP244">
        <v>0.198558865703299</v>
      </c>
      <c r="AQ244">
        <f>(Table2[[#This Row],[Sharpe Ratio]]-AVERAGE(Table2[Sharpe Ratio]))/_xlfn.STDEV.P(Table2[Sharpe Ratio])</f>
        <v>1.5141448743507271</v>
      </c>
      <c r="AR2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1.312194587379572</v>
      </c>
      <c r="AS244">
        <f>_xlfn.RANK.AVG(Table2[[#This Row],[1Y Return vs Nifty Z-Score]],Table2[1Y Return vs Nifty Z-Score])</f>
        <v>462</v>
      </c>
      <c r="AT244">
        <f>_xlfn.RANK.AVG(Table2[[#This Row],[6M Return vs Nifty Z-Score]],Table2[6M Return vs Nifty Z-Score])</f>
        <v>314</v>
      </c>
      <c r="AU244">
        <f>_xlfn.RANK.AVG(Table2[[#This Row],[Sharpe Ratio Z-Score]],Table2[Sharpe Ratio Z-Score])</f>
        <v>42</v>
      </c>
      <c r="AV244">
        <f>(Table2[[#This Row],[Rank 1Y]]+Table2[[#This Row],[Rank 6M]]+Table2[[#This Row],[Rank Sharpe]])/3</f>
        <v>272.66666666666669</v>
      </c>
    </row>
    <row r="245" spans="1:48" x14ac:dyDescent="0.3">
      <c r="A245" t="s">
        <v>780</v>
      </c>
      <c r="B245" t="s">
        <v>781</v>
      </c>
      <c r="C245" t="s">
        <v>10297</v>
      </c>
      <c r="D245" t="s">
        <v>121</v>
      </c>
      <c r="E245">
        <v>21427.7069644</v>
      </c>
      <c r="F245">
        <v>855.8</v>
      </c>
      <c r="G245">
        <v>46.435090519163801</v>
      </c>
      <c r="H245">
        <f>(Table2[[#This Row],[1Y Return vs Nifty]]-AVERAGE(Table2[1Y Return vs Nifty]))/_xlfn.STDEV.P(Table2[1Y Return vs Nifty])</f>
        <v>0.27913666647742974</v>
      </c>
      <c r="I245">
        <v>19.658522282706599</v>
      </c>
      <c r="J245">
        <f>(Table2[[#This Row],[1M Return vs Nifty]]-AVERAGE(Table2[1M Return vs Nifty]))/_xlfn.STDEV.P(Table2[1M Return vs Nifty])</f>
        <v>1.7049705930116046</v>
      </c>
      <c r="K245">
        <v>49.148882632700399</v>
      </c>
      <c r="L245">
        <f>(Table2[[#This Row],[6M Return vs Nifty]]-AVERAGE(Table2[6M Return vs Nifty]))/_xlfn.STDEV.P(Table2[6M Return vs Nifty])</f>
        <v>1.4563621096879085</v>
      </c>
      <c r="M245">
        <v>-1.82320412251418</v>
      </c>
      <c r="N245">
        <f>(Table2[[#This Row],[1W Return vs Nifty]]-AVERAGE(Table2[1W Return vs Nifty]))/_xlfn.STDEV.P(Table2[1W Return vs Nifty])</f>
        <v>-0.54878957754680568</v>
      </c>
      <c r="O245">
        <v>811.27</v>
      </c>
      <c r="P245">
        <v>747.54280450025601</v>
      </c>
      <c r="Q245">
        <v>612.91955347340399</v>
      </c>
      <c r="R245">
        <v>68.036620740004395</v>
      </c>
      <c r="S245" s="2">
        <f>(Table2[[#This Row],[Close Price]]-Table2[[#This Row],[20D EMA]])/Table2[[#This Row],[20D EMA]]</f>
        <v>5.4889247722706341E-2</v>
      </c>
      <c r="T245" s="2">
        <f>(Table2[[#This Row],[Close Price]]-Table2[[#This Row],[50D EMA]])/Table2[[#This Row],[50D EMA]]</f>
        <v>0.14481738684130011</v>
      </c>
      <c r="U245" s="2">
        <f>(Table2[[#This Row],[Close Price]]-Table2[[#This Row],[200D EMA]])/Table2[[#This Row],[200D EMA]]</f>
        <v>0.39626806674741716</v>
      </c>
      <c r="V245">
        <v>1.13044483819949</v>
      </c>
      <c r="W245">
        <v>852</v>
      </c>
      <c r="X245">
        <v>895</v>
      </c>
      <c r="Y245">
        <v>852</v>
      </c>
      <c r="Z245">
        <v>895</v>
      </c>
      <c r="AA245">
        <v>695.7</v>
      </c>
      <c r="AB245">
        <v>895</v>
      </c>
      <c r="AC245" s="2">
        <f>(Table2[[#This Row],[Close Price]]/Table2[[#This Row],[Day Low]])-1</f>
        <v>4.4600938967136461E-3</v>
      </c>
      <c r="AD245" s="2">
        <f>(Table2[[#This Row],[Day High]]/Table2[[#This Row],[Close Price]])-1</f>
        <v>4.5805094648282418E-2</v>
      </c>
      <c r="AE245" s="2">
        <f>(Table2[[#This Row],[Close Price]]/Table2[[#This Row],[Current Week Low]])-1</f>
        <v>4.4600938967136461E-3</v>
      </c>
      <c r="AF245" s="2">
        <f>(Table2[[#This Row],[Current Week High]]/Table2[[#This Row],[Close Price]])-1</f>
        <v>4.5805094648282418E-2</v>
      </c>
      <c r="AG245" s="2">
        <f>(Table2[[#This Row],[Close Price]]/Table2[[#This Row],[Current Month Low]])-1</f>
        <v>0.2301279287049014</v>
      </c>
      <c r="AH245" s="2">
        <f>(Table2[[#This Row],[Current Month High]]/Table2[[#This Row],[Close Price]])-1</f>
        <v>4.5805094648282418E-2</v>
      </c>
      <c r="AI245">
        <v>4.5805094648282401</v>
      </c>
      <c r="AJ245">
        <v>90.093291870279799</v>
      </c>
      <c r="AK245" t="str">
        <f>IF(AND(Table2[[#This Row],[20D EMA]]&gt;Table2[[#This Row],[50D EMA]],Table2[[#This Row],[50D EMA]]&gt;Table2[[#This Row],[200D EMA]]),"Uptrend","Downtrend/NoTrend")</f>
        <v>Uptrend</v>
      </c>
      <c r="AL245">
        <v>0.22</v>
      </c>
      <c r="AM245" t="s">
        <v>10340</v>
      </c>
      <c r="AN245">
        <v>8.83</v>
      </c>
      <c r="AO245" t="s">
        <v>10340</v>
      </c>
      <c r="AQ245">
        <f>(Table2[[#This Row],[Sharpe Ratio]]-AVERAGE(Table2[Sharpe Ratio]))/_xlfn.STDEV.P(Table2[Sharpe Ratio])</f>
        <v>-0.75063663777647549</v>
      </c>
      <c r="AR2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2.1410431538536616</v>
      </c>
      <c r="AS245">
        <f>_xlfn.RANK.AVG(Table2[[#This Row],[1Y Return vs Nifty Z-Score]],Table2[1Y Return vs Nifty Z-Score])</f>
        <v>216</v>
      </c>
      <c r="AT245">
        <f>_xlfn.RANK.AVG(Table2[[#This Row],[6M Return vs Nifty Z-Score]],Table2[6M Return vs Nifty Z-Score])</f>
        <v>60</v>
      </c>
      <c r="AU245">
        <f>_xlfn.RANK.AVG(Table2[[#This Row],[Sharpe Ratio Z-Score]],Table2[Sharpe Ratio Z-Score])</f>
        <v>547.5</v>
      </c>
      <c r="AV245">
        <f>(Table2[[#This Row],[Rank 1Y]]+Table2[[#This Row],[Rank 6M]]+Table2[[#This Row],[Rank Sharpe]])/3</f>
        <v>274.5</v>
      </c>
    </row>
    <row r="246" spans="1:48" x14ac:dyDescent="0.3">
      <c r="A246" t="s">
        <v>390</v>
      </c>
      <c r="B246" t="s">
        <v>391</v>
      </c>
      <c r="C246" t="s">
        <v>10301</v>
      </c>
      <c r="D246" t="s">
        <v>193</v>
      </c>
      <c r="E246">
        <v>62288.5755317</v>
      </c>
      <c r="F246">
        <v>3985.1</v>
      </c>
      <c r="G246">
        <v>1.72668764932287</v>
      </c>
      <c r="H246">
        <f>(Table2[[#This Row],[1Y Return vs Nifty]]-AVERAGE(Table2[1Y Return vs Nifty]))/_xlfn.STDEV.P(Table2[1Y Return vs Nifty])</f>
        <v>-0.42988996165167154</v>
      </c>
      <c r="I246">
        <v>-0.31224378253392598</v>
      </c>
      <c r="J246">
        <f>(Table2[[#This Row],[1M Return vs Nifty]]-AVERAGE(Table2[1M Return vs Nifty]))/_xlfn.STDEV.P(Table2[1M Return vs Nifty])</f>
        <v>-0.17348905259329761</v>
      </c>
      <c r="K246">
        <v>22.945942084552001</v>
      </c>
      <c r="L246">
        <f>(Table2[[#This Row],[6M Return vs Nifty]]-AVERAGE(Table2[6M Return vs Nifty]))/_xlfn.STDEV.P(Table2[6M Return vs Nifty])</f>
        <v>0.55725530783838451</v>
      </c>
      <c r="M246">
        <v>-0.66387988597080305</v>
      </c>
      <c r="N246">
        <f>(Table2[[#This Row],[1W Return vs Nifty]]-AVERAGE(Table2[1W Return vs Nifty]))/_xlfn.STDEV.P(Table2[1W Return vs Nifty])</f>
        <v>-0.30057503944994152</v>
      </c>
      <c r="O246">
        <v>4043.07</v>
      </c>
      <c r="P246">
        <v>4095.5003222164901</v>
      </c>
      <c r="Q246">
        <v>3684.6758429451502</v>
      </c>
      <c r="R246">
        <v>45.522138085046201</v>
      </c>
      <c r="S246" s="2">
        <f>(Table2[[#This Row],[Close Price]]-Table2[[#This Row],[20D EMA]])/Table2[[#This Row],[20D EMA]]</f>
        <v>-1.4338114353696635E-2</v>
      </c>
      <c r="T246" s="2">
        <f>(Table2[[#This Row],[Close Price]]-Table2[[#This Row],[50D EMA]])/Table2[[#This Row],[50D EMA]]</f>
        <v>-2.6956492132990815E-2</v>
      </c>
      <c r="U246" s="2">
        <f>(Table2[[#This Row],[Close Price]]-Table2[[#This Row],[200D EMA]])/Table2[[#This Row],[200D EMA]]</f>
        <v>8.1533402084760218E-2</v>
      </c>
      <c r="V246">
        <v>0.49324777777500101</v>
      </c>
      <c r="W246">
        <v>3936.05</v>
      </c>
      <c r="X246">
        <v>4126.8500000000004</v>
      </c>
      <c r="Y246">
        <v>3936.05</v>
      </c>
      <c r="Z246">
        <v>4126.8500000000004</v>
      </c>
      <c r="AA246">
        <v>3784.9</v>
      </c>
      <c r="AB246">
        <v>4286.3999999999996</v>
      </c>
      <c r="AC246" s="2">
        <f>(Table2[[#This Row],[Close Price]]/Table2[[#This Row],[Day Low]])-1</f>
        <v>1.2461731939380716E-2</v>
      </c>
      <c r="AD246" s="2">
        <f>(Table2[[#This Row],[Day High]]/Table2[[#This Row],[Close Price]])-1</f>
        <v>3.5569998243456968E-2</v>
      </c>
      <c r="AE246" s="2">
        <f>(Table2[[#This Row],[Close Price]]/Table2[[#This Row],[Current Week Low]])-1</f>
        <v>1.2461731939380716E-2</v>
      </c>
      <c r="AF246" s="2">
        <f>(Table2[[#This Row],[Current Week High]]/Table2[[#This Row],[Close Price]])-1</f>
        <v>3.5569998243456968E-2</v>
      </c>
      <c r="AG246" s="2">
        <f>(Table2[[#This Row],[Close Price]]/Table2[[#This Row],[Current Month Low]])-1</f>
        <v>5.2894396153134737E-2</v>
      </c>
      <c r="AH246" s="2">
        <f>(Table2[[#This Row],[Current Month High]]/Table2[[#This Row],[Close Price]])-1</f>
        <v>7.5606634714310728E-2</v>
      </c>
      <c r="AI246">
        <v>24.237785751925902</v>
      </c>
      <c r="AJ246">
        <v>52.5572314524156</v>
      </c>
      <c r="AK246" t="str">
        <f>IF(AND(Table2[[#This Row],[20D EMA]]&gt;Table2[[#This Row],[50D EMA]],Table2[[#This Row],[50D EMA]]&gt;Table2[[#This Row],[200D EMA]]),"Uptrend","Downtrend/NoTrend")</f>
        <v>Downtrend/NoTrend</v>
      </c>
      <c r="AL246">
        <v>-0.1</v>
      </c>
      <c r="AM246" t="s">
        <v>10339</v>
      </c>
      <c r="AN246">
        <v>1.17</v>
      </c>
      <c r="AO246" t="s">
        <v>10340</v>
      </c>
      <c r="AP246">
        <v>0.113298180298403</v>
      </c>
      <c r="AQ246">
        <f>(Table2[[#This Row],[Sharpe Ratio]]-AVERAGE(Table2[Sharpe Ratio]))/_xlfn.STDEV.P(Table2[Sharpe Ratio])</f>
        <v>0.54165329946007812</v>
      </c>
      <c r="AR2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6">
        <f>_xlfn.RANK.AVG(Table2[[#This Row],[1Y Return vs Nifty Z-Score]],Table2[1Y Return vs Nifty Z-Score])</f>
        <v>438</v>
      </c>
      <c r="AT246">
        <f>_xlfn.RANK.AVG(Table2[[#This Row],[6M Return vs Nifty Z-Score]],Table2[6M Return vs Nifty Z-Score])</f>
        <v>182</v>
      </c>
      <c r="AU246">
        <f>_xlfn.RANK.AVG(Table2[[#This Row],[Sharpe Ratio Z-Score]],Table2[Sharpe Ratio Z-Score])</f>
        <v>206</v>
      </c>
      <c r="AV246">
        <f>(Table2[[#This Row],[Rank 1Y]]+Table2[[#This Row],[Rank 6M]]+Table2[[#This Row],[Rank Sharpe]])/3</f>
        <v>275.33333333333331</v>
      </c>
    </row>
    <row r="247" spans="1:48" x14ac:dyDescent="0.3">
      <c r="A247" t="s">
        <v>242</v>
      </c>
      <c r="B247" t="s">
        <v>243</v>
      </c>
      <c r="C247" t="s">
        <v>10299</v>
      </c>
      <c r="D247" t="s">
        <v>51</v>
      </c>
      <c r="E247">
        <v>111536.00662155</v>
      </c>
      <c r="F247">
        <v>1108.45</v>
      </c>
      <c r="G247">
        <v>44.933052420574001</v>
      </c>
      <c r="H247">
        <f>(Table2[[#This Row],[1Y Return vs Nifty]]-AVERAGE(Table2[1Y Return vs Nifty]))/_xlfn.STDEV.P(Table2[1Y Return vs Nifty])</f>
        <v>0.2553159764056987</v>
      </c>
      <c r="I247">
        <v>-3.3185978120667698</v>
      </c>
      <c r="J247">
        <f>(Table2[[#This Row],[1M Return vs Nifty]]-AVERAGE(Table2[1M Return vs Nifty]))/_xlfn.STDEV.P(Table2[1M Return vs Nifty])</f>
        <v>-0.45626812608654671</v>
      </c>
      <c r="K247">
        <v>4.5438540676424104</v>
      </c>
      <c r="L247">
        <f>(Table2[[#This Row],[6M Return vs Nifty]]-AVERAGE(Table2[6M Return vs Nifty]))/_xlfn.STDEV.P(Table2[6M Return vs Nifty])</f>
        <v>-7.4179262408968896E-2</v>
      </c>
      <c r="M247">
        <v>-3.1462827923622401</v>
      </c>
      <c r="N247">
        <f>(Table2[[#This Row],[1W Return vs Nifty]]-AVERAGE(Table2[1W Return vs Nifty]))/_xlfn.STDEV.P(Table2[1W Return vs Nifty])</f>
        <v>-0.83206439450510905</v>
      </c>
      <c r="O247">
        <v>1194.98</v>
      </c>
      <c r="P247">
        <v>1161.59733726336</v>
      </c>
      <c r="Q247">
        <v>961.21347402987499</v>
      </c>
      <c r="R247">
        <v>24.796931347276299</v>
      </c>
      <c r="S247" s="2">
        <f>(Table2[[#This Row],[Close Price]]-Table2[[#This Row],[20D EMA]])/Table2[[#This Row],[20D EMA]]</f>
        <v>-7.2411253744832524E-2</v>
      </c>
      <c r="T247" s="2">
        <f>(Table2[[#This Row],[Close Price]]-Table2[[#This Row],[50D EMA]])/Table2[[#This Row],[50D EMA]]</f>
        <v>-4.5753666574831604E-2</v>
      </c>
      <c r="U247" s="2">
        <f>(Table2[[#This Row],[Close Price]]-Table2[[#This Row],[200D EMA]])/Table2[[#This Row],[200D EMA]]</f>
        <v>0.15317775910156339</v>
      </c>
      <c r="V247">
        <v>1.63206439467324</v>
      </c>
      <c r="W247">
        <v>1105.0999999999999</v>
      </c>
      <c r="X247">
        <v>1138.6500000000001</v>
      </c>
      <c r="Y247">
        <v>1105.0999999999999</v>
      </c>
      <c r="Z247">
        <v>1138.6500000000001</v>
      </c>
      <c r="AA247">
        <v>1105.0999999999999</v>
      </c>
      <c r="AB247">
        <v>1324.3</v>
      </c>
      <c r="AC247" s="2">
        <f>(Table2[[#This Row],[Close Price]]/Table2[[#This Row],[Day Low]])-1</f>
        <v>3.0313998733146885E-3</v>
      </c>
      <c r="AD247" s="2">
        <f>(Table2[[#This Row],[Day High]]/Table2[[#This Row],[Close Price]])-1</f>
        <v>2.7245252379448859E-2</v>
      </c>
      <c r="AE247" s="2">
        <f>(Table2[[#This Row],[Close Price]]/Table2[[#This Row],[Current Week Low]])-1</f>
        <v>3.0313998733146885E-3</v>
      </c>
      <c r="AF247" s="2">
        <f>(Table2[[#This Row],[Current Week High]]/Table2[[#This Row],[Close Price]])-1</f>
        <v>2.7245252379448859E-2</v>
      </c>
      <c r="AG247" s="2">
        <f>(Table2[[#This Row],[Close Price]]/Table2[[#This Row],[Current Month Low]])-1</f>
        <v>3.0313998733146885E-3</v>
      </c>
      <c r="AH247" s="2">
        <f>(Table2[[#This Row],[Current Month High]]/Table2[[#This Row],[Close Price]])-1</f>
        <v>0.19473138165907344</v>
      </c>
      <c r="AI247">
        <v>19.473138165907301</v>
      </c>
      <c r="AJ247">
        <v>95.235579040070405</v>
      </c>
      <c r="AK247" t="str">
        <f>IF(AND(Table2[[#This Row],[20D EMA]]&gt;Table2[[#This Row],[50D EMA]],Table2[[#This Row],[50D EMA]]&gt;Table2[[#This Row],[200D EMA]]),"Uptrend","Downtrend/NoTrend")</f>
        <v>Uptrend</v>
      </c>
      <c r="AL247">
        <v>-0.1</v>
      </c>
      <c r="AM247" t="s">
        <v>10339</v>
      </c>
      <c r="AN247">
        <v>-12.92</v>
      </c>
      <c r="AO247" t="s">
        <v>10339</v>
      </c>
      <c r="AP247">
        <v>8.9321083783019006E-2</v>
      </c>
      <c r="AQ247">
        <f>(Table2[[#This Row],[Sharpe Ratio]]-AVERAGE(Table2[Sharpe Ratio]))/_xlfn.STDEV.P(Table2[Sharpe Ratio])</f>
        <v>0.26816823139127427</v>
      </c>
      <c r="AR2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-0.83902757520365168</v>
      </c>
      <c r="AS247">
        <f>_xlfn.RANK.AVG(Table2[[#This Row],[1Y Return vs Nifty Z-Score]],Table2[1Y Return vs Nifty Z-Score])</f>
        <v>224</v>
      </c>
      <c r="AT247">
        <f>_xlfn.RANK.AVG(Table2[[#This Row],[6M Return vs Nifty Z-Score]],Table2[6M Return vs Nifty Z-Score])</f>
        <v>335</v>
      </c>
      <c r="AU247">
        <f>_xlfn.RANK.AVG(Table2[[#This Row],[Sharpe Ratio Z-Score]],Table2[Sharpe Ratio Z-Score])</f>
        <v>268</v>
      </c>
      <c r="AV247">
        <f>(Table2[[#This Row],[Rank 1Y]]+Table2[[#This Row],[Rank 6M]]+Table2[[#This Row],[Rank Sharpe]])/3</f>
        <v>275.66666666666669</v>
      </c>
    </row>
    <row r="248" spans="1:48" x14ac:dyDescent="0.3">
      <c r="A248" t="s">
        <v>767</v>
      </c>
      <c r="B248" t="s">
        <v>768</v>
      </c>
      <c r="C248" t="s">
        <v>10310</v>
      </c>
      <c r="D248" t="s">
        <v>628</v>
      </c>
      <c r="E248">
        <v>21727.264053089999</v>
      </c>
      <c r="F248">
        <v>693.15</v>
      </c>
      <c r="G248">
        <v>95.669321204311998</v>
      </c>
      <c r="H248">
        <f>(Table2[[#This Row],[1Y Return vs Nifty]]-AVERAGE(Table2[1Y Return vs Nifty]))/_xlfn.STDEV.P(Table2[1Y Return vs Nifty])</f>
        <v>1.0599379997938834</v>
      </c>
      <c r="I248">
        <v>-6.5591680400207197</v>
      </c>
      <c r="J248">
        <f>(Table2[[#This Row],[1M Return vs Nifty]]-AVERAGE(Table2[1M Return vs Nifty]))/_xlfn.STDEV.P(Table2[1M Return vs Nifty])</f>
        <v>-0.76107768532299458</v>
      </c>
      <c r="K248">
        <v>-18.027172421429199</v>
      </c>
      <c r="L248">
        <f>(Table2[[#This Row],[6M Return vs Nifty]]-AVERAGE(Table2[6M Return vs Nifty]))/_xlfn.STDEV.P(Table2[6M Return vs Nifty])</f>
        <v>-0.84866346214067045</v>
      </c>
      <c r="M248">
        <v>-9.6954418593147906E-2</v>
      </c>
      <c r="N248">
        <f>(Table2[[#This Row],[1W Return vs Nifty]]-AVERAGE(Table2[1W Return vs Nifty]))/_xlfn.STDEV.P(Table2[1W Return vs Nifty])</f>
        <v>-0.17919472272331158</v>
      </c>
      <c r="O248">
        <v>690.33</v>
      </c>
      <c r="P248">
        <v>676.26807476964996</v>
      </c>
      <c r="Q248">
        <v>587.27886201160095</v>
      </c>
      <c r="R248">
        <v>51.972032718555802</v>
      </c>
      <c r="S248" s="2">
        <f>(Table2[[#This Row],[Close Price]]-Table2[[#This Row],[20D EMA]])/Table2[[#This Row],[20D EMA]]</f>
        <v>4.0850028247359036E-3</v>
      </c>
      <c r="T248" s="2">
        <f>(Table2[[#This Row],[Close Price]]-Table2[[#This Row],[50D EMA]])/Table2[[#This Row],[50D EMA]]</f>
        <v>2.4963362696221219E-2</v>
      </c>
      <c r="U248" s="2">
        <f>(Table2[[#This Row],[Close Price]]-Table2[[#This Row],[200D EMA]])/Table2[[#This Row],[200D EMA]]</f>
        <v>0.18027404838948158</v>
      </c>
      <c r="V248">
        <v>1.0173696964966401</v>
      </c>
      <c r="W248">
        <v>691.5</v>
      </c>
      <c r="X248">
        <v>714</v>
      </c>
      <c r="Y248">
        <v>691.5</v>
      </c>
      <c r="Z248">
        <v>714</v>
      </c>
      <c r="AA248">
        <v>651.65</v>
      </c>
      <c r="AB248">
        <v>764.4</v>
      </c>
      <c r="AC248" s="2">
        <f>(Table2[[#This Row],[Close Price]]/Table2[[#This Row],[Day Low]])-1</f>
        <v>2.3861171366594824E-3</v>
      </c>
      <c r="AD248" s="2">
        <f>(Table2[[#This Row],[Day High]]/Table2[[#This Row],[Close Price]])-1</f>
        <v>3.0080069249080355E-2</v>
      </c>
      <c r="AE248" s="2">
        <f>(Table2[[#This Row],[Close Price]]/Table2[[#This Row],[Current Week Low]])-1</f>
        <v>2.3861171366594824E-3</v>
      </c>
      <c r="AF248" s="2">
        <f>(Table2[[#This Row],[Current Week High]]/Table2[[#This Row],[Close Price]])-1</f>
        <v>3.0080069249080355E-2</v>
      </c>
      <c r="AG248" s="2">
        <f>(Table2[[#This Row],[Close Price]]/Table2[[#This Row],[Current Month Low]])-1</f>
        <v>6.3684493209545057E-2</v>
      </c>
      <c r="AH248" s="2">
        <f>(Table2[[#This Row],[Current Month High]]/Table2[[#This Row],[Close Price]])-1</f>
        <v>0.10279160354901529</v>
      </c>
      <c r="AI248">
        <v>12.8543605280242</v>
      </c>
      <c r="AJ248">
        <v>153.85460538362901</v>
      </c>
      <c r="AK248" t="str">
        <f>IF(AND(Table2[[#This Row],[20D EMA]]&gt;Table2[[#This Row],[50D EMA]],Table2[[#This Row],[50D EMA]]&gt;Table2[[#This Row],[200D EMA]]),"Uptrend","Downtrend/NoTrend")</f>
        <v>Uptrend</v>
      </c>
      <c r="AL248">
        <v>0.15</v>
      </c>
      <c r="AM248" t="s">
        <v>10340</v>
      </c>
      <c r="AN248">
        <v>1.63</v>
      </c>
      <c r="AO248" t="s">
        <v>10340</v>
      </c>
      <c r="AP248">
        <v>0.15090858984425401</v>
      </c>
      <c r="AQ248">
        <f>(Table2[[#This Row],[Sharpe Ratio]]-AVERAGE(Table2[Sharpe Ratio]))/_xlfn.STDEV.P(Table2[Sharpe Ratio])</f>
        <v>0.9706412466931017</v>
      </c>
      <c r="AR2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0.24164337630000834</v>
      </c>
      <c r="AS248">
        <f>_xlfn.RANK.AVG(Table2[[#This Row],[1Y Return vs Nifty Z-Score]],Table2[1Y Return vs Nifty Z-Score])</f>
        <v>98</v>
      </c>
      <c r="AT248">
        <f>_xlfn.RANK.AVG(Table2[[#This Row],[6M Return vs Nifty Z-Score]],Table2[6M Return vs Nifty Z-Score])</f>
        <v>603</v>
      </c>
      <c r="AU248">
        <f>_xlfn.RANK.AVG(Table2[[#This Row],[Sharpe Ratio Z-Score]],Table2[Sharpe Ratio Z-Score])</f>
        <v>126</v>
      </c>
      <c r="AV248">
        <f>(Table2[[#This Row],[Rank 1Y]]+Table2[[#This Row],[Rank 6M]]+Table2[[#This Row],[Rank Sharpe]])/3</f>
        <v>275.66666666666669</v>
      </c>
    </row>
    <row r="249" spans="1:48" x14ac:dyDescent="0.3">
      <c r="A249" t="s">
        <v>890</v>
      </c>
      <c r="B249" t="s">
        <v>891</v>
      </c>
      <c r="C249" t="s">
        <v>10299</v>
      </c>
      <c r="D249" t="s">
        <v>51</v>
      </c>
      <c r="E249">
        <v>17344.94314652</v>
      </c>
      <c r="F249">
        <v>1274.5999999999999</v>
      </c>
      <c r="G249">
        <v>29.377011170430499</v>
      </c>
      <c r="H249">
        <f>(Table2[[#This Row],[1Y Return vs Nifty]]-AVERAGE(Table2[1Y Return vs Nifty]))/_xlfn.STDEV.P(Table2[1Y Return vs Nifty])</f>
        <v>8.6140866795784213E-3</v>
      </c>
      <c r="I249">
        <v>16.7580307494568</v>
      </c>
      <c r="J249">
        <f>(Table2[[#This Row],[1M Return vs Nifty]]-AVERAGE(Table2[1M Return vs Nifty]))/_xlfn.STDEV.P(Table2[1M Return vs Nifty])</f>
        <v>1.4321489956913309</v>
      </c>
      <c r="K249">
        <v>31.791804957401698</v>
      </c>
      <c r="L249">
        <f>(Table2[[#This Row],[6M Return vs Nifty]]-AVERAGE(Table2[6M Return vs Nifty]))/_xlfn.STDEV.P(Table2[6M Return vs Nifty])</f>
        <v>0.86078519077625004</v>
      </c>
      <c r="M249">
        <v>1.60659327363462</v>
      </c>
      <c r="N249">
        <f>(Table2[[#This Row],[1W Return vs Nifty]]-AVERAGE(Table2[1W Return vs Nifty]))/_xlfn.STDEV.P(Table2[1W Return vs Nifty])</f>
        <v>0.18553956836081462</v>
      </c>
      <c r="O249">
        <v>1178.02</v>
      </c>
      <c r="P249">
        <v>1099.7288905544999</v>
      </c>
      <c r="Q249">
        <v>954.39708037418904</v>
      </c>
      <c r="R249">
        <v>80.3074151930021</v>
      </c>
      <c r="S249" s="2">
        <f>(Table2[[#This Row],[Close Price]]-Table2[[#This Row],[20D EMA]])/Table2[[#This Row],[20D EMA]]</f>
        <v>8.1985025721125218E-2</v>
      </c>
      <c r="T249" s="2">
        <f>(Table2[[#This Row],[Close Price]]-Table2[[#This Row],[50D EMA]])/Table2[[#This Row],[50D EMA]]</f>
        <v>0.15901292668352773</v>
      </c>
      <c r="U249" s="2">
        <f>(Table2[[#This Row],[Close Price]]-Table2[[#This Row],[200D EMA]])/Table2[[#This Row],[200D EMA]]</f>
        <v>0.33550282813131549</v>
      </c>
      <c r="V249">
        <v>1.1046479605874999</v>
      </c>
      <c r="W249">
        <v>1249.4000000000001</v>
      </c>
      <c r="X249">
        <v>1280</v>
      </c>
      <c r="Y249">
        <v>1249.4000000000001</v>
      </c>
      <c r="Z249">
        <v>1280</v>
      </c>
      <c r="AA249">
        <v>1051.05</v>
      </c>
      <c r="AB249">
        <v>1280</v>
      </c>
      <c r="AC249" s="2">
        <f>(Table2[[#This Row],[Close Price]]/Table2[[#This Row],[Day Low]])-1</f>
        <v>2.0169681447094412E-2</v>
      </c>
      <c r="AD249" s="2">
        <f>(Table2[[#This Row],[Day High]]/Table2[[#This Row],[Close Price]])-1</f>
        <v>4.2366232543544768E-3</v>
      </c>
      <c r="AE249" s="2">
        <f>(Table2[[#This Row],[Close Price]]/Table2[[#This Row],[Current Week Low]])-1</f>
        <v>2.0169681447094412E-2</v>
      </c>
      <c r="AF249" s="2">
        <f>(Table2[[#This Row],[Current Week High]]/Table2[[#This Row],[Close Price]])-1</f>
        <v>4.2366232543544768E-3</v>
      </c>
      <c r="AG249" s="2">
        <f>(Table2[[#This Row],[Close Price]]/Table2[[#This Row],[Current Month Low]])-1</f>
        <v>0.21269206983492683</v>
      </c>
      <c r="AH249" s="2">
        <f>(Table2[[#This Row],[Current Month High]]/Table2[[#This Row],[Close Price]])-1</f>
        <v>4.2366232543544768E-3</v>
      </c>
      <c r="AI249">
        <v>0.42366232543544702</v>
      </c>
      <c r="AJ249">
        <v>60.863254874739603</v>
      </c>
      <c r="AK249" t="str">
        <f>IF(AND(Table2[[#This Row],[20D EMA]]&gt;Table2[[#This Row],[50D EMA]],Table2[[#This Row],[50D EMA]]&gt;Table2[[#This Row],[200D EMA]]),"Uptrend","Downtrend/NoTrend")</f>
        <v>Uptrend</v>
      </c>
      <c r="AL249">
        <v>0.19</v>
      </c>
      <c r="AM249" t="s">
        <v>10340</v>
      </c>
      <c r="AN249">
        <v>13.62</v>
      </c>
      <c r="AO249" t="s">
        <v>10340</v>
      </c>
      <c r="AP249">
        <v>4.4708785080290997E-2</v>
      </c>
      <c r="AQ249">
        <f>(Table2[[#This Row],[Sharpe Ratio]]-AVERAGE(Table2[Sharpe Ratio]))/_xlfn.STDEV.P(Table2[Sharpe Ratio])</f>
        <v>-0.24068393674314548</v>
      </c>
      <c r="AR2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2.2464039047648283</v>
      </c>
      <c r="AS249">
        <f>_xlfn.RANK.AVG(Table2[[#This Row],[1Y Return vs Nifty Z-Score]],Table2[1Y Return vs Nifty Z-Score])</f>
        <v>296</v>
      </c>
      <c r="AT249">
        <f>_xlfn.RANK.AVG(Table2[[#This Row],[6M Return vs Nifty Z-Score]],Table2[6M Return vs Nifty Z-Score])</f>
        <v>121</v>
      </c>
      <c r="AU249">
        <f>_xlfn.RANK.AVG(Table2[[#This Row],[Sharpe Ratio Z-Score]],Table2[Sharpe Ratio Z-Score])</f>
        <v>410</v>
      </c>
      <c r="AV249">
        <f>(Table2[[#This Row],[Rank 1Y]]+Table2[[#This Row],[Rank 6M]]+Table2[[#This Row],[Rank Sharpe]])/3</f>
        <v>275.66666666666669</v>
      </c>
    </row>
    <row r="250" spans="1:48" x14ac:dyDescent="0.3">
      <c r="A250" t="s">
        <v>1496</v>
      </c>
      <c r="B250" t="s">
        <v>1497</v>
      </c>
      <c r="C250" t="s">
        <v>10305</v>
      </c>
      <c r="D250" t="s">
        <v>628</v>
      </c>
      <c r="E250">
        <v>6899.7464376500002</v>
      </c>
      <c r="F250">
        <v>386.65</v>
      </c>
      <c r="G250">
        <v>39.653196341532798</v>
      </c>
      <c r="H250">
        <f>(Table2[[#This Row],[1Y Return vs Nifty]]-AVERAGE(Table2[1Y Return vs Nifty]))/_xlfn.STDEV.P(Table2[1Y Return vs Nifty])</f>
        <v>0.1715832033154118</v>
      </c>
      <c r="I250">
        <v>-2.2405994538443998</v>
      </c>
      <c r="J250">
        <f>(Table2[[#This Row],[1M Return vs Nifty]]-AVERAGE(Table2[1M Return vs Nifty]))/_xlfn.STDEV.P(Table2[1M Return vs Nifty])</f>
        <v>-0.35487109367758135</v>
      </c>
      <c r="K250">
        <v>3.8436484170362402</v>
      </c>
      <c r="L250">
        <f>(Table2[[#This Row],[6M Return vs Nifty]]-AVERAGE(Table2[6M Return vs Nifty]))/_xlfn.STDEV.P(Table2[6M Return vs Nifty])</f>
        <v>-9.8205560602358716E-2</v>
      </c>
      <c r="M250">
        <v>4.61266408950969</v>
      </c>
      <c r="N250">
        <f>(Table2[[#This Row],[1W Return vs Nifty]]-AVERAGE(Table2[1W Return vs Nifty]))/_xlfn.STDEV.P(Table2[1W Return vs Nifty])</f>
        <v>0.82914767688583335</v>
      </c>
      <c r="O250">
        <v>366.22</v>
      </c>
      <c r="P250">
        <v>361.78774839378099</v>
      </c>
      <c r="Q250">
        <v>324.31186077790301</v>
      </c>
      <c r="R250">
        <v>68.162651211518295</v>
      </c>
      <c r="S250" s="2">
        <f>(Table2[[#This Row],[Close Price]]-Table2[[#This Row],[20D EMA]])/Table2[[#This Row],[20D EMA]]</f>
        <v>5.5786139479001552E-2</v>
      </c>
      <c r="T250" s="2">
        <f>(Table2[[#This Row],[Close Price]]-Table2[[#This Row],[50D EMA]])/Table2[[#This Row],[50D EMA]]</f>
        <v>6.8720546001348137E-2</v>
      </c>
      <c r="U250" s="2">
        <f>(Table2[[#This Row],[Close Price]]-Table2[[#This Row],[200D EMA]])/Table2[[#This Row],[200D EMA]]</f>
        <v>0.19221664934662291</v>
      </c>
      <c r="V250">
        <v>0.74232790626700795</v>
      </c>
      <c r="W250">
        <v>379.2</v>
      </c>
      <c r="X250">
        <v>394</v>
      </c>
      <c r="Y250">
        <v>379.2</v>
      </c>
      <c r="Z250">
        <v>394</v>
      </c>
      <c r="AA250">
        <v>325.89999999999998</v>
      </c>
      <c r="AB250">
        <v>397.05</v>
      </c>
      <c r="AC250" s="2">
        <f>(Table2[[#This Row],[Close Price]]/Table2[[#This Row],[Day Low]])-1</f>
        <v>1.9646624472573704E-2</v>
      </c>
      <c r="AD250" s="2">
        <f>(Table2[[#This Row],[Day High]]/Table2[[#This Row],[Close Price]])-1</f>
        <v>1.9009440062071725E-2</v>
      </c>
      <c r="AE250" s="2">
        <f>(Table2[[#This Row],[Close Price]]/Table2[[#This Row],[Current Week Low]])-1</f>
        <v>1.9646624472573704E-2</v>
      </c>
      <c r="AF250" s="2">
        <f>(Table2[[#This Row],[Current Week High]]/Table2[[#This Row],[Close Price]])-1</f>
        <v>1.9009440062071725E-2</v>
      </c>
      <c r="AG250" s="2">
        <f>(Table2[[#This Row],[Close Price]]/Table2[[#This Row],[Current Month Low]])-1</f>
        <v>0.18640687327401051</v>
      </c>
      <c r="AH250" s="2">
        <f>(Table2[[#This Row],[Current Month High]]/Table2[[#This Row],[Close Price]])-1</f>
        <v>2.6897711108237576E-2</v>
      </c>
      <c r="AI250">
        <v>13.358334410965901</v>
      </c>
      <c r="AJ250">
        <v>90.421078552080701</v>
      </c>
      <c r="AK250" t="str">
        <f>IF(AND(Table2[[#This Row],[20D EMA]]&gt;Table2[[#This Row],[50D EMA]],Table2[[#This Row],[50D EMA]]&gt;Table2[[#This Row],[200D EMA]]),"Uptrend","Downtrend/NoTrend")</f>
        <v>Uptrend</v>
      </c>
      <c r="AL250">
        <v>0.24</v>
      </c>
      <c r="AM250" t="s">
        <v>10340</v>
      </c>
      <c r="AN250">
        <v>12.22</v>
      </c>
      <c r="AO250" t="s">
        <v>10340</v>
      </c>
      <c r="AP250">
        <v>0.10260496789835</v>
      </c>
      <c r="AQ250">
        <f>(Table2[[#This Row],[Sharpe Ratio]]-AVERAGE(Table2[Sharpe Ratio]))/_xlfn.STDEV.P(Table2[Sharpe Ratio])</f>
        <v>0.41968549075453615</v>
      </c>
      <c r="AR2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0.96733971667584129</v>
      </c>
      <c r="AS250">
        <f>_xlfn.RANK.AVG(Table2[[#This Row],[1Y Return vs Nifty Z-Score]],Table2[1Y Return vs Nifty Z-Score])</f>
        <v>253</v>
      </c>
      <c r="AT250">
        <f>_xlfn.RANK.AVG(Table2[[#This Row],[6M Return vs Nifty Z-Score]],Table2[6M Return vs Nifty Z-Score])</f>
        <v>345</v>
      </c>
      <c r="AU250">
        <f>_xlfn.RANK.AVG(Table2[[#This Row],[Sharpe Ratio Z-Score]],Table2[Sharpe Ratio Z-Score])</f>
        <v>231</v>
      </c>
      <c r="AV250">
        <f>(Table2[[#This Row],[Rank 1Y]]+Table2[[#This Row],[Rank 6M]]+Table2[[#This Row],[Rank Sharpe]])/3</f>
        <v>276.33333333333331</v>
      </c>
    </row>
    <row r="251" spans="1:48" x14ac:dyDescent="0.3">
      <c r="A251" t="s">
        <v>503</v>
      </c>
      <c r="B251" t="s">
        <v>504</v>
      </c>
      <c r="C251" t="s">
        <v>10305</v>
      </c>
      <c r="D251" t="s">
        <v>505</v>
      </c>
      <c r="E251">
        <v>42121.4595746099</v>
      </c>
      <c r="F251">
        <v>3878.9</v>
      </c>
      <c r="G251">
        <v>-1.89924124640963</v>
      </c>
      <c r="H251">
        <f>(Table2[[#This Row],[1Y Return vs Nifty]]-AVERAGE(Table2[1Y Return vs Nifty]))/_xlfn.STDEV.P(Table2[1Y Return vs Nifty])</f>
        <v>-0.4873932490373038</v>
      </c>
      <c r="I251">
        <v>-5.3337160672370496</v>
      </c>
      <c r="J251">
        <f>(Table2[[#This Row],[1M Return vs Nifty]]-AVERAGE(Table2[1M Return vs Nifty]))/_xlfn.STDEV.P(Table2[1M Return vs Nifty])</f>
        <v>-0.6458110966012105</v>
      </c>
      <c r="K251">
        <v>21.121194608174299</v>
      </c>
      <c r="L251">
        <f>(Table2[[#This Row],[6M Return vs Nifty]]-AVERAGE(Table2[6M Return vs Nifty]))/_xlfn.STDEV.P(Table2[6M Return vs Nifty])</f>
        <v>0.49464237839810915</v>
      </c>
      <c r="M251">
        <v>1.00354104579231</v>
      </c>
      <c r="N251">
        <f>(Table2[[#This Row],[1W Return vs Nifty]]-AVERAGE(Table2[1W Return vs Nifty]))/_xlfn.STDEV.P(Table2[1W Return vs Nifty])</f>
        <v>5.6424411906856292E-2</v>
      </c>
      <c r="O251">
        <v>3838.43</v>
      </c>
      <c r="P251">
        <v>3876.0291185965598</v>
      </c>
      <c r="Q251">
        <v>3448.6682962636701</v>
      </c>
      <c r="R251">
        <v>63.194250247372104</v>
      </c>
      <c r="S251" s="2">
        <f>(Table2[[#This Row],[Close Price]]-Table2[[#This Row],[20D EMA]])/Table2[[#This Row],[20D EMA]]</f>
        <v>1.0543373202064452E-2</v>
      </c>
      <c r="T251" s="2">
        <f>(Table2[[#This Row],[Close Price]]-Table2[[#This Row],[50D EMA]])/Table2[[#This Row],[50D EMA]]</f>
        <v>7.4067591227998874E-4</v>
      </c>
      <c r="U251" s="2">
        <f>(Table2[[#This Row],[Close Price]]-Table2[[#This Row],[200D EMA]])/Table2[[#This Row],[200D EMA]]</f>
        <v>0.12475299645444254</v>
      </c>
      <c r="V251">
        <v>0.61856574632637296</v>
      </c>
      <c r="W251">
        <v>3866.5</v>
      </c>
      <c r="X251">
        <v>3917.5</v>
      </c>
      <c r="Y251">
        <v>3866.5</v>
      </c>
      <c r="Z251">
        <v>3917.5</v>
      </c>
      <c r="AA251">
        <v>3637</v>
      </c>
      <c r="AB251">
        <v>4234.45</v>
      </c>
      <c r="AC251" s="2">
        <f>(Table2[[#This Row],[Close Price]]/Table2[[#This Row],[Day Low]])-1</f>
        <v>3.2070347859822768E-3</v>
      </c>
      <c r="AD251" s="2">
        <f>(Table2[[#This Row],[Day High]]/Table2[[#This Row],[Close Price]])-1</f>
        <v>9.9512748459613665E-3</v>
      </c>
      <c r="AE251" s="2">
        <f>(Table2[[#This Row],[Close Price]]/Table2[[#This Row],[Current Week Low]])-1</f>
        <v>3.2070347859822768E-3</v>
      </c>
      <c r="AF251" s="2">
        <f>(Table2[[#This Row],[Current Week High]]/Table2[[#This Row],[Close Price]])-1</f>
        <v>9.9512748459613665E-3</v>
      </c>
      <c r="AG251" s="2">
        <f>(Table2[[#This Row],[Close Price]]/Table2[[#This Row],[Current Month Low]])-1</f>
        <v>6.651086059939515E-2</v>
      </c>
      <c r="AH251" s="2">
        <f>(Table2[[#This Row],[Current Month High]]/Table2[[#This Row],[Close Price]])-1</f>
        <v>9.1662584753409382E-2</v>
      </c>
      <c r="AI251">
        <v>13.6804248627188</v>
      </c>
      <c r="AJ251">
        <v>46.4620148013895</v>
      </c>
      <c r="AK251" t="str">
        <f>IF(AND(Table2[[#This Row],[20D EMA]]&gt;Table2[[#This Row],[50D EMA]],Table2[[#This Row],[50D EMA]]&gt;Table2[[#This Row],[200D EMA]]),"Uptrend","Downtrend/NoTrend")</f>
        <v>Downtrend/NoTrend</v>
      </c>
      <c r="AL251">
        <v>-7.0000000000000007E-2</v>
      </c>
      <c r="AM251" t="s">
        <v>10339</v>
      </c>
      <c r="AN251">
        <v>3.83</v>
      </c>
      <c r="AO251" t="s">
        <v>10340</v>
      </c>
      <c r="AP251">
        <v>0.13338132414055701</v>
      </c>
      <c r="AQ251">
        <f>(Table2[[#This Row],[Sharpe Ratio]]-AVERAGE(Table2[Sharpe Ratio]))/_xlfn.STDEV.P(Table2[Sharpe Ratio])</f>
        <v>0.77072356896427174</v>
      </c>
      <c r="AR2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1">
        <f>_xlfn.RANK.AVG(Table2[[#This Row],[1Y Return vs Nifty Z-Score]],Table2[1Y Return vs Nifty Z-Score])</f>
        <v>475</v>
      </c>
      <c r="AT251">
        <f>_xlfn.RANK.AVG(Table2[[#This Row],[6M Return vs Nifty Z-Score]],Table2[6M Return vs Nifty Z-Score])</f>
        <v>193</v>
      </c>
      <c r="AU251">
        <f>_xlfn.RANK.AVG(Table2[[#This Row],[Sharpe Ratio Z-Score]],Table2[Sharpe Ratio Z-Score])</f>
        <v>162</v>
      </c>
      <c r="AV251">
        <f>(Table2[[#This Row],[Rank 1Y]]+Table2[[#This Row],[Rank 6M]]+Table2[[#This Row],[Rank Sharpe]])/3</f>
        <v>276.66666666666669</v>
      </c>
    </row>
    <row r="252" spans="1:48" x14ac:dyDescent="0.3">
      <c r="A252" t="s">
        <v>254</v>
      </c>
      <c r="B252" t="s">
        <v>255</v>
      </c>
      <c r="C252" t="s">
        <v>10301</v>
      </c>
      <c r="D252" t="s">
        <v>104</v>
      </c>
      <c r="E252">
        <v>106864.37555625</v>
      </c>
      <c r="F252">
        <v>5343.75</v>
      </c>
      <c r="G252">
        <v>52.453038375686198</v>
      </c>
      <c r="H252">
        <f>(Table2[[#This Row],[1Y Return vs Nifty]]-AVERAGE(Table2[1Y Return vs Nifty]))/_xlfn.STDEV.P(Table2[1Y Return vs Nifty])</f>
        <v>0.3745747721370965</v>
      </c>
      <c r="I252">
        <v>-1.0426739749801801</v>
      </c>
      <c r="J252">
        <f>(Table2[[#This Row],[1M Return vs Nifty]]-AVERAGE(Table2[1M Return vs Nifty]))/_xlfn.STDEV.P(Table2[1M Return vs Nifty])</f>
        <v>-0.24219365991579023</v>
      </c>
      <c r="K252">
        <v>5.7956717402479301</v>
      </c>
      <c r="L252">
        <f>(Table2[[#This Row],[6M Return vs Nifty]]-AVERAGE(Table2[6M Return vs Nifty]))/_xlfn.STDEV.P(Table2[6M Return vs Nifty])</f>
        <v>-3.1225389272215281E-2</v>
      </c>
      <c r="M252">
        <v>2.92834034346384</v>
      </c>
      <c r="N252">
        <f>(Table2[[#This Row],[1W Return vs Nifty]]-AVERAGE(Table2[1W Return vs Nifty]))/_xlfn.STDEV.P(Table2[1W Return vs Nifty])</f>
        <v>0.46852928605767941</v>
      </c>
      <c r="O252">
        <v>5300.45</v>
      </c>
      <c r="P252">
        <v>5314.2634703922604</v>
      </c>
      <c r="Q252">
        <v>4694.3826738347898</v>
      </c>
      <c r="R252">
        <v>57.2316445884872</v>
      </c>
      <c r="S252" s="2">
        <f>(Table2[[#This Row],[Close Price]]-Table2[[#This Row],[20D EMA]])/Table2[[#This Row],[20D EMA]]</f>
        <v>8.169117716420338E-3</v>
      </c>
      <c r="T252" s="2">
        <f>(Table2[[#This Row],[Close Price]]-Table2[[#This Row],[50D EMA]])/Table2[[#This Row],[50D EMA]]</f>
        <v>5.5485637420914571E-3</v>
      </c>
      <c r="U252" s="2">
        <f>(Table2[[#This Row],[Close Price]]-Table2[[#This Row],[200D EMA]])/Table2[[#This Row],[200D EMA]]</f>
        <v>0.13832858786408844</v>
      </c>
      <c r="V252">
        <v>1.2486714430503201</v>
      </c>
      <c r="W252">
        <v>5327</v>
      </c>
      <c r="X252">
        <v>5425</v>
      </c>
      <c r="Y252">
        <v>5327</v>
      </c>
      <c r="Z252">
        <v>5425</v>
      </c>
      <c r="AA252">
        <v>4991</v>
      </c>
      <c r="AB252">
        <v>5487.45</v>
      </c>
      <c r="AC252" s="2">
        <f>(Table2[[#This Row],[Close Price]]/Table2[[#This Row],[Day Low]])-1</f>
        <v>3.1443589262249994E-3</v>
      </c>
      <c r="AD252" s="2">
        <f>(Table2[[#This Row],[Day High]]/Table2[[#This Row],[Close Price]])-1</f>
        <v>1.5204678362572999E-2</v>
      </c>
      <c r="AE252" s="2">
        <f>(Table2[[#This Row],[Close Price]]/Table2[[#This Row],[Current Week Low]])-1</f>
        <v>3.1443589262249994E-3</v>
      </c>
      <c r="AF252" s="2">
        <f>(Table2[[#This Row],[Current Week High]]/Table2[[#This Row],[Close Price]])-1</f>
        <v>1.5204678362572999E-2</v>
      </c>
      <c r="AG252" s="2">
        <f>(Table2[[#This Row],[Close Price]]/Table2[[#This Row],[Current Month Low]])-1</f>
        <v>7.067721899418955E-2</v>
      </c>
      <c r="AH252" s="2">
        <f>(Table2[[#This Row],[Current Month High]]/Table2[[#This Row],[Close Price]])-1</f>
        <v>2.689122807017541E-2</v>
      </c>
      <c r="AI252">
        <v>10.307368421052599</v>
      </c>
      <c r="AJ252">
        <v>84.901645300254302</v>
      </c>
      <c r="AK252" t="str">
        <f>IF(AND(Table2[[#This Row],[20D EMA]]&gt;Table2[[#This Row],[50D EMA]],Table2[[#This Row],[50D EMA]]&gt;Table2[[#This Row],[200D EMA]]),"Uptrend","Downtrend/NoTrend")</f>
        <v>Downtrend/NoTrend</v>
      </c>
      <c r="AL252">
        <v>-0.12</v>
      </c>
      <c r="AM252" t="s">
        <v>10339</v>
      </c>
      <c r="AN252">
        <v>1.96</v>
      </c>
      <c r="AO252" t="s">
        <v>10340</v>
      </c>
      <c r="AP252">
        <v>7.7144939070672006E-2</v>
      </c>
      <c r="AQ252">
        <f>(Table2[[#This Row],[Sharpe Ratio]]-AVERAGE(Table2[Sharpe Ratio]))/_xlfn.STDEV.P(Table2[Sharpe Ratio])</f>
        <v>0.12928595415911384</v>
      </c>
      <c r="AR2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2">
        <f>_xlfn.RANK.AVG(Table2[[#This Row],[1Y Return vs Nifty Z-Score]],Table2[1Y Return vs Nifty Z-Score])</f>
        <v>196</v>
      </c>
      <c r="AT252">
        <f>_xlfn.RANK.AVG(Table2[[#This Row],[6M Return vs Nifty Z-Score]],Table2[6M Return vs Nifty Z-Score])</f>
        <v>320</v>
      </c>
      <c r="AU252">
        <f>_xlfn.RANK.AVG(Table2[[#This Row],[Sharpe Ratio Z-Score]],Table2[Sharpe Ratio Z-Score])</f>
        <v>315</v>
      </c>
      <c r="AV252">
        <f>(Table2[[#This Row],[Rank 1Y]]+Table2[[#This Row],[Rank 6M]]+Table2[[#This Row],[Rank Sharpe]])/3</f>
        <v>277</v>
      </c>
    </row>
    <row r="253" spans="1:48" x14ac:dyDescent="0.3">
      <c r="A253" t="s">
        <v>1769</v>
      </c>
      <c r="B253" t="s">
        <v>1770</v>
      </c>
      <c r="C253" t="s">
        <v>628</v>
      </c>
      <c r="D253" t="s">
        <v>628</v>
      </c>
      <c r="E253">
        <v>4553.6814752</v>
      </c>
      <c r="F253">
        <v>220.48</v>
      </c>
      <c r="G253">
        <v>32.837204190012997</v>
      </c>
      <c r="H253">
        <f>(Table2[[#This Row],[1Y Return vs Nifty]]-AVERAGE(Table2[1Y Return vs Nifty]))/_xlfn.STDEV.P(Table2[1Y Return vs Nifty])</f>
        <v>6.3488983385079106E-2</v>
      </c>
      <c r="I253">
        <v>-7.2658853731931998</v>
      </c>
      <c r="J253">
        <f>(Table2[[#This Row],[1M Return vs Nifty]]-AVERAGE(Table2[1M Return vs Nifty]))/_xlfn.STDEV.P(Table2[1M Return vs Nifty])</f>
        <v>-0.82755184995329512</v>
      </c>
      <c r="K253">
        <v>10.703541468340999</v>
      </c>
      <c r="L253">
        <f>(Table2[[#This Row],[6M Return vs Nifty]]-AVERAGE(Table2[6M Return vs Nifty]))/_xlfn.STDEV.P(Table2[6M Return vs Nifty])</f>
        <v>0.137179337938131</v>
      </c>
      <c r="M253">
        <v>1.6795971582246101</v>
      </c>
      <c r="N253">
        <f>(Table2[[#This Row],[1W Return vs Nifty]]-AVERAGE(Table2[1W Return vs Nifty]))/_xlfn.STDEV.P(Table2[1W Return vs Nifty])</f>
        <v>0.2011699027587302</v>
      </c>
      <c r="O253">
        <v>217.81</v>
      </c>
      <c r="P253">
        <v>210.08425281166799</v>
      </c>
      <c r="Q253">
        <v>178.58435245757801</v>
      </c>
      <c r="R253">
        <v>57.956329465110301</v>
      </c>
      <c r="S253" s="2">
        <f>(Table2[[#This Row],[Close Price]]-Table2[[#This Row],[20D EMA]])/Table2[[#This Row],[20D EMA]]</f>
        <v>1.2258390340204707E-2</v>
      </c>
      <c r="T253" s="2">
        <f>(Table2[[#This Row],[Close Price]]-Table2[[#This Row],[50D EMA]])/Table2[[#This Row],[50D EMA]]</f>
        <v>4.9483704985977033E-2</v>
      </c>
      <c r="U253" s="2">
        <f>(Table2[[#This Row],[Close Price]]-Table2[[#This Row],[200D EMA]])/Table2[[#This Row],[200D EMA]]</f>
        <v>0.23459864745078449</v>
      </c>
      <c r="V253">
        <v>0.50039751291176304</v>
      </c>
      <c r="W253">
        <v>219.24</v>
      </c>
      <c r="X253">
        <v>223.9</v>
      </c>
      <c r="Y253">
        <v>219.24</v>
      </c>
      <c r="Z253">
        <v>223.9</v>
      </c>
      <c r="AA253">
        <v>207.6</v>
      </c>
      <c r="AB253">
        <v>235.4</v>
      </c>
      <c r="AC253" s="2">
        <f>(Table2[[#This Row],[Close Price]]/Table2[[#This Row],[Day Low]])-1</f>
        <v>5.655902207626351E-3</v>
      </c>
      <c r="AD253" s="2">
        <f>(Table2[[#This Row],[Day High]]/Table2[[#This Row],[Close Price]])-1</f>
        <v>1.5511611030478933E-2</v>
      </c>
      <c r="AE253" s="2">
        <f>(Table2[[#This Row],[Close Price]]/Table2[[#This Row],[Current Week Low]])-1</f>
        <v>5.655902207626351E-3</v>
      </c>
      <c r="AF253" s="2">
        <f>(Table2[[#This Row],[Current Week High]]/Table2[[#This Row],[Close Price]])-1</f>
        <v>1.5511611030478933E-2</v>
      </c>
      <c r="AG253" s="2">
        <f>(Table2[[#This Row],[Close Price]]/Table2[[#This Row],[Current Month Low]])-1</f>
        <v>6.2042389210019255E-2</v>
      </c>
      <c r="AH253" s="2">
        <f>(Table2[[#This Row],[Current Month High]]/Table2[[#This Row],[Close Price]])-1</f>
        <v>6.7670537010159793E-2</v>
      </c>
      <c r="AI253">
        <v>10.304789550072501</v>
      </c>
      <c r="AJ253">
        <v>73.811588490342899</v>
      </c>
      <c r="AK253" t="str">
        <f>IF(AND(Table2[[#This Row],[20D EMA]]&gt;Table2[[#This Row],[50D EMA]],Table2[[#This Row],[50D EMA]]&gt;Table2[[#This Row],[200D EMA]]),"Uptrend","Downtrend/NoTrend")</f>
        <v>Uptrend</v>
      </c>
      <c r="AL253">
        <v>0.28999999999999998</v>
      </c>
      <c r="AM253" t="s">
        <v>10340</v>
      </c>
      <c r="AN253">
        <v>0.86</v>
      </c>
      <c r="AO253" t="s">
        <v>10340</v>
      </c>
      <c r="AP253">
        <v>8.9869102826398997E-2</v>
      </c>
      <c r="AQ253">
        <f>(Table2[[#This Row],[Sharpe Ratio]]-AVERAGE(Table2[Sharpe Ratio]))/_xlfn.STDEV.P(Table2[Sharpe Ratio])</f>
        <v>0.27441898928790348</v>
      </c>
      <c r="AR2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-0.15129463658345138</v>
      </c>
      <c r="AS253">
        <f>_xlfn.RANK.AVG(Table2[[#This Row],[1Y Return vs Nifty Z-Score]],Table2[1Y Return vs Nifty Z-Score])</f>
        <v>279</v>
      </c>
      <c r="AT253">
        <f>_xlfn.RANK.AVG(Table2[[#This Row],[6M Return vs Nifty Z-Score]],Table2[6M Return vs Nifty Z-Score])</f>
        <v>287</v>
      </c>
      <c r="AU253">
        <f>_xlfn.RANK.AVG(Table2[[#This Row],[Sharpe Ratio Z-Score]],Table2[Sharpe Ratio Z-Score])</f>
        <v>265</v>
      </c>
      <c r="AV253">
        <f>(Table2[[#This Row],[Rank 1Y]]+Table2[[#This Row],[Rank 6M]]+Table2[[#This Row],[Rank Sharpe]])/3</f>
        <v>277</v>
      </c>
    </row>
    <row r="254" spans="1:48" x14ac:dyDescent="0.3">
      <c r="A254" t="s">
        <v>879</v>
      </c>
      <c r="B254" t="s">
        <v>880</v>
      </c>
      <c r="C254" t="s">
        <v>10294</v>
      </c>
      <c r="D254" t="s">
        <v>21</v>
      </c>
      <c r="E254">
        <v>17524.166341395001</v>
      </c>
      <c r="F254">
        <v>772.95</v>
      </c>
      <c r="G254">
        <v>21.325276293598399</v>
      </c>
      <c r="H254">
        <f>(Table2[[#This Row],[1Y Return vs Nifty]]-AVERAGE(Table2[1Y Return vs Nifty]))/_xlfn.STDEV.P(Table2[1Y Return vs Nifty])</f>
        <v>-0.1190776684235951</v>
      </c>
      <c r="I254">
        <v>-0.42977145568185199</v>
      </c>
      <c r="J254">
        <f>(Table2[[#This Row],[1M Return vs Nifty]]-AVERAGE(Table2[1M Return vs Nifty]))/_xlfn.STDEV.P(Table2[1M Return vs Nifty])</f>
        <v>-0.18454376078671428</v>
      </c>
      <c r="K254">
        <v>32.193065125266898</v>
      </c>
      <c r="L254">
        <f>(Table2[[#This Row],[6M Return vs Nifty]]-AVERAGE(Table2[6M Return vs Nifty]))/_xlfn.STDEV.P(Table2[6M Return vs Nifty])</f>
        <v>0.87455371212124766</v>
      </c>
      <c r="M254">
        <v>-4.9525106890110102</v>
      </c>
      <c r="N254">
        <f>(Table2[[#This Row],[1W Return vs Nifty]]-AVERAGE(Table2[1W Return vs Nifty]))/_xlfn.STDEV.P(Table2[1W Return vs Nifty])</f>
        <v>-1.2187828024641152</v>
      </c>
      <c r="O254">
        <v>771.85</v>
      </c>
      <c r="P254">
        <v>744.62587466302102</v>
      </c>
      <c r="Q254">
        <v>630.31486258552695</v>
      </c>
      <c r="R254">
        <v>48.8083931247861</v>
      </c>
      <c r="S254" s="2">
        <f>(Table2[[#This Row],[Close Price]]-Table2[[#This Row],[20D EMA]])/Table2[[#This Row],[20D EMA]]</f>
        <v>1.4251473731943028E-3</v>
      </c>
      <c r="T254" s="2">
        <f>(Table2[[#This Row],[Close Price]]-Table2[[#This Row],[50D EMA]])/Table2[[#This Row],[50D EMA]]</f>
        <v>3.8038062201098032E-2</v>
      </c>
      <c r="U254" s="2">
        <f>(Table2[[#This Row],[Close Price]]-Table2[[#This Row],[200D EMA]])/Table2[[#This Row],[200D EMA]]</f>
        <v>0.22629188343963416</v>
      </c>
      <c r="V254">
        <v>0.86314387844945095</v>
      </c>
      <c r="W254">
        <v>768</v>
      </c>
      <c r="X254">
        <v>796</v>
      </c>
      <c r="Y254">
        <v>768</v>
      </c>
      <c r="Z254">
        <v>796</v>
      </c>
      <c r="AA254">
        <v>722.75</v>
      </c>
      <c r="AB254">
        <v>824.8</v>
      </c>
      <c r="AC254" s="2">
        <f>(Table2[[#This Row],[Close Price]]/Table2[[#This Row],[Day Low]])-1</f>
        <v>6.4453125000001332E-3</v>
      </c>
      <c r="AD254" s="2">
        <f>(Table2[[#This Row],[Day High]]/Table2[[#This Row],[Close Price]])-1</f>
        <v>2.9820816352933432E-2</v>
      </c>
      <c r="AE254" s="2">
        <f>(Table2[[#This Row],[Close Price]]/Table2[[#This Row],[Current Week Low]])-1</f>
        <v>6.4453125000001332E-3</v>
      </c>
      <c r="AF254" s="2">
        <f>(Table2[[#This Row],[Current Week High]]/Table2[[#This Row],[Close Price]])-1</f>
        <v>2.9820816352933432E-2</v>
      </c>
      <c r="AG254" s="2">
        <f>(Table2[[#This Row],[Close Price]]/Table2[[#This Row],[Current Month Low]])-1</f>
        <v>6.9456935316499546E-2</v>
      </c>
      <c r="AH254" s="2">
        <f>(Table2[[#This Row],[Current Month High]]/Table2[[#This Row],[Close Price]])-1</f>
        <v>6.7080664984798366E-2</v>
      </c>
      <c r="AI254">
        <v>8.60987127239793</v>
      </c>
      <c r="AJ254">
        <v>69.395134779750094</v>
      </c>
      <c r="AK254" t="str">
        <f>IF(AND(Table2[[#This Row],[20D EMA]]&gt;Table2[[#This Row],[50D EMA]],Table2[[#This Row],[50D EMA]]&gt;Table2[[#This Row],[200D EMA]]),"Uptrend","Downtrend/NoTrend")</f>
        <v>Uptrend</v>
      </c>
      <c r="AL254">
        <v>0.01</v>
      </c>
      <c r="AM254" t="s">
        <v>10340</v>
      </c>
      <c r="AN254">
        <v>3.72</v>
      </c>
      <c r="AO254" t="s">
        <v>10340</v>
      </c>
      <c r="AP254">
        <v>5.5266147350661002E-2</v>
      </c>
      <c r="AQ254">
        <f>(Table2[[#This Row],[Sharpe Ratio]]-AVERAGE(Table2[Sharpe Ratio]))/_xlfn.STDEV.P(Table2[Sharpe Ratio])</f>
        <v>-0.120265647677718</v>
      </c>
      <c r="AR2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-0.76811616723089493</v>
      </c>
      <c r="AS254">
        <f>_xlfn.RANK.AVG(Table2[[#This Row],[1Y Return vs Nifty Z-Score]],Table2[1Y Return vs Nifty Z-Score])</f>
        <v>334</v>
      </c>
      <c r="AT254">
        <f>_xlfn.RANK.AVG(Table2[[#This Row],[6M Return vs Nifty Z-Score]],Table2[6M Return vs Nifty Z-Score])</f>
        <v>120</v>
      </c>
      <c r="AU254">
        <f>_xlfn.RANK.AVG(Table2[[#This Row],[Sharpe Ratio Z-Score]],Table2[Sharpe Ratio Z-Score])</f>
        <v>379</v>
      </c>
      <c r="AV254">
        <f>(Table2[[#This Row],[Rank 1Y]]+Table2[[#This Row],[Rank 6M]]+Table2[[#This Row],[Rank Sharpe]])/3</f>
        <v>277.66666666666669</v>
      </c>
    </row>
    <row r="255" spans="1:48" x14ac:dyDescent="0.3">
      <c r="A255" t="s">
        <v>558</v>
      </c>
      <c r="B255" t="s">
        <v>559</v>
      </c>
      <c r="C255" t="s">
        <v>10297</v>
      </c>
      <c r="D255" t="s">
        <v>186</v>
      </c>
      <c r="E255">
        <v>35712.247499999998</v>
      </c>
      <c r="F255">
        <v>818.15</v>
      </c>
      <c r="G255">
        <v>29.215277359014301</v>
      </c>
      <c r="H255">
        <f>(Table2[[#This Row],[1Y Return vs Nifty]]-AVERAGE(Table2[1Y Return vs Nifty]))/_xlfn.STDEV.P(Table2[1Y Return vs Nifty])</f>
        <v>6.0491643919998919E-3</v>
      </c>
      <c r="I255">
        <v>-0.32305951577660202</v>
      </c>
      <c r="J255">
        <f>(Table2[[#This Row],[1M Return vs Nifty]]-AVERAGE(Table2[1M Return vs Nifty]))/_xlfn.STDEV.P(Table2[1M Return vs Nifty])</f>
        <v>-0.17450638554725759</v>
      </c>
      <c r="K255">
        <v>61.165408561563403</v>
      </c>
      <c r="L255">
        <f>(Table2[[#This Row],[6M Return vs Nifty]]-AVERAGE(Table2[6M Return vs Nifty]))/_xlfn.STDEV.P(Table2[6M Return vs Nifty])</f>
        <v>1.8686875957297933</v>
      </c>
      <c r="M255">
        <v>-3.6857578115376701</v>
      </c>
      <c r="N255">
        <f>(Table2[[#This Row],[1W Return vs Nifty]]-AVERAGE(Table2[1W Return vs Nifty]))/_xlfn.STDEV.P(Table2[1W Return vs Nifty])</f>
        <v>-0.9475674940509935</v>
      </c>
      <c r="O255">
        <v>799.65</v>
      </c>
      <c r="P255">
        <v>755.26614396714297</v>
      </c>
      <c r="Q255">
        <v>607.79630099226597</v>
      </c>
      <c r="R255">
        <v>59.5811396143447</v>
      </c>
      <c r="S255" s="2">
        <f>(Table2[[#This Row],[Close Price]]-Table2[[#This Row],[20D EMA]])/Table2[[#This Row],[20D EMA]]</f>
        <v>2.3135121615706872E-2</v>
      </c>
      <c r="T255" s="2">
        <f>(Table2[[#This Row],[Close Price]]-Table2[[#This Row],[50D EMA]])/Table2[[#This Row],[50D EMA]]</f>
        <v>8.3260525491783074E-2</v>
      </c>
      <c r="U255" s="2">
        <f>(Table2[[#This Row],[Close Price]]-Table2[[#This Row],[200D EMA]])/Table2[[#This Row],[200D EMA]]</f>
        <v>0.34609243041512144</v>
      </c>
      <c r="V255">
        <v>0.229829831525526</v>
      </c>
      <c r="W255">
        <v>806.05</v>
      </c>
      <c r="X255">
        <v>828</v>
      </c>
      <c r="Y255">
        <v>806.05</v>
      </c>
      <c r="Z255">
        <v>828</v>
      </c>
      <c r="AA255">
        <v>736.35</v>
      </c>
      <c r="AB255">
        <v>849.5</v>
      </c>
      <c r="AC255" s="2">
        <f>(Table2[[#This Row],[Close Price]]/Table2[[#This Row],[Day Low]])-1</f>
        <v>1.501147571490602E-2</v>
      </c>
      <c r="AD255" s="2">
        <f>(Table2[[#This Row],[Day High]]/Table2[[#This Row],[Close Price]])-1</f>
        <v>1.2039357086109037E-2</v>
      </c>
      <c r="AE255" s="2">
        <f>(Table2[[#This Row],[Close Price]]/Table2[[#This Row],[Current Week Low]])-1</f>
        <v>1.501147571490602E-2</v>
      </c>
      <c r="AF255" s="2">
        <f>(Table2[[#This Row],[Current Week High]]/Table2[[#This Row],[Close Price]])-1</f>
        <v>1.2039357086109037E-2</v>
      </c>
      <c r="AG255" s="2">
        <f>(Table2[[#This Row],[Close Price]]/Table2[[#This Row],[Current Month Low]])-1</f>
        <v>0.11108847694710389</v>
      </c>
      <c r="AH255" s="2">
        <f>(Table2[[#This Row],[Current Month High]]/Table2[[#This Row],[Close Price]])-1</f>
        <v>3.8318156817209514E-2</v>
      </c>
      <c r="AI255">
        <v>3.8318156817209501</v>
      </c>
      <c r="AJ255">
        <v>96.152001918005197</v>
      </c>
      <c r="AK255" t="str">
        <f>IF(AND(Table2[[#This Row],[20D EMA]]&gt;Table2[[#This Row],[50D EMA]],Table2[[#This Row],[50D EMA]]&gt;Table2[[#This Row],[200D EMA]]),"Uptrend","Downtrend/NoTrend")</f>
        <v>Uptrend</v>
      </c>
      <c r="AL255">
        <v>0.06</v>
      </c>
      <c r="AM255" t="s">
        <v>10340</v>
      </c>
      <c r="AN255">
        <v>3.55</v>
      </c>
      <c r="AO255" t="s">
        <v>10340</v>
      </c>
      <c r="AP255">
        <v>9.7803251727700009E-3</v>
      </c>
      <c r="AQ255">
        <f>(Table2[[#This Row],[Sharpe Ratio]]-AVERAGE(Table2[Sharpe Ratio]))/_xlfn.STDEV.P(Table2[Sharpe Ratio])</f>
        <v>-0.63908130855244394</v>
      </c>
      <c r="AR2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0.11358157197109819</v>
      </c>
      <c r="AS255">
        <f>_xlfn.RANK.AVG(Table2[[#This Row],[1Y Return vs Nifty Z-Score]],Table2[1Y Return vs Nifty Z-Score])</f>
        <v>297</v>
      </c>
      <c r="AT255">
        <f>_xlfn.RANK.AVG(Table2[[#This Row],[6M Return vs Nifty Z-Score]],Table2[6M Return vs Nifty Z-Score])</f>
        <v>37</v>
      </c>
      <c r="AU255">
        <f>_xlfn.RANK.AVG(Table2[[#This Row],[Sharpe Ratio Z-Score]],Table2[Sharpe Ratio Z-Score])</f>
        <v>504</v>
      </c>
      <c r="AV255">
        <f>(Table2[[#This Row],[Rank 1Y]]+Table2[[#This Row],[Rank 6M]]+Table2[[#This Row],[Rank Sharpe]])/3</f>
        <v>279.33333333333331</v>
      </c>
    </row>
    <row r="256" spans="1:48" x14ac:dyDescent="0.3">
      <c r="A256" t="s">
        <v>1072</v>
      </c>
      <c r="B256" t="s">
        <v>1073</v>
      </c>
      <c r="C256" t="s">
        <v>10300</v>
      </c>
      <c r="D256" t="s">
        <v>101</v>
      </c>
      <c r="E256">
        <v>12466.441606312999</v>
      </c>
      <c r="F256">
        <v>18.190000000000001</v>
      </c>
      <c r="G256">
        <v>94.749258873492806</v>
      </c>
      <c r="H256">
        <f>(Table2[[#This Row],[1Y Return vs Nifty]]-AVERAGE(Table2[1Y Return vs Nifty]))/_xlfn.STDEV.P(Table2[1Y Return vs Nifty])</f>
        <v>1.0453468122270066</v>
      </c>
      <c r="I256">
        <v>-3.4898271313631199</v>
      </c>
      <c r="J256">
        <f>(Table2[[#This Row],[1M Return vs Nifty]]-AVERAGE(Table2[1M Return vs Nifty]))/_xlfn.STDEV.P(Table2[1M Return vs Nifty])</f>
        <v>-0.47237403636519265</v>
      </c>
      <c r="K256">
        <v>-17.571769893770099</v>
      </c>
      <c r="L256">
        <f>(Table2[[#This Row],[6M Return vs Nifty]]-AVERAGE(Table2[6M Return vs Nifty]))/_xlfn.STDEV.P(Table2[6M Return vs Nifty])</f>
        <v>-0.83303714304700305</v>
      </c>
      <c r="M256">
        <v>1.4507328292122099</v>
      </c>
      <c r="N256">
        <f>(Table2[[#This Row],[1W Return vs Nifty]]-AVERAGE(Table2[1W Return vs Nifty]))/_xlfn.STDEV.P(Table2[1W Return vs Nifty])</f>
        <v>0.15216941443801857</v>
      </c>
      <c r="O256">
        <v>18.37</v>
      </c>
      <c r="P256">
        <v>18.583238746886298</v>
      </c>
      <c r="Q256">
        <v>16.750565154218599</v>
      </c>
      <c r="R256">
        <v>47.3713502157131</v>
      </c>
      <c r="S256" s="2">
        <f>(Table2[[#This Row],[Close Price]]-Table2[[#This Row],[20D EMA]])/Table2[[#This Row],[20D EMA]]</f>
        <v>-9.7985846488840341E-3</v>
      </c>
      <c r="T256" s="2">
        <f>(Table2[[#This Row],[Close Price]]-Table2[[#This Row],[50D EMA]])/Table2[[#This Row],[50D EMA]]</f>
        <v>-2.1160937134932192E-2</v>
      </c>
      <c r="U256" s="2">
        <f>(Table2[[#This Row],[Close Price]]-Table2[[#This Row],[200D EMA]])/Table2[[#This Row],[200D EMA]]</f>
        <v>8.5933509259470187E-2</v>
      </c>
      <c r="V256">
        <v>0.79149195442554499</v>
      </c>
      <c r="W256">
        <v>18.149999999999999</v>
      </c>
      <c r="X256">
        <v>18.62</v>
      </c>
      <c r="Y256">
        <v>18.149999999999999</v>
      </c>
      <c r="Z256">
        <v>18.62</v>
      </c>
      <c r="AA256">
        <v>17.02</v>
      </c>
      <c r="AB256">
        <v>20.05</v>
      </c>
      <c r="AC256" s="2">
        <f>(Table2[[#This Row],[Close Price]]/Table2[[#This Row],[Day Low]])-1</f>
        <v>2.2038567493114503E-3</v>
      </c>
      <c r="AD256" s="2">
        <f>(Table2[[#This Row],[Day High]]/Table2[[#This Row],[Close Price]])-1</f>
        <v>2.3639362286970833E-2</v>
      </c>
      <c r="AE256" s="2">
        <f>(Table2[[#This Row],[Close Price]]/Table2[[#This Row],[Current Week Low]])-1</f>
        <v>2.2038567493114503E-3</v>
      </c>
      <c r="AF256" s="2">
        <f>(Table2[[#This Row],[Current Week High]]/Table2[[#This Row],[Close Price]])-1</f>
        <v>2.3639362286970833E-2</v>
      </c>
      <c r="AG256" s="2">
        <f>(Table2[[#This Row],[Close Price]]/Table2[[#This Row],[Current Month Low]])-1</f>
        <v>6.874265569917748E-2</v>
      </c>
      <c r="AH256" s="2">
        <f>(Table2[[#This Row],[Current Month High]]/Table2[[#This Row],[Close Price]])-1</f>
        <v>0.10225398570643196</v>
      </c>
      <c r="AI256">
        <v>31.940626717976901</v>
      </c>
      <c r="AJ256">
        <v>139.34210526315701</v>
      </c>
      <c r="AK256" t="str">
        <f>IF(AND(Table2[[#This Row],[20D EMA]]&gt;Table2[[#This Row],[50D EMA]],Table2[[#This Row],[50D EMA]]&gt;Table2[[#This Row],[200D EMA]]),"Uptrend","Downtrend/NoTrend")</f>
        <v>Downtrend/NoTrend</v>
      </c>
      <c r="AL256">
        <v>-0.12</v>
      </c>
      <c r="AM256" t="s">
        <v>10339</v>
      </c>
      <c r="AN256">
        <v>-3.6</v>
      </c>
      <c r="AO256" t="s">
        <v>10339</v>
      </c>
      <c r="AP256">
        <v>0.137399834988574</v>
      </c>
      <c r="AQ256">
        <f>(Table2[[#This Row],[Sharpe Ratio]]-AVERAGE(Table2[Sharpe Ratio]))/_xlfn.STDEV.P(Table2[Sharpe Ratio])</f>
        <v>0.81655909004581806</v>
      </c>
      <c r="AR2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6">
        <f>_xlfn.RANK.AVG(Table2[[#This Row],[1Y Return vs Nifty Z-Score]],Table2[1Y Return vs Nifty Z-Score])</f>
        <v>103</v>
      </c>
      <c r="AT256">
        <f>_xlfn.RANK.AVG(Table2[[#This Row],[6M Return vs Nifty Z-Score]],Table2[6M Return vs Nifty Z-Score])</f>
        <v>596</v>
      </c>
      <c r="AU256">
        <f>_xlfn.RANK.AVG(Table2[[#This Row],[Sharpe Ratio Z-Score]],Table2[Sharpe Ratio Z-Score])</f>
        <v>151</v>
      </c>
      <c r="AV256">
        <f>(Table2[[#This Row],[Rank 1Y]]+Table2[[#This Row],[Rank 6M]]+Table2[[#This Row],[Rank Sharpe]])/3</f>
        <v>283.33333333333331</v>
      </c>
    </row>
    <row r="257" spans="1:48" x14ac:dyDescent="0.3">
      <c r="A257" t="s">
        <v>1512</v>
      </c>
      <c r="B257" t="s">
        <v>1513</v>
      </c>
      <c r="C257" t="s">
        <v>628</v>
      </c>
      <c r="D257" t="s">
        <v>473</v>
      </c>
      <c r="E257">
        <v>6714.1492351999996</v>
      </c>
      <c r="F257">
        <v>940.25</v>
      </c>
      <c r="G257">
        <v>23.616409858246001</v>
      </c>
      <c r="H257">
        <f>(Table2[[#This Row],[1Y Return vs Nifty]]-AVERAGE(Table2[1Y Return vs Nifty]))/_xlfn.STDEV.P(Table2[1Y Return vs Nifty])</f>
        <v>-8.2742782772125684E-2</v>
      </c>
      <c r="I257">
        <v>-5.0494904756313499</v>
      </c>
      <c r="J257">
        <f>(Table2[[#This Row],[1M Return vs Nifty]]-AVERAGE(Table2[1M Return vs Nifty]))/_xlfn.STDEV.P(Table2[1M Return vs Nifty])</f>
        <v>-0.61907670382251989</v>
      </c>
      <c r="K257">
        <v>-0.69476249651123201</v>
      </c>
      <c r="L257">
        <f>(Table2[[#This Row],[6M Return vs Nifty]]-AVERAGE(Table2[6M Return vs Nifty]))/_xlfn.STDEV.P(Table2[6M Return vs Nifty])</f>
        <v>-0.25393297273996285</v>
      </c>
      <c r="M257">
        <v>1.18841295638509</v>
      </c>
      <c r="N257">
        <f>(Table2[[#This Row],[1W Return vs Nifty]]-AVERAGE(Table2[1W Return vs Nifty]))/_xlfn.STDEV.P(Table2[1W Return vs Nifty])</f>
        <v>9.6006001291798607E-2</v>
      </c>
      <c r="O257">
        <v>931.84</v>
      </c>
      <c r="P257">
        <v>919.50640473913495</v>
      </c>
      <c r="Q257">
        <v>838.15424499245501</v>
      </c>
      <c r="R257">
        <v>54.836353509821599</v>
      </c>
      <c r="S257" s="2">
        <f>(Table2[[#This Row],[Close Price]]-Table2[[#This Row],[20D EMA]])/Table2[[#This Row],[20D EMA]]</f>
        <v>9.0251545329669992E-3</v>
      </c>
      <c r="T257" s="2">
        <f>(Table2[[#This Row],[Close Price]]-Table2[[#This Row],[50D EMA]])/Table2[[#This Row],[50D EMA]]</f>
        <v>2.2559489693549262E-2</v>
      </c>
      <c r="U257" s="2">
        <f>(Table2[[#This Row],[Close Price]]-Table2[[#This Row],[200D EMA]])/Table2[[#This Row],[200D EMA]]</f>
        <v>0.1218102224232773</v>
      </c>
      <c r="V257">
        <v>0.53072001088491205</v>
      </c>
      <c r="W257">
        <v>928.85</v>
      </c>
      <c r="X257">
        <v>945</v>
      </c>
      <c r="Y257">
        <v>928.85</v>
      </c>
      <c r="Z257">
        <v>945</v>
      </c>
      <c r="AA257">
        <v>861.35</v>
      </c>
      <c r="AB257">
        <v>1128</v>
      </c>
      <c r="AC257" s="2">
        <f>(Table2[[#This Row],[Close Price]]/Table2[[#This Row],[Day Low]])-1</f>
        <v>1.2273241104591603E-2</v>
      </c>
      <c r="AD257" s="2">
        <f>(Table2[[#This Row],[Day High]]/Table2[[#This Row],[Close Price]])-1</f>
        <v>5.0518479127892313E-3</v>
      </c>
      <c r="AE257" s="2">
        <f>(Table2[[#This Row],[Close Price]]/Table2[[#This Row],[Current Week Low]])-1</f>
        <v>1.2273241104591603E-2</v>
      </c>
      <c r="AF257" s="2">
        <f>(Table2[[#This Row],[Current Week High]]/Table2[[#This Row],[Close Price]])-1</f>
        <v>5.0518479127892313E-3</v>
      </c>
      <c r="AG257" s="2">
        <f>(Table2[[#This Row],[Close Price]]/Table2[[#This Row],[Current Month Low]])-1</f>
        <v>9.1600394729204115E-2</v>
      </c>
      <c r="AH257" s="2">
        <f>(Table2[[#This Row],[Current Month High]]/Table2[[#This Row],[Close Price]])-1</f>
        <v>0.19968093592129743</v>
      </c>
      <c r="AI257">
        <v>19.968093592129701</v>
      </c>
      <c r="AJ257">
        <v>56.590890165708998</v>
      </c>
      <c r="AK257" t="str">
        <f>IF(AND(Table2[[#This Row],[20D EMA]]&gt;Table2[[#This Row],[50D EMA]],Table2[[#This Row],[50D EMA]]&gt;Table2[[#This Row],[200D EMA]]),"Uptrend","Downtrend/NoTrend")</f>
        <v>Uptrend</v>
      </c>
      <c r="AL257">
        <v>0.02</v>
      </c>
      <c r="AM257" t="s">
        <v>10340</v>
      </c>
      <c r="AN257">
        <v>-6.3</v>
      </c>
      <c r="AO257" t="s">
        <v>10339</v>
      </c>
      <c r="AP257">
        <v>0.15442701090647001</v>
      </c>
      <c r="AQ257">
        <f>(Table2[[#This Row],[Sharpe Ratio]]-AVERAGE(Table2[Sharpe Ratio]))/_xlfn.STDEV.P(Table2[Sharpe Ratio])</f>
        <v>1.0107726955979961</v>
      </c>
      <c r="AR2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0.15102623755518629</v>
      </c>
      <c r="AS257">
        <f>_xlfn.RANK.AVG(Table2[[#This Row],[1Y Return vs Nifty Z-Score]],Table2[1Y Return vs Nifty Z-Score])</f>
        <v>326</v>
      </c>
      <c r="AT257">
        <f>_xlfn.RANK.AVG(Table2[[#This Row],[6M Return vs Nifty Z-Score]],Table2[6M Return vs Nifty Z-Score])</f>
        <v>408</v>
      </c>
      <c r="AU257">
        <f>_xlfn.RANK.AVG(Table2[[#This Row],[Sharpe Ratio Z-Score]],Table2[Sharpe Ratio Z-Score])</f>
        <v>117</v>
      </c>
      <c r="AV257">
        <f>(Table2[[#This Row],[Rank 1Y]]+Table2[[#This Row],[Rank 6M]]+Table2[[#This Row],[Rank Sharpe]])/3</f>
        <v>283.66666666666669</v>
      </c>
    </row>
    <row r="258" spans="1:48" x14ac:dyDescent="0.3">
      <c r="A258" t="s">
        <v>1416</v>
      </c>
      <c r="B258" t="s">
        <v>1417</v>
      </c>
      <c r="C258" t="s">
        <v>628</v>
      </c>
      <c r="D258" t="s">
        <v>628</v>
      </c>
      <c r="E258">
        <v>7813.7458012950001</v>
      </c>
      <c r="F258">
        <v>591.15</v>
      </c>
      <c r="G258">
        <v>55.698382587928499</v>
      </c>
      <c r="H258">
        <f>(Table2[[#This Row],[1Y Return vs Nifty]]-AVERAGE(Table2[1Y Return vs Nifty]))/_xlfn.STDEV.P(Table2[1Y Return vs Nifty])</f>
        <v>0.42604240050716896</v>
      </c>
      <c r="I258">
        <v>13.809699616982501</v>
      </c>
      <c r="J258">
        <f>(Table2[[#This Row],[1M Return vs Nifty]]-AVERAGE(Table2[1M Return vs Nifty]))/_xlfn.STDEV.P(Table2[1M Return vs Nifty])</f>
        <v>1.1548275831756079</v>
      </c>
      <c r="K258">
        <v>-0.95910721425560097</v>
      </c>
      <c r="L258">
        <f>(Table2[[#This Row],[6M Return vs Nifty]]-AVERAGE(Table2[6M Return vs Nifty]))/_xlfn.STDEV.P(Table2[6M Return vs Nifty])</f>
        <v>-0.26300348653669586</v>
      </c>
      <c r="M258">
        <v>3.8539195018704402</v>
      </c>
      <c r="N258">
        <f>(Table2[[#This Row],[1W Return vs Nifty]]-AVERAGE(Table2[1W Return vs Nifty]))/_xlfn.STDEV.P(Table2[1W Return vs Nifty])</f>
        <v>0.6666983538941067</v>
      </c>
      <c r="O258">
        <v>566.36</v>
      </c>
      <c r="P258">
        <v>542.45357356929105</v>
      </c>
      <c r="Q258">
        <v>503.86831885575202</v>
      </c>
      <c r="R258">
        <v>70.726545722541303</v>
      </c>
      <c r="S258" s="2">
        <f>(Table2[[#This Row],[Close Price]]-Table2[[#This Row],[20D EMA]])/Table2[[#This Row],[20D EMA]]</f>
        <v>4.3770746521646947E-2</v>
      </c>
      <c r="T258" s="2">
        <f>(Table2[[#This Row],[Close Price]]-Table2[[#This Row],[50D EMA]])/Table2[[#This Row],[50D EMA]]</f>
        <v>8.9770680484767093E-2</v>
      </c>
      <c r="U258" s="2">
        <f>(Table2[[#This Row],[Close Price]]-Table2[[#This Row],[200D EMA]])/Table2[[#This Row],[200D EMA]]</f>
        <v>0.17322319716877269</v>
      </c>
      <c r="V258">
        <v>0.75917803039921905</v>
      </c>
      <c r="W258">
        <v>580.35</v>
      </c>
      <c r="X258">
        <v>604</v>
      </c>
      <c r="Y258">
        <v>580.35</v>
      </c>
      <c r="Z258">
        <v>604</v>
      </c>
      <c r="AA258">
        <v>535</v>
      </c>
      <c r="AB258">
        <v>604.5</v>
      </c>
      <c r="AC258" s="2">
        <f>(Table2[[#This Row],[Close Price]]/Table2[[#This Row],[Day Low]])-1</f>
        <v>1.8609459808736073E-2</v>
      </c>
      <c r="AD258" s="2">
        <f>(Table2[[#This Row],[Day High]]/Table2[[#This Row],[Close Price]])-1</f>
        <v>2.1737291719529761E-2</v>
      </c>
      <c r="AE258" s="2">
        <f>(Table2[[#This Row],[Close Price]]/Table2[[#This Row],[Current Week Low]])-1</f>
        <v>1.8609459808736073E-2</v>
      </c>
      <c r="AF258" s="2">
        <f>(Table2[[#This Row],[Current Week High]]/Table2[[#This Row],[Close Price]])-1</f>
        <v>2.1737291719529761E-2</v>
      </c>
      <c r="AG258" s="2">
        <f>(Table2[[#This Row],[Close Price]]/Table2[[#This Row],[Current Month Low]])-1</f>
        <v>0.10495327102803742</v>
      </c>
      <c r="AH258" s="2">
        <f>(Table2[[#This Row],[Current Month High]]/Table2[[#This Row],[Close Price]])-1</f>
        <v>2.25831007358539E-2</v>
      </c>
      <c r="AI258">
        <v>12.6617609743719</v>
      </c>
      <c r="AJ258">
        <v>87.102389618610502</v>
      </c>
      <c r="AK258" t="str">
        <f>IF(AND(Table2[[#This Row],[20D EMA]]&gt;Table2[[#This Row],[50D EMA]],Table2[[#This Row],[50D EMA]]&gt;Table2[[#This Row],[200D EMA]]),"Uptrend","Downtrend/NoTrend")</f>
        <v>Uptrend</v>
      </c>
      <c r="AL258">
        <v>0.27</v>
      </c>
      <c r="AM258" t="s">
        <v>10340</v>
      </c>
      <c r="AN258">
        <v>5.76</v>
      </c>
      <c r="AO258" t="s">
        <v>10340</v>
      </c>
      <c r="AP258">
        <v>9.1694493649107006E-2</v>
      </c>
      <c r="AQ258">
        <f>(Table2[[#This Row],[Sharpe Ratio]]-AVERAGE(Table2[Sharpe Ratio]))/_xlfn.STDEV.P(Table2[Sharpe Ratio])</f>
        <v>0.29523957250906896</v>
      </c>
      <c r="AR2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2.2798044235492565</v>
      </c>
      <c r="AS258">
        <f>_xlfn.RANK.AVG(Table2[[#This Row],[1Y Return vs Nifty Z-Score]],Table2[1Y Return vs Nifty Z-Score])</f>
        <v>187</v>
      </c>
      <c r="AT258">
        <f>_xlfn.RANK.AVG(Table2[[#This Row],[6M Return vs Nifty Z-Score]],Table2[6M Return vs Nifty Z-Score])</f>
        <v>413</v>
      </c>
      <c r="AU258">
        <f>_xlfn.RANK.AVG(Table2[[#This Row],[Sharpe Ratio Z-Score]],Table2[Sharpe Ratio Z-Score])</f>
        <v>254</v>
      </c>
      <c r="AV258">
        <f>(Table2[[#This Row],[Rank 1Y]]+Table2[[#This Row],[Rank 6M]]+Table2[[#This Row],[Rank Sharpe]])/3</f>
        <v>284.66666666666669</v>
      </c>
    </row>
    <row r="259" spans="1:48" x14ac:dyDescent="0.3">
      <c r="A259" t="s">
        <v>582</v>
      </c>
      <c r="B259" t="s">
        <v>583</v>
      </c>
      <c r="C259" t="s">
        <v>10302</v>
      </c>
      <c r="D259" t="s">
        <v>168</v>
      </c>
      <c r="E259">
        <v>33423.025259825998</v>
      </c>
      <c r="F259">
        <v>181.98</v>
      </c>
      <c r="G259">
        <v>71.375387489671098</v>
      </c>
      <c r="H259">
        <f>(Table2[[#This Row],[1Y Return vs Nifty]]-AVERAGE(Table2[1Y Return vs Nifty]))/_xlfn.STDEV.P(Table2[1Y Return vs Nifty])</f>
        <v>0.67466264214286609</v>
      </c>
      <c r="I259">
        <v>-6.9911624795444496</v>
      </c>
      <c r="J259">
        <f>(Table2[[#This Row],[1M Return vs Nifty]]-AVERAGE(Table2[1M Return vs Nifty]))/_xlfn.STDEV.P(Table2[1M Return vs Nifty])</f>
        <v>-0.80171128541224879</v>
      </c>
      <c r="K259">
        <v>2.9273694346550898</v>
      </c>
      <c r="L259">
        <f>(Table2[[#This Row],[6M Return vs Nifty]]-AVERAGE(Table2[6M Return vs Nifty]))/_xlfn.STDEV.P(Table2[6M Return vs Nifty])</f>
        <v>-0.12964602675679068</v>
      </c>
      <c r="M259">
        <v>1.9684828955073601</v>
      </c>
      <c r="N259">
        <f>(Table2[[#This Row],[1W Return vs Nifty]]-AVERAGE(Table2[1W Return vs Nifty]))/_xlfn.STDEV.P(Table2[1W Return vs Nifty])</f>
        <v>0.26302114124935838</v>
      </c>
      <c r="O259">
        <v>176.91</v>
      </c>
      <c r="P259">
        <v>181.645230923127</v>
      </c>
      <c r="Q259">
        <v>160.41420960987901</v>
      </c>
      <c r="R259">
        <v>64.416025200184706</v>
      </c>
      <c r="S259" s="2">
        <f>(Table2[[#This Row],[Close Price]]-Table2[[#This Row],[20D EMA]])/Table2[[#This Row],[20D EMA]]</f>
        <v>2.8658639986433743E-2</v>
      </c>
      <c r="T259" s="2">
        <f>(Table2[[#This Row],[Close Price]]-Table2[[#This Row],[50D EMA]])/Table2[[#This Row],[50D EMA]]</f>
        <v>1.8429830234005056E-3</v>
      </c>
      <c r="U259" s="2">
        <f>(Table2[[#This Row],[Close Price]]-Table2[[#This Row],[200D EMA]])/Table2[[#This Row],[200D EMA]]</f>
        <v>0.13443815508967769</v>
      </c>
      <c r="V259">
        <v>1.13285122892408</v>
      </c>
      <c r="W259">
        <v>175.32</v>
      </c>
      <c r="X259">
        <v>182.45</v>
      </c>
      <c r="Y259">
        <v>175.32</v>
      </c>
      <c r="Z259">
        <v>182.45</v>
      </c>
      <c r="AA259">
        <v>163.16</v>
      </c>
      <c r="AB259">
        <v>200.4</v>
      </c>
      <c r="AC259" s="2">
        <f>(Table2[[#This Row],[Close Price]]/Table2[[#This Row],[Day Low]])-1</f>
        <v>3.7987679671457997E-2</v>
      </c>
      <c r="AD259" s="2">
        <f>(Table2[[#This Row],[Day High]]/Table2[[#This Row],[Close Price]])-1</f>
        <v>2.5827013957577805E-3</v>
      </c>
      <c r="AE259" s="2">
        <f>(Table2[[#This Row],[Close Price]]/Table2[[#This Row],[Current Week Low]])-1</f>
        <v>3.7987679671457997E-2</v>
      </c>
      <c r="AF259" s="2">
        <f>(Table2[[#This Row],[Current Week High]]/Table2[[#This Row],[Close Price]])-1</f>
        <v>2.5827013957577805E-3</v>
      </c>
      <c r="AG259" s="2">
        <f>(Table2[[#This Row],[Close Price]]/Table2[[#This Row],[Current Month Low]])-1</f>
        <v>0.1153468987496935</v>
      </c>
      <c r="AH259" s="2">
        <f>(Table2[[#This Row],[Current Month High]]/Table2[[#This Row],[Close Price]])-1</f>
        <v>0.10121991427629418</v>
      </c>
      <c r="AI259">
        <v>14.8477854709308</v>
      </c>
      <c r="AJ259">
        <v>106.209631728045</v>
      </c>
      <c r="AK259" t="str">
        <f>IF(AND(Table2[[#This Row],[20D EMA]]&gt;Table2[[#This Row],[50D EMA]],Table2[[#This Row],[50D EMA]]&gt;Table2[[#This Row],[200D EMA]]),"Uptrend","Downtrend/NoTrend")</f>
        <v>Downtrend/NoTrend</v>
      </c>
      <c r="AL259">
        <v>0.03</v>
      </c>
      <c r="AM259" t="s">
        <v>10340</v>
      </c>
      <c r="AN259">
        <v>1.47</v>
      </c>
      <c r="AO259" t="s">
        <v>10340</v>
      </c>
      <c r="AP259">
        <v>6.3458594679402E-2</v>
      </c>
      <c r="AQ259">
        <f>(Table2[[#This Row],[Sharpe Ratio]]-AVERAGE(Table2[Sharpe Ratio]))/_xlfn.STDEV.P(Table2[Sharpe Ratio])</f>
        <v>-2.6821805804984E-2</v>
      </c>
      <c r="AR2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9">
        <f>_xlfn.RANK.AVG(Table2[[#This Row],[1Y Return vs Nifty Z-Score]],Table2[1Y Return vs Nifty Z-Score])</f>
        <v>143</v>
      </c>
      <c r="AT259">
        <f>_xlfn.RANK.AVG(Table2[[#This Row],[6M Return vs Nifty Z-Score]],Table2[6M Return vs Nifty Z-Score])</f>
        <v>357</v>
      </c>
      <c r="AU259">
        <f>_xlfn.RANK.AVG(Table2[[#This Row],[Sharpe Ratio Z-Score]],Table2[Sharpe Ratio Z-Score])</f>
        <v>358</v>
      </c>
      <c r="AV259">
        <f>(Table2[[#This Row],[Rank 1Y]]+Table2[[#This Row],[Rank 6M]]+Table2[[#This Row],[Rank Sharpe]])/3</f>
        <v>286</v>
      </c>
    </row>
    <row r="260" spans="1:48" x14ac:dyDescent="0.3">
      <c r="A260" t="s">
        <v>1130</v>
      </c>
      <c r="B260" t="s">
        <v>1131</v>
      </c>
      <c r="C260" t="s">
        <v>10303</v>
      </c>
      <c r="D260" t="s">
        <v>130</v>
      </c>
      <c r="E260">
        <v>11148.355768789999</v>
      </c>
      <c r="F260">
        <v>1310.95</v>
      </c>
      <c r="G260">
        <v>45.9944066565605</v>
      </c>
      <c r="H260">
        <f>(Table2[[#This Row],[1Y Return vs Nifty]]-AVERAGE(Table2[1Y Return vs Nifty]))/_xlfn.STDEV.P(Table2[1Y Return vs Nifty])</f>
        <v>0.27214789986722054</v>
      </c>
      <c r="I260">
        <v>0.63912644640934602</v>
      </c>
      <c r="J260">
        <f>(Table2[[#This Row],[1M Return vs Nifty]]-AVERAGE(Table2[1M Return vs Nifty]))/_xlfn.STDEV.P(Table2[1M Return vs Nifty])</f>
        <v>-8.4002721560141547E-2</v>
      </c>
      <c r="K260">
        <v>28.246896467356699</v>
      </c>
      <c r="L260">
        <f>(Table2[[#This Row],[6M Return vs Nifty]]-AVERAGE(Table2[6M Return vs Nifty]))/_xlfn.STDEV.P(Table2[6M Return vs Nifty])</f>
        <v>0.73914802835637006</v>
      </c>
      <c r="M260">
        <v>0.91185159109823699</v>
      </c>
      <c r="N260">
        <f>(Table2[[#This Row],[1W Return vs Nifty]]-AVERAGE(Table2[1W Return vs Nifty]))/_xlfn.STDEV.P(Table2[1W Return vs Nifty])</f>
        <v>3.6793445066121956E-2</v>
      </c>
      <c r="O260">
        <v>1258.3399999999999</v>
      </c>
      <c r="P260">
        <v>1173.92759349773</v>
      </c>
      <c r="Q260">
        <v>980.40562083823397</v>
      </c>
      <c r="R260">
        <v>58.140803171222302</v>
      </c>
      <c r="S260" s="2">
        <f>(Table2[[#This Row],[Close Price]]-Table2[[#This Row],[20D EMA]])/Table2[[#This Row],[20D EMA]]</f>
        <v>4.180905001827815E-2</v>
      </c>
      <c r="T260" s="2">
        <f>(Table2[[#This Row],[Close Price]]-Table2[[#This Row],[50D EMA]])/Table2[[#This Row],[50D EMA]]</f>
        <v>0.11672134402600619</v>
      </c>
      <c r="U260" s="2">
        <f>(Table2[[#This Row],[Close Price]]-Table2[[#This Row],[200D EMA]])/Table2[[#This Row],[200D EMA]]</f>
        <v>0.33715063656933641</v>
      </c>
      <c r="V260">
        <v>0.96350336290208005</v>
      </c>
      <c r="W260">
        <v>1305.05</v>
      </c>
      <c r="X260">
        <v>1352</v>
      </c>
      <c r="Y260">
        <v>1305.05</v>
      </c>
      <c r="Z260">
        <v>1352</v>
      </c>
      <c r="AA260">
        <v>1138</v>
      </c>
      <c r="AB260">
        <v>1383.95</v>
      </c>
      <c r="AC260" s="2">
        <f>(Table2[[#This Row],[Close Price]]/Table2[[#This Row],[Day Low]])-1</f>
        <v>4.5208995823915465E-3</v>
      </c>
      <c r="AD260" s="2">
        <f>(Table2[[#This Row],[Day High]]/Table2[[#This Row],[Close Price]])-1</f>
        <v>3.131316983866661E-2</v>
      </c>
      <c r="AE260" s="2">
        <f>(Table2[[#This Row],[Close Price]]/Table2[[#This Row],[Current Week Low]])-1</f>
        <v>4.5208995823915465E-3</v>
      </c>
      <c r="AF260" s="2">
        <f>(Table2[[#This Row],[Current Week High]]/Table2[[#This Row],[Close Price]])-1</f>
        <v>3.131316983866661E-2</v>
      </c>
      <c r="AG260" s="2">
        <f>(Table2[[#This Row],[Close Price]]/Table2[[#This Row],[Current Month Low]])-1</f>
        <v>0.15197715289982439</v>
      </c>
      <c r="AH260" s="2">
        <f>(Table2[[#This Row],[Current Month High]]/Table2[[#This Row],[Close Price]])-1</f>
        <v>5.568480872649606E-2</v>
      </c>
      <c r="AI260">
        <v>5.5684808726495998</v>
      </c>
      <c r="AJ260">
        <v>89.156626506024097</v>
      </c>
      <c r="AK260" t="str">
        <f>IF(AND(Table2[[#This Row],[20D EMA]]&gt;Table2[[#This Row],[50D EMA]],Table2[[#This Row],[50D EMA]]&gt;Table2[[#This Row],[200D EMA]]),"Uptrend","Downtrend/NoTrend")</f>
        <v>Uptrend</v>
      </c>
      <c r="AL260">
        <v>0.13</v>
      </c>
      <c r="AM260" t="s">
        <v>10340</v>
      </c>
      <c r="AN260">
        <v>10.81</v>
      </c>
      <c r="AO260" t="s">
        <v>10340</v>
      </c>
      <c r="AP260">
        <v>1.6052644978166001E-2</v>
      </c>
      <c r="AQ260">
        <f>(Table2[[#This Row],[Sharpe Ratio]]-AVERAGE(Table2[Sharpe Ratio]))/_xlfn.STDEV.P(Table2[Sharpe Ratio])</f>
        <v>-0.56753862581654968</v>
      </c>
      <c r="AR2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0.39654802591302135</v>
      </c>
      <c r="AS260">
        <f>_xlfn.RANK.AVG(Table2[[#This Row],[1Y Return vs Nifty Z-Score]],Table2[1Y Return vs Nifty Z-Score])</f>
        <v>219</v>
      </c>
      <c r="AT260">
        <f>_xlfn.RANK.AVG(Table2[[#This Row],[6M Return vs Nifty Z-Score]],Table2[6M Return vs Nifty Z-Score])</f>
        <v>146</v>
      </c>
      <c r="AU260">
        <f>_xlfn.RANK.AVG(Table2[[#This Row],[Sharpe Ratio Z-Score]],Table2[Sharpe Ratio Z-Score])</f>
        <v>493</v>
      </c>
      <c r="AV260">
        <f>(Table2[[#This Row],[Rank 1Y]]+Table2[[#This Row],[Rank 6M]]+Table2[[#This Row],[Rank Sharpe]])/3</f>
        <v>286</v>
      </c>
    </row>
    <row r="261" spans="1:48" x14ac:dyDescent="0.3">
      <c r="A261" t="s">
        <v>1341</v>
      </c>
      <c r="B261" t="s">
        <v>1342</v>
      </c>
      <c r="C261" t="s">
        <v>10298</v>
      </c>
      <c r="D261" t="s">
        <v>46</v>
      </c>
      <c r="E261">
        <v>8474.9311534000008</v>
      </c>
      <c r="F261">
        <v>1265.1500000000001</v>
      </c>
      <c r="G261">
        <v>43.418383518700303</v>
      </c>
      <c r="H261">
        <f>(Table2[[#This Row],[1Y Return vs Nifty]]-AVERAGE(Table2[1Y Return vs Nifty]))/_xlfn.STDEV.P(Table2[1Y Return vs Nifty])</f>
        <v>0.23129497553581596</v>
      </c>
      <c r="I261">
        <v>-4.1907213656354001</v>
      </c>
      <c r="J261">
        <f>(Table2[[#This Row],[1M Return vs Nifty]]-AVERAGE(Table2[1M Return vs Nifty]))/_xlfn.STDEV.P(Table2[1M Return vs Nifty])</f>
        <v>-0.53830047757513677</v>
      </c>
      <c r="K261">
        <v>-7.1427255753773196</v>
      </c>
      <c r="L261">
        <f>(Table2[[#This Row],[6M Return vs Nifty]]-AVERAGE(Table2[6M Return vs Nifty]))/_xlfn.STDEV.P(Table2[6M Return vs Nifty])</f>
        <v>-0.47518323477182345</v>
      </c>
      <c r="M261">
        <v>-3.3641273794512099</v>
      </c>
      <c r="N261">
        <f>(Table2[[#This Row],[1W Return vs Nifty]]-AVERAGE(Table2[1W Return vs Nifty]))/_xlfn.STDEV.P(Table2[1W Return vs Nifty])</f>
        <v>-0.87870552548190251</v>
      </c>
      <c r="O261">
        <v>1326.02</v>
      </c>
      <c r="P261">
        <v>1310.6989957615499</v>
      </c>
      <c r="Q261">
        <v>1101.2717524940099</v>
      </c>
      <c r="R261">
        <v>33.355937505165102</v>
      </c>
      <c r="S261" s="2">
        <f>(Table2[[#This Row],[Close Price]]-Table2[[#This Row],[20D EMA]])/Table2[[#This Row],[20D EMA]]</f>
        <v>-4.5904285003242708E-2</v>
      </c>
      <c r="T261" s="2">
        <f>(Table2[[#This Row],[Close Price]]-Table2[[#This Row],[50D EMA]])/Table2[[#This Row],[50D EMA]]</f>
        <v>-3.4751682811113058E-2</v>
      </c>
      <c r="U261" s="2">
        <f>(Table2[[#This Row],[Close Price]]-Table2[[#This Row],[200D EMA]])/Table2[[#This Row],[200D EMA]]</f>
        <v>0.14880818211750291</v>
      </c>
      <c r="V261">
        <v>0.48923395451256502</v>
      </c>
      <c r="W261">
        <v>1261.75</v>
      </c>
      <c r="X261">
        <v>1311.25</v>
      </c>
      <c r="Y261">
        <v>1261.75</v>
      </c>
      <c r="Z261">
        <v>1311.25</v>
      </c>
      <c r="AA261">
        <v>1196</v>
      </c>
      <c r="AB261">
        <v>1429</v>
      </c>
      <c r="AC261" s="2">
        <f>(Table2[[#This Row],[Close Price]]/Table2[[#This Row],[Day Low]])-1</f>
        <v>2.6946701010501783E-3</v>
      </c>
      <c r="AD261" s="2">
        <f>(Table2[[#This Row],[Day High]]/Table2[[#This Row],[Close Price]])-1</f>
        <v>3.643836699205627E-2</v>
      </c>
      <c r="AE261" s="2">
        <f>(Table2[[#This Row],[Close Price]]/Table2[[#This Row],[Current Week Low]])-1</f>
        <v>2.6946701010501783E-3</v>
      </c>
      <c r="AF261" s="2">
        <f>(Table2[[#This Row],[Current Week High]]/Table2[[#This Row],[Close Price]])-1</f>
        <v>3.643836699205627E-2</v>
      </c>
      <c r="AG261" s="2">
        <f>(Table2[[#This Row],[Close Price]]/Table2[[#This Row],[Current Month Low]])-1</f>
        <v>5.7817725752508542E-2</v>
      </c>
      <c r="AH261" s="2">
        <f>(Table2[[#This Row],[Current Month High]]/Table2[[#This Row],[Close Price]])-1</f>
        <v>0.12951033474291584</v>
      </c>
      <c r="AI261">
        <v>21.918349602813802</v>
      </c>
      <c r="AJ261">
        <v>94.638461538461499</v>
      </c>
      <c r="AK261" t="str">
        <f>IF(AND(Table2[[#This Row],[20D EMA]]&gt;Table2[[#This Row],[50D EMA]],Table2[[#This Row],[50D EMA]]&gt;Table2[[#This Row],[200D EMA]]),"Uptrend","Downtrend/NoTrend")</f>
        <v>Uptrend</v>
      </c>
      <c r="AL261">
        <v>0.1</v>
      </c>
      <c r="AM261" t="s">
        <v>10340</v>
      </c>
      <c r="AN261">
        <v>-2.56</v>
      </c>
      <c r="AO261" t="s">
        <v>10339</v>
      </c>
      <c r="AP261">
        <v>0.141501210993385</v>
      </c>
      <c r="AQ261">
        <f>(Table2[[#This Row],[Sharpe Ratio]]-AVERAGE(Table2[Sharpe Ratio]))/_xlfn.STDEV.P(Table2[Sharpe Ratio])</f>
        <v>0.8633397790726075</v>
      </c>
      <c r="AR2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-0.79755448322043931</v>
      </c>
      <c r="AS261">
        <f>_xlfn.RANK.AVG(Table2[[#This Row],[1Y Return vs Nifty Z-Score]],Table2[1Y Return vs Nifty Z-Score])</f>
        <v>234</v>
      </c>
      <c r="AT261">
        <f>_xlfn.RANK.AVG(Table2[[#This Row],[6M Return vs Nifty Z-Score]],Table2[6M Return vs Nifty Z-Score])</f>
        <v>485</v>
      </c>
      <c r="AU261">
        <f>_xlfn.RANK.AVG(Table2[[#This Row],[Sharpe Ratio Z-Score]],Table2[Sharpe Ratio Z-Score])</f>
        <v>139</v>
      </c>
      <c r="AV261">
        <f>(Table2[[#This Row],[Rank 1Y]]+Table2[[#This Row],[Rank 6M]]+Table2[[#This Row],[Rank Sharpe]])/3</f>
        <v>286</v>
      </c>
    </row>
    <row r="262" spans="1:48" x14ac:dyDescent="0.3">
      <c r="A262" t="s">
        <v>515</v>
      </c>
      <c r="B262" t="s">
        <v>516</v>
      </c>
      <c r="C262" t="s">
        <v>10299</v>
      </c>
      <c r="D262" t="s">
        <v>283</v>
      </c>
      <c r="E262">
        <v>41016.876180840001</v>
      </c>
      <c r="F262">
        <v>543.29999999999995</v>
      </c>
      <c r="G262">
        <v>33.776660258617703</v>
      </c>
      <c r="H262">
        <f>(Table2[[#This Row],[1Y Return vs Nifty]]-AVERAGE(Table2[1Y Return vs Nifty]))/_xlfn.STDEV.P(Table2[1Y Return vs Nifty])</f>
        <v>7.8387734533435352E-2</v>
      </c>
      <c r="I262">
        <v>7.4131567983133904</v>
      </c>
      <c r="J262">
        <f>(Table2[[#This Row],[1M Return vs Nifty]]-AVERAGE(Table2[1M Return vs Nifty]))/_xlfn.STDEV.P(Table2[1M Return vs Nifty])</f>
        <v>0.55316575823604242</v>
      </c>
      <c r="K262">
        <v>13.3061964448659</v>
      </c>
      <c r="L262">
        <f>(Table2[[#This Row],[6M Return vs Nifty]]-AVERAGE(Table2[6M Return vs Nifty]))/_xlfn.STDEV.P(Table2[6M Return vs Nifty])</f>
        <v>0.22648476486001173</v>
      </c>
      <c r="M262">
        <v>0.50016111048960998</v>
      </c>
      <c r="N262">
        <f>(Table2[[#This Row],[1W Return vs Nifty]]-AVERAGE(Table2[1W Return vs Nifty]))/_xlfn.STDEV.P(Table2[1W Return vs Nifty])</f>
        <v>-5.1350629957986255E-2</v>
      </c>
      <c r="O262">
        <v>516.37</v>
      </c>
      <c r="P262">
        <v>496.17013916944001</v>
      </c>
      <c r="Q262">
        <v>439.44366204184701</v>
      </c>
      <c r="R262">
        <v>69.057294247531303</v>
      </c>
      <c r="S262" s="2">
        <f>(Table2[[#This Row],[Close Price]]-Table2[[#This Row],[20D EMA]])/Table2[[#This Row],[20D EMA]]</f>
        <v>5.2152526289288591E-2</v>
      </c>
      <c r="T262" s="2">
        <f>(Table2[[#This Row],[Close Price]]-Table2[[#This Row],[50D EMA]])/Table2[[#This Row],[50D EMA]]</f>
        <v>9.4987297924563938E-2</v>
      </c>
      <c r="U262" s="2">
        <f>(Table2[[#This Row],[Close Price]]-Table2[[#This Row],[200D EMA]])/Table2[[#This Row],[200D EMA]]</f>
        <v>0.23633595595756482</v>
      </c>
      <c r="V262">
        <v>1.0542813557733299</v>
      </c>
      <c r="W262">
        <v>539.04999999999995</v>
      </c>
      <c r="X262">
        <v>562.95000000000005</v>
      </c>
      <c r="Y262">
        <v>539.04999999999995</v>
      </c>
      <c r="Z262">
        <v>562.95000000000005</v>
      </c>
      <c r="AA262">
        <v>480.55</v>
      </c>
      <c r="AB262">
        <v>562.95000000000005</v>
      </c>
      <c r="AC262" s="2">
        <f>(Table2[[#This Row],[Close Price]]/Table2[[#This Row],[Day Low]])-1</f>
        <v>7.8842407939894166E-3</v>
      </c>
      <c r="AD262" s="2">
        <f>(Table2[[#This Row],[Day High]]/Table2[[#This Row],[Close Price]])-1</f>
        <v>3.6167863059083594E-2</v>
      </c>
      <c r="AE262" s="2">
        <f>(Table2[[#This Row],[Close Price]]/Table2[[#This Row],[Current Week Low]])-1</f>
        <v>7.8842407939894166E-3</v>
      </c>
      <c r="AF262" s="2">
        <f>(Table2[[#This Row],[Current Week High]]/Table2[[#This Row],[Close Price]])-1</f>
        <v>3.6167863059083594E-2</v>
      </c>
      <c r="AG262" s="2">
        <f>(Table2[[#This Row],[Close Price]]/Table2[[#This Row],[Current Month Low]])-1</f>
        <v>0.13057954427218799</v>
      </c>
      <c r="AH262" s="2">
        <f>(Table2[[#This Row],[Current Month High]]/Table2[[#This Row],[Close Price]])-1</f>
        <v>3.6167863059083594E-2</v>
      </c>
      <c r="AI262">
        <v>3.61678630590835</v>
      </c>
      <c r="AJ262">
        <v>73.135755258126096</v>
      </c>
      <c r="AK262" t="str">
        <f>IF(AND(Table2[[#This Row],[20D EMA]]&gt;Table2[[#This Row],[50D EMA]],Table2[[#This Row],[50D EMA]]&gt;Table2[[#This Row],[200D EMA]]),"Uptrend","Downtrend/NoTrend")</f>
        <v>Uptrend</v>
      </c>
      <c r="AL262">
        <v>0.05</v>
      </c>
      <c r="AM262" t="s">
        <v>10340</v>
      </c>
      <c r="AN262">
        <v>11.73</v>
      </c>
      <c r="AO262" t="s">
        <v>10340</v>
      </c>
      <c r="AP262">
        <v>7.1671184869441004E-2</v>
      </c>
      <c r="AQ262">
        <f>(Table2[[#This Row],[Sharpe Ratio]]-AVERAGE(Table2[Sharpe Ratio]))/_xlfn.STDEV.P(Table2[Sharpe Ratio])</f>
        <v>6.685178748029702E-2</v>
      </c>
      <c r="AR2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0.87353941515180034</v>
      </c>
      <c r="AS262">
        <f>_xlfn.RANK.AVG(Table2[[#This Row],[1Y Return vs Nifty Z-Score]],Table2[1Y Return vs Nifty Z-Score])</f>
        <v>274</v>
      </c>
      <c r="AT262">
        <f>_xlfn.RANK.AVG(Table2[[#This Row],[6M Return vs Nifty Z-Score]],Table2[6M Return vs Nifty Z-Score])</f>
        <v>249</v>
      </c>
      <c r="AU262">
        <f>_xlfn.RANK.AVG(Table2[[#This Row],[Sharpe Ratio Z-Score]],Table2[Sharpe Ratio Z-Score])</f>
        <v>336</v>
      </c>
      <c r="AV262">
        <f>(Table2[[#This Row],[Rank 1Y]]+Table2[[#This Row],[Rank 6M]]+Table2[[#This Row],[Rank Sharpe]])/3</f>
        <v>286.33333333333331</v>
      </c>
    </row>
    <row r="263" spans="1:48" x14ac:dyDescent="0.3">
      <c r="A263" t="s">
        <v>613</v>
      </c>
      <c r="B263" t="s">
        <v>614</v>
      </c>
      <c r="C263" t="s">
        <v>10295</v>
      </c>
      <c r="D263" t="s">
        <v>246</v>
      </c>
      <c r="E263">
        <v>31259.544704159998</v>
      </c>
      <c r="F263">
        <v>6178.35</v>
      </c>
      <c r="G263">
        <v>126.746699609773</v>
      </c>
      <c r="H263">
        <f>(Table2[[#This Row],[1Y Return vs Nifty]]-AVERAGE(Table2[1Y Return vs Nifty]))/_xlfn.STDEV.P(Table2[1Y Return vs Nifty])</f>
        <v>1.5527914100591864</v>
      </c>
      <c r="I263">
        <v>-3.31632930901793</v>
      </c>
      <c r="J263">
        <f>(Table2[[#This Row],[1M Return vs Nifty]]-AVERAGE(Table2[1M Return vs Nifty]))/_xlfn.STDEV.P(Table2[1M Return vs Nifty])</f>
        <v>-0.45605474962320741</v>
      </c>
      <c r="K263">
        <v>-25.800514555967499</v>
      </c>
      <c r="L263">
        <f>(Table2[[#This Row],[6M Return vs Nifty]]-AVERAGE(Table2[6M Return vs Nifty]))/_xlfn.STDEV.P(Table2[6M Return vs Nifty])</f>
        <v>-1.1153917239334394</v>
      </c>
      <c r="M263">
        <v>-0.83011921885798301</v>
      </c>
      <c r="N263">
        <f>(Table2[[#This Row],[1W Return vs Nifty]]-AVERAGE(Table2[1W Return vs Nifty]))/_xlfn.STDEV.P(Table2[1W Return vs Nifty])</f>
        <v>-0.33616734221172229</v>
      </c>
      <c r="O263">
        <v>6171.48</v>
      </c>
      <c r="P263">
        <v>6296.90954316023</v>
      </c>
      <c r="Q263">
        <v>5718.5869249318603</v>
      </c>
      <c r="R263">
        <v>53.4292141557478</v>
      </c>
      <c r="S263" s="2">
        <f>(Table2[[#This Row],[Close Price]]-Table2[[#This Row],[20D EMA]])/Table2[[#This Row],[20D EMA]]</f>
        <v>1.1131851679015083E-3</v>
      </c>
      <c r="T263" s="2">
        <f>(Table2[[#This Row],[Close Price]]-Table2[[#This Row],[50D EMA]])/Table2[[#This Row],[50D EMA]]</f>
        <v>-1.8828211259443971E-2</v>
      </c>
      <c r="U263" s="2">
        <f>(Table2[[#This Row],[Close Price]]-Table2[[#This Row],[200D EMA]])/Table2[[#This Row],[200D EMA]]</f>
        <v>8.0398021592304192E-2</v>
      </c>
      <c r="V263">
        <v>0.63017654161402104</v>
      </c>
      <c r="W263">
        <v>6118.05</v>
      </c>
      <c r="X263">
        <v>6235.05</v>
      </c>
      <c r="Y263">
        <v>6118.05</v>
      </c>
      <c r="Z263">
        <v>6235.05</v>
      </c>
      <c r="AA263">
        <v>5850.1</v>
      </c>
      <c r="AB263">
        <v>6401</v>
      </c>
      <c r="AC263" s="2">
        <f>(Table2[[#This Row],[Close Price]]/Table2[[#This Row],[Day Low]])-1</f>
        <v>9.8560815946258096E-3</v>
      </c>
      <c r="AD263" s="2">
        <f>(Table2[[#This Row],[Day High]]/Table2[[#This Row],[Close Price]])-1</f>
        <v>9.1772075068585757E-3</v>
      </c>
      <c r="AE263" s="2">
        <f>(Table2[[#This Row],[Close Price]]/Table2[[#This Row],[Current Week Low]])-1</f>
        <v>9.8560815946258096E-3</v>
      </c>
      <c r="AF263" s="2">
        <f>(Table2[[#This Row],[Current Week High]]/Table2[[#This Row],[Close Price]])-1</f>
        <v>9.1772075068585757E-3</v>
      </c>
      <c r="AG263" s="2">
        <f>(Table2[[#This Row],[Close Price]]/Table2[[#This Row],[Current Month Low]])-1</f>
        <v>5.6110151963214339E-2</v>
      </c>
      <c r="AH263" s="2">
        <f>(Table2[[#This Row],[Current Month High]]/Table2[[#This Row],[Close Price]])-1</f>
        <v>3.6037129654357569E-2</v>
      </c>
      <c r="AI263">
        <v>57.9199948206236</v>
      </c>
      <c r="AJ263">
        <v>157.32403165347699</v>
      </c>
      <c r="AK263" t="str">
        <f>IF(AND(Table2[[#This Row],[20D EMA]]&gt;Table2[[#This Row],[50D EMA]],Table2[[#This Row],[50D EMA]]&gt;Table2[[#This Row],[200D EMA]]),"Uptrend","Downtrend/NoTrend")</f>
        <v>Downtrend/NoTrend</v>
      </c>
      <c r="AL263">
        <v>-0.08</v>
      </c>
      <c r="AM263" t="s">
        <v>10339</v>
      </c>
      <c r="AN263">
        <v>1.59</v>
      </c>
      <c r="AO263" t="s">
        <v>10340</v>
      </c>
      <c r="AP263">
        <v>0.14340120014601701</v>
      </c>
      <c r="AQ263">
        <f>(Table2[[#This Row],[Sharpe Ratio]]-AVERAGE(Table2[Sharpe Ratio]))/_xlfn.STDEV.P(Table2[Sharpe Ratio])</f>
        <v>0.8850112380169447</v>
      </c>
      <c r="AR2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3">
        <f>_xlfn.RANK.AVG(Table2[[#This Row],[1Y Return vs Nifty Z-Score]],Table2[1Y Return vs Nifty Z-Score])</f>
        <v>54</v>
      </c>
      <c r="AT263">
        <f>_xlfn.RANK.AVG(Table2[[#This Row],[6M Return vs Nifty Z-Score]],Table2[6M Return vs Nifty Z-Score])</f>
        <v>672</v>
      </c>
      <c r="AU263">
        <f>_xlfn.RANK.AVG(Table2[[#This Row],[Sharpe Ratio Z-Score]],Table2[Sharpe Ratio Z-Score])</f>
        <v>137</v>
      </c>
      <c r="AV263">
        <f>(Table2[[#This Row],[Rank 1Y]]+Table2[[#This Row],[Rank 6M]]+Table2[[#This Row],[Rank Sharpe]])/3</f>
        <v>287.66666666666669</v>
      </c>
    </row>
    <row r="264" spans="1:48" x14ac:dyDescent="0.3">
      <c r="A264" t="s">
        <v>421</v>
      </c>
      <c r="B264" t="s">
        <v>422</v>
      </c>
      <c r="C264" t="s">
        <v>10293</v>
      </c>
      <c r="D264" t="s">
        <v>423</v>
      </c>
      <c r="E264">
        <v>55515.003256880002</v>
      </c>
      <c r="F264">
        <v>370.1</v>
      </c>
      <c r="G264">
        <v>39.874159106141803</v>
      </c>
      <c r="H264">
        <f>(Table2[[#This Row],[1Y Return vs Nifty]]-AVERAGE(Table2[1Y Return vs Nifty]))/_xlfn.STDEV.P(Table2[1Y Return vs Nifty])</f>
        <v>0.17508743236132324</v>
      </c>
      <c r="I264">
        <v>0.107985784762985</v>
      </c>
      <c r="J264">
        <f>(Table2[[#This Row],[1M Return vs Nifty]]-AVERAGE(Table2[1M Return vs Nifty]))/_xlfn.STDEV.P(Table2[1M Return vs Nifty])</f>
        <v>-0.13396206191710147</v>
      </c>
      <c r="K264">
        <v>16.190090282298701</v>
      </c>
      <c r="L264">
        <f>(Table2[[#This Row],[6M Return vs Nifty]]-AVERAGE(Table2[6M Return vs Nifty]))/_xlfn.STDEV.P(Table2[6M Return vs Nifty])</f>
        <v>0.32544039773194849</v>
      </c>
      <c r="M264">
        <v>-2.4918657346324098</v>
      </c>
      <c r="N264">
        <f>(Table2[[#This Row],[1W Return vs Nifty]]-AVERAGE(Table2[1W Return vs Nifty]))/_xlfn.STDEV.P(Table2[1W Return vs Nifty])</f>
        <v>-0.69195188534940044</v>
      </c>
      <c r="O264">
        <v>366.96</v>
      </c>
      <c r="P264">
        <v>350.01987563949098</v>
      </c>
      <c r="Q264">
        <v>298.04265333940202</v>
      </c>
      <c r="R264">
        <v>49.809254973122499</v>
      </c>
      <c r="S264" s="2">
        <f>(Table2[[#This Row],[Close Price]]-Table2[[#This Row],[20D EMA]])/Table2[[#This Row],[20D EMA]]</f>
        <v>8.5567909308917681E-3</v>
      </c>
      <c r="T264" s="2">
        <f>(Table2[[#This Row],[Close Price]]-Table2[[#This Row],[50D EMA]])/Table2[[#This Row],[50D EMA]]</f>
        <v>5.7368526069619306E-2</v>
      </c>
      <c r="U264" s="2">
        <f>(Table2[[#This Row],[Close Price]]-Table2[[#This Row],[200D EMA]])/Table2[[#This Row],[200D EMA]]</f>
        <v>0.24176857189142406</v>
      </c>
      <c r="V264">
        <v>0.56208799884077898</v>
      </c>
      <c r="W264">
        <v>369.15</v>
      </c>
      <c r="X264">
        <v>372.8</v>
      </c>
      <c r="Y264">
        <v>369.15</v>
      </c>
      <c r="Z264">
        <v>372.8</v>
      </c>
      <c r="AA264">
        <v>350.5</v>
      </c>
      <c r="AB264">
        <v>384.2</v>
      </c>
      <c r="AC264" s="2">
        <f>(Table2[[#This Row],[Close Price]]/Table2[[#This Row],[Day Low]])-1</f>
        <v>2.5734796153327189E-3</v>
      </c>
      <c r="AD264" s="2">
        <f>(Table2[[#This Row],[Day High]]/Table2[[#This Row],[Close Price]])-1</f>
        <v>7.2953255876788692E-3</v>
      </c>
      <c r="AE264" s="2">
        <f>(Table2[[#This Row],[Close Price]]/Table2[[#This Row],[Current Week Low]])-1</f>
        <v>2.5734796153327189E-3</v>
      </c>
      <c r="AF264" s="2">
        <f>(Table2[[#This Row],[Current Week High]]/Table2[[#This Row],[Close Price]])-1</f>
        <v>7.2953255876788692E-3</v>
      </c>
      <c r="AG264" s="2">
        <f>(Table2[[#This Row],[Close Price]]/Table2[[#This Row],[Current Month Low]])-1</f>
        <v>5.5920114122681941E-2</v>
      </c>
      <c r="AH264" s="2">
        <f>(Table2[[#This Row],[Current Month High]]/Table2[[#This Row],[Close Price]])-1</f>
        <v>3.80978114023236E-2</v>
      </c>
      <c r="AI264">
        <v>3.80978114023236</v>
      </c>
      <c r="AJ264">
        <v>93.062076160667701</v>
      </c>
      <c r="AK264" t="str">
        <f>IF(AND(Table2[[#This Row],[20D EMA]]&gt;Table2[[#This Row],[50D EMA]],Table2[[#This Row],[50D EMA]]&gt;Table2[[#This Row],[200D EMA]]),"Uptrend","Downtrend/NoTrend")</f>
        <v>Uptrend</v>
      </c>
      <c r="AL264">
        <v>0.14000000000000001</v>
      </c>
      <c r="AM264" t="s">
        <v>10340</v>
      </c>
      <c r="AN264">
        <v>1.86</v>
      </c>
      <c r="AO264" t="s">
        <v>10340</v>
      </c>
      <c r="AP264">
        <v>5.1742002594055002E-2</v>
      </c>
      <c r="AQ264">
        <f>(Table2[[#This Row],[Sharpe Ratio]]-AVERAGE(Table2[Sharpe Ratio]))/_xlfn.STDEV.P(Table2[Sharpe Ratio])</f>
        <v>-0.16046238159111423</v>
      </c>
      <c r="AR2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-0.48584849876434444</v>
      </c>
      <c r="AS264">
        <f>_xlfn.RANK.AVG(Table2[[#This Row],[1Y Return vs Nifty Z-Score]],Table2[1Y Return vs Nifty Z-Score])</f>
        <v>252</v>
      </c>
      <c r="AT264">
        <f>_xlfn.RANK.AVG(Table2[[#This Row],[6M Return vs Nifty Z-Score]],Table2[6M Return vs Nifty Z-Score])</f>
        <v>222</v>
      </c>
      <c r="AU264">
        <f>_xlfn.RANK.AVG(Table2[[#This Row],[Sharpe Ratio Z-Score]],Table2[Sharpe Ratio Z-Score])</f>
        <v>395</v>
      </c>
      <c r="AV264">
        <f>(Table2[[#This Row],[Rank 1Y]]+Table2[[#This Row],[Rank 6M]]+Table2[[#This Row],[Rank Sharpe]])/3</f>
        <v>289.66666666666669</v>
      </c>
    </row>
    <row r="265" spans="1:48" x14ac:dyDescent="0.3">
      <c r="A265" t="s">
        <v>273</v>
      </c>
      <c r="B265" t="s">
        <v>274</v>
      </c>
      <c r="C265" t="s">
        <v>10306</v>
      </c>
      <c r="D265" t="s">
        <v>46</v>
      </c>
      <c r="E265">
        <v>101302.815283488</v>
      </c>
      <c r="F265">
        <v>95.94</v>
      </c>
      <c r="G265">
        <v>28.1072835648508</v>
      </c>
      <c r="H265">
        <f>(Table2[[#This Row],[1Y Return vs Nifty]]-AVERAGE(Table2[1Y Return vs Nifty]))/_xlfn.STDEV.P(Table2[1Y Return vs Nifty])</f>
        <v>-1.1522411719784218E-2</v>
      </c>
      <c r="I265">
        <v>0.90368945877264095</v>
      </c>
      <c r="J265">
        <f>(Table2[[#This Row],[1M Return vs Nifty]]-AVERAGE(Table2[1M Return vs Nifty]))/_xlfn.STDEV.P(Table2[1M Return vs Nifty])</f>
        <v>-5.911780022960194E-2</v>
      </c>
      <c r="K265">
        <v>-3.5992623214494301</v>
      </c>
      <c r="L265">
        <f>(Table2[[#This Row],[6M Return vs Nifty]]-AVERAGE(Table2[6M Return vs Nifty]))/_xlfn.STDEV.P(Table2[6M Return vs Nifty])</f>
        <v>-0.35359566303130963</v>
      </c>
      <c r="M265">
        <v>-3.3736418259811201</v>
      </c>
      <c r="N265">
        <f>(Table2[[#This Row],[1W Return vs Nifty]]-AVERAGE(Table2[1W Return vs Nifty]))/_xlfn.STDEV.P(Table2[1W Return vs Nifty])</f>
        <v>-0.88074259490236972</v>
      </c>
      <c r="O265">
        <v>96</v>
      </c>
      <c r="P265">
        <v>94.759110837399504</v>
      </c>
      <c r="Q265">
        <v>83.1194684328607</v>
      </c>
      <c r="R265">
        <v>50.284296406209101</v>
      </c>
      <c r="S265" s="2">
        <f>(Table2[[#This Row],[Close Price]]-Table2[[#This Row],[20D EMA]])/Table2[[#This Row],[20D EMA]]</f>
        <v>-6.2500000000002365E-4</v>
      </c>
      <c r="T265" s="2">
        <f>(Table2[[#This Row],[Close Price]]-Table2[[#This Row],[50D EMA]])/Table2[[#This Row],[50D EMA]]</f>
        <v>1.2462011854742104E-2</v>
      </c>
      <c r="U265" s="2">
        <f>(Table2[[#This Row],[Close Price]]-Table2[[#This Row],[200D EMA]])/Table2[[#This Row],[200D EMA]]</f>
        <v>0.15424222277714653</v>
      </c>
      <c r="V265">
        <v>0.65567594419262298</v>
      </c>
      <c r="W265">
        <v>94.9</v>
      </c>
      <c r="X265">
        <v>96.71</v>
      </c>
      <c r="Y265">
        <v>94.9</v>
      </c>
      <c r="Z265">
        <v>96.71</v>
      </c>
      <c r="AA265">
        <v>90.1</v>
      </c>
      <c r="AB265">
        <v>102.53</v>
      </c>
      <c r="AC265" s="2">
        <f>(Table2[[#This Row],[Close Price]]/Table2[[#This Row],[Day Low]])-1</f>
        <v>1.0958904109588996E-2</v>
      </c>
      <c r="AD265" s="2">
        <f>(Table2[[#This Row],[Day High]]/Table2[[#This Row],[Close Price]])-1</f>
        <v>8.025849489263992E-3</v>
      </c>
      <c r="AE265" s="2">
        <f>(Table2[[#This Row],[Close Price]]/Table2[[#This Row],[Current Week Low]])-1</f>
        <v>1.0958904109588996E-2</v>
      </c>
      <c r="AF265" s="2">
        <f>(Table2[[#This Row],[Current Week High]]/Table2[[#This Row],[Close Price]])-1</f>
        <v>8.025849489263992E-3</v>
      </c>
      <c r="AG265" s="2">
        <f>(Table2[[#This Row],[Close Price]]/Table2[[#This Row],[Current Month Low]])-1</f>
        <v>6.4816870144284167E-2</v>
      </c>
      <c r="AH265" s="2">
        <f>(Table2[[#This Row],[Current Month High]]/Table2[[#This Row],[Close Price]])-1</f>
        <v>6.8688763810714981E-2</v>
      </c>
      <c r="AI265">
        <v>8.1405044819679002</v>
      </c>
      <c r="AJ265">
        <v>84.5</v>
      </c>
      <c r="AK265" t="str">
        <f>IF(AND(Table2[[#This Row],[20D EMA]]&gt;Table2[[#This Row],[50D EMA]],Table2[[#This Row],[50D EMA]]&gt;Table2[[#This Row],[200D EMA]]),"Uptrend","Downtrend/NoTrend")</f>
        <v>Uptrend</v>
      </c>
      <c r="AL265">
        <v>0.06</v>
      </c>
      <c r="AM265" t="s">
        <v>10340</v>
      </c>
      <c r="AN265">
        <v>-1.07</v>
      </c>
      <c r="AO265" t="s">
        <v>10339</v>
      </c>
      <c r="AP265">
        <v>0.151298262603036</v>
      </c>
      <c r="AQ265">
        <f>(Table2[[#This Row],[Sharpe Ratio]]-AVERAGE(Table2[Sharpe Ratio]))/_xlfn.STDEV.P(Table2[Sharpe Ratio])</f>
        <v>0.97508589164382264</v>
      </c>
      <c r="AR2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-0.32989257823924278</v>
      </c>
      <c r="AS265">
        <f>_xlfn.RANK.AVG(Table2[[#This Row],[1Y Return vs Nifty Z-Score]],Table2[1Y Return vs Nifty Z-Score])</f>
        <v>303</v>
      </c>
      <c r="AT265">
        <f>_xlfn.RANK.AVG(Table2[[#This Row],[6M Return vs Nifty Z-Score]],Table2[6M Return vs Nifty Z-Score])</f>
        <v>444</v>
      </c>
      <c r="AU265">
        <f>_xlfn.RANK.AVG(Table2[[#This Row],[Sharpe Ratio Z-Score]],Table2[Sharpe Ratio Z-Score])</f>
        <v>125</v>
      </c>
      <c r="AV265">
        <f>(Table2[[#This Row],[Rank 1Y]]+Table2[[#This Row],[Rank 6M]]+Table2[[#This Row],[Rank Sharpe]])/3</f>
        <v>290.66666666666669</v>
      </c>
    </row>
    <row r="266" spans="1:48" x14ac:dyDescent="0.3">
      <c r="A266" t="s">
        <v>1957</v>
      </c>
      <c r="B266" t="s">
        <v>1958</v>
      </c>
      <c r="C266" t="s">
        <v>10293</v>
      </c>
      <c r="D266" t="s">
        <v>57</v>
      </c>
      <c r="E266">
        <v>3526.2673011849902</v>
      </c>
      <c r="F266">
        <v>266.64999999999998</v>
      </c>
      <c r="G266">
        <v>35.494438854051999</v>
      </c>
      <c r="H266">
        <f>(Table2[[#This Row],[1Y Return vs Nifty]]-AVERAGE(Table2[1Y Return vs Nifty]))/_xlfn.STDEV.P(Table2[1Y Return vs Nifty])</f>
        <v>0.10562983416600172</v>
      </c>
      <c r="I266">
        <v>0.60712600118577098</v>
      </c>
      <c r="J266">
        <f>(Table2[[#This Row],[1M Return vs Nifty]]-AVERAGE(Table2[1M Return vs Nifty]))/_xlfn.STDEV.P(Table2[1M Return vs Nifty])</f>
        <v>-8.7012698483285272E-2</v>
      </c>
      <c r="K266">
        <v>21.580383549811302</v>
      </c>
      <c r="L266">
        <f>(Table2[[#This Row],[6M Return vs Nifty]]-AVERAGE(Table2[6M Return vs Nifty]))/_xlfn.STDEV.P(Table2[6M Return vs Nifty])</f>
        <v>0.51039862148087589</v>
      </c>
      <c r="M266">
        <v>5.2627825647975</v>
      </c>
      <c r="N266">
        <f>(Table2[[#This Row],[1W Return vs Nifty]]-AVERAGE(Table2[1W Return vs Nifty]))/_xlfn.STDEV.P(Table2[1W Return vs Nifty])</f>
        <v>0.9683398476049897</v>
      </c>
      <c r="O266">
        <v>259.58</v>
      </c>
      <c r="P266">
        <v>242.01622748079899</v>
      </c>
      <c r="Q266">
        <v>205.493195553259</v>
      </c>
      <c r="R266">
        <v>55.575436132017501</v>
      </c>
      <c r="S266" s="2">
        <f>(Table2[[#This Row],[Close Price]]-Table2[[#This Row],[20D EMA]])/Table2[[#This Row],[20D EMA]]</f>
        <v>2.7236304800061614E-2</v>
      </c>
      <c r="T266" s="2">
        <f>(Table2[[#This Row],[Close Price]]-Table2[[#This Row],[50D EMA]])/Table2[[#This Row],[50D EMA]]</f>
        <v>0.10178562311965372</v>
      </c>
      <c r="U266" s="2">
        <f>(Table2[[#This Row],[Close Price]]-Table2[[#This Row],[200D EMA]])/Table2[[#This Row],[200D EMA]]</f>
        <v>0.29760987599655375</v>
      </c>
      <c r="V266">
        <v>0.81035148964012504</v>
      </c>
      <c r="W266">
        <v>265.89999999999998</v>
      </c>
      <c r="X266">
        <v>274</v>
      </c>
      <c r="Y266">
        <v>265.89999999999998</v>
      </c>
      <c r="Z266">
        <v>274</v>
      </c>
      <c r="AA266">
        <v>240.55</v>
      </c>
      <c r="AB266">
        <v>293.55</v>
      </c>
      <c r="AC266" s="2">
        <f>(Table2[[#This Row],[Close Price]]/Table2[[#This Row],[Day Low]])-1</f>
        <v>2.8206092515983272E-3</v>
      </c>
      <c r="AD266" s="2">
        <f>(Table2[[#This Row],[Day High]]/Table2[[#This Row],[Close Price]])-1</f>
        <v>2.7564222763922785E-2</v>
      </c>
      <c r="AE266" s="2">
        <f>(Table2[[#This Row],[Close Price]]/Table2[[#This Row],[Current Week Low]])-1</f>
        <v>2.8206092515983272E-3</v>
      </c>
      <c r="AF266" s="2">
        <f>(Table2[[#This Row],[Current Week High]]/Table2[[#This Row],[Close Price]])-1</f>
        <v>2.7564222763922785E-2</v>
      </c>
      <c r="AG266" s="2">
        <f>(Table2[[#This Row],[Close Price]]/Table2[[#This Row],[Current Month Low]])-1</f>
        <v>0.10850135107046333</v>
      </c>
      <c r="AH266" s="2">
        <f>(Table2[[#This Row],[Current Month High]]/Table2[[#This Row],[Close Price]])-1</f>
        <v>0.10088130508156778</v>
      </c>
      <c r="AI266">
        <v>10.0881305081567</v>
      </c>
      <c r="AJ266">
        <v>72.365869424692903</v>
      </c>
      <c r="AK266" t="str">
        <f>IF(AND(Table2[[#This Row],[20D EMA]]&gt;Table2[[#This Row],[50D EMA]],Table2[[#This Row],[50D EMA]]&gt;Table2[[#This Row],[200D EMA]]),"Uptrend","Downtrend/NoTrend")</f>
        <v>Uptrend</v>
      </c>
      <c r="AL266">
        <v>0.3</v>
      </c>
      <c r="AM266" t="s">
        <v>10340</v>
      </c>
      <c r="AN266">
        <v>1.39</v>
      </c>
      <c r="AO266" t="s">
        <v>10340</v>
      </c>
      <c r="AP266">
        <v>4.1781666437114999E-2</v>
      </c>
      <c r="AQ266">
        <f>(Table2[[#This Row],[Sharpe Ratio]]-AVERAGE(Table2[Sharpe Ratio]))/_xlfn.STDEV.P(Table2[Sharpe Ratio])</f>
        <v>-0.27407093340726735</v>
      </c>
      <c r="AR2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1.2232846713613146</v>
      </c>
      <c r="AS266">
        <f>_xlfn.RANK.AVG(Table2[[#This Row],[1Y Return vs Nifty Z-Score]],Table2[1Y Return vs Nifty Z-Score])</f>
        <v>271</v>
      </c>
      <c r="AT266">
        <f>_xlfn.RANK.AVG(Table2[[#This Row],[6M Return vs Nifty Z-Score]],Table2[6M Return vs Nifty Z-Score])</f>
        <v>186</v>
      </c>
      <c r="AU266">
        <f>_xlfn.RANK.AVG(Table2[[#This Row],[Sharpe Ratio Z-Score]],Table2[Sharpe Ratio Z-Score])</f>
        <v>420</v>
      </c>
      <c r="AV266">
        <f>(Table2[[#This Row],[Rank 1Y]]+Table2[[#This Row],[Rank 6M]]+Table2[[#This Row],[Rank Sharpe]])/3</f>
        <v>292.33333333333331</v>
      </c>
    </row>
    <row r="267" spans="1:48" x14ac:dyDescent="0.3">
      <c r="A267" t="s">
        <v>49</v>
      </c>
      <c r="B267" t="s">
        <v>50</v>
      </c>
      <c r="C267" t="s">
        <v>10299</v>
      </c>
      <c r="D267" t="s">
        <v>51</v>
      </c>
      <c r="E267">
        <v>425270.12675765</v>
      </c>
      <c r="F267">
        <v>1772.45</v>
      </c>
      <c r="G267">
        <v>28.860856296042201</v>
      </c>
      <c r="H267">
        <f>(Table2[[#This Row],[1Y Return vs Nifty]]-AVERAGE(Table2[1Y Return vs Nifty]))/_xlfn.STDEV.P(Table2[1Y Return vs Nifty])</f>
        <v>4.2843193263135268E-4</v>
      </c>
      <c r="I267">
        <v>4.3569643328121499</v>
      </c>
      <c r="J267">
        <f>(Table2[[#This Row],[1M Return vs Nifty]]-AVERAGE(Table2[1M Return vs Nifty]))/_xlfn.STDEV.P(Table2[1M Return vs Nifty])</f>
        <v>0.26569885802343457</v>
      </c>
      <c r="K267">
        <v>0.78382961563477505</v>
      </c>
      <c r="L267">
        <f>(Table2[[#This Row],[6M Return vs Nifty]]-AVERAGE(Table2[6M Return vs Nifty]))/_xlfn.STDEV.P(Table2[6M Return vs Nifty])</f>
        <v>-0.20319774236577226</v>
      </c>
      <c r="M267">
        <v>-2.00884055307788E-2</v>
      </c>
      <c r="N267">
        <f>(Table2[[#This Row],[1W Return vs Nifty]]-AVERAGE(Table2[1W Return vs Nifty]))/_xlfn.STDEV.P(Table2[1W Return vs Nifty])</f>
        <v>-0.16273749589562972</v>
      </c>
      <c r="O267">
        <v>1727.08</v>
      </c>
      <c r="P267">
        <v>1657.0497407277701</v>
      </c>
      <c r="Q267">
        <v>1481.4146117202799</v>
      </c>
      <c r="R267">
        <v>70.989717170806898</v>
      </c>
      <c r="S267" s="2">
        <f>(Table2[[#This Row],[Close Price]]-Table2[[#This Row],[20D EMA]])/Table2[[#This Row],[20D EMA]]</f>
        <v>2.6269773258911062E-2</v>
      </c>
      <c r="T267" s="2">
        <f>(Table2[[#This Row],[Close Price]]-Table2[[#This Row],[50D EMA]])/Table2[[#This Row],[50D EMA]]</f>
        <v>6.9642000741357707E-2</v>
      </c>
      <c r="U267" s="2">
        <f>(Table2[[#This Row],[Close Price]]-Table2[[#This Row],[200D EMA]])/Table2[[#This Row],[200D EMA]]</f>
        <v>0.19645775461992898</v>
      </c>
      <c r="V267">
        <v>0.76096779295764205</v>
      </c>
      <c r="W267">
        <v>1764.5</v>
      </c>
      <c r="X267">
        <v>1780</v>
      </c>
      <c r="Y267">
        <v>1764.5</v>
      </c>
      <c r="Z267">
        <v>1780</v>
      </c>
      <c r="AA267">
        <v>1681.3</v>
      </c>
      <c r="AB267">
        <v>1781.45</v>
      </c>
      <c r="AC267" s="2">
        <f>(Table2[[#This Row],[Close Price]]/Table2[[#This Row],[Day Low]])-1</f>
        <v>4.50552564465867E-3</v>
      </c>
      <c r="AD267" s="2">
        <f>(Table2[[#This Row],[Day High]]/Table2[[#This Row],[Close Price]])-1</f>
        <v>4.2596406104544737E-3</v>
      </c>
      <c r="AE267" s="2">
        <f>(Table2[[#This Row],[Close Price]]/Table2[[#This Row],[Current Week Low]])-1</f>
        <v>4.50552564465867E-3</v>
      </c>
      <c r="AF267" s="2">
        <f>(Table2[[#This Row],[Current Week High]]/Table2[[#This Row],[Close Price]])-1</f>
        <v>4.2596406104544737E-3</v>
      </c>
      <c r="AG267" s="2">
        <f>(Table2[[#This Row],[Close Price]]/Table2[[#This Row],[Current Month Low]])-1</f>
        <v>5.421400107060026E-2</v>
      </c>
      <c r="AH267" s="2">
        <f>(Table2[[#This Row],[Current Month High]]/Table2[[#This Row],[Close Price]])-1</f>
        <v>5.0777172839855389E-3</v>
      </c>
      <c r="AI267">
        <v>0.507771728398553</v>
      </c>
      <c r="AJ267">
        <v>65.905368090981398</v>
      </c>
      <c r="AK267" t="str">
        <f>IF(AND(Table2[[#This Row],[20D EMA]]&gt;Table2[[#This Row],[50D EMA]],Table2[[#This Row],[50D EMA]]&gt;Table2[[#This Row],[200D EMA]]),"Uptrend","Downtrend/NoTrend")</f>
        <v>Uptrend</v>
      </c>
      <c r="AL267">
        <v>0.02</v>
      </c>
      <c r="AM267" t="s">
        <v>10340</v>
      </c>
      <c r="AN267">
        <v>2.19</v>
      </c>
      <c r="AO267" t="s">
        <v>10340</v>
      </c>
      <c r="AP267">
        <v>0.122514681179966</v>
      </c>
      <c r="AQ267">
        <f>(Table2[[#This Row],[Sharpe Ratio]]-AVERAGE(Table2[Sharpe Ratio]))/_xlfn.STDEV.P(Table2[Sharpe Ratio])</f>
        <v>0.64677759461121209</v>
      </c>
      <c r="AR2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0.54696964630587608</v>
      </c>
      <c r="AS267">
        <f>_xlfn.RANK.AVG(Table2[[#This Row],[1Y Return vs Nifty Z-Score]],Table2[1Y Return vs Nifty Z-Score])</f>
        <v>298</v>
      </c>
      <c r="AT267">
        <f>_xlfn.RANK.AVG(Table2[[#This Row],[6M Return vs Nifty Z-Score]],Table2[6M Return vs Nifty Z-Score])</f>
        <v>392</v>
      </c>
      <c r="AU267">
        <f>_xlfn.RANK.AVG(Table2[[#This Row],[Sharpe Ratio Z-Score]],Table2[Sharpe Ratio Z-Score])</f>
        <v>188</v>
      </c>
      <c r="AV267">
        <f>(Table2[[#This Row],[Rank 1Y]]+Table2[[#This Row],[Rank 6M]]+Table2[[#This Row],[Rank Sharpe]])/3</f>
        <v>292.66666666666669</v>
      </c>
    </row>
    <row r="268" spans="1:48" x14ac:dyDescent="0.3">
      <c r="A268" t="s">
        <v>1453</v>
      </c>
      <c r="B268" t="s">
        <v>1454</v>
      </c>
      <c r="C268" t="s">
        <v>10297</v>
      </c>
      <c r="D268" t="s">
        <v>121</v>
      </c>
      <c r="E268">
        <v>7268.2944283199904</v>
      </c>
      <c r="F268">
        <v>1204.8</v>
      </c>
      <c r="G268">
        <v>24.297123548742601</v>
      </c>
      <c r="H268">
        <f>(Table2[[#This Row],[1Y Return vs Nifty]]-AVERAGE(Table2[1Y Return vs Nifty]))/_xlfn.STDEV.P(Table2[1Y Return vs Nifty])</f>
        <v>-7.1947404236702775E-2</v>
      </c>
      <c r="I268">
        <v>0.61732509960801796</v>
      </c>
      <c r="J268">
        <f>(Table2[[#This Row],[1M Return vs Nifty]]-AVERAGE(Table2[1M Return vs Nifty]))/_xlfn.STDEV.P(Table2[1M Return vs Nifty])</f>
        <v>-8.6053366490453531E-2</v>
      </c>
      <c r="K268">
        <v>7.7488424787958898</v>
      </c>
      <c r="L268">
        <f>(Table2[[#This Row],[6M Return vs Nifty]]-AVERAGE(Table2[6M Return vs Nifty]))/_xlfn.STDEV.P(Table2[6M Return vs Nifty])</f>
        <v>3.5794153552569805E-2</v>
      </c>
      <c r="M268">
        <v>-1.6505029002329801</v>
      </c>
      <c r="N268">
        <f>(Table2[[#This Row],[1W Return vs Nifty]]-AVERAGE(Table2[1W Return vs Nifty]))/_xlfn.STDEV.P(Table2[1W Return vs Nifty])</f>
        <v>-0.51181376632327491</v>
      </c>
      <c r="O268">
        <v>1198.33</v>
      </c>
      <c r="P268">
        <v>1142.5297003619801</v>
      </c>
      <c r="Q268">
        <v>966.34834014835201</v>
      </c>
      <c r="R268">
        <v>49.4268434341746</v>
      </c>
      <c r="S268" s="2">
        <f>(Table2[[#This Row],[Close Price]]-Table2[[#This Row],[20D EMA]])/Table2[[#This Row],[20D EMA]]</f>
        <v>5.3991805262323632E-3</v>
      </c>
      <c r="T268" s="2">
        <f>(Table2[[#This Row],[Close Price]]-Table2[[#This Row],[50D EMA]])/Table2[[#This Row],[50D EMA]]</f>
        <v>5.4502127706869408E-2</v>
      </c>
      <c r="U268" s="2">
        <f>(Table2[[#This Row],[Close Price]]-Table2[[#This Row],[200D EMA]])/Table2[[#This Row],[200D EMA]]</f>
        <v>0.24675538824337534</v>
      </c>
      <c r="V268">
        <v>0.599830041159086</v>
      </c>
      <c r="W268">
        <v>1195.3499999999999</v>
      </c>
      <c r="X268">
        <v>1235.6500000000001</v>
      </c>
      <c r="Y268">
        <v>1195.3499999999999</v>
      </c>
      <c r="Z268">
        <v>1235.6500000000001</v>
      </c>
      <c r="AA268">
        <v>1145.95</v>
      </c>
      <c r="AB268">
        <v>1259</v>
      </c>
      <c r="AC268" s="2">
        <f>(Table2[[#This Row],[Close Price]]/Table2[[#This Row],[Day Low]])-1</f>
        <v>7.9056343330405898E-3</v>
      </c>
      <c r="AD268" s="2">
        <f>(Table2[[#This Row],[Day High]]/Table2[[#This Row],[Close Price]])-1</f>
        <v>2.5605909694555118E-2</v>
      </c>
      <c r="AE268" s="2">
        <f>(Table2[[#This Row],[Close Price]]/Table2[[#This Row],[Current Week Low]])-1</f>
        <v>7.9056343330405898E-3</v>
      </c>
      <c r="AF268" s="2">
        <f>(Table2[[#This Row],[Current Week High]]/Table2[[#This Row],[Close Price]])-1</f>
        <v>2.5605909694555118E-2</v>
      </c>
      <c r="AG268" s="2">
        <f>(Table2[[#This Row],[Close Price]]/Table2[[#This Row],[Current Month Low]])-1</f>
        <v>5.1354771150573741E-2</v>
      </c>
      <c r="AH268" s="2">
        <f>(Table2[[#This Row],[Current Month High]]/Table2[[#This Row],[Close Price]])-1</f>
        <v>4.4986719787516671E-2</v>
      </c>
      <c r="AI268">
        <v>11.728087649402299</v>
      </c>
      <c r="AJ268">
        <v>84.998080614203403</v>
      </c>
      <c r="AK268" t="str">
        <f>IF(AND(Table2[[#This Row],[20D EMA]]&gt;Table2[[#This Row],[50D EMA]],Table2[[#This Row],[50D EMA]]&gt;Table2[[#This Row],[200D EMA]]),"Uptrend","Downtrend/NoTrend")</f>
        <v>Uptrend</v>
      </c>
      <c r="AL268">
        <v>0.2</v>
      </c>
      <c r="AM268" t="s">
        <v>10340</v>
      </c>
      <c r="AN268">
        <v>3.46</v>
      </c>
      <c r="AO268" t="s">
        <v>10340</v>
      </c>
      <c r="AP268">
        <v>9.2217283542193995E-2</v>
      </c>
      <c r="AQ268">
        <f>(Table2[[#This Row],[Sharpe Ratio]]-AVERAGE(Table2[Sharpe Ratio]))/_xlfn.STDEV.P(Table2[Sharpe Ratio])</f>
        <v>0.30120256429186648</v>
      </c>
      <c r="AR2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-0.3328178192059949</v>
      </c>
      <c r="AS268">
        <f>_xlfn.RANK.AVG(Table2[[#This Row],[1Y Return vs Nifty Z-Score]],Table2[1Y Return vs Nifty Z-Score])</f>
        <v>320</v>
      </c>
      <c r="AT268">
        <f>_xlfn.RANK.AVG(Table2[[#This Row],[6M Return vs Nifty Z-Score]],Table2[6M Return vs Nifty Z-Score])</f>
        <v>305</v>
      </c>
      <c r="AU268">
        <f>_xlfn.RANK.AVG(Table2[[#This Row],[Sharpe Ratio Z-Score]],Table2[Sharpe Ratio Z-Score])</f>
        <v>253</v>
      </c>
      <c r="AV268">
        <f>(Table2[[#This Row],[Rank 1Y]]+Table2[[#This Row],[Rank 6M]]+Table2[[#This Row],[Rank Sharpe]])/3</f>
        <v>292.66666666666669</v>
      </c>
    </row>
    <row r="269" spans="1:48" x14ac:dyDescent="0.3">
      <c r="A269" t="s">
        <v>147</v>
      </c>
      <c r="B269" t="s">
        <v>148</v>
      </c>
      <c r="C269" t="s">
        <v>6655</v>
      </c>
      <c r="D269" t="s">
        <v>80</v>
      </c>
      <c r="E269">
        <v>183627.96222513</v>
      </c>
      <c r="F269">
        <v>2736.6</v>
      </c>
      <c r="G269">
        <v>24.132065020175801</v>
      </c>
      <c r="H269">
        <f>(Table2[[#This Row],[1Y Return vs Nifty]]-AVERAGE(Table2[1Y Return vs Nifty]))/_xlfn.STDEV.P(Table2[1Y Return vs Nifty])</f>
        <v>-7.4565052921098399E-2</v>
      </c>
      <c r="I269">
        <v>-3.24136284365439</v>
      </c>
      <c r="J269">
        <f>(Table2[[#This Row],[1M Return vs Nifty]]-AVERAGE(Table2[1M Return vs Nifty]))/_xlfn.STDEV.P(Table2[1M Return vs Nifty])</f>
        <v>-0.44900336864468054</v>
      </c>
      <c r="K269">
        <v>12.078703114859501</v>
      </c>
      <c r="L269">
        <f>(Table2[[#This Row],[6M Return vs Nifty]]-AVERAGE(Table2[6M Return vs Nifty]))/_xlfn.STDEV.P(Table2[6M Return vs Nifty])</f>
        <v>0.18436553781350132</v>
      </c>
      <c r="M269">
        <v>3.1282267109389199</v>
      </c>
      <c r="N269">
        <f>(Table2[[#This Row],[1W Return vs Nifty]]-AVERAGE(Table2[1W Return vs Nifty]))/_xlfn.STDEV.P(Table2[1W Return vs Nifty])</f>
        <v>0.51132551235121182</v>
      </c>
      <c r="O269">
        <v>2671.86</v>
      </c>
      <c r="P269">
        <v>2637.5477039872098</v>
      </c>
      <c r="Q269">
        <v>2353.05761485741</v>
      </c>
      <c r="R269">
        <v>64.983756184224106</v>
      </c>
      <c r="S269" s="2">
        <f>(Table2[[#This Row],[Close Price]]-Table2[[#This Row],[20D EMA]])/Table2[[#This Row],[20D EMA]]</f>
        <v>2.4230311468415179E-2</v>
      </c>
      <c r="T269" s="2">
        <f>(Table2[[#This Row],[Close Price]]-Table2[[#This Row],[50D EMA]])/Table2[[#This Row],[50D EMA]]</f>
        <v>3.7554693650868047E-2</v>
      </c>
      <c r="U269" s="2">
        <f>(Table2[[#This Row],[Close Price]]-Table2[[#This Row],[200D EMA]])/Table2[[#This Row],[200D EMA]]</f>
        <v>0.16299744754266532</v>
      </c>
      <c r="V269">
        <v>0.919844721748036</v>
      </c>
      <c r="W269">
        <v>2712.8</v>
      </c>
      <c r="X269">
        <v>2763.2</v>
      </c>
      <c r="Y269">
        <v>2712.8</v>
      </c>
      <c r="Z269">
        <v>2763.2</v>
      </c>
      <c r="AA269">
        <v>2505.0500000000002</v>
      </c>
      <c r="AB269">
        <v>2788.65</v>
      </c>
      <c r="AC269" s="2">
        <f>(Table2[[#This Row],[Close Price]]/Table2[[#This Row],[Day Low]])-1</f>
        <v>8.7732232379826858E-3</v>
      </c>
      <c r="AD269" s="2">
        <f>(Table2[[#This Row],[Day High]]/Table2[[#This Row],[Close Price]])-1</f>
        <v>9.7200906234011786E-3</v>
      </c>
      <c r="AE269" s="2">
        <f>(Table2[[#This Row],[Close Price]]/Table2[[#This Row],[Current Week Low]])-1</f>
        <v>8.7732232379826858E-3</v>
      </c>
      <c r="AF269" s="2">
        <f>(Table2[[#This Row],[Current Week High]]/Table2[[#This Row],[Close Price]])-1</f>
        <v>9.7200906234011786E-3</v>
      </c>
      <c r="AG269" s="2">
        <f>(Table2[[#This Row],[Close Price]]/Table2[[#This Row],[Current Month Low]])-1</f>
        <v>9.2433284764775081E-2</v>
      </c>
      <c r="AH269" s="2">
        <f>(Table2[[#This Row],[Current Month High]]/Table2[[#This Row],[Close Price]])-1</f>
        <v>1.9019951764963849E-2</v>
      </c>
      <c r="AI269">
        <v>5.1578601183950896</v>
      </c>
      <c r="AJ269">
        <v>55.374161583413098</v>
      </c>
      <c r="AK269" t="str">
        <f>IF(AND(Table2[[#This Row],[20D EMA]]&gt;Table2[[#This Row],[50D EMA]],Table2[[#This Row],[50D EMA]]&gt;Table2[[#This Row],[200D EMA]]),"Uptrend","Downtrend/NoTrend")</f>
        <v>Uptrend</v>
      </c>
      <c r="AL269">
        <v>7.0000000000000007E-2</v>
      </c>
      <c r="AM269" t="s">
        <v>10340</v>
      </c>
      <c r="AN269">
        <v>3.78</v>
      </c>
      <c r="AO269" t="s">
        <v>10340</v>
      </c>
      <c r="AP269">
        <v>8.3927808201136003E-2</v>
      </c>
      <c r="AQ269">
        <f>(Table2[[#This Row],[Sharpe Ratio]]-AVERAGE(Table2[Sharpe Ratio]))/_xlfn.STDEV.P(Table2[Sharpe Ratio])</f>
        <v>0.20665201158214405</v>
      </c>
      <c r="AR2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0.3787746401810782</v>
      </c>
      <c r="AS269">
        <f>_xlfn.RANK.AVG(Table2[[#This Row],[1Y Return vs Nifty Z-Score]],Table2[1Y Return vs Nifty Z-Score])</f>
        <v>322</v>
      </c>
      <c r="AT269">
        <f>_xlfn.RANK.AVG(Table2[[#This Row],[6M Return vs Nifty Z-Score]],Table2[6M Return vs Nifty Z-Score])</f>
        <v>268</v>
      </c>
      <c r="AU269">
        <f>_xlfn.RANK.AVG(Table2[[#This Row],[Sharpe Ratio Z-Score]],Table2[Sharpe Ratio Z-Score])</f>
        <v>290</v>
      </c>
      <c r="AV269">
        <f>(Table2[[#This Row],[Rank 1Y]]+Table2[[#This Row],[Rank 6M]]+Table2[[#This Row],[Rank Sharpe]])/3</f>
        <v>293.33333333333331</v>
      </c>
    </row>
    <row r="270" spans="1:48" x14ac:dyDescent="0.3">
      <c r="A270" t="s">
        <v>744</v>
      </c>
      <c r="B270" t="s">
        <v>745</v>
      </c>
      <c r="C270" t="s">
        <v>10305</v>
      </c>
      <c r="D270" t="s">
        <v>253</v>
      </c>
      <c r="E270">
        <v>22765.090752</v>
      </c>
      <c r="F270">
        <v>720</v>
      </c>
      <c r="G270">
        <v>25.370494399351699</v>
      </c>
      <c r="H270">
        <f>(Table2[[#This Row],[1Y Return vs Nifty]]-AVERAGE(Table2[1Y Return vs Nifty]))/_xlfn.STDEV.P(Table2[1Y Return vs Nifty])</f>
        <v>-5.4924910340978829E-2</v>
      </c>
      <c r="I270">
        <v>-2.4381713542927002</v>
      </c>
      <c r="J270">
        <f>(Table2[[#This Row],[1M Return vs Nifty]]-AVERAGE(Table2[1M Return vs Nifty]))/_xlfn.STDEV.P(Table2[1M Return vs Nifty])</f>
        <v>-0.37345479952467758</v>
      </c>
      <c r="K270">
        <v>2.7169060333164001</v>
      </c>
      <c r="L270">
        <f>(Table2[[#This Row],[6M Return vs Nifty]]-AVERAGE(Table2[6M Return vs Nifty]))/_xlfn.STDEV.P(Table2[6M Return vs Nifty])</f>
        <v>-0.13686770003946253</v>
      </c>
      <c r="M270">
        <v>12.597790077438701</v>
      </c>
      <c r="N270">
        <f>(Table2[[#This Row],[1W Return vs Nifty]]-AVERAGE(Table2[1W Return vs Nifty]))/_xlfn.STDEV.P(Table2[1W Return vs Nifty])</f>
        <v>2.538785322906794</v>
      </c>
      <c r="O270">
        <v>657.98</v>
      </c>
      <c r="P270">
        <v>665.36130633411994</v>
      </c>
      <c r="Q270">
        <v>621.82347330105802</v>
      </c>
      <c r="R270">
        <v>78.667584261879199</v>
      </c>
      <c r="S270" s="2">
        <f>(Table2[[#This Row],[Close Price]]-Table2[[#This Row],[20D EMA]])/Table2[[#This Row],[20D EMA]]</f>
        <v>9.425818413933551E-2</v>
      </c>
      <c r="T270" s="2">
        <f>(Table2[[#This Row],[Close Price]]-Table2[[#This Row],[50D EMA]])/Table2[[#This Row],[50D EMA]]</f>
        <v>8.2118832498568106E-2</v>
      </c>
      <c r="U270" s="2">
        <f>(Table2[[#This Row],[Close Price]]-Table2[[#This Row],[200D EMA]])/Table2[[#This Row],[200D EMA]]</f>
        <v>0.1578848835952667</v>
      </c>
      <c r="V270">
        <v>1.7686660773380201</v>
      </c>
      <c r="W270">
        <v>697.05</v>
      </c>
      <c r="X270">
        <v>728.9</v>
      </c>
      <c r="Y270">
        <v>697.05</v>
      </c>
      <c r="Z270">
        <v>728.9</v>
      </c>
      <c r="AA270">
        <v>591.54999999999995</v>
      </c>
      <c r="AB270">
        <v>738</v>
      </c>
      <c r="AC270" s="2">
        <f>(Table2[[#This Row],[Close Price]]/Table2[[#This Row],[Day Low]])-1</f>
        <v>3.2924467398321555E-2</v>
      </c>
      <c r="AD270" s="2">
        <f>(Table2[[#This Row],[Day High]]/Table2[[#This Row],[Close Price]])-1</f>
        <v>1.2361111111111045E-2</v>
      </c>
      <c r="AE270" s="2">
        <f>(Table2[[#This Row],[Close Price]]/Table2[[#This Row],[Current Week Low]])-1</f>
        <v>3.2924467398321555E-2</v>
      </c>
      <c r="AF270" s="2">
        <f>(Table2[[#This Row],[Current Week High]]/Table2[[#This Row],[Close Price]])-1</f>
        <v>1.2361111111111045E-2</v>
      </c>
      <c r="AG270" s="2">
        <f>(Table2[[#This Row],[Close Price]]/Table2[[#This Row],[Current Month Low]])-1</f>
        <v>0.21714140816499028</v>
      </c>
      <c r="AH270" s="2">
        <f>(Table2[[#This Row],[Current Month High]]/Table2[[#This Row],[Close Price]])-1</f>
        <v>2.4999999999999911E-2</v>
      </c>
      <c r="AI270">
        <v>10.9652777777777</v>
      </c>
      <c r="AJ270">
        <v>55.5075593952483</v>
      </c>
      <c r="AK270" t="str">
        <f>IF(AND(Table2[[#This Row],[20D EMA]]&gt;Table2[[#This Row],[50D EMA]],Table2[[#This Row],[50D EMA]]&gt;Table2[[#This Row],[200D EMA]]),"Uptrend","Downtrend/NoTrend")</f>
        <v>Downtrend/NoTrend</v>
      </c>
      <c r="AL270">
        <v>0.1</v>
      </c>
      <c r="AM270" t="s">
        <v>10340</v>
      </c>
      <c r="AN270">
        <v>12.47</v>
      </c>
      <c r="AO270" t="s">
        <v>10340</v>
      </c>
      <c r="AP270">
        <v>0.117094700296582</v>
      </c>
      <c r="AQ270">
        <f>(Table2[[#This Row],[Sharpe Ratio]]-AVERAGE(Table2[Sharpe Ratio]))/_xlfn.STDEV.P(Table2[Sharpe Ratio])</f>
        <v>0.58495677156565118</v>
      </c>
      <c r="AR2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0">
        <f>_xlfn.RANK.AVG(Table2[[#This Row],[1Y Return vs Nifty Z-Score]],Table2[1Y Return vs Nifty Z-Score])</f>
        <v>317</v>
      </c>
      <c r="AT270">
        <f>_xlfn.RANK.AVG(Table2[[#This Row],[6M Return vs Nifty Z-Score]],Table2[6M Return vs Nifty Z-Score])</f>
        <v>363</v>
      </c>
      <c r="AU270">
        <f>_xlfn.RANK.AVG(Table2[[#This Row],[Sharpe Ratio Z-Score]],Table2[Sharpe Ratio Z-Score])</f>
        <v>200</v>
      </c>
      <c r="AV270">
        <f>(Table2[[#This Row],[Rank 1Y]]+Table2[[#This Row],[Rank 6M]]+Table2[[#This Row],[Rank Sharpe]])/3</f>
        <v>293.33333333333331</v>
      </c>
    </row>
    <row r="271" spans="1:48" x14ac:dyDescent="0.3">
      <c r="A271" t="s">
        <v>640</v>
      </c>
      <c r="B271" t="s">
        <v>641</v>
      </c>
      <c r="C271" t="s">
        <v>10305</v>
      </c>
      <c r="D271" t="s">
        <v>253</v>
      </c>
      <c r="E271">
        <v>29310.050782079899</v>
      </c>
      <c r="F271">
        <v>1540.3</v>
      </c>
      <c r="G271">
        <v>5.3546792712197897</v>
      </c>
      <c r="H271">
        <f>(Table2[[#This Row],[1Y Return vs Nifty]]-AVERAGE(Table2[1Y Return vs Nifty]))/_xlfn.STDEV.P(Table2[1Y Return vs Nifty])</f>
        <v>-0.37235396167325507</v>
      </c>
      <c r="I271">
        <v>-8.7370004135884702</v>
      </c>
      <c r="J271">
        <f>(Table2[[#This Row],[1M Return vs Nifty]]-AVERAGE(Table2[1M Return vs Nifty]))/_xlfn.STDEV.P(Table2[1M Return vs Nifty])</f>
        <v>-0.96592562231622614</v>
      </c>
      <c r="K271">
        <v>31.490338474440598</v>
      </c>
      <c r="L271">
        <f>(Table2[[#This Row],[6M Return vs Nifty]]-AVERAGE(Table2[6M Return vs Nifty]))/_xlfn.STDEV.P(Table2[6M Return vs Nifty])</f>
        <v>0.850440910337117</v>
      </c>
      <c r="M271">
        <v>-2.6577678101247502</v>
      </c>
      <c r="N271">
        <f>(Table2[[#This Row],[1W Return vs Nifty]]-AVERAGE(Table2[1W Return vs Nifty]))/_xlfn.STDEV.P(Table2[1W Return vs Nifty])</f>
        <v>-0.72747198036649585</v>
      </c>
      <c r="O271">
        <v>1594.9</v>
      </c>
      <c r="P271">
        <v>1615.37525769387</v>
      </c>
      <c r="Q271">
        <v>1420.5749682161299</v>
      </c>
      <c r="R271">
        <v>36.365178457614299</v>
      </c>
      <c r="S271" s="2">
        <f>(Table2[[#This Row],[Close Price]]-Table2[[#This Row],[20D EMA]])/Table2[[#This Row],[20D EMA]]</f>
        <v>-3.4234121261521179E-2</v>
      </c>
      <c r="T271" s="2">
        <f>(Table2[[#This Row],[Close Price]]-Table2[[#This Row],[50D EMA]])/Table2[[#This Row],[50D EMA]]</f>
        <v>-4.6475428750251166E-2</v>
      </c>
      <c r="U271" s="2">
        <f>(Table2[[#This Row],[Close Price]]-Table2[[#This Row],[200D EMA]])/Table2[[#This Row],[200D EMA]]</f>
        <v>8.4279277378942752E-2</v>
      </c>
      <c r="V271">
        <v>0.72255402200193897</v>
      </c>
      <c r="W271">
        <v>1533.05</v>
      </c>
      <c r="X271">
        <v>1566.05</v>
      </c>
      <c r="Y271">
        <v>1533.05</v>
      </c>
      <c r="Z271">
        <v>1566.05</v>
      </c>
      <c r="AA271">
        <v>1506.8</v>
      </c>
      <c r="AB271">
        <v>1735.15</v>
      </c>
      <c r="AC271" s="2">
        <f>(Table2[[#This Row],[Close Price]]/Table2[[#This Row],[Day Low]])-1</f>
        <v>4.7291347314177834E-3</v>
      </c>
      <c r="AD271" s="2">
        <f>(Table2[[#This Row],[Day High]]/Table2[[#This Row],[Close Price]])-1</f>
        <v>1.6717522560540266E-2</v>
      </c>
      <c r="AE271" s="2">
        <f>(Table2[[#This Row],[Close Price]]/Table2[[#This Row],[Current Week Low]])-1</f>
        <v>4.7291347314177834E-3</v>
      </c>
      <c r="AF271" s="2">
        <f>(Table2[[#This Row],[Current Week High]]/Table2[[#This Row],[Close Price]])-1</f>
        <v>1.6717522560540266E-2</v>
      </c>
      <c r="AG271" s="2">
        <f>(Table2[[#This Row],[Close Price]]/Table2[[#This Row],[Current Month Low]])-1</f>
        <v>2.2232545792407743E-2</v>
      </c>
      <c r="AH271" s="2">
        <f>(Table2[[#This Row],[Current Month High]]/Table2[[#This Row],[Close Price]])-1</f>
        <v>0.12650133090956306</v>
      </c>
      <c r="AI271">
        <v>19.531909368304799</v>
      </c>
      <c r="AJ271">
        <v>50.185257410296401</v>
      </c>
      <c r="AK271" t="str">
        <f>IF(AND(Table2[[#This Row],[20D EMA]]&gt;Table2[[#This Row],[50D EMA]],Table2[[#This Row],[50D EMA]]&gt;Table2[[#This Row],[200D EMA]]),"Uptrend","Downtrend/NoTrend")</f>
        <v>Downtrend/NoTrend</v>
      </c>
      <c r="AL271">
        <v>-0.11</v>
      </c>
      <c r="AM271" t="s">
        <v>10339</v>
      </c>
      <c r="AN271">
        <v>-3.98</v>
      </c>
      <c r="AO271" t="s">
        <v>10339</v>
      </c>
      <c r="AP271">
        <v>6.6777124226305995E-2</v>
      </c>
      <c r="AQ271">
        <f>(Table2[[#This Row],[Sharpe Ratio]]-AVERAGE(Table2[Sharpe Ratio]))/_xlfn.STDEV.P(Table2[Sharpe Ratio])</f>
        <v>1.102966125822232E-2</v>
      </c>
      <c r="AR2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1">
        <f>_xlfn.RANK.AVG(Table2[[#This Row],[1Y Return vs Nifty Z-Score]],Table2[1Y Return vs Nifty Z-Score])</f>
        <v>411</v>
      </c>
      <c r="AT271">
        <f>_xlfn.RANK.AVG(Table2[[#This Row],[6M Return vs Nifty Z-Score]],Table2[6M Return vs Nifty Z-Score])</f>
        <v>124</v>
      </c>
      <c r="AU271">
        <f>_xlfn.RANK.AVG(Table2[[#This Row],[Sharpe Ratio Z-Score]],Table2[Sharpe Ratio Z-Score])</f>
        <v>353</v>
      </c>
      <c r="AV271">
        <f>(Table2[[#This Row],[Rank 1Y]]+Table2[[#This Row],[Rank 6M]]+Table2[[#This Row],[Rank Sharpe]])/3</f>
        <v>296</v>
      </c>
    </row>
    <row r="272" spans="1:48" x14ac:dyDescent="0.3">
      <c r="A272" t="s">
        <v>166</v>
      </c>
      <c r="B272" t="s">
        <v>167</v>
      </c>
      <c r="C272" t="s">
        <v>10302</v>
      </c>
      <c r="D272" t="s">
        <v>168</v>
      </c>
      <c r="E272">
        <v>159266.85621255499</v>
      </c>
      <c r="F272">
        <v>711.85</v>
      </c>
      <c r="G272">
        <v>29.681693735720799</v>
      </c>
      <c r="H272">
        <f>(Table2[[#This Row],[1Y Return vs Nifty]]-AVERAGE(Table2[1Y Return vs Nifty]))/_xlfn.STDEV.P(Table2[1Y Return vs Nifty])</f>
        <v>1.3446020679690791E-2</v>
      </c>
      <c r="I272">
        <v>3.5217484983604899</v>
      </c>
      <c r="J272">
        <f>(Table2[[#This Row],[1M Return vs Nifty]]-AVERAGE(Table2[1M Return vs Nifty]))/_xlfn.STDEV.P(Table2[1M Return vs Nifty])</f>
        <v>0.18713806394761789</v>
      </c>
      <c r="K272">
        <v>27.8891067482088</v>
      </c>
      <c r="L272">
        <f>(Table2[[#This Row],[6M Return vs Nifty]]-AVERAGE(Table2[6M Return vs Nifty]))/_xlfn.STDEV.P(Table2[6M Return vs Nifty])</f>
        <v>0.72687111731554266</v>
      </c>
      <c r="M272">
        <v>5.3148106987681896</v>
      </c>
      <c r="N272">
        <f>(Table2[[#This Row],[1W Return vs Nifty]]-AVERAGE(Table2[1W Return vs Nifty]))/_xlfn.STDEV.P(Table2[1W Return vs Nifty])</f>
        <v>0.97947921555271855</v>
      </c>
      <c r="O272">
        <v>661.94</v>
      </c>
      <c r="P272">
        <v>660.61706236002499</v>
      </c>
      <c r="Q272">
        <v>604.05938042211301</v>
      </c>
      <c r="R272">
        <v>81.368571117453797</v>
      </c>
      <c r="S272" s="2">
        <f>(Table2[[#This Row],[Close Price]]-Table2[[#This Row],[20D EMA]])/Table2[[#This Row],[20D EMA]]</f>
        <v>7.5399583043780347E-2</v>
      </c>
      <c r="T272" s="2">
        <f>(Table2[[#This Row],[Close Price]]-Table2[[#This Row],[50D EMA]])/Table2[[#This Row],[50D EMA]]</f>
        <v>7.7553155313530131E-2</v>
      </c>
      <c r="U272" s="2">
        <f>(Table2[[#This Row],[Close Price]]-Table2[[#This Row],[200D EMA]])/Table2[[#This Row],[200D EMA]]</f>
        <v>0.17844374753780595</v>
      </c>
      <c r="V272">
        <v>0.99084024388857606</v>
      </c>
      <c r="W272">
        <v>689.5</v>
      </c>
      <c r="X272">
        <v>712.9</v>
      </c>
      <c r="Y272">
        <v>689.5</v>
      </c>
      <c r="Z272">
        <v>712.9</v>
      </c>
      <c r="AA272">
        <v>608</v>
      </c>
      <c r="AB272">
        <v>712.9</v>
      </c>
      <c r="AC272" s="2">
        <f>(Table2[[#This Row],[Close Price]]/Table2[[#This Row],[Day Low]])-1</f>
        <v>3.2414793328498837E-2</v>
      </c>
      <c r="AD272" s="2">
        <f>(Table2[[#This Row],[Day High]]/Table2[[#This Row],[Close Price]])-1</f>
        <v>1.4750298517944849E-3</v>
      </c>
      <c r="AE272" s="2">
        <f>(Table2[[#This Row],[Close Price]]/Table2[[#This Row],[Current Week Low]])-1</f>
        <v>3.2414793328498837E-2</v>
      </c>
      <c r="AF272" s="2">
        <f>(Table2[[#This Row],[Current Week High]]/Table2[[#This Row],[Close Price]])-1</f>
        <v>1.4750298517944849E-3</v>
      </c>
      <c r="AG272" s="2">
        <f>(Table2[[#This Row],[Close Price]]/Table2[[#This Row],[Current Month Low]])-1</f>
        <v>0.17080592105263159</v>
      </c>
      <c r="AH272" s="2">
        <f>(Table2[[#This Row],[Current Month High]]/Table2[[#This Row],[Close Price]])-1</f>
        <v>1.4750298517944849E-3</v>
      </c>
      <c r="AI272">
        <v>0.47762871391443501</v>
      </c>
      <c r="AJ272">
        <v>59.786756453423102</v>
      </c>
      <c r="AK272" t="str">
        <f>IF(AND(Table2[[#This Row],[20D EMA]]&gt;Table2[[#This Row],[50D EMA]],Table2[[#This Row],[50D EMA]]&gt;Table2[[#This Row],[200D EMA]]),"Uptrend","Downtrend/NoTrend")</f>
        <v>Uptrend</v>
      </c>
      <c r="AL272">
        <v>0.02</v>
      </c>
      <c r="AM272" t="s">
        <v>10340</v>
      </c>
      <c r="AN272">
        <v>14.13</v>
      </c>
      <c r="AO272" t="s">
        <v>10340</v>
      </c>
      <c r="AP272">
        <v>3.1297294409326E-2</v>
      </c>
      <c r="AQ272">
        <f>(Table2[[#This Row],[Sharpe Ratio]]-AVERAGE(Table2[Sharpe Ratio]))/_xlfn.STDEV.P(Table2[Sharpe Ratio])</f>
        <v>-0.39365668874836263</v>
      </c>
      <c r="AR2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1.5132777287472072</v>
      </c>
      <c r="AS272">
        <f>_xlfn.RANK.AVG(Table2[[#This Row],[1Y Return vs Nifty Z-Score]],Table2[1Y Return vs Nifty Z-Score])</f>
        <v>294</v>
      </c>
      <c r="AT272">
        <f>_xlfn.RANK.AVG(Table2[[#This Row],[6M Return vs Nifty Z-Score]],Table2[6M Return vs Nifty Z-Score])</f>
        <v>150</v>
      </c>
      <c r="AU272">
        <f>_xlfn.RANK.AVG(Table2[[#This Row],[Sharpe Ratio Z-Score]],Table2[Sharpe Ratio Z-Score])</f>
        <v>447</v>
      </c>
      <c r="AV272">
        <f>(Table2[[#This Row],[Rank 1Y]]+Table2[[#This Row],[Rank 6M]]+Table2[[#This Row],[Rank Sharpe]])/3</f>
        <v>297</v>
      </c>
    </row>
    <row r="273" spans="1:48" x14ac:dyDescent="0.3">
      <c r="A273" t="s">
        <v>1111</v>
      </c>
      <c r="B273" t="s">
        <v>1112</v>
      </c>
      <c r="C273" t="s">
        <v>10297</v>
      </c>
      <c r="D273" t="s">
        <v>995</v>
      </c>
      <c r="E273">
        <v>11380.67491045</v>
      </c>
      <c r="F273">
        <v>564.1</v>
      </c>
      <c r="G273">
        <v>14.9708853596641</v>
      </c>
      <c r="H273">
        <f>(Table2[[#This Row],[1Y Return vs Nifty]]-AVERAGE(Table2[1Y Return vs Nifty]))/_xlfn.STDEV.P(Table2[1Y Return vs Nifty])</f>
        <v>-0.21985139525114877</v>
      </c>
      <c r="I273">
        <v>25.372968459375599</v>
      </c>
      <c r="J273">
        <f>(Table2[[#This Row],[1M Return vs Nifty]]-AVERAGE(Table2[1M Return vs Nifty]))/_xlfn.STDEV.P(Table2[1M Return vs Nifty])</f>
        <v>2.2424740871082722</v>
      </c>
      <c r="K273">
        <v>37.3292293848124</v>
      </c>
      <c r="L273">
        <f>(Table2[[#This Row],[6M Return vs Nifty]]-AVERAGE(Table2[6M Return vs Nifty]))/_xlfn.STDEV.P(Table2[6M Return vs Nifty])</f>
        <v>1.0507919557904342</v>
      </c>
      <c r="M273">
        <v>5.11167333797881</v>
      </c>
      <c r="N273">
        <f>(Table2[[#This Row],[1W Return vs Nifty]]-AVERAGE(Table2[1W Return vs Nifty]))/_xlfn.STDEV.P(Table2[1W Return vs Nifty])</f>
        <v>0.9359869425636812</v>
      </c>
      <c r="O273">
        <v>517.97</v>
      </c>
      <c r="P273">
        <v>475.913919020577</v>
      </c>
      <c r="Q273">
        <v>422.84702878260202</v>
      </c>
      <c r="R273">
        <v>70.334996315204805</v>
      </c>
      <c r="S273" s="2">
        <f>(Table2[[#This Row],[Close Price]]-Table2[[#This Row],[20D EMA]])/Table2[[#This Row],[20D EMA]]</f>
        <v>8.9059211923470452E-2</v>
      </c>
      <c r="T273" s="2">
        <f>(Table2[[#This Row],[Close Price]]-Table2[[#This Row],[50D EMA]])/Table2[[#This Row],[50D EMA]]</f>
        <v>0.18529838581083849</v>
      </c>
      <c r="U273" s="2">
        <f>(Table2[[#This Row],[Close Price]]-Table2[[#This Row],[200D EMA]])/Table2[[#This Row],[200D EMA]]</f>
        <v>0.3340521786899448</v>
      </c>
      <c r="V273">
        <v>1.4694885089287999</v>
      </c>
      <c r="W273">
        <v>559.5</v>
      </c>
      <c r="X273">
        <v>577</v>
      </c>
      <c r="Y273">
        <v>559.5</v>
      </c>
      <c r="Z273">
        <v>577</v>
      </c>
      <c r="AA273">
        <v>467</v>
      </c>
      <c r="AB273">
        <v>585.4</v>
      </c>
      <c r="AC273" s="2">
        <f>(Table2[[#This Row],[Close Price]]/Table2[[#This Row],[Day Low]])-1</f>
        <v>8.22162645218949E-3</v>
      </c>
      <c r="AD273" s="2">
        <f>(Table2[[#This Row],[Day High]]/Table2[[#This Row],[Close Price]])-1</f>
        <v>2.2868285764935159E-2</v>
      </c>
      <c r="AE273" s="2">
        <f>(Table2[[#This Row],[Close Price]]/Table2[[#This Row],[Current Week Low]])-1</f>
        <v>8.22162645218949E-3</v>
      </c>
      <c r="AF273" s="2">
        <f>(Table2[[#This Row],[Current Week High]]/Table2[[#This Row],[Close Price]])-1</f>
        <v>2.2868285764935159E-2</v>
      </c>
      <c r="AG273" s="2">
        <f>(Table2[[#This Row],[Close Price]]/Table2[[#This Row],[Current Month Low]])-1</f>
        <v>0.20792291220556747</v>
      </c>
      <c r="AH273" s="2">
        <f>(Table2[[#This Row],[Current Month High]]/Table2[[#This Row],[Close Price]])-1</f>
        <v>3.7759262542102379E-2</v>
      </c>
      <c r="AI273">
        <v>3.7759262542102299</v>
      </c>
      <c r="AJ273">
        <v>64.221251819505099</v>
      </c>
      <c r="AK273" t="str">
        <f>IF(AND(Table2[[#This Row],[20D EMA]]&gt;Table2[[#This Row],[50D EMA]],Table2[[#This Row],[50D EMA]]&gt;Table2[[#This Row],[200D EMA]]),"Uptrend","Downtrend/NoTrend")</f>
        <v>Uptrend</v>
      </c>
      <c r="AL273">
        <v>0.31</v>
      </c>
      <c r="AM273" t="s">
        <v>10340</v>
      </c>
      <c r="AN273">
        <v>14.62</v>
      </c>
      <c r="AO273" t="s">
        <v>10340</v>
      </c>
      <c r="AP273">
        <v>3.4772822569878001E-2</v>
      </c>
      <c r="AQ273">
        <f>(Table2[[#This Row],[Sharpe Ratio]]-AVERAGE(Table2[Sharpe Ratio]))/_xlfn.STDEV.P(Table2[Sharpe Ratio])</f>
        <v>-0.35401448040367195</v>
      </c>
      <c r="AR2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3.6553871098075668</v>
      </c>
      <c r="AS273">
        <f>_xlfn.RANK.AVG(Table2[[#This Row],[1Y Return vs Nifty Z-Score]],Table2[1Y Return vs Nifty Z-Score])</f>
        <v>360</v>
      </c>
      <c r="AT273">
        <f>_xlfn.RANK.AVG(Table2[[#This Row],[6M Return vs Nifty Z-Score]],Table2[6M Return vs Nifty Z-Score])</f>
        <v>96</v>
      </c>
      <c r="AU273">
        <f>_xlfn.RANK.AVG(Table2[[#This Row],[Sharpe Ratio Z-Score]],Table2[Sharpe Ratio Z-Score])</f>
        <v>435</v>
      </c>
      <c r="AV273">
        <f>(Table2[[#This Row],[Rank 1Y]]+Table2[[#This Row],[Rank 6M]]+Table2[[#This Row],[Rank Sharpe]])/3</f>
        <v>297</v>
      </c>
    </row>
    <row r="274" spans="1:48" x14ac:dyDescent="0.3">
      <c r="A274" t="s">
        <v>708</v>
      </c>
      <c r="B274" t="s">
        <v>709</v>
      </c>
      <c r="C274" t="s">
        <v>10299</v>
      </c>
      <c r="D274" t="s">
        <v>51</v>
      </c>
      <c r="E274">
        <v>24704.699531135899</v>
      </c>
      <c r="F274">
        <v>187.23</v>
      </c>
      <c r="G274">
        <v>55.9254052579725</v>
      </c>
      <c r="H274">
        <f>(Table2[[#This Row],[1Y Return vs Nifty]]-AVERAGE(Table2[1Y Return vs Nifty]))/_xlfn.STDEV.P(Table2[1Y Return vs Nifty])</f>
        <v>0.42964273306028611</v>
      </c>
      <c r="I274">
        <v>10.3320203921153</v>
      </c>
      <c r="J274">
        <f>(Table2[[#This Row],[1M Return vs Nifty]]-AVERAGE(Table2[1M Return vs Nifty]))/_xlfn.STDEV.P(Table2[1M Return vs Nifty])</f>
        <v>0.82771544020970433</v>
      </c>
      <c r="K274">
        <v>24.611783448826699</v>
      </c>
      <c r="L274">
        <f>(Table2[[#This Row],[6M Return vs Nifty]]-AVERAGE(Table2[6M Return vs Nifty]))/_xlfn.STDEV.P(Table2[6M Return vs Nifty])</f>
        <v>0.6144156596954401</v>
      </c>
      <c r="M274">
        <v>-0.15917237404335699</v>
      </c>
      <c r="N274">
        <f>(Table2[[#This Row],[1W Return vs Nifty]]-AVERAGE(Table2[1W Return vs Nifty]))/_xlfn.STDEV.P(Table2[1W Return vs Nifty])</f>
        <v>-0.19251575974350771</v>
      </c>
      <c r="O274">
        <v>179.66</v>
      </c>
      <c r="P274">
        <v>168.79564374432599</v>
      </c>
      <c r="Q274">
        <v>144.81415057392701</v>
      </c>
      <c r="R274">
        <v>65.545246752220194</v>
      </c>
      <c r="S274" s="2">
        <f>(Table2[[#This Row],[Close Price]]-Table2[[#This Row],[20D EMA]])/Table2[[#This Row],[20D EMA]]</f>
        <v>4.2135144161193329E-2</v>
      </c>
      <c r="T274" s="2">
        <f>(Table2[[#This Row],[Close Price]]-Table2[[#This Row],[50D EMA]])/Table2[[#This Row],[50D EMA]]</f>
        <v>0.10921109008948383</v>
      </c>
      <c r="U274" s="2">
        <f>(Table2[[#This Row],[Close Price]]-Table2[[#This Row],[200D EMA]])/Table2[[#This Row],[200D EMA]]</f>
        <v>0.29289851342545331</v>
      </c>
      <c r="V274">
        <v>0.90396310593060003</v>
      </c>
      <c r="W274">
        <v>183.41</v>
      </c>
      <c r="X274">
        <v>189.79</v>
      </c>
      <c r="Y274">
        <v>183.41</v>
      </c>
      <c r="Z274">
        <v>189.79</v>
      </c>
      <c r="AA274">
        <v>166</v>
      </c>
      <c r="AB274">
        <v>193.5</v>
      </c>
      <c r="AC274" s="2">
        <f>(Table2[[#This Row],[Close Price]]/Table2[[#This Row],[Day Low]])-1</f>
        <v>2.0827653890191256E-2</v>
      </c>
      <c r="AD274" s="2">
        <f>(Table2[[#This Row],[Day High]]/Table2[[#This Row],[Close Price]])-1</f>
        <v>1.3673022485712671E-2</v>
      </c>
      <c r="AE274" s="2">
        <f>(Table2[[#This Row],[Close Price]]/Table2[[#This Row],[Current Week Low]])-1</f>
        <v>2.0827653890191256E-2</v>
      </c>
      <c r="AF274" s="2">
        <f>(Table2[[#This Row],[Current Week High]]/Table2[[#This Row],[Close Price]])-1</f>
        <v>1.3673022485712671E-2</v>
      </c>
      <c r="AG274" s="2">
        <f>(Table2[[#This Row],[Close Price]]/Table2[[#This Row],[Current Month Low]])-1</f>
        <v>0.12789156626506015</v>
      </c>
      <c r="AH274" s="2">
        <f>(Table2[[#This Row],[Current Month High]]/Table2[[#This Row],[Close Price]])-1</f>
        <v>3.3488223041179266E-2</v>
      </c>
      <c r="AI274">
        <v>3.3488223041179199</v>
      </c>
      <c r="AJ274">
        <v>113.977142857142</v>
      </c>
      <c r="AK274" t="str">
        <f>IF(AND(Table2[[#This Row],[20D EMA]]&gt;Table2[[#This Row],[50D EMA]],Table2[[#This Row],[50D EMA]]&gt;Table2[[#This Row],[200D EMA]]),"Uptrend","Downtrend/NoTrend")</f>
        <v>Uptrend</v>
      </c>
      <c r="AL274">
        <v>0.1</v>
      </c>
      <c r="AM274" t="s">
        <v>10340</v>
      </c>
      <c r="AN274">
        <v>4.4000000000000004</v>
      </c>
      <c r="AO274" t="s">
        <v>10340</v>
      </c>
      <c r="AQ274">
        <f>(Table2[[#This Row],[Sharpe Ratio]]-AVERAGE(Table2[Sharpe Ratio]))/_xlfn.STDEV.P(Table2[Sharpe Ratio])</f>
        <v>-0.75063663777647549</v>
      </c>
      <c r="AR2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0.9286214354454474</v>
      </c>
      <c r="AS274">
        <f>_xlfn.RANK.AVG(Table2[[#This Row],[1Y Return vs Nifty Z-Score]],Table2[1Y Return vs Nifty Z-Score])</f>
        <v>185</v>
      </c>
      <c r="AT274">
        <f>_xlfn.RANK.AVG(Table2[[#This Row],[6M Return vs Nifty Z-Score]],Table2[6M Return vs Nifty Z-Score])</f>
        <v>167</v>
      </c>
      <c r="AU274">
        <f>_xlfn.RANK.AVG(Table2[[#This Row],[Sharpe Ratio Z-Score]],Table2[Sharpe Ratio Z-Score])</f>
        <v>547.5</v>
      </c>
      <c r="AV274">
        <f>(Table2[[#This Row],[Rank 1Y]]+Table2[[#This Row],[Rank 6M]]+Table2[[#This Row],[Rank Sharpe]])/3</f>
        <v>299.83333333333331</v>
      </c>
    </row>
    <row r="275" spans="1:48" x14ac:dyDescent="0.3">
      <c r="A275" t="s">
        <v>1459</v>
      </c>
      <c r="B275" t="s">
        <v>1460</v>
      </c>
      <c r="C275" t="s">
        <v>10303</v>
      </c>
      <c r="D275" t="s">
        <v>83</v>
      </c>
      <c r="E275">
        <v>7191.6624613599997</v>
      </c>
      <c r="F275">
        <v>3636.4</v>
      </c>
      <c r="G275">
        <v>40.484600818880402</v>
      </c>
      <c r="H275">
        <f>(Table2[[#This Row],[1Y Return vs Nifty]]-AVERAGE(Table2[1Y Return vs Nifty]))/_xlfn.STDEV.P(Table2[1Y Return vs Nifty])</f>
        <v>0.18476837378328512</v>
      </c>
      <c r="I275">
        <v>6.0423250996080098</v>
      </c>
      <c r="J275">
        <f>(Table2[[#This Row],[1M Return vs Nifty]]-AVERAGE(Table2[1M Return vs Nifty]))/_xlfn.STDEV.P(Table2[1M Return vs Nifty])</f>
        <v>0.42422468414194442</v>
      </c>
      <c r="K275">
        <v>70.566772651567206</v>
      </c>
      <c r="L275">
        <f>(Table2[[#This Row],[6M Return vs Nifty]]-AVERAGE(Table2[6M Return vs Nifty]))/_xlfn.STDEV.P(Table2[6M Return vs Nifty])</f>
        <v>2.1912785043514438</v>
      </c>
      <c r="M275">
        <v>-3.68369449224853</v>
      </c>
      <c r="N275">
        <f>(Table2[[#This Row],[1W Return vs Nifty]]-AVERAGE(Table2[1W Return vs Nifty]))/_xlfn.STDEV.P(Table2[1W Return vs Nifty])</f>
        <v>-0.94712573166204606</v>
      </c>
      <c r="O275">
        <v>3546.37</v>
      </c>
      <c r="P275">
        <v>3260.0853585770501</v>
      </c>
      <c r="Q275">
        <v>2591.0329734437701</v>
      </c>
      <c r="R275">
        <v>57.128945051474297</v>
      </c>
      <c r="S275" s="2">
        <f>(Table2[[#This Row],[Close Price]]-Table2[[#This Row],[20D EMA]])/Table2[[#This Row],[20D EMA]]</f>
        <v>2.538652199291112E-2</v>
      </c>
      <c r="T275" s="2">
        <f>(Table2[[#This Row],[Close Price]]-Table2[[#This Row],[50D EMA]])/Table2[[#This Row],[50D EMA]]</f>
        <v>0.11543091668839076</v>
      </c>
      <c r="U275" s="2">
        <f>(Table2[[#This Row],[Close Price]]-Table2[[#This Row],[200D EMA]])/Table2[[#This Row],[200D EMA]]</f>
        <v>0.40345570174926076</v>
      </c>
      <c r="V275">
        <v>0.47704620835217798</v>
      </c>
      <c r="W275">
        <v>3619.35</v>
      </c>
      <c r="X275">
        <v>3672.95</v>
      </c>
      <c r="Y275">
        <v>3619.35</v>
      </c>
      <c r="Z275">
        <v>3672.95</v>
      </c>
      <c r="AA275">
        <v>3125.05</v>
      </c>
      <c r="AB275">
        <v>3820.05</v>
      </c>
      <c r="AC275" s="2">
        <f>(Table2[[#This Row],[Close Price]]/Table2[[#This Row],[Day Low]])-1</f>
        <v>4.7107906115739784E-3</v>
      </c>
      <c r="AD275" s="2">
        <f>(Table2[[#This Row],[Day High]]/Table2[[#This Row],[Close Price]])-1</f>
        <v>1.005114948850494E-2</v>
      </c>
      <c r="AE275" s="2">
        <f>(Table2[[#This Row],[Close Price]]/Table2[[#This Row],[Current Week Low]])-1</f>
        <v>4.7107906115739784E-3</v>
      </c>
      <c r="AF275" s="2">
        <f>(Table2[[#This Row],[Current Week High]]/Table2[[#This Row],[Close Price]])-1</f>
        <v>1.005114948850494E-2</v>
      </c>
      <c r="AG275" s="2">
        <f>(Table2[[#This Row],[Close Price]]/Table2[[#This Row],[Current Month Low]])-1</f>
        <v>0.16362938192988907</v>
      </c>
      <c r="AH275" s="2">
        <f>(Table2[[#This Row],[Current Month High]]/Table2[[#This Row],[Close Price]])-1</f>
        <v>5.0503244967550431E-2</v>
      </c>
      <c r="AI275">
        <v>5.0503244967550396</v>
      </c>
      <c r="AJ275">
        <v>127.987460815047</v>
      </c>
      <c r="AK275" t="str">
        <f>IF(AND(Table2[[#This Row],[20D EMA]]&gt;Table2[[#This Row],[50D EMA]],Table2[[#This Row],[50D EMA]]&gt;Table2[[#This Row],[200D EMA]]),"Uptrend","Downtrend/NoTrend")</f>
        <v>Uptrend</v>
      </c>
      <c r="AL275">
        <v>0.36</v>
      </c>
      <c r="AM275" t="s">
        <v>10340</v>
      </c>
      <c r="AN275">
        <v>4.8099999999999996</v>
      </c>
      <c r="AO275" t="s">
        <v>10340</v>
      </c>
      <c r="AP275">
        <v>-2.5796330128635001E-2</v>
      </c>
      <c r="AQ275">
        <f>(Table2[[#This Row],[Sharpe Ratio]]-AVERAGE(Table2[Sharpe Ratio]))/_xlfn.STDEV.P(Table2[Sharpe Ratio])</f>
        <v>-1.0448720593434098</v>
      </c>
      <c r="AR2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0.80827377127121758</v>
      </c>
      <c r="AS275">
        <f>_xlfn.RANK.AVG(Table2[[#This Row],[1Y Return vs Nifty Z-Score]],Table2[1Y Return vs Nifty Z-Score])</f>
        <v>250</v>
      </c>
      <c r="AT275">
        <f>_xlfn.RANK.AVG(Table2[[#This Row],[6M Return vs Nifty Z-Score]],Table2[6M Return vs Nifty Z-Score])</f>
        <v>24</v>
      </c>
      <c r="AU275">
        <f>_xlfn.RANK.AVG(Table2[[#This Row],[Sharpe Ratio Z-Score]],Table2[Sharpe Ratio Z-Score])</f>
        <v>628</v>
      </c>
      <c r="AV275">
        <f>(Table2[[#This Row],[Rank 1Y]]+Table2[[#This Row],[Rank 6M]]+Table2[[#This Row],[Rank Sharpe]])/3</f>
        <v>300.66666666666669</v>
      </c>
    </row>
    <row r="276" spans="1:48" x14ac:dyDescent="0.3">
      <c r="A276" t="s">
        <v>762</v>
      </c>
      <c r="B276" t="s">
        <v>763</v>
      </c>
      <c r="C276" t="s">
        <v>10295</v>
      </c>
      <c r="D276" t="s">
        <v>412</v>
      </c>
      <c r="E276">
        <v>21825.393130960001</v>
      </c>
      <c r="F276">
        <v>4434.2</v>
      </c>
      <c r="G276">
        <v>56.8020095612329</v>
      </c>
      <c r="H276">
        <f>(Table2[[#This Row],[1Y Return vs Nifty]]-AVERAGE(Table2[1Y Return vs Nifty]))/_xlfn.STDEV.P(Table2[1Y Return vs Nifty])</f>
        <v>0.44354472359109642</v>
      </c>
      <c r="I276">
        <v>9.2058626490151294</v>
      </c>
      <c r="J276">
        <f>(Table2[[#This Row],[1M Return vs Nifty]]-AVERAGE(Table2[1M Return vs Nifty]))/_xlfn.STDEV.P(Table2[1M Return vs Nifty])</f>
        <v>0.72178851341638883</v>
      </c>
      <c r="K276">
        <v>29.620079447857599</v>
      </c>
      <c r="L276">
        <f>(Table2[[#This Row],[6M Return vs Nifty]]-AVERAGE(Table2[6M Return vs Nifty]))/_xlfn.STDEV.P(Table2[6M Return vs Nifty])</f>
        <v>0.78626633386424583</v>
      </c>
      <c r="M276">
        <v>1.06437587739819</v>
      </c>
      <c r="N276">
        <f>(Table2[[#This Row],[1W Return vs Nifty]]-AVERAGE(Table2[1W Return vs Nifty]))/_xlfn.STDEV.P(Table2[1W Return vs Nifty])</f>
        <v>6.9449318271512489E-2</v>
      </c>
      <c r="O276">
        <v>4296.03</v>
      </c>
      <c r="P276">
        <v>4057.2607233953599</v>
      </c>
      <c r="Q276">
        <v>3370.0287493922201</v>
      </c>
      <c r="R276">
        <v>56.483689480942502</v>
      </c>
      <c r="S276" s="2">
        <f>(Table2[[#This Row],[Close Price]]-Table2[[#This Row],[20D EMA]])/Table2[[#This Row],[20D EMA]]</f>
        <v>3.2162252125799887E-2</v>
      </c>
      <c r="T276" s="2">
        <f>(Table2[[#This Row],[Close Price]]-Table2[[#This Row],[50D EMA]])/Table2[[#This Row],[50D EMA]]</f>
        <v>9.290486914757462E-2</v>
      </c>
      <c r="U276" s="2">
        <f>(Table2[[#This Row],[Close Price]]-Table2[[#This Row],[200D EMA]])/Table2[[#This Row],[200D EMA]]</f>
        <v>0.31577512530114216</v>
      </c>
      <c r="V276">
        <v>1.0264915832863</v>
      </c>
      <c r="W276">
        <v>4396</v>
      </c>
      <c r="X276">
        <v>4575.2</v>
      </c>
      <c r="Y276">
        <v>4396</v>
      </c>
      <c r="Z276">
        <v>4575.2</v>
      </c>
      <c r="AA276">
        <v>3850</v>
      </c>
      <c r="AB276">
        <v>4638.8999999999996</v>
      </c>
      <c r="AC276" s="2">
        <f>(Table2[[#This Row],[Close Price]]/Table2[[#This Row],[Day Low]])-1</f>
        <v>8.6897179253866419E-3</v>
      </c>
      <c r="AD276" s="2">
        <f>(Table2[[#This Row],[Day High]]/Table2[[#This Row],[Close Price]])-1</f>
        <v>3.1798295070136762E-2</v>
      </c>
      <c r="AE276" s="2">
        <f>(Table2[[#This Row],[Close Price]]/Table2[[#This Row],[Current Week Low]])-1</f>
        <v>8.6897179253866419E-3</v>
      </c>
      <c r="AF276" s="2">
        <f>(Table2[[#This Row],[Current Week High]]/Table2[[#This Row],[Close Price]])-1</f>
        <v>3.1798295070136762E-2</v>
      </c>
      <c r="AG276" s="2">
        <f>(Table2[[#This Row],[Close Price]]/Table2[[#This Row],[Current Month Low]])-1</f>
        <v>0.15174025974025973</v>
      </c>
      <c r="AH276" s="2">
        <f>(Table2[[#This Row],[Current Month High]]/Table2[[#This Row],[Close Price]])-1</f>
        <v>4.6163907807496241E-2</v>
      </c>
      <c r="AI276">
        <v>10.730233187497101</v>
      </c>
      <c r="AJ276">
        <v>98.843049327354194</v>
      </c>
      <c r="AK276" t="str">
        <f>IF(AND(Table2[[#This Row],[20D EMA]]&gt;Table2[[#This Row],[50D EMA]],Table2[[#This Row],[50D EMA]]&gt;Table2[[#This Row],[200D EMA]]),"Uptrend","Downtrend/NoTrend")</f>
        <v>Uptrend</v>
      </c>
      <c r="AL276">
        <v>0.19</v>
      </c>
      <c r="AM276" t="s">
        <v>10340</v>
      </c>
      <c r="AN276">
        <v>7.26</v>
      </c>
      <c r="AO276" t="s">
        <v>10340</v>
      </c>
      <c r="AP276">
        <v>-7.1662633342849998E-3</v>
      </c>
      <c r="AQ276">
        <f>(Table2[[#This Row],[Sharpe Ratio]]-AVERAGE(Table2[Sharpe Ratio]))/_xlfn.STDEV.P(Table2[Sharpe Ratio])</f>
        <v>-0.83237572634870649</v>
      </c>
      <c r="AR2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1.1886731627945373</v>
      </c>
      <c r="AS276">
        <f>_xlfn.RANK.AVG(Table2[[#This Row],[1Y Return vs Nifty Z-Score]],Table2[1Y Return vs Nifty Z-Score])</f>
        <v>180</v>
      </c>
      <c r="AT276">
        <f>_xlfn.RANK.AVG(Table2[[#This Row],[6M Return vs Nifty Z-Score]],Table2[6M Return vs Nifty Z-Score])</f>
        <v>137</v>
      </c>
      <c r="AU276">
        <f>_xlfn.RANK.AVG(Table2[[#This Row],[Sharpe Ratio Z-Score]],Table2[Sharpe Ratio Z-Score])</f>
        <v>587</v>
      </c>
      <c r="AV276">
        <f>(Table2[[#This Row],[Rank 1Y]]+Table2[[#This Row],[Rank 6M]]+Table2[[#This Row],[Rank Sharpe]])/3</f>
        <v>301.33333333333331</v>
      </c>
    </row>
    <row r="277" spans="1:48" x14ac:dyDescent="0.3">
      <c r="A277" t="s">
        <v>329</v>
      </c>
      <c r="B277" t="s">
        <v>330</v>
      </c>
      <c r="C277" t="s">
        <v>10301</v>
      </c>
      <c r="D277" t="s">
        <v>331</v>
      </c>
      <c r="E277">
        <v>79690.675904759904</v>
      </c>
      <c r="F277">
        <v>4120.1000000000004</v>
      </c>
      <c r="G277">
        <v>13.3945384933168</v>
      </c>
      <c r="H277">
        <f>(Table2[[#This Row],[1Y Return vs Nifty]]-AVERAGE(Table2[1Y Return vs Nifty]))/_xlfn.STDEV.P(Table2[1Y Return vs Nifty])</f>
        <v>-0.24485054153382785</v>
      </c>
      <c r="I277">
        <v>-1.2740288287843</v>
      </c>
      <c r="J277">
        <f>(Table2[[#This Row],[1M Return vs Nifty]]-AVERAGE(Table2[1M Return vs Nifty]))/_xlfn.STDEV.P(Table2[1M Return vs Nifty])</f>
        <v>-0.26395500623901785</v>
      </c>
      <c r="K277">
        <v>2.2966988952528302</v>
      </c>
      <c r="L277">
        <f>(Table2[[#This Row],[6M Return vs Nifty]]-AVERAGE(Table2[6M Return vs Nifty]))/_xlfn.STDEV.P(Table2[6M Return vs Nifty])</f>
        <v>-0.15128635260727044</v>
      </c>
      <c r="M277">
        <v>-1.0948148278382399</v>
      </c>
      <c r="N277">
        <f>(Table2[[#This Row],[1W Return vs Nifty]]-AVERAGE(Table2[1W Return vs Nifty]))/_xlfn.STDEV.P(Table2[1W Return vs Nifty])</f>
        <v>-0.39283940706494802</v>
      </c>
      <c r="O277">
        <v>4061.93</v>
      </c>
      <c r="P277">
        <v>4052.8627841960501</v>
      </c>
      <c r="Q277">
        <v>3752.42706641841</v>
      </c>
      <c r="R277">
        <v>56.959149726291201</v>
      </c>
      <c r="S277" s="2">
        <f>(Table2[[#This Row],[Close Price]]-Table2[[#This Row],[20D EMA]])/Table2[[#This Row],[20D EMA]]</f>
        <v>1.4320778546159223E-2</v>
      </c>
      <c r="T277" s="2">
        <f>(Table2[[#This Row],[Close Price]]-Table2[[#This Row],[50D EMA]])/Table2[[#This Row],[50D EMA]]</f>
        <v>1.6590054828931937E-2</v>
      </c>
      <c r="U277" s="2">
        <f>(Table2[[#This Row],[Close Price]]-Table2[[#This Row],[200D EMA]])/Table2[[#This Row],[200D EMA]]</f>
        <v>9.7982699483223842E-2</v>
      </c>
      <c r="V277">
        <v>0.48631618593136</v>
      </c>
      <c r="W277">
        <v>4027.55</v>
      </c>
      <c r="X277">
        <v>4151</v>
      </c>
      <c r="Y277">
        <v>4027.55</v>
      </c>
      <c r="Z277">
        <v>4151</v>
      </c>
      <c r="AA277">
        <v>3859.5</v>
      </c>
      <c r="AB277">
        <v>4171.1499999999996</v>
      </c>
      <c r="AC277" s="2">
        <f>(Table2[[#This Row],[Close Price]]/Table2[[#This Row],[Day Low]])-1</f>
        <v>2.2979230549589724E-2</v>
      </c>
      <c r="AD277" s="2">
        <f>(Table2[[#This Row],[Day High]]/Table2[[#This Row],[Close Price]])-1</f>
        <v>7.4998179655831887E-3</v>
      </c>
      <c r="AE277" s="2">
        <f>(Table2[[#This Row],[Close Price]]/Table2[[#This Row],[Current Week Low]])-1</f>
        <v>2.2979230549589724E-2</v>
      </c>
      <c r="AF277" s="2">
        <f>(Table2[[#This Row],[Current Week High]]/Table2[[#This Row],[Close Price]])-1</f>
        <v>7.4998179655831887E-3</v>
      </c>
      <c r="AG277" s="2">
        <f>(Table2[[#This Row],[Close Price]]/Table2[[#This Row],[Current Month Low]])-1</f>
        <v>6.7521699702034033E-2</v>
      </c>
      <c r="AH277" s="2">
        <f>(Table2[[#This Row],[Current Month High]]/Table2[[#This Row],[Close Price]])-1</f>
        <v>1.239047595932119E-2</v>
      </c>
      <c r="AI277">
        <v>13.630737118031099</v>
      </c>
      <c r="AJ277">
        <v>45.473483511051398</v>
      </c>
      <c r="AK277" t="str">
        <f>IF(AND(Table2[[#This Row],[20D EMA]]&gt;Table2[[#This Row],[50D EMA]],Table2[[#This Row],[50D EMA]]&gt;Table2[[#This Row],[200D EMA]]),"Uptrend","Downtrend/NoTrend")</f>
        <v>Uptrend</v>
      </c>
      <c r="AL277">
        <v>0.04</v>
      </c>
      <c r="AM277" t="s">
        <v>10340</v>
      </c>
      <c r="AN277">
        <v>0.5</v>
      </c>
      <c r="AO277" t="s">
        <v>10340</v>
      </c>
      <c r="AP277">
        <v>0.12686178504172099</v>
      </c>
      <c r="AQ277">
        <f>(Table2[[#This Row],[Sharpe Ratio]]-AVERAGE(Table2[Sharpe Ratio]))/_xlfn.STDEV.P(Table2[Sharpe Ratio])</f>
        <v>0.69636107919915757</v>
      </c>
      <c r="AR2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-0.35657022824590656</v>
      </c>
      <c r="AS277">
        <f>_xlfn.RANK.AVG(Table2[[#This Row],[1Y Return vs Nifty Z-Score]],Table2[1Y Return vs Nifty Z-Score])</f>
        <v>370</v>
      </c>
      <c r="AT277">
        <f>_xlfn.RANK.AVG(Table2[[#This Row],[6M Return vs Nifty Z-Score]],Table2[6M Return vs Nifty Z-Score])</f>
        <v>369</v>
      </c>
      <c r="AU277">
        <f>_xlfn.RANK.AVG(Table2[[#This Row],[Sharpe Ratio Z-Score]],Table2[Sharpe Ratio Z-Score])</f>
        <v>173</v>
      </c>
      <c r="AV277">
        <f>(Table2[[#This Row],[Rank 1Y]]+Table2[[#This Row],[Rank 6M]]+Table2[[#This Row],[Rank Sharpe]])/3</f>
        <v>304</v>
      </c>
    </row>
    <row r="278" spans="1:48" x14ac:dyDescent="0.3">
      <c r="A278" t="s">
        <v>560</v>
      </c>
      <c r="B278" t="s">
        <v>561</v>
      </c>
      <c r="C278" t="s">
        <v>10301</v>
      </c>
      <c r="D278" t="s">
        <v>193</v>
      </c>
      <c r="E278">
        <v>35658.031968000003</v>
      </c>
      <c r="F278">
        <v>2535</v>
      </c>
      <c r="G278">
        <v>26.691822539832501</v>
      </c>
      <c r="H278">
        <f>(Table2[[#This Row],[1Y Return vs Nifty]]-AVERAGE(Table2[1Y Return vs Nifty]))/_xlfn.STDEV.P(Table2[1Y Return vs Nifty])</f>
        <v>-3.3970083597901941E-2</v>
      </c>
      <c r="I278">
        <v>-0.758059567950084</v>
      </c>
      <c r="J278">
        <f>(Table2[[#This Row],[1M Return vs Nifty]]-AVERAGE(Table2[1M Return vs Nifty]))/_xlfn.STDEV.P(Table2[1M Return vs Nifty])</f>
        <v>-0.21542269497547437</v>
      </c>
      <c r="K278">
        <v>23.1743940906759</v>
      </c>
      <c r="L278">
        <f>(Table2[[#This Row],[6M Return vs Nifty]]-AVERAGE(Table2[6M Return vs Nifty]))/_xlfn.STDEV.P(Table2[6M Return vs Nifty])</f>
        <v>0.56509422775749563</v>
      </c>
      <c r="M278">
        <v>0.118356289194016</v>
      </c>
      <c r="N278">
        <f>(Table2[[#This Row],[1W Return vs Nifty]]-AVERAGE(Table2[1W Return vs Nifty]))/_xlfn.STDEV.P(Table2[1W Return vs Nifty])</f>
        <v>-0.13309610234076413</v>
      </c>
      <c r="O278">
        <v>2545.9299999999998</v>
      </c>
      <c r="P278">
        <v>2510.4869479998501</v>
      </c>
      <c r="Q278">
        <v>2153.1674425720898</v>
      </c>
      <c r="R278">
        <v>48.330838452629202</v>
      </c>
      <c r="S278" s="2">
        <f>(Table2[[#This Row],[Close Price]]-Table2[[#This Row],[20D EMA]])/Table2[[#This Row],[20D EMA]]</f>
        <v>-4.2931266766956817E-3</v>
      </c>
      <c r="T278" s="2">
        <f>(Table2[[#This Row],[Close Price]]-Table2[[#This Row],[50D EMA]])/Table2[[#This Row],[50D EMA]]</f>
        <v>9.7642618774337157E-3</v>
      </c>
      <c r="U278" s="2">
        <f>(Table2[[#This Row],[Close Price]]-Table2[[#This Row],[200D EMA]])/Table2[[#This Row],[200D EMA]]</f>
        <v>0.17733528283884317</v>
      </c>
      <c r="V278">
        <v>0.78385757512494603</v>
      </c>
      <c r="W278">
        <v>2525</v>
      </c>
      <c r="X278">
        <v>2614.6</v>
      </c>
      <c r="Y278">
        <v>2525</v>
      </c>
      <c r="Z278">
        <v>2614.6</v>
      </c>
      <c r="AA278">
        <v>2416.5500000000002</v>
      </c>
      <c r="AB278">
        <v>2636.15</v>
      </c>
      <c r="AC278" s="2">
        <f>(Table2[[#This Row],[Close Price]]/Table2[[#This Row],[Day Low]])-1</f>
        <v>3.9603960396039639E-3</v>
      </c>
      <c r="AD278" s="2">
        <f>(Table2[[#This Row],[Day High]]/Table2[[#This Row],[Close Price]])-1</f>
        <v>3.1400394477317572E-2</v>
      </c>
      <c r="AE278" s="2">
        <f>(Table2[[#This Row],[Close Price]]/Table2[[#This Row],[Current Week Low]])-1</f>
        <v>3.9603960396039639E-3</v>
      </c>
      <c r="AF278" s="2">
        <f>(Table2[[#This Row],[Current Week High]]/Table2[[#This Row],[Close Price]])-1</f>
        <v>3.1400394477317572E-2</v>
      </c>
      <c r="AG278" s="2">
        <f>(Table2[[#This Row],[Close Price]]/Table2[[#This Row],[Current Month Low]])-1</f>
        <v>4.9016159400798509E-2</v>
      </c>
      <c r="AH278" s="2">
        <f>(Table2[[#This Row],[Current Month High]]/Table2[[#This Row],[Close Price]])-1</f>
        <v>3.9901380670611442E-2</v>
      </c>
      <c r="AI278">
        <v>20.761341222879601</v>
      </c>
      <c r="AJ278">
        <v>64.605045290737294</v>
      </c>
      <c r="AK278" t="str">
        <f>IF(AND(Table2[[#This Row],[20D EMA]]&gt;Table2[[#This Row],[50D EMA]],Table2[[#This Row],[50D EMA]]&gt;Table2[[#This Row],[200D EMA]]),"Uptrend","Downtrend/NoTrend")</f>
        <v>Uptrend</v>
      </c>
      <c r="AL278">
        <v>0</v>
      </c>
      <c r="AM278" t="s">
        <v>10341</v>
      </c>
      <c r="AN278">
        <v>-0.03</v>
      </c>
      <c r="AO278" t="s">
        <v>10339</v>
      </c>
      <c r="AP278">
        <v>4.0675869709449003E-2</v>
      </c>
      <c r="AQ278">
        <f>(Table2[[#This Row],[Sharpe Ratio]]-AVERAGE(Table2[Sharpe Ratio]))/_xlfn.STDEV.P(Table2[Sharpe Ratio])</f>
        <v>-0.28668375719691841</v>
      </c>
      <c r="AR2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-0.10407841035356319</v>
      </c>
      <c r="AS278">
        <f>_xlfn.RANK.AVG(Table2[[#This Row],[1Y Return vs Nifty Z-Score]],Table2[1Y Return vs Nifty Z-Score])</f>
        <v>312</v>
      </c>
      <c r="AT278">
        <f>_xlfn.RANK.AVG(Table2[[#This Row],[6M Return vs Nifty Z-Score]],Table2[6M Return vs Nifty Z-Score])</f>
        <v>177</v>
      </c>
      <c r="AU278">
        <f>_xlfn.RANK.AVG(Table2[[#This Row],[Sharpe Ratio Z-Score]],Table2[Sharpe Ratio Z-Score])</f>
        <v>423</v>
      </c>
      <c r="AV278">
        <f>(Table2[[#This Row],[Rank 1Y]]+Table2[[#This Row],[Rank 6M]]+Table2[[#This Row],[Rank Sharpe]])/3</f>
        <v>304</v>
      </c>
    </row>
    <row r="279" spans="1:48" x14ac:dyDescent="0.3">
      <c r="A279" t="s">
        <v>324</v>
      </c>
      <c r="B279" t="s">
        <v>325</v>
      </c>
      <c r="C279" t="s">
        <v>10307</v>
      </c>
      <c r="D279" t="s">
        <v>139</v>
      </c>
      <c r="E279">
        <v>80294.509783050002</v>
      </c>
      <c r="F279">
        <v>2887.7</v>
      </c>
      <c r="G279">
        <v>47.177986508063697</v>
      </c>
      <c r="H279">
        <f>(Table2[[#This Row],[1Y Return vs Nifty]]-AVERAGE(Table2[1Y Return vs Nifty]))/_xlfn.STDEV.P(Table2[1Y Return vs Nifty])</f>
        <v>0.29091818861307389</v>
      </c>
      <c r="I279">
        <v>-7.8350038428870201</v>
      </c>
      <c r="J279">
        <f>(Table2[[#This Row],[1M Return vs Nifty]]-AVERAGE(Table2[1M Return vs Nifty]))/_xlfn.STDEV.P(Table2[1M Return vs Nifty])</f>
        <v>-0.88108340079094616</v>
      </c>
      <c r="K279">
        <v>4.2049089594061799</v>
      </c>
      <c r="L279">
        <f>(Table2[[#This Row],[6M Return vs Nifty]]-AVERAGE(Table2[6M Return vs Nifty]))/_xlfn.STDEV.P(Table2[6M Return vs Nifty])</f>
        <v>-8.5809554501905486E-2</v>
      </c>
      <c r="M279">
        <v>-4.1323786514127399</v>
      </c>
      <c r="N279">
        <f>(Table2[[#This Row],[1W Return vs Nifty]]-AVERAGE(Table2[1W Return vs Nifty]))/_xlfn.STDEV.P(Table2[1W Return vs Nifty])</f>
        <v>-1.0431902559838899</v>
      </c>
      <c r="O279">
        <v>2971.34</v>
      </c>
      <c r="P279">
        <v>2996.44798419885</v>
      </c>
      <c r="Q279">
        <v>2575.4844375237999</v>
      </c>
      <c r="R279">
        <v>39.5158789261503</v>
      </c>
      <c r="S279" s="2">
        <f>(Table2[[#This Row],[Close Price]]-Table2[[#This Row],[20D EMA]])/Table2[[#This Row],[20D EMA]]</f>
        <v>-2.814891597730328E-2</v>
      </c>
      <c r="T279" s="2">
        <f>(Table2[[#This Row],[Close Price]]-Table2[[#This Row],[50D EMA]])/Table2[[#This Row],[50D EMA]]</f>
        <v>-3.6292298338669732E-2</v>
      </c>
      <c r="U279" s="2">
        <f>(Table2[[#This Row],[Close Price]]-Table2[[#This Row],[200D EMA]])/Table2[[#This Row],[200D EMA]]</f>
        <v>0.12122595575703794</v>
      </c>
      <c r="V279">
        <v>0.66219007606698599</v>
      </c>
      <c r="W279">
        <v>2865.2</v>
      </c>
      <c r="X279">
        <v>2904.75</v>
      </c>
      <c r="Y279">
        <v>2865.2</v>
      </c>
      <c r="Z279">
        <v>2904.75</v>
      </c>
      <c r="AA279">
        <v>2792.55</v>
      </c>
      <c r="AB279">
        <v>3286</v>
      </c>
      <c r="AC279" s="2">
        <f>(Table2[[#This Row],[Close Price]]/Table2[[#This Row],[Day Low]])-1</f>
        <v>7.8528549490437527E-3</v>
      </c>
      <c r="AD279" s="2">
        <f>(Table2[[#This Row],[Day High]]/Table2[[#This Row],[Close Price]])-1</f>
        <v>5.9043529452507126E-3</v>
      </c>
      <c r="AE279" s="2">
        <f>(Table2[[#This Row],[Close Price]]/Table2[[#This Row],[Current Week Low]])-1</f>
        <v>7.8528549490437527E-3</v>
      </c>
      <c r="AF279" s="2">
        <f>(Table2[[#This Row],[Current Week High]]/Table2[[#This Row],[Close Price]])-1</f>
        <v>5.9043529452507126E-3</v>
      </c>
      <c r="AG279" s="2">
        <f>(Table2[[#This Row],[Close Price]]/Table2[[#This Row],[Current Month Low]])-1</f>
        <v>3.4072800845105666E-2</v>
      </c>
      <c r="AH279" s="2">
        <f>(Table2[[#This Row],[Current Month High]]/Table2[[#This Row],[Close Price]])-1</f>
        <v>0.13792984035737788</v>
      </c>
      <c r="AI279">
        <v>17.834262561900399</v>
      </c>
      <c r="AJ279">
        <v>88.492167101827604</v>
      </c>
      <c r="AK279" t="str">
        <f>IF(AND(Table2[[#This Row],[20D EMA]]&gt;Table2[[#This Row],[50D EMA]],Table2[[#This Row],[50D EMA]]&gt;Table2[[#This Row],[200D EMA]]),"Uptrend","Downtrend/NoTrend")</f>
        <v>Downtrend/NoTrend</v>
      </c>
      <c r="AL279">
        <v>0.05</v>
      </c>
      <c r="AM279" t="s">
        <v>10340</v>
      </c>
      <c r="AN279">
        <v>-3.03</v>
      </c>
      <c r="AO279" t="s">
        <v>10339</v>
      </c>
      <c r="AP279">
        <v>6.2770060876694997E-2</v>
      </c>
      <c r="AQ279">
        <f>(Table2[[#This Row],[Sharpe Ratio]]-AVERAGE(Table2[Sharpe Ratio]))/_xlfn.STDEV.P(Table2[Sharpe Ratio])</f>
        <v>-3.4675288555915888E-2</v>
      </c>
      <c r="AR2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9">
        <f>_xlfn.RANK.AVG(Table2[[#This Row],[1Y Return vs Nifty Z-Score]],Table2[1Y Return vs Nifty Z-Score])</f>
        <v>215</v>
      </c>
      <c r="AT279">
        <f>_xlfn.RANK.AVG(Table2[[#This Row],[6M Return vs Nifty Z-Score]],Table2[6M Return vs Nifty Z-Score])</f>
        <v>339</v>
      </c>
      <c r="AU279">
        <f>_xlfn.RANK.AVG(Table2[[#This Row],[Sharpe Ratio Z-Score]],Table2[Sharpe Ratio Z-Score])</f>
        <v>359</v>
      </c>
      <c r="AV279">
        <f>(Table2[[#This Row],[Rank 1Y]]+Table2[[#This Row],[Rank 6M]]+Table2[[#This Row],[Rank Sharpe]])/3</f>
        <v>304.33333333333331</v>
      </c>
    </row>
    <row r="280" spans="1:48" x14ac:dyDescent="0.3">
      <c r="A280" t="s">
        <v>1670</v>
      </c>
      <c r="B280" t="s">
        <v>1671</v>
      </c>
      <c r="C280" t="s">
        <v>10297</v>
      </c>
      <c r="D280" t="s">
        <v>995</v>
      </c>
      <c r="E280">
        <v>5178.8545645199902</v>
      </c>
      <c r="F280">
        <v>40.6</v>
      </c>
      <c r="G280">
        <v>40.769592933042503</v>
      </c>
      <c r="H280">
        <f>(Table2[[#This Row],[1Y Return vs Nifty]]-AVERAGE(Table2[1Y Return vs Nifty]))/_xlfn.STDEV.P(Table2[1Y Return vs Nifty])</f>
        <v>0.18928803865111798</v>
      </c>
      <c r="I280">
        <v>-4.5045535400379304</v>
      </c>
      <c r="J280">
        <f>(Table2[[#This Row],[1M Return vs Nifty]]-AVERAGE(Table2[1M Return vs Nifty]))/_xlfn.STDEV.P(Table2[1M Return vs Nifty])</f>
        <v>-0.56781967945160683</v>
      </c>
      <c r="K280">
        <v>-1.6718746646244</v>
      </c>
      <c r="L280">
        <f>(Table2[[#This Row],[6M Return vs Nifty]]-AVERAGE(Table2[6M Return vs Nifty]))/_xlfn.STDEV.P(Table2[6M Return vs Nifty])</f>
        <v>-0.28746082030753539</v>
      </c>
      <c r="M280">
        <v>1.7005703258986</v>
      </c>
      <c r="N280">
        <f>(Table2[[#This Row],[1W Return vs Nifty]]-AVERAGE(Table2[1W Return vs Nifty]))/_xlfn.STDEV.P(Table2[1W Return vs Nifty])</f>
        <v>0.205660316193154</v>
      </c>
      <c r="O280">
        <v>40.97</v>
      </c>
      <c r="P280">
        <v>40.036211207275798</v>
      </c>
      <c r="Q280">
        <v>34.055345225645702</v>
      </c>
      <c r="R280">
        <v>46.128441962884899</v>
      </c>
      <c r="S280" s="2">
        <f>(Table2[[#This Row],[Close Price]]-Table2[[#This Row],[20D EMA]])/Table2[[#This Row],[20D EMA]]</f>
        <v>-9.0309982914326941E-3</v>
      </c>
      <c r="T280" s="2">
        <f>(Table2[[#This Row],[Close Price]]-Table2[[#This Row],[50D EMA]])/Table2[[#This Row],[50D EMA]]</f>
        <v>1.4081971688213738E-2</v>
      </c>
      <c r="U280" s="2">
        <f>(Table2[[#This Row],[Close Price]]-Table2[[#This Row],[200D EMA]])/Table2[[#This Row],[200D EMA]]</f>
        <v>0.1921770204057654</v>
      </c>
      <c r="V280">
        <v>0.69611114083468995</v>
      </c>
      <c r="W280">
        <v>40.5</v>
      </c>
      <c r="X280">
        <v>41.7</v>
      </c>
      <c r="Y280">
        <v>40.5</v>
      </c>
      <c r="Z280">
        <v>41.7</v>
      </c>
      <c r="AA280">
        <v>38.6</v>
      </c>
      <c r="AB280">
        <v>44.6</v>
      </c>
      <c r="AC280" s="2">
        <f>(Table2[[#This Row],[Close Price]]/Table2[[#This Row],[Day Low]])-1</f>
        <v>2.4691358024691024E-3</v>
      </c>
      <c r="AD280" s="2">
        <f>(Table2[[#This Row],[Day High]]/Table2[[#This Row],[Close Price]])-1</f>
        <v>2.7093596059113434E-2</v>
      </c>
      <c r="AE280" s="2">
        <f>(Table2[[#This Row],[Close Price]]/Table2[[#This Row],[Current Week Low]])-1</f>
        <v>2.4691358024691024E-3</v>
      </c>
      <c r="AF280" s="2">
        <f>(Table2[[#This Row],[Current Week High]]/Table2[[#This Row],[Close Price]])-1</f>
        <v>2.7093596059113434E-2</v>
      </c>
      <c r="AG280" s="2">
        <f>(Table2[[#This Row],[Close Price]]/Table2[[#This Row],[Current Month Low]])-1</f>
        <v>5.1813471502590636E-2</v>
      </c>
      <c r="AH280" s="2">
        <f>(Table2[[#This Row],[Current Month High]]/Table2[[#This Row],[Close Price]])-1</f>
        <v>9.8522167487684831E-2</v>
      </c>
      <c r="AI280">
        <v>13.5467980295566</v>
      </c>
      <c r="AJ280">
        <v>80.4444444444444</v>
      </c>
      <c r="AK280" t="str">
        <f>IF(AND(Table2[[#This Row],[20D EMA]]&gt;Table2[[#This Row],[50D EMA]],Table2[[#This Row],[50D EMA]]&gt;Table2[[#This Row],[200D EMA]]),"Uptrend","Downtrend/NoTrend")</f>
        <v>Uptrend</v>
      </c>
      <c r="AL280">
        <v>0.17</v>
      </c>
      <c r="AM280" t="s">
        <v>10340</v>
      </c>
      <c r="AN280">
        <v>0.97</v>
      </c>
      <c r="AO280" t="s">
        <v>10340</v>
      </c>
      <c r="AP280">
        <v>9.6159524295524004E-2</v>
      </c>
      <c r="AQ280">
        <f>(Table2[[#This Row],[Sharpe Ratio]]-AVERAGE(Table2[Sharpe Ratio]))/_xlfn.STDEV.P(Table2[Sharpe Ratio])</f>
        <v>0.34616814134062718</v>
      </c>
      <c r="AR2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-0.114164003574243</v>
      </c>
      <c r="AS280">
        <f>_xlfn.RANK.AVG(Table2[[#This Row],[1Y Return vs Nifty Z-Score]],Table2[1Y Return vs Nifty Z-Score])</f>
        <v>247</v>
      </c>
      <c r="AT280">
        <f>_xlfn.RANK.AVG(Table2[[#This Row],[6M Return vs Nifty Z-Score]],Table2[6M Return vs Nifty Z-Score])</f>
        <v>423</v>
      </c>
      <c r="AU280">
        <f>_xlfn.RANK.AVG(Table2[[#This Row],[Sharpe Ratio Z-Score]],Table2[Sharpe Ratio Z-Score])</f>
        <v>243</v>
      </c>
      <c r="AV280">
        <f>(Table2[[#This Row],[Rank 1Y]]+Table2[[#This Row],[Rank 6M]]+Table2[[#This Row],[Rank Sharpe]])/3</f>
        <v>304.33333333333331</v>
      </c>
    </row>
    <row r="281" spans="1:48" x14ac:dyDescent="0.3">
      <c r="A281" t="s">
        <v>392</v>
      </c>
      <c r="B281" t="s">
        <v>393</v>
      </c>
      <c r="C281" t="s">
        <v>10308</v>
      </c>
      <c r="D281" t="s">
        <v>297</v>
      </c>
      <c r="E281">
        <v>62202.048045050004</v>
      </c>
      <c r="F281">
        <v>7293.5</v>
      </c>
      <c r="G281">
        <v>-7.98313324450152</v>
      </c>
      <c r="H281">
        <f>(Table2[[#This Row],[1Y Return vs Nifty]]-AVERAGE(Table2[1Y Return vs Nifty]))/_xlfn.STDEV.P(Table2[1Y Return vs Nifty])</f>
        <v>-0.58387715703703635</v>
      </c>
      <c r="I281">
        <v>-11.040190237815301</v>
      </c>
      <c r="J281">
        <f>(Table2[[#This Row],[1M Return vs Nifty]]-AVERAGE(Table2[1M Return vs Nifty]))/_xlfn.STDEV.P(Table2[1M Return vs Nifty])</f>
        <v>-1.1825647400568426</v>
      </c>
      <c r="K281">
        <v>18.832358387663</v>
      </c>
      <c r="L281">
        <f>(Table2[[#This Row],[6M Return vs Nifty]]-AVERAGE(Table2[6M Return vs Nifty]))/_xlfn.STDEV.P(Table2[6M Return vs Nifty])</f>
        <v>0.41610507796040364</v>
      </c>
      <c r="M281">
        <v>-0.35409117740402501</v>
      </c>
      <c r="N281">
        <f>(Table2[[#This Row],[1W Return vs Nifty]]-AVERAGE(Table2[1W Return vs Nifty]))/_xlfn.STDEV.P(Table2[1W Return vs Nifty])</f>
        <v>-0.23424841676689209</v>
      </c>
      <c r="O281">
        <v>7602.8</v>
      </c>
      <c r="P281">
        <v>7926.2884285465598</v>
      </c>
      <c r="Q281">
        <v>7161.4355847589304</v>
      </c>
      <c r="R281">
        <v>31.8431198895201</v>
      </c>
      <c r="S281" s="2">
        <f>(Table2[[#This Row],[Close Price]]-Table2[[#This Row],[20D EMA]])/Table2[[#This Row],[20D EMA]]</f>
        <v>-4.0682380175724758E-2</v>
      </c>
      <c r="T281" s="2">
        <f>(Table2[[#This Row],[Close Price]]-Table2[[#This Row],[50D EMA]])/Table2[[#This Row],[50D EMA]]</f>
        <v>-7.9834141067535433E-2</v>
      </c>
      <c r="U281" s="2">
        <f>(Table2[[#This Row],[Close Price]]-Table2[[#This Row],[200D EMA]])/Table2[[#This Row],[200D EMA]]</f>
        <v>1.8441053288551664E-2</v>
      </c>
      <c r="V281">
        <v>0.563461456295687</v>
      </c>
      <c r="W281">
        <v>7280</v>
      </c>
      <c r="X281">
        <v>7417</v>
      </c>
      <c r="Y281">
        <v>7280</v>
      </c>
      <c r="Z281">
        <v>7417</v>
      </c>
      <c r="AA281">
        <v>7030</v>
      </c>
      <c r="AB281">
        <v>8294.75</v>
      </c>
      <c r="AC281" s="2">
        <f>(Table2[[#This Row],[Close Price]]/Table2[[#This Row],[Day Low]])-1</f>
        <v>1.8543956043957088E-3</v>
      </c>
      <c r="AD281" s="2">
        <f>(Table2[[#This Row],[Day High]]/Table2[[#This Row],[Close Price]])-1</f>
        <v>1.6932885445944956E-2</v>
      </c>
      <c r="AE281" s="2">
        <f>(Table2[[#This Row],[Close Price]]/Table2[[#This Row],[Current Week Low]])-1</f>
        <v>1.8543956043957088E-3</v>
      </c>
      <c r="AF281" s="2">
        <f>(Table2[[#This Row],[Current Week High]]/Table2[[#This Row],[Close Price]])-1</f>
        <v>1.6932885445944956E-2</v>
      </c>
      <c r="AG281" s="2">
        <f>(Table2[[#This Row],[Close Price]]/Table2[[#This Row],[Current Month Low]])-1</f>
        <v>3.7482219061166333E-2</v>
      </c>
      <c r="AH281" s="2">
        <f>(Table2[[#This Row],[Current Month High]]/Table2[[#This Row],[Close Price]])-1</f>
        <v>0.13727976965791466</v>
      </c>
      <c r="AI281">
        <v>36.2178652224583</v>
      </c>
      <c r="AJ281">
        <v>36.967136150234701</v>
      </c>
      <c r="AK281" t="str">
        <f>IF(AND(Table2[[#This Row],[20D EMA]]&gt;Table2[[#This Row],[50D EMA]],Table2[[#This Row],[50D EMA]]&gt;Table2[[#This Row],[200D EMA]]),"Uptrend","Downtrend/NoTrend")</f>
        <v>Downtrend/NoTrend</v>
      </c>
      <c r="AL281">
        <v>-0.21</v>
      </c>
      <c r="AM281" t="s">
        <v>10339</v>
      </c>
      <c r="AN281">
        <v>-6.64</v>
      </c>
      <c r="AO281" t="s">
        <v>10339</v>
      </c>
      <c r="AP281">
        <v>0.11811973469956299</v>
      </c>
      <c r="AQ281">
        <f>(Table2[[#This Row],[Sharpe Ratio]]-AVERAGE(Table2[Sharpe Ratio]))/_xlfn.STDEV.P(Table2[Sharpe Ratio])</f>
        <v>0.59664841251526568</v>
      </c>
      <c r="AR2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1">
        <f>_xlfn.RANK.AVG(Table2[[#This Row],[1Y Return vs Nifty Z-Score]],Table2[1Y Return vs Nifty Z-Score])</f>
        <v>511</v>
      </c>
      <c r="AT281">
        <f>_xlfn.RANK.AVG(Table2[[#This Row],[6M Return vs Nifty Z-Score]],Table2[6M Return vs Nifty Z-Score])</f>
        <v>206</v>
      </c>
      <c r="AU281">
        <f>_xlfn.RANK.AVG(Table2[[#This Row],[Sharpe Ratio Z-Score]],Table2[Sharpe Ratio Z-Score])</f>
        <v>199</v>
      </c>
      <c r="AV281">
        <f>(Table2[[#This Row],[Rank 1Y]]+Table2[[#This Row],[Rank 6M]]+Table2[[#This Row],[Rank Sharpe]])/3</f>
        <v>305.33333333333331</v>
      </c>
    </row>
    <row r="282" spans="1:48" x14ac:dyDescent="0.3">
      <c r="A282" t="s">
        <v>1583</v>
      </c>
      <c r="B282" t="s">
        <v>1584</v>
      </c>
      <c r="C282" t="s">
        <v>10305</v>
      </c>
      <c r="D282" t="s">
        <v>1391</v>
      </c>
      <c r="E282">
        <v>6164.0429747750004</v>
      </c>
      <c r="F282">
        <v>952.75</v>
      </c>
      <c r="G282">
        <v>4.7981008392075202</v>
      </c>
      <c r="H282">
        <f>(Table2[[#This Row],[1Y Return vs Nifty]]-AVERAGE(Table2[1Y Return vs Nifty]))/_xlfn.STDEV.P(Table2[1Y Return vs Nifty])</f>
        <v>-0.38118069006451338</v>
      </c>
      <c r="I282">
        <v>15.483407902155699</v>
      </c>
      <c r="J282">
        <f>(Table2[[#This Row],[1M Return vs Nifty]]-AVERAGE(Table2[1M Return vs Nifty]))/_xlfn.STDEV.P(Table2[1M Return vs Nifty])</f>
        <v>1.3122573713941286</v>
      </c>
      <c r="K282">
        <v>5.52502935892766</v>
      </c>
      <c r="L282">
        <f>(Table2[[#This Row],[6M Return vs Nifty]]-AVERAGE(Table2[6M Return vs Nifty]))/_xlfn.STDEV.P(Table2[6M Return vs Nifty])</f>
        <v>-4.051199607371804E-2</v>
      </c>
      <c r="M282">
        <v>3.7421164279868901</v>
      </c>
      <c r="N282">
        <f>(Table2[[#This Row],[1W Return vs Nifty]]-AVERAGE(Table2[1W Return vs Nifty]))/_xlfn.STDEV.P(Table2[1W Return vs Nifty])</f>
        <v>0.64276100533615932</v>
      </c>
      <c r="O282">
        <v>847.84</v>
      </c>
      <c r="P282">
        <v>808.39069566475996</v>
      </c>
      <c r="Q282">
        <v>771.51525495135297</v>
      </c>
      <c r="R282">
        <v>85.312704432592398</v>
      </c>
      <c r="S282" s="2">
        <f>(Table2[[#This Row],[Close Price]]-Table2[[#This Row],[20D EMA]])/Table2[[#This Row],[20D EMA]]</f>
        <v>0.12373796942819396</v>
      </c>
      <c r="T282" s="2">
        <f>(Table2[[#This Row],[Close Price]]-Table2[[#This Row],[50D EMA]])/Table2[[#This Row],[50D EMA]]</f>
        <v>0.17857615767896706</v>
      </c>
      <c r="U282" s="2">
        <f>(Table2[[#This Row],[Close Price]]-Table2[[#This Row],[200D EMA]])/Table2[[#This Row],[200D EMA]]</f>
        <v>0.23490753278763696</v>
      </c>
      <c r="V282">
        <v>1.24951238046626</v>
      </c>
      <c r="W282">
        <v>903.65</v>
      </c>
      <c r="X282">
        <v>959.9</v>
      </c>
      <c r="Y282">
        <v>903.65</v>
      </c>
      <c r="Z282">
        <v>959.9</v>
      </c>
      <c r="AA282">
        <v>741.75</v>
      </c>
      <c r="AB282">
        <v>959.9</v>
      </c>
      <c r="AC282" s="2">
        <f>(Table2[[#This Row],[Close Price]]/Table2[[#This Row],[Day Low]])-1</f>
        <v>5.4335196148951548E-2</v>
      </c>
      <c r="AD282" s="2">
        <f>(Table2[[#This Row],[Day High]]/Table2[[#This Row],[Close Price]])-1</f>
        <v>7.504591970611374E-3</v>
      </c>
      <c r="AE282" s="2">
        <f>(Table2[[#This Row],[Close Price]]/Table2[[#This Row],[Current Week Low]])-1</f>
        <v>5.4335196148951548E-2</v>
      </c>
      <c r="AF282" s="2">
        <f>(Table2[[#This Row],[Current Week High]]/Table2[[#This Row],[Close Price]])-1</f>
        <v>7.504591970611374E-3</v>
      </c>
      <c r="AG282" s="2">
        <f>(Table2[[#This Row],[Close Price]]/Table2[[#This Row],[Current Month Low]])-1</f>
        <v>0.28446241995281429</v>
      </c>
      <c r="AH282" s="2">
        <f>(Table2[[#This Row],[Current Month High]]/Table2[[#This Row],[Close Price]])-1</f>
        <v>7.504591970611374E-3</v>
      </c>
      <c r="AI282">
        <v>14.300708475465701</v>
      </c>
      <c r="AJ282">
        <v>56.086173001310598</v>
      </c>
      <c r="AK282" t="str">
        <f>IF(AND(Table2[[#This Row],[20D EMA]]&gt;Table2[[#This Row],[50D EMA]],Table2[[#This Row],[50D EMA]]&gt;Table2[[#This Row],[200D EMA]]),"Uptrend","Downtrend/NoTrend")</f>
        <v>Uptrend</v>
      </c>
      <c r="AL282">
        <v>0.34</v>
      </c>
      <c r="AM282" t="s">
        <v>10340</v>
      </c>
      <c r="AN282">
        <v>26.95</v>
      </c>
      <c r="AO282" t="s">
        <v>10340</v>
      </c>
      <c r="AP282">
        <v>0.125795030637112</v>
      </c>
      <c r="AQ282">
        <f>(Table2[[#This Row],[Sharpe Ratio]]-AVERAGE(Table2[Sharpe Ratio]))/_xlfn.STDEV.P(Table2[Sharpe Ratio])</f>
        <v>0.68419357589991525</v>
      </c>
      <c r="AR2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2.2175192664919714</v>
      </c>
      <c r="AS282">
        <f>_xlfn.RANK.AVG(Table2[[#This Row],[1Y Return vs Nifty Z-Score]],Table2[1Y Return vs Nifty Z-Score])</f>
        <v>418</v>
      </c>
      <c r="AT282">
        <f>_xlfn.RANK.AVG(Table2[[#This Row],[6M Return vs Nifty Z-Score]],Table2[6M Return vs Nifty Z-Score])</f>
        <v>323</v>
      </c>
      <c r="AU282">
        <f>_xlfn.RANK.AVG(Table2[[#This Row],[Sharpe Ratio Z-Score]],Table2[Sharpe Ratio Z-Score])</f>
        <v>176</v>
      </c>
      <c r="AV282">
        <f>(Table2[[#This Row],[Rank 1Y]]+Table2[[#This Row],[Rank 6M]]+Table2[[#This Row],[Rank Sharpe]])/3</f>
        <v>305.66666666666669</v>
      </c>
    </row>
    <row r="283" spans="1:48" x14ac:dyDescent="0.3">
      <c r="A283" t="s">
        <v>1974</v>
      </c>
      <c r="B283" t="s">
        <v>1975</v>
      </c>
      <c r="C283" t="s">
        <v>10308</v>
      </c>
      <c r="D283" t="s">
        <v>297</v>
      </c>
      <c r="E283">
        <v>3463.278159</v>
      </c>
      <c r="F283">
        <v>338.25</v>
      </c>
      <c r="G283">
        <v>24.001275783536101</v>
      </c>
      <c r="H283">
        <f>(Table2[[#This Row],[1Y Return vs Nifty]]-AVERAGE(Table2[1Y Return vs Nifty]))/_xlfn.STDEV.P(Table2[1Y Return vs Nifty])</f>
        <v>-7.6639227919480662E-2</v>
      </c>
      <c r="I283">
        <v>1.6608637559464701</v>
      </c>
      <c r="J283">
        <f>(Table2[[#This Row],[1M Return vs Nifty]]-AVERAGE(Table2[1M Return vs Nifty]))/_xlfn.STDEV.P(Table2[1M Return vs Nifty])</f>
        <v>1.2102370157645634E-2</v>
      </c>
      <c r="K283">
        <v>19.071572051767902</v>
      </c>
      <c r="L283">
        <f>(Table2[[#This Row],[6M Return vs Nifty]]-AVERAGE(Table2[6M Return vs Nifty]))/_xlfn.STDEV.P(Table2[6M Return vs Nifty])</f>
        <v>0.42431326482770781</v>
      </c>
      <c r="M283">
        <v>4.6943376006864703</v>
      </c>
      <c r="N283">
        <f>(Table2[[#This Row],[1W Return vs Nifty]]-AVERAGE(Table2[1W Return vs Nifty]))/_xlfn.STDEV.P(Table2[1W Return vs Nifty])</f>
        <v>0.84663420240861365</v>
      </c>
      <c r="O283">
        <v>328.18</v>
      </c>
      <c r="P283">
        <v>314.84847039158097</v>
      </c>
      <c r="Q283">
        <v>269.39340737736597</v>
      </c>
      <c r="R283">
        <v>59.675646012140398</v>
      </c>
      <c r="S283" s="2">
        <f>(Table2[[#This Row],[Close Price]]-Table2[[#This Row],[20D EMA]])/Table2[[#This Row],[20D EMA]]</f>
        <v>3.0684380522883761E-2</v>
      </c>
      <c r="T283" s="2">
        <f>(Table2[[#This Row],[Close Price]]-Table2[[#This Row],[50D EMA]])/Table2[[#This Row],[50D EMA]]</f>
        <v>7.4326324594539875E-2</v>
      </c>
      <c r="U283" s="2">
        <f>(Table2[[#This Row],[Close Price]]-Table2[[#This Row],[200D EMA]])/Table2[[#This Row],[200D EMA]]</f>
        <v>0.25559865511548985</v>
      </c>
      <c r="V283">
        <v>0.74400842102323195</v>
      </c>
      <c r="W283">
        <v>336.35</v>
      </c>
      <c r="X283">
        <v>344.05</v>
      </c>
      <c r="Y283">
        <v>336.35</v>
      </c>
      <c r="Z283">
        <v>344.05</v>
      </c>
      <c r="AA283">
        <v>307</v>
      </c>
      <c r="AB283">
        <v>359</v>
      </c>
      <c r="AC283" s="2">
        <f>(Table2[[#This Row],[Close Price]]/Table2[[#This Row],[Day Low]])-1</f>
        <v>5.6488776572023447E-3</v>
      </c>
      <c r="AD283" s="2">
        <f>(Table2[[#This Row],[Day High]]/Table2[[#This Row],[Close Price]])-1</f>
        <v>1.7147080561714656E-2</v>
      </c>
      <c r="AE283" s="2">
        <f>(Table2[[#This Row],[Close Price]]/Table2[[#This Row],[Current Week Low]])-1</f>
        <v>5.6488776572023447E-3</v>
      </c>
      <c r="AF283" s="2">
        <f>(Table2[[#This Row],[Current Week High]]/Table2[[#This Row],[Close Price]])-1</f>
        <v>1.7147080561714656E-2</v>
      </c>
      <c r="AG283" s="2">
        <f>(Table2[[#This Row],[Close Price]]/Table2[[#This Row],[Current Month Low]])-1</f>
        <v>0.10179153094462534</v>
      </c>
      <c r="AH283" s="2">
        <f>(Table2[[#This Row],[Current Month High]]/Table2[[#This Row],[Close Price]])-1</f>
        <v>6.1345158906134456E-2</v>
      </c>
      <c r="AI283">
        <v>6.1345158906134403</v>
      </c>
      <c r="AJ283">
        <v>79.300291545189495</v>
      </c>
      <c r="AK283" t="str">
        <f>IF(AND(Table2[[#This Row],[20D EMA]]&gt;Table2[[#This Row],[50D EMA]],Table2[[#This Row],[50D EMA]]&gt;Table2[[#This Row],[200D EMA]]),"Uptrend","Downtrend/NoTrend")</f>
        <v>Uptrend</v>
      </c>
      <c r="AL283">
        <v>0.26</v>
      </c>
      <c r="AM283" t="s">
        <v>10340</v>
      </c>
      <c r="AN283">
        <v>5.8</v>
      </c>
      <c r="AO283" t="s">
        <v>10340</v>
      </c>
      <c r="AP283">
        <v>5.2352841527846E-2</v>
      </c>
      <c r="AQ283">
        <f>(Table2[[#This Row],[Sharpe Ratio]]-AVERAGE(Table2[Sharpe Ratio]))/_xlfn.STDEV.P(Table2[Sharpe Ratio])</f>
        <v>-0.15349509398480535</v>
      </c>
      <c r="AR2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1.0529155154896812</v>
      </c>
      <c r="AS283">
        <f>_xlfn.RANK.AVG(Table2[[#This Row],[1Y Return vs Nifty Z-Score]],Table2[1Y Return vs Nifty Z-Score])</f>
        <v>323</v>
      </c>
      <c r="AT283">
        <f>_xlfn.RANK.AVG(Table2[[#This Row],[6M Return vs Nifty Z-Score]],Table2[6M Return vs Nifty Z-Score])</f>
        <v>205</v>
      </c>
      <c r="AU283">
        <f>_xlfn.RANK.AVG(Table2[[#This Row],[Sharpe Ratio Z-Score]],Table2[Sharpe Ratio Z-Score])</f>
        <v>389</v>
      </c>
      <c r="AV283">
        <f>(Table2[[#This Row],[Rank 1Y]]+Table2[[#This Row],[Rank 6M]]+Table2[[#This Row],[Rank Sharpe]])/3</f>
        <v>305.66666666666669</v>
      </c>
    </row>
    <row r="284" spans="1:48" x14ac:dyDescent="0.3">
      <c r="A284" t="s">
        <v>350</v>
      </c>
      <c r="B284" t="s">
        <v>351</v>
      </c>
      <c r="C284" t="s">
        <v>10295</v>
      </c>
      <c r="D284" t="s">
        <v>37</v>
      </c>
      <c r="E284">
        <v>71491.8</v>
      </c>
      <c r="F284">
        <v>407.5</v>
      </c>
      <c r="G284">
        <v>56.936628033058703</v>
      </c>
      <c r="H284">
        <f>(Table2[[#This Row],[1Y Return vs Nifty]]-AVERAGE(Table2[1Y Return vs Nifty]))/_xlfn.STDEV.P(Table2[1Y Return vs Nifty])</f>
        <v>0.44567962609343847</v>
      </c>
      <c r="I284">
        <v>8.5818693355329305</v>
      </c>
      <c r="J284">
        <f>(Table2[[#This Row],[1M Return vs Nifty]]-AVERAGE(Table2[1M Return vs Nifty]))/_xlfn.STDEV.P(Table2[1M Return vs Nifty])</f>
        <v>0.66309540897190078</v>
      </c>
      <c r="K284">
        <v>-11.6639527600633</v>
      </c>
      <c r="L284">
        <f>(Table2[[#This Row],[6M Return vs Nifty]]-AVERAGE(Table2[6M Return vs Nifty]))/_xlfn.STDEV.P(Table2[6M Return vs Nifty])</f>
        <v>-0.63032101814344554</v>
      </c>
      <c r="M284">
        <v>2.4760459644997699</v>
      </c>
      <c r="N284">
        <f>(Table2[[#This Row],[1W Return vs Nifty]]-AVERAGE(Table2[1W Return vs Nifty]))/_xlfn.STDEV.P(Table2[1W Return vs Nifty])</f>
        <v>0.37169180365232113</v>
      </c>
      <c r="O284">
        <v>399.16</v>
      </c>
      <c r="P284">
        <v>391.611465821031</v>
      </c>
      <c r="Q284">
        <v>344.07007963140302</v>
      </c>
      <c r="R284">
        <v>58.423711055073802</v>
      </c>
      <c r="S284" s="2">
        <f>(Table2[[#This Row],[Close Price]]-Table2[[#This Row],[20D EMA]])/Table2[[#This Row],[20D EMA]]</f>
        <v>2.0893877141998134E-2</v>
      </c>
      <c r="T284" s="2">
        <f>(Table2[[#This Row],[Close Price]]-Table2[[#This Row],[50D EMA]])/Table2[[#This Row],[50D EMA]]</f>
        <v>4.05721884206275E-2</v>
      </c>
      <c r="U284" s="2">
        <f>(Table2[[#This Row],[Close Price]]-Table2[[#This Row],[200D EMA]])/Table2[[#This Row],[200D EMA]]</f>
        <v>0.18435174728517073</v>
      </c>
      <c r="V284">
        <v>0.48489610416508999</v>
      </c>
      <c r="W284">
        <v>406.45</v>
      </c>
      <c r="X284">
        <v>413</v>
      </c>
      <c r="Y284">
        <v>406.45</v>
      </c>
      <c r="Z284">
        <v>413</v>
      </c>
      <c r="AA284">
        <v>374</v>
      </c>
      <c r="AB284">
        <v>442.5</v>
      </c>
      <c r="AC284" s="2">
        <f>(Table2[[#This Row],[Close Price]]/Table2[[#This Row],[Day Low]])-1</f>
        <v>2.5833435846966957E-3</v>
      </c>
      <c r="AD284" s="2">
        <f>(Table2[[#This Row],[Day High]]/Table2[[#This Row],[Close Price]])-1</f>
        <v>1.3496932515337345E-2</v>
      </c>
      <c r="AE284" s="2">
        <f>(Table2[[#This Row],[Close Price]]/Table2[[#This Row],[Current Week Low]])-1</f>
        <v>2.5833435846966957E-3</v>
      </c>
      <c r="AF284" s="2">
        <f>(Table2[[#This Row],[Current Week High]]/Table2[[#This Row],[Close Price]])-1</f>
        <v>1.3496932515337345E-2</v>
      </c>
      <c r="AG284" s="2">
        <f>(Table2[[#This Row],[Close Price]]/Table2[[#This Row],[Current Month Low]])-1</f>
        <v>8.9572192513369009E-2</v>
      </c>
      <c r="AH284" s="2">
        <f>(Table2[[#This Row],[Current Month High]]/Table2[[#This Row],[Close Price]])-1</f>
        <v>8.5889570552147187E-2</v>
      </c>
      <c r="AI284">
        <v>14.797546012269899</v>
      </c>
      <c r="AJ284">
        <v>101.234567901234</v>
      </c>
      <c r="AK284" t="str">
        <f>IF(AND(Table2[[#This Row],[20D EMA]]&gt;Table2[[#This Row],[50D EMA]],Table2[[#This Row],[50D EMA]]&gt;Table2[[#This Row],[200D EMA]]),"Uptrend","Downtrend/NoTrend")</f>
        <v>Uptrend</v>
      </c>
      <c r="AL284">
        <v>0.09</v>
      </c>
      <c r="AM284" t="s">
        <v>10340</v>
      </c>
      <c r="AN284">
        <v>4.51</v>
      </c>
      <c r="AO284" t="s">
        <v>10340</v>
      </c>
      <c r="AP284">
        <v>0.112178546943715</v>
      </c>
      <c r="AQ284">
        <f>(Table2[[#This Row],[Sharpe Ratio]]-AVERAGE(Table2[Sharpe Ratio]))/_xlfn.STDEV.P(Table2[Sharpe Ratio])</f>
        <v>0.52888265377232835</v>
      </c>
      <c r="AR2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1.3790284743465433</v>
      </c>
      <c r="AS284">
        <f>_xlfn.RANK.AVG(Table2[[#This Row],[1Y Return vs Nifty Z-Score]],Table2[1Y Return vs Nifty Z-Score])</f>
        <v>178</v>
      </c>
      <c r="AT284">
        <f>_xlfn.RANK.AVG(Table2[[#This Row],[6M Return vs Nifty Z-Score]],Table2[6M Return vs Nifty Z-Score])</f>
        <v>532</v>
      </c>
      <c r="AU284">
        <f>_xlfn.RANK.AVG(Table2[[#This Row],[Sharpe Ratio Z-Score]],Table2[Sharpe Ratio Z-Score])</f>
        <v>208</v>
      </c>
      <c r="AV284">
        <f>(Table2[[#This Row],[Rank 1Y]]+Table2[[#This Row],[Rank 6M]]+Table2[[#This Row],[Rank Sharpe]])/3</f>
        <v>306</v>
      </c>
    </row>
    <row r="285" spans="1:48" x14ac:dyDescent="0.3">
      <c r="A285" t="s">
        <v>1593</v>
      </c>
      <c r="B285" t="s">
        <v>1594</v>
      </c>
      <c r="C285" t="s">
        <v>10311</v>
      </c>
      <c r="D285" t="s">
        <v>1595</v>
      </c>
      <c r="E285">
        <v>5935.3168459799999</v>
      </c>
      <c r="F285">
        <v>333.15</v>
      </c>
      <c r="G285">
        <v>17.7888011480077</v>
      </c>
      <c r="H285">
        <f>(Table2[[#This Row],[1Y Return vs Nifty]]-AVERAGE(Table2[1Y Return vs Nifty]))/_xlfn.STDEV.P(Table2[1Y Return vs Nifty])</f>
        <v>-0.17516231665494597</v>
      </c>
      <c r="I285">
        <v>-6.3496982466954899</v>
      </c>
      <c r="J285">
        <f>(Table2[[#This Row],[1M Return vs Nifty]]-AVERAGE(Table2[1M Return vs Nifty]))/_xlfn.STDEV.P(Table2[1M Return vs Nifty])</f>
        <v>-0.74137485807794945</v>
      </c>
      <c r="K285">
        <v>-1.22450438957145</v>
      </c>
      <c r="L285">
        <f>(Table2[[#This Row],[6M Return vs Nifty]]-AVERAGE(Table2[6M Return vs Nifty]))/_xlfn.STDEV.P(Table2[6M Return vs Nifty])</f>
        <v>-0.27211011352307024</v>
      </c>
      <c r="M285">
        <v>-2.8026742192258798</v>
      </c>
      <c r="N285">
        <f>(Table2[[#This Row],[1W Return vs Nifty]]-AVERAGE(Table2[1W Return vs Nifty]))/_xlfn.STDEV.P(Table2[1W Return vs Nifty])</f>
        <v>-0.75849684491133917</v>
      </c>
      <c r="O285">
        <v>339.83</v>
      </c>
      <c r="P285">
        <v>334.80023222212901</v>
      </c>
      <c r="Q285">
        <v>294.435370122503</v>
      </c>
      <c r="R285">
        <v>41.323378642898902</v>
      </c>
      <c r="S285" s="2">
        <f>(Table2[[#This Row],[Close Price]]-Table2[[#This Row],[20D EMA]])/Table2[[#This Row],[20D EMA]]</f>
        <v>-1.9656887267163015E-2</v>
      </c>
      <c r="T285" s="2">
        <f>(Table2[[#This Row],[Close Price]]-Table2[[#This Row],[50D EMA]])/Table2[[#This Row],[50D EMA]]</f>
        <v>-4.9290056078400779E-3</v>
      </c>
      <c r="U285" s="2">
        <f>(Table2[[#This Row],[Close Price]]-Table2[[#This Row],[200D EMA]])/Table2[[#This Row],[200D EMA]]</f>
        <v>0.13148770088793793</v>
      </c>
      <c r="V285">
        <v>0.46468427574573201</v>
      </c>
      <c r="W285">
        <v>332</v>
      </c>
      <c r="X285">
        <v>343.8</v>
      </c>
      <c r="Y285">
        <v>332</v>
      </c>
      <c r="Z285">
        <v>343.8</v>
      </c>
      <c r="AA285">
        <v>306.25</v>
      </c>
      <c r="AB285">
        <v>355.45</v>
      </c>
      <c r="AC285" s="2">
        <f>(Table2[[#This Row],[Close Price]]/Table2[[#This Row],[Day Low]])-1</f>
        <v>3.4638554216865902E-3</v>
      </c>
      <c r="AD285" s="2">
        <f>(Table2[[#This Row],[Day High]]/Table2[[#This Row],[Close Price]])-1</f>
        <v>3.1967582170193687E-2</v>
      </c>
      <c r="AE285" s="2">
        <f>(Table2[[#This Row],[Close Price]]/Table2[[#This Row],[Current Week Low]])-1</f>
        <v>3.4638554216865902E-3</v>
      </c>
      <c r="AF285" s="2">
        <f>(Table2[[#This Row],[Current Week High]]/Table2[[#This Row],[Close Price]])-1</f>
        <v>3.1967582170193687E-2</v>
      </c>
      <c r="AG285" s="2">
        <f>(Table2[[#This Row],[Close Price]]/Table2[[#This Row],[Current Month Low]])-1</f>
        <v>8.7836734693877538E-2</v>
      </c>
      <c r="AH285" s="2">
        <f>(Table2[[#This Row],[Current Month High]]/Table2[[#This Row],[Close Price]])-1</f>
        <v>6.6936815248386683E-2</v>
      </c>
      <c r="AI285">
        <v>21.236680174095699</v>
      </c>
      <c r="AJ285">
        <v>63.710073710073601</v>
      </c>
      <c r="AK285" t="str">
        <f>IF(AND(Table2[[#This Row],[20D EMA]]&gt;Table2[[#This Row],[50D EMA]],Table2[[#This Row],[50D EMA]]&gt;Table2[[#This Row],[200D EMA]]),"Uptrend","Downtrend/NoTrend")</f>
        <v>Uptrend</v>
      </c>
      <c r="AL285">
        <v>0.11</v>
      </c>
      <c r="AM285" t="s">
        <v>10340</v>
      </c>
      <c r="AN285">
        <v>1.34</v>
      </c>
      <c r="AO285" t="s">
        <v>10340</v>
      </c>
      <c r="AP285">
        <v>0.13454244173081001</v>
      </c>
      <c r="AQ285">
        <f>(Table2[[#This Row],[Sharpe Ratio]]-AVERAGE(Table2[Sharpe Ratio]))/_xlfn.STDEV.P(Table2[Sharpe Ratio])</f>
        <v>0.78396738783126774</v>
      </c>
      <c r="AR2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-1.1631767453360371</v>
      </c>
      <c r="AS285">
        <f>_xlfn.RANK.AVG(Table2[[#This Row],[1Y Return vs Nifty Z-Score]],Table2[1Y Return vs Nifty Z-Score])</f>
        <v>350</v>
      </c>
      <c r="AT285">
        <f>_xlfn.RANK.AVG(Table2[[#This Row],[6M Return vs Nifty Z-Score]],Table2[6M Return vs Nifty Z-Score])</f>
        <v>416</v>
      </c>
      <c r="AU285">
        <f>_xlfn.RANK.AVG(Table2[[#This Row],[Sharpe Ratio Z-Score]],Table2[Sharpe Ratio Z-Score])</f>
        <v>157</v>
      </c>
      <c r="AV285">
        <f>(Table2[[#This Row],[Rank 1Y]]+Table2[[#This Row],[Rank 6M]]+Table2[[#This Row],[Rank Sharpe]])/3</f>
        <v>307.66666666666669</v>
      </c>
    </row>
    <row r="286" spans="1:48" x14ac:dyDescent="0.3">
      <c r="A286" t="s">
        <v>286</v>
      </c>
      <c r="B286" t="s">
        <v>287</v>
      </c>
      <c r="C286" t="s">
        <v>10303</v>
      </c>
      <c r="D286" t="s">
        <v>130</v>
      </c>
      <c r="E286">
        <v>96865.740440740003</v>
      </c>
      <c r="F286">
        <v>7498.9</v>
      </c>
      <c r="G286">
        <v>49.628101997488201</v>
      </c>
      <c r="H286">
        <f>(Table2[[#This Row],[1Y Return vs Nifty]]-AVERAGE(Table2[1Y Return vs Nifty]))/_xlfn.STDEV.P(Table2[1Y Return vs Nifty])</f>
        <v>0.32977435462399185</v>
      </c>
      <c r="I286">
        <v>4.6427878943323702</v>
      </c>
      <c r="J286">
        <f>(Table2[[#This Row],[1M Return vs Nifty]]-AVERAGE(Table2[1M Return vs Nifty]))/_xlfn.STDEV.P(Table2[1M Return vs Nifty])</f>
        <v>0.29258355660359076</v>
      </c>
      <c r="K286">
        <v>29.5900183541034</v>
      </c>
      <c r="L286">
        <f>(Table2[[#This Row],[6M Return vs Nifty]]-AVERAGE(Table2[6M Return vs Nifty]))/_xlfn.STDEV.P(Table2[6M Return vs Nifty])</f>
        <v>0.78523484147064326</v>
      </c>
      <c r="M286">
        <v>-2.0157374928220602</v>
      </c>
      <c r="N286">
        <f>(Table2[[#This Row],[1W Return vs Nifty]]-AVERAGE(Table2[1W Return vs Nifty]))/_xlfn.STDEV.P(Table2[1W Return vs Nifty])</f>
        <v>-0.59001150673004421</v>
      </c>
      <c r="O286">
        <v>7220.04</v>
      </c>
      <c r="P286">
        <v>6911.0322031881797</v>
      </c>
      <c r="Q286">
        <v>5918.1579120203196</v>
      </c>
      <c r="R286">
        <v>67.727029710718298</v>
      </c>
      <c r="S286" s="2">
        <f>(Table2[[#This Row],[Close Price]]-Table2[[#This Row],[20D EMA]])/Table2[[#This Row],[20D EMA]]</f>
        <v>3.8623054719918407E-2</v>
      </c>
      <c r="T286" s="2">
        <f>(Table2[[#This Row],[Close Price]]-Table2[[#This Row],[50D EMA]])/Table2[[#This Row],[50D EMA]]</f>
        <v>8.5062227975240268E-2</v>
      </c>
      <c r="U286" s="2">
        <f>(Table2[[#This Row],[Close Price]]-Table2[[#This Row],[200D EMA]])/Table2[[#This Row],[200D EMA]]</f>
        <v>0.26710035647562708</v>
      </c>
      <c r="V286">
        <v>0.72643439117722297</v>
      </c>
      <c r="W286">
        <v>7387.65</v>
      </c>
      <c r="X286">
        <v>7539.05</v>
      </c>
      <c r="Y286">
        <v>7387.65</v>
      </c>
      <c r="Z286">
        <v>7539.05</v>
      </c>
      <c r="AA286">
        <v>6782</v>
      </c>
      <c r="AB286">
        <v>7570.05</v>
      </c>
      <c r="AC286" s="2">
        <f>(Table2[[#This Row],[Close Price]]/Table2[[#This Row],[Day Low]])-1</f>
        <v>1.505891589341668E-2</v>
      </c>
      <c r="AD286" s="2">
        <f>(Table2[[#This Row],[Day High]]/Table2[[#This Row],[Close Price]])-1</f>
        <v>5.3541186040619859E-3</v>
      </c>
      <c r="AE286" s="2">
        <f>(Table2[[#This Row],[Close Price]]/Table2[[#This Row],[Current Week Low]])-1</f>
        <v>1.505891589341668E-2</v>
      </c>
      <c r="AF286" s="2">
        <f>(Table2[[#This Row],[Current Week High]]/Table2[[#This Row],[Close Price]])-1</f>
        <v>5.3541186040619859E-3</v>
      </c>
      <c r="AG286" s="2">
        <f>(Table2[[#This Row],[Close Price]]/Table2[[#This Row],[Current Month Low]])-1</f>
        <v>0.10570628133294013</v>
      </c>
      <c r="AH286" s="2">
        <f>(Table2[[#This Row],[Current Month High]]/Table2[[#This Row],[Close Price]])-1</f>
        <v>9.488058248543263E-3</v>
      </c>
      <c r="AI286">
        <v>0.94880582485432596</v>
      </c>
      <c r="AJ286">
        <v>88.791681877116304</v>
      </c>
      <c r="AK286" t="str">
        <f>IF(AND(Table2[[#This Row],[20D EMA]]&gt;Table2[[#This Row],[50D EMA]],Table2[[#This Row],[50D EMA]]&gt;Table2[[#This Row],[200D EMA]]),"Uptrend","Downtrend/NoTrend")</f>
        <v>Uptrend</v>
      </c>
      <c r="AL286">
        <v>-0.01</v>
      </c>
      <c r="AM286" t="s">
        <v>10339</v>
      </c>
      <c r="AN286">
        <v>6.39</v>
      </c>
      <c r="AO286" t="s">
        <v>10340</v>
      </c>
      <c r="AP286">
        <v>-1.6528123103630001E-3</v>
      </c>
      <c r="AQ286">
        <f>(Table2[[#This Row],[Sharpe Ratio]]-AVERAGE(Table2[Sharpe Ratio]))/_xlfn.STDEV.P(Table2[Sharpe Ratio])</f>
        <v>-0.7694887738937306</v>
      </c>
      <c r="AR2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4.8092472074451109E-2</v>
      </c>
      <c r="AS286">
        <f>_xlfn.RANK.AVG(Table2[[#This Row],[1Y Return vs Nifty Z-Score]],Table2[1Y Return vs Nifty Z-Score])</f>
        <v>211</v>
      </c>
      <c r="AT286">
        <f>_xlfn.RANK.AVG(Table2[[#This Row],[6M Return vs Nifty Z-Score]],Table2[6M Return vs Nifty Z-Score])</f>
        <v>138</v>
      </c>
      <c r="AU286">
        <f>_xlfn.RANK.AVG(Table2[[#This Row],[Sharpe Ratio Z-Score]],Table2[Sharpe Ratio Z-Score])</f>
        <v>577</v>
      </c>
      <c r="AV286">
        <f>(Table2[[#This Row],[Rank 1Y]]+Table2[[#This Row],[Rank 6M]]+Table2[[#This Row],[Rank Sharpe]])/3</f>
        <v>308.66666666666669</v>
      </c>
    </row>
    <row r="287" spans="1:48" x14ac:dyDescent="0.3">
      <c r="A287" t="s">
        <v>256</v>
      </c>
      <c r="B287" t="s">
        <v>257</v>
      </c>
      <c r="C287" t="s">
        <v>10297</v>
      </c>
      <c r="D287" t="s">
        <v>258</v>
      </c>
      <c r="E287">
        <v>106007.750070485</v>
      </c>
      <c r="F287">
        <v>1457.45</v>
      </c>
      <c r="G287">
        <v>15.875364736440799</v>
      </c>
      <c r="H287">
        <f>(Table2[[#This Row],[1Y Return vs Nifty]]-AVERAGE(Table2[1Y Return vs Nifty]))/_xlfn.STDEV.P(Table2[1Y Return vs Nifty])</f>
        <v>-0.20550733638160465</v>
      </c>
      <c r="I287">
        <v>-1.08049720004355</v>
      </c>
      <c r="J287">
        <f>(Table2[[#This Row],[1M Return vs Nifty]]-AVERAGE(Table2[1M Return vs Nifty]))/_xlfn.STDEV.P(Table2[1M Return vs Nifty])</f>
        <v>-0.24575133024831866</v>
      </c>
      <c r="K287">
        <v>14.031085752936299</v>
      </c>
      <c r="L287">
        <f>(Table2[[#This Row],[6M Return vs Nifty]]-AVERAGE(Table2[6M Return vs Nifty]))/_xlfn.STDEV.P(Table2[6M Return vs Nifty])</f>
        <v>0.25135803838732756</v>
      </c>
      <c r="M287">
        <v>-0.38864903468397599</v>
      </c>
      <c r="N287">
        <f>(Table2[[#This Row],[1W Return vs Nifty]]-AVERAGE(Table2[1W Return vs Nifty]))/_xlfn.STDEV.P(Table2[1W Return vs Nifty])</f>
        <v>-0.24164734996605966</v>
      </c>
      <c r="O287">
        <v>1412.93</v>
      </c>
      <c r="P287">
        <v>1356.46278853534</v>
      </c>
      <c r="Q287">
        <v>1200.79963709446</v>
      </c>
      <c r="R287">
        <v>65.489719259001802</v>
      </c>
      <c r="S287" s="2">
        <f>(Table2[[#This Row],[Close Price]]-Table2[[#This Row],[20D EMA]])/Table2[[#This Row],[20D EMA]]</f>
        <v>3.1508991952892203E-2</v>
      </c>
      <c r="T287" s="2">
        <f>(Table2[[#This Row],[Close Price]]-Table2[[#This Row],[50D EMA]])/Table2[[#This Row],[50D EMA]]</f>
        <v>7.4448936099236779E-2</v>
      </c>
      <c r="U287" s="2">
        <f>(Table2[[#This Row],[Close Price]]-Table2[[#This Row],[200D EMA]])/Table2[[#This Row],[200D EMA]]</f>
        <v>0.21373287847300612</v>
      </c>
      <c r="V287">
        <v>0.59979628976475896</v>
      </c>
      <c r="W287">
        <v>1424.5</v>
      </c>
      <c r="X287">
        <v>1459.95</v>
      </c>
      <c r="Y287">
        <v>1424.5</v>
      </c>
      <c r="Z287">
        <v>1459.95</v>
      </c>
      <c r="AA287">
        <v>1382.65</v>
      </c>
      <c r="AB287">
        <v>1480.4</v>
      </c>
      <c r="AC287" s="2">
        <f>(Table2[[#This Row],[Close Price]]/Table2[[#This Row],[Day Low]])-1</f>
        <v>2.3130923130923131E-2</v>
      </c>
      <c r="AD287" s="2">
        <f>(Table2[[#This Row],[Day High]]/Table2[[#This Row],[Close Price]])-1</f>
        <v>1.7153247109678027E-3</v>
      </c>
      <c r="AE287" s="2">
        <f>(Table2[[#This Row],[Close Price]]/Table2[[#This Row],[Current Week Low]])-1</f>
        <v>2.3130923130923131E-2</v>
      </c>
      <c r="AF287" s="2">
        <f>(Table2[[#This Row],[Current Week High]]/Table2[[#This Row],[Close Price]])-1</f>
        <v>1.7153247109678027E-3</v>
      </c>
      <c r="AG287" s="2">
        <f>(Table2[[#This Row],[Close Price]]/Table2[[#This Row],[Current Month Low]])-1</f>
        <v>5.4099012765341792E-2</v>
      </c>
      <c r="AH287" s="2">
        <f>(Table2[[#This Row],[Current Month High]]/Table2[[#This Row],[Close Price]])-1</f>
        <v>1.5746680846684402E-2</v>
      </c>
      <c r="AI287">
        <v>1.57466808466844</v>
      </c>
      <c r="AJ287">
        <v>48.514801039384501</v>
      </c>
      <c r="AK287" t="str">
        <f>IF(AND(Table2[[#This Row],[20D EMA]]&gt;Table2[[#This Row],[50D EMA]],Table2[[#This Row],[50D EMA]]&gt;Table2[[#This Row],[200D EMA]]),"Uptrend","Downtrend/NoTrend")</f>
        <v>Uptrend</v>
      </c>
      <c r="AL287">
        <v>0.02</v>
      </c>
      <c r="AM287" t="s">
        <v>10340</v>
      </c>
      <c r="AN287">
        <v>-0.37</v>
      </c>
      <c r="AO287" t="s">
        <v>10339</v>
      </c>
      <c r="AP287">
        <v>7.4256480193823998E-2</v>
      </c>
      <c r="AQ287">
        <f>(Table2[[#This Row],[Sharpe Ratio]]-AVERAGE(Table2[Sharpe Ratio]))/_xlfn.STDEV.P(Table2[Sharpe Ratio])</f>
        <v>9.6339914506569715E-2</v>
      </c>
      <c r="AR2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-0.34520806370208568</v>
      </c>
      <c r="AS287">
        <f>_xlfn.RANK.AVG(Table2[[#This Row],[1Y Return vs Nifty Z-Score]],Table2[1Y Return vs Nifty Z-Score])</f>
        <v>356</v>
      </c>
      <c r="AT287">
        <f>_xlfn.RANK.AVG(Table2[[#This Row],[6M Return vs Nifty Z-Score]],Table2[6M Return vs Nifty Z-Score])</f>
        <v>242</v>
      </c>
      <c r="AU287">
        <f>_xlfn.RANK.AVG(Table2[[#This Row],[Sharpe Ratio Z-Score]],Table2[Sharpe Ratio Z-Score])</f>
        <v>329</v>
      </c>
      <c r="AV287">
        <f>(Table2[[#This Row],[Rank 1Y]]+Table2[[#This Row],[Rank 6M]]+Table2[[#This Row],[Rank Sharpe]])/3</f>
        <v>309</v>
      </c>
    </row>
    <row r="288" spans="1:48" x14ac:dyDescent="0.3">
      <c r="A288" t="s">
        <v>541</v>
      </c>
      <c r="B288" t="s">
        <v>542</v>
      </c>
      <c r="C288" t="s">
        <v>10293</v>
      </c>
      <c r="D288" t="s">
        <v>18</v>
      </c>
      <c r="E288">
        <v>37049.938145779997</v>
      </c>
      <c r="F288">
        <v>211.4</v>
      </c>
      <c r="G288">
        <v>95.074974660201505</v>
      </c>
      <c r="H288">
        <f>(Table2[[#This Row],[1Y Return vs Nifty]]-AVERAGE(Table2[1Y Return vs Nifty]))/_xlfn.STDEV.P(Table2[1Y Return vs Nifty])</f>
        <v>1.0505123102353078</v>
      </c>
      <c r="I288">
        <v>-2.4318128314264702</v>
      </c>
      <c r="J288">
        <f>(Table2[[#This Row],[1M Return vs Nifty]]-AVERAGE(Table2[1M Return vs Nifty]))/_xlfn.STDEV.P(Table2[1M Return vs Nifty])</f>
        <v>-0.37285671387434</v>
      </c>
      <c r="K288">
        <v>-26.257909028862301</v>
      </c>
      <c r="L288">
        <f>(Table2[[#This Row],[6M Return vs Nifty]]-AVERAGE(Table2[6M Return vs Nifty]))/_xlfn.STDEV.P(Table2[6M Return vs Nifty])</f>
        <v>-1.1310863930470993</v>
      </c>
      <c r="M288">
        <v>2.05547987554294</v>
      </c>
      <c r="N288">
        <f>(Table2[[#This Row],[1W Return vs Nifty]]-AVERAGE(Table2[1W Return vs Nifty]))/_xlfn.STDEV.P(Table2[1W Return vs Nifty])</f>
        <v>0.28164743623628774</v>
      </c>
      <c r="O288">
        <v>211.51</v>
      </c>
      <c r="P288">
        <v>214.26026503063201</v>
      </c>
      <c r="Q288">
        <v>190.76750773315999</v>
      </c>
      <c r="R288">
        <v>51.8173212854797</v>
      </c>
      <c r="S288" s="2">
        <f>(Table2[[#This Row],[Close Price]]-Table2[[#This Row],[20D EMA]])/Table2[[#This Row],[20D EMA]]</f>
        <v>-5.200699730508497E-4</v>
      </c>
      <c r="T288" s="2">
        <f>(Table2[[#This Row],[Close Price]]-Table2[[#This Row],[50D EMA]])/Table2[[#This Row],[50D EMA]]</f>
        <v>-1.3349488904174955E-2</v>
      </c>
      <c r="U288" s="2">
        <f>(Table2[[#This Row],[Close Price]]-Table2[[#This Row],[200D EMA]])/Table2[[#This Row],[200D EMA]]</f>
        <v>0.10815517019648936</v>
      </c>
      <c r="V288">
        <v>0.47953724951721699</v>
      </c>
      <c r="W288">
        <v>210.5</v>
      </c>
      <c r="X288">
        <v>215.5</v>
      </c>
      <c r="Y288">
        <v>210.5</v>
      </c>
      <c r="Z288">
        <v>215.5</v>
      </c>
      <c r="AA288">
        <v>197.88</v>
      </c>
      <c r="AB288">
        <v>223.38</v>
      </c>
      <c r="AC288" s="2">
        <f>(Table2[[#This Row],[Close Price]]/Table2[[#This Row],[Day Low]])-1</f>
        <v>4.2755344418052843E-3</v>
      </c>
      <c r="AD288" s="2">
        <f>(Table2[[#This Row],[Day High]]/Table2[[#This Row],[Close Price]])-1</f>
        <v>1.9394512771996109E-2</v>
      </c>
      <c r="AE288" s="2">
        <f>(Table2[[#This Row],[Close Price]]/Table2[[#This Row],[Current Week Low]])-1</f>
        <v>4.2755344418052843E-3</v>
      </c>
      <c r="AF288" s="2">
        <f>(Table2[[#This Row],[Current Week High]]/Table2[[#This Row],[Close Price]])-1</f>
        <v>1.9394512771996109E-2</v>
      </c>
      <c r="AG288" s="2">
        <f>(Table2[[#This Row],[Close Price]]/Table2[[#This Row],[Current Month Low]])-1</f>
        <v>6.8324236911259328E-2</v>
      </c>
      <c r="AH288" s="2">
        <f>(Table2[[#This Row],[Current Month High]]/Table2[[#This Row],[Close Price]])-1</f>
        <v>5.6669820245979219E-2</v>
      </c>
      <c r="AI288">
        <v>36.825922421948903</v>
      </c>
      <c r="AJ288">
        <v>147.54098360655701</v>
      </c>
      <c r="AK288" t="str">
        <f>IF(AND(Table2[[#This Row],[20D EMA]]&gt;Table2[[#This Row],[50D EMA]],Table2[[#This Row],[50D EMA]]&gt;Table2[[#This Row],[200D EMA]]),"Uptrend","Downtrend/NoTrend")</f>
        <v>Downtrend/NoTrend</v>
      </c>
      <c r="AL288">
        <v>-0.06</v>
      </c>
      <c r="AM288" t="s">
        <v>10339</v>
      </c>
      <c r="AN288">
        <v>3.71</v>
      </c>
      <c r="AO288" t="s">
        <v>10340</v>
      </c>
      <c r="AP288">
        <v>0.13705797274866099</v>
      </c>
      <c r="AQ288">
        <f>(Table2[[#This Row],[Sharpe Ratio]]-AVERAGE(Table2[Sharpe Ratio]))/_xlfn.STDEV.P(Table2[Sharpe Ratio])</f>
        <v>0.81265977646993226</v>
      </c>
      <c r="AR2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8">
        <f>_xlfn.RANK.AVG(Table2[[#This Row],[1Y Return vs Nifty Z-Score]],Table2[1Y Return vs Nifty Z-Score])</f>
        <v>100</v>
      </c>
      <c r="AT288">
        <f>_xlfn.RANK.AVG(Table2[[#This Row],[6M Return vs Nifty Z-Score]],Table2[6M Return vs Nifty Z-Score])</f>
        <v>674</v>
      </c>
      <c r="AU288">
        <f>_xlfn.RANK.AVG(Table2[[#This Row],[Sharpe Ratio Z-Score]],Table2[Sharpe Ratio Z-Score])</f>
        <v>153</v>
      </c>
      <c r="AV288">
        <f>(Table2[[#This Row],[Rank 1Y]]+Table2[[#This Row],[Rank 6M]]+Table2[[#This Row],[Rank Sharpe]])/3</f>
        <v>309</v>
      </c>
    </row>
    <row r="289" spans="1:48" x14ac:dyDescent="0.3">
      <c r="A289" t="s">
        <v>941</v>
      </c>
      <c r="B289" t="s">
        <v>942</v>
      </c>
      <c r="C289" t="s">
        <v>10298</v>
      </c>
      <c r="D289" t="s">
        <v>265</v>
      </c>
      <c r="E289">
        <v>15787.18940205</v>
      </c>
      <c r="F289">
        <v>676.5</v>
      </c>
      <c r="G289">
        <v>46.124140473775398</v>
      </c>
      <c r="H289">
        <f>(Table2[[#This Row],[1Y Return vs Nifty]]-AVERAGE(Table2[1Y Return vs Nifty]))/_xlfn.STDEV.P(Table2[1Y Return vs Nifty])</f>
        <v>0.27420533706178973</v>
      </c>
      <c r="I289">
        <v>1.0053547365366899</v>
      </c>
      <c r="J289">
        <f>(Table2[[#This Row],[1M Return vs Nifty]]-AVERAGE(Table2[1M Return vs Nifty]))/_xlfn.STDEV.P(Table2[1M Return vs Nifty])</f>
        <v>-4.9555116403898668E-2</v>
      </c>
      <c r="K289">
        <v>2.5342933113791899</v>
      </c>
      <c r="L289">
        <f>(Table2[[#This Row],[6M Return vs Nifty]]-AVERAGE(Table2[6M Return vs Nifty]))/_xlfn.STDEV.P(Table2[6M Return vs Nifty])</f>
        <v>-0.14313372732354931</v>
      </c>
      <c r="M289">
        <v>-2.1978504715449798</v>
      </c>
      <c r="N289">
        <f>(Table2[[#This Row],[1W Return vs Nifty]]-AVERAGE(Table2[1W Return vs Nifty]))/_xlfn.STDEV.P(Table2[1W Return vs Nifty])</f>
        <v>-0.62900240114102479</v>
      </c>
      <c r="O289">
        <v>674.69</v>
      </c>
      <c r="P289">
        <v>679.89411241670905</v>
      </c>
      <c r="Q289">
        <v>590.89449882858696</v>
      </c>
      <c r="R289">
        <v>51.097760209957599</v>
      </c>
      <c r="S289" s="2">
        <f>(Table2[[#This Row],[Close Price]]-Table2[[#This Row],[20D EMA]])/Table2[[#This Row],[20D EMA]]</f>
        <v>2.6827135425157409E-3</v>
      </c>
      <c r="T289" s="2">
        <f>(Table2[[#This Row],[Close Price]]-Table2[[#This Row],[50D EMA]])/Table2[[#This Row],[50D EMA]]</f>
        <v>-4.9921191472662553E-3</v>
      </c>
      <c r="U289" s="2">
        <f>(Table2[[#This Row],[Close Price]]-Table2[[#This Row],[200D EMA]])/Table2[[#This Row],[200D EMA]]</f>
        <v>0.14487442570733156</v>
      </c>
      <c r="V289">
        <v>0.62145396209772696</v>
      </c>
      <c r="W289">
        <v>672</v>
      </c>
      <c r="X289">
        <v>682.8</v>
      </c>
      <c r="Y289">
        <v>672</v>
      </c>
      <c r="Z289">
        <v>682.8</v>
      </c>
      <c r="AA289">
        <v>607.85</v>
      </c>
      <c r="AB289">
        <v>711</v>
      </c>
      <c r="AC289" s="2">
        <f>(Table2[[#This Row],[Close Price]]/Table2[[#This Row],[Day Low]])-1</f>
        <v>6.6964285714286031E-3</v>
      </c>
      <c r="AD289" s="2">
        <f>(Table2[[#This Row],[Day High]]/Table2[[#This Row],[Close Price]])-1</f>
        <v>9.3126385809312318E-3</v>
      </c>
      <c r="AE289" s="2">
        <f>(Table2[[#This Row],[Close Price]]/Table2[[#This Row],[Current Week Low]])-1</f>
        <v>6.6964285714286031E-3</v>
      </c>
      <c r="AF289" s="2">
        <f>(Table2[[#This Row],[Current Week High]]/Table2[[#This Row],[Close Price]])-1</f>
        <v>9.3126385809312318E-3</v>
      </c>
      <c r="AG289" s="2">
        <f>(Table2[[#This Row],[Close Price]]/Table2[[#This Row],[Current Month Low]])-1</f>
        <v>0.11293904746236727</v>
      </c>
      <c r="AH289" s="2">
        <f>(Table2[[#This Row],[Current Month High]]/Table2[[#This Row],[Close Price]])-1</f>
        <v>5.0997782705099803E-2</v>
      </c>
      <c r="AI289">
        <v>22.3946784922394</v>
      </c>
      <c r="AJ289">
        <v>167.39130434782601</v>
      </c>
      <c r="AK289" t="str">
        <f>IF(AND(Table2[[#This Row],[20D EMA]]&gt;Table2[[#This Row],[50D EMA]],Table2[[#This Row],[50D EMA]]&gt;Table2[[#This Row],[200D EMA]]),"Uptrend","Downtrend/NoTrend")</f>
        <v>Downtrend/NoTrend</v>
      </c>
      <c r="AL289">
        <v>-0.09</v>
      </c>
      <c r="AM289" t="s">
        <v>10339</v>
      </c>
      <c r="AN289">
        <v>5.35</v>
      </c>
      <c r="AO289" t="s">
        <v>10340</v>
      </c>
      <c r="AP289">
        <v>7.0092245111608997E-2</v>
      </c>
      <c r="AQ289">
        <f>(Table2[[#This Row],[Sharpe Ratio]]-AVERAGE(Table2[Sharpe Ratio]))/_xlfn.STDEV.P(Table2[Sharpe Ratio])</f>
        <v>4.8842248799490992E-2</v>
      </c>
      <c r="AR2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9">
        <f>_xlfn.RANK.AVG(Table2[[#This Row],[1Y Return vs Nifty Z-Score]],Table2[1Y Return vs Nifty Z-Score])</f>
        <v>218</v>
      </c>
      <c r="AT289">
        <f>_xlfn.RANK.AVG(Table2[[#This Row],[6M Return vs Nifty Z-Score]],Table2[6M Return vs Nifty Z-Score])</f>
        <v>365</v>
      </c>
      <c r="AU289">
        <f>_xlfn.RANK.AVG(Table2[[#This Row],[Sharpe Ratio Z-Score]],Table2[Sharpe Ratio Z-Score])</f>
        <v>346</v>
      </c>
      <c r="AV289">
        <f>(Table2[[#This Row],[Rank 1Y]]+Table2[[#This Row],[Rank 6M]]+Table2[[#This Row],[Rank Sharpe]])/3</f>
        <v>309.66666666666669</v>
      </c>
    </row>
    <row r="290" spans="1:48" x14ac:dyDescent="0.3">
      <c r="A290" t="s">
        <v>1286</v>
      </c>
      <c r="B290" t="s">
        <v>1287</v>
      </c>
      <c r="C290" t="s">
        <v>10307</v>
      </c>
      <c r="D290" t="s">
        <v>139</v>
      </c>
      <c r="E290">
        <v>8902.712114725</v>
      </c>
      <c r="F290">
        <v>607.75</v>
      </c>
      <c r="G290">
        <v>40.801795595129299</v>
      </c>
      <c r="H290">
        <f>(Table2[[#This Row],[1Y Return vs Nifty]]-AVERAGE(Table2[1Y Return vs Nifty]))/_xlfn.STDEV.P(Table2[1Y Return vs Nifty])</f>
        <v>0.18979873783629475</v>
      </c>
      <c r="I290">
        <v>6.8959720977157</v>
      </c>
      <c r="J290">
        <f>(Table2[[#This Row],[1M Return vs Nifty]]-AVERAGE(Table2[1M Return vs Nifty]))/_xlfn.STDEV.P(Table2[1M Return vs Nifty])</f>
        <v>0.5045191221368921</v>
      </c>
      <c r="K290">
        <v>11.328666620433401</v>
      </c>
      <c r="L290">
        <f>(Table2[[#This Row],[6M Return vs Nifty]]-AVERAGE(Table2[6M Return vs Nifty]))/_xlfn.STDEV.P(Table2[6M Return vs Nifty])</f>
        <v>0.15862938379159969</v>
      </c>
      <c r="M290">
        <v>3.46760774514998</v>
      </c>
      <c r="N290">
        <f>(Table2[[#This Row],[1W Return vs Nifty]]-AVERAGE(Table2[1W Return vs Nifty]))/_xlfn.STDEV.P(Table2[1W Return vs Nifty])</f>
        <v>0.58398793412262318</v>
      </c>
      <c r="O290">
        <v>594.16</v>
      </c>
      <c r="P290">
        <v>570.97626859179502</v>
      </c>
      <c r="Q290">
        <v>494.39444650266699</v>
      </c>
      <c r="R290">
        <v>55.083708081099303</v>
      </c>
      <c r="S290" s="2">
        <f>(Table2[[#This Row],[Close Price]]-Table2[[#This Row],[20D EMA]])/Table2[[#This Row],[20D EMA]]</f>
        <v>2.2872626901844675E-2</v>
      </c>
      <c r="T290" s="2">
        <f>(Table2[[#This Row],[Close Price]]-Table2[[#This Row],[50D EMA]])/Table2[[#This Row],[50D EMA]]</f>
        <v>6.4405008458408325E-2</v>
      </c>
      <c r="U290" s="2">
        <f>(Table2[[#This Row],[Close Price]]-Table2[[#This Row],[200D EMA]])/Table2[[#This Row],[200D EMA]]</f>
        <v>0.22928160762971175</v>
      </c>
      <c r="V290">
        <v>0.57037782821930905</v>
      </c>
      <c r="W290">
        <v>606</v>
      </c>
      <c r="X290">
        <v>632.9</v>
      </c>
      <c r="Y290">
        <v>606</v>
      </c>
      <c r="Z290">
        <v>632.9</v>
      </c>
      <c r="AA290">
        <v>543.15</v>
      </c>
      <c r="AB290">
        <v>635</v>
      </c>
      <c r="AC290" s="2">
        <f>(Table2[[#This Row],[Close Price]]/Table2[[#This Row],[Day Low]])-1</f>
        <v>2.8877887788778533E-3</v>
      </c>
      <c r="AD290" s="2">
        <f>(Table2[[#This Row],[Day High]]/Table2[[#This Row],[Close Price]])-1</f>
        <v>4.138214726450018E-2</v>
      </c>
      <c r="AE290" s="2">
        <f>(Table2[[#This Row],[Close Price]]/Table2[[#This Row],[Current Week Low]])-1</f>
        <v>2.8877887788778533E-3</v>
      </c>
      <c r="AF290" s="2">
        <f>(Table2[[#This Row],[Current Week High]]/Table2[[#This Row],[Close Price]])-1</f>
        <v>4.138214726450018E-2</v>
      </c>
      <c r="AG290" s="2">
        <f>(Table2[[#This Row],[Close Price]]/Table2[[#This Row],[Current Month Low]])-1</f>
        <v>0.11893583724569634</v>
      </c>
      <c r="AH290" s="2">
        <f>(Table2[[#This Row],[Current Month High]]/Table2[[#This Row],[Close Price]])-1</f>
        <v>4.4837515425750762E-2</v>
      </c>
      <c r="AI290">
        <v>15.0143973673385</v>
      </c>
      <c r="AJ290">
        <v>72.167138810198296</v>
      </c>
      <c r="AK290" t="str">
        <f>IF(AND(Table2[[#This Row],[20D EMA]]&gt;Table2[[#This Row],[50D EMA]],Table2[[#This Row],[50D EMA]]&gt;Table2[[#This Row],[200D EMA]]),"Uptrend","Downtrend/NoTrend")</f>
        <v>Uptrend</v>
      </c>
      <c r="AL290">
        <v>0.27</v>
      </c>
      <c r="AM290" t="s">
        <v>10340</v>
      </c>
      <c r="AN290">
        <v>9.42</v>
      </c>
      <c r="AO290" t="s">
        <v>10340</v>
      </c>
      <c r="AP290">
        <v>4.8734514828341E-2</v>
      </c>
      <c r="AQ290">
        <f>(Table2[[#This Row],[Sharpe Ratio]]-AVERAGE(Table2[Sharpe Ratio]))/_xlfn.STDEV.P(Table2[Sharpe Ratio])</f>
        <v>-0.19476607619378064</v>
      </c>
      <c r="AR2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1.2421691016936292</v>
      </c>
      <c r="AS290">
        <f>_xlfn.RANK.AVG(Table2[[#This Row],[1Y Return vs Nifty Z-Score]],Table2[1Y Return vs Nifty Z-Score])</f>
        <v>246</v>
      </c>
      <c r="AT290">
        <f>_xlfn.RANK.AVG(Table2[[#This Row],[6M Return vs Nifty Z-Score]],Table2[6M Return vs Nifty Z-Score])</f>
        <v>279</v>
      </c>
      <c r="AU290">
        <f>_xlfn.RANK.AVG(Table2[[#This Row],[Sharpe Ratio Z-Score]],Table2[Sharpe Ratio Z-Score])</f>
        <v>404</v>
      </c>
      <c r="AV290">
        <f>(Table2[[#This Row],[Rank 1Y]]+Table2[[#This Row],[Rank 6M]]+Table2[[#This Row],[Rank Sharpe]])/3</f>
        <v>309.66666666666669</v>
      </c>
    </row>
    <row r="291" spans="1:48" x14ac:dyDescent="0.3">
      <c r="A291" t="s">
        <v>642</v>
      </c>
      <c r="B291" t="s">
        <v>643</v>
      </c>
      <c r="C291" t="s">
        <v>10297</v>
      </c>
      <c r="D291" t="s">
        <v>186</v>
      </c>
      <c r="E291">
        <v>29227.962092490001</v>
      </c>
      <c r="F291">
        <v>8969.7000000000007</v>
      </c>
      <c r="G291">
        <v>32.445167257492699</v>
      </c>
      <c r="H291">
        <f>(Table2[[#This Row],[1Y Return vs Nifty]]-AVERAGE(Table2[1Y Return vs Nifty]))/_xlfn.STDEV.P(Table2[1Y Return vs Nifty])</f>
        <v>5.7271704159601554E-2</v>
      </c>
      <c r="I291">
        <v>7.6044176283951597</v>
      </c>
      <c r="J291">
        <f>(Table2[[#This Row],[1M Return vs Nifty]]-AVERAGE(Table2[1M Return vs Nifty]))/_xlfn.STDEV.P(Table2[1M Return vs Nifty])</f>
        <v>0.57115584183723311</v>
      </c>
      <c r="K291">
        <v>25.833361207537401</v>
      </c>
      <c r="L291">
        <f>(Table2[[#This Row],[6M Return vs Nifty]]-AVERAGE(Table2[6M Return vs Nifty]))/_xlfn.STDEV.P(Table2[6M Return vs Nifty])</f>
        <v>0.65633190454691726</v>
      </c>
      <c r="M291">
        <v>5.0776171800694501</v>
      </c>
      <c r="N291">
        <f>(Table2[[#This Row],[1W Return vs Nifty]]-AVERAGE(Table2[1W Return vs Nifty]))/_xlfn.STDEV.P(Table2[1W Return vs Nifty])</f>
        <v>0.92869542459280729</v>
      </c>
      <c r="O291">
        <v>8053.55</v>
      </c>
      <c r="P291">
        <v>7741.8722404516202</v>
      </c>
      <c r="Q291">
        <v>6938.2066866290297</v>
      </c>
      <c r="R291">
        <v>86.531077343052601</v>
      </c>
      <c r="S291" s="2">
        <f>(Table2[[#This Row],[Close Price]]-Table2[[#This Row],[20D EMA]])/Table2[[#This Row],[20D EMA]]</f>
        <v>0.11375728715907898</v>
      </c>
      <c r="T291" s="2">
        <f>(Table2[[#This Row],[Close Price]]-Table2[[#This Row],[50D EMA]])/Table2[[#This Row],[50D EMA]]</f>
        <v>0.15859571450080601</v>
      </c>
      <c r="U291" s="2">
        <f>(Table2[[#This Row],[Close Price]]-Table2[[#This Row],[200D EMA]])/Table2[[#This Row],[200D EMA]]</f>
        <v>0.29279803919447439</v>
      </c>
      <c r="V291">
        <v>1.2218785640083101</v>
      </c>
      <c r="W291">
        <v>8571.4</v>
      </c>
      <c r="X291">
        <v>9050</v>
      </c>
      <c r="Y291">
        <v>8571.4</v>
      </c>
      <c r="Z291">
        <v>9050</v>
      </c>
      <c r="AA291">
        <v>7551.2</v>
      </c>
      <c r="AB291">
        <v>9050</v>
      </c>
      <c r="AC291" s="2">
        <f>(Table2[[#This Row],[Close Price]]/Table2[[#This Row],[Day Low]])-1</f>
        <v>4.6468488228294191E-2</v>
      </c>
      <c r="AD291" s="2">
        <f>(Table2[[#This Row],[Day High]]/Table2[[#This Row],[Close Price]])-1</f>
        <v>8.9523618404181438E-3</v>
      </c>
      <c r="AE291" s="2">
        <f>(Table2[[#This Row],[Close Price]]/Table2[[#This Row],[Current Week Low]])-1</f>
        <v>4.6468488228294191E-2</v>
      </c>
      <c r="AF291" s="2">
        <f>(Table2[[#This Row],[Current Week High]]/Table2[[#This Row],[Close Price]])-1</f>
        <v>8.9523618404181438E-3</v>
      </c>
      <c r="AG291" s="2">
        <f>(Table2[[#This Row],[Close Price]]/Table2[[#This Row],[Current Month Low]])-1</f>
        <v>0.18785093759932203</v>
      </c>
      <c r="AH291" s="2">
        <f>(Table2[[#This Row],[Current Month High]]/Table2[[#This Row],[Close Price]])-1</f>
        <v>8.9523618404181438E-3</v>
      </c>
      <c r="AI291">
        <v>0.89523618404181404</v>
      </c>
      <c r="AJ291">
        <v>63.8750342559605</v>
      </c>
      <c r="AK291" t="str">
        <f>IF(AND(Table2[[#This Row],[20D EMA]]&gt;Table2[[#This Row],[50D EMA]],Table2[[#This Row],[50D EMA]]&gt;Table2[[#This Row],[200D EMA]]),"Uptrend","Downtrend/NoTrend")</f>
        <v>Uptrend</v>
      </c>
      <c r="AL291">
        <v>0.08</v>
      </c>
      <c r="AM291" t="s">
        <v>10340</v>
      </c>
      <c r="AN291">
        <v>14.26</v>
      </c>
      <c r="AO291" t="s">
        <v>10340</v>
      </c>
      <c r="AP291">
        <v>1.7870491517856E-2</v>
      </c>
      <c r="AQ291">
        <f>(Table2[[#This Row],[Sharpe Ratio]]-AVERAGE(Table2[Sharpe Ratio]))/_xlfn.STDEV.P(Table2[Sharpe Ratio])</f>
        <v>-0.54680409341281266</v>
      </c>
      <c r="AR2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1.6666507817237464</v>
      </c>
      <c r="AS291">
        <f>_xlfn.RANK.AVG(Table2[[#This Row],[1Y Return vs Nifty Z-Score]],Table2[1Y Return vs Nifty Z-Score])</f>
        <v>282</v>
      </c>
      <c r="AT291">
        <f>_xlfn.RANK.AVG(Table2[[#This Row],[6M Return vs Nifty Z-Score]],Table2[6M Return vs Nifty Z-Score])</f>
        <v>161</v>
      </c>
      <c r="AU291">
        <f>_xlfn.RANK.AVG(Table2[[#This Row],[Sharpe Ratio Z-Score]],Table2[Sharpe Ratio Z-Score])</f>
        <v>487</v>
      </c>
      <c r="AV291">
        <f>(Table2[[#This Row],[Rank 1Y]]+Table2[[#This Row],[Rank 6M]]+Table2[[#This Row],[Rank Sharpe]])/3</f>
        <v>310</v>
      </c>
    </row>
    <row r="292" spans="1:48" x14ac:dyDescent="0.3">
      <c r="A292" t="s">
        <v>275</v>
      </c>
      <c r="B292" t="s">
        <v>276</v>
      </c>
      <c r="C292" t="s">
        <v>10295</v>
      </c>
      <c r="D292" t="s">
        <v>34</v>
      </c>
      <c r="E292">
        <v>101056.12568765999</v>
      </c>
      <c r="F292">
        <v>111.41</v>
      </c>
      <c r="G292">
        <v>40.715568568053897</v>
      </c>
      <c r="H292">
        <f>(Table2[[#This Row],[1Y Return vs Nifty]]-AVERAGE(Table2[1Y Return vs Nifty]))/_xlfn.STDEV.P(Table2[1Y Return vs Nifty])</f>
        <v>0.18843127099926954</v>
      </c>
      <c r="I292">
        <v>-0.885769290418706</v>
      </c>
      <c r="J292">
        <f>(Table2[[#This Row],[1M Return vs Nifty]]-AVERAGE(Table2[1M Return vs Nifty]))/_xlfn.STDEV.P(Table2[1M Return vs Nifty])</f>
        <v>-0.22743513151521502</v>
      </c>
      <c r="K292">
        <v>-15.883326348253799</v>
      </c>
      <c r="L292">
        <f>(Table2[[#This Row],[6M Return vs Nifty]]-AVERAGE(Table2[6M Return vs Nifty]))/_xlfn.STDEV.P(Table2[6M Return vs Nifty])</f>
        <v>-0.77510123797088726</v>
      </c>
      <c r="M292">
        <v>1.5357062942698301</v>
      </c>
      <c r="N292">
        <f>(Table2[[#This Row],[1W Return vs Nifty]]-AVERAGE(Table2[1W Return vs Nifty]))/_xlfn.STDEV.P(Table2[1W Return vs Nifty])</f>
        <v>0.1703624692495472</v>
      </c>
      <c r="O292">
        <v>110.85</v>
      </c>
      <c r="P292">
        <v>112.83896811098001</v>
      </c>
      <c r="Q292">
        <v>105.171542262228</v>
      </c>
      <c r="R292">
        <v>55.012654664647499</v>
      </c>
      <c r="S292" s="2">
        <f>(Table2[[#This Row],[Close Price]]-Table2[[#This Row],[20D EMA]])/Table2[[#This Row],[20D EMA]]</f>
        <v>5.0518718989625826E-3</v>
      </c>
      <c r="T292" s="2">
        <f>(Table2[[#This Row],[Close Price]]-Table2[[#This Row],[50D EMA]])/Table2[[#This Row],[50D EMA]]</f>
        <v>-1.2663782157016731E-2</v>
      </c>
      <c r="U292" s="2">
        <f>(Table2[[#This Row],[Close Price]]-Table2[[#This Row],[200D EMA]])/Table2[[#This Row],[200D EMA]]</f>
        <v>5.9316974949529817E-2</v>
      </c>
      <c r="V292">
        <v>0.49695508132446498</v>
      </c>
      <c r="W292">
        <v>111.17</v>
      </c>
      <c r="X292">
        <v>113.19</v>
      </c>
      <c r="Y292">
        <v>111.17</v>
      </c>
      <c r="Z292">
        <v>113.19</v>
      </c>
      <c r="AA292">
        <v>104.04</v>
      </c>
      <c r="AB292">
        <v>115.6</v>
      </c>
      <c r="AC292" s="2">
        <f>(Table2[[#This Row],[Close Price]]/Table2[[#This Row],[Day Low]])-1</f>
        <v>2.1588558064224994E-3</v>
      </c>
      <c r="AD292" s="2">
        <f>(Table2[[#This Row],[Day High]]/Table2[[#This Row],[Close Price]])-1</f>
        <v>1.5977021811327541E-2</v>
      </c>
      <c r="AE292" s="2">
        <f>(Table2[[#This Row],[Close Price]]/Table2[[#This Row],[Current Week Low]])-1</f>
        <v>2.1588558064224994E-3</v>
      </c>
      <c r="AF292" s="2">
        <f>(Table2[[#This Row],[Current Week High]]/Table2[[#This Row],[Close Price]])-1</f>
        <v>1.5977021811327541E-2</v>
      </c>
      <c r="AG292" s="2">
        <f>(Table2[[#This Row],[Close Price]]/Table2[[#This Row],[Current Month Low]])-1</f>
        <v>7.0838139177239468E-2</v>
      </c>
      <c r="AH292" s="2">
        <f>(Table2[[#This Row],[Current Month High]]/Table2[[#This Row],[Close Price]])-1</f>
        <v>3.7608832241270873E-2</v>
      </c>
      <c r="AI292">
        <v>15.698770307871801</v>
      </c>
      <c r="AJ292">
        <v>74.487079091620899</v>
      </c>
      <c r="AK292" t="str">
        <f>IF(AND(Table2[[#This Row],[20D EMA]]&gt;Table2[[#This Row],[50D EMA]],Table2[[#This Row],[50D EMA]]&gt;Table2[[#This Row],[200D EMA]]),"Uptrend","Downtrend/NoTrend")</f>
        <v>Downtrend/NoTrend</v>
      </c>
      <c r="AL292">
        <v>-7.0000000000000007E-2</v>
      </c>
      <c r="AM292" t="s">
        <v>10339</v>
      </c>
      <c r="AN292">
        <v>2.95</v>
      </c>
      <c r="AO292" t="s">
        <v>10340</v>
      </c>
      <c r="AP292">
        <v>0.158823605751788</v>
      </c>
      <c r="AQ292">
        <f>(Table2[[#This Row],[Sharpe Ratio]]-AVERAGE(Table2[Sharpe Ratio]))/_xlfn.STDEV.P(Table2[Sharpe Ratio])</f>
        <v>1.0609206791026404</v>
      </c>
      <c r="AR2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2">
        <f>_xlfn.RANK.AVG(Table2[[#This Row],[1Y Return vs Nifty Z-Score]],Table2[1Y Return vs Nifty Z-Score])</f>
        <v>248</v>
      </c>
      <c r="AT292">
        <f>_xlfn.RANK.AVG(Table2[[#This Row],[6M Return vs Nifty Z-Score]],Table2[6M Return vs Nifty Z-Score])</f>
        <v>578</v>
      </c>
      <c r="AU292">
        <f>_xlfn.RANK.AVG(Table2[[#This Row],[Sharpe Ratio Z-Score]],Table2[Sharpe Ratio Z-Score])</f>
        <v>105</v>
      </c>
      <c r="AV292">
        <f>(Table2[[#This Row],[Rank 1Y]]+Table2[[#This Row],[Rank 6M]]+Table2[[#This Row],[Rank Sharpe]])/3</f>
        <v>310.33333333333331</v>
      </c>
    </row>
    <row r="293" spans="1:48" x14ac:dyDescent="0.3">
      <c r="A293" t="s">
        <v>1402</v>
      </c>
      <c r="B293" t="s">
        <v>1403</v>
      </c>
      <c r="C293" t="s">
        <v>10301</v>
      </c>
      <c r="D293" t="s">
        <v>193</v>
      </c>
      <c r="E293">
        <v>7917.1618119750001</v>
      </c>
      <c r="F293">
        <v>571.35</v>
      </c>
      <c r="G293">
        <v>16.812950093691999</v>
      </c>
      <c r="H293">
        <f>(Table2[[#This Row],[1Y Return vs Nifty]]-AVERAGE(Table2[1Y Return vs Nifty]))/_xlfn.STDEV.P(Table2[1Y Return vs Nifty])</f>
        <v>-0.19063825268003778</v>
      </c>
      <c r="I293">
        <v>3.3633633509741299</v>
      </c>
      <c r="J293">
        <f>(Table2[[#This Row],[1M Return vs Nifty]]-AVERAGE(Table2[1M Return vs Nifty]))/_xlfn.STDEV.P(Table2[1M Return vs Nifty])</f>
        <v>0.17224028251767559</v>
      </c>
      <c r="K293">
        <v>19.153703635853301</v>
      </c>
      <c r="L293">
        <f>(Table2[[#This Row],[6M Return vs Nifty]]-AVERAGE(Table2[6M Return vs Nifty]))/_xlfn.STDEV.P(Table2[6M Return vs Nifty])</f>
        <v>0.42713146249381201</v>
      </c>
      <c r="M293">
        <v>-4.4317804536433103</v>
      </c>
      <c r="N293">
        <f>(Table2[[#This Row],[1W Return vs Nifty]]-AVERAGE(Table2[1W Return vs Nifty]))/_xlfn.STDEV.P(Table2[1W Return vs Nifty])</f>
        <v>-1.1072930131794168</v>
      </c>
      <c r="O293">
        <v>546.41999999999996</v>
      </c>
      <c r="P293">
        <v>521.02339466165301</v>
      </c>
      <c r="Q293">
        <v>454.51554331710599</v>
      </c>
      <c r="R293">
        <v>60.014979308689497</v>
      </c>
      <c r="S293" s="2">
        <f>(Table2[[#This Row],[Close Price]]-Table2[[#This Row],[20D EMA]])/Table2[[#This Row],[20D EMA]]</f>
        <v>4.562424508619755E-2</v>
      </c>
      <c r="T293" s="2">
        <f>(Table2[[#This Row],[Close Price]]-Table2[[#This Row],[50D EMA]])/Table2[[#This Row],[50D EMA]]</f>
        <v>9.6591834174794708E-2</v>
      </c>
      <c r="U293" s="2">
        <f>(Table2[[#This Row],[Close Price]]-Table2[[#This Row],[200D EMA]])/Table2[[#This Row],[200D EMA]]</f>
        <v>0.25705271998009771</v>
      </c>
      <c r="V293">
        <v>2.3410732985116498</v>
      </c>
      <c r="W293">
        <v>560.70000000000005</v>
      </c>
      <c r="X293">
        <v>574.5</v>
      </c>
      <c r="Y293">
        <v>560.70000000000005</v>
      </c>
      <c r="Z293">
        <v>574.5</v>
      </c>
      <c r="AA293">
        <v>480</v>
      </c>
      <c r="AB293">
        <v>639.6</v>
      </c>
      <c r="AC293" s="2">
        <f>(Table2[[#This Row],[Close Price]]/Table2[[#This Row],[Day Low]])-1</f>
        <v>1.899411449973254E-2</v>
      </c>
      <c r="AD293" s="2">
        <f>(Table2[[#This Row],[Day High]]/Table2[[#This Row],[Close Price]])-1</f>
        <v>5.5132580729850833E-3</v>
      </c>
      <c r="AE293" s="2">
        <f>(Table2[[#This Row],[Close Price]]/Table2[[#This Row],[Current Week Low]])-1</f>
        <v>1.899411449973254E-2</v>
      </c>
      <c r="AF293" s="2">
        <f>(Table2[[#This Row],[Current Week High]]/Table2[[#This Row],[Close Price]])-1</f>
        <v>5.5132580729850833E-3</v>
      </c>
      <c r="AG293" s="2">
        <f>(Table2[[#This Row],[Close Price]]/Table2[[#This Row],[Current Month Low]])-1</f>
        <v>0.19031250000000011</v>
      </c>
      <c r="AH293" s="2">
        <f>(Table2[[#This Row],[Current Month High]]/Table2[[#This Row],[Close Price]])-1</f>
        <v>0.11945392491467577</v>
      </c>
      <c r="AI293">
        <v>11.9453924914675</v>
      </c>
      <c r="AJ293">
        <v>61.512367491166003</v>
      </c>
      <c r="AK293" t="str">
        <f>IF(AND(Table2[[#This Row],[20D EMA]]&gt;Table2[[#This Row],[50D EMA]],Table2[[#This Row],[50D EMA]]&gt;Table2[[#This Row],[200D EMA]]),"Uptrend","Downtrend/NoTrend")</f>
        <v>Uptrend</v>
      </c>
      <c r="AL293">
        <v>0.19</v>
      </c>
      <c r="AM293" t="s">
        <v>10340</v>
      </c>
      <c r="AN293">
        <v>14.64</v>
      </c>
      <c r="AO293" t="s">
        <v>10340</v>
      </c>
      <c r="AP293">
        <v>5.5030912042075997E-2</v>
      </c>
      <c r="AQ293">
        <f>(Table2[[#This Row],[Sharpe Ratio]]-AVERAGE(Table2[Sharpe Ratio]))/_xlfn.STDEV.P(Table2[Sharpe Ratio])</f>
        <v>-0.12294876422351324</v>
      </c>
      <c r="AR2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-0.8215082850714801</v>
      </c>
      <c r="AS293">
        <f>_xlfn.RANK.AVG(Table2[[#This Row],[1Y Return vs Nifty Z-Score]],Table2[1Y Return vs Nifty Z-Score])</f>
        <v>352</v>
      </c>
      <c r="AT293">
        <f>_xlfn.RANK.AVG(Table2[[#This Row],[6M Return vs Nifty Z-Score]],Table2[6M Return vs Nifty Z-Score])</f>
        <v>204</v>
      </c>
      <c r="AU293">
        <f>_xlfn.RANK.AVG(Table2[[#This Row],[Sharpe Ratio Z-Score]],Table2[Sharpe Ratio Z-Score])</f>
        <v>381</v>
      </c>
      <c r="AV293">
        <f>(Table2[[#This Row],[Rank 1Y]]+Table2[[#This Row],[Rank 6M]]+Table2[[#This Row],[Rank Sharpe]])/3</f>
        <v>312.33333333333331</v>
      </c>
    </row>
    <row r="294" spans="1:48" x14ac:dyDescent="0.3">
      <c r="A294" t="s">
        <v>356</v>
      </c>
      <c r="B294" t="s">
        <v>357</v>
      </c>
      <c r="C294" t="s">
        <v>10305</v>
      </c>
      <c r="D294" t="s">
        <v>358</v>
      </c>
      <c r="E294">
        <v>68760.279865350007</v>
      </c>
      <c r="F294">
        <v>5413.05</v>
      </c>
      <c r="G294">
        <v>-8.2999533948611095</v>
      </c>
      <c r="H294">
        <f>(Table2[[#This Row],[1Y Return vs Nifty]]-AVERAGE(Table2[1Y Return vs Nifty]))/_xlfn.STDEV.P(Table2[1Y Return vs Nifty])</f>
        <v>-0.58890157993102321</v>
      </c>
      <c r="I294">
        <v>2.8906994810639102</v>
      </c>
      <c r="J294">
        <f>(Table2[[#This Row],[1M Return vs Nifty]]-AVERAGE(Table2[1M Return vs Nifty]))/_xlfn.STDEV.P(Table2[1M Return vs Nifty])</f>
        <v>0.12778129668502072</v>
      </c>
      <c r="K294">
        <v>19.357445825985401</v>
      </c>
      <c r="L294">
        <f>(Table2[[#This Row],[6M Return vs Nifty]]-AVERAGE(Table2[6M Return vs Nifty]))/_xlfn.STDEV.P(Table2[6M Return vs Nifty])</f>
        <v>0.43412250949614684</v>
      </c>
      <c r="M294">
        <v>2.7582693531907299</v>
      </c>
      <c r="N294">
        <f>(Table2[[#This Row],[1W Return vs Nifty]]-AVERAGE(Table2[1W Return vs Nifty]))/_xlfn.STDEV.P(Table2[1W Return vs Nifty])</f>
        <v>0.43211661481034908</v>
      </c>
      <c r="O294">
        <v>5372.05</v>
      </c>
      <c r="P294">
        <v>5427.0489174358199</v>
      </c>
      <c r="Q294">
        <v>4843.6431829928097</v>
      </c>
      <c r="R294">
        <v>54.515051397922498</v>
      </c>
      <c r="S294" s="2">
        <f>(Table2[[#This Row],[Close Price]]-Table2[[#This Row],[20D EMA]])/Table2[[#This Row],[20D EMA]]</f>
        <v>7.6320957548794222E-3</v>
      </c>
      <c r="T294" s="2">
        <f>(Table2[[#This Row],[Close Price]]-Table2[[#This Row],[50D EMA]])/Table2[[#This Row],[50D EMA]]</f>
        <v>-2.5794713938996476E-3</v>
      </c>
      <c r="U294" s="2">
        <f>(Table2[[#This Row],[Close Price]]-Table2[[#This Row],[200D EMA]])/Table2[[#This Row],[200D EMA]]</f>
        <v>0.11755754821216272</v>
      </c>
      <c r="V294">
        <v>0.48986675161636201</v>
      </c>
      <c r="W294">
        <v>5375</v>
      </c>
      <c r="X294">
        <v>5494</v>
      </c>
      <c r="Y294">
        <v>5375</v>
      </c>
      <c r="Z294">
        <v>5494</v>
      </c>
      <c r="AA294">
        <v>4920.05</v>
      </c>
      <c r="AB294">
        <v>5720</v>
      </c>
      <c r="AC294" s="2">
        <f>(Table2[[#This Row],[Close Price]]/Table2[[#This Row],[Day Low]])-1</f>
        <v>7.0790697674418812E-3</v>
      </c>
      <c r="AD294" s="2">
        <f>(Table2[[#This Row],[Day High]]/Table2[[#This Row],[Close Price]])-1</f>
        <v>1.495460045630459E-2</v>
      </c>
      <c r="AE294" s="2">
        <f>(Table2[[#This Row],[Close Price]]/Table2[[#This Row],[Current Week Low]])-1</f>
        <v>7.0790697674418812E-3</v>
      </c>
      <c r="AF294" s="2">
        <f>(Table2[[#This Row],[Current Week High]]/Table2[[#This Row],[Close Price]])-1</f>
        <v>1.495460045630459E-2</v>
      </c>
      <c r="AG294" s="2">
        <f>(Table2[[#This Row],[Close Price]]/Table2[[#This Row],[Current Month Low]])-1</f>
        <v>0.1002022337171371</v>
      </c>
      <c r="AH294" s="2">
        <f>(Table2[[#This Row],[Current Month High]]/Table2[[#This Row],[Close Price]])-1</f>
        <v>5.6705554170014993E-2</v>
      </c>
      <c r="AI294">
        <v>19.341221677242899</v>
      </c>
      <c r="AJ294">
        <v>50.3207442377117</v>
      </c>
      <c r="AK294" t="str">
        <f>IF(AND(Table2[[#This Row],[20D EMA]]&gt;Table2[[#This Row],[50D EMA]],Table2[[#This Row],[50D EMA]]&gt;Table2[[#This Row],[200D EMA]]),"Uptrend","Downtrend/NoTrend")</f>
        <v>Downtrend/NoTrend</v>
      </c>
      <c r="AL294">
        <v>-0.11</v>
      </c>
      <c r="AM294" t="s">
        <v>10339</v>
      </c>
      <c r="AN294">
        <v>4.03</v>
      </c>
      <c r="AO294" t="s">
        <v>10340</v>
      </c>
      <c r="AP294">
        <v>0.109026073060298</v>
      </c>
      <c r="AQ294">
        <f>(Table2[[#This Row],[Sharpe Ratio]]-AVERAGE(Table2[Sharpe Ratio]))/_xlfn.STDEV.P(Table2[Sharpe Ratio])</f>
        <v>0.49292523357183599</v>
      </c>
      <c r="AR2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4">
        <f>_xlfn.RANK.AVG(Table2[[#This Row],[1Y Return vs Nifty Z-Score]],Table2[1Y Return vs Nifty Z-Score])</f>
        <v>517</v>
      </c>
      <c r="AT294">
        <f>_xlfn.RANK.AVG(Table2[[#This Row],[6M Return vs Nifty Z-Score]],Table2[6M Return vs Nifty Z-Score])</f>
        <v>203</v>
      </c>
      <c r="AU294">
        <f>_xlfn.RANK.AVG(Table2[[#This Row],[Sharpe Ratio Z-Score]],Table2[Sharpe Ratio Z-Score])</f>
        <v>219</v>
      </c>
      <c r="AV294">
        <f>(Table2[[#This Row],[Rank 1Y]]+Table2[[#This Row],[Rank 6M]]+Table2[[#This Row],[Rank Sharpe]])/3</f>
        <v>313</v>
      </c>
    </row>
    <row r="295" spans="1:48" x14ac:dyDescent="0.3">
      <c r="A295" t="s">
        <v>586</v>
      </c>
      <c r="B295" t="s">
        <v>587</v>
      </c>
      <c r="C295" t="s">
        <v>10303</v>
      </c>
      <c r="D295" t="s">
        <v>116</v>
      </c>
      <c r="E295">
        <v>32578.142566319999</v>
      </c>
      <c r="F295">
        <v>322.39999999999998</v>
      </c>
      <c r="G295">
        <v>18.479425716201799</v>
      </c>
      <c r="H295">
        <f>(Table2[[#This Row],[1Y Return vs Nifty]]-AVERAGE(Table2[1Y Return vs Nifty]))/_xlfn.STDEV.P(Table2[1Y Return vs Nifty])</f>
        <v>-0.1642097623819751</v>
      </c>
      <c r="I295">
        <v>-3.4029695554856398</v>
      </c>
      <c r="J295">
        <f>(Table2[[#This Row],[1M Return vs Nifty]]-AVERAGE(Table2[1M Return vs Nifty]))/_xlfn.STDEV.P(Table2[1M Return vs Nifty])</f>
        <v>-0.46420417194096847</v>
      </c>
      <c r="K295">
        <v>30.040757235411899</v>
      </c>
      <c r="L295">
        <f>(Table2[[#This Row],[6M Return vs Nifty]]-AVERAGE(Table2[6M Return vs Nifty]))/_xlfn.STDEV.P(Table2[6M Return vs Nifty])</f>
        <v>0.80070113592327685</v>
      </c>
      <c r="M295">
        <v>-1.4682943134174</v>
      </c>
      <c r="N295">
        <f>(Table2[[#This Row],[1W Return vs Nifty]]-AVERAGE(Table2[1W Return vs Nifty]))/_xlfn.STDEV.P(Table2[1W Return vs Nifty])</f>
        <v>-0.47280240195418421</v>
      </c>
      <c r="O295">
        <v>321.10000000000002</v>
      </c>
      <c r="P295">
        <v>315.98013436621198</v>
      </c>
      <c r="Q295">
        <v>275.18093806144299</v>
      </c>
      <c r="R295">
        <v>53.585152107981202</v>
      </c>
      <c r="S295" s="2">
        <f>(Table2[[#This Row],[Close Price]]-Table2[[#This Row],[20D EMA]])/Table2[[#This Row],[20D EMA]]</f>
        <v>4.0485829959512748E-3</v>
      </c>
      <c r="T295" s="2">
        <f>(Table2[[#This Row],[Close Price]]-Table2[[#This Row],[50D EMA]])/Table2[[#This Row],[50D EMA]]</f>
        <v>2.0317307753111944E-2</v>
      </c>
      <c r="U295" s="2">
        <f>(Table2[[#This Row],[Close Price]]-Table2[[#This Row],[200D EMA]])/Table2[[#This Row],[200D EMA]]</f>
        <v>0.17159277917721835</v>
      </c>
      <c r="V295">
        <v>0.38837352959453197</v>
      </c>
      <c r="W295">
        <v>317.14999999999998</v>
      </c>
      <c r="X295">
        <v>323.89999999999998</v>
      </c>
      <c r="Y295">
        <v>317.14999999999998</v>
      </c>
      <c r="Z295">
        <v>323.89999999999998</v>
      </c>
      <c r="AA295">
        <v>309</v>
      </c>
      <c r="AB295">
        <v>345.65</v>
      </c>
      <c r="AC295" s="2">
        <f>(Table2[[#This Row],[Close Price]]/Table2[[#This Row],[Day Low]])-1</f>
        <v>1.6553681223395955E-2</v>
      </c>
      <c r="AD295" s="2">
        <f>(Table2[[#This Row],[Day High]]/Table2[[#This Row],[Close Price]])-1</f>
        <v>4.652605459056991E-3</v>
      </c>
      <c r="AE295" s="2">
        <f>(Table2[[#This Row],[Close Price]]/Table2[[#This Row],[Current Week Low]])-1</f>
        <v>1.6553681223395955E-2</v>
      </c>
      <c r="AF295" s="2">
        <f>(Table2[[#This Row],[Current Week High]]/Table2[[#This Row],[Close Price]])-1</f>
        <v>4.652605459056991E-3</v>
      </c>
      <c r="AG295" s="2">
        <f>(Table2[[#This Row],[Close Price]]/Table2[[#This Row],[Current Month Low]])-1</f>
        <v>4.3365695792880077E-2</v>
      </c>
      <c r="AH295" s="2">
        <f>(Table2[[#This Row],[Current Month High]]/Table2[[#This Row],[Close Price]])-1</f>
        <v>7.2115384615384581E-2</v>
      </c>
      <c r="AI295">
        <v>8.2196029776674795</v>
      </c>
      <c r="AJ295">
        <v>62.2138364779874</v>
      </c>
      <c r="AK295" t="str">
        <f>IF(AND(Table2[[#This Row],[20D EMA]]&gt;Table2[[#This Row],[50D EMA]],Table2[[#This Row],[50D EMA]]&gt;Table2[[#This Row],[200D EMA]]),"Uptrend","Downtrend/NoTrend")</f>
        <v>Uptrend</v>
      </c>
      <c r="AL295">
        <v>-0.04</v>
      </c>
      <c r="AM295" t="s">
        <v>10339</v>
      </c>
      <c r="AN295">
        <v>-0.2</v>
      </c>
      <c r="AO295" t="s">
        <v>10339</v>
      </c>
      <c r="AP295">
        <v>2.8125971338151E-2</v>
      </c>
      <c r="AQ295">
        <f>(Table2[[#This Row],[Sharpe Ratio]]-AVERAGE(Table2[Sharpe Ratio]))/_xlfn.STDEV.P(Table2[Sharpe Ratio])</f>
        <v>-0.42982910459662793</v>
      </c>
      <c r="AR2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-0.73034430495047875</v>
      </c>
      <c r="AS295">
        <f>_xlfn.RANK.AVG(Table2[[#This Row],[1Y Return vs Nifty Z-Score]],Table2[1Y Return vs Nifty Z-Score])</f>
        <v>347</v>
      </c>
      <c r="AT295">
        <f>_xlfn.RANK.AVG(Table2[[#This Row],[6M Return vs Nifty Z-Score]],Table2[6M Return vs Nifty Z-Score])</f>
        <v>135</v>
      </c>
      <c r="AU295">
        <f>_xlfn.RANK.AVG(Table2[[#This Row],[Sharpe Ratio Z-Score]],Table2[Sharpe Ratio Z-Score])</f>
        <v>459</v>
      </c>
      <c r="AV295">
        <f>(Table2[[#This Row],[Rank 1Y]]+Table2[[#This Row],[Rank 6M]]+Table2[[#This Row],[Rank Sharpe]])/3</f>
        <v>313.66666666666669</v>
      </c>
    </row>
    <row r="296" spans="1:48" x14ac:dyDescent="0.3">
      <c r="A296" t="s">
        <v>963</v>
      </c>
      <c r="B296" t="s">
        <v>964</v>
      </c>
      <c r="C296" t="s">
        <v>10297</v>
      </c>
      <c r="D296" t="s">
        <v>965</v>
      </c>
      <c r="E296">
        <v>15201.09129672</v>
      </c>
      <c r="F296">
        <v>790.65</v>
      </c>
      <c r="G296">
        <v>37.0731782193998</v>
      </c>
      <c r="H296">
        <f>(Table2[[#This Row],[1Y Return vs Nifty]]-AVERAGE(Table2[1Y Return vs Nifty]))/_xlfn.STDEV.P(Table2[1Y Return vs Nifty])</f>
        <v>0.13066692287986234</v>
      </c>
      <c r="I296">
        <v>-5.0346268298164496</v>
      </c>
      <c r="J296">
        <f>(Table2[[#This Row],[1M Return vs Nifty]]-AVERAGE(Table2[1M Return vs Nifty]))/_xlfn.STDEV.P(Table2[1M Return vs Nifty])</f>
        <v>-0.61767862230883919</v>
      </c>
      <c r="K296">
        <v>39.976634639472302</v>
      </c>
      <c r="L296">
        <f>(Table2[[#This Row],[6M Return vs Nifty]]-AVERAGE(Table2[6M Return vs Nifty]))/_xlfn.STDEV.P(Table2[6M Return vs Nifty])</f>
        <v>1.1416329080623</v>
      </c>
      <c r="M296">
        <v>-2.7820797552712602</v>
      </c>
      <c r="N296">
        <f>(Table2[[#This Row],[1W Return vs Nifty]]-AVERAGE(Table2[1W Return vs Nifty]))/_xlfn.STDEV.P(Table2[1W Return vs Nifty])</f>
        <v>-0.75408751299476529</v>
      </c>
      <c r="O296">
        <v>807.63</v>
      </c>
      <c r="P296">
        <v>766.03322993040695</v>
      </c>
      <c r="Q296">
        <v>624.35188953759996</v>
      </c>
      <c r="R296">
        <v>39.107056630452099</v>
      </c>
      <c r="S296" s="2">
        <f>(Table2[[#This Row],[Close Price]]-Table2[[#This Row],[20D EMA]])/Table2[[#This Row],[20D EMA]]</f>
        <v>-2.1024479031239576E-2</v>
      </c>
      <c r="T296" s="2">
        <f>(Table2[[#This Row],[Close Price]]-Table2[[#This Row],[50D EMA]])/Table2[[#This Row],[50D EMA]]</f>
        <v>3.2135381479246571E-2</v>
      </c>
      <c r="U296" s="2">
        <f>(Table2[[#This Row],[Close Price]]-Table2[[#This Row],[200D EMA]])/Table2[[#This Row],[200D EMA]]</f>
        <v>0.26635317879082859</v>
      </c>
      <c r="V296">
        <v>0.473053937341748</v>
      </c>
      <c r="W296">
        <v>780.55</v>
      </c>
      <c r="X296">
        <v>801.1</v>
      </c>
      <c r="Y296">
        <v>780.55</v>
      </c>
      <c r="Z296">
        <v>801.1</v>
      </c>
      <c r="AA296">
        <v>777.25</v>
      </c>
      <c r="AB296">
        <v>854.5</v>
      </c>
      <c r="AC296" s="2">
        <f>(Table2[[#This Row],[Close Price]]/Table2[[#This Row],[Day Low]])-1</f>
        <v>1.2939593876112987E-2</v>
      </c>
      <c r="AD296" s="2">
        <f>(Table2[[#This Row],[Day High]]/Table2[[#This Row],[Close Price]])-1</f>
        <v>1.3216973376336094E-2</v>
      </c>
      <c r="AE296" s="2">
        <f>(Table2[[#This Row],[Close Price]]/Table2[[#This Row],[Current Week Low]])-1</f>
        <v>1.2939593876112987E-2</v>
      </c>
      <c r="AF296" s="2">
        <f>(Table2[[#This Row],[Current Week High]]/Table2[[#This Row],[Close Price]])-1</f>
        <v>1.3216973376336094E-2</v>
      </c>
      <c r="AG296" s="2">
        <f>(Table2[[#This Row],[Close Price]]/Table2[[#This Row],[Current Month Low]])-1</f>
        <v>1.7240270183338735E-2</v>
      </c>
      <c r="AH296" s="2">
        <f>(Table2[[#This Row],[Current Month High]]/Table2[[#This Row],[Close Price]])-1</f>
        <v>8.0756339720483128E-2</v>
      </c>
      <c r="AI296">
        <v>10.8834503256814</v>
      </c>
      <c r="AJ296">
        <v>77.136776072588702</v>
      </c>
      <c r="AK296" t="str">
        <f>IF(AND(Table2[[#This Row],[20D EMA]]&gt;Table2[[#This Row],[50D EMA]],Table2[[#This Row],[50D EMA]]&gt;Table2[[#This Row],[200D EMA]]),"Uptrend","Downtrend/NoTrend")</f>
        <v>Uptrend</v>
      </c>
      <c r="AL296">
        <v>0.33</v>
      </c>
      <c r="AM296" t="s">
        <v>10340</v>
      </c>
      <c r="AN296">
        <v>-1.68</v>
      </c>
      <c r="AO296" t="s">
        <v>10339</v>
      </c>
      <c r="AP296">
        <v>-8.1183287021749997E-3</v>
      </c>
      <c r="AQ296">
        <f>(Table2[[#This Row],[Sharpe Ratio]]-AVERAGE(Table2[Sharpe Ratio]))/_xlfn.STDEV.P(Table2[Sharpe Ratio])</f>
        <v>-0.84323507546865906</v>
      </c>
      <c r="AR2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-0.94270137983010116</v>
      </c>
      <c r="AS296">
        <f>_xlfn.RANK.AVG(Table2[[#This Row],[1Y Return vs Nifty Z-Score]],Table2[1Y Return vs Nifty Z-Score])</f>
        <v>264</v>
      </c>
      <c r="AT296">
        <f>_xlfn.RANK.AVG(Table2[[#This Row],[6M Return vs Nifty Z-Score]],Table2[6M Return vs Nifty Z-Score])</f>
        <v>86</v>
      </c>
      <c r="AU296">
        <f>_xlfn.RANK.AVG(Table2[[#This Row],[Sharpe Ratio Z-Score]],Table2[Sharpe Ratio Z-Score])</f>
        <v>592</v>
      </c>
      <c r="AV296">
        <f>(Table2[[#This Row],[Rank 1Y]]+Table2[[#This Row],[Rank 6M]]+Table2[[#This Row],[Rank Sharpe]])/3</f>
        <v>314</v>
      </c>
    </row>
    <row r="297" spans="1:48" x14ac:dyDescent="0.3">
      <c r="A297" t="s">
        <v>213</v>
      </c>
      <c r="B297" t="s">
        <v>214</v>
      </c>
      <c r="C297" t="s">
        <v>10307</v>
      </c>
      <c r="D297" t="s">
        <v>139</v>
      </c>
      <c r="E297">
        <v>120912.40869353</v>
      </c>
      <c r="F297">
        <v>1215.05</v>
      </c>
      <c r="G297">
        <v>58.575806821032003</v>
      </c>
      <c r="H297">
        <f>(Table2[[#This Row],[1Y Return vs Nifty]]-AVERAGE(Table2[1Y Return vs Nifty]))/_xlfn.STDEV.P(Table2[1Y Return vs Nifty])</f>
        <v>0.47167521829388048</v>
      </c>
      <c r="I297">
        <v>-18.1651152813849</v>
      </c>
      <c r="J297">
        <f>(Table2[[#This Row],[1M Return vs Nifty]]-AVERAGE(Table2[1M Return vs Nifty]))/_xlfn.STDEV.P(Table2[1M Return vs Nifty])</f>
        <v>-1.8527385395286682</v>
      </c>
      <c r="K297">
        <v>-4.1233194949866103</v>
      </c>
      <c r="L297">
        <f>(Table2[[#This Row],[6M Return vs Nifty]]-AVERAGE(Table2[6M Return vs Nifty]))/_xlfn.STDEV.P(Table2[6M Return vs Nifty])</f>
        <v>-0.37157774288297768</v>
      </c>
      <c r="M297">
        <v>-12.530863396672199</v>
      </c>
      <c r="N297">
        <f>(Table2[[#This Row],[1W Return vs Nifty]]-AVERAGE(Table2[1W Return vs Nifty]))/_xlfn.STDEV.P(Table2[1W Return vs Nifty])</f>
        <v>-2.8413291597073429</v>
      </c>
      <c r="O297">
        <v>1271.6600000000001</v>
      </c>
      <c r="P297">
        <v>1323.4372561211201</v>
      </c>
      <c r="Q297">
        <v>1177.41483385323</v>
      </c>
      <c r="R297">
        <v>41.537176125245097</v>
      </c>
      <c r="S297" s="2">
        <f>(Table2[[#This Row],[Close Price]]-Table2[[#This Row],[20D EMA]])/Table2[[#This Row],[20D EMA]]</f>
        <v>-4.4516616076624355E-2</v>
      </c>
      <c r="T297" s="2">
        <f>(Table2[[#This Row],[Close Price]]-Table2[[#This Row],[50D EMA]])/Table2[[#This Row],[50D EMA]]</f>
        <v>-8.1898295986312014E-2</v>
      </c>
      <c r="U297" s="2">
        <f>(Table2[[#This Row],[Close Price]]-Table2[[#This Row],[200D EMA]])/Table2[[#This Row],[200D EMA]]</f>
        <v>3.1964236448087213E-2</v>
      </c>
      <c r="V297">
        <v>0.83086441712111103</v>
      </c>
      <c r="W297">
        <v>1144</v>
      </c>
      <c r="X297">
        <v>1223.8</v>
      </c>
      <c r="Y297">
        <v>1144</v>
      </c>
      <c r="Z297">
        <v>1223.8</v>
      </c>
      <c r="AA297">
        <v>1144</v>
      </c>
      <c r="AB297">
        <v>1336</v>
      </c>
      <c r="AC297" s="2">
        <f>(Table2[[#This Row],[Close Price]]/Table2[[#This Row],[Day Low]])-1</f>
        <v>6.2106643356643287E-2</v>
      </c>
      <c r="AD297" s="2">
        <f>(Table2[[#This Row],[Day High]]/Table2[[#This Row],[Close Price]])-1</f>
        <v>7.2013497386937964E-3</v>
      </c>
      <c r="AE297" s="2">
        <f>(Table2[[#This Row],[Close Price]]/Table2[[#This Row],[Current Week Low]])-1</f>
        <v>6.2106643356643287E-2</v>
      </c>
      <c r="AF297" s="2">
        <f>(Table2[[#This Row],[Current Week High]]/Table2[[#This Row],[Close Price]])-1</f>
        <v>7.2013497386937964E-3</v>
      </c>
      <c r="AG297" s="2">
        <f>(Table2[[#This Row],[Close Price]]/Table2[[#This Row],[Current Month Low]])-1</f>
        <v>6.2106643356643287E-2</v>
      </c>
      <c r="AH297" s="2">
        <f>(Table2[[#This Row],[Current Month High]]/Table2[[#This Row],[Close Price]])-1</f>
        <v>9.9543228673717232E-2</v>
      </c>
      <c r="AI297">
        <v>35.792765729805303</v>
      </c>
      <c r="AJ297">
        <v>89.540597457296599</v>
      </c>
      <c r="AK297" t="str">
        <f>IF(AND(Table2[[#This Row],[20D EMA]]&gt;Table2[[#This Row],[50D EMA]],Table2[[#This Row],[50D EMA]]&gt;Table2[[#This Row],[200D EMA]]),"Uptrend","Downtrend/NoTrend")</f>
        <v>Downtrend/NoTrend</v>
      </c>
      <c r="AL297">
        <v>-0.09</v>
      </c>
      <c r="AM297" t="s">
        <v>10339</v>
      </c>
      <c r="AN297">
        <v>-0.03</v>
      </c>
      <c r="AO297" t="s">
        <v>10339</v>
      </c>
      <c r="AP297">
        <v>7.5705388159827997E-2</v>
      </c>
      <c r="AQ297">
        <f>(Table2[[#This Row],[Sharpe Ratio]]-AVERAGE(Table2[Sharpe Ratio]))/_xlfn.STDEV.P(Table2[Sharpe Ratio])</f>
        <v>0.11286629806822382</v>
      </c>
      <c r="AR2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7">
        <f>_xlfn.RANK.AVG(Table2[[#This Row],[1Y Return vs Nifty Z-Score]],Table2[1Y Return vs Nifty Z-Score])</f>
        <v>174</v>
      </c>
      <c r="AT297">
        <f>_xlfn.RANK.AVG(Table2[[#This Row],[6M Return vs Nifty Z-Score]],Table2[6M Return vs Nifty Z-Score])</f>
        <v>451</v>
      </c>
      <c r="AU297">
        <f>_xlfn.RANK.AVG(Table2[[#This Row],[Sharpe Ratio Z-Score]],Table2[Sharpe Ratio Z-Score])</f>
        <v>321</v>
      </c>
      <c r="AV297">
        <f>(Table2[[#This Row],[Rank 1Y]]+Table2[[#This Row],[Rank 6M]]+Table2[[#This Row],[Rank Sharpe]])/3</f>
        <v>315.33333333333331</v>
      </c>
    </row>
    <row r="298" spans="1:48" x14ac:dyDescent="0.3">
      <c r="A298" t="s">
        <v>710</v>
      </c>
      <c r="B298" t="s">
        <v>711</v>
      </c>
      <c r="C298" t="s">
        <v>10305</v>
      </c>
      <c r="D298" t="s">
        <v>444</v>
      </c>
      <c r="E298">
        <v>24692.71068</v>
      </c>
      <c r="F298">
        <v>3522.9</v>
      </c>
      <c r="G298">
        <v>6.7490425513144601</v>
      </c>
      <c r="H298">
        <f>(Table2[[#This Row],[1Y Return vs Nifty]]-AVERAGE(Table2[1Y Return vs Nifty]))/_xlfn.STDEV.P(Table2[1Y Return vs Nifty])</f>
        <v>-0.35024087707591939</v>
      </c>
      <c r="I298">
        <v>-1.67204257084573</v>
      </c>
      <c r="J298">
        <f>(Table2[[#This Row],[1M Return vs Nifty]]-AVERAGE(Table2[1M Return vs Nifty]))/_xlfn.STDEV.P(Table2[1M Return vs Nifty])</f>
        <v>-0.30139236594851332</v>
      </c>
      <c r="K298">
        <v>5.2282649690781202</v>
      </c>
      <c r="L298">
        <f>(Table2[[#This Row],[6M Return vs Nifty]]-AVERAGE(Table2[6M Return vs Nifty]))/_xlfn.STDEV.P(Table2[6M Return vs Nifty])</f>
        <v>-5.0694932640327921E-2</v>
      </c>
      <c r="M298">
        <v>-1.7168322010530299</v>
      </c>
      <c r="N298">
        <f>(Table2[[#This Row],[1W Return vs Nifty]]-AVERAGE(Table2[1W Return vs Nifty]))/_xlfn.STDEV.P(Table2[1W Return vs Nifty])</f>
        <v>-0.5260150538029752</v>
      </c>
      <c r="O298">
        <v>3544.22</v>
      </c>
      <c r="P298">
        <v>3514.6176482748101</v>
      </c>
      <c r="Q298">
        <v>3225.4744508931099</v>
      </c>
      <c r="R298">
        <v>46.281085899028703</v>
      </c>
      <c r="S298" s="2">
        <f>(Table2[[#This Row],[Close Price]]-Table2[[#This Row],[20D EMA]])/Table2[[#This Row],[20D EMA]]</f>
        <v>-6.0154279361889808E-3</v>
      </c>
      <c r="T298" s="2">
        <f>(Table2[[#This Row],[Close Price]]-Table2[[#This Row],[50D EMA]])/Table2[[#This Row],[50D EMA]]</f>
        <v>2.3565441689668487E-3</v>
      </c>
      <c r="U298" s="2">
        <f>(Table2[[#This Row],[Close Price]]-Table2[[#This Row],[200D EMA]])/Table2[[#This Row],[200D EMA]]</f>
        <v>9.221141064209494E-2</v>
      </c>
      <c r="V298">
        <v>0.75059017919036697</v>
      </c>
      <c r="W298">
        <v>3500.1</v>
      </c>
      <c r="X298">
        <v>3536.65</v>
      </c>
      <c r="Y298">
        <v>3500.1</v>
      </c>
      <c r="Z298">
        <v>3536.65</v>
      </c>
      <c r="AA298">
        <v>3405</v>
      </c>
      <c r="AB298">
        <v>3738.55</v>
      </c>
      <c r="AC298" s="2">
        <f>(Table2[[#This Row],[Close Price]]/Table2[[#This Row],[Day Low]])-1</f>
        <v>6.5140995971544324E-3</v>
      </c>
      <c r="AD298" s="2">
        <f>(Table2[[#This Row],[Day High]]/Table2[[#This Row],[Close Price]])-1</f>
        <v>3.9030344318600196E-3</v>
      </c>
      <c r="AE298" s="2">
        <f>(Table2[[#This Row],[Close Price]]/Table2[[#This Row],[Current Week Low]])-1</f>
        <v>6.5140995971544324E-3</v>
      </c>
      <c r="AF298" s="2">
        <f>(Table2[[#This Row],[Current Week High]]/Table2[[#This Row],[Close Price]])-1</f>
        <v>3.9030344318600196E-3</v>
      </c>
      <c r="AG298" s="2">
        <f>(Table2[[#This Row],[Close Price]]/Table2[[#This Row],[Current Month Low]])-1</f>
        <v>3.462555066079287E-2</v>
      </c>
      <c r="AH298" s="2">
        <f>(Table2[[#This Row],[Current Month High]]/Table2[[#This Row],[Close Price]])-1</f>
        <v>6.1213772744046047E-2</v>
      </c>
      <c r="AI298">
        <v>11.8056146924408</v>
      </c>
      <c r="AJ298">
        <v>40.346194450530803</v>
      </c>
      <c r="AK298" t="str">
        <f>IF(AND(Table2[[#This Row],[20D EMA]]&gt;Table2[[#This Row],[50D EMA]],Table2[[#This Row],[50D EMA]]&gt;Table2[[#This Row],[200D EMA]]),"Uptrend","Downtrend/NoTrend")</f>
        <v>Uptrend</v>
      </c>
      <c r="AL298">
        <v>0.04</v>
      </c>
      <c r="AM298" t="s">
        <v>10340</v>
      </c>
      <c r="AN298">
        <v>-1.86</v>
      </c>
      <c r="AO298" t="s">
        <v>10339</v>
      </c>
      <c r="AP298">
        <v>0.107258398816585</v>
      </c>
      <c r="AQ298">
        <f>(Table2[[#This Row],[Sharpe Ratio]]-AVERAGE(Table2[Sharpe Ratio]))/_xlfn.STDEV.P(Table2[Sharpe Ratio])</f>
        <v>0.47276297119969485</v>
      </c>
      <c r="AR2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-0.75558025826804098</v>
      </c>
      <c r="AS298">
        <f>_xlfn.RANK.AVG(Table2[[#This Row],[1Y Return vs Nifty Z-Score]],Table2[1Y Return vs Nifty Z-Score])</f>
        <v>397</v>
      </c>
      <c r="AT298">
        <f>_xlfn.RANK.AVG(Table2[[#This Row],[6M Return vs Nifty Z-Score]],Table2[6M Return vs Nifty Z-Score])</f>
        <v>327</v>
      </c>
      <c r="AU298">
        <f>_xlfn.RANK.AVG(Table2[[#This Row],[Sharpe Ratio Z-Score]],Table2[Sharpe Ratio Z-Score])</f>
        <v>224</v>
      </c>
      <c r="AV298">
        <f>(Table2[[#This Row],[Rank 1Y]]+Table2[[#This Row],[Rank 6M]]+Table2[[#This Row],[Rank Sharpe]])/3</f>
        <v>316</v>
      </c>
    </row>
    <row r="299" spans="1:48" x14ac:dyDescent="0.3">
      <c r="A299" t="s">
        <v>839</v>
      </c>
      <c r="B299" t="s">
        <v>840</v>
      </c>
      <c r="C299" t="s">
        <v>628</v>
      </c>
      <c r="D299" t="s">
        <v>628</v>
      </c>
      <c r="E299">
        <v>19239.836320081999</v>
      </c>
      <c r="F299">
        <v>199.99</v>
      </c>
      <c r="G299">
        <v>33.172392683749699</v>
      </c>
      <c r="H299">
        <f>(Table2[[#This Row],[1Y Return vs Nifty]]-AVERAGE(Table2[1Y Return vs Nifty]))/_xlfn.STDEV.P(Table2[1Y Return vs Nifty])</f>
        <v>6.8804708220826336E-2</v>
      </c>
      <c r="I299">
        <v>8.5530211758660499</v>
      </c>
      <c r="J299">
        <f>(Table2[[#This Row],[1M Return vs Nifty]]-AVERAGE(Table2[1M Return vs Nifty]))/_xlfn.STDEV.P(Table2[1M Return vs Nifty])</f>
        <v>0.6603819375103066</v>
      </c>
      <c r="K299">
        <v>13.318653163537199</v>
      </c>
      <c r="L299">
        <f>(Table2[[#This Row],[6M Return vs Nifty]]-AVERAGE(Table2[6M Return vs Nifty]))/_xlfn.STDEV.P(Table2[6M Return vs Nifty])</f>
        <v>0.22691219476870883</v>
      </c>
      <c r="M299">
        <v>9.8036519879606292</v>
      </c>
      <c r="N299">
        <f>(Table2[[#This Row],[1W Return vs Nifty]]-AVERAGE(Table2[1W Return vs Nifty]))/_xlfn.STDEV.P(Table2[1W Return vs Nifty])</f>
        <v>1.9405525995691717</v>
      </c>
      <c r="O299">
        <v>184.07</v>
      </c>
      <c r="P299">
        <v>172.63862130753799</v>
      </c>
      <c r="Q299">
        <v>151.20692289112301</v>
      </c>
      <c r="R299">
        <v>79.200045883341502</v>
      </c>
      <c r="S299" s="2">
        <f>(Table2[[#This Row],[Close Price]]-Table2[[#This Row],[20D EMA]])/Table2[[#This Row],[20D EMA]]</f>
        <v>8.6488835769001016E-2</v>
      </c>
      <c r="T299" s="2">
        <f>(Table2[[#This Row],[Close Price]]-Table2[[#This Row],[50D EMA]])/Table2[[#This Row],[50D EMA]]</f>
        <v>0.15843140130120911</v>
      </c>
      <c r="U299" s="2">
        <f>(Table2[[#This Row],[Close Price]]-Table2[[#This Row],[200D EMA]])/Table2[[#This Row],[200D EMA]]</f>
        <v>0.32262462707480261</v>
      </c>
      <c r="V299">
        <v>0.84571018055343605</v>
      </c>
      <c r="W299">
        <v>195</v>
      </c>
      <c r="X299">
        <v>202.22</v>
      </c>
      <c r="Y299">
        <v>195</v>
      </c>
      <c r="Z299">
        <v>202.22</v>
      </c>
      <c r="AA299">
        <v>172.05</v>
      </c>
      <c r="AB299">
        <v>202.22</v>
      </c>
      <c r="AC299" s="2">
        <f>(Table2[[#This Row],[Close Price]]/Table2[[#This Row],[Day Low]])-1</f>
        <v>2.5589743589743641E-2</v>
      </c>
      <c r="AD299" s="2">
        <f>(Table2[[#This Row],[Day High]]/Table2[[#This Row],[Close Price]])-1</f>
        <v>1.1150557527876304E-2</v>
      </c>
      <c r="AE299" s="2">
        <f>(Table2[[#This Row],[Close Price]]/Table2[[#This Row],[Current Week Low]])-1</f>
        <v>2.5589743589743641E-2</v>
      </c>
      <c r="AF299" s="2">
        <f>(Table2[[#This Row],[Current Week High]]/Table2[[#This Row],[Close Price]])-1</f>
        <v>1.1150557527876304E-2</v>
      </c>
      <c r="AG299" s="2">
        <f>(Table2[[#This Row],[Close Price]]/Table2[[#This Row],[Current Month Low]])-1</f>
        <v>0.1623946527172333</v>
      </c>
      <c r="AH299" s="2">
        <f>(Table2[[#This Row],[Current Month High]]/Table2[[#This Row],[Close Price]])-1</f>
        <v>1.1150557527876304E-2</v>
      </c>
      <c r="AI299">
        <v>1.1150557527876299</v>
      </c>
      <c r="AJ299">
        <v>77.611012433392503</v>
      </c>
      <c r="AK299" t="str">
        <f>IF(AND(Table2[[#This Row],[20D EMA]]&gt;Table2[[#This Row],[50D EMA]],Table2[[#This Row],[50D EMA]]&gt;Table2[[#This Row],[200D EMA]]),"Uptrend","Downtrend/NoTrend")</f>
        <v>Uptrend</v>
      </c>
      <c r="AL299">
        <v>0.39</v>
      </c>
      <c r="AM299" t="s">
        <v>10340</v>
      </c>
      <c r="AN299">
        <v>8.56</v>
      </c>
      <c r="AO299" t="s">
        <v>10340</v>
      </c>
      <c r="AP299">
        <v>4.0244610272430002E-2</v>
      </c>
      <c r="AQ299">
        <f>(Table2[[#This Row],[Sharpe Ratio]]-AVERAGE(Table2[Sharpe Ratio]))/_xlfn.STDEV.P(Table2[Sharpe Ratio])</f>
        <v>-0.29160274379785162</v>
      </c>
      <c r="AR2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2.6050486962711616</v>
      </c>
      <c r="AS299">
        <f>_xlfn.RANK.AVG(Table2[[#This Row],[1Y Return vs Nifty Z-Score]],Table2[1Y Return vs Nifty Z-Score])</f>
        <v>278</v>
      </c>
      <c r="AT299">
        <f>_xlfn.RANK.AVG(Table2[[#This Row],[6M Return vs Nifty Z-Score]],Table2[6M Return vs Nifty Z-Score])</f>
        <v>248</v>
      </c>
      <c r="AU299">
        <f>_xlfn.RANK.AVG(Table2[[#This Row],[Sharpe Ratio Z-Score]],Table2[Sharpe Ratio Z-Score])</f>
        <v>424</v>
      </c>
      <c r="AV299">
        <f>(Table2[[#This Row],[Rank 1Y]]+Table2[[#This Row],[Rank 6M]]+Table2[[#This Row],[Rank Sharpe]])/3</f>
        <v>316.66666666666669</v>
      </c>
    </row>
    <row r="300" spans="1:48" x14ac:dyDescent="0.3">
      <c r="A300" t="s">
        <v>863</v>
      </c>
      <c r="B300" t="s">
        <v>864</v>
      </c>
      <c r="C300" t="s">
        <v>10303</v>
      </c>
      <c r="D300" t="s">
        <v>304</v>
      </c>
      <c r="E300">
        <v>17988.630436854899</v>
      </c>
      <c r="F300">
        <v>824.35</v>
      </c>
      <c r="G300">
        <v>27.515072688070799</v>
      </c>
      <c r="H300">
        <f>(Table2[[#This Row],[1Y Return vs Nifty]]-AVERAGE(Table2[1Y Return vs Nifty]))/_xlfn.STDEV.P(Table2[1Y Return vs Nifty])</f>
        <v>-2.0914231918039421E-2</v>
      </c>
      <c r="I300">
        <v>-4.1197961125131899</v>
      </c>
      <c r="J300">
        <f>(Table2[[#This Row],[1M Return vs Nifty]]-AVERAGE(Table2[1M Return vs Nifty]))/_xlfn.STDEV.P(Table2[1M Return vs Nifty])</f>
        <v>-0.53162921492005644</v>
      </c>
      <c r="K300">
        <v>-16.057863703438802</v>
      </c>
      <c r="L300">
        <f>(Table2[[#This Row],[6M Return vs Nifty]]-AVERAGE(Table2[6M Return vs Nifty]))/_xlfn.STDEV.P(Table2[6M Return vs Nifty])</f>
        <v>-0.78109017356135291</v>
      </c>
      <c r="M300">
        <v>-0.35023957938216599</v>
      </c>
      <c r="N300">
        <f>(Table2[[#This Row],[1W Return vs Nifty]]-AVERAGE(Table2[1W Return vs Nifty]))/_xlfn.STDEV.P(Table2[1W Return vs Nifty])</f>
        <v>-0.23342377893582164</v>
      </c>
      <c r="O300">
        <v>796.57</v>
      </c>
      <c r="P300">
        <v>806.01462548787197</v>
      </c>
      <c r="Q300">
        <v>751.63353246611405</v>
      </c>
      <c r="R300">
        <v>67.943240449799504</v>
      </c>
      <c r="S300" s="2">
        <f>(Table2[[#This Row],[Close Price]]-Table2[[#This Row],[20D EMA]])/Table2[[#This Row],[20D EMA]]</f>
        <v>3.4874524523896167E-2</v>
      </c>
      <c r="T300" s="2">
        <f>(Table2[[#This Row],[Close Price]]-Table2[[#This Row],[50D EMA]])/Table2[[#This Row],[50D EMA]]</f>
        <v>2.2748190829700952E-2</v>
      </c>
      <c r="U300" s="2">
        <f>(Table2[[#This Row],[Close Price]]-Table2[[#This Row],[200D EMA]])/Table2[[#This Row],[200D EMA]]</f>
        <v>9.6744576170388272E-2</v>
      </c>
      <c r="V300">
        <v>0.487574377739386</v>
      </c>
      <c r="W300">
        <v>794.05</v>
      </c>
      <c r="X300">
        <v>828.95</v>
      </c>
      <c r="Y300">
        <v>794.05</v>
      </c>
      <c r="Z300">
        <v>828.95</v>
      </c>
      <c r="AA300">
        <v>761</v>
      </c>
      <c r="AB300">
        <v>849.35</v>
      </c>
      <c r="AC300" s="2">
        <f>(Table2[[#This Row],[Close Price]]/Table2[[#This Row],[Day Low]])-1</f>
        <v>3.815880612052136E-2</v>
      </c>
      <c r="AD300" s="2">
        <f>(Table2[[#This Row],[Day High]]/Table2[[#This Row],[Close Price]])-1</f>
        <v>5.5801540607751665E-3</v>
      </c>
      <c r="AE300" s="2">
        <f>(Table2[[#This Row],[Close Price]]/Table2[[#This Row],[Current Week Low]])-1</f>
        <v>3.815880612052136E-2</v>
      </c>
      <c r="AF300" s="2">
        <f>(Table2[[#This Row],[Current Week High]]/Table2[[#This Row],[Close Price]])-1</f>
        <v>5.5801540607751665E-3</v>
      </c>
      <c r="AG300" s="2">
        <f>(Table2[[#This Row],[Close Price]]/Table2[[#This Row],[Current Month Low]])-1</f>
        <v>8.3245729303548011E-2</v>
      </c>
      <c r="AH300" s="2">
        <f>(Table2[[#This Row],[Current Month High]]/Table2[[#This Row],[Close Price]])-1</f>
        <v>3.0326924243343267E-2</v>
      </c>
      <c r="AI300">
        <v>16.212773700491301</v>
      </c>
      <c r="AJ300">
        <v>62.625764450581897</v>
      </c>
      <c r="AK300" t="str">
        <f>IF(AND(Table2[[#This Row],[20D EMA]]&gt;Table2[[#This Row],[50D EMA]],Table2[[#This Row],[50D EMA]]&gt;Table2[[#This Row],[200D EMA]]),"Uptrend","Downtrend/NoTrend")</f>
        <v>Downtrend/NoTrend</v>
      </c>
      <c r="AL300">
        <v>-0.04</v>
      </c>
      <c r="AM300" t="s">
        <v>10339</v>
      </c>
      <c r="AN300">
        <v>2.82</v>
      </c>
      <c r="AO300" t="s">
        <v>10340</v>
      </c>
      <c r="AP300">
        <v>0.187610023832608</v>
      </c>
      <c r="AQ300">
        <f>(Table2[[#This Row],[Sharpe Ratio]]-AVERAGE(Table2[Sharpe Ratio]))/_xlfn.STDEV.P(Table2[Sharpe Ratio])</f>
        <v>1.3892613313262705</v>
      </c>
      <c r="AR3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0">
        <f>_xlfn.RANK.AVG(Table2[[#This Row],[1Y Return vs Nifty Z-Score]],Table2[1Y Return vs Nifty Z-Score])</f>
        <v>308</v>
      </c>
      <c r="AT300">
        <f>_xlfn.RANK.AVG(Table2[[#This Row],[6M Return vs Nifty Z-Score]],Table2[6M Return vs Nifty Z-Score])</f>
        <v>581</v>
      </c>
      <c r="AU300">
        <f>_xlfn.RANK.AVG(Table2[[#This Row],[Sharpe Ratio Z-Score]],Table2[Sharpe Ratio Z-Score])</f>
        <v>62</v>
      </c>
      <c r="AV300">
        <f>(Table2[[#This Row],[Rank 1Y]]+Table2[[#This Row],[Rank 6M]]+Table2[[#This Row],[Rank Sharpe]])/3</f>
        <v>317</v>
      </c>
    </row>
    <row r="301" spans="1:48" x14ac:dyDescent="0.3">
      <c r="A301" t="s">
        <v>1383</v>
      </c>
      <c r="B301" t="s">
        <v>1384</v>
      </c>
      <c r="C301" t="s">
        <v>10293</v>
      </c>
      <c r="D301" t="s">
        <v>136</v>
      </c>
      <c r="E301">
        <v>8128.4826647699902</v>
      </c>
      <c r="F301">
        <v>504.65</v>
      </c>
      <c r="G301">
        <v>101.22176052320999</v>
      </c>
      <c r="H301">
        <f>(Table2[[#This Row],[1Y Return vs Nifty]]-AVERAGE(Table2[1Y Return vs Nifty]))/_xlfn.STDEV.P(Table2[1Y Return vs Nifty])</f>
        <v>1.1479936465059999</v>
      </c>
      <c r="I301">
        <v>-11.932791097883801</v>
      </c>
      <c r="J301">
        <f>(Table2[[#This Row],[1M Return vs Nifty]]-AVERAGE(Table2[1M Return vs Nifty]))/_xlfn.STDEV.P(Table2[1M Return vs Nifty])</f>
        <v>-1.2665231966224753</v>
      </c>
      <c r="K301">
        <v>5.9919698829191299</v>
      </c>
      <c r="L301">
        <f>(Table2[[#This Row],[6M Return vs Nifty]]-AVERAGE(Table2[6M Return vs Nifty]))/_xlfn.STDEV.P(Table2[6M Return vs Nifty])</f>
        <v>-2.4489771376895675E-2</v>
      </c>
      <c r="M301">
        <v>0.50125420270365395</v>
      </c>
      <c r="N301">
        <f>(Table2[[#This Row],[1W Return vs Nifty]]-AVERAGE(Table2[1W Return vs Nifty]))/_xlfn.STDEV.P(Table2[1W Return vs Nifty])</f>
        <v>-5.1116595879810531E-2</v>
      </c>
      <c r="O301">
        <v>526.49</v>
      </c>
      <c r="P301">
        <v>535.112525450764</v>
      </c>
      <c r="Q301">
        <v>459.43482392868498</v>
      </c>
      <c r="R301">
        <v>34.389038379366397</v>
      </c>
      <c r="S301" s="2">
        <f>(Table2[[#This Row],[Close Price]]-Table2[[#This Row],[20D EMA]])/Table2[[#This Row],[20D EMA]]</f>
        <v>-4.1482269368838975E-2</v>
      </c>
      <c r="T301" s="2">
        <f>(Table2[[#This Row],[Close Price]]-Table2[[#This Row],[50D EMA]])/Table2[[#This Row],[50D EMA]]</f>
        <v>-5.6927326500352857E-2</v>
      </c>
      <c r="U301" s="2">
        <f>(Table2[[#This Row],[Close Price]]-Table2[[#This Row],[200D EMA]])/Table2[[#This Row],[200D EMA]]</f>
        <v>9.8414777714658938E-2</v>
      </c>
      <c r="V301">
        <v>0.75737535133050204</v>
      </c>
      <c r="W301">
        <v>502.45</v>
      </c>
      <c r="X301">
        <v>515.4</v>
      </c>
      <c r="Y301">
        <v>502.45</v>
      </c>
      <c r="Z301">
        <v>515.4</v>
      </c>
      <c r="AA301">
        <v>486</v>
      </c>
      <c r="AB301">
        <v>614.65</v>
      </c>
      <c r="AC301" s="2">
        <f>(Table2[[#This Row],[Close Price]]/Table2[[#This Row],[Day Low]])-1</f>
        <v>4.3785451288684829E-3</v>
      </c>
      <c r="AD301" s="2">
        <f>(Table2[[#This Row],[Day High]]/Table2[[#This Row],[Close Price]])-1</f>
        <v>2.1301892400673816E-2</v>
      </c>
      <c r="AE301" s="2">
        <f>(Table2[[#This Row],[Close Price]]/Table2[[#This Row],[Current Week Low]])-1</f>
        <v>4.3785451288684829E-3</v>
      </c>
      <c r="AF301" s="2">
        <f>(Table2[[#This Row],[Current Week High]]/Table2[[#This Row],[Close Price]])-1</f>
        <v>2.1301892400673816E-2</v>
      </c>
      <c r="AG301" s="2">
        <f>(Table2[[#This Row],[Close Price]]/Table2[[#This Row],[Current Month Low]])-1</f>
        <v>3.8374485596707864E-2</v>
      </c>
      <c r="AH301" s="2">
        <f>(Table2[[#This Row],[Current Month High]]/Table2[[#This Row],[Close Price]])-1</f>
        <v>0.21797285247201037</v>
      </c>
      <c r="AI301">
        <v>25.790151590211</v>
      </c>
      <c r="AJ301">
        <v>132.718468987779</v>
      </c>
      <c r="AK301" t="str">
        <f>IF(AND(Table2[[#This Row],[20D EMA]]&gt;Table2[[#This Row],[50D EMA]],Table2[[#This Row],[50D EMA]]&gt;Table2[[#This Row],[200D EMA]]),"Uptrend","Downtrend/NoTrend")</f>
        <v>Downtrend/NoTrend</v>
      </c>
      <c r="AL301">
        <v>-0.02</v>
      </c>
      <c r="AM301" t="s">
        <v>10339</v>
      </c>
      <c r="AN301">
        <v>-8.7799999999999994</v>
      </c>
      <c r="AO301" t="s">
        <v>10339</v>
      </c>
      <c r="AQ301">
        <f>(Table2[[#This Row],[Sharpe Ratio]]-AVERAGE(Table2[Sharpe Ratio]))/_xlfn.STDEV.P(Table2[Sharpe Ratio])</f>
        <v>-0.75063663777647549</v>
      </c>
      <c r="AR3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1">
        <f>_xlfn.RANK.AVG(Table2[[#This Row],[1Y Return vs Nifty Z-Score]],Table2[1Y Return vs Nifty Z-Score])</f>
        <v>87</v>
      </c>
      <c r="AT301">
        <f>_xlfn.RANK.AVG(Table2[[#This Row],[6M Return vs Nifty Z-Score]],Table2[6M Return vs Nifty Z-Score])</f>
        <v>317</v>
      </c>
      <c r="AU301">
        <f>_xlfn.RANK.AVG(Table2[[#This Row],[Sharpe Ratio Z-Score]],Table2[Sharpe Ratio Z-Score])</f>
        <v>547.5</v>
      </c>
      <c r="AV301">
        <f>(Table2[[#This Row],[Rank 1Y]]+Table2[[#This Row],[Rank 6M]]+Table2[[#This Row],[Rank Sharpe]])/3</f>
        <v>317.16666666666669</v>
      </c>
    </row>
    <row r="302" spans="1:48" x14ac:dyDescent="0.3">
      <c r="A302" t="s">
        <v>90</v>
      </c>
      <c r="B302" t="s">
        <v>91</v>
      </c>
      <c r="C302" t="s">
        <v>10306</v>
      </c>
      <c r="D302" t="s">
        <v>92</v>
      </c>
      <c r="E302">
        <v>320251.39929097501</v>
      </c>
      <c r="F302">
        <v>1482.55</v>
      </c>
      <c r="G302">
        <v>53.790249830391801</v>
      </c>
      <c r="H302">
        <f>(Table2[[#This Row],[1Y Return vs Nifty]]-AVERAGE(Table2[1Y Return vs Nifty]))/_xlfn.STDEV.P(Table2[1Y Return vs Nifty])</f>
        <v>0.39578149096321452</v>
      </c>
      <c r="I302">
        <v>-0.91177701836970204</v>
      </c>
      <c r="J302">
        <f>(Table2[[#This Row],[1M Return vs Nifty]]-AVERAGE(Table2[1M Return vs Nifty]))/_xlfn.STDEV.P(Table2[1M Return vs Nifty])</f>
        <v>-0.22988143063414809</v>
      </c>
      <c r="K302">
        <v>-2.2663167487682698</v>
      </c>
      <c r="L302">
        <f>(Table2[[#This Row],[6M Return vs Nifty]]-AVERAGE(Table2[6M Return vs Nifty]))/_xlfn.STDEV.P(Table2[6M Return vs Nifty])</f>
        <v>-0.30785803184099925</v>
      </c>
      <c r="M302">
        <v>-2.6167907758462001</v>
      </c>
      <c r="N302">
        <f>(Table2[[#This Row],[1W Return vs Nifty]]-AVERAGE(Table2[1W Return vs Nifty]))/_xlfn.STDEV.P(Table2[1W Return vs Nifty])</f>
        <v>-0.71869868354803568</v>
      </c>
      <c r="O302">
        <v>1500.7</v>
      </c>
      <c r="P302">
        <v>1480.3556019346399</v>
      </c>
      <c r="Q302">
        <v>1287.21893623237</v>
      </c>
      <c r="R302">
        <v>41.338400056674601</v>
      </c>
      <c r="S302" s="2">
        <f>(Table2[[#This Row],[Close Price]]-Table2[[#This Row],[20D EMA]])/Table2[[#This Row],[20D EMA]]</f>
        <v>-1.2094355967215359E-2</v>
      </c>
      <c r="T302" s="2">
        <f>(Table2[[#This Row],[Close Price]]-Table2[[#This Row],[50D EMA]])/Table2[[#This Row],[50D EMA]]</f>
        <v>1.482345230086754E-3</v>
      </c>
      <c r="U302" s="2">
        <f>(Table2[[#This Row],[Close Price]]-Table2[[#This Row],[200D EMA]])/Table2[[#This Row],[200D EMA]]</f>
        <v>0.15174657416037937</v>
      </c>
      <c r="V302">
        <v>0.42242680210306</v>
      </c>
      <c r="W302">
        <v>1480</v>
      </c>
      <c r="X302">
        <v>1497</v>
      </c>
      <c r="Y302">
        <v>1480</v>
      </c>
      <c r="Z302">
        <v>1497</v>
      </c>
      <c r="AA302">
        <v>1452</v>
      </c>
      <c r="AB302">
        <v>1604.95</v>
      </c>
      <c r="AC302" s="2">
        <f>(Table2[[#This Row],[Close Price]]/Table2[[#This Row],[Day Low]])-1</f>
        <v>1.7229729729728582E-3</v>
      </c>
      <c r="AD302" s="2">
        <f>(Table2[[#This Row],[Day High]]/Table2[[#This Row],[Close Price]])-1</f>
        <v>9.746720178071655E-3</v>
      </c>
      <c r="AE302" s="2">
        <f>(Table2[[#This Row],[Close Price]]/Table2[[#This Row],[Current Week Low]])-1</f>
        <v>1.7229729729728582E-3</v>
      </c>
      <c r="AF302" s="2">
        <f>(Table2[[#This Row],[Current Week High]]/Table2[[#This Row],[Close Price]])-1</f>
        <v>9.746720178071655E-3</v>
      </c>
      <c r="AG302" s="2">
        <f>(Table2[[#This Row],[Close Price]]/Table2[[#This Row],[Current Month Low]])-1</f>
        <v>2.1039944903581187E-2</v>
      </c>
      <c r="AH302" s="2">
        <f>(Table2[[#This Row],[Current Month High]]/Table2[[#This Row],[Close Price]])-1</f>
        <v>8.2560453273076817E-2</v>
      </c>
      <c r="AI302">
        <v>9.3656200465414408</v>
      </c>
      <c r="AJ302">
        <v>96.494367130550003</v>
      </c>
      <c r="AK302" t="str">
        <f>IF(AND(Table2[[#This Row],[20D EMA]]&gt;Table2[[#This Row],[50D EMA]],Table2[[#This Row],[50D EMA]]&gt;Table2[[#This Row],[200D EMA]]),"Uptrend","Downtrend/NoTrend")</f>
        <v>Uptrend</v>
      </c>
      <c r="AL302">
        <v>-0.02</v>
      </c>
      <c r="AM302" t="s">
        <v>10339</v>
      </c>
      <c r="AN302">
        <v>-3.97</v>
      </c>
      <c r="AO302" t="s">
        <v>10339</v>
      </c>
      <c r="AP302">
        <v>7.3021076913925995E-2</v>
      </c>
      <c r="AQ302">
        <f>(Table2[[#This Row],[Sharpe Ratio]]-AVERAGE(Table2[Sharpe Ratio]))/_xlfn.STDEV.P(Table2[Sharpe Ratio])</f>
        <v>8.2248785921482215E-2</v>
      </c>
      <c r="AR3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-0.77840786913848625</v>
      </c>
      <c r="AS302">
        <f>_xlfn.RANK.AVG(Table2[[#This Row],[1Y Return vs Nifty Z-Score]],Table2[1Y Return vs Nifty Z-Score])</f>
        <v>189</v>
      </c>
      <c r="AT302">
        <f>_xlfn.RANK.AVG(Table2[[#This Row],[6M Return vs Nifty Z-Score]],Table2[6M Return vs Nifty Z-Score])</f>
        <v>430</v>
      </c>
      <c r="AU302">
        <f>_xlfn.RANK.AVG(Table2[[#This Row],[Sharpe Ratio Z-Score]],Table2[Sharpe Ratio Z-Score])</f>
        <v>333</v>
      </c>
      <c r="AV302">
        <f>(Table2[[#This Row],[Rank 1Y]]+Table2[[#This Row],[Rank 6M]]+Table2[[#This Row],[Rank Sharpe]])/3</f>
        <v>317.33333333333331</v>
      </c>
    </row>
    <row r="303" spans="1:48" x14ac:dyDescent="0.3">
      <c r="A303" t="s">
        <v>596</v>
      </c>
      <c r="B303" t="s">
        <v>597</v>
      </c>
      <c r="C303" t="s">
        <v>10310</v>
      </c>
      <c r="D303" t="s">
        <v>171</v>
      </c>
      <c r="E303">
        <v>32026.652783615002</v>
      </c>
      <c r="F303">
        <v>951.05</v>
      </c>
      <c r="G303">
        <v>50.6291329923069</v>
      </c>
      <c r="H303">
        <f>(Table2[[#This Row],[1Y Return vs Nifty]]-AVERAGE(Table2[1Y Return vs Nifty]))/_xlfn.STDEV.P(Table2[1Y Return vs Nifty])</f>
        <v>0.3456496171104495</v>
      </c>
      <c r="I303">
        <v>4.9103026276978898</v>
      </c>
      <c r="J303">
        <f>(Table2[[#This Row],[1M Return vs Nifty]]-AVERAGE(Table2[1M Return vs Nifty]))/_xlfn.STDEV.P(Table2[1M Return vs Nifty])</f>
        <v>0.31774611819938864</v>
      </c>
      <c r="K303">
        <v>4.3127756376311801</v>
      </c>
      <c r="L303">
        <f>(Table2[[#This Row],[6M Return vs Nifty]]-AVERAGE(Table2[6M Return vs Nifty]))/_xlfn.STDEV.P(Table2[6M Return vs Nifty])</f>
        <v>-8.2108303342448688E-2</v>
      </c>
      <c r="M303">
        <v>1.2427229839342</v>
      </c>
      <c r="N303">
        <f>(Table2[[#This Row],[1W Return vs Nifty]]-AVERAGE(Table2[1W Return vs Nifty]))/_xlfn.STDEV.P(Table2[1W Return vs Nifty])</f>
        <v>0.10763392899071714</v>
      </c>
      <c r="O303">
        <v>912.57</v>
      </c>
      <c r="P303">
        <v>889.25021906479401</v>
      </c>
      <c r="Q303">
        <v>798.82778893913496</v>
      </c>
      <c r="R303">
        <v>74.166583250802503</v>
      </c>
      <c r="S303" s="2">
        <f>(Table2[[#This Row],[Close Price]]-Table2[[#This Row],[20D EMA]])/Table2[[#This Row],[20D EMA]]</f>
        <v>4.2166628313444345E-2</v>
      </c>
      <c r="T303" s="2">
        <f>(Table2[[#This Row],[Close Price]]-Table2[[#This Row],[50D EMA]])/Table2[[#This Row],[50D EMA]]</f>
        <v>6.9496503470305004E-2</v>
      </c>
      <c r="U303" s="2">
        <f>(Table2[[#This Row],[Close Price]]-Table2[[#This Row],[200D EMA]])/Table2[[#This Row],[200D EMA]]</f>
        <v>0.19055698007579361</v>
      </c>
      <c r="V303">
        <v>0.755233446750049</v>
      </c>
      <c r="W303">
        <v>930.3</v>
      </c>
      <c r="X303">
        <v>962.75</v>
      </c>
      <c r="Y303">
        <v>930.3</v>
      </c>
      <c r="Z303">
        <v>962.75</v>
      </c>
      <c r="AA303">
        <v>862.05</v>
      </c>
      <c r="AB303">
        <v>966.75</v>
      </c>
      <c r="AC303" s="2">
        <f>(Table2[[#This Row],[Close Price]]/Table2[[#This Row],[Day Low]])-1</f>
        <v>2.2304632914113665E-2</v>
      </c>
      <c r="AD303" s="2">
        <f>(Table2[[#This Row],[Day High]]/Table2[[#This Row],[Close Price]])-1</f>
        <v>1.2302192313758509E-2</v>
      </c>
      <c r="AE303" s="2">
        <f>(Table2[[#This Row],[Close Price]]/Table2[[#This Row],[Current Week Low]])-1</f>
        <v>2.2304632914113665E-2</v>
      </c>
      <c r="AF303" s="2">
        <f>(Table2[[#This Row],[Current Week High]]/Table2[[#This Row],[Close Price]])-1</f>
        <v>1.2302192313758509E-2</v>
      </c>
      <c r="AG303" s="2">
        <f>(Table2[[#This Row],[Close Price]]/Table2[[#This Row],[Current Month Low]])-1</f>
        <v>0.10324227132996922</v>
      </c>
      <c r="AH303" s="2">
        <f>(Table2[[#This Row],[Current Month High]]/Table2[[#This Row],[Close Price]])-1</f>
        <v>1.6508070027863919E-2</v>
      </c>
      <c r="AI303">
        <v>4.0954734241102004</v>
      </c>
      <c r="AJ303">
        <v>83.052641709171397</v>
      </c>
      <c r="AK303" t="str">
        <f>IF(AND(Table2[[#This Row],[20D EMA]]&gt;Table2[[#This Row],[50D EMA]],Table2[[#This Row],[50D EMA]]&gt;Table2[[#This Row],[200D EMA]]),"Uptrend","Downtrend/NoTrend")</f>
        <v>Uptrend</v>
      </c>
      <c r="AL303">
        <v>0.1</v>
      </c>
      <c r="AM303" t="s">
        <v>10340</v>
      </c>
      <c r="AN303">
        <v>8.73</v>
      </c>
      <c r="AO303" t="s">
        <v>10340</v>
      </c>
      <c r="AP303">
        <v>4.4573544011710001E-2</v>
      </c>
      <c r="AQ303">
        <f>(Table2[[#This Row],[Sharpe Ratio]]-AVERAGE(Table2[Sharpe Ratio]))/_xlfn.STDEV.P(Table2[Sharpe Ratio])</f>
        <v>-0.24222650937377407</v>
      </c>
      <c r="AR3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0.44669485158433253</v>
      </c>
      <c r="AS303">
        <f>_xlfn.RANK.AVG(Table2[[#This Row],[1Y Return vs Nifty Z-Score]],Table2[1Y Return vs Nifty Z-Score])</f>
        <v>203</v>
      </c>
      <c r="AT303">
        <f>_xlfn.RANK.AVG(Table2[[#This Row],[6M Return vs Nifty Z-Score]],Table2[6M Return vs Nifty Z-Score])</f>
        <v>337</v>
      </c>
      <c r="AU303">
        <f>_xlfn.RANK.AVG(Table2[[#This Row],[Sharpe Ratio Z-Score]],Table2[Sharpe Ratio Z-Score])</f>
        <v>412</v>
      </c>
      <c r="AV303">
        <f>(Table2[[#This Row],[Rank 1Y]]+Table2[[#This Row],[Rank 6M]]+Table2[[#This Row],[Rank Sharpe]])/3</f>
        <v>317.33333333333331</v>
      </c>
    </row>
    <row r="304" spans="1:48" x14ac:dyDescent="0.3">
      <c r="A304" t="s">
        <v>117</v>
      </c>
      <c r="B304" t="s">
        <v>118</v>
      </c>
      <c r="C304" t="s">
        <v>10293</v>
      </c>
      <c r="D304" t="s">
        <v>18</v>
      </c>
      <c r="E304">
        <v>244947.000991518</v>
      </c>
      <c r="F304">
        <v>173.46</v>
      </c>
      <c r="G304">
        <v>58.929997464822598</v>
      </c>
      <c r="H304">
        <f>(Table2[[#This Row],[1Y Return vs Nifty]]-AVERAGE(Table2[1Y Return vs Nifty]))/_xlfn.STDEV.P(Table2[1Y Return vs Nifty])</f>
        <v>0.47729229655571942</v>
      </c>
      <c r="I304">
        <v>-3.78123889098655</v>
      </c>
      <c r="J304">
        <f>(Table2[[#This Row],[1M Return vs Nifty]]-AVERAGE(Table2[1M Return vs Nifty]))/_xlfn.STDEV.P(Table2[1M Return vs Nifty])</f>
        <v>-0.49978436348629884</v>
      </c>
      <c r="K304">
        <v>-15.3333905362602</v>
      </c>
      <c r="L304">
        <f>(Table2[[#This Row],[6M Return vs Nifty]]-AVERAGE(Table2[6M Return vs Nifty]))/_xlfn.STDEV.P(Table2[6M Return vs Nifty])</f>
        <v>-0.75623117916067384</v>
      </c>
      <c r="M304">
        <v>4.09416132742592E-2</v>
      </c>
      <c r="N304">
        <f>(Table2[[#This Row],[1W Return vs Nifty]]-AVERAGE(Table2[1W Return vs Nifty]))/_xlfn.STDEV.P(Table2[1W Return vs Nifty])</f>
        <v>-0.14967079940966466</v>
      </c>
      <c r="O304">
        <v>171.45</v>
      </c>
      <c r="P304">
        <v>170.335309831823</v>
      </c>
      <c r="Q304">
        <v>153.595043624536</v>
      </c>
      <c r="R304">
        <v>58.186022852473997</v>
      </c>
      <c r="S304" s="2">
        <f>(Table2[[#This Row],[Close Price]]-Table2[[#This Row],[20D EMA]])/Table2[[#This Row],[20D EMA]]</f>
        <v>1.1723534558180341E-2</v>
      </c>
      <c r="T304" s="2">
        <f>(Table2[[#This Row],[Close Price]]-Table2[[#This Row],[50D EMA]])/Table2[[#This Row],[50D EMA]]</f>
        <v>1.8344347811749123E-2</v>
      </c>
      <c r="U304" s="2">
        <f>(Table2[[#This Row],[Close Price]]-Table2[[#This Row],[200D EMA]])/Table2[[#This Row],[200D EMA]]</f>
        <v>0.12933331640586013</v>
      </c>
      <c r="V304">
        <v>0.50745869536612997</v>
      </c>
      <c r="W304">
        <v>172.4</v>
      </c>
      <c r="X304">
        <v>174.37</v>
      </c>
      <c r="Y304">
        <v>172.4</v>
      </c>
      <c r="Z304">
        <v>174.37</v>
      </c>
      <c r="AA304">
        <v>163.01</v>
      </c>
      <c r="AB304">
        <v>182.49</v>
      </c>
      <c r="AC304" s="2">
        <f>(Table2[[#This Row],[Close Price]]/Table2[[#This Row],[Day Low]])-1</f>
        <v>6.148491879350404E-3</v>
      </c>
      <c r="AD304" s="2">
        <f>(Table2[[#This Row],[Day High]]/Table2[[#This Row],[Close Price]])-1</f>
        <v>5.2461662631153594E-3</v>
      </c>
      <c r="AE304" s="2">
        <f>(Table2[[#This Row],[Close Price]]/Table2[[#This Row],[Current Week Low]])-1</f>
        <v>6.148491879350404E-3</v>
      </c>
      <c r="AF304" s="2">
        <f>(Table2[[#This Row],[Current Week High]]/Table2[[#This Row],[Close Price]])-1</f>
        <v>5.2461662631153594E-3</v>
      </c>
      <c r="AG304" s="2">
        <f>(Table2[[#This Row],[Close Price]]/Table2[[#This Row],[Current Month Low]])-1</f>
        <v>6.410649653395506E-2</v>
      </c>
      <c r="AH304" s="2">
        <f>(Table2[[#This Row],[Current Month High]]/Table2[[#This Row],[Close Price]])-1</f>
        <v>5.2058111380145267E-2</v>
      </c>
      <c r="AI304">
        <v>13.455551712210299</v>
      </c>
      <c r="AJ304">
        <v>102.87719298245599</v>
      </c>
      <c r="AK304" t="str">
        <f>IF(AND(Table2[[#This Row],[20D EMA]]&gt;Table2[[#This Row],[50D EMA]],Table2[[#This Row],[50D EMA]]&gt;Table2[[#This Row],[200D EMA]]),"Uptrend","Downtrend/NoTrend")</f>
        <v>Uptrend</v>
      </c>
      <c r="AL304">
        <v>-0.04</v>
      </c>
      <c r="AM304" t="s">
        <v>10339</v>
      </c>
      <c r="AN304">
        <v>0.72</v>
      </c>
      <c r="AO304" t="s">
        <v>10340</v>
      </c>
      <c r="AP304">
        <v>0.10961744559087901</v>
      </c>
      <c r="AQ304">
        <f>(Table2[[#This Row],[Sharpe Ratio]]-AVERAGE(Table2[Sharpe Ratio]))/_xlfn.STDEV.P(Table2[Sharpe Ratio])</f>
        <v>0.49967048551158594</v>
      </c>
      <c r="AR3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-0.42872355998933198</v>
      </c>
      <c r="AS304">
        <f>_xlfn.RANK.AVG(Table2[[#This Row],[1Y Return vs Nifty Z-Score]],Table2[1Y Return vs Nifty Z-Score])</f>
        <v>173</v>
      </c>
      <c r="AT304">
        <f>_xlfn.RANK.AVG(Table2[[#This Row],[6M Return vs Nifty Z-Score]],Table2[6M Return vs Nifty Z-Score])</f>
        <v>566</v>
      </c>
      <c r="AU304">
        <f>_xlfn.RANK.AVG(Table2[[#This Row],[Sharpe Ratio Z-Score]],Table2[Sharpe Ratio Z-Score])</f>
        <v>217</v>
      </c>
      <c r="AV304">
        <f>(Table2[[#This Row],[Rank 1Y]]+Table2[[#This Row],[Rank 6M]]+Table2[[#This Row],[Rank Sharpe]])/3</f>
        <v>318.66666666666669</v>
      </c>
    </row>
    <row r="305" spans="1:48" x14ac:dyDescent="0.3">
      <c r="A305" t="s">
        <v>1904</v>
      </c>
      <c r="B305" t="s">
        <v>1905</v>
      </c>
      <c r="C305" t="s">
        <v>10302</v>
      </c>
      <c r="D305" t="s">
        <v>127</v>
      </c>
      <c r="E305">
        <v>3784.3409948399999</v>
      </c>
      <c r="F305">
        <v>701.4</v>
      </c>
      <c r="G305">
        <v>59.646511609751499</v>
      </c>
      <c r="H305">
        <f>(Table2[[#This Row],[1Y Return vs Nifty]]-AVERAGE(Table2[1Y Return vs Nifty]))/_xlfn.STDEV.P(Table2[1Y Return vs Nifty])</f>
        <v>0.48865543134862982</v>
      </c>
      <c r="I305">
        <v>-5.7274001078467496</v>
      </c>
      <c r="J305">
        <f>(Table2[[#This Row],[1M Return vs Nifty]]-AVERAGE(Table2[1M Return vs Nifty]))/_xlfn.STDEV.P(Table2[1M Return vs Nifty])</f>
        <v>-0.68284120255649228</v>
      </c>
      <c r="K305">
        <v>-4.0173031061216999</v>
      </c>
      <c r="L305">
        <f>(Table2[[#This Row],[6M Return vs Nifty]]-AVERAGE(Table2[6M Return vs Nifty]))/_xlfn.STDEV.P(Table2[6M Return vs Nifty])</f>
        <v>-0.36793998107678605</v>
      </c>
      <c r="M305">
        <v>1.2882978649133601</v>
      </c>
      <c r="N305">
        <f>(Table2[[#This Row],[1W Return vs Nifty]]-AVERAGE(Table2[1W Return vs Nifty]))/_xlfn.STDEV.P(Table2[1W Return vs Nifty])</f>
        <v>0.11739163755444948</v>
      </c>
      <c r="O305">
        <v>695.43</v>
      </c>
      <c r="P305">
        <v>707.56704111389797</v>
      </c>
      <c r="Q305">
        <v>632.05928545735799</v>
      </c>
      <c r="R305">
        <v>60.278160303883297</v>
      </c>
      <c r="S305" s="2">
        <f>(Table2[[#This Row],[Close Price]]-Table2[[#This Row],[20D EMA]])/Table2[[#This Row],[20D EMA]]</f>
        <v>8.5846167119624228E-3</v>
      </c>
      <c r="T305" s="2">
        <f>(Table2[[#This Row],[Close Price]]-Table2[[#This Row],[50D EMA]])/Table2[[#This Row],[50D EMA]]</f>
        <v>-8.7158399919100779E-3</v>
      </c>
      <c r="U305" s="2">
        <f>(Table2[[#This Row],[Close Price]]-Table2[[#This Row],[200D EMA]])/Table2[[#This Row],[200D EMA]]</f>
        <v>0.10970602938372634</v>
      </c>
      <c r="V305">
        <v>0.234485466584263</v>
      </c>
      <c r="W305">
        <v>697.55</v>
      </c>
      <c r="X305">
        <v>709.1</v>
      </c>
      <c r="Y305">
        <v>697.55</v>
      </c>
      <c r="Z305">
        <v>709.1</v>
      </c>
      <c r="AA305">
        <v>659</v>
      </c>
      <c r="AB305">
        <v>748.9</v>
      </c>
      <c r="AC305" s="2">
        <f>(Table2[[#This Row],[Close Price]]/Table2[[#This Row],[Day Low]])-1</f>
        <v>5.5193176116408171E-3</v>
      </c>
      <c r="AD305" s="2">
        <f>(Table2[[#This Row],[Day High]]/Table2[[#This Row],[Close Price]])-1</f>
        <v>1.0978043912175606E-2</v>
      </c>
      <c r="AE305" s="2">
        <f>(Table2[[#This Row],[Close Price]]/Table2[[#This Row],[Current Week Low]])-1</f>
        <v>5.5193176116408171E-3</v>
      </c>
      <c r="AF305" s="2">
        <f>(Table2[[#This Row],[Current Week High]]/Table2[[#This Row],[Close Price]])-1</f>
        <v>1.0978043912175606E-2</v>
      </c>
      <c r="AG305" s="2">
        <f>(Table2[[#This Row],[Close Price]]/Table2[[#This Row],[Current Month Low]])-1</f>
        <v>6.4339908952959046E-2</v>
      </c>
      <c r="AH305" s="2">
        <f>(Table2[[#This Row],[Current Month High]]/Table2[[#This Row],[Close Price]])-1</f>
        <v>6.772169945822637E-2</v>
      </c>
      <c r="AI305">
        <v>25.463358996293099</v>
      </c>
      <c r="AJ305">
        <v>93.756906077348006</v>
      </c>
      <c r="AK305" t="str">
        <f>IF(AND(Table2[[#This Row],[20D EMA]]&gt;Table2[[#This Row],[50D EMA]],Table2[[#This Row],[50D EMA]]&gt;Table2[[#This Row],[200D EMA]]),"Uptrend","Downtrend/NoTrend")</f>
        <v>Downtrend/NoTrend</v>
      </c>
      <c r="AL305">
        <v>0.02</v>
      </c>
      <c r="AM305" t="s">
        <v>10340</v>
      </c>
      <c r="AN305">
        <v>1.85</v>
      </c>
      <c r="AO305" t="s">
        <v>10340</v>
      </c>
      <c r="AP305">
        <v>7.1021760933036998E-2</v>
      </c>
      <c r="AQ305">
        <f>(Table2[[#This Row],[Sharpe Ratio]]-AVERAGE(Table2[Sharpe Ratio]))/_xlfn.STDEV.P(Table2[Sharpe Ratio])</f>
        <v>5.9444395624531451E-2</v>
      </c>
      <c r="AR3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5">
        <f>_xlfn.RANK.AVG(Table2[[#This Row],[1Y Return vs Nifty Z-Score]],Table2[1Y Return vs Nifty Z-Score])</f>
        <v>171</v>
      </c>
      <c r="AT305">
        <f>_xlfn.RANK.AVG(Table2[[#This Row],[6M Return vs Nifty Z-Score]],Table2[6M Return vs Nifty Z-Score])</f>
        <v>450</v>
      </c>
      <c r="AU305">
        <f>_xlfn.RANK.AVG(Table2[[#This Row],[Sharpe Ratio Z-Score]],Table2[Sharpe Ratio Z-Score])</f>
        <v>340</v>
      </c>
      <c r="AV305">
        <f>(Table2[[#This Row],[Rank 1Y]]+Table2[[#This Row],[Rank 6M]]+Table2[[#This Row],[Rank Sharpe]])/3</f>
        <v>320.33333333333331</v>
      </c>
    </row>
    <row r="306" spans="1:48" x14ac:dyDescent="0.3">
      <c r="A306" t="s">
        <v>225</v>
      </c>
      <c r="B306" t="s">
        <v>226</v>
      </c>
      <c r="C306" t="s">
        <v>10295</v>
      </c>
      <c r="D306" t="s">
        <v>54</v>
      </c>
      <c r="E306">
        <v>117230.21739830999</v>
      </c>
      <c r="F306">
        <v>1395.05</v>
      </c>
      <c r="G306">
        <v>-2.1778536699180999</v>
      </c>
      <c r="H306">
        <f>(Table2[[#This Row],[1Y Return vs Nifty]]-AVERAGE(Table2[1Y Return vs Nifty]))/_xlfn.STDEV.P(Table2[1Y Return vs Nifty])</f>
        <v>-0.49181173895228009</v>
      </c>
      <c r="I306">
        <v>-2.7947134833835299</v>
      </c>
      <c r="J306">
        <f>(Table2[[#This Row],[1M Return vs Nifty]]-AVERAGE(Table2[1M Return vs Nifty]))/_xlfn.STDEV.P(Table2[1M Return vs Nifty])</f>
        <v>-0.40699131981975478</v>
      </c>
      <c r="K306">
        <v>12.526678044644999</v>
      </c>
      <c r="L306">
        <f>(Table2[[#This Row],[6M Return vs Nifty]]-AVERAGE(Table2[6M Return vs Nifty]))/_xlfn.STDEV.P(Table2[6M Return vs Nifty])</f>
        <v>0.19973699223817148</v>
      </c>
      <c r="M306">
        <v>-3.83019633918498</v>
      </c>
      <c r="N306">
        <f>(Table2[[#This Row],[1W Return vs Nifty]]-AVERAGE(Table2[1W Return vs Nifty]))/_xlfn.STDEV.P(Table2[1W Return vs Nifty])</f>
        <v>-0.97849218387742487</v>
      </c>
      <c r="O306">
        <v>1372.9</v>
      </c>
      <c r="P306">
        <v>1366.7551849291599</v>
      </c>
      <c r="Q306">
        <v>1252.87489186055</v>
      </c>
      <c r="R306">
        <v>57.258422440151797</v>
      </c>
      <c r="S306" s="2">
        <f>(Table2[[#This Row],[Close Price]]-Table2[[#This Row],[20D EMA]])/Table2[[#This Row],[20D EMA]]</f>
        <v>1.6133731517226208E-2</v>
      </c>
      <c r="T306" s="2">
        <f>(Table2[[#This Row],[Close Price]]-Table2[[#This Row],[50D EMA]])/Table2[[#This Row],[50D EMA]]</f>
        <v>2.0702182353386576E-2</v>
      </c>
      <c r="U306" s="2">
        <f>(Table2[[#This Row],[Close Price]]-Table2[[#This Row],[200D EMA]])/Table2[[#This Row],[200D EMA]]</f>
        <v>0.11347909441166666</v>
      </c>
      <c r="V306">
        <v>1.0019574634391599</v>
      </c>
      <c r="W306">
        <v>1350</v>
      </c>
      <c r="X306">
        <v>1397.9</v>
      </c>
      <c r="Y306">
        <v>1350</v>
      </c>
      <c r="Z306">
        <v>1397.9</v>
      </c>
      <c r="AA306">
        <v>1302.5</v>
      </c>
      <c r="AB306">
        <v>1442.5</v>
      </c>
      <c r="AC306" s="2">
        <f>(Table2[[#This Row],[Close Price]]/Table2[[#This Row],[Day Low]])-1</f>
        <v>3.3370370370370273E-2</v>
      </c>
      <c r="AD306" s="2">
        <f>(Table2[[#This Row],[Day High]]/Table2[[#This Row],[Close Price]])-1</f>
        <v>2.0429375291208807E-3</v>
      </c>
      <c r="AE306" s="2">
        <f>(Table2[[#This Row],[Close Price]]/Table2[[#This Row],[Current Week Low]])-1</f>
        <v>3.3370370370370273E-2</v>
      </c>
      <c r="AF306" s="2">
        <f>(Table2[[#This Row],[Current Week High]]/Table2[[#This Row],[Close Price]])-1</f>
        <v>2.0429375291208807E-3</v>
      </c>
      <c r="AG306" s="2">
        <f>(Table2[[#This Row],[Close Price]]/Table2[[#This Row],[Current Month Low]])-1</f>
        <v>7.1055662188099777E-2</v>
      </c>
      <c r="AH306" s="2">
        <f>(Table2[[#This Row],[Current Month High]]/Table2[[#This Row],[Close Price]])-1</f>
        <v>3.4013117809397642E-2</v>
      </c>
      <c r="AI306">
        <v>5.8743414214544201</v>
      </c>
      <c r="AJ306">
        <v>37.959849683544199</v>
      </c>
      <c r="AK306" t="str">
        <f>IF(AND(Table2[[#This Row],[20D EMA]]&gt;Table2[[#This Row],[50D EMA]],Table2[[#This Row],[50D EMA]]&gt;Table2[[#This Row],[200D EMA]]),"Uptrend","Downtrend/NoTrend")</f>
        <v>Uptrend</v>
      </c>
      <c r="AL306">
        <v>0</v>
      </c>
      <c r="AM306" t="s">
        <v>10341</v>
      </c>
      <c r="AN306">
        <v>1.26</v>
      </c>
      <c r="AO306" t="s">
        <v>10340</v>
      </c>
      <c r="AP306">
        <v>0.10770638740470199</v>
      </c>
      <c r="AQ306">
        <f>(Table2[[#This Row],[Sharpe Ratio]]-AVERAGE(Table2[Sharpe Ratio]))/_xlfn.STDEV.P(Table2[Sharpe Ratio])</f>
        <v>0.47787277210643159</v>
      </c>
      <c r="AR3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-1.1996854783048567</v>
      </c>
      <c r="AS306">
        <f>_xlfn.RANK.AVG(Table2[[#This Row],[1Y Return vs Nifty Z-Score]],Table2[1Y Return vs Nifty Z-Score])</f>
        <v>476</v>
      </c>
      <c r="AT306">
        <f>_xlfn.RANK.AVG(Table2[[#This Row],[6M Return vs Nifty Z-Score]],Table2[6M Return vs Nifty Z-Score])</f>
        <v>263</v>
      </c>
      <c r="AU306">
        <f>_xlfn.RANK.AVG(Table2[[#This Row],[Sharpe Ratio Z-Score]],Table2[Sharpe Ratio Z-Score])</f>
        <v>223</v>
      </c>
      <c r="AV306">
        <f>(Table2[[#This Row],[Rank 1Y]]+Table2[[#This Row],[Rank 6M]]+Table2[[#This Row],[Rank Sharpe]])/3</f>
        <v>320.66666666666669</v>
      </c>
    </row>
    <row r="307" spans="1:48" x14ac:dyDescent="0.3">
      <c r="A307" t="s">
        <v>482</v>
      </c>
      <c r="B307" t="s">
        <v>483</v>
      </c>
      <c r="C307" t="s">
        <v>10295</v>
      </c>
      <c r="D307" t="s">
        <v>34</v>
      </c>
      <c r="E307">
        <v>43734.563594464002</v>
      </c>
      <c r="F307">
        <v>61.76</v>
      </c>
      <c r="G307">
        <v>26.9326266744579</v>
      </c>
      <c r="H307">
        <f>(Table2[[#This Row],[1Y Return vs Nifty]]-AVERAGE(Table2[1Y Return vs Nifty]))/_xlfn.STDEV.P(Table2[1Y Return vs Nifty])</f>
        <v>-3.0151192010339386E-2</v>
      </c>
      <c r="I307">
        <v>-7.1912408616706802</v>
      </c>
      <c r="J307">
        <f>(Table2[[#This Row],[1M Return vs Nifty]]-AVERAGE(Table2[1M Return vs Nifty]))/_xlfn.STDEV.P(Table2[1M Return vs Nifty])</f>
        <v>-0.82053075210442528</v>
      </c>
      <c r="K307">
        <v>-11.1431427790901</v>
      </c>
      <c r="L307">
        <f>(Table2[[#This Row],[6M Return vs Nifty]]-AVERAGE(Table2[6M Return vs Nifty]))/_xlfn.STDEV.P(Table2[6M Return vs Nifty])</f>
        <v>-0.61245035986737617</v>
      </c>
      <c r="M307">
        <v>-0.26711454080906299</v>
      </c>
      <c r="N307">
        <f>(Table2[[#This Row],[1W Return vs Nifty]]-AVERAGE(Table2[1W Return vs Nifty]))/_xlfn.STDEV.P(Table2[1W Return vs Nifty])</f>
        <v>-0.21562647736708593</v>
      </c>
      <c r="O307">
        <v>62.99</v>
      </c>
      <c r="P307">
        <v>64.032605936004003</v>
      </c>
      <c r="Q307">
        <v>58.375526796026698</v>
      </c>
      <c r="R307">
        <v>40.291897493962402</v>
      </c>
      <c r="S307" s="2">
        <f>(Table2[[#This Row],[Close Price]]-Table2[[#This Row],[20D EMA]])/Table2[[#This Row],[20D EMA]]</f>
        <v>-1.9526909033179933E-2</v>
      </c>
      <c r="T307" s="2">
        <f>(Table2[[#This Row],[Close Price]]-Table2[[#This Row],[50D EMA]])/Table2[[#This Row],[50D EMA]]</f>
        <v>-3.5491386033473508E-2</v>
      </c>
      <c r="U307" s="2">
        <f>(Table2[[#This Row],[Close Price]]-Table2[[#This Row],[200D EMA]])/Table2[[#This Row],[200D EMA]]</f>
        <v>5.7977604481398236E-2</v>
      </c>
      <c r="V307">
        <v>0.39862732766958803</v>
      </c>
      <c r="W307">
        <v>61.61</v>
      </c>
      <c r="X307">
        <v>63.3</v>
      </c>
      <c r="Y307">
        <v>61.61</v>
      </c>
      <c r="Z307">
        <v>63.3</v>
      </c>
      <c r="AA307">
        <v>59.71</v>
      </c>
      <c r="AB307">
        <v>67.5</v>
      </c>
      <c r="AC307" s="2">
        <f>(Table2[[#This Row],[Close Price]]/Table2[[#This Row],[Day Low]])-1</f>
        <v>2.4346696964778758E-3</v>
      </c>
      <c r="AD307" s="2">
        <f>(Table2[[#This Row],[Day High]]/Table2[[#This Row],[Close Price]])-1</f>
        <v>2.493523316062185E-2</v>
      </c>
      <c r="AE307" s="2">
        <f>(Table2[[#This Row],[Close Price]]/Table2[[#This Row],[Current Week Low]])-1</f>
        <v>2.4346696964778758E-3</v>
      </c>
      <c r="AF307" s="2">
        <f>(Table2[[#This Row],[Current Week High]]/Table2[[#This Row],[Close Price]])-1</f>
        <v>2.493523316062185E-2</v>
      </c>
      <c r="AG307" s="2">
        <f>(Table2[[#This Row],[Close Price]]/Table2[[#This Row],[Current Month Low]])-1</f>
        <v>3.4332607603416498E-2</v>
      </c>
      <c r="AH307" s="2">
        <f>(Table2[[#This Row],[Current Month High]]/Table2[[#This Row],[Close Price]])-1</f>
        <v>9.2940414507772129E-2</v>
      </c>
      <c r="AI307">
        <v>19.009067357512901</v>
      </c>
      <c r="AJ307">
        <v>63.602649006622499</v>
      </c>
      <c r="AK307" t="str">
        <f>IF(AND(Table2[[#This Row],[20D EMA]]&gt;Table2[[#This Row],[50D EMA]],Table2[[#This Row],[50D EMA]]&gt;Table2[[#This Row],[200D EMA]]),"Uptrend","Downtrend/NoTrend")</f>
        <v>Downtrend/NoTrend</v>
      </c>
      <c r="AL307">
        <v>-7.0000000000000007E-2</v>
      </c>
      <c r="AM307" t="s">
        <v>10339</v>
      </c>
      <c r="AN307">
        <v>-1.75</v>
      </c>
      <c r="AO307" t="s">
        <v>10339</v>
      </c>
      <c r="AP307">
        <v>0.14868779969245599</v>
      </c>
      <c r="AQ307">
        <f>(Table2[[#This Row],[Sharpe Ratio]]-AVERAGE(Table2[Sharpe Ratio]))/_xlfn.STDEV.P(Table2[Sharpe Ratio])</f>
        <v>0.94531070070971601</v>
      </c>
      <c r="AR3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7">
        <f>_xlfn.RANK.AVG(Table2[[#This Row],[1Y Return vs Nifty Z-Score]],Table2[1Y Return vs Nifty Z-Score])</f>
        <v>310</v>
      </c>
      <c r="AT307">
        <f>_xlfn.RANK.AVG(Table2[[#This Row],[6M Return vs Nifty Z-Score]],Table2[6M Return vs Nifty Z-Score])</f>
        <v>525</v>
      </c>
      <c r="AU307">
        <f>_xlfn.RANK.AVG(Table2[[#This Row],[Sharpe Ratio Z-Score]],Table2[Sharpe Ratio Z-Score])</f>
        <v>130</v>
      </c>
      <c r="AV307">
        <f>(Table2[[#This Row],[Rank 1Y]]+Table2[[#This Row],[Rank 6M]]+Table2[[#This Row],[Rank Sharpe]])/3</f>
        <v>321.66666666666669</v>
      </c>
    </row>
    <row r="308" spans="1:48" x14ac:dyDescent="0.3">
      <c r="A308" t="s">
        <v>206</v>
      </c>
      <c r="B308" t="s">
        <v>207</v>
      </c>
      <c r="C308" t="s">
        <v>10295</v>
      </c>
      <c r="D308" t="s">
        <v>34</v>
      </c>
      <c r="E308">
        <v>127903.956721728</v>
      </c>
      <c r="F308">
        <v>116.16</v>
      </c>
      <c r="G308">
        <v>56.037357638924902</v>
      </c>
      <c r="H308">
        <f>(Table2[[#This Row],[1Y Return vs Nifty]]-AVERAGE(Table2[1Y Return vs Nifty]))/_xlfn.STDEV.P(Table2[1Y Return vs Nifty])</f>
        <v>0.43141817602139559</v>
      </c>
      <c r="I308">
        <v>-1.88904494968656</v>
      </c>
      <c r="J308">
        <f>(Table2[[#This Row],[1M Return vs Nifty]]-AVERAGE(Table2[1M Return vs Nifty]))/_xlfn.STDEV.P(Table2[1M Return vs Nifty])</f>
        <v>-0.32180371172869615</v>
      </c>
      <c r="K308">
        <v>-20.0176866211395</v>
      </c>
      <c r="L308">
        <f>(Table2[[#This Row],[6M Return vs Nifty]]-AVERAGE(Table2[6M Return vs Nifty]))/_xlfn.STDEV.P(Table2[6M Return vs Nifty])</f>
        <v>-0.91696437870570313</v>
      </c>
      <c r="M308">
        <v>-5.8731497780351603E-2</v>
      </c>
      <c r="N308">
        <f>(Table2[[#This Row],[1W Return vs Nifty]]-AVERAGE(Table2[1W Return vs Nifty]))/_xlfn.STDEV.P(Table2[1W Return vs Nifty])</f>
        <v>-0.17101108924511485</v>
      </c>
      <c r="O308">
        <v>116.83</v>
      </c>
      <c r="P308">
        <v>119.379241633576</v>
      </c>
      <c r="Q308">
        <v>111.050666781602</v>
      </c>
      <c r="R308">
        <v>48.915285012962698</v>
      </c>
      <c r="S308" s="2">
        <f>(Table2[[#This Row],[Close Price]]-Table2[[#This Row],[20D EMA]])/Table2[[#This Row],[20D EMA]]</f>
        <v>-5.7348283831207885E-3</v>
      </c>
      <c r="T308" s="2">
        <f>(Table2[[#This Row],[Close Price]]-Table2[[#This Row],[50D EMA]])/Table2[[#This Row],[50D EMA]]</f>
        <v>-2.6966511007476334E-2</v>
      </c>
      <c r="U308" s="2">
        <f>(Table2[[#This Row],[Close Price]]-Table2[[#This Row],[200D EMA]])/Table2[[#This Row],[200D EMA]]</f>
        <v>4.6009027829128413E-2</v>
      </c>
      <c r="V308">
        <v>0.48265115393334701</v>
      </c>
      <c r="W308">
        <v>115.81</v>
      </c>
      <c r="X308">
        <v>116.84</v>
      </c>
      <c r="Y308">
        <v>115.81</v>
      </c>
      <c r="Z308">
        <v>116.84</v>
      </c>
      <c r="AA308">
        <v>111.9</v>
      </c>
      <c r="AB308">
        <v>125.7</v>
      </c>
      <c r="AC308" s="2">
        <f>(Table2[[#This Row],[Close Price]]/Table2[[#This Row],[Day Low]])-1</f>
        <v>3.0221915205941308E-3</v>
      </c>
      <c r="AD308" s="2">
        <f>(Table2[[#This Row],[Day High]]/Table2[[#This Row],[Close Price]])-1</f>
        <v>5.853994490358172E-3</v>
      </c>
      <c r="AE308" s="2">
        <f>(Table2[[#This Row],[Close Price]]/Table2[[#This Row],[Current Week Low]])-1</f>
        <v>3.0221915205941308E-3</v>
      </c>
      <c r="AF308" s="2">
        <f>(Table2[[#This Row],[Current Week High]]/Table2[[#This Row],[Close Price]])-1</f>
        <v>5.853994490358172E-3</v>
      </c>
      <c r="AG308" s="2">
        <f>(Table2[[#This Row],[Close Price]]/Table2[[#This Row],[Current Month Low]])-1</f>
        <v>3.8069705093833672E-2</v>
      </c>
      <c r="AH308" s="2">
        <f>(Table2[[#This Row],[Current Month High]]/Table2[[#This Row],[Close Price]])-1</f>
        <v>8.2128099173553792E-2</v>
      </c>
      <c r="AI308">
        <v>23.019972451790601</v>
      </c>
      <c r="AJ308">
        <v>89.339853300733395</v>
      </c>
      <c r="AK308" t="str">
        <f>IF(AND(Table2[[#This Row],[20D EMA]]&gt;Table2[[#This Row],[50D EMA]],Table2[[#This Row],[50D EMA]]&gt;Table2[[#This Row],[200D EMA]]),"Uptrend","Downtrend/NoTrend")</f>
        <v>Downtrend/NoTrend</v>
      </c>
      <c r="AL308">
        <v>-0.09</v>
      </c>
      <c r="AM308" t="s">
        <v>10339</v>
      </c>
      <c r="AN308">
        <v>0.2</v>
      </c>
      <c r="AO308" t="s">
        <v>10340</v>
      </c>
      <c r="AP308">
        <v>0.13585838180634599</v>
      </c>
      <c r="AQ308">
        <f>(Table2[[#This Row],[Sharpe Ratio]]-AVERAGE(Table2[Sharpe Ratio]))/_xlfn.STDEV.P(Table2[Sharpe Ratio])</f>
        <v>0.79897712685039857</v>
      </c>
      <c r="AR3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8">
        <f>_xlfn.RANK.AVG(Table2[[#This Row],[1Y Return vs Nifty Z-Score]],Table2[1Y Return vs Nifty Z-Score])</f>
        <v>184</v>
      </c>
      <c r="AT308">
        <f>_xlfn.RANK.AVG(Table2[[#This Row],[6M Return vs Nifty Z-Score]],Table2[6M Return vs Nifty Z-Score])</f>
        <v>627</v>
      </c>
      <c r="AU308">
        <f>_xlfn.RANK.AVG(Table2[[#This Row],[Sharpe Ratio Z-Score]],Table2[Sharpe Ratio Z-Score])</f>
        <v>155</v>
      </c>
      <c r="AV308">
        <f>(Table2[[#This Row],[Rank 1Y]]+Table2[[#This Row],[Rank 6M]]+Table2[[#This Row],[Rank Sharpe]])/3</f>
        <v>322</v>
      </c>
    </row>
    <row r="309" spans="1:48" x14ac:dyDescent="0.3">
      <c r="A309" t="s">
        <v>652</v>
      </c>
      <c r="B309" t="s">
        <v>653</v>
      </c>
      <c r="C309" t="s">
        <v>10296</v>
      </c>
      <c r="D309" t="s">
        <v>654</v>
      </c>
      <c r="E309">
        <v>28547.95092798</v>
      </c>
      <c r="F309">
        <v>297.10000000000002</v>
      </c>
      <c r="G309">
        <v>122.388488368975</v>
      </c>
      <c r="H309">
        <f>(Table2[[#This Row],[1Y Return vs Nifty]]-AVERAGE(Table2[1Y Return vs Nifty]))/_xlfn.STDEV.P(Table2[1Y Return vs Nifty])</f>
        <v>1.4836749213818008</v>
      </c>
      <c r="I309">
        <v>-2.5725530289704199</v>
      </c>
      <c r="J309">
        <f>(Table2[[#This Row],[1M Return vs Nifty]]-AVERAGE(Table2[1M Return vs Nifty]))/_xlfn.STDEV.P(Table2[1M Return vs Nifty])</f>
        <v>-0.38609480302610871</v>
      </c>
      <c r="K309">
        <v>-19.7763294886559</v>
      </c>
      <c r="L309">
        <f>(Table2[[#This Row],[6M Return vs Nifty]]-AVERAGE(Table2[6M Return vs Nifty]))/_xlfn.STDEV.P(Table2[6M Return vs Nifty])</f>
        <v>-0.90868264257413611</v>
      </c>
      <c r="M309">
        <v>3.9456155090728999</v>
      </c>
      <c r="N309">
        <f>(Table2[[#This Row],[1W Return vs Nifty]]-AVERAGE(Table2[1W Return vs Nifty]))/_xlfn.STDEV.P(Table2[1W Return vs Nifty])</f>
        <v>0.68633072364508074</v>
      </c>
      <c r="O309">
        <v>295.19</v>
      </c>
      <c r="P309">
        <v>297.82517918501702</v>
      </c>
      <c r="Q309">
        <v>277.00005278442097</v>
      </c>
      <c r="R309">
        <v>54.684784252851699</v>
      </c>
      <c r="S309" s="2">
        <f>(Table2[[#This Row],[Close Price]]-Table2[[#This Row],[20D EMA]])/Table2[[#This Row],[20D EMA]]</f>
        <v>6.4704088891900978E-3</v>
      </c>
      <c r="T309" s="2">
        <f>(Table2[[#This Row],[Close Price]]-Table2[[#This Row],[50D EMA]])/Table2[[#This Row],[50D EMA]]</f>
        <v>-2.4349156340689958E-3</v>
      </c>
      <c r="U309" s="2">
        <f>(Table2[[#This Row],[Close Price]]-Table2[[#This Row],[200D EMA]])/Table2[[#This Row],[200D EMA]]</f>
        <v>7.2562972510413576E-2</v>
      </c>
      <c r="V309">
        <v>0.37579532658513898</v>
      </c>
      <c r="W309">
        <v>296.05</v>
      </c>
      <c r="X309">
        <v>300.45</v>
      </c>
      <c r="Y309">
        <v>296.05</v>
      </c>
      <c r="Z309">
        <v>300.45</v>
      </c>
      <c r="AA309">
        <v>279</v>
      </c>
      <c r="AB309">
        <v>314.95</v>
      </c>
      <c r="AC309" s="2">
        <f>(Table2[[#This Row],[Close Price]]/Table2[[#This Row],[Day Low]])-1</f>
        <v>3.5466981928728991E-3</v>
      </c>
      <c r="AD309" s="2">
        <f>(Table2[[#This Row],[Day High]]/Table2[[#This Row],[Close Price]])-1</f>
        <v>1.1275664759340165E-2</v>
      </c>
      <c r="AE309" s="2">
        <f>(Table2[[#This Row],[Close Price]]/Table2[[#This Row],[Current Week Low]])-1</f>
        <v>3.5466981928728991E-3</v>
      </c>
      <c r="AF309" s="2">
        <f>(Table2[[#This Row],[Current Week High]]/Table2[[#This Row],[Close Price]])-1</f>
        <v>1.1275664759340165E-2</v>
      </c>
      <c r="AG309" s="2">
        <f>(Table2[[#This Row],[Close Price]]/Table2[[#This Row],[Current Month Low]])-1</f>
        <v>6.48745519713263E-2</v>
      </c>
      <c r="AH309" s="2">
        <f>(Table2[[#This Row],[Current Month High]]/Table2[[#This Row],[Close Price]])-1</f>
        <v>6.0080780881857754E-2</v>
      </c>
      <c r="AI309">
        <v>29.350387075058901</v>
      </c>
      <c r="AJ309">
        <v>156.56303972366101</v>
      </c>
      <c r="AK309" t="str">
        <f>IF(AND(Table2[[#This Row],[20D EMA]]&gt;Table2[[#This Row],[50D EMA]],Table2[[#This Row],[50D EMA]]&gt;Table2[[#This Row],[200D EMA]]),"Uptrend","Downtrend/NoTrend")</f>
        <v>Downtrend/NoTrend</v>
      </c>
      <c r="AL309">
        <v>-0.04</v>
      </c>
      <c r="AM309" t="s">
        <v>10339</v>
      </c>
      <c r="AN309">
        <v>0.97</v>
      </c>
      <c r="AO309" t="s">
        <v>10340</v>
      </c>
      <c r="AP309">
        <v>8.4855918875917993E-2</v>
      </c>
      <c r="AQ309">
        <f>(Table2[[#This Row],[Sharpe Ratio]]-AVERAGE(Table2[Sharpe Ratio]))/_xlfn.STDEV.P(Table2[Sharpe Ratio])</f>
        <v>0.21723813116944601</v>
      </c>
      <c r="AR3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9">
        <f>_xlfn.RANK.AVG(Table2[[#This Row],[1Y Return vs Nifty Z-Score]],Table2[1Y Return vs Nifty Z-Score])</f>
        <v>55</v>
      </c>
      <c r="AT309">
        <f>_xlfn.RANK.AVG(Table2[[#This Row],[6M Return vs Nifty Z-Score]],Table2[6M Return vs Nifty Z-Score])</f>
        <v>624</v>
      </c>
      <c r="AU309">
        <f>_xlfn.RANK.AVG(Table2[[#This Row],[Sharpe Ratio Z-Score]],Table2[Sharpe Ratio Z-Score])</f>
        <v>287</v>
      </c>
      <c r="AV309">
        <f>(Table2[[#This Row],[Rank 1Y]]+Table2[[#This Row],[Rank 6M]]+Table2[[#This Row],[Rank Sharpe]])/3</f>
        <v>322</v>
      </c>
    </row>
    <row r="310" spans="1:48" x14ac:dyDescent="0.3">
      <c r="A310" t="s">
        <v>1096</v>
      </c>
      <c r="B310" t="s">
        <v>1097</v>
      </c>
      <c r="C310" t="s">
        <v>10306</v>
      </c>
      <c r="D310" t="s">
        <v>1098</v>
      </c>
      <c r="E310">
        <v>11611.38109375</v>
      </c>
      <c r="F310">
        <v>781.25</v>
      </c>
      <c r="G310">
        <v>53.251070585614997</v>
      </c>
      <c r="H310">
        <f>(Table2[[#This Row],[1Y Return vs Nifty]]-AVERAGE(Table2[1Y Return vs Nifty]))/_xlfn.STDEV.P(Table2[1Y Return vs Nifty])</f>
        <v>0.38723069475172256</v>
      </c>
      <c r="I310">
        <v>1.5350415112617599</v>
      </c>
      <c r="J310">
        <f>(Table2[[#This Row],[1M Return vs Nifty]]-AVERAGE(Table2[1M Return vs Nifty]))/_xlfn.STDEV.P(Table2[1M Return vs Nifty])</f>
        <v>2.6747066568128609E-4</v>
      </c>
      <c r="K310">
        <v>33.216771774432203</v>
      </c>
      <c r="L310">
        <f>(Table2[[#This Row],[6M Return vs Nifty]]-AVERAGE(Table2[6M Return vs Nifty]))/_xlfn.STDEV.P(Table2[6M Return vs Nifty])</f>
        <v>0.90968036554672171</v>
      </c>
      <c r="M310">
        <v>1.3176353108141099</v>
      </c>
      <c r="N310">
        <f>(Table2[[#This Row],[1W Return vs Nifty]]-AVERAGE(Table2[1W Return vs Nifty]))/_xlfn.STDEV.P(Table2[1W Return vs Nifty])</f>
        <v>0.123672866182006</v>
      </c>
      <c r="O310">
        <v>704.75</v>
      </c>
      <c r="P310">
        <v>668.89229068617203</v>
      </c>
      <c r="Q310">
        <v>581.23786578836302</v>
      </c>
      <c r="R310">
        <v>83.857675615939101</v>
      </c>
      <c r="S310" s="2">
        <f>(Table2[[#This Row],[Close Price]]-Table2[[#This Row],[20D EMA]])/Table2[[#This Row],[20D EMA]]</f>
        <v>0.10854913089748137</v>
      </c>
      <c r="T310" s="2">
        <f>(Table2[[#This Row],[Close Price]]-Table2[[#This Row],[50D EMA]])/Table2[[#This Row],[50D EMA]]</f>
        <v>0.16797578754954356</v>
      </c>
      <c r="U310" s="2">
        <f>(Table2[[#This Row],[Close Price]]-Table2[[#This Row],[200D EMA]])/Table2[[#This Row],[200D EMA]]</f>
        <v>0.34411408131565924</v>
      </c>
      <c r="V310">
        <v>1.44140795508538</v>
      </c>
      <c r="W310">
        <v>732.05</v>
      </c>
      <c r="X310">
        <v>797</v>
      </c>
      <c r="Y310">
        <v>732.05</v>
      </c>
      <c r="Z310">
        <v>797</v>
      </c>
      <c r="AA310">
        <v>650.79999999999995</v>
      </c>
      <c r="AB310">
        <v>797</v>
      </c>
      <c r="AC310" s="2">
        <f>(Table2[[#This Row],[Close Price]]/Table2[[#This Row],[Day Low]])-1</f>
        <v>6.7208524007922987E-2</v>
      </c>
      <c r="AD310" s="2">
        <f>(Table2[[#This Row],[Day High]]/Table2[[#This Row],[Close Price]])-1</f>
        <v>2.0159999999999956E-2</v>
      </c>
      <c r="AE310" s="2">
        <f>(Table2[[#This Row],[Close Price]]/Table2[[#This Row],[Current Week Low]])-1</f>
        <v>6.7208524007922987E-2</v>
      </c>
      <c r="AF310" s="2">
        <f>(Table2[[#This Row],[Current Week High]]/Table2[[#This Row],[Close Price]])-1</f>
        <v>2.0159999999999956E-2</v>
      </c>
      <c r="AG310" s="2">
        <f>(Table2[[#This Row],[Close Price]]/Table2[[#This Row],[Current Month Low]])-1</f>
        <v>0.2004456054087278</v>
      </c>
      <c r="AH310" s="2">
        <f>(Table2[[#This Row],[Current Month High]]/Table2[[#This Row],[Close Price]])-1</f>
        <v>2.0159999999999956E-2</v>
      </c>
      <c r="AI310">
        <v>2.0159999999999898</v>
      </c>
      <c r="AJ310">
        <v>95.141750967902993</v>
      </c>
      <c r="AK310" t="str">
        <f>IF(AND(Table2[[#This Row],[20D EMA]]&gt;Table2[[#This Row],[50D EMA]],Table2[[#This Row],[50D EMA]]&gt;Table2[[#This Row],[200D EMA]]),"Uptrend","Downtrend/NoTrend")</f>
        <v>Uptrend</v>
      </c>
      <c r="AL310">
        <v>0.13</v>
      </c>
      <c r="AM310" t="s">
        <v>10340</v>
      </c>
      <c r="AN310">
        <v>15.77</v>
      </c>
      <c r="AO310" t="s">
        <v>10340</v>
      </c>
      <c r="AP310">
        <v>-4.8602856608650997E-2</v>
      </c>
      <c r="AQ310">
        <f>(Table2[[#This Row],[Sharpe Ratio]]-AVERAGE(Table2[Sharpe Ratio]))/_xlfn.STDEV.P(Table2[Sharpe Ratio])</f>
        <v>-1.3050054930474559</v>
      </c>
      <c r="AR3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0.11584590409867566</v>
      </c>
      <c r="AS310">
        <f>_xlfn.RANK.AVG(Table2[[#This Row],[1Y Return vs Nifty Z-Score]],Table2[1Y Return vs Nifty Z-Score])</f>
        <v>192</v>
      </c>
      <c r="AT310">
        <f>_xlfn.RANK.AVG(Table2[[#This Row],[6M Return vs Nifty Z-Score]],Table2[6M Return vs Nifty Z-Score])</f>
        <v>113</v>
      </c>
      <c r="AU310">
        <f>_xlfn.RANK.AVG(Table2[[#This Row],[Sharpe Ratio Z-Score]],Table2[Sharpe Ratio Z-Score])</f>
        <v>662</v>
      </c>
      <c r="AV310">
        <f>(Table2[[#This Row],[Rank 1Y]]+Table2[[#This Row],[Rank 6M]]+Table2[[#This Row],[Rank Sharpe]])/3</f>
        <v>322.33333333333331</v>
      </c>
    </row>
    <row r="311" spans="1:48" x14ac:dyDescent="0.3">
      <c r="A311" t="s">
        <v>1254</v>
      </c>
      <c r="B311" t="s">
        <v>1255</v>
      </c>
      <c r="C311" t="s">
        <v>10297</v>
      </c>
      <c r="D311" t="s">
        <v>364</v>
      </c>
      <c r="E311">
        <v>9338.9567083500006</v>
      </c>
      <c r="F311">
        <v>685.45</v>
      </c>
      <c r="G311">
        <v>34.341338479542799</v>
      </c>
      <c r="H311">
        <f>(Table2[[#This Row],[1Y Return vs Nifty]]-AVERAGE(Table2[1Y Return vs Nifty]))/_xlfn.STDEV.P(Table2[1Y Return vs Nifty])</f>
        <v>8.7342916764526421E-2</v>
      </c>
      <c r="I311">
        <v>-2.0002885367556198</v>
      </c>
      <c r="J311">
        <f>(Table2[[#This Row],[1M Return vs Nifty]]-AVERAGE(Table2[1M Return vs Nifty]))/_xlfn.STDEV.P(Table2[1M Return vs Nifty])</f>
        <v>-0.33226733583099205</v>
      </c>
      <c r="K311">
        <v>21.291940595966199</v>
      </c>
      <c r="L311">
        <f>(Table2[[#This Row],[6M Return vs Nifty]]-AVERAGE(Table2[6M Return vs Nifty]))/_xlfn.STDEV.P(Table2[6M Return vs Nifty])</f>
        <v>0.5005012200319372</v>
      </c>
      <c r="M311">
        <v>-2.2549099975245999</v>
      </c>
      <c r="N311">
        <f>(Table2[[#This Row],[1W Return vs Nifty]]-AVERAGE(Table2[1W Return vs Nifty]))/_xlfn.STDEV.P(Table2[1W Return vs Nifty])</f>
        <v>-0.64121900408834653</v>
      </c>
      <c r="O311">
        <v>687.69</v>
      </c>
      <c r="P311">
        <v>652.54864647831903</v>
      </c>
      <c r="Q311">
        <v>552.27693971506301</v>
      </c>
      <c r="R311">
        <v>46.2643602059862</v>
      </c>
      <c r="S311" s="2">
        <f>(Table2[[#This Row],[Close Price]]-Table2[[#This Row],[20D EMA]])/Table2[[#This Row],[20D EMA]]</f>
        <v>-3.2572816239875655E-3</v>
      </c>
      <c r="T311" s="2">
        <f>(Table2[[#This Row],[Close Price]]-Table2[[#This Row],[50D EMA]])/Table2[[#This Row],[50D EMA]]</f>
        <v>5.0419771306313123E-2</v>
      </c>
      <c r="U311" s="2">
        <f>(Table2[[#This Row],[Close Price]]-Table2[[#This Row],[200D EMA]])/Table2[[#This Row],[200D EMA]]</f>
        <v>0.24113456620811508</v>
      </c>
      <c r="V311">
        <v>0.60445226865241397</v>
      </c>
      <c r="W311">
        <v>683</v>
      </c>
      <c r="X311">
        <v>699.85</v>
      </c>
      <c r="Y311">
        <v>683</v>
      </c>
      <c r="Z311">
        <v>699.85</v>
      </c>
      <c r="AA311">
        <v>635.5</v>
      </c>
      <c r="AB311">
        <v>793</v>
      </c>
      <c r="AC311" s="2">
        <f>(Table2[[#This Row],[Close Price]]/Table2[[#This Row],[Day Low]])-1</f>
        <v>3.5871156661786419E-3</v>
      </c>
      <c r="AD311" s="2">
        <f>(Table2[[#This Row],[Day High]]/Table2[[#This Row],[Close Price]])-1</f>
        <v>2.1008096870668957E-2</v>
      </c>
      <c r="AE311" s="2">
        <f>(Table2[[#This Row],[Close Price]]/Table2[[#This Row],[Current Week Low]])-1</f>
        <v>3.5871156661786419E-3</v>
      </c>
      <c r="AF311" s="2">
        <f>(Table2[[#This Row],[Current Week High]]/Table2[[#This Row],[Close Price]])-1</f>
        <v>2.1008096870668957E-2</v>
      </c>
      <c r="AG311" s="2">
        <f>(Table2[[#This Row],[Close Price]]/Table2[[#This Row],[Current Month Low]])-1</f>
        <v>7.8599527930763191E-2</v>
      </c>
      <c r="AH311" s="2">
        <f>(Table2[[#This Row],[Current Month High]]/Table2[[#This Row],[Close Price]])-1</f>
        <v>0.15690422350280819</v>
      </c>
      <c r="AI311">
        <v>15.6904223502808</v>
      </c>
      <c r="AJ311">
        <v>77.623736719357296</v>
      </c>
      <c r="AK311" t="str">
        <f>IF(AND(Table2[[#This Row],[20D EMA]]&gt;Table2[[#This Row],[50D EMA]],Table2[[#This Row],[50D EMA]]&gt;Table2[[#This Row],[200D EMA]]),"Uptrend","Downtrend/NoTrend")</f>
        <v>Uptrend</v>
      </c>
      <c r="AL311">
        <v>0.18</v>
      </c>
      <c r="AM311" t="s">
        <v>10340</v>
      </c>
      <c r="AN311">
        <v>0.45</v>
      </c>
      <c r="AO311" t="s">
        <v>10340</v>
      </c>
      <c r="AP311">
        <v>4.3364117075830001E-3</v>
      </c>
      <c r="AQ311">
        <f>(Table2[[#This Row],[Sharpe Ratio]]-AVERAGE(Table2[Sharpe Ratio]))/_xlfn.STDEV.P(Table2[Sharpe Ratio])</f>
        <v>-0.70117510892698443</v>
      </c>
      <c r="AR3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-1.0868173120498594</v>
      </c>
      <c r="AS311">
        <f>_xlfn.RANK.AVG(Table2[[#This Row],[1Y Return vs Nifty Z-Score]],Table2[1Y Return vs Nifty Z-Score])</f>
        <v>273</v>
      </c>
      <c r="AT311">
        <f>_xlfn.RANK.AVG(Table2[[#This Row],[6M Return vs Nifty Z-Score]],Table2[6M Return vs Nifty Z-Score])</f>
        <v>189</v>
      </c>
      <c r="AU311">
        <f>_xlfn.RANK.AVG(Table2[[#This Row],[Sharpe Ratio Z-Score]],Table2[Sharpe Ratio Z-Score])</f>
        <v>510</v>
      </c>
      <c r="AV311">
        <f>(Table2[[#This Row],[Rank 1Y]]+Table2[[#This Row],[Rank 6M]]+Table2[[#This Row],[Rank Sharpe]])/3</f>
        <v>324</v>
      </c>
    </row>
    <row r="312" spans="1:48" x14ac:dyDescent="0.3">
      <c r="A312" t="s">
        <v>348</v>
      </c>
      <c r="B312" t="s">
        <v>349</v>
      </c>
      <c r="C312" t="s">
        <v>10295</v>
      </c>
      <c r="D312" t="s">
        <v>34</v>
      </c>
      <c r="E312">
        <v>73692.399400509996</v>
      </c>
      <c r="F312">
        <v>547.1</v>
      </c>
      <c r="G312">
        <v>7.9031952726568404</v>
      </c>
      <c r="H312">
        <f>(Table2[[#This Row],[1Y Return vs Nifty]]-AVERAGE(Table2[1Y Return vs Nifty]))/_xlfn.STDEV.P(Table2[1Y Return vs Nifty])</f>
        <v>-0.33193727059859129</v>
      </c>
      <c r="I312">
        <v>-4.8339097111271903</v>
      </c>
      <c r="J312">
        <f>(Table2[[#This Row],[1M Return vs Nifty]]-AVERAGE(Table2[1M Return vs Nifty]))/_xlfn.STDEV.P(Table2[1M Return vs Nifty])</f>
        <v>-0.59879907575523417</v>
      </c>
      <c r="K312">
        <v>-8.1785840784199308</v>
      </c>
      <c r="L312">
        <f>(Table2[[#This Row],[6M Return vs Nifty]]-AVERAGE(Table2[6M Return vs Nifty]))/_xlfn.STDEV.P(Table2[6M Return vs Nifty])</f>
        <v>-0.51072685721862132</v>
      </c>
      <c r="M312">
        <v>-2.8913733598379401</v>
      </c>
      <c r="N312">
        <f>(Table2[[#This Row],[1W Return vs Nifty]]-AVERAGE(Table2[1W Return vs Nifty]))/_xlfn.STDEV.P(Table2[1W Return vs Nifty])</f>
        <v>-0.77748757720401951</v>
      </c>
      <c r="O312">
        <v>559.16999999999996</v>
      </c>
      <c r="P312">
        <v>557.50408295849104</v>
      </c>
      <c r="Q312">
        <v>505.71707053398001</v>
      </c>
      <c r="R312">
        <v>37.199847912865401</v>
      </c>
      <c r="S312" s="2">
        <f>(Table2[[#This Row],[Close Price]]-Table2[[#This Row],[20D EMA]])/Table2[[#This Row],[20D EMA]]</f>
        <v>-2.1585564318543443E-2</v>
      </c>
      <c r="T312" s="2">
        <f>(Table2[[#This Row],[Close Price]]-Table2[[#This Row],[50D EMA]])/Table2[[#This Row],[50D EMA]]</f>
        <v>-1.8661895538558151E-2</v>
      </c>
      <c r="U312" s="2">
        <f>(Table2[[#This Row],[Close Price]]-Table2[[#This Row],[200D EMA]])/Table2[[#This Row],[200D EMA]]</f>
        <v>8.1830200871654032E-2</v>
      </c>
      <c r="V312">
        <v>0.58816990720760098</v>
      </c>
      <c r="W312">
        <v>544</v>
      </c>
      <c r="X312">
        <v>560</v>
      </c>
      <c r="Y312">
        <v>544</v>
      </c>
      <c r="Z312">
        <v>560</v>
      </c>
      <c r="AA312">
        <v>531.04999999999995</v>
      </c>
      <c r="AB312">
        <v>613.20000000000005</v>
      </c>
      <c r="AC312" s="2">
        <f>(Table2[[#This Row],[Close Price]]/Table2[[#This Row],[Day Low]])-1</f>
        <v>5.6985294117648522E-3</v>
      </c>
      <c r="AD312" s="2">
        <f>(Table2[[#This Row],[Day High]]/Table2[[#This Row],[Close Price]])-1</f>
        <v>2.3578870407603647E-2</v>
      </c>
      <c r="AE312" s="2">
        <f>(Table2[[#This Row],[Close Price]]/Table2[[#This Row],[Current Week Low]])-1</f>
        <v>5.6985294117648522E-3</v>
      </c>
      <c r="AF312" s="2">
        <f>(Table2[[#This Row],[Current Week High]]/Table2[[#This Row],[Close Price]])-1</f>
        <v>2.3578870407603647E-2</v>
      </c>
      <c r="AG312" s="2">
        <f>(Table2[[#This Row],[Close Price]]/Table2[[#This Row],[Current Month Low]])-1</f>
        <v>3.0223142830242189E-2</v>
      </c>
      <c r="AH312" s="2">
        <f>(Table2[[#This Row],[Current Month High]]/Table2[[#This Row],[Close Price]])-1</f>
        <v>0.12081886309632606</v>
      </c>
      <c r="AI312">
        <v>15.646134161944801</v>
      </c>
      <c r="AJ312">
        <v>46.088117489986601</v>
      </c>
      <c r="AK312" t="str">
        <f>IF(AND(Table2[[#This Row],[20D EMA]]&gt;Table2[[#This Row],[50D EMA]],Table2[[#This Row],[50D EMA]]&gt;Table2[[#This Row],[200D EMA]]),"Uptrend","Downtrend/NoTrend")</f>
        <v>Uptrend</v>
      </c>
      <c r="AL312">
        <v>0</v>
      </c>
      <c r="AM312" t="s">
        <v>10341</v>
      </c>
      <c r="AN312">
        <v>-3.94</v>
      </c>
      <c r="AO312" t="s">
        <v>10339</v>
      </c>
      <c r="AP312">
        <v>0.17763534793725699</v>
      </c>
      <c r="AQ312">
        <f>(Table2[[#This Row],[Sharpe Ratio]]-AVERAGE(Table2[Sharpe Ratio]))/_xlfn.STDEV.P(Table2[Sharpe Ratio])</f>
        <v>1.2754892190751455</v>
      </c>
      <c r="AR3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-0.94346156170132078</v>
      </c>
      <c r="AS312">
        <f>_xlfn.RANK.AVG(Table2[[#This Row],[1Y Return vs Nifty Z-Score]],Table2[1Y Return vs Nifty Z-Score])</f>
        <v>394</v>
      </c>
      <c r="AT312">
        <f>_xlfn.RANK.AVG(Table2[[#This Row],[6M Return vs Nifty Z-Score]],Table2[6M Return vs Nifty Z-Score])</f>
        <v>498</v>
      </c>
      <c r="AU312">
        <f>_xlfn.RANK.AVG(Table2[[#This Row],[Sharpe Ratio Z-Score]],Table2[Sharpe Ratio Z-Score])</f>
        <v>81</v>
      </c>
      <c r="AV312">
        <f>(Table2[[#This Row],[Rank 1Y]]+Table2[[#This Row],[Rank 6M]]+Table2[[#This Row],[Rank Sharpe]])/3</f>
        <v>324.33333333333331</v>
      </c>
    </row>
    <row r="313" spans="1:48" x14ac:dyDescent="0.3">
      <c r="A313" t="s">
        <v>655</v>
      </c>
      <c r="B313" t="s">
        <v>656</v>
      </c>
      <c r="C313" t="s">
        <v>10305</v>
      </c>
      <c r="D313" t="s">
        <v>253</v>
      </c>
      <c r="E313">
        <v>28442.08379375</v>
      </c>
      <c r="F313">
        <v>3781.25</v>
      </c>
      <c r="G313">
        <v>-11.332445513395401</v>
      </c>
      <c r="H313">
        <f>(Table2[[#This Row],[1Y Return vs Nifty]]-AVERAGE(Table2[1Y Return vs Nifty]))/_xlfn.STDEV.P(Table2[1Y Return vs Nifty])</f>
        <v>-0.63699360567150998</v>
      </c>
      <c r="I313">
        <v>-7.5071466422860702</v>
      </c>
      <c r="J313">
        <f>(Table2[[#This Row],[1M Return vs Nifty]]-AVERAGE(Table2[1M Return vs Nifty]))/_xlfn.STDEV.P(Table2[1M Return vs Nifty])</f>
        <v>-0.85024499835620915</v>
      </c>
      <c r="K313">
        <v>25.864722491151898</v>
      </c>
      <c r="L313">
        <f>(Table2[[#This Row],[6M Return vs Nifty]]-AVERAGE(Table2[6M Return vs Nifty]))/_xlfn.STDEV.P(Table2[6M Return vs Nifty])</f>
        <v>0.65740801061832232</v>
      </c>
      <c r="M313">
        <v>0.89926780316370503</v>
      </c>
      <c r="N313">
        <f>(Table2[[#This Row],[1W Return vs Nifty]]-AVERAGE(Table2[1W Return vs Nifty]))/_xlfn.STDEV.P(Table2[1W Return vs Nifty])</f>
        <v>3.4099221128397979E-2</v>
      </c>
      <c r="O313">
        <v>3871.5</v>
      </c>
      <c r="P313">
        <v>3952.7055039325501</v>
      </c>
      <c r="Q313">
        <v>3582.1016666680798</v>
      </c>
      <c r="R313">
        <v>45.254026361360602</v>
      </c>
      <c r="S313" s="2">
        <f>(Table2[[#This Row],[Close Price]]-Table2[[#This Row],[20D EMA]])/Table2[[#This Row],[20D EMA]]</f>
        <v>-2.3311378018855741E-2</v>
      </c>
      <c r="T313" s="2">
        <f>(Table2[[#This Row],[Close Price]]-Table2[[#This Row],[50D EMA]])/Table2[[#This Row],[50D EMA]]</f>
        <v>-4.3376746322732328E-2</v>
      </c>
      <c r="U313" s="2">
        <f>(Table2[[#This Row],[Close Price]]-Table2[[#This Row],[200D EMA]])/Table2[[#This Row],[200D EMA]]</f>
        <v>5.5595388367957625E-2</v>
      </c>
      <c r="V313">
        <v>0.75381477624465099</v>
      </c>
      <c r="W313">
        <v>3687.05</v>
      </c>
      <c r="X313">
        <v>3819.9</v>
      </c>
      <c r="Y313">
        <v>3687.05</v>
      </c>
      <c r="Z313">
        <v>3819.9</v>
      </c>
      <c r="AA313">
        <v>3551.7</v>
      </c>
      <c r="AB313">
        <v>4438</v>
      </c>
      <c r="AC313" s="2">
        <f>(Table2[[#This Row],[Close Price]]/Table2[[#This Row],[Day Low]])-1</f>
        <v>2.554888054135418E-2</v>
      </c>
      <c r="AD313" s="2">
        <f>(Table2[[#This Row],[Day High]]/Table2[[#This Row],[Close Price]])-1</f>
        <v>1.0221487603305768E-2</v>
      </c>
      <c r="AE313" s="2">
        <f>(Table2[[#This Row],[Close Price]]/Table2[[#This Row],[Current Week Low]])-1</f>
        <v>2.554888054135418E-2</v>
      </c>
      <c r="AF313" s="2">
        <f>(Table2[[#This Row],[Current Week High]]/Table2[[#This Row],[Close Price]])-1</f>
        <v>1.0221487603305768E-2</v>
      </c>
      <c r="AG313" s="2">
        <f>(Table2[[#This Row],[Close Price]]/Table2[[#This Row],[Current Month Low]])-1</f>
        <v>6.4631021764225638E-2</v>
      </c>
      <c r="AH313" s="2">
        <f>(Table2[[#This Row],[Current Month High]]/Table2[[#This Row],[Close Price]])-1</f>
        <v>0.1736859504132231</v>
      </c>
      <c r="AI313">
        <v>27.415537190082599</v>
      </c>
      <c r="AJ313">
        <v>49.7821350762527</v>
      </c>
      <c r="AK313" t="str">
        <f>IF(AND(Table2[[#This Row],[20D EMA]]&gt;Table2[[#This Row],[50D EMA]],Table2[[#This Row],[50D EMA]]&gt;Table2[[#This Row],[200D EMA]]),"Uptrend","Downtrend/NoTrend")</f>
        <v>Downtrend/NoTrend</v>
      </c>
      <c r="AL313">
        <v>-0.09</v>
      </c>
      <c r="AM313" t="s">
        <v>10339</v>
      </c>
      <c r="AN313">
        <v>-7</v>
      </c>
      <c r="AO313" t="s">
        <v>10339</v>
      </c>
      <c r="AP313">
        <v>8.7400448223779001E-2</v>
      </c>
      <c r="AQ313">
        <f>(Table2[[#This Row],[Sharpe Ratio]]-AVERAGE(Table2[Sharpe Ratio]))/_xlfn.STDEV.P(Table2[Sharpe Ratio])</f>
        <v>0.24626127754817229</v>
      </c>
      <c r="AR3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3">
        <f>_xlfn.RANK.AVG(Table2[[#This Row],[1Y Return vs Nifty Z-Score]],Table2[1Y Return vs Nifty Z-Score])</f>
        <v>538</v>
      </c>
      <c r="AT313">
        <f>_xlfn.RANK.AVG(Table2[[#This Row],[6M Return vs Nifty Z-Score]],Table2[6M Return vs Nifty Z-Score])</f>
        <v>160</v>
      </c>
      <c r="AU313">
        <f>_xlfn.RANK.AVG(Table2[[#This Row],[Sharpe Ratio Z-Score]],Table2[Sharpe Ratio Z-Score])</f>
        <v>278</v>
      </c>
      <c r="AV313">
        <f>(Table2[[#This Row],[Rank 1Y]]+Table2[[#This Row],[Rank 6M]]+Table2[[#This Row],[Rank Sharpe]])/3</f>
        <v>325.33333333333331</v>
      </c>
    </row>
    <row r="314" spans="1:48" x14ac:dyDescent="0.3">
      <c r="A314" t="s">
        <v>1749</v>
      </c>
      <c r="B314" t="s">
        <v>1750</v>
      </c>
      <c r="C314" t="s">
        <v>10310</v>
      </c>
      <c r="D314" t="s">
        <v>113</v>
      </c>
      <c r="E314">
        <v>4714.5760342200001</v>
      </c>
      <c r="F314">
        <v>275.7</v>
      </c>
      <c r="G314">
        <v>51.146241130884199</v>
      </c>
      <c r="H314">
        <f>(Table2[[#This Row],[1Y Return vs Nifty]]-AVERAGE(Table2[1Y Return vs Nifty]))/_xlfn.STDEV.P(Table2[1Y Return vs Nifty])</f>
        <v>0.35385038959031156</v>
      </c>
      <c r="I314">
        <v>-5.7941800907034002</v>
      </c>
      <c r="J314">
        <f>(Table2[[#This Row],[1M Return vs Nifty]]-AVERAGE(Table2[1M Return vs Nifty]))/_xlfn.STDEV.P(Table2[1M Return vs Nifty])</f>
        <v>-0.68912255914144283</v>
      </c>
      <c r="K314">
        <v>-6.0101588924662099</v>
      </c>
      <c r="L314">
        <f>(Table2[[#This Row],[6M Return vs Nifty]]-AVERAGE(Table2[6M Return vs Nifty]))/_xlfn.STDEV.P(Table2[6M Return vs Nifty])</f>
        <v>-0.43632124497787694</v>
      </c>
      <c r="M314">
        <v>1.68812247666861</v>
      </c>
      <c r="N314">
        <f>(Table2[[#This Row],[1W Return vs Nifty]]-AVERAGE(Table2[1W Return vs Nifty]))/_xlfn.STDEV.P(Table2[1W Return vs Nifty])</f>
        <v>0.20299519710952846</v>
      </c>
      <c r="O314">
        <v>273.87</v>
      </c>
      <c r="P314">
        <v>274.91072856443702</v>
      </c>
      <c r="Q314">
        <v>245.031917931198</v>
      </c>
      <c r="R314">
        <v>56.139296467719703</v>
      </c>
      <c r="S314" s="2">
        <f>(Table2[[#This Row],[Close Price]]-Table2[[#This Row],[20D EMA]])/Table2[[#This Row],[20D EMA]]</f>
        <v>6.6820024099024499E-3</v>
      </c>
      <c r="T314" s="2">
        <f>(Table2[[#This Row],[Close Price]]-Table2[[#This Row],[50D EMA]])/Table2[[#This Row],[50D EMA]]</f>
        <v>2.8710099445171965E-3</v>
      </c>
      <c r="U314" s="2">
        <f>(Table2[[#This Row],[Close Price]]-Table2[[#This Row],[200D EMA]])/Table2[[#This Row],[200D EMA]]</f>
        <v>0.12515953973560792</v>
      </c>
      <c r="V314">
        <v>0.327113996439932</v>
      </c>
      <c r="W314">
        <v>275.3</v>
      </c>
      <c r="X314">
        <v>281.85000000000002</v>
      </c>
      <c r="Y314">
        <v>275.3</v>
      </c>
      <c r="Z314">
        <v>281.85000000000002</v>
      </c>
      <c r="AA314">
        <v>260</v>
      </c>
      <c r="AB314">
        <v>297.5</v>
      </c>
      <c r="AC314" s="2">
        <f>(Table2[[#This Row],[Close Price]]/Table2[[#This Row],[Day Low]])-1</f>
        <v>1.4529604068287405E-3</v>
      </c>
      <c r="AD314" s="2">
        <f>(Table2[[#This Row],[Day High]]/Table2[[#This Row],[Close Price]])-1</f>
        <v>2.2306855277475668E-2</v>
      </c>
      <c r="AE314" s="2">
        <f>(Table2[[#This Row],[Close Price]]/Table2[[#This Row],[Current Week Low]])-1</f>
        <v>1.4529604068287405E-3</v>
      </c>
      <c r="AF314" s="2">
        <f>(Table2[[#This Row],[Current Week High]]/Table2[[#This Row],[Close Price]])-1</f>
        <v>2.2306855277475668E-2</v>
      </c>
      <c r="AG314" s="2">
        <f>(Table2[[#This Row],[Close Price]]/Table2[[#This Row],[Current Month Low]])-1</f>
        <v>6.0384615384615259E-2</v>
      </c>
      <c r="AH314" s="2">
        <f>(Table2[[#This Row],[Current Month High]]/Table2[[#This Row],[Close Price]])-1</f>
        <v>7.9071454479506809E-2</v>
      </c>
      <c r="AI314">
        <v>16.231410953935399</v>
      </c>
      <c r="AJ314">
        <v>113.06027820710899</v>
      </c>
      <c r="AK314" t="str">
        <f>IF(AND(Table2[[#This Row],[20D EMA]]&gt;Table2[[#This Row],[50D EMA]],Table2[[#This Row],[50D EMA]]&gt;Table2[[#This Row],[200D EMA]]),"Uptrend","Downtrend/NoTrend")</f>
        <v>Downtrend/NoTrend</v>
      </c>
      <c r="AL314">
        <v>0</v>
      </c>
      <c r="AM314">
        <v>0</v>
      </c>
      <c r="AN314">
        <v>2.4</v>
      </c>
      <c r="AO314" t="s">
        <v>10340</v>
      </c>
      <c r="AP314">
        <v>7.9219103765182E-2</v>
      </c>
      <c r="AQ314">
        <f>(Table2[[#This Row],[Sharpe Ratio]]-AVERAGE(Table2[Sharpe Ratio]))/_xlfn.STDEV.P(Table2[Sharpe Ratio])</f>
        <v>0.15294407607975671</v>
      </c>
      <c r="AR3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4">
        <f>_xlfn.RANK.AVG(Table2[[#This Row],[1Y Return vs Nifty Z-Score]],Table2[1Y Return vs Nifty Z-Score])</f>
        <v>201</v>
      </c>
      <c r="AT314">
        <f>_xlfn.RANK.AVG(Table2[[#This Row],[6M Return vs Nifty Z-Score]],Table2[6M Return vs Nifty Z-Score])</f>
        <v>471</v>
      </c>
      <c r="AU314">
        <f>_xlfn.RANK.AVG(Table2[[#This Row],[Sharpe Ratio Z-Score]],Table2[Sharpe Ratio Z-Score])</f>
        <v>308</v>
      </c>
      <c r="AV314">
        <f>(Table2[[#This Row],[Rank 1Y]]+Table2[[#This Row],[Rank 6M]]+Table2[[#This Row],[Rank Sharpe]])/3</f>
        <v>326.66666666666669</v>
      </c>
    </row>
    <row r="315" spans="1:48" x14ac:dyDescent="0.3">
      <c r="A315" t="s">
        <v>1706</v>
      </c>
      <c r="B315" t="s">
        <v>1707</v>
      </c>
      <c r="C315" t="s">
        <v>10297</v>
      </c>
      <c r="D315" t="s">
        <v>258</v>
      </c>
      <c r="E315">
        <v>4935.82404692</v>
      </c>
      <c r="F315">
        <v>255.8</v>
      </c>
      <c r="G315">
        <v>-8.6725376961449108</v>
      </c>
      <c r="H315">
        <f>(Table2[[#This Row],[1Y Return vs Nifty]]-AVERAGE(Table2[1Y Return vs Nifty]))/_xlfn.STDEV.P(Table2[1Y Return vs Nifty])</f>
        <v>-0.59481036158896294</v>
      </c>
      <c r="I315">
        <v>-4.5642640476788001</v>
      </c>
      <c r="J315">
        <f>(Table2[[#This Row],[1M Return vs Nifty]]-AVERAGE(Table2[1M Return vs Nifty]))/_xlfn.STDEV.P(Table2[1M Return vs Nifty])</f>
        <v>-0.57343607787395778</v>
      </c>
      <c r="K315">
        <v>1.3433813652741899</v>
      </c>
      <c r="L315">
        <f>(Table2[[#This Row],[6M Return vs Nifty]]-AVERAGE(Table2[6M Return vs Nifty]))/_xlfn.STDEV.P(Table2[6M Return vs Nifty])</f>
        <v>-0.18399772994109231</v>
      </c>
      <c r="M315">
        <v>6.5365112366158398</v>
      </c>
      <c r="N315">
        <f>(Table2[[#This Row],[1W Return vs Nifty]]-AVERAGE(Table2[1W Return vs Nifty]))/_xlfn.STDEV.P(Table2[1W Return vs Nifty])</f>
        <v>1.2410486929568072</v>
      </c>
      <c r="O315">
        <v>242.39</v>
      </c>
      <c r="P315">
        <v>242.570721276846</v>
      </c>
      <c r="Q315">
        <v>228.82368877386801</v>
      </c>
      <c r="R315">
        <v>69.140706435663404</v>
      </c>
      <c r="S315" s="2">
        <f>(Table2[[#This Row],[Close Price]]-Table2[[#This Row],[20D EMA]])/Table2[[#This Row],[20D EMA]]</f>
        <v>5.532406452411414E-2</v>
      </c>
      <c r="T315" s="2">
        <f>(Table2[[#This Row],[Close Price]]-Table2[[#This Row],[50D EMA]])/Table2[[#This Row],[50D EMA]]</f>
        <v>5.4537821603191067E-2</v>
      </c>
      <c r="U315" s="2">
        <f>(Table2[[#This Row],[Close Price]]-Table2[[#This Row],[200D EMA]])/Table2[[#This Row],[200D EMA]]</f>
        <v>0.11789125230295094</v>
      </c>
      <c r="V315">
        <v>1.2332530001773301</v>
      </c>
      <c r="W315">
        <v>247.6</v>
      </c>
      <c r="X315">
        <v>258</v>
      </c>
      <c r="Y315">
        <v>247.6</v>
      </c>
      <c r="Z315">
        <v>258</v>
      </c>
      <c r="AA315">
        <v>224.25</v>
      </c>
      <c r="AB315">
        <v>260.39999999999998</v>
      </c>
      <c r="AC315" s="2">
        <f>(Table2[[#This Row],[Close Price]]/Table2[[#This Row],[Day Low]])-1</f>
        <v>3.3117932148626794E-2</v>
      </c>
      <c r="AD315" s="2">
        <f>(Table2[[#This Row],[Day High]]/Table2[[#This Row],[Close Price]])-1</f>
        <v>8.6004691164971447E-3</v>
      </c>
      <c r="AE315" s="2">
        <f>(Table2[[#This Row],[Close Price]]/Table2[[#This Row],[Current Week Low]])-1</f>
        <v>3.3117932148626794E-2</v>
      </c>
      <c r="AF315" s="2">
        <f>(Table2[[#This Row],[Current Week High]]/Table2[[#This Row],[Close Price]])-1</f>
        <v>8.6004691164971447E-3</v>
      </c>
      <c r="AG315" s="2">
        <f>(Table2[[#This Row],[Close Price]]/Table2[[#This Row],[Current Month Low]])-1</f>
        <v>0.14069119286510601</v>
      </c>
      <c r="AH315" s="2">
        <f>(Table2[[#This Row],[Current Month High]]/Table2[[#This Row],[Close Price]])-1</f>
        <v>1.7982799061766919E-2</v>
      </c>
      <c r="AI315">
        <v>13.9171227521501</v>
      </c>
      <c r="AJ315">
        <v>44.519774011299397</v>
      </c>
      <c r="AK315" t="str">
        <f>IF(AND(Table2[[#This Row],[20D EMA]]&gt;Table2[[#This Row],[50D EMA]],Table2[[#This Row],[50D EMA]]&gt;Table2[[#This Row],[200D EMA]]),"Uptrend","Downtrend/NoTrend")</f>
        <v>Downtrend/NoTrend</v>
      </c>
      <c r="AL315">
        <v>-0.06</v>
      </c>
      <c r="AM315" t="s">
        <v>10339</v>
      </c>
      <c r="AN315">
        <v>5.66</v>
      </c>
      <c r="AO315" t="s">
        <v>10340</v>
      </c>
      <c r="AP315">
        <v>0.17894366792950001</v>
      </c>
      <c r="AQ315">
        <f>(Table2[[#This Row],[Sharpe Ratio]]-AVERAGE(Table2[Sharpe Ratio]))/_xlfn.STDEV.P(Table2[Sharpe Ratio])</f>
        <v>1.2904120426916239</v>
      </c>
      <c r="AR3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5">
        <f>_xlfn.RANK.AVG(Table2[[#This Row],[1Y Return vs Nifty Z-Score]],Table2[1Y Return vs Nifty Z-Score])</f>
        <v>522</v>
      </c>
      <c r="AT315">
        <f>_xlfn.RANK.AVG(Table2[[#This Row],[6M Return vs Nifty Z-Score]],Table2[6M Return vs Nifty Z-Score])</f>
        <v>383</v>
      </c>
      <c r="AU315">
        <f>_xlfn.RANK.AVG(Table2[[#This Row],[Sharpe Ratio Z-Score]],Table2[Sharpe Ratio Z-Score])</f>
        <v>76</v>
      </c>
      <c r="AV315">
        <f>(Table2[[#This Row],[Rank 1Y]]+Table2[[#This Row],[Rank 6M]]+Table2[[#This Row],[Rank Sharpe]])/3</f>
        <v>327</v>
      </c>
    </row>
    <row r="316" spans="1:48" x14ac:dyDescent="0.3">
      <c r="A316" t="s">
        <v>232</v>
      </c>
      <c r="B316" t="s">
        <v>233</v>
      </c>
      <c r="C316" t="s">
        <v>10295</v>
      </c>
      <c r="D316" t="s">
        <v>34</v>
      </c>
      <c r="E316">
        <v>115833.982304768</v>
      </c>
      <c r="F316">
        <v>61.28</v>
      </c>
      <c r="G316">
        <v>67.858776993763598</v>
      </c>
      <c r="H316">
        <f>(Table2[[#This Row],[1Y Return vs Nifty]]-AVERAGE(Table2[1Y Return vs Nifty]))/_xlfn.STDEV.P(Table2[1Y Return vs Nifty])</f>
        <v>0.61889302564335424</v>
      </c>
      <c r="I316">
        <v>-7.1422740565101197</v>
      </c>
      <c r="J316">
        <f>(Table2[[#This Row],[1M Return vs Nifty]]-AVERAGE(Table2[1M Return vs Nifty]))/_xlfn.STDEV.P(Table2[1M Return vs Nifty])</f>
        <v>-0.81592491138865986</v>
      </c>
      <c r="K316">
        <v>-20.628978240464299</v>
      </c>
      <c r="L316">
        <f>(Table2[[#This Row],[6M Return vs Nifty]]-AVERAGE(Table2[6M Return vs Nifty]))/_xlfn.STDEV.P(Table2[6M Return vs Nifty])</f>
        <v>-0.93793975174975541</v>
      </c>
      <c r="M316">
        <v>-0.476996028223583</v>
      </c>
      <c r="N316">
        <f>(Table2[[#This Row],[1W Return vs Nifty]]-AVERAGE(Table2[1W Return vs Nifty]))/_xlfn.STDEV.P(Table2[1W Return vs Nifty])</f>
        <v>-0.26056268659273402</v>
      </c>
      <c r="O316">
        <v>62.48</v>
      </c>
      <c r="P316">
        <v>63.609569777987502</v>
      </c>
      <c r="Q316">
        <v>57.531657403675801</v>
      </c>
      <c r="R316">
        <v>40.503495480414401</v>
      </c>
      <c r="S316" s="2">
        <f>(Table2[[#This Row],[Close Price]]-Table2[[#This Row],[20D EMA]])/Table2[[#This Row],[20D EMA]]</f>
        <v>-1.9206145966709279E-2</v>
      </c>
      <c r="T316" s="2">
        <f>(Table2[[#This Row],[Close Price]]-Table2[[#This Row],[50D EMA]])/Table2[[#This Row],[50D EMA]]</f>
        <v>-3.6622945039846248E-2</v>
      </c>
      <c r="U316" s="2">
        <f>(Table2[[#This Row],[Close Price]]-Table2[[#This Row],[200D EMA]])/Table2[[#This Row],[200D EMA]]</f>
        <v>6.5152696193395462E-2</v>
      </c>
      <c r="V316">
        <v>0.315902395652776</v>
      </c>
      <c r="W316">
        <v>61.05</v>
      </c>
      <c r="X316">
        <v>62.39</v>
      </c>
      <c r="Y316">
        <v>61.05</v>
      </c>
      <c r="Z316">
        <v>62.39</v>
      </c>
      <c r="AA316">
        <v>59.21</v>
      </c>
      <c r="AB316">
        <v>68.459999999999994</v>
      </c>
      <c r="AC316" s="2">
        <f>(Table2[[#This Row],[Close Price]]/Table2[[#This Row],[Day Low]])-1</f>
        <v>3.7674037674038097E-3</v>
      </c>
      <c r="AD316" s="2">
        <f>(Table2[[#This Row],[Day High]]/Table2[[#This Row],[Close Price]])-1</f>
        <v>1.8113577023498584E-2</v>
      </c>
      <c r="AE316" s="2">
        <f>(Table2[[#This Row],[Close Price]]/Table2[[#This Row],[Current Week Low]])-1</f>
        <v>3.7674037674038097E-3</v>
      </c>
      <c r="AF316" s="2">
        <f>(Table2[[#This Row],[Current Week High]]/Table2[[#This Row],[Close Price]])-1</f>
        <v>1.8113577023498584E-2</v>
      </c>
      <c r="AG316" s="2">
        <f>(Table2[[#This Row],[Close Price]]/Table2[[#This Row],[Current Month Low]])-1</f>
        <v>3.4960310758317847E-2</v>
      </c>
      <c r="AH316" s="2">
        <f>(Table2[[#This Row],[Current Month High]]/Table2[[#This Row],[Close Price]])-1</f>
        <v>0.11716710182767609</v>
      </c>
      <c r="AI316">
        <v>36.667754569190599</v>
      </c>
      <c r="AJ316">
        <v>104.266666666666</v>
      </c>
      <c r="AK316" t="str">
        <f>IF(AND(Table2[[#This Row],[20D EMA]]&gt;Table2[[#This Row],[50D EMA]],Table2[[#This Row],[50D EMA]]&gt;Table2[[#This Row],[200D EMA]]),"Uptrend","Downtrend/NoTrend")</f>
        <v>Downtrend/NoTrend</v>
      </c>
      <c r="AL316">
        <v>-0.08</v>
      </c>
      <c r="AM316" t="s">
        <v>10339</v>
      </c>
      <c r="AN316">
        <v>-1.02</v>
      </c>
      <c r="AO316" t="s">
        <v>10339</v>
      </c>
      <c r="AP316">
        <v>0.11262028989475301</v>
      </c>
      <c r="AQ316">
        <f>(Table2[[#This Row],[Sharpe Ratio]]-AVERAGE(Table2[Sharpe Ratio]))/_xlfn.STDEV.P(Table2[Sharpe Ratio])</f>
        <v>0.5339212163420719</v>
      </c>
      <c r="AR3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6">
        <f>_xlfn.RANK.AVG(Table2[[#This Row],[1Y Return vs Nifty Z-Score]],Table2[1Y Return vs Nifty Z-Score])</f>
        <v>150</v>
      </c>
      <c r="AT316">
        <f>_xlfn.RANK.AVG(Table2[[#This Row],[6M Return vs Nifty Z-Score]],Table2[6M Return vs Nifty Z-Score])</f>
        <v>631</v>
      </c>
      <c r="AU316">
        <f>_xlfn.RANK.AVG(Table2[[#This Row],[Sharpe Ratio Z-Score]],Table2[Sharpe Ratio Z-Score])</f>
        <v>207</v>
      </c>
      <c r="AV316">
        <f>(Table2[[#This Row],[Rank 1Y]]+Table2[[#This Row],[Rank 6M]]+Table2[[#This Row],[Rank Sharpe]])/3</f>
        <v>329.33333333333331</v>
      </c>
    </row>
    <row r="317" spans="1:48" x14ac:dyDescent="0.3">
      <c r="A317" t="s">
        <v>716</v>
      </c>
      <c r="B317" t="s">
        <v>717</v>
      </c>
      <c r="C317" t="s">
        <v>10303</v>
      </c>
      <c r="D317" t="s">
        <v>304</v>
      </c>
      <c r="E317">
        <v>24135.930604289999</v>
      </c>
      <c r="F317">
        <v>385.95</v>
      </c>
      <c r="G317">
        <v>36.217064242495503</v>
      </c>
      <c r="H317">
        <f>(Table2[[#This Row],[1Y Return vs Nifty]]-AVERAGE(Table2[1Y Return vs Nifty]))/_xlfn.STDEV.P(Table2[1Y Return vs Nifty])</f>
        <v>0.11708988663220611</v>
      </c>
      <c r="I317">
        <v>-9.2574584501755393</v>
      </c>
      <c r="J317">
        <f>(Table2[[#This Row],[1M Return vs Nifty]]-AVERAGE(Table2[1M Return vs Nifty]))/_xlfn.STDEV.P(Table2[1M Return vs Nifty])</f>
        <v>-1.0148801499375377</v>
      </c>
      <c r="K317">
        <v>-17.7257299003439</v>
      </c>
      <c r="L317">
        <f>(Table2[[#This Row],[6M Return vs Nifty]]-AVERAGE(Table2[6M Return vs Nifty]))/_xlfn.STDEV.P(Table2[6M Return vs Nifty])</f>
        <v>-0.83832000391023109</v>
      </c>
      <c r="M317">
        <v>-2.2664325045342499</v>
      </c>
      <c r="N317">
        <f>(Table2[[#This Row],[1W Return vs Nifty]]-AVERAGE(Table2[1W Return vs Nifty]))/_xlfn.STDEV.P(Table2[1W Return vs Nifty])</f>
        <v>-0.64368600483323368</v>
      </c>
      <c r="O317">
        <v>389.81</v>
      </c>
      <c r="P317">
        <v>407.93127011974798</v>
      </c>
      <c r="Q317">
        <v>377.876749702035</v>
      </c>
      <c r="R317">
        <v>51.537049124988101</v>
      </c>
      <c r="S317" s="2">
        <f>(Table2[[#This Row],[Close Price]]-Table2[[#This Row],[20D EMA]])/Table2[[#This Row],[20D EMA]]</f>
        <v>-9.9022600754213944E-3</v>
      </c>
      <c r="T317" s="2">
        <f>(Table2[[#This Row],[Close Price]]-Table2[[#This Row],[50D EMA]])/Table2[[#This Row],[50D EMA]]</f>
        <v>-5.3884739243685344E-2</v>
      </c>
      <c r="U317" s="2">
        <f>(Table2[[#This Row],[Close Price]]-Table2[[#This Row],[200D EMA]])/Table2[[#This Row],[200D EMA]]</f>
        <v>2.136477119677499E-2</v>
      </c>
      <c r="V317">
        <v>1.08644405177251</v>
      </c>
      <c r="W317">
        <v>378.25</v>
      </c>
      <c r="X317">
        <v>393.3</v>
      </c>
      <c r="Y317">
        <v>378.25</v>
      </c>
      <c r="Z317">
        <v>393.3</v>
      </c>
      <c r="AA317">
        <v>356.65</v>
      </c>
      <c r="AB317">
        <v>444.9</v>
      </c>
      <c r="AC317" s="2">
        <f>(Table2[[#This Row],[Close Price]]/Table2[[#This Row],[Day Low]])-1</f>
        <v>2.0356906807666775E-2</v>
      </c>
      <c r="AD317" s="2">
        <f>(Table2[[#This Row],[Day High]]/Table2[[#This Row],[Close Price]])-1</f>
        <v>1.9043917605907623E-2</v>
      </c>
      <c r="AE317" s="2">
        <f>(Table2[[#This Row],[Close Price]]/Table2[[#This Row],[Current Week Low]])-1</f>
        <v>2.0356906807666775E-2</v>
      </c>
      <c r="AF317" s="2">
        <f>(Table2[[#This Row],[Current Week High]]/Table2[[#This Row],[Close Price]])-1</f>
        <v>1.9043917605907623E-2</v>
      </c>
      <c r="AG317" s="2">
        <f>(Table2[[#This Row],[Close Price]]/Table2[[#This Row],[Current Month Low]])-1</f>
        <v>8.2153371652881058E-2</v>
      </c>
      <c r="AH317" s="2">
        <f>(Table2[[#This Row],[Current Month High]]/Table2[[#This Row],[Close Price]])-1</f>
        <v>0.15273999222697232</v>
      </c>
      <c r="AI317">
        <v>30.120481927710799</v>
      </c>
      <c r="AJ317">
        <v>87.764534176599298</v>
      </c>
      <c r="AK317" t="str">
        <f>IF(AND(Table2[[#This Row],[20D EMA]]&gt;Table2[[#This Row],[50D EMA]],Table2[[#This Row],[50D EMA]]&gt;Table2[[#This Row],[200D EMA]]),"Uptrend","Downtrend/NoTrend")</f>
        <v>Downtrend/NoTrend</v>
      </c>
      <c r="AL317">
        <v>-0.18</v>
      </c>
      <c r="AM317" t="s">
        <v>10339</v>
      </c>
      <c r="AN317">
        <v>1.62</v>
      </c>
      <c r="AO317" t="s">
        <v>10340</v>
      </c>
      <c r="AP317">
        <v>0.14849448085646699</v>
      </c>
      <c r="AQ317">
        <f>(Table2[[#This Row],[Sharpe Ratio]]-AVERAGE(Table2[Sharpe Ratio]))/_xlfn.STDEV.P(Table2[Sharpe Ratio])</f>
        <v>0.94310568748029888</v>
      </c>
      <c r="AR3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7">
        <f>_xlfn.RANK.AVG(Table2[[#This Row],[1Y Return vs Nifty Z-Score]],Table2[1Y Return vs Nifty Z-Score])</f>
        <v>267</v>
      </c>
      <c r="AT317">
        <f>_xlfn.RANK.AVG(Table2[[#This Row],[6M Return vs Nifty Z-Score]],Table2[6M Return vs Nifty Z-Score])</f>
        <v>601</v>
      </c>
      <c r="AU317">
        <f>_xlfn.RANK.AVG(Table2[[#This Row],[Sharpe Ratio Z-Score]],Table2[Sharpe Ratio Z-Score])</f>
        <v>131</v>
      </c>
      <c r="AV317">
        <f>(Table2[[#This Row],[Rank 1Y]]+Table2[[#This Row],[Rank 6M]]+Table2[[#This Row],[Rank Sharpe]])/3</f>
        <v>333</v>
      </c>
    </row>
    <row r="318" spans="1:48" x14ac:dyDescent="0.3">
      <c r="A318" t="s">
        <v>181</v>
      </c>
      <c r="B318" t="s">
        <v>182</v>
      </c>
      <c r="C318" t="s">
        <v>10293</v>
      </c>
      <c r="D318" t="s">
        <v>18</v>
      </c>
      <c r="E318">
        <v>152346.62021112</v>
      </c>
      <c r="F318">
        <v>351.15</v>
      </c>
      <c r="G318">
        <v>67.845303600084407</v>
      </c>
      <c r="H318">
        <f>(Table2[[#This Row],[1Y Return vs Nifty]]-AVERAGE(Table2[1Y Return vs Nifty]))/_xlfn.STDEV.P(Table2[1Y Return vs Nifty])</f>
        <v>0.61867935227824611</v>
      </c>
      <c r="I318">
        <v>6.6867449806874397</v>
      </c>
      <c r="J318">
        <f>(Table2[[#This Row],[1M Return vs Nifty]]-AVERAGE(Table2[1M Return vs Nifty]))/_xlfn.STDEV.P(Table2[1M Return vs Nifty])</f>
        <v>0.4848391211384373</v>
      </c>
      <c r="K318">
        <v>-1.07455495881567</v>
      </c>
      <c r="L318">
        <f>(Table2[[#This Row],[6M Return vs Nifty]]-AVERAGE(Table2[6M Return vs Nifty]))/_xlfn.STDEV.P(Table2[6M Return vs Nifty])</f>
        <v>-0.26696486835952643</v>
      </c>
      <c r="M318">
        <v>2.7281197007159701</v>
      </c>
      <c r="N318">
        <f>(Table2[[#This Row],[1W Return vs Nifty]]-AVERAGE(Table2[1W Return vs Nifty]))/_xlfn.STDEV.P(Table2[1W Return vs Nifty])</f>
        <v>0.4256614905000729</v>
      </c>
      <c r="O318">
        <v>338.8</v>
      </c>
      <c r="P318">
        <v>326.76264633136702</v>
      </c>
      <c r="Q318">
        <v>286.33088427659499</v>
      </c>
      <c r="R318">
        <v>66.171527383861402</v>
      </c>
      <c r="S318" s="2">
        <f>(Table2[[#This Row],[Close Price]]-Table2[[#This Row],[20D EMA]])/Table2[[#This Row],[20D EMA]]</f>
        <v>3.6452184179456802E-2</v>
      </c>
      <c r="T318" s="2">
        <f>(Table2[[#This Row],[Close Price]]-Table2[[#This Row],[50D EMA]])/Table2[[#This Row],[50D EMA]]</f>
        <v>7.4633235905128395E-2</v>
      </c>
      <c r="U318" s="2">
        <f>(Table2[[#This Row],[Close Price]]-Table2[[#This Row],[200D EMA]])/Table2[[#This Row],[200D EMA]]</f>
        <v>0.22637835903440257</v>
      </c>
      <c r="V318">
        <v>0.73875397105716001</v>
      </c>
      <c r="W318">
        <v>349</v>
      </c>
      <c r="X318">
        <v>355.9</v>
      </c>
      <c r="Y318">
        <v>349</v>
      </c>
      <c r="Z318">
        <v>355.9</v>
      </c>
      <c r="AA318">
        <v>320.64999999999998</v>
      </c>
      <c r="AB318">
        <v>358</v>
      </c>
      <c r="AC318" s="2">
        <f>(Table2[[#This Row],[Close Price]]/Table2[[#This Row],[Day Low]])-1</f>
        <v>6.1604584527219508E-3</v>
      </c>
      <c r="AD318" s="2">
        <f>(Table2[[#This Row],[Day High]]/Table2[[#This Row],[Close Price]])-1</f>
        <v>1.3526982770895701E-2</v>
      </c>
      <c r="AE318" s="2">
        <f>(Table2[[#This Row],[Close Price]]/Table2[[#This Row],[Current Week Low]])-1</f>
        <v>6.1604584527219508E-3</v>
      </c>
      <c r="AF318" s="2">
        <f>(Table2[[#This Row],[Current Week High]]/Table2[[#This Row],[Close Price]])-1</f>
        <v>1.3526982770895701E-2</v>
      </c>
      <c r="AG318" s="2">
        <f>(Table2[[#This Row],[Close Price]]/Table2[[#This Row],[Current Month Low]])-1</f>
        <v>9.5119288944331748E-2</v>
      </c>
      <c r="AH318" s="2">
        <f>(Table2[[#This Row],[Current Month High]]/Table2[[#This Row],[Close Price]])-1</f>
        <v>1.9507333048554898E-2</v>
      </c>
      <c r="AI318">
        <v>2.2497508187384301</v>
      </c>
      <c r="AJ318">
        <v>111.887162467943</v>
      </c>
      <c r="AK318" t="str">
        <f>IF(AND(Table2[[#This Row],[20D EMA]]&gt;Table2[[#This Row],[50D EMA]],Table2[[#This Row],[50D EMA]]&gt;Table2[[#This Row],[200D EMA]]),"Uptrend","Downtrend/NoTrend")</f>
        <v>Uptrend</v>
      </c>
      <c r="AL318">
        <v>7.0000000000000007E-2</v>
      </c>
      <c r="AM318" t="s">
        <v>10340</v>
      </c>
      <c r="AN318">
        <v>2.1800000000000002</v>
      </c>
      <c r="AO318" t="s">
        <v>10340</v>
      </c>
      <c r="AP318">
        <v>3.4712605811344999E-2</v>
      </c>
      <c r="AQ318">
        <f>(Table2[[#This Row],[Sharpe Ratio]]-AVERAGE(Table2[Sharpe Ratio]))/_xlfn.STDEV.P(Table2[Sharpe Ratio])</f>
        <v>-0.35470131854087988</v>
      </c>
      <c r="AR3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0.90751377701635005</v>
      </c>
      <c r="AS318">
        <f>_xlfn.RANK.AVG(Table2[[#This Row],[1Y Return vs Nifty Z-Score]],Table2[1Y Return vs Nifty Z-Score])</f>
        <v>151</v>
      </c>
      <c r="AT318">
        <f>_xlfn.RANK.AVG(Table2[[#This Row],[6M Return vs Nifty Z-Score]],Table2[6M Return vs Nifty Z-Score])</f>
        <v>414</v>
      </c>
      <c r="AU318">
        <f>_xlfn.RANK.AVG(Table2[[#This Row],[Sharpe Ratio Z-Score]],Table2[Sharpe Ratio Z-Score])</f>
        <v>436</v>
      </c>
      <c r="AV318">
        <f>(Table2[[#This Row],[Rank 1Y]]+Table2[[#This Row],[Rank 6M]]+Table2[[#This Row],[Rank Sharpe]])/3</f>
        <v>333.66666666666669</v>
      </c>
    </row>
    <row r="319" spans="1:48" x14ac:dyDescent="0.3">
      <c r="A319" t="s">
        <v>266</v>
      </c>
      <c r="B319" t="s">
        <v>267</v>
      </c>
      <c r="C319" t="s">
        <v>10295</v>
      </c>
      <c r="D319" t="s">
        <v>268</v>
      </c>
      <c r="E319">
        <v>103975.72903225</v>
      </c>
      <c r="F319">
        <v>96.7</v>
      </c>
      <c r="G319">
        <v>29.752314734634499</v>
      </c>
      <c r="H319">
        <f>(Table2[[#This Row],[1Y Return vs Nifty]]-AVERAGE(Table2[1Y Return vs Nifty]))/_xlfn.STDEV.P(Table2[1Y Return vs Nifty])</f>
        <v>1.4565992888956783E-2</v>
      </c>
      <c r="I319">
        <v>-2.7732161119113501</v>
      </c>
      <c r="J319">
        <f>(Table2[[#This Row],[1M Return vs Nifty]]-AVERAGE(Table2[1M Return vs Nifty]))/_xlfn.STDEV.P(Table2[1M Return vs Nifty])</f>
        <v>-0.40496926695182028</v>
      </c>
      <c r="K319">
        <v>-5.4933742427259604</v>
      </c>
      <c r="L319">
        <f>(Table2[[#This Row],[6M Return vs Nifty]]-AVERAGE(Table2[6M Return vs Nifty]))/_xlfn.STDEV.P(Table2[6M Return vs Nifty])</f>
        <v>-0.41858870870703019</v>
      </c>
      <c r="M319">
        <v>0.94690061070609299</v>
      </c>
      <c r="N319">
        <f>(Table2[[#This Row],[1W Return vs Nifty]]-AVERAGE(Table2[1W Return vs Nifty]))/_xlfn.STDEV.P(Table2[1W Return vs Nifty])</f>
        <v>4.4297537483486346E-2</v>
      </c>
      <c r="O319">
        <v>96.09</v>
      </c>
      <c r="P319">
        <v>92.964115610110795</v>
      </c>
      <c r="Q319">
        <v>82.8369706342298</v>
      </c>
      <c r="R319">
        <v>50.205647791695696</v>
      </c>
      <c r="S319" s="2">
        <f>(Table2[[#This Row],[Close Price]]-Table2[[#This Row],[20D EMA]])/Table2[[#This Row],[20D EMA]]</f>
        <v>6.3482152149026893E-3</v>
      </c>
      <c r="T319" s="2">
        <f>(Table2[[#This Row],[Close Price]]-Table2[[#This Row],[50D EMA]])/Table2[[#This Row],[50D EMA]]</f>
        <v>4.0186305924292495E-2</v>
      </c>
      <c r="U319" s="2">
        <f>(Table2[[#This Row],[Close Price]]-Table2[[#This Row],[200D EMA]])/Table2[[#This Row],[200D EMA]]</f>
        <v>0.16735316682430365</v>
      </c>
      <c r="V319">
        <v>0.56982140492308497</v>
      </c>
      <c r="W319">
        <v>96.24</v>
      </c>
      <c r="X319">
        <v>99.2</v>
      </c>
      <c r="Y319">
        <v>96.24</v>
      </c>
      <c r="Z319">
        <v>99.2</v>
      </c>
      <c r="AA319">
        <v>91.1</v>
      </c>
      <c r="AB319">
        <v>104.29</v>
      </c>
      <c r="AC319" s="2">
        <f>(Table2[[#This Row],[Close Price]]/Table2[[#This Row],[Day Low]])-1</f>
        <v>4.7797173732335718E-3</v>
      </c>
      <c r="AD319" s="2">
        <f>(Table2[[#This Row],[Day High]]/Table2[[#This Row],[Close Price]])-1</f>
        <v>2.585315408479838E-2</v>
      </c>
      <c r="AE319" s="2">
        <f>(Table2[[#This Row],[Close Price]]/Table2[[#This Row],[Current Week Low]])-1</f>
        <v>4.7797173732335718E-3</v>
      </c>
      <c r="AF319" s="2">
        <f>(Table2[[#This Row],[Current Week High]]/Table2[[#This Row],[Close Price]])-1</f>
        <v>2.585315408479838E-2</v>
      </c>
      <c r="AG319" s="2">
        <f>(Table2[[#This Row],[Close Price]]/Table2[[#This Row],[Current Month Low]])-1</f>
        <v>6.1470911086717983E-2</v>
      </c>
      <c r="AH319" s="2">
        <f>(Table2[[#This Row],[Current Month High]]/Table2[[#This Row],[Close Price]])-1</f>
        <v>7.8490175801447792E-2</v>
      </c>
      <c r="AI319">
        <v>11.5822130299896</v>
      </c>
      <c r="AJ319">
        <v>63.206751054852298</v>
      </c>
      <c r="AK319" t="str">
        <f>IF(AND(Table2[[#This Row],[20D EMA]]&gt;Table2[[#This Row],[50D EMA]],Table2[[#This Row],[50D EMA]]&gt;Table2[[#This Row],[200D EMA]]),"Uptrend","Downtrend/NoTrend")</f>
        <v>Uptrend</v>
      </c>
      <c r="AL319">
        <v>0.14000000000000001</v>
      </c>
      <c r="AM319" t="s">
        <v>10340</v>
      </c>
      <c r="AN319">
        <v>1.21</v>
      </c>
      <c r="AO319" t="s">
        <v>10340</v>
      </c>
      <c r="AP319">
        <v>9.4800876997611E-2</v>
      </c>
      <c r="AQ319">
        <f>(Table2[[#This Row],[Sharpe Ratio]]-AVERAGE(Table2[Sharpe Ratio]))/_xlfn.STDEV.P(Table2[Sharpe Ratio])</f>
        <v>0.33067127963709148</v>
      </c>
      <c r="AR3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-0.43402316564931587</v>
      </c>
      <c r="AS319">
        <f>_xlfn.RANK.AVG(Table2[[#This Row],[1Y Return vs Nifty Z-Score]],Table2[1Y Return vs Nifty Z-Score])</f>
        <v>293</v>
      </c>
      <c r="AT319">
        <f>_xlfn.RANK.AVG(Table2[[#This Row],[6M Return vs Nifty Z-Score]],Table2[6M Return vs Nifty Z-Score])</f>
        <v>463</v>
      </c>
      <c r="AU319">
        <f>_xlfn.RANK.AVG(Table2[[#This Row],[Sharpe Ratio Z-Score]],Table2[Sharpe Ratio Z-Score])</f>
        <v>246</v>
      </c>
      <c r="AV319">
        <f>(Table2[[#This Row],[Rank 1Y]]+Table2[[#This Row],[Rank 6M]]+Table2[[#This Row],[Rank Sharpe]])/3</f>
        <v>334</v>
      </c>
    </row>
    <row r="320" spans="1:48" x14ac:dyDescent="0.3">
      <c r="A320" t="s">
        <v>553</v>
      </c>
      <c r="B320" t="s">
        <v>554</v>
      </c>
      <c r="C320" t="s">
        <v>10304</v>
      </c>
      <c r="D320" t="s">
        <v>555</v>
      </c>
      <c r="E320">
        <v>36190.174972319997</v>
      </c>
      <c r="F320">
        <v>1330.8</v>
      </c>
      <c r="G320">
        <v>-0.89638515594064905</v>
      </c>
      <c r="H320">
        <f>(Table2[[#This Row],[1Y Return vs Nifty]]-AVERAGE(Table2[1Y Return vs Nifty]))/_xlfn.STDEV.P(Table2[1Y Return vs Nifty])</f>
        <v>-0.47148904251948137</v>
      </c>
      <c r="I320">
        <v>3.18812693703096</v>
      </c>
      <c r="J320">
        <f>(Table2[[#This Row],[1M Return vs Nifty]]-AVERAGE(Table2[1M Return vs Nifty]))/_xlfn.STDEV.P(Table2[1M Return vs Nifty])</f>
        <v>0.15575746303256355</v>
      </c>
      <c r="K320">
        <v>2.9569627244424899</v>
      </c>
      <c r="L320">
        <f>(Table2[[#This Row],[6M Return vs Nifty]]-AVERAGE(Table2[6M Return vs Nifty]))/_xlfn.STDEV.P(Table2[6M Return vs Nifty])</f>
        <v>-0.12863058621537268</v>
      </c>
      <c r="M320">
        <v>-1.25340367270413</v>
      </c>
      <c r="N320">
        <f>(Table2[[#This Row],[1W Return vs Nifty]]-AVERAGE(Table2[1W Return vs Nifty]))/_xlfn.STDEV.P(Table2[1W Return vs Nifty])</f>
        <v>-0.42679371909854219</v>
      </c>
      <c r="O320">
        <v>1329.35</v>
      </c>
      <c r="P320">
        <v>1288.95732539149</v>
      </c>
      <c r="Q320">
        <v>1186.28524928365</v>
      </c>
      <c r="R320">
        <v>48.452431991846296</v>
      </c>
      <c r="S320" s="2">
        <f>(Table2[[#This Row],[Close Price]]-Table2[[#This Row],[20D EMA]])/Table2[[#This Row],[20D EMA]]</f>
        <v>1.0907586414413402E-3</v>
      </c>
      <c r="T320" s="2">
        <f>(Table2[[#This Row],[Close Price]]-Table2[[#This Row],[50D EMA]])/Table2[[#This Row],[50D EMA]]</f>
        <v>3.2462420426371534E-2</v>
      </c>
      <c r="U320" s="2">
        <f>(Table2[[#This Row],[Close Price]]-Table2[[#This Row],[200D EMA]])/Table2[[#This Row],[200D EMA]]</f>
        <v>0.12182124898174074</v>
      </c>
      <c r="V320">
        <v>0.78547786728318603</v>
      </c>
      <c r="W320">
        <v>1323</v>
      </c>
      <c r="X320">
        <v>1364.15</v>
      </c>
      <c r="Y320">
        <v>1323</v>
      </c>
      <c r="Z320">
        <v>1364.15</v>
      </c>
      <c r="AA320">
        <v>1226.25</v>
      </c>
      <c r="AB320">
        <v>1430</v>
      </c>
      <c r="AC320" s="2">
        <f>(Table2[[#This Row],[Close Price]]/Table2[[#This Row],[Day Low]])-1</f>
        <v>5.8956916099772716E-3</v>
      </c>
      <c r="AD320" s="2">
        <f>(Table2[[#This Row],[Day High]]/Table2[[#This Row],[Close Price]])-1</f>
        <v>2.5060114217012375E-2</v>
      </c>
      <c r="AE320" s="2">
        <f>(Table2[[#This Row],[Close Price]]/Table2[[#This Row],[Current Week Low]])-1</f>
        <v>5.8956916099772716E-3</v>
      </c>
      <c r="AF320" s="2">
        <f>(Table2[[#This Row],[Current Week High]]/Table2[[#This Row],[Close Price]])-1</f>
        <v>2.5060114217012375E-2</v>
      </c>
      <c r="AG320" s="2">
        <f>(Table2[[#This Row],[Close Price]]/Table2[[#This Row],[Current Month Low]])-1</f>
        <v>8.525993883792049E-2</v>
      </c>
      <c r="AH320" s="2">
        <f>(Table2[[#This Row],[Current Month High]]/Table2[[#This Row],[Close Price]])-1</f>
        <v>7.454162909528117E-2</v>
      </c>
      <c r="AI320">
        <v>8.2957619477006297</v>
      </c>
      <c r="AJ320">
        <v>35.031200852315898</v>
      </c>
      <c r="AK320" t="str">
        <f>IF(AND(Table2[[#This Row],[20D EMA]]&gt;Table2[[#This Row],[50D EMA]],Table2[[#This Row],[50D EMA]]&gt;Table2[[#This Row],[200D EMA]]),"Uptrend","Downtrend/NoTrend")</f>
        <v>Uptrend</v>
      </c>
      <c r="AL320">
        <v>0.05</v>
      </c>
      <c r="AM320" t="s">
        <v>10340</v>
      </c>
      <c r="AN320">
        <v>1.65</v>
      </c>
      <c r="AO320" t="s">
        <v>10340</v>
      </c>
      <c r="AP320">
        <v>0.124816479385783</v>
      </c>
      <c r="AQ320">
        <f>(Table2[[#This Row],[Sharpe Ratio]]-AVERAGE(Table2[Sharpe Ratio]))/_xlfn.STDEV.P(Table2[Sharpe Ratio])</f>
        <v>0.67303212624704267</v>
      </c>
      <c r="AR3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-0.19812375855379002</v>
      </c>
      <c r="AS320">
        <f>_xlfn.RANK.AVG(Table2[[#This Row],[1Y Return vs Nifty Z-Score]],Table2[1Y Return vs Nifty Z-Score])</f>
        <v>465</v>
      </c>
      <c r="AT320">
        <f>_xlfn.RANK.AVG(Table2[[#This Row],[6M Return vs Nifty Z-Score]],Table2[6M Return vs Nifty Z-Score])</f>
        <v>356</v>
      </c>
      <c r="AU320">
        <f>_xlfn.RANK.AVG(Table2[[#This Row],[Sharpe Ratio Z-Score]],Table2[Sharpe Ratio Z-Score])</f>
        <v>181</v>
      </c>
      <c r="AV320">
        <f>(Table2[[#This Row],[Rank 1Y]]+Table2[[#This Row],[Rank 6M]]+Table2[[#This Row],[Rank Sharpe]])/3</f>
        <v>334</v>
      </c>
    </row>
    <row r="321" spans="1:48" x14ac:dyDescent="0.3">
      <c r="A321" t="s">
        <v>792</v>
      </c>
      <c r="B321" t="s">
        <v>793</v>
      </c>
      <c r="C321" t="s">
        <v>10307</v>
      </c>
      <c r="D321" t="s">
        <v>139</v>
      </c>
      <c r="E321">
        <v>20838.438028754899</v>
      </c>
      <c r="F321">
        <v>1483.05</v>
      </c>
      <c r="G321">
        <v>193.60301285645801</v>
      </c>
      <c r="H321">
        <f>(Table2[[#This Row],[1Y Return vs Nifty]]-AVERAGE(Table2[1Y Return vs Nifty]))/_xlfn.STDEV.P(Table2[1Y Return vs Nifty])</f>
        <v>2.6130598005101624</v>
      </c>
      <c r="I321">
        <v>-0.637072425943364</v>
      </c>
      <c r="J321">
        <f>(Table2[[#This Row],[1M Return vs Nifty]]-AVERAGE(Table2[1M Return vs Nifty]))/_xlfn.STDEV.P(Table2[1M Return vs Nifty])</f>
        <v>-0.20404258751468646</v>
      </c>
      <c r="K321">
        <v>-3.0877360964969398</v>
      </c>
      <c r="L321">
        <f>(Table2[[#This Row],[6M Return vs Nifty]]-AVERAGE(Table2[6M Return vs Nifty]))/_xlfn.STDEV.P(Table2[6M Return vs Nifty])</f>
        <v>-0.33604356015437914</v>
      </c>
      <c r="M321">
        <v>-5.2335619137568097</v>
      </c>
      <c r="N321">
        <f>(Table2[[#This Row],[1W Return vs Nifty]]-AVERAGE(Table2[1W Return vs Nifty]))/_xlfn.STDEV.P(Table2[1W Return vs Nifty])</f>
        <v>-1.2789566500667797</v>
      </c>
      <c r="O321">
        <v>1481.99</v>
      </c>
      <c r="P321">
        <v>1444.3946965118701</v>
      </c>
      <c r="Q321">
        <v>1176.5079893986699</v>
      </c>
      <c r="R321">
        <v>47.901986343611398</v>
      </c>
      <c r="S321" s="2">
        <f>(Table2[[#This Row],[Close Price]]-Table2[[#This Row],[20D EMA]])/Table2[[#This Row],[20D EMA]]</f>
        <v>7.1525448889664942E-4</v>
      </c>
      <c r="T321" s="2">
        <f>(Table2[[#This Row],[Close Price]]-Table2[[#This Row],[50D EMA]])/Table2[[#This Row],[50D EMA]]</f>
        <v>2.6762285669893578E-2</v>
      </c>
      <c r="U321" s="2">
        <f>(Table2[[#This Row],[Close Price]]-Table2[[#This Row],[200D EMA]])/Table2[[#This Row],[200D EMA]]</f>
        <v>0.26055242579186227</v>
      </c>
      <c r="V321">
        <v>0.88502840954404305</v>
      </c>
      <c r="W321">
        <v>1430</v>
      </c>
      <c r="X321">
        <v>1497</v>
      </c>
      <c r="Y321">
        <v>1430</v>
      </c>
      <c r="Z321">
        <v>1497</v>
      </c>
      <c r="AA321">
        <v>1371.25</v>
      </c>
      <c r="AB321">
        <v>1558</v>
      </c>
      <c r="AC321" s="2">
        <f>(Table2[[#This Row],[Close Price]]/Table2[[#This Row],[Day Low]])-1</f>
        <v>3.7097902097902091E-2</v>
      </c>
      <c r="AD321" s="2">
        <f>(Table2[[#This Row],[Day High]]/Table2[[#This Row],[Close Price]])-1</f>
        <v>9.4062910893091267E-3</v>
      </c>
      <c r="AE321" s="2">
        <f>(Table2[[#This Row],[Close Price]]/Table2[[#This Row],[Current Week Low]])-1</f>
        <v>3.7097902097902091E-2</v>
      </c>
      <c r="AF321" s="2">
        <f>(Table2[[#This Row],[Current Week High]]/Table2[[#This Row],[Close Price]])-1</f>
        <v>9.4062910893091267E-3</v>
      </c>
      <c r="AG321" s="2">
        <f>(Table2[[#This Row],[Close Price]]/Table2[[#This Row],[Current Month Low]])-1</f>
        <v>8.153144940747481E-2</v>
      </c>
      <c r="AH321" s="2">
        <f>(Table2[[#This Row],[Current Month High]]/Table2[[#This Row],[Close Price]])-1</f>
        <v>5.053774316442472E-2</v>
      </c>
      <c r="AI321">
        <v>6.2000606857489604</v>
      </c>
      <c r="AJ321">
        <v>234.02027027027</v>
      </c>
      <c r="AK321" t="str">
        <f>IF(AND(Table2[[#This Row],[20D EMA]]&gt;Table2[[#This Row],[50D EMA]],Table2[[#This Row],[50D EMA]]&gt;Table2[[#This Row],[200D EMA]]),"Uptrend","Downtrend/NoTrend")</f>
        <v>Uptrend</v>
      </c>
      <c r="AL321">
        <v>0.28000000000000003</v>
      </c>
      <c r="AM321" t="s">
        <v>10340</v>
      </c>
      <c r="AN321">
        <v>3.78</v>
      </c>
      <c r="AO321" t="s">
        <v>10340</v>
      </c>
      <c r="AQ321">
        <f>(Table2[[#This Row],[Sharpe Ratio]]-AVERAGE(Table2[Sharpe Ratio]))/_xlfn.STDEV.P(Table2[Sharpe Ratio])</f>
        <v>-0.75063663777647549</v>
      </c>
      <c r="AR3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4.3380364997841481E-2</v>
      </c>
      <c r="AS321">
        <f>_xlfn.RANK.AVG(Table2[[#This Row],[1Y Return vs Nifty Z-Score]],Table2[1Y Return vs Nifty Z-Score])</f>
        <v>17</v>
      </c>
      <c r="AT321">
        <f>_xlfn.RANK.AVG(Table2[[#This Row],[6M Return vs Nifty Z-Score]],Table2[6M Return vs Nifty Z-Score])</f>
        <v>438</v>
      </c>
      <c r="AU321">
        <f>_xlfn.RANK.AVG(Table2[[#This Row],[Sharpe Ratio Z-Score]],Table2[Sharpe Ratio Z-Score])</f>
        <v>547.5</v>
      </c>
      <c r="AV321">
        <f>(Table2[[#This Row],[Rank 1Y]]+Table2[[#This Row],[Rank 6M]]+Table2[[#This Row],[Rank Sharpe]])/3</f>
        <v>334.16666666666669</v>
      </c>
    </row>
    <row r="322" spans="1:48" x14ac:dyDescent="0.3">
      <c r="A322" t="s">
        <v>41</v>
      </c>
      <c r="B322" t="s">
        <v>42</v>
      </c>
      <c r="C322" t="s">
        <v>10297</v>
      </c>
      <c r="D322" t="s">
        <v>43</v>
      </c>
      <c r="E322">
        <v>632402.37498346996</v>
      </c>
      <c r="F322">
        <v>505.7</v>
      </c>
      <c r="G322">
        <v>-15.251356452602</v>
      </c>
      <c r="H322">
        <f>(Table2[[#This Row],[1Y Return vs Nifty]]-AVERAGE(Table2[1Y Return vs Nifty]))/_xlfn.STDEV.P(Table2[1Y Return vs Nifty])</f>
        <v>-0.69914326951106254</v>
      </c>
      <c r="I322">
        <v>2.3800658516716</v>
      </c>
      <c r="J322">
        <f>(Table2[[#This Row],[1M Return vs Nifty]]-AVERAGE(Table2[1M Return vs Nifty]))/_xlfn.STDEV.P(Table2[1M Return vs Nifty])</f>
        <v>7.9750857423517549E-2</v>
      </c>
      <c r="K322">
        <v>10.525265997271299</v>
      </c>
      <c r="L322">
        <f>(Table2[[#This Row],[6M Return vs Nifty]]-AVERAGE(Table2[6M Return vs Nifty]))/_xlfn.STDEV.P(Table2[6M Return vs Nifty])</f>
        <v>0.1310621356208124</v>
      </c>
      <c r="M322">
        <v>-1.8217917476601799</v>
      </c>
      <c r="N322">
        <f>(Table2[[#This Row],[1W Return vs Nifty]]-AVERAGE(Table2[1W Return vs Nifty]))/_xlfn.STDEV.P(Table2[1W Return vs Nifty])</f>
        <v>-0.5484871841688751</v>
      </c>
      <c r="O322">
        <v>494.32</v>
      </c>
      <c r="P322">
        <v>475.00172154508402</v>
      </c>
      <c r="Q322">
        <v>446.03769390215899</v>
      </c>
      <c r="R322">
        <v>68.343215448403299</v>
      </c>
      <c r="S322" s="2">
        <f>(Table2[[#This Row],[Close Price]]-Table2[[#This Row],[20D EMA]])/Table2[[#This Row],[20D EMA]]</f>
        <v>2.3021524518530498E-2</v>
      </c>
      <c r="T322" s="2">
        <f>(Table2[[#This Row],[Close Price]]-Table2[[#This Row],[50D EMA]])/Table2[[#This Row],[50D EMA]]</f>
        <v>6.4627720411329678E-2</v>
      </c>
      <c r="U322" s="2">
        <f>(Table2[[#This Row],[Close Price]]-Table2[[#This Row],[200D EMA]])/Table2[[#This Row],[200D EMA]]</f>
        <v>0.13376068191879828</v>
      </c>
      <c r="V322">
        <v>0.53542167511420302</v>
      </c>
      <c r="W322">
        <v>502</v>
      </c>
      <c r="X322">
        <v>508</v>
      </c>
      <c r="Y322">
        <v>502</v>
      </c>
      <c r="Z322">
        <v>508</v>
      </c>
      <c r="AA322">
        <v>479.55</v>
      </c>
      <c r="AB322">
        <v>509.3</v>
      </c>
      <c r="AC322" s="2">
        <f>(Table2[[#This Row],[Close Price]]/Table2[[#This Row],[Day Low]])-1</f>
        <v>7.3705179282868016E-3</v>
      </c>
      <c r="AD322" s="2">
        <f>(Table2[[#This Row],[Day High]]/Table2[[#This Row],[Close Price]])-1</f>
        <v>4.5481510777141132E-3</v>
      </c>
      <c r="AE322" s="2">
        <f>(Table2[[#This Row],[Close Price]]/Table2[[#This Row],[Current Week Low]])-1</f>
        <v>7.3705179282868016E-3</v>
      </c>
      <c r="AF322" s="2">
        <f>(Table2[[#This Row],[Current Week High]]/Table2[[#This Row],[Close Price]])-1</f>
        <v>4.5481510777141132E-3</v>
      </c>
      <c r="AG322" s="2">
        <f>(Table2[[#This Row],[Close Price]]/Table2[[#This Row],[Current Month Low]])-1</f>
        <v>5.4530288812428163E-2</v>
      </c>
      <c r="AH322" s="2">
        <f>(Table2[[#This Row],[Current Month High]]/Table2[[#This Row],[Close Price]])-1</f>
        <v>7.1188451651176265E-3</v>
      </c>
      <c r="AI322">
        <v>0.97884121020368398</v>
      </c>
      <c r="AJ322">
        <v>26.630775009390199</v>
      </c>
      <c r="AK322" t="str">
        <f>IF(AND(Table2[[#This Row],[20D EMA]]&gt;Table2[[#This Row],[50D EMA]],Table2[[#This Row],[50D EMA]]&gt;Table2[[#This Row],[200D EMA]]),"Uptrend","Downtrend/NoTrend")</f>
        <v>Uptrend</v>
      </c>
      <c r="AL322">
        <v>0.06</v>
      </c>
      <c r="AM322" t="s">
        <v>10340</v>
      </c>
      <c r="AN322">
        <v>2.65</v>
      </c>
      <c r="AO322" t="s">
        <v>10340</v>
      </c>
      <c r="AP322">
        <v>0.13889470449159799</v>
      </c>
      <c r="AQ322">
        <f>(Table2[[#This Row],[Sharpe Ratio]]-AVERAGE(Table2[Sharpe Ratio]))/_xlfn.STDEV.P(Table2[Sharpe Ratio])</f>
        <v>0.83360971531757222</v>
      </c>
      <c r="AR3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-0.20320774531803543</v>
      </c>
      <c r="AS322">
        <f>_xlfn.RANK.AVG(Table2[[#This Row],[1Y Return vs Nifty Z-Score]],Table2[1Y Return vs Nifty Z-Score])</f>
        <v>566</v>
      </c>
      <c r="AT322">
        <f>_xlfn.RANK.AVG(Table2[[#This Row],[6M Return vs Nifty Z-Score]],Table2[6M Return vs Nifty Z-Score])</f>
        <v>289</v>
      </c>
      <c r="AU322">
        <f>_xlfn.RANK.AVG(Table2[[#This Row],[Sharpe Ratio Z-Score]],Table2[Sharpe Ratio Z-Score])</f>
        <v>148</v>
      </c>
      <c r="AV322">
        <f>(Table2[[#This Row],[Rank 1Y]]+Table2[[#This Row],[Rank 6M]]+Table2[[#This Row],[Rank Sharpe]])/3</f>
        <v>334.33333333333331</v>
      </c>
    </row>
    <row r="323" spans="1:48" x14ac:dyDescent="0.3">
      <c r="A323" t="s">
        <v>376</v>
      </c>
      <c r="B323" t="s">
        <v>377</v>
      </c>
      <c r="C323" t="s">
        <v>10306</v>
      </c>
      <c r="D323" t="s">
        <v>92</v>
      </c>
      <c r="E323">
        <v>63820.6962706349</v>
      </c>
      <c r="F323">
        <v>309.14999999999998</v>
      </c>
      <c r="G323">
        <v>66.7166405378441</v>
      </c>
      <c r="H323">
        <f>(Table2[[#This Row],[1Y Return vs Nifty]]-AVERAGE(Table2[1Y Return vs Nifty]))/_xlfn.STDEV.P(Table2[1Y Return vs Nifty])</f>
        <v>0.60077998406230071</v>
      </c>
      <c r="I323">
        <v>-12.331946607085101</v>
      </c>
      <c r="J323">
        <f>(Table2[[#This Row],[1M Return vs Nifty]]-AVERAGE(Table2[1M Return vs Nifty]))/_xlfn.STDEV.P(Table2[1M Return vs Nifty])</f>
        <v>-1.304067951485963</v>
      </c>
      <c r="K323">
        <v>8.0354977641650809</v>
      </c>
      <c r="L323">
        <f>(Table2[[#This Row],[6M Return vs Nifty]]-AVERAGE(Table2[6M Return vs Nifty]))/_xlfn.STDEV.P(Table2[6M Return vs Nifty])</f>
        <v>4.5630214371315141E-2</v>
      </c>
      <c r="M323">
        <v>-3.5358205583302502</v>
      </c>
      <c r="N323">
        <f>(Table2[[#This Row],[1W Return vs Nifty]]-AVERAGE(Table2[1W Return vs Nifty]))/_xlfn.STDEV.P(Table2[1W Return vs Nifty])</f>
        <v>-0.91546551181403391</v>
      </c>
      <c r="O323">
        <v>317.82</v>
      </c>
      <c r="P323">
        <v>315.44379956031401</v>
      </c>
      <c r="Q323">
        <v>257.91226095350601</v>
      </c>
      <c r="R323">
        <v>32.193287105574001</v>
      </c>
      <c r="S323" s="2">
        <f>(Table2[[#This Row],[Close Price]]-Table2[[#This Row],[20D EMA]])/Table2[[#This Row],[20D EMA]]</f>
        <v>-2.7279592222012511E-2</v>
      </c>
      <c r="T323" s="2">
        <f>(Table2[[#This Row],[Close Price]]-Table2[[#This Row],[50D EMA]])/Table2[[#This Row],[50D EMA]]</f>
        <v>-1.9952205651487628E-2</v>
      </c>
      <c r="U323" s="2">
        <f>(Table2[[#This Row],[Close Price]]-Table2[[#This Row],[200D EMA]])/Table2[[#This Row],[200D EMA]]</f>
        <v>0.1986634480154886</v>
      </c>
      <c r="V323">
        <v>0.24902279859547499</v>
      </c>
      <c r="W323">
        <v>308.64999999999998</v>
      </c>
      <c r="X323">
        <v>313.95</v>
      </c>
      <c r="Y323">
        <v>308.64999999999998</v>
      </c>
      <c r="Z323">
        <v>313.95</v>
      </c>
      <c r="AA323">
        <v>308.64999999999998</v>
      </c>
      <c r="AB323">
        <v>342</v>
      </c>
      <c r="AC323" s="2">
        <f>(Table2[[#This Row],[Close Price]]/Table2[[#This Row],[Day Low]])-1</f>
        <v>1.6199578810951465E-3</v>
      </c>
      <c r="AD323" s="2">
        <f>(Table2[[#This Row],[Day High]]/Table2[[#This Row],[Close Price]])-1</f>
        <v>1.5526443474041862E-2</v>
      </c>
      <c r="AE323" s="2">
        <f>(Table2[[#This Row],[Close Price]]/Table2[[#This Row],[Current Week Low]])-1</f>
        <v>1.6199578810951465E-3</v>
      </c>
      <c r="AF323" s="2">
        <f>(Table2[[#This Row],[Current Week High]]/Table2[[#This Row],[Close Price]])-1</f>
        <v>1.5526443474041862E-2</v>
      </c>
      <c r="AG323" s="2">
        <f>(Table2[[#This Row],[Close Price]]/Table2[[#This Row],[Current Month Low]])-1</f>
        <v>1.6199578810951465E-3</v>
      </c>
      <c r="AH323" s="2">
        <f>(Table2[[#This Row],[Current Month High]]/Table2[[#This Row],[Close Price]])-1</f>
        <v>0.10625909752547313</v>
      </c>
      <c r="AI323">
        <v>16.755620249069999</v>
      </c>
      <c r="AJ323">
        <v>117.405063291139</v>
      </c>
      <c r="AK323" t="str">
        <f>IF(AND(Table2[[#This Row],[20D EMA]]&gt;Table2[[#This Row],[50D EMA]],Table2[[#This Row],[50D EMA]]&gt;Table2[[#This Row],[200D EMA]]),"Uptrend","Downtrend/NoTrend")</f>
        <v>Uptrend</v>
      </c>
      <c r="AL323">
        <v>0.02</v>
      </c>
      <c r="AM323" t="s">
        <v>10340</v>
      </c>
      <c r="AN323">
        <v>-3.47</v>
      </c>
      <c r="AO323" t="s">
        <v>10339</v>
      </c>
      <c r="AQ323">
        <f>(Table2[[#This Row],[Sharpe Ratio]]-AVERAGE(Table2[Sharpe Ratio]))/_xlfn.STDEV.P(Table2[Sharpe Ratio])</f>
        <v>-0.75063663777647549</v>
      </c>
      <c r="AR3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-2.3237599026428564</v>
      </c>
      <c r="AS323">
        <f>_xlfn.RANK.AVG(Table2[[#This Row],[1Y Return vs Nifty Z-Score]],Table2[1Y Return vs Nifty Z-Score])</f>
        <v>152</v>
      </c>
      <c r="AT323">
        <f>_xlfn.RANK.AVG(Table2[[#This Row],[6M Return vs Nifty Z-Score]],Table2[6M Return vs Nifty Z-Score])</f>
        <v>304</v>
      </c>
      <c r="AU323">
        <f>_xlfn.RANK.AVG(Table2[[#This Row],[Sharpe Ratio Z-Score]],Table2[Sharpe Ratio Z-Score])</f>
        <v>547.5</v>
      </c>
      <c r="AV323">
        <f>(Table2[[#This Row],[Rank 1Y]]+Table2[[#This Row],[Rank 6M]]+Table2[[#This Row],[Rank Sharpe]])/3</f>
        <v>334.5</v>
      </c>
    </row>
    <row r="324" spans="1:48" x14ac:dyDescent="0.3">
      <c r="A324" t="s">
        <v>886</v>
      </c>
      <c r="B324" t="s">
        <v>887</v>
      </c>
      <c r="C324" t="s">
        <v>10293</v>
      </c>
      <c r="D324" t="s">
        <v>178</v>
      </c>
      <c r="E324">
        <v>17504.90392827</v>
      </c>
      <c r="F324">
        <v>1772.15</v>
      </c>
      <c r="G324">
        <v>44.596986791033601</v>
      </c>
      <c r="H324">
        <f>(Table2[[#This Row],[1Y Return vs Nifty]]-AVERAGE(Table2[1Y Return vs Nifty]))/_xlfn.STDEV.P(Table2[1Y Return vs Nifty])</f>
        <v>0.24998634115040197</v>
      </c>
      <c r="I324">
        <v>-1.3794194688171799</v>
      </c>
      <c r="J324">
        <f>(Table2[[#This Row],[1M Return vs Nifty]]-AVERAGE(Table2[1M Return vs Nifty]))/_xlfn.STDEV.P(Table2[1M Return vs Nifty])</f>
        <v>-0.27386809939125356</v>
      </c>
      <c r="K324">
        <v>4.5957778349629397</v>
      </c>
      <c r="L324">
        <f>(Table2[[#This Row],[6M Return vs Nifty]]-AVERAGE(Table2[6M Return vs Nifty]))/_xlfn.STDEV.P(Table2[6M Return vs Nifty])</f>
        <v>-7.2397591672825543E-2</v>
      </c>
      <c r="M324">
        <v>-4.9205420597977696</v>
      </c>
      <c r="N324">
        <f>(Table2[[#This Row],[1W Return vs Nifty]]-AVERAGE(Table2[1W Return vs Nifty]))/_xlfn.STDEV.P(Table2[1W Return vs Nifty])</f>
        <v>-1.2119382301834447</v>
      </c>
      <c r="O324">
        <v>1792.56</v>
      </c>
      <c r="P324">
        <v>1706.2248065219401</v>
      </c>
      <c r="Q324">
        <v>1445.7854258179</v>
      </c>
      <c r="R324">
        <v>42.797982234678898</v>
      </c>
      <c r="S324" s="2">
        <f>(Table2[[#This Row],[Close Price]]-Table2[[#This Row],[20D EMA]])/Table2[[#This Row],[20D EMA]]</f>
        <v>-1.1385950818940428E-2</v>
      </c>
      <c r="T324" s="2">
        <f>(Table2[[#This Row],[Close Price]]-Table2[[#This Row],[50D EMA]])/Table2[[#This Row],[50D EMA]]</f>
        <v>3.8638046537633836E-2</v>
      </c>
      <c r="U324" s="2">
        <f>(Table2[[#This Row],[Close Price]]-Table2[[#This Row],[200D EMA]])/Table2[[#This Row],[200D EMA]]</f>
        <v>0.22573513908363776</v>
      </c>
      <c r="V324">
        <v>0.38907077358994202</v>
      </c>
      <c r="W324">
        <v>1757.25</v>
      </c>
      <c r="X324">
        <v>1779.8</v>
      </c>
      <c r="Y324">
        <v>1757.25</v>
      </c>
      <c r="Z324">
        <v>1779.8</v>
      </c>
      <c r="AA324">
        <v>1719.15</v>
      </c>
      <c r="AB324">
        <v>1883.55</v>
      </c>
      <c r="AC324" s="2">
        <f>(Table2[[#This Row],[Close Price]]/Table2[[#This Row],[Day Low]])-1</f>
        <v>8.4791577749325775E-3</v>
      </c>
      <c r="AD324" s="2">
        <f>(Table2[[#This Row],[Day High]]/Table2[[#This Row],[Close Price]])-1</f>
        <v>4.3167903394181195E-3</v>
      </c>
      <c r="AE324" s="2">
        <f>(Table2[[#This Row],[Close Price]]/Table2[[#This Row],[Current Week Low]])-1</f>
        <v>8.4791577749325775E-3</v>
      </c>
      <c r="AF324" s="2">
        <f>(Table2[[#This Row],[Current Week High]]/Table2[[#This Row],[Close Price]])-1</f>
        <v>4.3167903394181195E-3</v>
      </c>
      <c r="AG324" s="2">
        <f>(Table2[[#This Row],[Close Price]]/Table2[[#This Row],[Current Month Low]])-1</f>
        <v>3.0829188843323641E-2</v>
      </c>
      <c r="AH324" s="2">
        <f>(Table2[[#This Row],[Current Month High]]/Table2[[#This Row],[Close Price]])-1</f>
        <v>6.2861495923031363E-2</v>
      </c>
      <c r="AI324">
        <v>7.9000084642947703</v>
      </c>
      <c r="AJ324">
        <v>81.062579821200501</v>
      </c>
      <c r="AK324" t="str">
        <f>IF(AND(Table2[[#This Row],[20D EMA]]&gt;Table2[[#This Row],[50D EMA]],Table2[[#This Row],[50D EMA]]&gt;Table2[[#This Row],[200D EMA]]),"Uptrend","Downtrend/NoTrend")</f>
        <v>Uptrend</v>
      </c>
      <c r="AL324">
        <v>0.19</v>
      </c>
      <c r="AM324" t="s">
        <v>10340</v>
      </c>
      <c r="AN324">
        <v>-2.27</v>
      </c>
      <c r="AO324" t="s">
        <v>10339</v>
      </c>
      <c r="AP324">
        <v>3.1651444550839999E-2</v>
      </c>
      <c r="AQ324">
        <f>(Table2[[#This Row],[Sharpe Ratio]]-AVERAGE(Table2[Sharpe Ratio]))/_xlfn.STDEV.P(Table2[Sharpe Ratio])</f>
        <v>-0.38961721818542816</v>
      </c>
      <c r="AR3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-1.6978347982825501</v>
      </c>
      <c r="AS324">
        <f>_xlfn.RANK.AVG(Table2[[#This Row],[1Y Return vs Nifty Z-Score]],Table2[1Y Return vs Nifty Z-Score])</f>
        <v>226</v>
      </c>
      <c r="AT324">
        <f>_xlfn.RANK.AVG(Table2[[#This Row],[6M Return vs Nifty Z-Score]],Table2[6M Return vs Nifty Z-Score])</f>
        <v>333</v>
      </c>
      <c r="AU324">
        <f>_xlfn.RANK.AVG(Table2[[#This Row],[Sharpe Ratio Z-Score]],Table2[Sharpe Ratio Z-Score])</f>
        <v>445</v>
      </c>
      <c r="AV324">
        <f>(Table2[[#This Row],[Rank 1Y]]+Table2[[#This Row],[Rank 6M]]+Table2[[#This Row],[Rank Sharpe]])/3</f>
        <v>334.66666666666669</v>
      </c>
    </row>
    <row r="325" spans="1:48" x14ac:dyDescent="0.3">
      <c r="A325" t="s">
        <v>1442</v>
      </c>
      <c r="B325" t="s">
        <v>1443</v>
      </c>
      <c r="C325" t="s">
        <v>10305</v>
      </c>
      <c r="D325" t="s">
        <v>127</v>
      </c>
      <c r="E325">
        <v>7389.2818974800002</v>
      </c>
      <c r="F325">
        <v>681.05</v>
      </c>
      <c r="G325">
        <v>27.313502762071899</v>
      </c>
      <c r="H325">
        <f>(Table2[[#This Row],[1Y Return vs Nifty]]-AVERAGE(Table2[1Y Return vs Nifty]))/_xlfn.STDEV.P(Table2[1Y Return vs Nifty])</f>
        <v>-2.4110911642414933E-2</v>
      </c>
      <c r="I325">
        <v>10.953941674827</v>
      </c>
      <c r="J325">
        <f>(Table2[[#This Row],[1M Return vs Nifty]]-AVERAGE(Table2[1M Return vs Nifty]))/_xlfn.STDEV.P(Table2[1M Return vs Nifty])</f>
        <v>0.88621364846572781</v>
      </c>
      <c r="K325">
        <v>-2.9263510158258699</v>
      </c>
      <c r="L325">
        <f>(Table2[[#This Row],[6M Return vs Nifty]]-AVERAGE(Table2[6M Return vs Nifty]))/_xlfn.STDEV.P(Table2[6M Return vs Nifty])</f>
        <v>-0.33050592122100203</v>
      </c>
      <c r="M325">
        <v>0.58259880890428595</v>
      </c>
      <c r="N325">
        <f>(Table2[[#This Row],[1W Return vs Nifty]]-AVERAGE(Table2[1W Return vs Nifty]))/_xlfn.STDEV.P(Table2[1W Return vs Nifty])</f>
        <v>-3.3700489825681877E-2</v>
      </c>
      <c r="O325">
        <v>647.13</v>
      </c>
      <c r="P325">
        <v>626.78259719961295</v>
      </c>
      <c r="Q325">
        <v>586.77360868835399</v>
      </c>
      <c r="R325">
        <v>63.667031423949197</v>
      </c>
      <c r="S325" s="2">
        <f>(Table2[[#This Row],[Close Price]]-Table2[[#This Row],[20D EMA]])/Table2[[#This Row],[20D EMA]]</f>
        <v>5.241605241605235E-2</v>
      </c>
      <c r="T325" s="2">
        <f>(Table2[[#This Row],[Close Price]]-Table2[[#This Row],[50D EMA]])/Table2[[#This Row],[50D EMA]]</f>
        <v>8.658090228230178E-2</v>
      </c>
      <c r="U325" s="2">
        <f>(Table2[[#This Row],[Close Price]]-Table2[[#This Row],[200D EMA]])/Table2[[#This Row],[200D EMA]]</f>
        <v>0.16066910630555958</v>
      </c>
      <c r="V325">
        <v>1.72805416485898</v>
      </c>
      <c r="W325">
        <v>670</v>
      </c>
      <c r="X325">
        <v>691.55</v>
      </c>
      <c r="Y325">
        <v>670</v>
      </c>
      <c r="Z325">
        <v>691.55</v>
      </c>
      <c r="AA325">
        <v>549.29999999999995</v>
      </c>
      <c r="AB325">
        <v>725.15</v>
      </c>
      <c r="AC325" s="2">
        <f>(Table2[[#This Row],[Close Price]]/Table2[[#This Row],[Day Low]])-1</f>
        <v>1.6492537313432809E-2</v>
      </c>
      <c r="AD325" s="2">
        <f>(Table2[[#This Row],[Day High]]/Table2[[#This Row],[Close Price]])-1</f>
        <v>1.5417370237133854E-2</v>
      </c>
      <c r="AE325" s="2">
        <f>(Table2[[#This Row],[Close Price]]/Table2[[#This Row],[Current Week Low]])-1</f>
        <v>1.6492537313432809E-2</v>
      </c>
      <c r="AF325" s="2">
        <f>(Table2[[#This Row],[Current Week High]]/Table2[[#This Row],[Close Price]])-1</f>
        <v>1.5417370237133854E-2</v>
      </c>
      <c r="AG325" s="2">
        <f>(Table2[[#This Row],[Close Price]]/Table2[[#This Row],[Current Month Low]])-1</f>
        <v>0.23985071909703271</v>
      </c>
      <c r="AH325" s="2">
        <f>(Table2[[#This Row],[Current Month High]]/Table2[[#This Row],[Close Price]])-1</f>
        <v>6.4752954995962231E-2</v>
      </c>
      <c r="AI325">
        <v>23.581234857939901</v>
      </c>
      <c r="AJ325">
        <v>61.8368680567932</v>
      </c>
      <c r="AK325" t="str">
        <f>IF(AND(Table2[[#This Row],[20D EMA]]&gt;Table2[[#This Row],[50D EMA]],Table2[[#This Row],[50D EMA]]&gt;Table2[[#This Row],[200D EMA]]),"Uptrend","Downtrend/NoTrend")</f>
        <v>Uptrend</v>
      </c>
      <c r="AL325">
        <v>0</v>
      </c>
      <c r="AM325">
        <v>0</v>
      </c>
      <c r="AN325">
        <v>21.06</v>
      </c>
      <c r="AO325" t="s">
        <v>10340</v>
      </c>
      <c r="AP325">
        <v>9.0614580193949995E-2</v>
      </c>
      <c r="AQ325">
        <f>(Table2[[#This Row],[Sharpe Ratio]]-AVERAGE(Table2[Sharpe Ratio]))/_xlfn.STDEV.P(Table2[Sharpe Ratio])</f>
        <v>0.28292197581413392</v>
      </c>
      <c r="AR3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0.78081830159076304</v>
      </c>
      <c r="AS325">
        <f>_xlfn.RANK.AVG(Table2[[#This Row],[1Y Return vs Nifty Z-Score]],Table2[1Y Return vs Nifty Z-Score])</f>
        <v>309</v>
      </c>
      <c r="AT325">
        <f>_xlfn.RANK.AVG(Table2[[#This Row],[6M Return vs Nifty Z-Score]],Table2[6M Return vs Nifty Z-Score])</f>
        <v>437</v>
      </c>
      <c r="AU325">
        <f>_xlfn.RANK.AVG(Table2[[#This Row],[Sharpe Ratio Z-Score]],Table2[Sharpe Ratio Z-Score])</f>
        <v>259</v>
      </c>
      <c r="AV325">
        <f>(Table2[[#This Row],[Rank 1Y]]+Table2[[#This Row],[Rank 6M]]+Table2[[#This Row],[Rank Sharpe]])/3</f>
        <v>335</v>
      </c>
    </row>
    <row r="326" spans="1:48" x14ac:dyDescent="0.3">
      <c r="A326" t="s">
        <v>194</v>
      </c>
      <c r="B326" t="s">
        <v>195</v>
      </c>
      <c r="C326" t="s">
        <v>10301</v>
      </c>
      <c r="D326" t="s">
        <v>196</v>
      </c>
      <c r="E326">
        <v>133610.07733920001</v>
      </c>
      <c r="F326">
        <v>4875.2</v>
      </c>
      <c r="G326">
        <v>15.781429316019601</v>
      </c>
      <c r="H326">
        <f>(Table2[[#This Row],[1Y Return vs Nifty]]-AVERAGE(Table2[1Y Return vs Nifty]))/_xlfn.STDEV.P(Table2[1Y Return vs Nifty])</f>
        <v>-0.20699704995059595</v>
      </c>
      <c r="I326">
        <v>-0.25752467941846002</v>
      </c>
      <c r="J326">
        <f>(Table2[[#This Row],[1M Return vs Nifty]]-AVERAGE(Table2[1M Return vs Nifty]))/_xlfn.STDEV.P(Table2[1M Return vs Nifty])</f>
        <v>-0.16834214802737812</v>
      </c>
      <c r="K326">
        <v>10.2733428910303</v>
      </c>
      <c r="L326">
        <f>(Table2[[#This Row],[6M Return vs Nifty]]-AVERAGE(Table2[6M Return vs Nifty]))/_xlfn.STDEV.P(Table2[6M Return vs Nifty])</f>
        <v>0.12241784709341852</v>
      </c>
      <c r="M326">
        <v>2.6052208053887999E-2</v>
      </c>
      <c r="N326">
        <f>(Table2[[#This Row],[1W Return vs Nifty]]-AVERAGE(Table2[1W Return vs Nifty]))/_xlfn.STDEV.P(Table2[1W Return vs Nifty])</f>
        <v>-0.15285866241020946</v>
      </c>
      <c r="O326">
        <v>4836.83</v>
      </c>
      <c r="P326">
        <v>4788.7179139837799</v>
      </c>
      <c r="Q326">
        <v>4339.5723256379797</v>
      </c>
      <c r="R326">
        <v>55.1279289344115</v>
      </c>
      <c r="S326" s="2">
        <f>(Table2[[#This Row],[Close Price]]-Table2[[#This Row],[20D EMA]])/Table2[[#This Row],[20D EMA]]</f>
        <v>7.9328816600955365E-3</v>
      </c>
      <c r="T326" s="2">
        <f>(Table2[[#This Row],[Close Price]]-Table2[[#This Row],[50D EMA]])/Table2[[#This Row],[50D EMA]]</f>
        <v>1.8059549042068055E-2</v>
      </c>
      <c r="U326" s="2">
        <f>(Table2[[#This Row],[Close Price]]-Table2[[#This Row],[200D EMA]])/Table2[[#This Row],[200D EMA]]</f>
        <v>0.12342867779793833</v>
      </c>
      <c r="V326">
        <v>0.57066241891691205</v>
      </c>
      <c r="W326">
        <v>4865.05</v>
      </c>
      <c r="X326">
        <v>4915.95</v>
      </c>
      <c r="Y326">
        <v>4865.05</v>
      </c>
      <c r="Z326">
        <v>4915.95</v>
      </c>
      <c r="AA326">
        <v>4548</v>
      </c>
      <c r="AB326">
        <v>5023</v>
      </c>
      <c r="AC326" s="2">
        <f>(Table2[[#This Row],[Close Price]]/Table2[[#This Row],[Day Low]])-1</f>
        <v>2.0863094932219717E-3</v>
      </c>
      <c r="AD326" s="2">
        <f>(Table2[[#This Row],[Day High]]/Table2[[#This Row],[Close Price]])-1</f>
        <v>8.3586314407613216E-3</v>
      </c>
      <c r="AE326" s="2">
        <f>(Table2[[#This Row],[Close Price]]/Table2[[#This Row],[Current Week Low]])-1</f>
        <v>2.0863094932219717E-3</v>
      </c>
      <c r="AF326" s="2">
        <f>(Table2[[#This Row],[Current Week High]]/Table2[[#This Row],[Close Price]])-1</f>
        <v>8.3586314407613216E-3</v>
      </c>
      <c r="AG326" s="2">
        <f>(Table2[[#This Row],[Close Price]]/Table2[[#This Row],[Current Month Low]])-1</f>
        <v>7.1943711521547993E-2</v>
      </c>
      <c r="AH326" s="2">
        <f>(Table2[[#This Row],[Current Month High]]/Table2[[#This Row],[Close Price]])-1</f>
        <v>3.0316704955694274E-2</v>
      </c>
      <c r="AI326">
        <v>3.7680505415162302</v>
      </c>
      <c r="AJ326">
        <v>48.861068702289998</v>
      </c>
      <c r="AK326" t="str">
        <f>IF(AND(Table2[[#This Row],[20D EMA]]&gt;Table2[[#This Row],[50D EMA]],Table2[[#This Row],[50D EMA]]&gt;Table2[[#This Row],[200D EMA]]),"Uptrend","Downtrend/NoTrend")</f>
        <v>Uptrend</v>
      </c>
      <c r="AL326">
        <v>0</v>
      </c>
      <c r="AM326" t="s">
        <v>10341</v>
      </c>
      <c r="AN326">
        <v>6.05</v>
      </c>
      <c r="AO326" t="s">
        <v>10340</v>
      </c>
      <c r="AP326">
        <v>6.1302548932744998E-2</v>
      </c>
      <c r="AQ326">
        <f>(Table2[[#This Row],[Sharpe Ratio]]-AVERAGE(Table2[Sharpe Ratio]))/_xlfn.STDEV.P(Table2[Sharpe Ratio])</f>
        <v>-5.1413870878652172E-2</v>
      </c>
      <c r="AR3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-0.45719388417341716</v>
      </c>
      <c r="AS326">
        <f>_xlfn.RANK.AVG(Table2[[#This Row],[1Y Return vs Nifty Z-Score]],Table2[1Y Return vs Nifty Z-Score])</f>
        <v>357</v>
      </c>
      <c r="AT326">
        <f>_xlfn.RANK.AVG(Table2[[#This Row],[6M Return vs Nifty Z-Score]],Table2[6M Return vs Nifty Z-Score])</f>
        <v>293</v>
      </c>
      <c r="AU326">
        <f>_xlfn.RANK.AVG(Table2[[#This Row],[Sharpe Ratio Z-Score]],Table2[Sharpe Ratio Z-Score])</f>
        <v>362</v>
      </c>
      <c r="AV326">
        <f>(Table2[[#This Row],[Rank 1Y]]+Table2[[#This Row],[Rank 6M]]+Table2[[#This Row],[Rank Sharpe]])/3</f>
        <v>337.33333333333331</v>
      </c>
    </row>
    <row r="327" spans="1:48" x14ac:dyDescent="0.3">
      <c r="A327" t="s">
        <v>1488</v>
      </c>
      <c r="B327" t="s">
        <v>1489</v>
      </c>
      <c r="C327" t="s">
        <v>628</v>
      </c>
      <c r="D327" t="s">
        <v>473</v>
      </c>
      <c r="E327">
        <v>6935.1310722199996</v>
      </c>
      <c r="F327">
        <v>2306.1999999999998</v>
      </c>
      <c r="G327">
        <v>30.573609960098899</v>
      </c>
      <c r="H327">
        <f>(Table2[[#This Row],[1Y Return vs Nifty]]-AVERAGE(Table2[1Y Return vs Nifty]))/_xlfn.STDEV.P(Table2[1Y Return vs Nifty])</f>
        <v>2.7590841620521982E-2</v>
      </c>
      <c r="I327">
        <v>19.185762263397098</v>
      </c>
      <c r="J327">
        <f>(Table2[[#This Row],[1M Return vs Nifty]]-AVERAGE(Table2[1M Return vs Nifty]))/_xlfn.STDEV.P(Table2[1M Return vs Nifty])</f>
        <v>1.6605025633212476</v>
      </c>
      <c r="K327">
        <v>80.456406099649101</v>
      </c>
      <c r="L327">
        <f>(Table2[[#This Row],[6M Return vs Nifty]]-AVERAGE(Table2[6M Return vs Nifty]))/_xlfn.STDEV.P(Table2[6M Return vs Nifty])</f>
        <v>2.5306234982703542</v>
      </c>
      <c r="M327">
        <v>0.62452547213324205</v>
      </c>
      <c r="N327">
        <f>(Table2[[#This Row],[1W Return vs Nifty]]-AVERAGE(Table2[1W Return vs Nifty]))/_xlfn.STDEV.P(Table2[1W Return vs Nifty])</f>
        <v>-2.4723874812140112E-2</v>
      </c>
      <c r="O327">
        <v>2205.5300000000002</v>
      </c>
      <c r="P327">
        <v>1968.4132268902899</v>
      </c>
      <c r="Q327">
        <v>1587.07638436966</v>
      </c>
      <c r="R327">
        <v>57.541640414086999</v>
      </c>
      <c r="S327" s="2">
        <f>(Table2[[#This Row],[Close Price]]-Table2[[#This Row],[20D EMA]])/Table2[[#This Row],[20D EMA]]</f>
        <v>4.5644357592052529E-2</v>
      </c>
      <c r="T327" s="2">
        <f>(Table2[[#This Row],[Close Price]]-Table2[[#This Row],[50D EMA]])/Table2[[#This Row],[50D EMA]]</f>
        <v>0.17160358836002504</v>
      </c>
      <c r="U327" s="2">
        <f>(Table2[[#This Row],[Close Price]]-Table2[[#This Row],[200D EMA]])/Table2[[#This Row],[200D EMA]]</f>
        <v>0.45311216442550406</v>
      </c>
      <c r="V327">
        <v>0.85511141188750195</v>
      </c>
      <c r="W327">
        <v>2300</v>
      </c>
      <c r="X327">
        <v>2370.1999999999998</v>
      </c>
      <c r="Y327">
        <v>2300</v>
      </c>
      <c r="Z327">
        <v>2370.1999999999998</v>
      </c>
      <c r="AA327">
        <v>1937.15</v>
      </c>
      <c r="AB327">
        <v>2493</v>
      </c>
      <c r="AC327" s="2">
        <f>(Table2[[#This Row],[Close Price]]/Table2[[#This Row],[Day Low]])-1</f>
        <v>2.6956521739129879E-3</v>
      </c>
      <c r="AD327" s="2">
        <f>(Table2[[#This Row],[Day High]]/Table2[[#This Row],[Close Price]])-1</f>
        <v>2.775127916052389E-2</v>
      </c>
      <c r="AE327" s="2">
        <f>(Table2[[#This Row],[Close Price]]/Table2[[#This Row],[Current Week Low]])-1</f>
        <v>2.6956521739129879E-3</v>
      </c>
      <c r="AF327" s="2">
        <f>(Table2[[#This Row],[Current Week High]]/Table2[[#This Row],[Close Price]])-1</f>
        <v>2.775127916052389E-2</v>
      </c>
      <c r="AG327" s="2">
        <f>(Table2[[#This Row],[Close Price]]/Table2[[#This Row],[Current Month Low]])-1</f>
        <v>0.1905118343958907</v>
      </c>
      <c r="AH327" s="2">
        <f>(Table2[[#This Row],[Current Month High]]/Table2[[#This Row],[Close Price]])-1</f>
        <v>8.0999046049778922E-2</v>
      </c>
      <c r="AI327">
        <v>8.0999046049778904</v>
      </c>
      <c r="AJ327">
        <v>115.180779099603</v>
      </c>
      <c r="AK327" t="str">
        <f>IF(AND(Table2[[#This Row],[20D EMA]]&gt;Table2[[#This Row],[50D EMA]],Table2[[#This Row],[50D EMA]]&gt;Table2[[#This Row],[200D EMA]]),"Uptrend","Downtrend/NoTrend")</f>
        <v>Uptrend</v>
      </c>
      <c r="AL327">
        <v>0.48</v>
      </c>
      <c r="AM327" t="s">
        <v>10340</v>
      </c>
      <c r="AN327">
        <v>-0.44</v>
      </c>
      <c r="AO327" t="s">
        <v>10339</v>
      </c>
      <c r="AP327">
        <v>-8.2325945375505999E-2</v>
      </c>
      <c r="AQ327">
        <f>(Table2[[#This Row],[Sharpe Ratio]]-AVERAGE(Table2[Sharpe Ratio]))/_xlfn.STDEV.P(Table2[Sharpe Ratio])</f>
        <v>-1.6896542857391075</v>
      </c>
      <c r="AR3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2.5043387426608765</v>
      </c>
      <c r="AS327">
        <f>_xlfn.RANK.AVG(Table2[[#This Row],[1Y Return vs Nifty Z-Score]],Table2[1Y Return vs Nifty Z-Score])</f>
        <v>291</v>
      </c>
      <c r="AT327">
        <f>_xlfn.RANK.AVG(Table2[[#This Row],[6M Return vs Nifty Z-Score]],Table2[6M Return vs Nifty Z-Score])</f>
        <v>16</v>
      </c>
      <c r="AU327">
        <f>_xlfn.RANK.AVG(Table2[[#This Row],[Sharpe Ratio Z-Score]],Table2[Sharpe Ratio Z-Score])</f>
        <v>707</v>
      </c>
      <c r="AV327">
        <f>(Table2[[#This Row],[Rank 1Y]]+Table2[[#This Row],[Rank 6M]]+Table2[[#This Row],[Rank Sharpe]])/3</f>
        <v>338</v>
      </c>
    </row>
    <row r="328" spans="1:48" x14ac:dyDescent="0.3">
      <c r="A328" t="s">
        <v>1540</v>
      </c>
      <c r="B328" t="s">
        <v>1541</v>
      </c>
      <c r="C328" t="s">
        <v>10308</v>
      </c>
      <c r="D328" t="s">
        <v>297</v>
      </c>
      <c r="E328">
        <v>6536.2216923599999</v>
      </c>
      <c r="F328">
        <v>682.6</v>
      </c>
      <c r="G328">
        <v>-3.3409695799003298</v>
      </c>
      <c r="H328">
        <f>(Table2[[#This Row],[1Y Return vs Nifty]]-AVERAGE(Table2[1Y Return vs Nifty]))/_xlfn.STDEV.P(Table2[1Y Return vs Nifty])</f>
        <v>-0.51025749184975877</v>
      </c>
      <c r="I328">
        <v>28.426110263473898</v>
      </c>
      <c r="J328">
        <f>(Table2[[#This Row],[1M Return vs Nifty]]-AVERAGE(Table2[1M Return vs Nifty]))/_xlfn.STDEV.P(Table2[1M Return vs Nifty])</f>
        <v>2.5296540406750121</v>
      </c>
      <c r="K328">
        <v>20.812051955915798</v>
      </c>
      <c r="L328">
        <f>(Table2[[#This Row],[6M Return vs Nifty]]-AVERAGE(Table2[6M Return vs Nifty]))/_xlfn.STDEV.P(Table2[6M Return vs Nifty])</f>
        <v>0.48403470400840931</v>
      </c>
      <c r="M328">
        <v>7.6857018332256404</v>
      </c>
      <c r="N328">
        <f>(Table2[[#This Row],[1W Return vs Nifty]]-AVERAGE(Table2[1W Return vs Nifty]))/_xlfn.STDEV.P(Table2[1W Return vs Nifty])</f>
        <v>1.4870935906061877</v>
      </c>
      <c r="O328">
        <v>633.91</v>
      </c>
      <c r="P328">
        <v>589.68877561747195</v>
      </c>
      <c r="Q328">
        <v>548.05574005218398</v>
      </c>
      <c r="R328">
        <v>65.391523957702802</v>
      </c>
      <c r="S328" s="2">
        <f>(Table2[[#This Row],[Close Price]]-Table2[[#This Row],[20D EMA]])/Table2[[#This Row],[20D EMA]]</f>
        <v>7.6809010742850015E-2</v>
      </c>
      <c r="T328" s="2">
        <f>(Table2[[#This Row],[Close Price]]-Table2[[#This Row],[50D EMA]])/Table2[[#This Row],[50D EMA]]</f>
        <v>0.15755976410648032</v>
      </c>
      <c r="U328" s="2">
        <f>(Table2[[#This Row],[Close Price]]-Table2[[#This Row],[200D EMA]])/Table2[[#This Row],[200D EMA]]</f>
        <v>0.24549375203150905</v>
      </c>
      <c r="V328">
        <v>1.3186696833089</v>
      </c>
      <c r="W328">
        <v>675.9</v>
      </c>
      <c r="X328">
        <v>697.85</v>
      </c>
      <c r="Y328">
        <v>675.9</v>
      </c>
      <c r="Z328">
        <v>697.85</v>
      </c>
      <c r="AA328">
        <v>538</v>
      </c>
      <c r="AB328">
        <v>714.95</v>
      </c>
      <c r="AC328" s="2">
        <f>(Table2[[#This Row],[Close Price]]/Table2[[#This Row],[Day Low]])-1</f>
        <v>9.9127089806185786E-3</v>
      </c>
      <c r="AD328" s="2">
        <f>(Table2[[#This Row],[Day High]]/Table2[[#This Row],[Close Price]])-1</f>
        <v>2.2341048930559548E-2</v>
      </c>
      <c r="AE328" s="2">
        <f>(Table2[[#This Row],[Close Price]]/Table2[[#This Row],[Current Week Low]])-1</f>
        <v>9.9127089806185786E-3</v>
      </c>
      <c r="AF328" s="2">
        <f>(Table2[[#This Row],[Current Week High]]/Table2[[#This Row],[Close Price]])-1</f>
        <v>2.2341048930559548E-2</v>
      </c>
      <c r="AG328" s="2">
        <f>(Table2[[#This Row],[Close Price]]/Table2[[#This Row],[Current Month Low]])-1</f>
        <v>0.26877323420074362</v>
      </c>
      <c r="AH328" s="2">
        <f>(Table2[[#This Row],[Current Month High]]/Table2[[#This Row],[Close Price]])-1</f>
        <v>4.7392323469088726E-2</v>
      </c>
      <c r="AI328">
        <v>4.73923234690887</v>
      </c>
      <c r="AJ328">
        <v>56.937579032072598</v>
      </c>
      <c r="AK328" t="str">
        <f>IF(AND(Table2[[#This Row],[20D EMA]]&gt;Table2[[#This Row],[50D EMA]],Table2[[#This Row],[50D EMA]]&gt;Table2[[#This Row],[200D EMA]]),"Uptrend","Downtrend/NoTrend")</f>
        <v>Uptrend</v>
      </c>
      <c r="AL328">
        <v>0.25</v>
      </c>
      <c r="AM328" t="s">
        <v>10340</v>
      </c>
      <c r="AN328">
        <v>10.68</v>
      </c>
      <c r="AO328" t="s">
        <v>10340</v>
      </c>
      <c r="AP328">
        <v>7.1962333023916997E-2</v>
      </c>
      <c r="AQ328">
        <f>(Table2[[#This Row],[Sharpe Ratio]]-AVERAGE(Table2[Sharpe Ratio]))/_xlfn.STDEV.P(Table2[Sharpe Ratio])</f>
        <v>7.0172651321917093E-2</v>
      </c>
      <c r="AR3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4.0606974947617669</v>
      </c>
      <c r="AS328">
        <f>_xlfn.RANK.AVG(Table2[[#This Row],[1Y Return vs Nifty Z-Score]],Table2[1Y Return vs Nifty Z-Score])</f>
        <v>485</v>
      </c>
      <c r="AT328">
        <f>_xlfn.RANK.AVG(Table2[[#This Row],[6M Return vs Nifty Z-Score]],Table2[6M Return vs Nifty Z-Score])</f>
        <v>194</v>
      </c>
      <c r="AU328">
        <f>_xlfn.RANK.AVG(Table2[[#This Row],[Sharpe Ratio Z-Score]],Table2[Sharpe Ratio Z-Score])</f>
        <v>335</v>
      </c>
      <c r="AV328">
        <f>(Table2[[#This Row],[Rank 1Y]]+Table2[[#This Row],[Rank 6M]]+Table2[[#This Row],[Rank Sharpe]])/3</f>
        <v>338</v>
      </c>
    </row>
    <row r="329" spans="1:48" x14ac:dyDescent="0.3">
      <c r="A329" t="s">
        <v>1053</v>
      </c>
      <c r="B329" t="s">
        <v>1054</v>
      </c>
      <c r="C329" t="s">
        <v>10306</v>
      </c>
      <c r="D329" t="s">
        <v>766</v>
      </c>
      <c r="E329">
        <v>12943.201086880001</v>
      </c>
      <c r="F329">
        <v>2756.8</v>
      </c>
      <c r="G329">
        <v>40.543488401500603</v>
      </c>
      <c r="H329">
        <f>(Table2[[#This Row],[1Y Return vs Nifty]]-AVERAGE(Table2[1Y Return vs Nifty]))/_xlfn.STDEV.P(Table2[1Y Return vs Nifty])</f>
        <v>0.18570226677573734</v>
      </c>
      <c r="I329">
        <v>12.897255633400899</v>
      </c>
      <c r="J329">
        <f>(Table2[[#This Row],[1M Return vs Nifty]]-AVERAGE(Table2[1M Return vs Nifty]))/_xlfn.STDEV.P(Table2[1M Return vs Nifty])</f>
        <v>1.0690026730828373</v>
      </c>
      <c r="K329">
        <v>-0.17550633810594701</v>
      </c>
      <c r="L329">
        <f>(Table2[[#This Row],[6M Return vs Nifty]]-AVERAGE(Table2[6M Return vs Nifty]))/_xlfn.STDEV.P(Table2[6M Return vs Nifty])</f>
        <v>-0.23611563109212114</v>
      </c>
      <c r="M329">
        <v>8.0081555237518902</v>
      </c>
      <c r="N329">
        <f>(Table2[[#This Row],[1W Return vs Nifty]]-AVERAGE(Table2[1W Return vs Nifty]))/_xlfn.STDEV.P(Table2[1W Return vs Nifty])</f>
        <v>1.5561318210931492</v>
      </c>
      <c r="O329">
        <v>2577.1</v>
      </c>
      <c r="P329">
        <v>2494.3747583384402</v>
      </c>
      <c r="Q329">
        <v>2345.92159752097</v>
      </c>
      <c r="R329">
        <v>68.932659904304202</v>
      </c>
      <c r="S329" s="2">
        <f>(Table2[[#This Row],[Close Price]]-Table2[[#This Row],[20D EMA]])/Table2[[#This Row],[20D EMA]]</f>
        <v>6.972954095688963E-2</v>
      </c>
      <c r="T329" s="2">
        <f>(Table2[[#This Row],[Close Price]]-Table2[[#This Row],[50D EMA]])/Table2[[#This Row],[50D EMA]]</f>
        <v>0.10520682218431661</v>
      </c>
      <c r="U329" s="2">
        <f>(Table2[[#This Row],[Close Price]]-Table2[[#This Row],[200D EMA]])/Table2[[#This Row],[200D EMA]]</f>
        <v>0.17514583731750541</v>
      </c>
      <c r="V329">
        <v>1.18949970416967</v>
      </c>
      <c r="W329">
        <v>2706.5</v>
      </c>
      <c r="X329">
        <v>2775</v>
      </c>
      <c r="Y329">
        <v>2706.5</v>
      </c>
      <c r="Z329">
        <v>2775</v>
      </c>
      <c r="AA329">
        <v>2325.85</v>
      </c>
      <c r="AB329">
        <v>2784</v>
      </c>
      <c r="AC329" s="2">
        <f>(Table2[[#This Row],[Close Price]]/Table2[[#This Row],[Day Low]])-1</f>
        <v>1.858488823203408E-2</v>
      </c>
      <c r="AD329" s="2">
        <f>(Table2[[#This Row],[Day High]]/Table2[[#This Row],[Close Price]])-1</f>
        <v>6.6018572257688923E-3</v>
      </c>
      <c r="AE329" s="2">
        <f>(Table2[[#This Row],[Close Price]]/Table2[[#This Row],[Current Week Low]])-1</f>
        <v>1.858488823203408E-2</v>
      </c>
      <c r="AF329" s="2">
        <f>(Table2[[#This Row],[Current Week High]]/Table2[[#This Row],[Close Price]])-1</f>
        <v>6.6018572257688923E-3</v>
      </c>
      <c r="AG329" s="2">
        <f>(Table2[[#This Row],[Close Price]]/Table2[[#This Row],[Current Month Low]])-1</f>
        <v>0.18528709934002641</v>
      </c>
      <c r="AH329" s="2">
        <f>(Table2[[#This Row],[Current Month High]]/Table2[[#This Row],[Close Price]])-1</f>
        <v>9.8665118978524813E-3</v>
      </c>
      <c r="AI329">
        <v>2.5827045850261099</v>
      </c>
      <c r="AJ329">
        <v>72.047305520017503</v>
      </c>
      <c r="AK329" t="str">
        <f>IF(AND(Table2[[#This Row],[20D EMA]]&gt;Table2[[#This Row],[50D EMA]],Table2[[#This Row],[50D EMA]]&gt;Table2[[#This Row],[200D EMA]]),"Uptrend","Downtrend/NoTrend")</f>
        <v>Uptrend</v>
      </c>
      <c r="AL329">
        <v>0.03</v>
      </c>
      <c r="AM329" t="s">
        <v>10340</v>
      </c>
      <c r="AN329">
        <v>10.89</v>
      </c>
      <c r="AO329" t="s">
        <v>10340</v>
      </c>
      <c r="AP329">
        <v>6.0385993034505002E-2</v>
      </c>
      <c r="AQ329">
        <f>(Table2[[#This Row],[Sharpe Ratio]]-AVERAGE(Table2[Sharpe Ratio]))/_xlfn.STDEV.P(Table2[Sharpe Ratio])</f>
        <v>-6.1868195573812818E-2</v>
      </c>
      <c r="AR3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2.5128529342857897</v>
      </c>
      <c r="AS329">
        <f>_xlfn.RANK.AVG(Table2[[#This Row],[1Y Return vs Nifty Z-Score]],Table2[1Y Return vs Nifty Z-Score])</f>
        <v>249</v>
      </c>
      <c r="AT329">
        <f>_xlfn.RANK.AVG(Table2[[#This Row],[6M Return vs Nifty Z-Score]],Table2[6M Return vs Nifty Z-Score])</f>
        <v>402</v>
      </c>
      <c r="AU329">
        <f>_xlfn.RANK.AVG(Table2[[#This Row],[Sharpe Ratio Z-Score]],Table2[Sharpe Ratio Z-Score])</f>
        <v>365</v>
      </c>
      <c r="AV329">
        <f>(Table2[[#This Row],[Rank 1Y]]+Table2[[#This Row],[Rank 6M]]+Table2[[#This Row],[Rank Sharpe]])/3</f>
        <v>338.66666666666669</v>
      </c>
    </row>
    <row r="330" spans="1:48" x14ac:dyDescent="0.3">
      <c r="A330" t="s">
        <v>137</v>
      </c>
      <c r="B330" t="s">
        <v>138</v>
      </c>
      <c r="C330" t="s">
        <v>10307</v>
      </c>
      <c r="D330" t="s">
        <v>139</v>
      </c>
      <c r="E330">
        <v>210104.45760528001</v>
      </c>
      <c r="F330">
        <v>848.8</v>
      </c>
      <c r="G330">
        <v>46.1349231447292</v>
      </c>
      <c r="H330">
        <f>(Table2[[#This Row],[1Y Return vs Nifty]]-AVERAGE(Table2[1Y Return vs Nifty]))/_xlfn.STDEV.P(Table2[1Y Return vs Nifty])</f>
        <v>0.27437633849189802</v>
      </c>
      <c r="I330">
        <v>2.0751442163654201</v>
      </c>
      <c r="J330">
        <f>(Table2[[#This Row],[1M Return vs Nifty]]-AVERAGE(Table2[1M Return vs Nifty]))/_xlfn.STDEV.P(Table2[1M Return vs Nifty])</f>
        <v>5.1069785043852907E-2</v>
      </c>
      <c r="K330">
        <v>-19.0491383847422</v>
      </c>
      <c r="L330">
        <f>(Table2[[#This Row],[6M Return vs Nifty]]-AVERAGE(Table2[6M Return vs Nifty]))/_xlfn.STDEV.P(Table2[6M Return vs Nifty])</f>
        <v>-0.88373038706022311</v>
      </c>
      <c r="M330">
        <v>-4.0992901461117803</v>
      </c>
      <c r="N330">
        <f>(Table2[[#This Row],[1W Return vs Nifty]]-AVERAGE(Table2[1W Return vs Nifty]))/_xlfn.STDEV.P(Table2[1W Return vs Nifty])</f>
        <v>-1.0361059151233198</v>
      </c>
      <c r="O330">
        <v>846.24</v>
      </c>
      <c r="P330">
        <v>843.59000498074204</v>
      </c>
      <c r="Q330">
        <v>784.25039928579702</v>
      </c>
      <c r="R330">
        <v>50.384032229022303</v>
      </c>
      <c r="S330" s="2">
        <f>(Table2[[#This Row],[Close Price]]-Table2[[#This Row],[20D EMA]])/Table2[[#This Row],[20D EMA]]</f>
        <v>3.0251465305350081E-3</v>
      </c>
      <c r="T330" s="2">
        <f>(Table2[[#This Row],[Close Price]]-Table2[[#This Row],[50D EMA]])/Table2[[#This Row],[50D EMA]]</f>
        <v>6.1759800240602115E-3</v>
      </c>
      <c r="U330" s="2">
        <f>(Table2[[#This Row],[Close Price]]-Table2[[#This Row],[200D EMA]])/Table2[[#This Row],[200D EMA]]</f>
        <v>8.2307386483943284E-2</v>
      </c>
      <c r="V330">
        <v>0.60598385939031296</v>
      </c>
      <c r="W330">
        <v>841</v>
      </c>
      <c r="X330">
        <v>857.75</v>
      </c>
      <c r="Y330">
        <v>841</v>
      </c>
      <c r="Z330">
        <v>857.75</v>
      </c>
      <c r="AA330">
        <v>800.4</v>
      </c>
      <c r="AB330">
        <v>901</v>
      </c>
      <c r="AC330" s="2">
        <f>(Table2[[#This Row],[Close Price]]/Table2[[#This Row],[Day Low]])-1</f>
        <v>9.2746730083232976E-3</v>
      </c>
      <c r="AD330" s="2">
        <f>(Table2[[#This Row],[Day High]]/Table2[[#This Row],[Close Price]])-1</f>
        <v>1.0544297832233873E-2</v>
      </c>
      <c r="AE330" s="2">
        <f>(Table2[[#This Row],[Close Price]]/Table2[[#This Row],[Current Week Low]])-1</f>
        <v>9.2746730083232976E-3</v>
      </c>
      <c r="AF330" s="2">
        <f>(Table2[[#This Row],[Current Week High]]/Table2[[#This Row],[Close Price]])-1</f>
        <v>1.0544297832233873E-2</v>
      </c>
      <c r="AG330" s="2">
        <f>(Table2[[#This Row],[Close Price]]/Table2[[#This Row],[Current Month Low]])-1</f>
        <v>6.0469765117441288E-2</v>
      </c>
      <c r="AH330" s="2">
        <f>(Table2[[#This Row],[Current Month High]]/Table2[[#This Row],[Close Price]])-1</f>
        <v>6.1498586239396857E-2</v>
      </c>
      <c r="AI330">
        <v>13.9962299717248</v>
      </c>
      <c r="AJ330">
        <v>78.132214060860406</v>
      </c>
      <c r="AK330" t="str">
        <f>IF(AND(Table2[[#This Row],[20D EMA]]&gt;Table2[[#This Row],[50D EMA]],Table2[[#This Row],[50D EMA]]&gt;Table2[[#This Row],[200D EMA]]),"Uptrend","Downtrend/NoTrend")</f>
        <v>Uptrend</v>
      </c>
      <c r="AL330">
        <v>0.03</v>
      </c>
      <c r="AM330" t="s">
        <v>10340</v>
      </c>
      <c r="AN330">
        <v>0.37</v>
      </c>
      <c r="AO330" t="s">
        <v>10340</v>
      </c>
      <c r="AP330">
        <v>0.123584702389459</v>
      </c>
      <c r="AQ330">
        <f>(Table2[[#This Row],[Sharpe Ratio]]-AVERAGE(Table2[Sharpe Ratio]))/_xlfn.STDEV.P(Table2[Sharpe Ratio])</f>
        <v>0.65898235940103966</v>
      </c>
      <c r="AR3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-0.93540781924675231</v>
      </c>
      <c r="AS330">
        <f>_xlfn.RANK.AVG(Table2[[#This Row],[1Y Return vs Nifty Z-Score]],Table2[1Y Return vs Nifty Z-Score])</f>
        <v>217</v>
      </c>
      <c r="AT330">
        <f>_xlfn.RANK.AVG(Table2[[#This Row],[6M Return vs Nifty Z-Score]],Table2[6M Return vs Nifty Z-Score])</f>
        <v>616</v>
      </c>
      <c r="AU330">
        <f>_xlfn.RANK.AVG(Table2[[#This Row],[Sharpe Ratio Z-Score]],Table2[Sharpe Ratio Z-Score])</f>
        <v>186</v>
      </c>
      <c r="AV330">
        <f>(Table2[[#This Row],[Rank 1Y]]+Table2[[#This Row],[Rank 6M]]+Table2[[#This Row],[Rank Sharpe]])/3</f>
        <v>339.66666666666669</v>
      </c>
    </row>
    <row r="331" spans="1:48" x14ac:dyDescent="0.3">
      <c r="A331" t="s">
        <v>1604</v>
      </c>
      <c r="B331" t="s">
        <v>1605</v>
      </c>
      <c r="C331" t="s">
        <v>10306</v>
      </c>
      <c r="D331" t="s">
        <v>72</v>
      </c>
      <c r="E331">
        <v>5776.6719999999996</v>
      </c>
      <c r="F331">
        <v>820.55</v>
      </c>
      <c r="G331">
        <v>83.255883736042506</v>
      </c>
      <c r="H331">
        <f>(Table2[[#This Row],[1Y Return vs Nifty]]-AVERAGE(Table2[1Y Return vs Nifty]))/_xlfn.STDEV.P(Table2[1Y Return vs Nifty])</f>
        <v>0.86307438699066708</v>
      </c>
      <c r="I331">
        <v>-16.186574362535101</v>
      </c>
      <c r="J331">
        <f>(Table2[[#This Row],[1M Return vs Nifty]]-AVERAGE(Table2[1M Return vs Nifty]))/_xlfn.STDEV.P(Table2[1M Return vs Nifty])</f>
        <v>-1.6666360504656064</v>
      </c>
      <c r="K331">
        <v>-26.4146015019647</v>
      </c>
      <c r="L331">
        <f>(Table2[[#This Row],[6M Return vs Nifty]]-AVERAGE(Table2[6M Return vs Nifty]))/_xlfn.STDEV.P(Table2[6M Return vs Nifty])</f>
        <v>-1.1364630135873062</v>
      </c>
      <c r="M331">
        <v>-2.9852644842038401</v>
      </c>
      <c r="N331">
        <f>(Table2[[#This Row],[1W Return vs Nifty]]-AVERAGE(Table2[1W Return vs Nifty]))/_xlfn.STDEV.P(Table2[1W Return vs Nifty])</f>
        <v>-0.79758992763478709</v>
      </c>
      <c r="O331">
        <v>848.09</v>
      </c>
      <c r="P331">
        <v>867.25084471990499</v>
      </c>
      <c r="Q331">
        <v>787.70221855970703</v>
      </c>
      <c r="R331">
        <v>36.241527226678897</v>
      </c>
      <c r="S331" s="2">
        <f>(Table2[[#This Row],[Close Price]]-Table2[[#This Row],[20D EMA]])/Table2[[#This Row],[20D EMA]]</f>
        <v>-3.2472968670777959E-2</v>
      </c>
      <c r="T331" s="2">
        <f>(Table2[[#This Row],[Close Price]]-Table2[[#This Row],[50D EMA]])/Table2[[#This Row],[50D EMA]]</f>
        <v>-5.3849292859424025E-2</v>
      </c>
      <c r="U331" s="2">
        <f>(Table2[[#This Row],[Close Price]]-Table2[[#This Row],[200D EMA]])/Table2[[#This Row],[200D EMA]]</f>
        <v>4.1700760346154962E-2</v>
      </c>
      <c r="V331">
        <v>0.51072693745734998</v>
      </c>
      <c r="W331">
        <v>817.65</v>
      </c>
      <c r="X331">
        <v>828.9</v>
      </c>
      <c r="Y331">
        <v>817.65</v>
      </c>
      <c r="Z331">
        <v>828.9</v>
      </c>
      <c r="AA331">
        <v>810</v>
      </c>
      <c r="AB331">
        <v>944.85</v>
      </c>
      <c r="AC331" s="2">
        <f>(Table2[[#This Row],[Close Price]]/Table2[[#This Row],[Day Low]])-1</f>
        <v>3.5467498318351165E-3</v>
      </c>
      <c r="AD331" s="2">
        <f>(Table2[[#This Row],[Day High]]/Table2[[#This Row],[Close Price]])-1</f>
        <v>1.017610139540559E-2</v>
      </c>
      <c r="AE331" s="2">
        <f>(Table2[[#This Row],[Close Price]]/Table2[[#This Row],[Current Week Low]])-1</f>
        <v>3.5467498318351165E-3</v>
      </c>
      <c r="AF331" s="2">
        <f>(Table2[[#This Row],[Current Week High]]/Table2[[#This Row],[Close Price]])-1</f>
        <v>1.017610139540559E-2</v>
      </c>
      <c r="AG331" s="2">
        <f>(Table2[[#This Row],[Close Price]]/Table2[[#This Row],[Current Month Low]])-1</f>
        <v>1.3024691358024532E-2</v>
      </c>
      <c r="AH331" s="2">
        <f>(Table2[[#This Row],[Current Month High]]/Table2[[#This Row],[Close Price]])-1</f>
        <v>0.15148376089208471</v>
      </c>
      <c r="AI331">
        <v>41.977941624520099</v>
      </c>
      <c r="AJ331">
        <v>115.707150368033</v>
      </c>
      <c r="AK331" t="str">
        <f>IF(AND(Table2[[#This Row],[20D EMA]]&gt;Table2[[#This Row],[50D EMA]],Table2[[#This Row],[50D EMA]]&gt;Table2[[#This Row],[200D EMA]]),"Uptrend","Downtrend/NoTrend")</f>
        <v>Downtrend/NoTrend</v>
      </c>
      <c r="AL331">
        <v>-0.13</v>
      </c>
      <c r="AM331" t="s">
        <v>10339</v>
      </c>
      <c r="AN331">
        <v>-4.84</v>
      </c>
      <c r="AO331" t="s">
        <v>10339</v>
      </c>
      <c r="AP331">
        <v>0.10693816551295</v>
      </c>
      <c r="AQ331">
        <f>(Table2[[#This Row],[Sharpe Ratio]]-AVERAGE(Table2[Sharpe Ratio]))/_xlfn.STDEV.P(Table2[Sharpe Ratio])</f>
        <v>0.4691103593504527</v>
      </c>
      <c r="AR3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1">
        <f>_xlfn.RANK.AVG(Table2[[#This Row],[1Y Return vs Nifty Z-Score]],Table2[1Y Return vs Nifty Z-Score])</f>
        <v>119</v>
      </c>
      <c r="AT331">
        <f>_xlfn.RANK.AVG(Table2[[#This Row],[6M Return vs Nifty Z-Score]],Table2[6M Return vs Nifty Z-Score])</f>
        <v>676</v>
      </c>
      <c r="AU331">
        <f>_xlfn.RANK.AVG(Table2[[#This Row],[Sharpe Ratio Z-Score]],Table2[Sharpe Ratio Z-Score])</f>
        <v>225</v>
      </c>
      <c r="AV331">
        <f>(Table2[[#This Row],[Rank 1Y]]+Table2[[#This Row],[Rank 6M]]+Table2[[#This Row],[Rank Sharpe]])/3</f>
        <v>340</v>
      </c>
    </row>
    <row r="332" spans="1:48" x14ac:dyDescent="0.3">
      <c r="A332" t="s">
        <v>869</v>
      </c>
      <c r="B332" t="s">
        <v>870</v>
      </c>
      <c r="C332" t="s">
        <v>10305</v>
      </c>
      <c r="D332" t="s">
        <v>444</v>
      </c>
      <c r="E332">
        <v>17816.715172575001</v>
      </c>
      <c r="F332">
        <v>288.14999999999998</v>
      </c>
      <c r="G332">
        <v>1.09912229135564</v>
      </c>
      <c r="H332">
        <f>(Table2[[#This Row],[1Y Return vs Nifty]]-AVERAGE(Table2[1Y Return vs Nifty]))/_xlfn.STDEV.P(Table2[1Y Return vs Nifty])</f>
        <v>-0.43984246545695271</v>
      </c>
      <c r="I332">
        <v>-10.6247717250439</v>
      </c>
      <c r="J332">
        <f>(Table2[[#This Row],[1M Return vs Nifty]]-AVERAGE(Table2[1M Return vs Nifty]))/_xlfn.STDEV.P(Table2[1M Return vs Nifty])</f>
        <v>-1.143490279431294</v>
      </c>
      <c r="K332">
        <v>20.561956318809401</v>
      </c>
      <c r="L332">
        <f>(Table2[[#This Row],[6M Return vs Nifty]]-AVERAGE(Table2[6M Return vs Nifty]))/_xlfn.STDEV.P(Table2[6M Return vs Nifty])</f>
        <v>0.47545312179926519</v>
      </c>
      <c r="M332">
        <v>-1.9382993430618201</v>
      </c>
      <c r="N332">
        <f>(Table2[[#This Row],[1W Return vs Nifty]]-AVERAGE(Table2[1W Return vs Nifty]))/_xlfn.STDEV.P(Table2[1W Return vs Nifty])</f>
        <v>-0.57343178384671711</v>
      </c>
      <c r="O332">
        <v>295.89</v>
      </c>
      <c r="P332">
        <v>303.29178296270902</v>
      </c>
      <c r="Q332">
        <v>269.24166704239502</v>
      </c>
      <c r="R332">
        <v>41.285366181889302</v>
      </c>
      <c r="S332" s="2">
        <f>(Table2[[#This Row],[Close Price]]-Table2[[#This Row],[20D EMA]])/Table2[[#This Row],[20D EMA]]</f>
        <v>-2.6158369664402343E-2</v>
      </c>
      <c r="T332" s="2">
        <f>(Table2[[#This Row],[Close Price]]-Table2[[#This Row],[50D EMA]])/Table2[[#This Row],[50D EMA]]</f>
        <v>-4.9924804473093123E-2</v>
      </c>
      <c r="U332" s="2">
        <f>(Table2[[#This Row],[Close Price]]-Table2[[#This Row],[200D EMA]])/Table2[[#This Row],[200D EMA]]</f>
        <v>7.0228108321092927E-2</v>
      </c>
      <c r="V332">
        <v>0.569613877162921</v>
      </c>
      <c r="W332">
        <v>286</v>
      </c>
      <c r="X332">
        <v>291.55</v>
      </c>
      <c r="Y332">
        <v>286</v>
      </c>
      <c r="Z332">
        <v>291.55</v>
      </c>
      <c r="AA332">
        <v>275.25</v>
      </c>
      <c r="AB332">
        <v>320</v>
      </c>
      <c r="AC332" s="2">
        <f>(Table2[[#This Row],[Close Price]]/Table2[[#This Row],[Day Low]])-1</f>
        <v>7.51748251748241E-3</v>
      </c>
      <c r="AD332" s="2">
        <f>(Table2[[#This Row],[Day High]]/Table2[[#This Row],[Close Price]])-1</f>
        <v>1.1799410029498691E-2</v>
      </c>
      <c r="AE332" s="2">
        <f>(Table2[[#This Row],[Close Price]]/Table2[[#This Row],[Current Week Low]])-1</f>
        <v>7.51748251748241E-3</v>
      </c>
      <c r="AF332" s="2">
        <f>(Table2[[#This Row],[Current Week High]]/Table2[[#This Row],[Close Price]])-1</f>
        <v>1.1799410029498691E-2</v>
      </c>
      <c r="AG332" s="2">
        <f>(Table2[[#This Row],[Close Price]]/Table2[[#This Row],[Current Month Low]])-1</f>
        <v>4.6866485013624004E-2</v>
      </c>
      <c r="AH332" s="2">
        <f>(Table2[[#This Row],[Current Month High]]/Table2[[#This Row],[Close Price]])-1</f>
        <v>0.1105327086586847</v>
      </c>
      <c r="AI332">
        <v>23.5120596911331</v>
      </c>
      <c r="AJ332">
        <v>55.086114101184002</v>
      </c>
      <c r="AK332" t="str">
        <f>IF(AND(Table2[[#This Row],[20D EMA]]&gt;Table2[[#This Row],[50D EMA]],Table2[[#This Row],[50D EMA]]&gt;Table2[[#This Row],[200D EMA]]),"Uptrend","Downtrend/NoTrend")</f>
        <v>Downtrend/NoTrend</v>
      </c>
      <c r="AL332">
        <v>-0.23</v>
      </c>
      <c r="AM332" t="s">
        <v>10339</v>
      </c>
      <c r="AN332">
        <v>-0.6</v>
      </c>
      <c r="AO332" t="s">
        <v>10339</v>
      </c>
      <c r="AP332">
        <v>5.5130133947094997E-2</v>
      </c>
      <c r="AQ332">
        <f>(Table2[[#This Row],[Sharpe Ratio]]-AVERAGE(Table2[Sharpe Ratio]))/_xlfn.STDEV.P(Table2[Sharpe Ratio])</f>
        <v>-0.12181702963543969</v>
      </c>
      <c r="AR3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2">
        <f>_xlfn.RANK.AVG(Table2[[#This Row],[1Y Return vs Nifty Z-Score]],Table2[1Y Return vs Nifty Z-Score])</f>
        <v>444</v>
      </c>
      <c r="AT332">
        <f>_xlfn.RANK.AVG(Table2[[#This Row],[6M Return vs Nifty Z-Score]],Table2[6M Return vs Nifty Z-Score])</f>
        <v>197</v>
      </c>
      <c r="AU332">
        <f>_xlfn.RANK.AVG(Table2[[#This Row],[Sharpe Ratio Z-Score]],Table2[Sharpe Ratio Z-Score])</f>
        <v>380</v>
      </c>
      <c r="AV332">
        <f>(Table2[[#This Row],[Rank 1Y]]+Table2[[#This Row],[Rank 6M]]+Table2[[#This Row],[Rank Sharpe]])/3</f>
        <v>340.33333333333331</v>
      </c>
    </row>
    <row r="333" spans="1:48" x14ac:dyDescent="0.3">
      <c r="A333" t="s">
        <v>1385</v>
      </c>
      <c r="B333" t="s">
        <v>1386</v>
      </c>
      <c r="C333" t="s">
        <v>628</v>
      </c>
      <c r="D333" t="s">
        <v>628</v>
      </c>
      <c r="E333">
        <v>8074.6754418</v>
      </c>
      <c r="F333">
        <v>407.7</v>
      </c>
      <c r="G333">
        <v>33.4246008821681</v>
      </c>
      <c r="H333">
        <f>(Table2[[#This Row],[1Y Return vs Nifty]]-AVERAGE(Table2[1Y Return vs Nifty]))/_xlfn.STDEV.P(Table2[1Y Return vs Nifty])</f>
        <v>7.280445585287032E-2</v>
      </c>
      <c r="I333">
        <v>0.75645394294622403</v>
      </c>
      <c r="J333">
        <f>(Table2[[#This Row],[1M Return vs Nifty]]-AVERAGE(Table2[1M Return vs Nifty]))/_xlfn.STDEV.P(Table2[1M Return vs Nifty])</f>
        <v>-7.2966842072875626E-2</v>
      </c>
      <c r="K333">
        <v>2.8159072398807399</v>
      </c>
      <c r="L333">
        <f>(Table2[[#This Row],[6M Return vs Nifty]]-AVERAGE(Table2[6M Return vs Nifty]))/_xlfn.STDEV.P(Table2[6M Return vs Nifty])</f>
        <v>-0.13347065160324809</v>
      </c>
      <c r="M333">
        <v>6.3160050996354196</v>
      </c>
      <c r="N333">
        <f>(Table2[[#This Row],[1W Return vs Nifty]]-AVERAGE(Table2[1W Return vs Nifty]))/_xlfn.STDEV.P(Table2[1W Return vs Nifty])</f>
        <v>1.1938377167580265</v>
      </c>
      <c r="O333">
        <v>391.95</v>
      </c>
      <c r="P333">
        <v>387.55283948722001</v>
      </c>
      <c r="Q333">
        <v>339.978265897803</v>
      </c>
      <c r="R333">
        <v>62.728306934560003</v>
      </c>
      <c r="S333" s="2">
        <f>(Table2[[#This Row],[Close Price]]-Table2[[#This Row],[20D EMA]])/Table2[[#This Row],[20D EMA]]</f>
        <v>4.0183696900114814E-2</v>
      </c>
      <c r="T333" s="2">
        <f>(Table2[[#This Row],[Close Price]]-Table2[[#This Row],[50D EMA]])/Table2[[#This Row],[50D EMA]]</f>
        <v>5.1985583538588294E-2</v>
      </c>
      <c r="U333" s="2">
        <f>(Table2[[#This Row],[Close Price]]-Table2[[#This Row],[200D EMA]])/Table2[[#This Row],[200D EMA]]</f>
        <v>0.19919430415164849</v>
      </c>
      <c r="V333">
        <v>0.85329154918074501</v>
      </c>
      <c r="W333">
        <v>405.1</v>
      </c>
      <c r="X333">
        <v>417.8</v>
      </c>
      <c r="Y333">
        <v>405.1</v>
      </c>
      <c r="Z333">
        <v>417.8</v>
      </c>
      <c r="AA333">
        <v>358</v>
      </c>
      <c r="AB333">
        <v>422.75</v>
      </c>
      <c r="AC333" s="2">
        <f>(Table2[[#This Row],[Close Price]]/Table2[[#This Row],[Day Low]])-1</f>
        <v>6.418168353492959E-3</v>
      </c>
      <c r="AD333" s="2">
        <f>(Table2[[#This Row],[Day High]]/Table2[[#This Row],[Close Price]])-1</f>
        <v>2.4773117488349428E-2</v>
      </c>
      <c r="AE333" s="2">
        <f>(Table2[[#This Row],[Close Price]]/Table2[[#This Row],[Current Week Low]])-1</f>
        <v>6.418168353492959E-3</v>
      </c>
      <c r="AF333" s="2">
        <f>(Table2[[#This Row],[Current Week High]]/Table2[[#This Row],[Close Price]])-1</f>
        <v>2.4773117488349428E-2</v>
      </c>
      <c r="AG333" s="2">
        <f>(Table2[[#This Row],[Close Price]]/Table2[[#This Row],[Current Month Low]])-1</f>
        <v>0.13882681564245813</v>
      </c>
      <c r="AH333" s="2">
        <f>(Table2[[#This Row],[Current Month High]]/Table2[[#This Row],[Close Price]])-1</f>
        <v>3.6914397841550262E-2</v>
      </c>
      <c r="AI333">
        <v>10.534706892322699</v>
      </c>
      <c r="AJ333">
        <v>89.451672862453506</v>
      </c>
      <c r="AK333" t="str">
        <f>IF(AND(Table2[[#This Row],[20D EMA]]&gt;Table2[[#This Row],[50D EMA]],Table2[[#This Row],[50D EMA]]&gt;Table2[[#This Row],[200D EMA]]),"Uptrend","Downtrend/NoTrend")</f>
        <v>Uptrend</v>
      </c>
      <c r="AL333">
        <v>0.1</v>
      </c>
      <c r="AM333" t="s">
        <v>10340</v>
      </c>
      <c r="AN333">
        <v>4.2699999999999996</v>
      </c>
      <c r="AO333" t="s">
        <v>10340</v>
      </c>
      <c r="AP333">
        <v>5.2672685334234998E-2</v>
      </c>
      <c r="AQ333">
        <f>(Table2[[#This Row],[Sharpe Ratio]]-AVERAGE(Table2[Sharpe Ratio]))/_xlfn.STDEV.P(Table2[Sharpe Ratio])</f>
        <v>-0.14984692477859821</v>
      </c>
      <c r="AR3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0.91035775415617493</v>
      </c>
      <c r="AS333">
        <f>_xlfn.RANK.AVG(Table2[[#This Row],[1Y Return vs Nifty Z-Score]],Table2[1Y Return vs Nifty Z-Score])</f>
        <v>275</v>
      </c>
      <c r="AT333">
        <f>_xlfn.RANK.AVG(Table2[[#This Row],[6M Return vs Nifty Z-Score]],Table2[6M Return vs Nifty Z-Score])</f>
        <v>361</v>
      </c>
      <c r="AU333">
        <f>_xlfn.RANK.AVG(Table2[[#This Row],[Sharpe Ratio Z-Score]],Table2[Sharpe Ratio Z-Score])</f>
        <v>385</v>
      </c>
      <c r="AV333">
        <f>(Table2[[#This Row],[Rank 1Y]]+Table2[[#This Row],[Rank 6M]]+Table2[[#This Row],[Rank Sharpe]])/3</f>
        <v>340.33333333333331</v>
      </c>
    </row>
    <row r="334" spans="1:48" x14ac:dyDescent="0.3">
      <c r="A334" t="s">
        <v>334</v>
      </c>
      <c r="B334" t="s">
        <v>335</v>
      </c>
      <c r="C334" t="s">
        <v>10295</v>
      </c>
      <c r="D334" t="s">
        <v>54</v>
      </c>
      <c r="E334">
        <v>77733.445894874996</v>
      </c>
      <c r="F334">
        <v>1936.25</v>
      </c>
      <c r="G334">
        <v>20.511326583024299</v>
      </c>
      <c r="H334">
        <f>(Table2[[#This Row],[1Y Return vs Nifty]]-AVERAGE(Table2[1Y Return vs Nifty]))/_xlfn.STDEV.P(Table2[1Y Return vs Nifty])</f>
        <v>-0.13198602528069758</v>
      </c>
      <c r="I334">
        <v>7.9498264572551296</v>
      </c>
      <c r="J334">
        <f>(Table2[[#This Row],[1M Return vs Nifty]]-AVERAGE(Table2[1M Return vs Nifty]))/_xlfn.STDEV.P(Table2[1M Return vs Nifty])</f>
        <v>0.60364515867813362</v>
      </c>
      <c r="K334">
        <v>35.121283694168604</v>
      </c>
      <c r="L334">
        <f>(Table2[[#This Row],[6M Return vs Nifty]]-AVERAGE(Table2[6M Return vs Nifty]))/_xlfn.STDEV.P(Table2[6M Return vs Nifty])</f>
        <v>0.97503026847429575</v>
      </c>
      <c r="M334">
        <v>1.5810662804270199</v>
      </c>
      <c r="N334">
        <f>(Table2[[#This Row],[1W Return vs Nifty]]-AVERAGE(Table2[1W Return vs Nifty]))/_xlfn.STDEV.P(Table2[1W Return vs Nifty])</f>
        <v>0.18007416823520517</v>
      </c>
      <c r="O334">
        <v>1863.41</v>
      </c>
      <c r="P334">
        <v>1814.2259016610101</v>
      </c>
      <c r="Q334">
        <v>1605.4903271834701</v>
      </c>
      <c r="R334">
        <v>66.758557445819804</v>
      </c>
      <c r="S334" s="2">
        <f>(Table2[[#This Row],[Close Price]]-Table2[[#This Row],[20D EMA]])/Table2[[#This Row],[20D EMA]]</f>
        <v>3.9089626008232174E-2</v>
      </c>
      <c r="T334" s="2">
        <f>(Table2[[#This Row],[Close Price]]-Table2[[#This Row],[50D EMA]])/Table2[[#This Row],[50D EMA]]</f>
        <v>6.7259594423864769E-2</v>
      </c>
      <c r="U334" s="2">
        <f>(Table2[[#This Row],[Close Price]]-Table2[[#This Row],[200D EMA]])/Table2[[#This Row],[200D EMA]]</f>
        <v>0.20601785461814981</v>
      </c>
      <c r="V334">
        <v>1.00312612413505</v>
      </c>
      <c r="W334">
        <v>1903.75</v>
      </c>
      <c r="X334">
        <v>1944</v>
      </c>
      <c r="Y334">
        <v>1903.75</v>
      </c>
      <c r="Z334">
        <v>1944</v>
      </c>
      <c r="AA334">
        <v>1670</v>
      </c>
      <c r="AB334">
        <v>1948.9</v>
      </c>
      <c r="AC334" s="2">
        <f>(Table2[[#This Row],[Close Price]]/Table2[[#This Row],[Day Low]])-1</f>
        <v>1.7071569271175369E-2</v>
      </c>
      <c r="AD334" s="2">
        <f>(Table2[[#This Row],[Day High]]/Table2[[#This Row],[Close Price]])-1</f>
        <v>4.0025823111684566E-3</v>
      </c>
      <c r="AE334" s="2">
        <f>(Table2[[#This Row],[Close Price]]/Table2[[#This Row],[Current Week Low]])-1</f>
        <v>1.7071569271175369E-2</v>
      </c>
      <c r="AF334" s="2">
        <f>(Table2[[#This Row],[Current Week High]]/Table2[[#This Row],[Close Price]])-1</f>
        <v>4.0025823111684566E-3</v>
      </c>
      <c r="AG334" s="2">
        <f>(Table2[[#This Row],[Close Price]]/Table2[[#This Row],[Current Month Low]])-1</f>
        <v>0.15943113772455098</v>
      </c>
      <c r="AH334" s="2">
        <f>(Table2[[#This Row],[Current Month High]]/Table2[[#This Row],[Close Price]])-1</f>
        <v>6.5332472562944499E-3</v>
      </c>
      <c r="AI334">
        <v>0.65332472562944499</v>
      </c>
      <c r="AJ334">
        <v>63.762845181206899</v>
      </c>
      <c r="AK334" t="str">
        <f>IF(AND(Table2[[#This Row],[20D EMA]]&gt;Table2[[#This Row],[50D EMA]],Table2[[#This Row],[50D EMA]]&gt;Table2[[#This Row],[200D EMA]]),"Uptrend","Downtrend/NoTrend")</f>
        <v>Uptrend</v>
      </c>
      <c r="AL334">
        <v>0.03</v>
      </c>
      <c r="AM334" t="s">
        <v>10340</v>
      </c>
      <c r="AN334">
        <v>4.3600000000000003</v>
      </c>
      <c r="AO334" t="s">
        <v>10340</v>
      </c>
      <c r="AP334">
        <v>-5.917381499695E-3</v>
      </c>
      <c r="AQ334">
        <f>(Table2[[#This Row],[Sharpe Ratio]]-AVERAGE(Table2[Sharpe Ratio]))/_xlfn.STDEV.P(Table2[Sharpe Ratio])</f>
        <v>-0.81813086007294222</v>
      </c>
      <c r="AR3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0.80863271003399473</v>
      </c>
      <c r="AS334">
        <f>_xlfn.RANK.AVG(Table2[[#This Row],[1Y Return vs Nifty Z-Score]],Table2[1Y Return vs Nifty Z-Score])</f>
        <v>339</v>
      </c>
      <c r="AT334">
        <f>_xlfn.RANK.AVG(Table2[[#This Row],[6M Return vs Nifty Z-Score]],Table2[6M Return vs Nifty Z-Score])</f>
        <v>105</v>
      </c>
      <c r="AU334">
        <f>_xlfn.RANK.AVG(Table2[[#This Row],[Sharpe Ratio Z-Score]],Table2[Sharpe Ratio Z-Score])</f>
        <v>585</v>
      </c>
      <c r="AV334">
        <f>(Table2[[#This Row],[Rank 1Y]]+Table2[[#This Row],[Rank 6M]]+Table2[[#This Row],[Rank Sharpe]])/3</f>
        <v>343</v>
      </c>
    </row>
    <row r="335" spans="1:48" x14ac:dyDescent="0.3">
      <c r="A335" t="s">
        <v>1681</v>
      </c>
      <c r="B335" t="s">
        <v>1682</v>
      </c>
      <c r="C335" t="s">
        <v>10304</v>
      </c>
      <c r="D335" t="s">
        <v>328</v>
      </c>
      <c r="E335">
        <v>5101.9615193400005</v>
      </c>
      <c r="F335">
        <v>1876.35</v>
      </c>
      <c r="G335">
        <v>21.670942654264799</v>
      </c>
      <c r="H335">
        <f>(Table2[[#This Row],[1Y Return vs Nifty]]-AVERAGE(Table2[1Y Return vs Nifty]))/_xlfn.STDEV.P(Table2[1Y Return vs Nifty])</f>
        <v>-0.11359577601794435</v>
      </c>
      <c r="I335">
        <v>-14.339917170770001</v>
      </c>
      <c r="J335">
        <f>(Table2[[#This Row],[1M Return vs Nifty]]-AVERAGE(Table2[1M Return vs Nifty]))/_xlfn.STDEV.P(Table2[1M Return vs Nifty])</f>
        <v>-1.4929386067789345</v>
      </c>
      <c r="K335">
        <v>49.1304089083458</v>
      </c>
      <c r="L335">
        <f>(Table2[[#This Row],[6M Return vs Nifty]]-AVERAGE(Table2[6M Return vs Nifty]))/_xlfn.STDEV.P(Table2[6M Return vs Nifty])</f>
        <v>1.4557282170455086</v>
      </c>
      <c r="M335">
        <v>0.313125155186254</v>
      </c>
      <c r="N335">
        <f>(Table2[[#This Row],[1W Return vs Nifty]]-AVERAGE(Table2[1W Return vs Nifty]))/_xlfn.STDEV.P(Table2[1W Return vs Nifty])</f>
        <v>-9.1395547324286147E-2</v>
      </c>
      <c r="O335">
        <v>1925.93</v>
      </c>
      <c r="P335">
        <v>1882.6366529823299</v>
      </c>
      <c r="Q335">
        <v>1522.1995328697501</v>
      </c>
      <c r="R335">
        <v>41.019133560464297</v>
      </c>
      <c r="S335" s="2">
        <f>(Table2[[#This Row],[Close Price]]-Table2[[#This Row],[20D EMA]])/Table2[[#This Row],[20D EMA]]</f>
        <v>-2.5743407081254329E-2</v>
      </c>
      <c r="T335" s="2">
        <f>(Table2[[#This Row],[Close Price]]-Table2[[#This Row],[50D EMA]])/Table2[[#This Row],[50D EMA]]</f>
        <v>-3.339281094082153E-3</v>
      </c>
      <c r="U335" s="2">
        <f>(Table2[[#This Row],[Close Price]]-Table2[[#This Row],[200D EMA]])/Table2[[#This Row],[200D EMA]]</f>
        <v>0.23265705939521752</v>
      </c>
      <c r="V335">
        <v>0.20991398562949201</v>
      </c>
      <c r="W335">
        <v>1850.05</v>
      </c>
      <c r="X335">
        <v>1940.9</v>
      </c>
      <c r="Y335">
        <v>1850.05</v>
      </c>
      <c r="Z335">
        <v>1940.9</v>
      </c>
      <c r="AA335">
        <v>1802.4</v>
      </c>
      <c r="AB335">
        <v>2065</v>
      </c>
      <c r="AC335" s="2">
        <f>(Table2[[#This Row],[Close Price]]/Table2[[#This Row],[Day Low]])-1</f>
        <v>1.4215832004540463E-2</v>
      </c>
      <c r="AD335" s="2">
        <f>(Table2[[#This Row],[Day High]]/Table2[[#This Row],[Close Price]])-1</f>
        <v>3.4401897300610385E-2</v>
      </c>
      <c r="AE335" s="2">
        <f>(Table2[[#This Row],[Close Price]]/Table2[[#This Row],[Current Week Low]])-1</f>
        <v>1.4215832004540463E-2</v>
      </c>
      <c r="AF335" s="2">
        <f>(Table2[[#This Row],[Current Week High]]/Table2[[#This Row],[Close Price]])-1</f>
        <v>3.4401897300610385E-2</v>
      </c>
      <c r="AG335" s="2">
        <f>(Table2[[#This Row],[Close Price]]/Table2[[#This Row],[Current Month Low]])-1</f>
        <v>4.1028628495339392E-2</v>
      </c>
      <c r="AH335" s="2">
        <f>(Table2[[#This Row],[Current Month High]]/Table2[[#This Row],[Close Price]])-1</f>
        <v>0.10054094385375878</v>
      </c>
      <c r="AI335">
        <v>20.928931169557899</v>
      </c>
      <c r="AJ335">
        <v>97.230251747516604</v>
      </c>
      <c r="AK335" t="str">
        <f>IF(AND(Table2[[#This Row],[20D EMA]]&gt;Table2[[#This Row],[50D EMA]],Table2[[#This Row],[50D EMA]]&gt;Table2[[#This Row],[200D EMA]]),"Uptrend","Downtrend/NoTrend")</f>
        <v>Uptrend</v>
      </c>
      <c r="AL335">
        <v>-7.0000000000000007E-2</v>
      </c>
      <c r="AM335" t="s">
        <v>10339</v>
      </c>
      <c r="AN335">
        <v>-2.15</v>
      </c>
      <c r="AO335" t="s">
        <v>10339</v>
      </c>
      <c r="AP335">
        <v>-3.0618682077987E-2</v>
      </c>
      <c r="AQ335">
        <f>(Table2[[#This Row],[Sharpe Ratio]]-AVERAGE(Table2[Sharpe Ratio]))/_xlfn.STDEV.P(Table2[Sharpe Ratio])</f>
        <v>-1.0998762693099533</v>
      </c>
      <c r="AR3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-1.3420779823856102</v>
      </c>
      <c r="AS335">
        <f>_xlfn.RANK.AVG(Table2[[#This Row],[1Y Return vs Nifty Z-Score]],Table2[1Y Return vs Nifty Z-Score])</f>
        <v>332</v>
      </c>
      <c r="AT335">
        <f>_xlfn.RANK.AVG(Table2[[#This Row],[6M Return vs Nifty Z-Score]],Table2[6M Return vs Nifty Z-Score])</f>
        <v>61</v>
      </c>
      <c r="AU335">
        <f>_xlfn.RANK.AVG(Table2[[#This Row],[Sharpe Ratio Z-Score]],Table2[Sharpe Ratio Z-Score])</f>
        <v>637</v>
      </c>
      <c r="AV335">
        <f>(Table2[[#This Row],[Rank 1Y]]+Table2[[#This Row],[Rank 6M]]+Table2[[#This Row],[Rank Sharpe]])/3</f>
        <v>343.33333333333331</v>
      </c>
    </row>
    <row r="336" spans="1:48" x14ac:dyDescent="0.3">
      <c r="A336" t="s">
        <v>624</v>
      </c>
      <c r="B336" t="s">
        <v>625</v>
      </c>
      <c r="C336" t="s">
        <v>10304</v>
      </c>
      <c r="D336" t="s">
        <v>328</v>
      </c>
      <c r="E336">
        <v>30098.172713774999</v>
      </c>
      <c r="F336">
        <v>467.75</v>
      </c>
      <c r="G336">
        <v>25.270880185344001</v>
      </c>
      <c r="H336">
        <f>(Table2[[#This Row],[1Y Return vs Nifty]]-AVERAGE(Table2[1Y Return vs Nifty]))/_xlfn.STDEV.P(Table2[1Y Return vs Nifty])</f>
        <v>-5.6504683397896792E-2</v>
      </c>
      <c r="I336">
        <v>1.42565843294134</v>
      </c>
      <c r="J336">
        <f>(Table2[[#This Row],[1M Return vs Nifty]]-AVERAGE(Table2[1M Return vs Nifty]))/_xlfn.STDEV.P(Table2[1M Return vs Nifty])</f>
        <v>-1.0021153108975835E-2</v>
      </c>
      <c r="K336">
        <v>49.327668405482498</v>
      </c>
      <c r="L336">
        <f>(Table2[[#This Row],[6M Return vs Nifty]]-AVERAGE(Table2[6M Return vs Nifty]))/_xlfn.STDEV.P(Table2[6M Return vs Nifty])</f>
        <v>1.4624968220911569</v>
      </c>
      <c r="M336">
        <v>1.59155310733226</v>
      </c>
      <c r="N336">
        <f>(Table2[[#This Row],[1W Return vs Nifty]]-AVERAGE(Table2[1W Return vs Nifty]))/_xlfn.STDEV.P(Table2[1W Return vs Nifty])</f>
        <v>0.18231942699400328</v>
      </c>
      <c r="O336">
        <v>446.1</v>
      </c>
      <c r="P336">
        <v>427.63855711037598</v>
      </c>
      <c r="Q336">
        <v>363.190183679033</v>
      </c>
      <c r="R336">
        <v>68.805590782259202</v>
      </c>
      <c r="S336" s="2">
        <f>(Table2[[#This Row],[Close Price]]-Table2[[#This Row],[20D EMA]])/Table2[[#This Row],[20D EMA]]</f>
        <v>4.8531719345438186E-2</v>
      </c>
      <c r="T336" s="2">
        <f>(Table2[[#This Row],[Close Price]]-Table2[[#This Row],[50D EMA]])/Table2[[#This Row],[50D EMA]]</f>
        <v>9.3797535845840538E-2</v>
      </c>
      <c r="U336" s="2">
        <f>(Table2[[#This Row],[Close Price]]-Table2[[#This Row],[200D EMA]])/Table2[[#This Row],[200D EMA]]</f>
        <v>0.28789273779869301</v>
      </c>
      <c r="V336">
        <v>0.92555091963635805</v>
      </c>
      <c r="W336">
        <v>460.15</v>
      </c>
      <c r="X336">
        <v>470.55</v>
      </c>
      <c r="Y336">
        <v>460.15</v>
      </c>
      <c r="Z336">
        <v>470.55</v>
      </c>
      <c r="AA336">
        <v>415.05</v>
      </c>
      <c r="AB336">
        <v>479.35</v>
      </c>
      <c r="AC336" s="2">
        <f>(Table2[[#This Row],[Close Price]]/Table2[[#This Row],[Day Low]])-1</f>
        <v>1.651635336303392E-2</v>
      </c>
      <c r="AD336" s="2">
        <f>(Table2[[#This Row],[Day High]]/Table2[[#This Row],[Close Price]])-1</f>
        <v>5.9861036878674501E-3</v>
      </c>
      <c r="AE336" s="2">
        <f>(Table2[[#This Row],[Close Price]]/Table2[[#This Row],[Current Week Low]])-1</f>
        <v>1.651635336303392E-2</v>
      </c>
      <c r="AF336" s="2">
        <f>(Table2[[#This Row],[Current Week High]]/Table2[[#This Row],[Close Price]])-1</f>
        <v>5.9861036878674501E-3</v>
      </c>
      <c r="AG336" s="2">
        <f>(Table2[[#This Row],[Close Price]]/Table2[[#This Row],[Current Month Low]])-1</f>
        <v>0.12697265389712076</v>
      </c>
      <c r="AH336" s="2">
        <f>(Table2[[#This Row],[Current Month High]]/Table2[[#This Row],[Close Price]])-1</f>
        <v>2.479957242116515E-2</v>
      </c>
      <c r="AI336">
        <v>2.4799572421165101</v>
      </c>
      <c r="AJ336">
        <v>79.043062200956896</v>
      </c>
      <c r="AK336" t="str">
        <f>IF(AND(Table2[[#This Row],[20D EMA]]&gt;Table2[[#This Row],[50D EMA]],Table2[[#This Row],[50D EMA]]&gt;Table2[[#This Row],[200D EMA]]),"Uptrend","Downtrend/NoTrend")</f>
        <v>Uptrend</v>
      </c>
      <c r="AL336">
        <v>0.05</v>
      </c>
      <c r="AM336" t="s">
        <v>10340</v>
      </c>
      <c r="AN336">
        <v>7.53</v>
      </c>
      <c r="AO336" t="s">
        <v>10340</v>
      </c>
      <c r="AP336">
        <v>-4.2939221165214002E-2</v>
      </c>
      <c r="AQ336">
        <f>(Table2[[#This Row],[Sharpe Ratio]]-AVERAGE(Table2[Sharpe Ratio]))/_xlfn.STDEV.P(Table2[Sharpe Ratio])</f>
        <v>-1.2404055226644091</v>
      </c>
      <c r="AR3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0.33788488991387855</v>
      </c>
      <c r="AS336">
        <f>_xlfn.RANK.AVG(Table2[[#This Row],[1Y Return vs Nifty Z-Score]],Table2[1Y Return vs Nifty Z-Score])</f>
        <v>319</v>
      </c>
      <c r="AT336">
        <f>_xlfn.RANK.AVG(Table2[[#This Row],[6M Return vs Nifty Z-Score]],Table2[6M Return vs Nifty Z-Score])</f>
        <v>59</v>
      </c>
      <c r="AU336">
        <f>_xlfn.RANK.AVG(Table2[[#This Row],[Sharpe Ratio Z-Score]],Table2[Sharpe Ratio Z-Score])</f>
        <v>656</v>
      </c>
      <c r="AV336">
        <f>(Table2[[#This Row],[Rank 1Y]]+Table2[[#This Row],[Rank 6M]]+Table2[[#This Row],[Rank Sharpe]])/3</f>
        <v>344.66666666666669</v>
      </c>
    </row>
    <row r="337" spans="1:48" x14ac:dyDescent="0.3">
      <c r="A337" t="s">
        <v>1387</v>
      </c>
      <c r="B337" t="s">
        <v>1388</v>
      </c>
      <c r="C337" t="s">
        <v>10312</v>
      </c>
      <c r="D337" t="s">
        <v>683</v>
      </c>
      <c r="E337">
        <v>8072.0216915999999</v>
      </c>
      <c r="F337">
        <v>476.5</v>
      </c>
      <c r="G337">
        <v>0.17726542776683701</v>
      </c>
      <c r="H337">
        <f>(Table2[[#This Row],[1Y Return vs Nifty]]-AVERAGE(Table2[1Y Return vs Nifty]))/_xlfn.STDEV.P(Table2[1Y Return vs Nifty])</f>
        <v>-0.45446211236115813</v>
      </c>
      <c r="I337">
        <v>-10.365469577198001</v>
      </c>
      <c r="J337">
        <f>(Table2[[#This Row],[1M Return vs Nifty]]-AVERAGE(Table2[1M Return vs Nifty]))/_xlfn.STDEV.P(Table2[1M Return vs Nifty])</f>
        <v>-1.1191001974907229</v>
      </c>
      <c r="K337">
        <v>14.0601794739034</v>
      </c>
      <c r="L337">
        <f>(Table2[[#This Row],[6M Return vs Nifty]]-AVERAGE(Table2[6M Return vs Nifty]))/_xlfn.STDEV.P(Table2[6M Return vs Nifty])</f>
        <v>0.25235633712271438</v>
      </c>
      <c r="M337">
        <v>-3.6612666754113299</v>
      </c>
      <c r="N337">
        <f>(Table2[[#This Row],[1W Return vs Nifty]]-AVERAGE(Table2[1W Return vs Nifty]))/_xlfn.STDEV.P(Table2[1W Return vs Nifty])</f>
        <v>-0.9423238738027081</v>
      </c>
      <c r="O337">
        <v>490.29</v>
      </c>
      <c r="P337">
        <v>491.05188379696301</v>
      </c>
      <c r="Q337">
        <v>431.66481143243402</v>
      </c>
      <c r="R337">
        <v>41.867627197644502</v>
      </c>
      <c r="S337" s="2">
        <f>(Table2[[#This Row],[Close Price]]-Table2[[#This Row],[20D EMA]])/Table2[[#This Row],[20D EMA]]</f>
        <v>-2.8126211017968996E-2</v>
      </c>
      <c r="T337" s="2">
        <f>(Table2[[#This Row],[Close Price]]-Table2[[#This Row],[50D EMA]])/Table2[[#This Row],[50D EMA]]</f>
        <v>-2.963410645010341E-2</v>
      </c>
      <c r="U337" s="2">
        <f>(Table2[[#This Row],[Close Price]]-Table2[[#This Row],[200D EMA]])/Table2[[#This Row],[200D EMA]]</f>
        <v>0.10386574809928367</v>
      </c>
      <c r="V337">
        <v>0.26754900330856102</v>
      </c>
      <c r="W337">
        <v>473.3</v>
      </c>
      <c r="X337">
        <v>478.9</v>
      </c>
      <c r="Y337">
        <v>473.3</v>
      </c>
      <c r="Z337">
        <v>478.9</v>
      </c>
      <c r="AA337">
        <v>454.05</v>
      </c>
      <c r="AB337">
        <v>509.45</v>
      </c>
      <c r="AC337" s="2">
        <f>(Table2[[#This Row],[Close Price]]/Table2[[#This Row],[Day Low]])-1</f>
        <v>6.7610395098245402E-3</v>
      </c>
      <c r="AD337" s="2">
        <f>(Table2[[#This Row],[Day High]]/Table2[[#This Row],[Close Price]])-1</f>
        <v>5.0367261280166442E-3</v>
      </c>
      <c r="AE337" s="2">
        <f>(Table2[[#This Row],[Close Price]]/Table2[[#This Row],[Current Week Low]])-1</f>
        <v>6.7610395098245402E-3</v>
      </c>
      <c r="AF337" s="2">
        <f>(Table2[[#This Row],[Current Week High]]/Table2[[#This Row],[Close Price]])-1</f>
        <v>5.0367261280166442E-3</v>
      </c>
      <c r="AG337" s="2">
        <f>(Table2[[#This Row],[Close Price]]/Table2[[#This Row],[Current Month Low]])-1</f>
        <v>4.9443893844290265E-2</v>
      </c>
      <c r="AH337" s="2">
        <f>(Table2[[#This Row],[Current Month High]]/Table2[[#This Row],[Close Price]])-1</f>
        <v>6.9150052465897227E-2</v>
      </c>
      <c r="AI337">
        <v>34.050367261280101</v>
      </c>
      <c r="AJ337">
        <v>49.326230021936603</v>
      </c>
      <c r="AK337" t="str">
        <f>IF(AND(Table2[[#This Row],[20D EMA]]&gt;Table2[[#This Row],[50D EMA]],Table2[[#This Row],[50D EMA]]&gt;Table2[[#This Row],[200D EMA]]),"Uptrend","Downtrend/NoTrend")</f>
        <v>Downtrend/NoTrend</v>
      </c>
      <c r="AL337">
        <v>0.12</v>
      </c>
      <c r="AM337" t="s">
        <v>10340</v>
      </c>
      <c r="AN337">
        <v>-0.6</v>
      </c>
      <c r="AO337" t="s">
        <v>10339</v>
      </c>
      <c r="AP337">
        <v>7.0969135204295999E-2</v>
      </c>
      <c r="AQ337">
        <f>(Table2[[#This Row],[Sharpe Ratio]]-AVERAGE(Table2[Sharpe Ratio]))/_xlfn.STDEV.P(Table2[Sharpe Ratio])</f>
        <v>5.8844141502950545E-2</v>
      </c>
      <c r="AR3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7">
        <f>_xlfn.RANK.AVG(Table2[[#This Row],[1Y Return vs Nifty Z-Score]],Table2[1Y Return vs Nifty Z-Score])</f>
        <v>453</v>
      </c>
      <c r="AT337">
        <f>_xlfn.RANK.AVG(Table2[[#This Row],[6M Return vs Nifty Z-Score]],Table2[6M Return vs Nifty Z-Score])</f>
        <v>241</v>
      </c>
      <c r="AU337">
        <f>_xlfn.RANK.AVG(Table2[[#This Row],[Sharpe Ratio Z-Score]],Table2[Sharpe Ratio Z-Score])</f>
        <v>341</v>
      </c>
      <c r="AV337">
        <f>(Table2[[#This Row],[Rank 1Y]]+Table2[[#This Row],[Rank 6M]]+Table2[[#This Row],[Rank Sharpe]])/3</f>
        <v>345</v>
      </c>
    </row>
    <row r="338" spans="1:48" x14ac:dyDescent="0.3">
      <c r="A338" t="s">
        <v>758</v>
      </c>
      <c r="B338" t="s">
        <v>759</v>
      </c>
      <c r="C338" t="s">
        <v>10298</v>
      </c>
      <c r="D338" t="s">
        <v>46</v>
      </c>
      <c r="E338">
        <v>21956.632239850001</v>
      </c>
      <c r="F338">
        <v>854.05</v>
      </c>
      <c r="G338">
        <v>0.80999024828560096</v>
      </c>
      <c r="H338">
        <f>(Table2[[#This Row],[1Y Return vs Nifty]]-AVERAGE(Table2[1Y Return vs Nifty]))/_xlfn.STDEV.P(Table2[1Y Return vs Nifty])</f>
        <v>-0.4444277850931484</v>
      </c>
      <c r="I338">
        <v>-5.6963626831974201</v>
      </c>
      <c r="J338">
        <f>(Table2[[#This Row],[1M Return vs Nifty]]-AVERAGE(Table2[1M Return vs Nifty]))/_xlfn.STDEV.P(Table2[1M Return vs Nifty])</f>
        <v>-0.67992180780133837</v>
      </c>
      <c r="K338">
        <v>14.213360980964699</v>
      </c>
      <c r="L338">
        <f>(Table2[[#This Row],[6M Return vs Nifty]]-AVERAGE(Table2[6M Return vs Nifty]))/_xlfn.STDEV.P(Table2[6M Return vs Nifty])</f>
        <v>0.25761248517462104</v>
      </c>
      <c r="M338">
        <v>0.63207365870835897</v>
      </c>
      <c r="N338">
        <f>(Table2[[#This Row],[1W Return vs Nifty]]-AVERAGE(Table2[1W Return vs Nifty]))/_xlfn.STDEV.P(Table2[1W Return vs Nifty])</f>
        <v>-2.3107787107635804E-2</v>
      </c>
      <c r="O338">
        <v>846.88</v>
      </c>
      <c r="P338">
        <v>845.44235336322697</v>
      </c>
      <c r="Q338">
        <v>750.26529515768004</v>
      </c>
      <c r="R338">
        <v>57.153738566711901</v>
      </c>
      <c r="S338" s="2">
        <f>(Table2[[#This Row],[Close Price]]-Table2[[#This Row],[20D EMA]])/Table2[[#This Row],[20D EMA]]</f>
        <v>8.4663706782542505E-3</v>
      </c>
      <c r="T338" s="2">
        <f>(Table2[[#This Row],[Close Price]]-Table2[[#This Row],[50D EMA]])/Table2[[#This Row],[50D EMA]]</f>
        <v>1.0181234240904991E-2</v>
      </c>
      <c r="U338" s="2">
        <f>(Table2[[#This Row],[Close Price]]-Table2[[#This Row],[200D EMA]])/Table2[[#This Row],[200D EMA]]</f>
        <v>0.1383306751787152</v>
      </c>
      <c r="V338">
        <v>0.77733434501993703</v>
      </c>
      <c r="W338">
        <v>850</v>
      </c>
      <c r="X338">
        <v>919</v>
      </c>
      <c r="Y338">
        <v>850</v>
      </c>
      <c r="Z338">
        <v>919</v>
      </c>
      <c r="AA338">
        <v>810</v>
      </c>
      <c r="AB338">
        <v>954.45</v>
      </c>
      <c r="AC338" s="2">
        <f>(Table2[[#This Row],[Close Price]]/Table2[[#This Row],[Day Low]])-1</f>
        <v>4.7647058823527821E-3</v>
      </c>
      <c r="AD338" s="2">
        <f>(Table2[[#This Row],[Day High]]/Table2[[#This Row],[Close Price]])-1</f>
        <v>7.6049411626953889E-2</v>
      </c>
      <c r="AE338" s="2">
        <f>(Table2[[#This Row],[Close Price]]/Table2[[#This Row],[Current Week Low]])-1</f>
        <v>4.7647058823527821E-3</v>
      </c>
      <c r="AF338" s="2">
        <f>(Table2[[#This Row],[Current Week High]]/Table2[[#This Row],[Close Price]])-1</f>
        <v>7.6049411626953889E-2</v>
      </c>
      <c r="AG338" s="2">
        <f>(Table2[[#This Row],[Close Price]]/Table2[[#This Row],[Current Month Low]])-1</f>
        <v>5.4382716049382607E-2</v>
      </c>
      <c r="AH338" s="2">
        <f>(Table2[[#This Row],[Current Month High]]/Table2[[#This Row],[Close Price]])-1</f>
        <v>0.11755752005151932</v>
      </c>
      <c r="AI338">
        <v>13.435981499912099</v>
      </c>
      <c r="AJ338">
        <v>55.267702936096697</v>
      </c>
      <c r="AK338" t="str">
        <f>IF(AND(Table2[[#This Row],[20D EMA]]&gt;Table2[[#This Row],[50D EMA]],Table2[[#This Row],[50D EMA]]&gt;Table2[[#This Row],[200D EMA]]),"Uptrend","Downtrend/NoTrend")</f>
        <v>Uptrend</v>
      </c>
      <c r="AL338">
        <v>7.0000000000000007E-2</v>
      </c>
      <c r="AM338" t="s">
        <v>10340</v>
      </c>
      <c r="AN338">
        <v>0.49</v>
      </c>
      <c r="AO338" t="s">
        <v>10340</v>
      </c>
      <c r="AP338">
        <v>6.8444576264146004E-2</v>
      </c>
      <c r="AQ338">
        <f>(Table2[[#This Row],[Sharpe Ratio]]-AVERAGE(Table2[Sharpe Ratio]))/_xlfn.STDEV.P(Table2[Sharpe Ratio])</f>
        <v>3.0048779514577951E-2</v>
      </c>
      <c r="AR3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-0.85979611531292355</v>
      </c>
      <c r="AS338">
        <f>_xlfn.RANK.AVG(Table2[[#This Row],[1Y Return vs Nifty Z-Score]],Table2[1Y Return vs Nifty Z-Score])</f>
        <v>448</v>
      </c>
      <c r="AT338">
        <f>_xlfn.RANK.AVG(Table2[[#This Row],[6M Return vs Nifty Z-Score]],Table2[6M Return vs Nifty Z-Score])</f>
        <v>239</v>
      </c>
      <c r="AU338">
        <f>_xlfn.RANK.AVG(Table2[[#This Row],[Sharpe Ratio Z-Score]],Table2[Sharpe Ratio Z-Score])</f>
        <v>349</v>
      </c>
      <c r="AV338">
        <f>(Table2[[#This Row],[Rank 1Y]]+Table2[[#This Row],[Rank 6M]]+Table2[[#This Row],[Rank Sharpe]])/3</f>
        <v>345.33333333333331</v>
      </c>
    </row>
    <row r="339" spans="1:48" x14ac:dyDescent="0.3">
      <c r="A339" t="s">
        <v>1708</v>
      </c>
      <c r="B339" t="s">
        <v>1709</v>
      </c>
      <c r="C339" t="s">
        <v>10298</v>
      </c>
      <c r="D339" t="s">
        <v>46</v>
      </c>
      <c r="E339">
        <v>4921.0009069649996</v>
      </c>
      <c r="F339">
        <v>711.15</v>
      </c>
      <c r="G339">
        <v>-1.7527320423284301</v>
      </c>
      <c r="H339">
        <f>(Table2[[#This Row],[1Y Return vs Nifty]]-AVERAGE(Table2[1Y Return vs Nifty]))/_xlfn.STDEV.P(Table2[1Y Return vs Nifty])</f>
        <v>-0.4850697724581472</v>
      </c>
      <c r="I339">
        <v>-6.4284247387888804</v>
      </c>
      <c r="J339">
        <f>(Table2[[#This Row],[1M Return vs Nifty]]-AVERAGE(Table2[1M Return vs Nifty]))/_xlfn.STDEV.P(Table2[1M Return vs Nifty])</f>
        <v>-0.74877990893851021</v>
      </c>
      <c r="K339">
        <v>-1.6703814219770901</v>
      </c>
      <c r="L339">
        <f>(Table2[[#This Row],[6M Return vs Nifty]]-AVERAGE(Table2[6M Return vs Nifty]))/_xlfn.STDEV.P(Table2[6M Return vs Nifty])</f>
        <v>-0.28740958237038322</v>
      </c>
      <c r="M339">
        <v>5.2086376999079604</v>
      </c>
      <c r="N339">
        <f>(Table2[[#This Row],[1W Return vs Nifty]]-AVERAGE(Table2[1W Return vs Nifty]))/_xlfn.STDEV.P(Table2[1W Return vs Nifty])</f>
        <v>0.95674728169008638</v>
      </c>
      <c r="O339">
        <v>702.87</v>
      </c>
      <c r="P339">
        <v>664.57668462948197</v>
      </c>
      <c r="Q339">
        <v>606.76710344685296</v>
      </c>
      <c r="R339">
        <v>51.913062542519697</v>
      </c>
      <c r="S339" s="2">
        <f>(Table2[[#This Row],[Close Price]]-Table2[[#This Row],[20D EMA]])/Table2[[#This Row],[20D EMA]]</f>
        <v>1.1780272312091814E-2</v>
      </c>
      <c r="T339" s="2">
        <f>(Table2[[#This Row],[Close Price]]-Table2[[#This Row],[50D EMA]])/Table2[[#This Row],[50D EMA]]</f>
        <v>7.0079670935918825E-2</v>
      </c>
      <c r="U339" s="2">
        <f>(Table2[[#This Row],[Close Price]]-Table2[[#This Row],[200D EMA]])/Table2[[#This Row],[200D EMA]]</f>
        <v>0.17203123893859873</v>
      </c>
      <c r="V339">
        <v>0.60382987827701995</v>
      </c>
      <c r="W339">
        <v>705</v>
      </c>
      <c r="X339">
        <v>744.9</v>
      </c>
      <c r="Y339">
        <v>705</v>
      </c>
      <c r="Z339">
        <v>744.9</v>
      </c>
      <c r="AA339">
        <v>640.1</v>
      </c>
      <c r="AB339">
        <v>771.7</v>
      </c>
      <c r="AC339" s="2">
        <f>(Table2[[#This Row],[Close Price]]/Table2[[#This Row],[Day Low]])-1</f>
        <v>8.7234042553190339E-3</v>
      </c>
      <c r="AD339" s="2">
        <f>(Table2[[#This Row],[Day High]]/Table2[[#This Row],[Close Price]])-1</f>
        <v>4.7458342121915242E-2</v>
      </c>
      <c r="AE339" s="2">
        <f>(Table2[[#This Row],[Close Price]]/Table2[[#This Row],[Current Week Low]])-1</f>
        <v>8.7234042553190339E-3</v>
      </c>
      <c r="AF339" s="2">
        <f>(Table2[[#This Row],[Current Week High]]/Table2[[#This Row],[Close Price]])-1</f>
        <v>4.7458342121915242E-2</v>
      </c>
      <c r="AG339" s="2">
        <f>(Table2[[#This Row],[Close Price]]/Table2[[#This Row],[Current Month Low]])-1</f>
        <v>0.11099828151851265</v>
      </c>
      <c r="AH339" s="2">
        <f>(Table2[[#This Row],[Current Month High]]/Table2[[#This Row],[Close Price]])-1</f>
        <v>8.5143781199465751E-2</v>
      </c>
      <c r="AI339">
        <v>41.889896646277101</v>
      </c>
      <c r="AJ339">
        <v>66.643233743409397</v>
      </c>
      <c r="AK339" t="str">
        <f>IF(AND(Table2[[#This Row],[20D EMA]]&gt;Table2[[#This Row],[50D EMA]],Table2[[#This Row],[50D EMA]]&gt;Table2[[#This Row],[200D EMA]]),"Uptrend","Downtrend/NoTrend")</f>
        <v>Uptrend</v>
      </c>
      <c r="AL339">
        <v>0.35</v>
      </c>
      <c r="AM339" t="s">
        <v>10340</v>
      </c>
      <c r="AN339">
        <v>0.18</v>
      </c>
      <c r="AO339" t="s">
        <v>10340</v>
      </c>
      <c r="AP339">
        <v>0.14079637144249299</v>
      </c>
      <c r="AQ339">
        <f>(Table2[[#This Row],[Sharpe Ratio]]-AVERAGE(Table2[Sharpe Ratio]))/_xlfn.STDEV.P(Table2[Sharpe Ratio])</f>
        <v>0.85530031139020457</v>
      </c>
      <c r="AR3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0.29078832931325027</v>
      </c>
      <c r="AS339">
        <f>_xlfn.RANK.AVG(Table2[[#This Row],[1Y Return vs Nifty Z-Score]],Table2[1Y Return vs Nifty Z-Score])</f>
        <v>474</v>
      </c>
      <c r="AT339">
        <f>_xlfn.RANK.AVG(Table2[[#This Row],[6M Return vs Nifty Z-Score]],Table2[6M Return vs Nifty Z-Score])</f>
        <v>422</v>
      </c>
      <c r="AU339">
        <f>_xlfn.RANK.AVG(Table2[[#This Row],[Sharpe Ratio Z-Score]],Table2[Sharpe Ratio Z-Score])</f>
        <v>142</v>
      </c>
      <c r="AV339">
        <f>(Table2[[#This Row],[Rank 1Y]]+Table2[[#This Row],[Rank 6M]]+Table2[[#This Row],[Rank Sharpe]])/3</f>
        <v>346</v>
      </c>
    </row>
    <row r="340" spans="1:48" x14ac:dyDescent="0.3">
      <c r="A340" t="s">
        <v>1840</v>
      </c>
      <c r="B340" t="s">
        <v>1841</v>
      </c>
      <c r="C340" t="s">
        <v>10301</v>
      </c>
      <c r="D340" t="s">
        <v>253</v>
      </c>
      <c r="E340">
        <v>4096.5533259200001</v>
      </c>
      <c r="F340">
        <v>1304.95</v>
      </c>
      <c r="G340">
        <v>0.82659966725752498</v>
      </c>
      <c r="H340">
        <f>(Table2[[#This Row],[1Y Return vs Nifty]]-AVERAGE(Table2[1Y Return vs Nifty]))/_xlfn.STDEV.P(Table2[1Y Return vs Nifty])</f>
        <v>-0.44416437777879786</v>
      </c>
      <c r="I340">
        <v>-9.6966773403651203</v>
      </c>
      <c r="J340">
        <f>(Table2[[#This Row],[1M Return vs Nifty]]-AVERAGE(Table2[1M Return vs Nifty]))/_xlfn.STDEV.P(Table2[1M Return vs Nifty])</f>
        <v>-1.0561932852530889</v>
      </c>
      <c r="K340">
        <v>-2.4355395981388299</v>
      </c>
      <c r="L340">
        <f>(Table2[[#This Row],[6M Return vs Nifty]]-AVERAGE(Table2[6M Return vs Nifty]))/_xlfn.STDEV.P(Table2[6M Return vs Nifty])</f>
        <v>-0.3136646097179307</v>
      </c>
      <c r="M340">
        <v>-1.7200600764107901</v>
      </c>
      <c r="N340">
        <f>(Table2[[#This Row],[1W Return vs Nifty]]-AVERAGE(Table2[1W Return vs Nifty]))/_xlfn.STDEV.P(Table2[1W Return vs Nifty])</f>
        <v>-0.52670615087979433</v>
      </c>
      <c r="O340">
        <v>1330.05</v>
      </c>
      <c r="P340">
        <v>1340.1768639116999</v>
      </c>
      <c r="Q340">
        <v>1247.5742269463799</v>
      </c>
      <c r="R340">
        <v>45.069843235058499</v>
      </c>
      <c r="S340" s="2">
        <f>(Table2[[#This Row],[Close Price]]-Table2[[#This Row],[20D EMA]])/Table2[[#This Row],[20D EMA]]</f>
        <v>-1.8871470997330858E-2</v>
      </c>
      <c r="T340" s="2">
        <f>(Table2[[#This Row],[Close Price]]-Table2[[#This Row],[50D EMA]])/Table2[[#This Row],[50D EMA]]</f>
        <v>-2.6285235076271885E-2</v>
      </c>
      <c r="U340" s="2">
        <f>(Table2[[#This Row],[Close Price]]-Table2[[#This Row],[200D EMA]])/Table2[[#This Row],[200D EMA]]</f>
        <v>4.5989867227424E-2</v>
      </c>
      <c r="V340">
        <v>0.87565589097290597</v>
      </c>
      <c r="W340">
        <v>1290</v>
      </c>
      <c r="X340">
        <v>1321.1</v>
      </c>
      <c r="Y340">
        <v>1290</v>
      </c>
      <c r="Z340">
        <v>1321.1</v>
      </c>
      <c r="AA340">
        <v>1271.3499999999999</v>
      </c>
      <c r="AB340">
        <v>1440.55</v>
      </c>
      <c r="AC340" s="2">
        <f>(Table2[[#This Row],[Close Price]]/Table2[[#This Row],[Day Low]])-1</f>
        <v>1.1589147286821699E-2</v>
      </c>
      <c r="AD340" s="2">
        <f>(Table2[[#This Row],[Day High]]/Table2[[#This Row],[Close Price]])-1</f>
        <v>1.2375953101651405E-2</v>
      </c>
      <c r="AE340" s="2">
        <f>(Table2[[#This Row],[Close Price]]/Table2[[#This Row],[Current Week Low]])-1</f>
        <v>1.1589147286821699E-2</v>
      </c>
      <c r="AF340" s="2">
        <f>(Table2[[#This Row],[Current Week High]]/Table2[[#This Row],[Close Price]])-1</f>
        <v>1.2375953101651405E-2</v>
      </c>
      <c r="AG340" s="2">
        <f>(Table2[[#This Row],[Close Price]]/Table2[[#This Row],[Current Month Low]])-1</f>
        <v>2.6428599520195162E-2</v>
      </c>
      <c r="AH340" s="2">
        <f>(Table2[[#This Row],[Current Month High]]/Table2[[#This Row],[Close Price]])-1</f>
        <v>0.10391202728073856</v>
      </c>
      <c r="AI340">
        <v>16.9853251082416</v>
      </c>
      <c r="AJ340">
        <v>35.382301068575501</v>
      </c>
      <c r="AK340" t="str">
        <f>IF(AND(Table2[[#This Row],[20D EMA]]&gt;Table2[[#This Row],[50D EMA]],Table2[[#This Row],[50D EMA]]&gt;Table2[[#This Row],[200D EMA]]),"Uptrend","Downtrend/NoTrend")</f>
        <v>Downtrend/NoTrend</v>
      </c>
      <c r="AL340">
        <v>0.01</v>
      </c>
      <c r="AM340" t="s">
        <v>10340</v>
      </c>
      <c r="AN340">
        <v>1.17</v>
      </c>
      <c r="AO340" t="s">
        <v>10340</v>
      </c>
      <c r="AP340">
        <v>0.13361138370464901</v>
      </c>
      <c r="AQ340">
        <f>(Table2[[#This Row],[Sharpe Ratio]]-AVERAGE(Table2[Sharpe Ratio]))/_xlfn.STDEV.P(Table2[Sharpe Ratio])</f>
        <v>0.77334765047077147</v>
      </c>
      <c r="AR3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0">
        <f>_xlfn.RANK.AVG(Table2[[#This Row],[1Y Return vs Nifty Z-Score]],Table2[1Y Return vs Nifty Z-Score])</f>
        <v>447</v>
      </c>
      <c r="AT340">
        <f>_xlfn.RANK.AVG(Table2[[#This Row],[6M Return vs Nifty Z-Score]],Table2[6M Return vs Nifty Z-Score])</f>
        <v>431</v>
      </c>
      <c r="AU340">
        <f>_xlfn.RANK.AVG(Table2[[#This Row],[Sharpe Ratio Z-Score]],Table2[Sharpe Ratio Z-Score])</f>
        <v>161</v>
      </c>
      <c r="AV340">
        <f>(Table2[[#This Row],[Rank 1Y]]+Table2[[#This Row],[Rank 6M]]+Table2[[#This Row],[Rank Sharpe]])/3</f>
        <v>346.33333333333331</v>
      </c>
    </row>
    <row r="341" spans="1:48" x14ac:dyDescent="0.3">
      <c r="A341" t="s">
        <v>1492</v>
      </c>
      <c r="B341" t="s">
        <v>1493</v>
      </c>
      <c r="C341" t="s">
        <v>10303</v>
      </c>
      <c r="D341" t="s">
        <v>628</v>
      </c>
      <c r="E341">
        <v>6915.4944102149902</v>
      </c>
      <c r="F341">
        <v>519.15</v>
      </c>
      <c r="G341">
        <v>41.179381354339903</v>
      </c>
      <c r="H341">
        <f>(Table2[[#This Row],[1Y Return vs Nifty]]-AVERAGE(Table2[1Y Return vs Nifty]))/_xlfn.STDEV.P(Table2[1Y Return vs Nifty])</f>
        <v>0.19578683717551887</v>
      </c>
      <c r="I341">
        <v>5.9555104781980797</v>
      </c>
      <c r="J341">
        <f>(Table2[[#This Row],[1M Return vs Nifty]]-AVERAGE(Table2[1M Return vs Nifty]))/_xlfn.STDEV.P(Table2[1M Return vs Nifty])</f>
        <v>0.41605886003513359</v>
      </c>
      <c r="K341">
        <v>-6.9676233573206696</v>
      </c>
      <c r="L341">
        <f>(Table2[[#This Row],[6M Return vs Nifty]]-AVERAGE(Table2[6M Return vs Nifty]))/_xlfn.STDEV.P(Table2[6M Return vs Nifty])</f>
        <v>-0.46917491692732882</v>
      </c>
      <c r="M341">
        <v>5.2722412815656199</v>
      </c>
      <c r="N341">
        <f>(Table2[[#This Row],[1W Return vs Nifty]]-AVERAGE(Table2[1W Return vs Nifty]))/_xlfn.STDEV.P(Table2[1W Return vs Nifty])</f>
        <v>0.97036498512871483</v>
      </c>
      <c r="O341">
        <v>493.32</v>
      </c>
      <c r="P341">
        <v>490.74922476257899</v>
      </c>
      <c r="Q341">
        <v>453.293511975218</v>
      </c>
      <c r="R341">
        <v>74.617321653417605</v>
      </c>
      <c r="S341" s="2">
        <f>(Table2[[#This Row],[Close Price]]-Table2[[#This Row],[20D EMA]])/Table2[[#This Row],[20D EMA]]</f>
        <v>5.2359523230357544E-2</v>
      </c>
      <c r="T341" s="2">
        <f>(Table2[[#This Row],[Close Price]]-Table2[[#This Row],[50D EMA]])/Table2[[#This Row],[50D EMA]]</f>
        <v>5.7872277335050466E-2</v>
      </c>
      <c r="U341" s="2">
        <f>(Table2[[#This Row],[Close Price]]-Table2[[#This Row],[200D EMA]])/Table2[[#This Row],[200D EMA]]</f>
        <v>0.14528442672345687</v>
      </c>
      <c r="V341">
        <v>1.07768332654071</v>
      </c>
      <c r="W341">
        <v>500.15</v>
      </c>
      <c r="X341">
        <v>524.70000000000005</v>
      </c>
      <c r="Y341">
        <v>500.15</v>
      </c>
      <c r="Z341">
        <v>524.70000000000005</v>
      </c>
      <c r="AA341">
        <v>457.05</v>
      </c>
      <c r="AB341">
        <v>528</v>
      </c>
      <c r="AC341" s="2">
        <f>(Table2[[#This Row],[Close Price]]/Table2[[#This Row],[Day Low]])-1</f>
        <v>3.7988603418974254E-2</v>
      </c>
      <c r="AD341" s="2">
        <f>(Table2[[#This Row],[Day High]]/Table2[[#This Row],[Close Price]])-1</f>
        <v>1.0690551863623332E-2</v>
      </c>
      <c r="AE341" s="2">
        <f>(Table2[[#This Row],[Close Price]]/Table2[[#This Row],[Current Week Low]])-1</f>
        <v>3.7988603418974254E-2</v>
      </c>
      <c r="AF341" s="2">
        <f>(Table2[[#This Row],[Current Week High]]/Table2[[#This Row],[Close Price]])-1</f>
        <v>1.0690551863623332E-2</v>
      </c>
      <c r="AG341" s="2">
        <f>(Table2[[#This Row],[Close Price]]/Table2[[#This Row],[Current Month Low]])-1</f>
        <v>0.13587134886773877</v>
      </c>
      <c r="AH341" s="2">
        <f>(Table2[[#This Row],[Current Month High]]/Table2[[#This Row],[Close Price]])-1</f>
        <v>1.7047096214966917E-2</v>
      </c>
      <c r="AI341">
        <v>7.8301069055186403</v>
      </c>
      <c r="AJ341">
        <v>73.7159109921365</v>
      </c>
      <c r="AK341" t="str">
        <f>IF(AND(Table2[[#This Row],[20D EMA]]&gt;Table2[[#This Row],[50D EMA]],Table2[[#This Row],[50D EMA]]&gt;Table2[[#This Row],[200D EMA]]),"Uptrend","Downtrend/NoTrend")</f>
        <v>Uptrend</v>
      </c>
      <c r="AL341">
        <v>0.05</v>
      </c>
      <c r="AM341" t="s">
        <v>10340</v>
      </c>
      <c r="AN341">
        <v>6.86</v>
      </c>
      <c r="AO341" t="s">
        <v>10340</v>
      </c>
      <c r="AP341">
        <v>7.6118915414706001E-2</v>
      </c>
      <c r="AQ341">
        <f>(Table2[[#This Row],[Sharpe Ratio]]-AVERAGE(Table2[Sharpe Ratio]))/_xlfn.STDEV.P(Table2[Sharpe Ratio])</f>
        <v>0.11758302969484319</v>
      </c>
      <c r="AR3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1.2306187951068817</v>
      </c>
      <c r="AS341">
        <f>_xlfn.RANK.AVG(Table2[[#This Row],[1Y Return vs Nifty Z-Score]],Table2[1Y Return vs Nifty Z-Score])</f>
        <v>241</v>
      </c>
      <c r="AT341">
        <f>_xlfn.RANK.AVG(Table2[[#This Row],[6M Return vs Nifty Z-Score]],Table2[6M Return vs Nifty Z-Score])</f>
        <v>482</v>
      </c>
      <c r="AU341">
        <f>_xlfn.RANK.AVG(Table2[[#This Row],[Sharpe Ratio Z-Score]],Table2[Sharpe Ratio Z-Score])</f>
        <v>318</v>
      </c>
      <c r="AV341">
        <f>(Table2[[#This Row],[Rank 1Y]]+Table2[[#This Row],[Rank 6M]]+Table2[[#This Row],[Rank Sharpe]])/3</f>
        <v>347</v>
      </c>
    </row>
    <row r="342" spans="1:48" x14ac:dyDescent="0.3">
      <c r="A342" t="s">
        <v>1591</v>
      </c>
      <c r="B342" t="s">
        <v>1592</v>
      </c>
      <c r="C342" t="s">
        <v>10299</v>
      </c>
      <c r="D342" t="s">
        <v>201</v>
      </c>
      <c r="E342">
        <v>6034.78587272</v>
      </c>
      <c r="F342">
        <v>665.9</v>
      </c>
      <c r="G342">
        <v>37.387886201385697</v>
      </c>
      <c r="H342">
        <f>(Table2[[#This Row],[1Y Return vs Nifty]]-AVERAGE(Table2[1Y Return vs Nifty]))/_xlfn.STDEV.P(Table2[1Y Return vs Nifty])</f>
        <v>0.13565784908141754</v>
      </c>
      <c r="I342">
        <v>12.880760473757601</v>
      </c>
      <c r="J342">
        <f>(Table2[[#This Row],[1M Return vs Nifty]]-AVERAGE(Table2[1M Return vs Nifty]))/_xlfn.STDEV.P(Table2[1M Return vs Nifty])</f>
        <v>1.0674511306113807</v>
      </c>
      <c r="K342">
        <v>15.4203814104887</v>
      </c>
      <c r="L342">
        <f>(Table2[[#This Row],[6M Return vs Nifty]]-AVERAGE(Table2[6M Return vs Nifty]))/_xlfn.STDEV.P(Table2[6M Return vs Nifty])</f>
        <v>0.299029221443675</v>
      </c>
      <c r="M342">
        <v>12.2424885321742</v>
      </c>
      <c r="N342">
        <f>(Table2[[#This Row],[1W Return vs Nifty]]-AVERAGE(Table2[1W Return vs Nifty]))/_xlfn.STDEV.P(Table2[1W Return vs Nifty])</f>
        <v>2.4627142755129441</v>
      </c>
      <c r="O342">
        <v>621.64</v>
      </c>
      <c r="P342">
        <v>606.51460687569204</v>
      </c>
      <c r="Q342">
        <v>531.71494010920901</v>
      </c>
      <c r="R342">
        <v>73.575364834874705</v>
      </c>
      <c r="S342" s="2">
        <f>(Table2[[#This Row],[Close Price]]-Table2[[#This Row],[20D EMA]])/Table2[[#This Row],[20D EMA]]</f>
        <v>7.1198764558265223E-2</v>
      </c>
      <c r="T342" s="2">
        <f>(Table2[[#This Row],[Close Price]]-Table2[[#This Row],[50D EMA]])/Table2[[#This Row],[50D EMA]]</f>
        <v>9.7912552230550398E-2</v>
      </c>
      <c r="U342" s="2">
        <f>(Table2[[#This Row],[Close Price]]-Table2[[#This Row],[200D EMA]])/Table2[[#This Row],[200D EMA]]</f>
        <v>0.25236277894172143</v>
      </c>
      <c r="V342">
        <v>1.1256682675127601</v>
      </c>
      <c r="W342">
        <v>661</v>
      </c>
      <c r="X342">
        <v>697.45</v>
      </c>
      <c r="Y342">
        <v>661</v>
      </c>
      <c r="Z342">
        <v>697.45</v>
      </c>
      <c r="AA342">
        <v>558.5</v>
      </c>
      <c r="AB342">
        <v>697.45</v>
      </c>
      <c r="AC342" s="2">
        <f>(Table2[[#This Row],[Close Price]]/Table2[[#This Row],[Day Low]])-1</f>
        <v>7.413010590015201E-3</v>
      </c>
      <c r="AD342" s="2">
        <f>(Table2[[#This Row],[Day High]]/Table2[[#This Row],[Close Price]])-1</f>
        <v>4.7379486409370841E-2</v>
      </c>
      <c r="AE342" s="2">
        <f>(Table2[[#This Row],[Close Price]]/Table2[[#This Row],[Current Week Low]])-1</f>
        <v>7.413010590015201E-3</v>
      </c>
      <c r="AF342" s="2">
        <f>(Table2[[#This Row],[Current Week High]]/Table2[[#This Row],[Close Price]])-1</f>
        <v>4.7379486409370841E-2</v>
      </c>
      <c r="AG342" s="2">
        <f>(Table2[[#This Row],[Close Price]]/Table2[[#This Row],[Current Month Low]])-1</f>
        <v>0.19230080572963293</v>
      </c>
      <c r="AH342" s="2">
        <f>(Table2[[#This Row],[Current Month High]]/Table2[[#This Row],[Close Price]])-1</f>
        <v>4.7379486409370841E-2</v>
      </c>
      <c r="AI342">
        <v>4.7379486409370797</v>
      </c>
      <c r="AJ342">
        <v>79.439504176771706</v>
      </c>
      <c r="AK342" t="str">
        <f>IF(AND(Table2[[#This Row],[20D EMA]]&gt;Table2[[#This Row],[50D EMA]],Table2[[#This Row],[50D EMA]]&gt;Table2[[#This Row],[200D EMA]]),"Uptrend","Downtrend/NoTrend")</f>
        <v>Uptrend</v>
      </c>
      <c r="AL342">
        <v>-0.01</v>
      </c>
      <c r="AM342" t="s">
        <v>10339</v>
      </c>
      <c r="AN342">
        <v>11.45</v>
      </c>
      <c r="AO342" t="s">
        <v>10340</v>
      </c>
      <c r="AQ342">
        <f>(Table2[[#This Row],[Sharpe Ratio]]-AVERAGE(Table2[Sharpe Ratio]))/_xlfn.STDEV.P(Table2[Sharpe Ratio])</f>
        <v>-0.75063663777647549</v>
      </c>
      <c r="AR3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3.214215838872942</v>
      </c>
      <c r="AS342">
        <f>_xlfn.RANK.AVG(Table2[[#This Row],[1Y Return vs Nifty Z-Score]],Table2[1Y Return vs Nifty Z-Score])</f>
        <v>262</v>
      </c>
      <c r="AT342">
        <f>_xlfn.RANK.AVG(Table2[[#This Row],[6M Return vs Nifty Z-Score]],Table2[6M Return vs Nifty Z-Score])</f>
        <v>232</v>
      </c>
      <c r="AU342">
        <f>_xlfn.RANK.AVG(Table2[[#This Row],[Sharpe Ratio Z-Score]],Table2[Sharpe Ratio Z-Score])</f>
        <v>547.5</v>
      </c>
      <c r="AV342">
        <f>(Table2[[#This Row],[Rank 1Y]]+Table2[[#This Row],[Rank 6M]]+Table2[[#This Row],[Rank Sharpe]])/3</f>
        <v>347.16666666666669</v>
      </c>
    </row>
    <row r="343" spans="1:48" x14ac:dyDescent="0.3">
      <c r="A343" t="s">
        <v>1693</v>
      </c>
      <c r="B343" t="s">
        <v>1694</v>
      </c>
      <c r="C343" t="s">
        <v>10305</v>
      </c>
      <c r="D343" t="s">
        <v>1695</v>
      </c>
      <c r="E343">
        <v>5026.239152356</v>
      </c>
      <c r="F343">
        <v>74.31</v>
      </c>
      <c r="G343">
        <v>-11.301895949591801</v>
      </c>
      <c r="H343">
        <f>(Table2[[#This Row],[1Y Return vs Nifty]]-AVERAGE(Table2[1Y Return vs Nifty]))/_xlfn.STDEV.P(Table2[1Y Return vs Nifty])</f>
        <v>-0.63650912282658401</v>
      </c>
      <c r="I343">
        <v>-0.61333527775048902</v>
      </c>
      <c r="J343">
        <f>(Table2[[#This Row],[1M Return vs Nifty]]-AVERAGE(Table2[1M Return vs Nifty]))/_xlfn.STDEV.P(Table2[1M Return vs Nifty])</f>
        <v>-0.20180986019534408</v>
      </c>
      <c r="K343">
        <v>16.855253214355301</v>
      </c>
      <c r="L343">
        <f>(Table2[[#This Row],[6M Return vs Nifty]]-AVERAGE(Table2[6M Return vs Nifty]))/_xlfn.STDEV.P(Table2[6M Return vs Nifty])</f>
        <v>0.34826426803197563</v>
      </c>
      <c r="M343">
        <v>9.0354003122877007</v>
      </c>
      <c r="N343">
        <f>(Table2[[#This Row],[1W Return vs Nifty]]-AVERAGE(Table2[1W Return vs Nifty]))/_xlfn.STDEV.P(Table2[1W Return vs Nifty])</f>
        <v>1.7760677826314528</v>
      </c>
      <c r="O343">
        <v>69.78</v>
      </c>
      <c r="P343">
        <v>69.973217319431896</v>
      </c>
      <c r="Q343">
        <v>64.006674291614402</v>
      </c>
      <c r="R343">
        <v>70.7622766625461</v>
      </c>
      <c r="S343" s="2">
        <f>(Table2[[#This Row],[Close Price]]-Table2[[#This Row],[20D EMA]])/Table2[[#This Row],[20D EMA]]</f>
        <v>6.4918314703353408E-2</v>
      </c>
      <c r="T343" s="2">
        <f>(Table2[[#This Row],[Close Price]]-Table2[[#This Row],[50D EMA]])/Table2[[#This Row],[50D EMA]]</f>
        <v>6.1977751584158775E-2</v>
      </c>
      <c r="U343" s="2">
        <f>(Table2[[#This Row],[Close Price]]-Table2[[#This Row],[200D EMA]])/Table2[[#This Row],[200D EMA]]</f>
        <v>0.16097267702808069</v>
      </c>
      <c r="V343">
        <v>0.85602442745017804</v>
      </c>
      <c r="W343">
        <v>73.209999999999994</v>
      </c>
      <c r="X343">
        <v>76.8</v>
      </c>
      <c r="Y343">
        <v>73.209999999999994</v>
      </c>
      <c r="Z343">
        <v>76.8</v>
      </c>
      <c r="AA343">
        <v>63.95</v>
      </c>
      <c r="AB343">
        <v>76.8</v>
      </c>
      <c r="AC343" s="2">
        <f>(Table2[[#This Row],[Close Price]]/Table2[[#This Row],[Day Low]])-1</f>
        <v>1.5025269771889116E-2</v>
      </c>
      <c r="AD343" s="2">
        <f>(Table2[[#This Row],[Day High]]/Table2[[#This Row],[Close Price]])-1</f>
        <v>3.3508276140492566E-2</v>
      </c>
      <c r="AE343" s="2">
        <f>(Table2[[#This Row],[Close Price]]/Table2[[#This Row],[Current Week Low]])-1</f>
        <v>1.5025269771889116E-2</v>
      </c>
      <c r="AF343" s="2">
        <f>(Table2[[#This Row],[Current Week High]]/Table2[[#This Row],[Close Price]])-1</f>
        <v>3.3508276140492566E-2</v>
      </c>
      <c r="AG343" s="2">
        <f>(Table2[[#This Row],[Close Price]]/Table2[[#This Row],[Current Month Low]])-1</f>
        <v>0.16200156372165764</v>
      </c>
      <c r="AH343" s="2">
        <f>(Table2[[#This Row],[Current Month High]]/Table2[[#This Row],[Close Price]])-1</f>
        <v>3.3508276140492566E-2</v>
      </c>
      <c r="AI343">
        <v>13.295653344099</v>
      </c>
      <c r="AJ343">
        <v>70.435779816513701</v>
      </c>
      <c r="AK343" t="str">
        <f>IF(AND(Table2[[#This Row],[20D EMA]]&gt;Table2[[#This Row],[50D EMA]],Table2[[#This Row],[50D EMA]]&gt;Table2[[#This Row],[200D EMA]]),"Uptrend","Downtrend/NoTrend")</f>
        <v>Downtrend/NoTrend</v>
      </c>
      <c r="AL343">
        <v>0.05</v>
      </c>
      <c r="AM343" t="s">
        <v>10340</v>
      </c>
      <c r="AN343">
        <v>8.01</v>
      </c>
      <c r="AO343" t="s">
        <v>10340</v>
      </c>
      <c r="AP343">
        <v>8.3678810246807997E-2</v>
      </c>
      <c r="AQ343">
        <f>(Table2[[#This Row],[Sharpe Ratio]]-AVERAGE(Table2[Sharpe Ratio]))/_xlfn.STDEV.P(Table2[Sharpe Ratio])</f>
        <v>0.20381191697583106</v>
      </c>
      <c r="AR3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3">
        <f>_xlfn.RANK.AVG(Table2[[#This Row],[1Y Return vs Nifty Z-Score]],Table2[1Y Return vs Nifty Z-Score])</f>
        <v>535</v>
      </c>
      <c r="AT343">
        <f>_xlfn.RANK.AVG(Table2[[#This Row],[6M Return vs Nifty Z-Score]],Table2[6M Return vs Nifty Z-Score])</f>
        <v>218</v>
      </c>
      <c r="AU343">
        <f>_xlfn.RANK.AVG(Table2[[#This Row],[Sharpe Ratio Z-Score]],Table2[Sharpe Ratio Z-Score])</f>
        <v>291</v>
      </c>
      <c r="AV343">
        <f>(Table2[[#This Row],[Rank 1Y]]+Table2[[#This Row],[Rank 6M]]+Table2[[#This Row],[Rank Sharpe]])/3</f>
        <v>348</v>
      </c>
    </row>
    <row r="344" spans="1:48" x14ac:dyDescent="0.3">
      <c r="A344" t="s">
        <v>1066</v>
      </c>
      <c r="B344" t="s">
        <v>1067</v>
      </c>
      <c r="C344" t="s">
        <v>10299</v>
      </c>
      <c r="D344" t="s">
        <v>51</v>
      </c>
      <c r="E344">
        <v>12671.91525824</v>
      </c>
      <c r="F344">
        <v>1034.2</v>
      </c>
      <c r="G344">
        <v>37.853212373036499</v>
      </c>
      <c r="H344">
        <f>(Table2[[#This Row],[1Y Return vs Nifty]]-AVERAGE(Table2[1Y Return vs Nifty]))/_xlfn.STDEV.P(Table2[1Y Return vs Nifty])</f>
        <v>0.14303741590303515</v>
      </c>
      <c r="I344">
        <v>18.996477249930699</v>
      </c>
      <c r="J344">
        <f>(Table2[[#This Row],[1M Return vs Nifty]]-AVERAGE(Table2[1M Return vs Nifty]))/_xlfn.STDEV.P(Table2[1M Return vs Nifty])</f>
        <v>1.6426983259598538</v>
      </c>
      <c r="K344">
        <v>3.1122810783756099</v>
      </c>
      <c r="L344">
        <f>(Table2[[#This Row],[6M Return vs Nifty]]-AVERAGE(Table2[6M Return vs Nifty]))/_xlfn.STDEV.P(Table2[6M Return vs Nifty])</f>
        <v>-0.12330111610430883</v>
      </c>
      <c r="M344">
        <v>4.6734430053966003</v>
      </c>
      <c r="N344">
        <f>(Table2[[#This Row],[1W Return vs Nifty]]-AVERAGE(Table2[1W Return vs Nifty]))/_xlfn.STDEV.P(Table2[1W Return vs Nifty])</f>
        <v>0.84216061153979904</v>
      </c>
      <c r="O344">
        <v>968.44</v>
      </c>
      <c r="P344">
        <v>915.54222578331996</v>
      </c>
      <c r="Q344">
        <v>805.84966123302297</v>
      </c>
      <c r="R344">
        <v>72.933645454006296</v>
      </c>
      <c r="S344" s="2">
        <f>(Table2[[#This Row],[Close Price]]-Table2[[#This Row],[20D EMA]])/Table2[[#This Row],[20D EMA]]</f>
        <v>6.790301928875303E-2</v>
      </c>
      <c r="T344" s="2">
        <f>(Table2[[#This Row],[Close Price]]-Table2[[#This Row],[50D EMA]])/Table2[[#This Row],[50D EMA]]</f>
        <v>0.12960382478826557</v>
      </c>
      <c r="U344" s="2">
        <f>(Table2[[#This Row],[Close Price]]-Table2[[#This Row],[200D EMA]])/Table2[[#This Row],[200D EMA]]</f>
        <v>0.28336593008872196</v>
      </c>
      <c r="V344">
        <v>1.17363419179017</v>
      </c>
      <c r="W344">
        <v>1020</v>
      </c>
      <c r="X344">
        <v>1054.55</v>
      </c>
      <c r="Y344">
        <v>1020</v>
      </c>
      <c r="Z344">
        <v>1054.55</v>
      </c>
      <c r="AA344">
        <v>851.25</v>
      </c>
      <c r="AB344">
        <v>1063.7</v>
      </c>
      <c r="AC344" s="2">
        <f>(Table2[[#This Row],[Close Price]]/Table2[[#This Row],[Day Low]])-1</f>
        <v>1.3921568627450975E-2</v>
      </c>
      <c r="AD344" s="2">
        <f>(Table2[[#This Row],[Day High]]/Table2[[#This Row],[Close Price]])-1</f>
        <v>1.9677045058982712E-2</v>
      </c>
      <c r="AE344" s="2">
        <f>(Table2[[#This Row],[Close Price]]/Table2[[#This Row],[Current Week Low]])-1</f>
        <v>1.3921568627450975E-2</v>
      </c>
      <c r="AF344" s="2">
        <f>(Table2[[#This Row],[Current Week High]]/Table2[[#This Row],[Close Price]])-1</f>
        <v>1.9677045058982712E-2</v>
      </c>
      <c r="AG344" s="2">
        <f>(Table2[[#This Row],[Close Price]]/Table2[[#This Row],[Current Month Low]])-1</f>
        <v>0.21491923641703381</v>
      </c>
      <c r="AH344" s="2">
        <f>(Table2[[#This Row],[Current Month High]]/Table2[[#This Row],[Close Price]])-1</f>
        <v>2.8524463353316598E-2</v>
      </c>
      <c r="AI344">
        <v>2.8524463353316598</v>
      </c>
      <c r="AJ344">
        <v>69.360517481372298</v>
      </c>
      <c r="AK344" t="str">
        <f>IF(AND(Table2[[#This Row],[20D EMA]]&gt;Table2[[#This Row],[50D EMA]],Table2[[#This Row],[50D EMA]]&gt;Table2[[#This Row],[200D EMA]]),"Uptrend","Downtrend/NoTrend")</f>
        <v>Uptrend</v>
      </c>
      <c r="AL344">
        <v>0.06</v>
      </c>
      <c r="AM344" t="s">
        <v>10340</v>
      </c>
      <c r="AN344">
        <v>12.22</v>
      </c>
      <c r="AO344" t="s">
        <v>10340</v>
      </c>
      <c r="AP344">
        <v>3.2932759566078003E-2</v>
      </c>
      <c r="AQ344">
        <f>(Table2[[#This Row],[Sharpe Ratio]]-AVERAGE(Table2[Sharpe Ratio]))/_xlfn.STDEV.P(Table2[Sharpe Ratio])</f>
        <v>-0.37500241593299061</v>
      </c>
      <c r="AR3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2.1295928213653883</v>
      </c>
      <c r="AS344">
        <f>_xlfn.RANK.AVG(Table2[[#This Row],[1Y Return vs Nifty Z-Score]],Table2[1Y Return vs Nifty Z-Score])</f>
        <v>258</v>
      </c>
      <c r="AT344">
        <f>_xlfn.RANK.AVG(Table2[[#This Row],[6M Return vs Nifty Z-Score]],Table2[6M Return vs Nifty Z-Score])</f>
        <v>351</v>
      </c>
      <c r="AU344">
        <f>_xlfn.RANK.AVG(Table2[[#This Row],[Sharpe Ratio Z-Score]],Table2[Sharpe Ratio Z-Score])</f>
        <v>438</v>
      </c>
      <c r="AV344">
        <f>(Table2[[#This Row],[Rank 1Y]]+Table2[[#This Row],[Rank 6M]]+Table2[[#This Row],[Rank Sharpe]])/3</f>
        <v>349</v>
      </c>
    </row>
    <row r="345" spans="1:48" x14ac:dyDescent="0.3">
      <c r="A345" t="s">
        <v>244</v>
      </c>
      <c r="B345" t="s">
        <v>245</v>
      </c>
      <c r="C345" t="s">
        <v>10295</v>
      </c>
      <c r="D345" t="s">
        <v>246</v>
      </c>
      <c r="E345">
        <v>110313.0141769</v>
      </c>
      <c r="F345">
        <v>9911.9</v>
      </c>
      <c r="G345">
        <v>5.5241900084724804</v>
      </c>
      <c r="H345">
        <f>(Table2[[#This Row],[1Y Return vs Nifty]]-AVERAGE(Table2[1Y Return vs Nifty]))/_xlfn.STDEV.P(Table2[1Y Return vs Nifty])</f>
        <v>-0.36966570580296926</v>
      </c>
      <c r="I345">
        <v>4.1262485616017699</v>
      </c>
      <c r="J345">
        <f>(Table2[[#This Row],[1M Return vs Nifty]]-AVERAGE(Table2[1M Return vs Nifty]))/_xlfn.STDEV.P(Table2[1M Return vs Nifty])</f>
        <v>0.24399762410944686</v>
      </c>
      <c r="K345">
        <v>-0.45025869438078298</v>
      </c>
      <c r="L345">
        <f>(Table2[[#This Row],[6M Return vs Nifty]]-AVERAGE(Table2[6M Return vs Nifty]))/_xlfn.STDEV.P(Table2[6M Return vs Nifty])</f>
        <v>-0.24554326429599621</v>
      </c>
      <c r="M345">
        <v>1.2349640808685001</v>
      </c>
      <c r="N345">
        <f>(Table2[[#This Row],[1W Return vs Nifty]]-AVERAGE(Table2[1W Return vs Nifty]))/_xlfn.STDEV.P(Table2[1W Return vs Nifty])</f>
        <v>0.10597272630049027</v>
      </c>
      <c r="O345">
        <v>9594.83</v>
      </c>
      <c r="P345">
        <v>9312.1914259122696</v>
      </c>
      <c r="Q345">
        <v>8462.9874458211707</v>
      </c>
      <c r="R345">
        <v>70.323205040388103</v>
      </c>
      <c r="S345" s="2">
        <f>(Table2[[#This Row],[Close Price]]-Table2[[#This Row],[20D EMA]])/Table2[[#This Row],[20D EMA]]</f>
        <v>3.3045921605698039E-2</v>
      </c>
      <c r="T345" s="2">
        <f>(Table2[[#This Row],[Close Price]]-Table2[[#This Row],[50D EMA]])/Table2[[#This Row],[50D EMA]]</f>
        <v>6.4400370080341163E-2</v>
      </c>
      <c r="U345" s="2">
        <f>(Table2[[#This Row],[Close Price]]-Table2[[#This Row],[200D EMA]])/Table2[[#This Row],[200D EMA]]</f>
        <v>0.17120580214192196</v>
      </c>
      <c r="V345">
        <v>0.53282663995363</v>
      </c>
      <c r="W345">
        <v>9760.1</v>
      </c>
      <c r="X345">
        <v>9925</v>
      </c>
      <c r="Y345">
        <v>9760.1</v>
      </c>
      <c r="Z345">
        <v>9925</v>
      </c>
      <c r="AA345">
        <v>9078.85</v>
      </c>
      <c r="AB345">
        <v>9925</v>
      </c>
      <c r="AC345" s="2">
        <f>(Table2[[#This Row],[Close Price]]/Table2[[#This Row],[Day Low]])-1</f>
        <v>1.5553119332793575E-2</v>
      </c>
      <c r="AD345" s="2">
        <f>(Table2[[#This Row],[Day High]]/Table2[[#This Row],[Close Price]])-1</f>
        <v>1.3216436808280996E-3</v>
      </c>
      <c r="AE345" s="2">
        <f>(Table2[[#This Row],[Close Price]]/Table2[[#This Row],[Current Week Low]])-1</f>
        <v>1.5553119332793575E-2</v>
      </c>
      <c r="AF345" s="2">
        <f>(Table2[[#This Row],[Current Week High]]/Table2[[#This Row],[Close Price]])-1</f>
        <v>1.3216436808280996E-3</v>
      </c>
      <c r="AG345" s="2">
        <f>(Table2[[#This Row],[Close Price]]/Table2[[#This Row],[Current Month Low]])-1</f>
        <v>9.1757215946953519E-2</v>
      </c>
      <c r="AH345" s="2">
        <f>(Table2[[#This Row],[Current Month High]]/Table2[[#This Row],[Close Price]])-1</f>
        <v>1.3216436808280996E-3</v>
      </c>
      <c r="AI345">
        <v>1.64549682704628</v>
      </c>
      <c r="AJ345">
        <v>49.548122331356801</v>
      </c>
      <c r="AK345" t="str">
        <f>IF(AND(Table2[[#This Row],[20D EMA]]&gt;Table2[[#This Row],[50D EMA]],Table2[[#This Row],[50D EMA]]&gt;Table2[[#This Row],[200D EMA]]),"Uptrend","Downtrend/NoTrend")</f>
        <v>Uptrend</v>
      </c>
      <c r="AL345">
        <v>0.14000000000000001</v>
      </c>
      <c r="AM345" t="s">
        <v>10340</v>
      </c>
      <c r="AN345">
        <v>6.03</v>
      </c>
      <c r="AO345" t="s">
        <v>10340</v>
      </c>
      <c r="AP345">
        <v>9.9426659857165006E-2</v>
      </c>
      <c r="AQ345">
        <f>(Table2[[#This Row],[Sharpe Ratio]]-AVERAGE(Table2[Sharpe Ratio]))/_xlfn.STDEV.P(Table2[Sharpe Ratio])</f>
        <v>0.38343340366678547</v>
      </c>
      <c r="AR3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0.11819478397775714</v>
      </c>
      <c r="AS345">
        <f>_xlfn.RANK.AVG(Table2[[#This Row],[1Y Return vs Nifty Z-Score]],Table2[1Y Return vs Nifty Z-Score])</f>
        <v>408</v>
      </c>
      <c r="AT345">
        <f>_xlfn.RANK.AVG(Table2[[#This Row],[6M Return vs Nifty Z-Score]],Table2[6M Return vs Nifty Z-Score])</f>
        <v>405</v>
      </c>
      <c r="AU345">
        <f>_xlfn.RANK.AVG(Table2[[#This Row],[Sharpe Ratio Z-Score]],Table2[Sharpe Ratio Z-Score])</f>
        <v>239</v>
      </c>
      <c r="AV345">
        <f>(Table2[[#This Row],[Rank 1Y]]+Table2[[#This Row],[Rank 6M]]+Table2[[#This Row],[Rank Sharpe]])/3</f>
        <v>350.66666666666669</v>
      </c>
    </row>
    <row r="346" spans="1:48" x14ac:dyDescent="0.3">
      <c r="A346" t="s">
        <v>367</v>
      </c>
      <c r="B346" t="s">
        <v>368</v>
      </c>
      <c r="C346" t="s">
        <v>10302</v>
      </c>
      <c r="D346" t="s">
        <v>369</v>
      </c>
      <c r="E346">
        <v>67175.347293700004</v>
      </c>
      <c r="F346">
        <v>229.22</v>
      </c>
      <c r="G346">
        <v>57.529130421924499</v>
      </c>
      <c r="H346">
        <f>(Table2[[#This Row],[1Y Return vs Nifty]]-AVERAGE(Table2[1Y Return vs Nifty]))/_xlfn.STDEV.P(Table2[1Y Return vs Nifty])</f>
        <v>0.45507606935621808</v>
      </c>
      <c r="I346">
        <v>-5.3270297391016701</v>
      </c>
      <c r="J346">
        <f>(Table2[[#This Row],[1M Return vs Nifty]]-AVERAGE(Table2[1M Return vs Nifty]))/_xlfn.STDEV.P(Table2[1M Return vs Nifty])</f>
        <v>-0.64518217743313488</v>
      </c>
      <c r="K346">
        <v>-15.496150967757499</v>
      </c>
      <c r="L346">
        <f>(Table2[[#This Row],[6M Return vs Nifty]]-AVERAGE(Table2[6M Return vs Nifty]))/_xlfn.STDEV.P(Table2[6M Return vs Nifty])</f>
        <v>-0.76181601078528816</v>
      </c>
      <c r="M346">
        <v>-0.98684766588739903</v>
      </c>
      <c r="N346">
        <f>(Table2[[#This Row],[1W Return vs Nifty]]-AVERAGE(Table2[1W Return vs Nifty]))/_xlfn.STDEV.P(Table2[1W Return vs Nifty])</f>
        <v>-0.36972333790282919</v>
      </c>
      <c r="O346">
        <v>227.46</v>
      </c>
      <c r="P346">
        <v>235.92975326145</v>
      </c>
      <c r="Q346">
        <v>220.991072657438</v>
      </c>
      <c r="R346">
        <v>55.664771751769301</v>
      </c>
      <c r="S346" s="2">
        <f>(Table2[[#This Row],[Close Price]]-Table2[[#This Row],[20D EMA]])/Table2[[#This Row],[20D EMA]]</f>
        <v>7.7376241976610874E-3</v>
      </c>
      <c r="T346" s="2">
        <f>(Table2[[#This Row],[Close Price]]-Table2[[#This Row],[50D EMA]])/Table2[[#This Row],[50D EMA]]</f>
        <v>-2.8439623102620992E-2</v>
      </c>
      <c r="U346" s="2">
        <f>(Table2[[#This Row],[Close Price]]-Table2[[#This Row],[200D EMA]])/Table2[[#This Row],[200D EMA]]</f>
        <v>3.7236469526159555E-2</v>
      </c>
      <c r="V346">
        <v>1.0014031553245999</v>
      </c>
      <c r="W346">
        <v>221.76</v>
      </c>
      <c r="X346">
        <v>230.2</v>
      </c>
      <c r="Y346">
        <v>221.76</v>
      </c>
      <c r="Z346">
        <v>230.2</v>
      </c>
      <c r="AA346">
        <v>210.06</v>
      </c>
      <c r="AB346">
        <v>249.14</v>
      </c>
      <c r="AC346" s="2">
        <f>(Table2[[#This Row],[Close Price]]/Table2[[#This Row],[Day Low]])-1</f>
        <v>3.3639971139971081E-2</v>
      </c>
      <c r="AD346" s="2">
        <f>(Table2[[#This Row],[Day High]]/Table2[[#This Row],[Close Price]])-1</f>
        <v>4.2753686414798153E-3</v>
      </c>
      <c r="AE346" s="2">
        <f>(Table2[[#This Row],[Close Price]]/Table2[[#This Row],[Current Week Low]])-1</f>
        <v>3.3639971139971081E-2</v>
      </c>
      <c r="AF346" s="2">
        <f>(Table2[[#This Row],[Current Week High]]/Table2[[#This Row],[Close Price]])-1</f>
        <v>4.2753686414798153E-3</v>
      </c>
      <c r="AG346" s="2">
        <f>(Table2[[#This Row],[Close Price]]/Table2[[#This Row],[Current Month Low]])-1</f>
        <v>9.121203465676464E-2</v>
      </c>
      <c r="AH346" s="2">
        <f>(Table2[[#This Row],[Current Month High]]/Table2[[#This Row],[Close Price]])-1</f>
        <v>8.6903411569670963E-2</v>
      </c>
      <c r="AI346">
        <v>24.923654131402099</v>
      </c>
      <c r="AJ346">
        <v>91.655518394648794</v>
      </c>
      <c r="AK346" t="str">
        <f>IF(AND(Table2[[#This Row],[20D EMA]]&gt;Table2[[#This Row],[50D EMA]],Table2[[#This Row],[50D EMA]]&gt;Table2[[#This Row],[200D EMA]]),"Uptrend","Downtrend/NoTrend")</f>
        <v>Downtrend/NoTrend</v>
      </c>
      <c r="AL346">
        <v>-0.06</v>
      </c>
      <c r="AM346" t="s">
        <v>10339</v>
      </c>
      <c r="AN346">
        <v>0.28000000000000003</v>
      </c>
      <c r="AO346" t="s">
        <v>10340</v>
      </c>
      <c r="AP346">
        <v>7.8099510933884994E-2</v>
      </c>
      <c r="AQ346">
        <f>(Table2[[#This Row],[Sharpe Ratio]]-AVERAGE(Table2[Sharpe Ratio]))/_xlfn.STDEV.P(Table2[Sharpe Ratio])</f>
        <v>0.14017389260570051</v>
      </c>
      <c r="AR3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6">
        <f>_xlfn.RANK.AVG(Table2[[#This Row],[1Y Return vs Nifty Z-Score]],Table2[1Y Return vs Nifty Z-Score])</f>
        <v>176</v>
      </c>
      <c r="AT346">
        <f>_xlfn.RANK.AVG(Table2[[#This Row],[6M Return vs Nifty Z-Score]],Table2[6M Return vs Nifty Z-Score])</f>
        <v>571</v>
      </c>
      <c r="AU346">
        <f>_xlfn.RANK.AVG(Table2[[#This Row],[Sharpe Ratio Z-Score]],Table2[Sharpe Ratio Z-Score])</f>
        <v>310</v>
      </c>
      <c r="AV346">
        <f>(Table2[[#This Row],[Rank 1Y]]+Table2[[#This Row],[Rank 6M]]+Table2[[#This Row],[Rank Sharpe]])/3</f>
        <v>352.33333333333331</v>
      </c>
    </row>
    <row r="347" spans="1:48" x14ac:dyDescent="0.3">
      <c r="A347" t="s">
        <v>712</v>
      </c>
      <c r="B347" t="s">
        <v>713</v>
      </c>
      <c r="C347" t="s">
        <v>10297</v>
      </c>
      <c r="D347" t="s">
        <v>258</v>
      </c>
      <c r="E347">
        <v>24514.058968090001</v>
      </c>
      <c r="F347">
        <v>1832.65</v>
      </c>
      <c r="G347">
        <v>15.7510784380035</v>
      </c>
      <c r="H347">
        <f>(Table2[[#This Row],[1Y Return vs Nifty]]-AVERAGE(Table2[1Y Return vs Nifty]))/_xlfn.STDEV.P(Table2[1Y Return vs Nifty])</f>
        <v>-0.2074783818550964</v>
      </c>
      <c r="I347">
        <v>4.3502808424952502</v>
      </c>
      <c r="J347">
        <f>(Table2[[#This Row],[1M Return vs Nifty]]-AVERAGE(Table2[1M Return vs Nifty]))/_xlfn.STDEV.P(Table2[1M Return vs Nifty])</f>
        <v>0.26507020578189944</v>
      </c>
      <c r="K347">
        <v>-0.25110497257651998</v>
      </c>
      <c r="L347">
        <f>(Table2[[#This Row],[6M Return vs Nifty]]-AVERAGE(Table2[6M Return vs Nifty]))/_xlfn.STDEV.P(Table2[6M Return vs Nifty])</f>
        <v>-0.23870966233598587</v>
      </c>
      <c r="M347">
        <v>7.9052246520171803</v>
      </c>
      <c r="N347">
        <f>(Table2[[#This Row],[1W Return vs Nifty]]-AVERAGE(Table2[1W Return vs Nifty]))/_xlfn.STDEV.P(Table2[1W Return vs Nifty])</f>
        <v>1.5340940356503856</v>
      </c>
      <c r="O347">
        <v>1726.01</v>
      </c>
      <c r="P347">
        <v>1712.7009423652401</v>
      </c>
      <c r="Q347">
        <v>1618.59265546951</v>
      </c>
      <c r="R347">
        <v>79.522429718881696</v>
      </c>
      <c r="S347" s="2">
        <f>(Table2[[#This Row],[Close Price]]-Table2[[#This Row],[20D EMA]])/Table2[[#This Row],[20D EMA]]</f>
        <v>6.1784114808141381E-2</v>
      </c>
      <c r="T347" s="2">
        <f>(Table2[[#This Row],[Close Price]]-Table2[[#This Row],[50D EMA]])/Table2[[#This Row],[50D EMA]]</f>
        <v>7.0035027521565082E-2</v>
      </c>
      <c r="U347" s="2">
        <f>(Table2[[#This Row],[Close Price]]-Table2[[#This Row],[200D EMA]])/Table2[[#This Row],[200D EMA]]</f>
        <v>0.13224905216711111</v>
      </c>
      <c r="V347">
        <v>1.13842617036056</v>
      </c>
      <c r="W347">
        <v>1823.05</v>
      </c>
      <c r="X347">
        <v>1910</v>
      </c>
      <c r="Y347">
        <v>1823.05</v>
      </c>
      <c r="Z347">
        <v>1910</v>
      </c>
      <c r="AA347">
        <v>1628</v>
      </c>
      <c r="AB347">
        <v>1910</v>
      </c>
      <c r="AC347" s="2">
        <f>(Table2[[#This Row],[Close Price]]/Table2[[#This Row],[Day Low]])-1</f>
        <v>5.265900551274072E-3</v>
      </c>
      <c r="AD347" s="2">
        <f>(Table2[[#This Row],[Day High]]/Table2[[#This Row],[Close Price]])-1</f>
        <v>4.2206640656972105E-2</v>
      </c>
      <c r="AE347" s="2">
        <f>(Table2[[#This Row],[Close Price]]/Table2[[#This Row],[Current Week Low]])-1</f>
        <v>5.265900551274072E-3</v>
      </c>
      <c r="AF347" s="2">
        <f>(Table2[[#This Row],[Current Week High]]/Table2[[#This Row],[Close Price]])-1</f>
        <v>4.2206640656972105E-2</v>
      </c>
      <c r="AG347" s="2">
        <f>(Table2[[#This Row],[Close Price]]/Table2[[#This Row],[Current Month Low]])-1</f>
        <v>0.12570638820638824</v>
      </c>
      <c r="AH347" s="2">
        <f>(Table2[[#This Row],[Current Month High]]/Table2[[#This Row],[Close Price]])-1</f>
        <v>4.2206640656972105E-2</v>
      </c>
      <c r="AI347">
        <v>4.2206640656972096</v>
      </c>
      <c r="AJ347">
        <v>60.582694414019699</v>
      </c>
      <c r="AK347" t="str">
        <f>IF(AND(Table2[[#This Row],[20D EMA]]&gt;Table2[[#This Row],[50D EMA]],Table2[[#This Row],[50D EMA]]&gt;Table2[[#This Row],[200D EMA]]),"Uptrend","Downtrend/NoTrend")</f>
        <v>Uptrend</v>
      </c>
      <c r="AL347">
        <v>-0.03</v>
      </c>
      <c r="AM347" t="s">
        <v>10339</v>
      </c>
      <c r="AN347">
        <v>9.75</v>
      </c>
      <c r="AO347" t="s">
        <v>10340</v>
      </c>
      <c r="AP347">
        <v>8.2583597389788002E-2</v>
      </c>
      <c r="AQ347">
        <f>(Table2[[#This Row],[Sharpe Ratio]]-AVERAGE(Table2[Sharpe Ratio]))/_xlfn.STDEV.P(Table2[Sharpe Ratio])</f>
        <v>0.19131981383232644</v>
      </c>
      <c r="AR3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1.5442960110735293</v>
      </c>
      <c r="AS347">
        <f>_xlfn.RANK.AVG(Table2[[#This Row],[1Y Return vs Nifty Z-Score]],Table2[1Y Return vs Nifty Z-Score])</f>
        <v>358</v>
      </c>
      <c r="AT347">
        <f>_xlfn.RANK.AVG(Table2[[#This Row],[6M Return vs Nifty Z-Score]],Table2[6M Return vs Nifty Z-Score])</f>
        <v>403</v>
      </c>
      <c r="AU347">
        <f>_xlfn.RANK.AVG(Table2[[#This Row],[Sharpe Ratio Z-Score]],Table2[Sharpe Ratio Z-Score])</f>
        <v>299</v>
      </c>
      <c r="AV347">
        <f>(Table2[[#This Row],[Rank 1Y]]+Table2[[#This Row],[Rank 6M]]+Table2[[#This Row],[Rank Sharpe]])/3</f>
        <v>353.33333333333331</v>
      </c>
    </row>
    <row r="348" spans="1:48" x14ac:dyDescent="0.3">
      <c r="A348" t="s">
        <v>220</v>
      </c>
      <c r="B348" t="s">
        <v>221</v>
      </c>
      <c r="C348" t="s">
        <v>10304</v>
      </c>
      <c r="D348" t="s">
        <v>222</v>
      </c>
      <c r="E348">
        <v>119873.19537469999</v>
      </c>
      <c r="F348">
        <v>1912.1</v>
      </c>
      <c r="G348">
        <v>15.4887518178138</v>
      </c>
      <c r="H348">
        <f>(Table2[[#This Row],[1Y Return vs Nifty]]-AVERAGE(Table2[1Y Return vs Nifty]))/_xlfn.STDEV.P(Table2[1Y Return vs Nifty])</f>
        <v>-0.21163859664789714</v>
      </c>
      <c r="I348">
        <v>1.66053889065117</v>
      </c>
      <c r="J348">
        <f>(Table2[[#This Row],[1M Return vs Nifty]]-AVERAGE(Table2[1M Return vs Nifty]))/_xlfn.STDEV.P(Table2[1M Return vs Nifty])</f>
        <v>1.207181317523018E-2</v>
      </c>
      <c r="K348">
        <v>21.214636589310398</v>
      </c>
      <c r="L348">
        <f>(Table2[[#This Row],[6M Return vs Nifty]]-AVERAGE(Table2[6M Return vs Nifty]))/_xlfn.STDEV.P(Table2[6M Return vs Nifty])</f>
        <v>0.49784867200715593</v>
      </c>
      <c r="M348">
        <v>-2.0336686176203602</v>
      </c>
      <c r="N348">
        <f>(Table2[[#This Row],[1W Return vs Nifty]]-AVERAGE(Table2[1W Return vs Nifty]))/_xlfn.STDEV.P(Table2[1W Return vs Nifty])</f>
        <v>-0.5938506103380542</v>
      </c>
      <c r="O348">
        <v>1859.96</v>
      </c>
      <c r="P348">
        <v>1833.3243028961199</v>
      </c>
      <c r="Q348">
        <v>1636.48470662462</v>
      </c>
      <c r="R348">
        <v>66.5724351199936</v>
      </c>
      <c r="S348" s="2">
        <f>(Table2[[#This Row],[Close Price]]-Table2[[#This Row],[20D EMA]])/Table2[[#This Row],[20D EMA]]</f>
        <v>2.8032860921740184E-2</v>
      </c>
      <c r="T348" s="2">
        <f>(Table2[[#This Row],[Close Price]]-Table2[[#This Row],[50D EMA]])/Table2[[#This Row],[50D EMA]]</f>
        <v>4.2968773707650794E-2</v>
      </c>
      <c r="U348" s="2">
        <f>(Table2[[#This Row],[Close Price]]-Table2[[#This Row],[200D EMA]])/Table2[[#This Row],[200D EMA]]</f>
        <v>0.16841910728506496</v>
      </c>
      <c r="V348">
        <v>0.65248766715281104</v>
      </c>
      <c r="W348">
        <v>1880.35</v>
      </c>
      <c r="X348">
        <v>1916.35</v>
      </c>
      <c r="Y348">
        <v>1880.35</v>
      </c>
      <c r="Z348">
        <v>1916.35</v>
      </c>
      <c r="AA348">
        <v>1765.1</v>
      </c>
      <c r="AB348">
        <v>1925</v>
      </c>
      <c r="AC348" s="2">
        <f>(Table2[[#This Row],[Close Price]]/Table2[[#This Row],[Day Low]])-1</f>
        <v>1.6885154359560728E-2</v>
      </c>
      <c r="AD348" s="2">
        <f>(Table2[[#This Row],[Day High]]/Table2[[#This Row],[Close Price]])-1</f>
        <v>2.222687097955145E-3</v>
      </c>
      <c r="AE348" s="2">
        <f>(Table2[[#This Row],[Close Price]]/Table2[[#This Row],[Current Week Low]])-1</f>
        <v>1.6885154359560728E-2</v>
      </c>
      <c r="AF348" s="2">
        <f>(Table2[[#This Row],[Current Week High]]/Table2[[#This Row],[Close Price]])-1</f>
        <v>2.222687097955145E-3</v>
      </c>
      <c r="AG348" s="2">
        <f>(Table2[[#This Row],[Close Price]]/Table2[[#This Row],[Current Month Low]])-1</f>
        <v>8.3281400487224433E-2</v>
      </c>
      <c r="AH348" s="2">
        <f>(Table2[[#This Row],[Current Month High]]/Table2[[#This Row],[Close Price]])-1</f>
        <v>6.7465090737932609E-3</v>
      </c>
      <c r="AI348">
        <v>3.8334815124731998</v>
      </c>
      <c r="AJ348">
        <v>55.095915967068102</v>
      </c>
      <c r="AK348" t="str">
        <f>IF(AND(Table2[[#This Row],[20D EMA]]&gt;Table2[[#This Row],[50D EMA]],Table2[[#This Row],[50D EMA]]&gt;Table2[[#This Row],[200D EMA]]),"Uptrend","Downtrend/NoTrend")</f>
        <v>Uptrend</v>
      </c>
      <c r="AL348">
        <v>-0.04</v>
      </c>
      <c r="AM348" t="s">
        <v>10339</v>
      </c>
      <c r="AN348">
        <v>4.8099999999999996</v>
      </c>
      <c r="AO348" t="s">
        <v>10340</v>
      </c>
      <c r="AP348">
        <v>4.0367604456420002E-3</v>
      </c>
      <c r="AQ348">
        <f>(Table2[[#This Row],[Sharpe Ratio]]-AVERAGE(Table2[Sharpe Ratio]))/_xlfn.STDEV.P(Table2[Sharpe Ratio])</f>
        <v>-0.70459296002985905</v>
      </c>
      <c r="AR3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-1.0001616818334242</v>
      </c>
      <c r="AS348">
        <f>_xlfn.RANK.AVG(Table2[[#This Row],[1Y Return vs Nifty Z-Score]],Table2[1Y Return vs Nifty Z-Score])</f>
        <v>359</v>
      </c>
      <c r="AT348">
        <f>_xlfn.RANK.AVG(Table2[[#This Row],[6M Return vs Nifty Z-Score]],Table2[6M Return vs Nifty Z-Score])</f>
        <v>191</v>
      </c>
      <c r="AU348">
        <f>_xlfn.RANK.AVG(Table2[[#This Row],[Sharpe Ratio Z-Score]],Table2[Sharpe Ratio Z-Score])</f>
        <v>511</v>
      </c>
      <c r="AV348">
        <f>(Table2[[#This Row],[Rank 1Y]]+Table2[[#This Row],[Rank 6M]]+Table2[[#This Row],[Rank Sharpe]])/3</f>
        <v>353.66666666666669</v>
      </c>
    </row>
    <row r="349" spans="1:48" x14ac:dyDescent="0.3">
      <c r="A349" t="s">
        <v>440</v>
      </c>
      <c r="B349" t="s">
        <v>441</v>
      </c>
      <c r="C349" t="s">
        <v>10295</v>
      </c>
      <c r="D349" t="s">
        <v>34</v>
      </c>
      <c r="E349">
        <v>53066.582747815999</v>
      </c>
      <c r="F349">
        <v>61.13</v>
      </c>
      <c r="G349">
        <v>41.654008410313402</v>
      </c>
      <c r="H349">
        <f>(Table2[[#This Row],[1Y Return vs Nifty]]-AVERAGE(Table2[1Y Return vs Nifty]))/_xlfn.STDEV.P(Table2[1Y Return vs Nifty])</f>
        <v>0.20331390590341436</v>
      </c>
      <c r="I349">
        <v>-5.3503622716485202</v>
      </c>
      <c r="J349">
        <f>(Table2[[#This Row],[1M Return vs Nifty]]-AVERAGE(Table2[1M Return vs Nifty]))/_xlfn.STDEV.P(Table2[1M Return vs Nifty])</f>
        <v>-0.64737684641457705</v>
      </c>
      <c r="K349">
        <v>-18.866271024117999</v>
      </c>
      <c r="L349">
        <f>(Table2[[#This Row],[6M Return vs Nifty]]-AVERAGE(Table2[6M Return vs Nifty]))/_xlfn.STDEV.P(Table2[6M Return vs Nifty])</f>
        <v>-0.87745562230733709</v>
      </c>
      <c r="M349">
        <v>1.26567914951887</v>
      </c>
      <c r="N349">
        <f>(Table2[[#This Row],[1W Return vs Nifty]]-AVERAGE(Table2[1W Return vs Nifty]))/_xlfn.STDEV.P(Table2[1W Return vs Nifty])</f>
        <v>0.11254890778393482</v>
      </c>
      <c r="O349">
        <v>60.6</v>
      </c>
      <c r="P349">
        <v>61.738842293953198</v>
      </c>
      <c r="Q349">
        <v>57.487399106765601</v>
      </c>
      <c r="R349">
        <v>58.6938143864718</v>
      </c>
      <c r="S349" s="2">
        <f>(Table2[[#This Row],[Close Price]]-Table2[[#This Row],[20D EMA]])/Table2[[#This Row],[20D EMA]]</f>
        <v>8.7458745874587646E-3</v>
      </c>
      <c r="T349" s="2">
        <f>(Table2[[#This Row],[Close Price]]-Table2[[#This Row],[50D EMA]])/Table2[[#This Row],[50D EMA]]</f>
        <v>-9.8615761379903001E-3</v>
      </c>
      <c r="U349" s="2">
        <f>(Table2[[#This Row],[Close Price]]-Table2[[#This Row],[200D EMA]])/Table2[[#This Row],[200D EMA]]</f>
        <v>6.3363466600208571E-2</v>
      </c>
      <c r="V349">
        <v>0.33789489080596102</v>
      </c>
      <c r="W349">
        <v>60.48</v>
      </c>
      <c r="X349">
        <v>61.68</v>
      </c>
      <c r="Y349">
        <v>60.48</v>
      </c>
      <c r="Z349">
        <v>61.68</v>
      </c>
      <c r="AA349">
        <v>57.01</v>
      </c>
      <c r="AB349">
        <v>64.38</v>
      </c>
      <c r="AC349" s="2">
        <f>(Table2[[#This Row],[Close Price]]/Table2[[#This Row],[Day Low]])-1</f>
        <v>1.0747354497354644E-2</v>
      </c>
      <c r="AD349" s="2">
        <f>(Table2[[#This Row],[Day High]]/Table2[[#This Row],[Close Price]])-1</f>
        <v>8.9972190413871722E-3</v>
      </c>
      <c r="AE349" s="2">
        <f>(Table2[[#This Row],[Close Price]]/Table2[[#This Row],[Current Week Low]])-1</f>
        <v>1.0747354497354644E-2</v>
      </c>
      <c r="AF349" s="2">
        <f>(Table2[[#This Row],[Current Week High]]/Table2[[#This Row],[Close Price]])-1</f>
        <v>8.9972190413871722E-3</v>
      </c>
      <c r="AG349" s="2">
        <f>(Table2[[#This Row],[Close Price]]/Table2[[#This Row],[Current Month Low]])-1</f>
        <v>7.226802315383285E-2</v>
      </c>
      <c r="AH349" s="2">
        <f>(Table2[[#This Row],[Current Month High]]/Table2[[#This Row],[Close Price]])-1</f>
        <v>5.3165385244560603E-2</v>
      </c>
      <c r="AI349">
        <v>25.797480778668401</v>
      </c>
      <c r="AJ349">
        <v>79.266862170087904</v>
      </c>
      <c r="AK349" t="str">
        <f>IF(AND(Table2[[#This Row],[20D EMA]]&gt;Table2[[#This Row],[50D EMA]],Table2[[#This Row],[50D EMA]]&gt;Table2[[#This Row],[200D EMA]]),"Uptrend","Downtrend/NoTrend")</f>
        <v>Downtrend/NoTrend</v>
      </c>
      <c r="AL349">
        <v>-0.05</v>
      </c>
      <c r="AM349" t="s">
        <v>10339</v>
      </c>
      <c r="AN349">
        <v>2.7</v>
      </c>
      <c r="AO349" t="s">
        <v>10340</v>
      </c>
      <c r="AP349">
        <v>0.111813395778423</v>
      </c>
      <c r="AQ349">
        <f>(Table2[[#This Row],[Sharpe Ratio]]-AVERAGE(Table2[Sharpe Ratio]))/_xlfn.STDEV.P(Table2[Sharpe Ratio])</f>
        <v>0.52471770447451782</v>
      </c>
      <c r="AR3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9">
        <f>_xlfn.RANK.AVG(Table2[[#This Row],[1Y Return vs Nifty Z-Score]],Table2[1Y Return vs Nifty Z-Score])</f>
        <v>239</v>
      </c>
      <c r="AT349">
        <f>_xlfn.RANK.AVG(Table2[[#This Row],[6M Return vs Nifty Z-Score]],Table2[6M Return vs Nifty Z-Score])</f>
        <v>614</v>
      </c>
      <c r="AU349">
        <f>_xlfn.RANK.AVG(Table2[[#This Row],[Sharpe Ratio Z-Score]],Table2[Sharpe Ratio Z-Score])</f>
        <v>210</v>
      </c>
      <c r="AV349">
        <f>(Table2[[#This Row],[Rank 1Y]]+Table2[[#This Row],[Rank 6M]]+Table2[[#This Row],[Rank Sharpe]])/3</f>
        <v>354.33333333333331</v>
      </c>
    </row>
    <row r="350" spans="1:48" x14ac:dyDescent="0.3">
      <c r="A350" t="s">
        <v>934</v>
      </c>
      <c r="B350" t="s">
        <v>935</v>
      </c>
      <c r="C350" t="s">
        <v>10305</v>
      </c>
      <c r="D350" t="s">
        <v>89</v>
      </c>
      <c r="E350">
        <v>16042.486236795001</v>
      </c>
      <c r="F350">
        <v>2865.55</v>
      </c>
      <c r="G350">
        <v>-7.3670901101509703</v>
      </c>
      <c r="H350">
        <f>(Table2[[#This Row],[1Y Return vs Nifty]]-AVERAGE(Table2[1Y Return vs Nifty]))/_xlfn.STDEV.P(Table2[1Y Return vs Nifty])</f>
        <v>-0.57410738316248577</v>
      </c>
      <c r="I350">
        <v>-16.4985329784841</v>
      </c>
      <c r="J350">
        <f>(Table2[[#This Row],[1M Return vs Nifty]]-AVERAGE(Table2[1M Return vs Nifty]))/_xlfn.STDEV.P(Table2[1M Return vs Nifty])</f>
        <v>-1.6959790245530602</v>
      </c>
      <c r="K350">
        <v>-1.65703096766021</v>
      </c>
      <c r="L350">
        <f>(Table2[[#This Row],[6M Return vs Nifty]]-AVERAGE(Table2[6M Return vs Nifty]))/_xlfn.STDEV.P(Table2[6M Return vs Nifty])</f>
        <v>-0.28695148552960947</v>
      </c>
      <c r="M350">
        <v>-2.43051956446027</v>
      </c>
      <c r="N350">
        <f>(Table2[[#This Row],[1W Return vs Nifty]]-AVERAGE(Table2[1W Return vs Nifty]))/_xlfn.STDEV.P(Table2[1W Return vs Nifty])</f>
        <v>-0.67881749997789309</v>
      </c>
      <c r="O350">
        <v>2968.16</v>
      </c>
      <c r="P350">
        <v>3003.6502920865501</v>
      </c>
      <c r="Q350">
        <v>2621.9846720289202</v>
      </c>
      <c r="R350">
        <v>36.024498811290599</v>
      </c>
      <c r="S350" s="2">
        <f>(Table2[[#This Row],[Close Price]]-Table2[[#This Row],[20D EMA]])/Table2[[#This Row],[20D EMA]]</f>
        <v>-3.457023880114269E-2</v>
      </c>
      <c r="T350" s="2">
        <f>(Table2[[#This Row],[Close Price]]-Table2[[#This Row],[50D EMA]])/Table2[[#This Row],[50D EMA]]</f>
        <v>-4.5977486943267136E-2</v>
      </c>
      <c r="U350" s="2">
        <f>(Table2[[#This Row],[Close Price]]-Table2[[#This Row],[200D EMA]])/Table2[[#This Row],[200D EMA]]</f>
        <v>9.2893498032010441E-2</v>
      </c>
      <c r="V350">
        <v>0.38760821349359598</v>
      </c>
      <c r="W350">
        <v>2860</v>
      </c>
      <c r="X350">
        <v>2906.5</v>
      </c>
      <c r="Y350">
        <v>2860</v>
      </c>
      <c r="Z350">
        <v>2906.5</v>
      </c>
      <c r="AA350">
        <v>2836.05</v>
      </c>
      <c r="AB350">
        <v>3228.15</v>
      </c>
      <c r="AC350" s="2">
        <f>(Table2[[#This Row],[Close Price]]/Table2[[#This Row],[Day Low]])-1</f>
        <v>1.9405594405594861E-3</v>
      </c>
      <c r="AD350" s="2">
        <f>(Table2[[#This Row],[Day High]]/Table2[[#This Row],[Close Price]])-1</f>
        <v>1.4290450349845552E-2</v>
      </c>
      <c r="AE350" s="2">
        <f>(Table2[[#This Row],[Close Price]]/Table2[[#This Row],[Current Week Low]])-1</f>
        <v>1.9405594405594861E-3</v>
      </c>
      <c r="AF350" s="2">
        <f>(Table2[[#This Row],[Current Week High]]/Table2[[#This Row],[Close Price]])-1</f>
        <v>1.4290450349845552E-2</v>
      </c>
      <c r="AG350" s="2">
        <f>(Table2[[#This Row],[Close Price]]/Table2[[#This Row],[Current Month Low]])-1</f>
        <v>1.04017912237091E-2</v>
      </c>
      <c r="AH350" s="2">
        <f>(Table2[[#This Row],[Current Month High]]/Table2[[#This Row],[Close Price]])-1</f>
        <v>0.12653766292683777</v>
      </c>
      <c r="AI350">
        <v>27.549685051735199</v>
      </c>
      <c r="AJ350">
        <v>65.161383285302605</v>
      </c>
      <c r="AK350" t="str">
        <f>IF(AND(Table2[[#This Row],[20D EMA]]&gt;Table2[[#This Row],[50D EMA]],Table2[[#This Row],[50D EMA]]&gt;Table2[[#This Row],[200D EMA]]),"Uptrend","Downtrend/NoTrend")</f>
        <v>Downtrend/NoTrend</v>
      </c>
      <c r="AL350">
        <v>0</v>
      </c>
      <c r="AM350">
        <v>0</v>
      </c>
      <c r="AN350">
        <v>-4.2</v>
      </c>
      <c r="AO350" t="s">
        <v>10339</v>
      </c>
      <c r="AP350">
        <v>0.14716365752330601</v>
      </c>
      <c r="AQ350">
        <f>(Table2[[#This Row],[Sharpe Ratio]]-AVERAGE(Table2[Sharpe Ratio]))/_xlfn.STDEV.P(Table2[Sharpe Ratio])</f>
        <v>0.92792618859378595</v>
      </c>
      <c r="AR3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0">
        <f>_xlfn.RANK.AVG(Table2[[#This Row],[1Y Return vs Nifty Z-Score]],Table2[1Y Return vs Nifty Z-Score])</f>
        <v>510</v>
      </c>
      <c r="AT350">
        <f>_xlfn.RANK.AVG(Table2[[#This Row],[6M Return vs Nifty Z-Score]],Table2[6M Return vs Nifty Z-Score])</f>
        <v>421</v>
      </c>
      <c r="AU350">
        <f>_xlfn.RANK.AVG(Table2[[#This Row],[Sharpe Ratio Z-Score]],Table2[Sharpe Ratio Z-Score])</f>
        <v>132</v>
      </c>
      <c r="AV350">
        <f>(Table2[[#This Row],[Rank 1Y]]+Table2[[#This Row],[Rank 6M]]+Table2[[#This Row],[Rank Sharpe]])/3</f>
        <v>354.33333333333331</v>
      </c>
    </row>
    <row r="351" spans="1:48" x14ac:dyDescent="0.3">
      <c r="A351" t="s">
        <v>760</v>
      </c>
      <c r="B351" t="s">
        <v>761</v>
      </c>
      <c r="C351" t="s">
        <v>10301</v>
      </c>
      <c r="D351" t="s">
        <v>193</v>
      </c>
      <c r="E351">
        <v>21893.00277667</v>
      </c>
      <c r="F351">
        <v>577.1</v>
      </c>
      <c r="G351">
        <v>-16.260987894329599</v>
      </c>
      <c r="H351">
        <f>(Table2[[#This Row],[1Y Return vs Nifty]]-AVERAGE(Table2[1Y Return vs Nifty]))/_xlfn.STDEV.P(Table2[1Y Return vs Nifty])</f>
        <v>-0.71515492572847006</v>
      </c>
      <c r="I351">
        <v>-3.2861788575020099</v>
      </c>
      <c r="J351">
        <f>(Table2[[#This Row],[1M Return vs Nifty]]-AVERAGE(Table2[1M Return vs Nifty]))/_xlfn.STDEV.P(Table2[1M Return vs Nifty])</f>
        <v>-0.45321878397800369</v>
      </c>
      <c r="K351">
        <v>13.0433978022049</v>
      </c>
      <c r="L351">
        <f>(Table2[[#This Row],[6M Return vs Nifty]]-AVERAGE(Table2[6M Return vs Nifty]))/_xlfn.STDEV.P(Table2[6M Return vs Nifty])</f>
        <v>0.21746730185050137</v>
      </c>
      <c r="M351">
        <v>5.2584071558206196</v>
      </c>
      <c r="N351">
        <f>(Table2[[#This Row],[1W Return vs Nifty]]-AVERAGE(Table2[1W Return vs Nifty]))/_xlfn.STDEV.P(Table2[1W Return vs Nifty])</f>
        <v>0.96740306039400259</v>
      </c>
      <c r="O351">
        <v>561.28</v>
      </c>
      <c r="P351">
        <v>561.93056331629305</v>
      </c>
      <c r="Q351">
        <v>516.87934810108595</v>
      </c>
      <c r="R351">
        <v>66.562213822604505</v>
      </c>
      <c r="S351" s="2">
        <f>(Table2[[#This Row],[Close Price]]-Table2[[#This Row],[20D EMA]])/Table2[[#This Row],[20D EMA]]</f>
        <v>2.818557582668196E-2</v>
      </c>
      <c r="T351" s="2">
        <f>(Table2[[#This Row],[Close Price]]-Table2[[#This Row],[50D EMA]])/Table2[[#This Row],[50D EMA]]</f>
        <v>2.6995215555073088E-2</v>
      </c>
      <c r="U351" s="2">
        <f>(Table2[[#This Row],[Close Price]]-Table2[[#This Row],[200D EMA]])/Table2[[#This Row],[200D EMA]]</f>
        <v>0.11650814086527739</v>
      </c>
      <c r="V351">
        <v>0.60224388665172401</v>
      </c>
      <c r="W351">
        <v>567.15</v>
      </c>
      <c r="X351">
        <v>579</v>
      </c>
      <c r="Y351">
        <v>567.15</v>
      </c>
      <c r="Z351">
        <v>579</v>
      </c>
      <c r="AA351">
        <v>520.20000000000005</v>
      </c>
      <c r="AB351">
        <v>593.15</v>
      </c>
      <c r="AC351" s="2">
        <f>(Table2[[#This Row],[Close Price]]/Table2[[#This Row],[Day Low]])-1</f>
        <v>1.7543859649122862E-2</v>
      </c>
      <c r="AD351" s="2">
        <f>(Table2[[#This Row],[Day High]]/Table2[[#This Row],[Close Price]])-1</f>
        <v>3.2923236874025097E-3</v>
      </c>
      <c r="AE351" s="2">
        <f>(Table2[[#This Row],[Close Price]]/Table2[[#This Row],[Current Week Low]])-1</f>
        <v>1.7543859649122862E-2</v>
      </c>
      <c r="AF351" s="2">
        <f>(Table2[[#This Row],[Current Week High]]/Table2[[#This Row],[Close Price]])-1</f>
        <v>3.2923236874025097E-3</v>
      </c>
      <c r="AG351" s="2">
        <f>(Table2[[#This Row],[Close Price]]/Table2[[#This Row],[Current Month Low]])-1</f>
        <v>0.10938100730488265</v>
      </c>
      <c r="AH351" s="2">
        <f>(Table2[[#This Row],[Current Month High]]/Table2[[#This Row],[Close Price]])-1</f>
        <v>2.7811471148847522E-2</v>
      </c>
      <c r="AI351">
        <v>7.8495927915439099</v>
      </c>
      <c r="AJ351">
        <v>41.863323500491603</v>
      </c>
      <c r="AK351" t="str">
        <f>IF(AND(Table2[[#This Row],[20D EMA]]&gt;Table2[[#This Row],[50D EMA]],Table2[[#This Row],[50D EMA]]&gt;Table2[[#This Row],[200D EMA]]),"Uptrend","Downtrend/NoTrend")</f>
        <v>Downtrend/NoTrend</v>
      </c>
      <c r="AL351">
        <v>0.01</v>
      </c>
      <c r="AM351" t="s">
        <v>10340</v>
      </c>
      <c r="AN351">
        <v>2.38</v>
      </c>
      <c r="AO351" t="s">
        <v>10340</v>
      </c>
      <c r="AP351">
        <v>0.10244445349225501</v>
      </c>
      <c r="AQ351">
        <f>(Table2[[#This Row],[Sharpe Ratio]]-AVERAGE(Table2[Sharpe Ratio]))/_xlfn.STDEV.P(Table2[Sharpe Ratio])</f>
        <v>0.41785464800638494</v>
      </c>
      <c r="AR3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1">
        <f>_xlfn.RANK.AVG(Table2[[#This Row],[1Y Return vs Nifty Z-Score]],Table2[1Y Return vs Nifty Z-Score])</f>
        <v>577</v>
      </c>
      <c r="AT351">
        <f>_xlfn.RANK.AVG(Table2[[#This Row],[6M Return vs Nifty Z-Score]],Table2[6M Return vs Nifty Z-Score])</f>
        <v>255</v>
      </c>
      <c r="AU351">
        <f>_xlfn.RANK.AVG(Table2[[#This Row],[Sharpe Ratio Z-Score]],Table2[Sharpe Ratio Z-Score])</f>
        <v>232</v>
      </c>
      <c r="AV351">
        <f>(Table2[[#This Row],[Rank 1Y]]+Table2[[#This Row],[Rank 6M]]+Table2[[#This Row],[Rank Sharpe]])/3</f>
        <v>354.66666666666669</v>
      </c>
    </row>
    <row r="352" spans="1:48" x14ac:dyDescent="0.3">
      <c r="A352" t="s">
        <v>631</v>
      </c>
      <c r="B352" t="s">
        <v>632</v>
      </c>
      <c r="C352" t="s">
        <v>10299</v>
      </c>
      <c r="D352" t="s">
        <v>51</v>
      </c>
      <c r="E352">
        <v>29532.248282289998</v>
      </c>
      <c r="F352">
        <v>1902.55</v>
      </c>
      <c r="G352">
        <v>0.44838947733643703</v>
      </c>
      <c r="H352">
        <f>(Table2[[#This Row],[1Y Return vs Nifty]]-AVERAGE(Table2[1Y Return vs Nifty]))/_xlfn.STDEV.P(Table2[1Y Return vs Nifty])</f>
        <v>-0.45016237990972857</v>
      </c>
      <c r="I352">
        <v>-0.38315503019994201</v>
      </c>
      <c r="J352">
        <f>(Table2[[#This Row],[1M Return vs Nifty]]-AVERAGE(Table2[1M Return vs Nifty]))/_xlfn.STDEV.P(Table2[1M Return vs Nifty])</f>
        <v>-0.1801589978885835</v>
      </c>
      <c r="K352">
        <v>2.4377183119360701</v>
      </c>
      <c r="L352">
        <f>(Table2[[#This Row],[6M Return vs Nifty]]-AVERAGE(Table2[6M Return vs Nifty]))/_xlfn.STDEV.P(Table2[6M Return vs Nifty])</f>
        <v>-0.1464475248238096</v>
      </c>
      <c r="M352">
        <v>-6.7462331980257897</v>
      </c>
      <c r="N352">
        <f>(Table2[[#This Row],[1W Return vs Nifty]]-AVERAGE(Table2[1W Return vs Nifty]))/_xlfn.STDEV.P(Table2[1W Return vs Nifty])</f>
        <v>-1.6028237722074345</v>
      </c>
      <c r="O352">
        <v>1911.35</v>
      </c>
      <c r="P352">
        <v>1864.1742772457801</v>
      </c>
      <c r="Q352">
        <v>1692.27746978307</v>
      </c>
      <c r="R352">
        <v>42.891205281169697</v>
      </c>
      <c r="S352" s="2">
        <f>(Table2[[#This Row],[Close Price]]-Table2[[#This Row],[20D EMA]])/Table2[[#This Row],[20D EMA]]</f>
        <v>-4.6040756533340076E-3</v>
      </c>
      <c r="T352" s="2">
        <f>(Table2[[#This Row],[Close Price]]-Table2[[#This Row],[50D EMA]])/Table2[[#This Row],[50D EMA]]</f>
        <v>2.0585909387676977E-2</v>
      </c>
      <c r="U352" s="2">
        <f>(Table2[[#This Row],[Close Price]]-Table2[[#This Row],[200D EMA]])/Table2[[#This Row],[200D EMA]]</f>
        <v>0.1242541686995835</v>
      </c>
      <c r="V352">
        <v>0.76599556228696597</v>
      </c>
      <c r="W352">
        <v>1870.05</v>
      </c>
      <c r="X352">
        <v>1949.1</v>
      </c>
      <c r="Y352">
        <v>1870.05</v>
      </c>
      <c r="Z352">
        <v>1949.1</v>
      </c>
      <c r="AA352">
        <v>1825</v>
      </c>
      <c r="AB352">
        <v>2030</v>
      </c>
      <c r="AC352" s="2">
        <f>(Table2[[#This Row],[Close Price]]/Table2[[#This Row],[Day Low]])-1</f>
        <v>1.7379214459506409E-2</v>
      </c>
      <c r="AD352" s="2">
        <f>(Table2[[#This Row],[Day High]]/Table2[[#This Row],[Close Price]])-1</f>
        <v>2.4467162492444405E-2</v>
      </c>
      <c r="AE352" s="2">
        <f>(Table2[[#This Row],[Close Price]]/Table2[[#This Row],[Current Week Low]])-1</f>
        <v>1.7379214459506409E-2</v>
      </c>
      <c r="AF352" s="2">
        <f>(Table2[[#This Row],[Current Week High]]/Table2[[#This Row],[Close Price]])-1</f>
        <v>2.4467162492444405E-2</v>
      </c>
      <c r="AG352" s="2">
        <f>(Table2[[#This Row],[Close Price]]/Table2[[#This Row],[Current Month Low]])-1</f>
        <v>4.2493150684931535E-2</v>
      </c>
      <c r="AH352" s="2">
        <f>(Table2[[#This Row],[Current Month High]]/Table2[[#This Row],[Close Price]])-1</f>
        <v>6.6989041023888918E-2</v>
      </c>
      <c r="AI352">
        <v>6.69890410238889</v>
      </c>
      <c r="AJ352">
        <v>52.882799630358697</v>
      </c>
      <c r="AK352" t="str">
        <f>IF(AND(Table2[[#This Row],[20D EMA]]&gt;Table2[[#This Row],[50D EMA]],Table2[[#This Row],[50D EMA]]&gt;Table2[[#This Row],[200D EMA]]),"Uptrend","Downtrend/NoTrend")</f>
        <v>Uptrend</v>
      </c>
      <c r="AL352">
        <v>-0.09</v>
      </c>
      <c r="AM352" t="s">
        <v>10339</v>
      </c>
      <c r="AN352">
        <v>-0.77</v>
      </c>
      <c r="AO352" t="s">
        <v>10339</v>
      </c>
      <c r="AP352">
        <v>9.1379431804823996E-2</v>
      </c>
      <c r="AQ352">
        <f>(Table2[[#This Row],[Sharpe Ratio]]-AVERAGE(Table2[Sharpe Ratio]))/_xlfn.STDEV.P(Table2[Sharpe Ratio])</f>
        <v>0.29164594682239181</v>
      </c>
      <c r="AR3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-2.0879467280071644</v>
      </c>
      <c r="AS352">
        <f>_xlfn.RANK.AVG(Table2[[#This Row],[1Y Return vs Nifty Z-Score]],Table2[1Y Return vs Nifty Z-Score])</f>
        <v>450</v>
      </c>
      <c r="AT352">
        <f>_xlfn.RANK.AVG(Table2[[#This Row],[6M Return vs Nifty Z-Score]],Table2[6M Return vs Nifty Z-Score])</f>
        <v>366</v>
      </c>
      <c r="AU352">
        <f>_xlfn.RANK.AVG(Table2[[#This Row],[Sharpe Ratio Z-Score]],Table2[Sharpe Ratio Z-Score])</f>
        <v>257</v>
      </c>
      <c r="AV352">
        <f>(Table2[[#This Row],[Rank 1Y]]+Table2[[#This Row],[Rank 6M]]+Table2[[#This Row],[Rank Sharpe]])/3</f>
        <v>357.66666666666669</v>
      </c>
    </row>
    <row r="353" spans="1:48" x14ac:dyDescent="0.3">
      <c r="A353" t="s">
        <v>362</v>
      </c>
      <c r="B353" t="s">
        <v>363</v>
      </c>
      <c r="C353" t="s">
        <v>10297</v>
      </c>
      <c r="D353" t="s">
        <v>364</v>
      </c>
      <c r="E353">
        <v>68404.357397144995</v>
      </c>
      <c r="F353">
        <v>1889.65</v>
      </c>
      <c r="G353">
        <v>21.1118688210335</v>
      </c>
      <c r="H353">
        <f>(Table2[[#This Row],[1Y Return vs Nifty]]-AVERAGE(Table2[1Y Return vs Nifty]))/_xlfn.STDEV.P(Table2[1Y Return vs Nifty])</f>
        <v>-0.12246207875761567</v>
      </c>
      <c r="I353">
        <v>14.4105069177898</v>
      </c>
      <c r="J353">
        <f>(Table2[[#This Row],[1M Return vs Nifty]]-AVERAGE(Table2[1M Return vs Nifty]))/_xlfn.STDEV.P(Table2[1M Return vs Nifty])</f>
        <v>1.2113398003666975</v>
      </c>
      <c r="K353">
        <v>2.3693349117795299</v>
      </c>
      <c r="L353">
        <f>(Table2[[#This Row],[6M Return vs Nifty]]-AVERAGE(Table2[6M Return vs Nifty]))/_xlfn.STDEV.P(Table2[6M Return vs Nifty])</f>
        <v>-0.1487939782724737</v>
      </c>
      <c r="M353">
        <v>2.2031717673772202</v>
      </c>
      <c r="N353">
        <f>(Table2[[#This Row],[1W Return vs Nifty]]-AVERAGE(Table2[1W Return vs Nifty]))/_xlfn.STDEV.P(Table2[1W Return vs Nifty])</f>
        <v>0.31326868036864591</v>
      </c>
      <c r="O353">
        <v>1794.46</v>
      </c>
      <c r="P353">
        <v>1687.73506679153</v>
      </c>
      <c r="Q353">
        <v>1516.0322714651199</v>
      </c>
      <c r="R353">
        <v>69.539542401889605</v>
      </c>
      <c r="S353" s="2">
        <f>(Table2[[#This Row],[Close Price]]-Table2[[#This Row],[20D EMA]])/Table2[[#This Row],[20D EMA]]</f>
        <v>5.3046598976851003E-2</v>
      </c>
      <c r="T353" s="2">
        <f>(Table2[[#This Row],[Close Price]]-Table2[[#This Row],[50D EMA]])/Table2[[#This Row],[50D EMA]]</f>
        <v>0.11963662850966331</v>
      </c>
      <c r="U353" s="2">
        <f>(Table2[[#This Row],[Close Price]]-Table2[[#This Row],[200D EMA]])/Table2[[#This Row],[200D EMA]]</f>
        <v>0.24644444288366599</v>
      </c>
      <c r="V353">
        <v>0.82090619104957696</v>
      </c>
      <c r="W353">
        <v>1881.45</v>
      </c>
      <c r="X353">
        <v>1903</v>
      </c>
      <c r="Y353">
        <v>1881.45</v>
      </c>
      <c r="Z353">
        <v>1903</v>
      </c>
      <c r="AA353">
        <v>1633.9</v>
      </c>
      <c r="AB353">
        <v>1945</v>
      </c>
      <c r="AC353" s="2">
        <f>(Table2[[#This Row],[Close Price]]/Table2[[#This Row],[Day Low]])-1</f>
        <v>4.3583406415264037E-3</v>
      </c>
      <c r="AD353" s="2">
        <f>(Table2[[#This Row],[Day High]]/Table2[[#This Row],[Close Price]])-1</f>
        <v>7.0648003598550169E-3</v>
      </c>
      <c r="AE353" s="2">
        <f>(Table2[[#This Row],[Close Price]]/Table2[[#This Row],[Current Week Low]])-1</f>
        <v>4.3583406415264037E-3</v>
      </c>
      <c r="AF353" s="2">
        <f>(Table2[[#This Row],[Current Week High]]/Table2[[#This Row],[Close Price]])-1</f>
        <v>7.0648003598550169E-3</v>
      </c>
      <c r="AG353" s="2">
        <f>(Table2[[#This Row],[Close Price]]/Table2[[#This Row],[Current Month Low]])-1</f>
        <v>0.15652732725380991</v>
      </c>
      <c r="AH353" s="2">
        <f>(Table2[[#This Row],[Current Month High]]/Table2[[#This Row],[Close Price]])-1</f>
        <v>2.92911385706347E-2</v>
      </c>
      <c r="AI353">
        <v>2.92911385706347</v>
      </c>
      <c r="AJ353">
        <v>61.515449378178502</v>
      </c>
      <c r="AK353" t="str">
        <f>IF(AND(Table2[[#This Row],[20D EMA]]&gt;Table2[[#This Row],[50D EMA]],Table2[[#This Row],[50D EMA]]&gt;Table2[[#This Row],[200D EMA]]),"Uptrend","Downtrend/NoTrend")</f>
        <v>Uptrend</v>
      </c>
      <c r="AL353">
        <v>0.27</v>
      </c>
      <c r="AM353" t="s">
        <v>10340</v>
      </c>
      <c r="AN353">
        <v>4.26</v>
      </c>
      <c r="AO353" t="s">
        <v>10340</v>
      </c>
      <c r="AP353">
        <v>5.8552006435301E-2</v>
      </c>
      <c r="AQ353">
        <f>(Table2[[#This Row],[Sharpe Ratio]]-AVERAGE(Table2[Sharpe Ratio]))/_xlfn.STDEV.P(Table2[Sharpe Ratio])</f>
        <v>-8.2786823048109748E-2</v>
      </c>
      <c r="AR3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1.1705656006571445</v>
      </c>
      <c r="AS353">
        <f>_xlfn.RANK.AVG(Table2[[#This Row],[1Y Return vs Nifty Z-Score]],Table2[1Y Return vs Nifty Z-Score])</f>
        <v>337</v>
      </c>
      <c r="AT353">
        <f>_xlfn.RANK.AVG(Table2[[#This Row],[6M Return vs Nifty Z-Score]],Table2[6M Return vs Nifty Z-Score])</f>
        <v>368</v>
      </c>
      <c r="AU353">
        <f>_xlfn.RANK.AVG(Table2[[#This Row],[Sharpe Ratio Z-Score]],Table2[Sharpe Ratio Z-Score])</f>
        <v>373</v>
      </c>
      <c r="AV353">
        <f>(Table2[[#This Row],[Rank 1Y]]+Table2[[#This Row],[Rank 6M]]+Table2[[#This Row],[Rank Sharpe]])/3</f>
        <v>359.33333333333331</v>
      </c>
    </row>
    <row r="354" spans="1:48" x14ac:dyDescent="0.3">
      <c r="A354" t="s">
        <v>387</v>
      </c>
      <c r="B354" t="s">
        <v>388</v>
      </c>
      <c r="C354" t="s">
        <v>10303</v>
      </c>
      <c r="D354" t="s">
        <v>389</v>
      </c>
      <c r="E354">
        <v>62720.656142143896</v>
      </c>
      <c r="F354">
        <v>219.52</v>
      </c>
      <c r="G354">
        <v>35.420348982545498</v>
      </c>
      <c r="H354">
        <f>(Table2[[#This Row],[1Y Return vs Nifty]]-AVERAGE(Table2[1Y Return vs Nifty]))/_xlfn.STDEV.P(Table2[1Y Return vs Nifty])</f>
        <v>0.10445484941144209</v>
      </c>
      <c r="I354">
        <v>23.488611862300299</v>
      </c>
      <c r="J354">
        <f>(Table2[[#This Row],[1M Return vs Nifty]]-AVERAGE(Table2[1M Return vs Nifty]))/_xlfn.STDEV.P(Table2[1M Return vs Nifty])</f>
        <v>2.0652306196332706</v>
      </c>
      <c r="K354">
        <v>30.560591873079598</v>
      </c>
      <c r="L354">
        <f>(Table2[[#This Row],[6M Return vs Nifty]]-AVERAGE(Table2[6M Return vs Nifty]))/_xlfn.STDEV.P(Table2[6M Return vs Nifty])</f>
        <v>0.8185383270471196</v>
      </c>
      <c r="M354">
        <v>14.5577708822705</v>
      </c>
      <c r="N354">
        <f>(Table2[[#This Row],[1W Return vs Nifty]]-AVERAGE(Table2[1W Return vs Nifty]))/_xlfn.STDEV.P(Table2[1W Return vs Nifty])</f>
        <v>2.9584226554278263</v>
      </c>
      <c r="O354">
        <v>198.43</v>
      </c>
      <c r="P354">
        <v>187.892353541484</v>
      </c>
      <c r="Q354">
        <v>172.28232154349001</v>
      </c>
      <c r="R354">
        <v>70.821592408546095</v>
      </c>
      <c r="S354" s="2">
        <f>(Table2[[#This Row],[Close Price]]-Table2[[#This Row],[20D EMA]])/Table2[[#This Row],[20D EMA]]</f>
        <v>0.10628433200624907</v>
      </c>
      <c r="T354" s="2">
        <f>(Table2[[#This Row],[Close Price]]-Table2[[#This Row],[50D EMA]])/Table2[[#This Row],[50D EMA]]</f>
        <v>0.1683285448416775</v>
      </c>
      <c r="U354" s="2">
        <f>(Table2[[#This Row],[Close Price]]-Table2[[#This Row],[200D EMA]])/Table2[[#This Row],[200D EMA]]</f>
        <v>0.27418761271211206</v>
      </c>
      <c r="V354">
        <v>2.91500440594749</v>
      </c>
      <c r="W354">
        <v>217.8</v>
      </c>
      <c r="X354">
        <v>227.5</v>
      </c>
      <c r="Y354">
        <v>217.8</v>
      </c>
      <c r="Z354">
        <v>227.5</v>
      </c>
      <c r="AA354">
        <v>182.77</v>
      </c>
      <c r="AB354">
        <v>229.8</v>
      </c>
      <c r="AC354" s="2">
        <f>(Table2[[#This Row],[Close Price]]/Table2[[#This Row],[Day Low]])-1</f>
        <v>7.8971533516987158E-3</v>
      </c>
      <c r="AD354" s="2">
        <f>(Table2[[#This Row],[Day High]]/Table2[[#This Row],[Close Price]])-1</f>
        <v>3.6352040816326481E-2</v>
      </c>
      <c r="AE354" s="2">
        <f>(Table2[[#This Row],[Close Price]]/Table2[[#This Row],[Current Week Low]])-1</f>
        <v>7.8971533516987158E-3</v>
      </c>
      <c r="AF354" s="2">
        <f>(Table2[[#This Row],[Current Week High]]/Table2[[#This Row],[Close Price]])-1</f>
        <v>3.6352040816326481E-2</v>
      </c>
      <c r="AG354" s="2">
        <f>(Table2[[#This Row],[Close Price]]/Table2[[#This Row],[Current Month Low]])-1</f>
        <v>0.20107238605898115</v>
      </c>
      <c r="AH354" s="2">
        <f>(Table2[[#This Row],[Current Month High]]/Table2[[#This Row],[Close Price]])-1</f>
        <v>4.6829446064139857E-2</v>
      </c>
      <c r="AI354">
        <v>4.6829446064139804</v>
      </c>
      <c r="AJ354">
        <v>67.189642041127101</v>
      </c>
      <c r="AK354" t="str">
        <f>IF(AND(Table2[[#This Row],[20D EMA]]&gt;Table2[[#This Row],[50D EMA]],Table2[[#This Row],[50D EMA]]&gt;Table2[[#This Row],[200D EMA]]),"Uptrend","Downtrend/NoTrend")</f>
        <v>Uptrend</v>
      </c>
      <c r="AL354">
        <v>7.0000000000000007E-2</v>
      </c>
      <c r="AM354" t="s">
        <v>10340</v>
      </c>
      <c r="AN354">
        <v>14.18</v>
      </c>
      <c r="AO354" t="s">
        <v>10340</v>
      </c>
      <c r="AP354">
        <v>-6.1144876159767998E-2</v>
      </c>
      <c r="AQ354">
        <f>(Table2[[#This Row],[Sharpe Ratio]]-AVERAGE(Table2[Sharpe Ratio]))/_xlfn.STDEV.P(Table2[Sharpe Ratio])</f>
        <v>-1.4480609738666927</v>
      </c>
      <c r="AR3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4.4985854776529663</v>
      </c>
      <c r="AS354">
        <f>_xlfn.RANK.AVG(Table2[[#This Row],[1Y Return vs Nifty Z-Score]],Table2[1Y Return vs Nifty Z-Score])</f>
        <v>272</v>
      </c>
      <c r="AT354">
        <f>_xlfn.RANK.AVG(Table2[[#This Row],[6M Return vs Nifty Z-Score]],Table2[6M Return vs Nifty Z-Score])</f>
        <v>130</v>
      </c>
      <c r="AU354">
        <f>_xlfn.RANK.AVG(Table2[[#This Row],[Sharpe Ratio Z-Score]],Table2[Sharpe Ratio Z-Score])</f>
        <v>678</v>
      </c>
      <c r="AV354">
        <f>(Table2[[#This Row],[Rank 1Y]]+Table2[[#This Row],[Rank 6M]]+Table2[[#This Row],[Rank Sharpe]])/3</f>
        <v>360</v>
      </c>
    </row>
    <row r="355" spans="1:48" x14ac:dyDescent="0.3">
      <c r="A355" t="s">
        <v>1886</v>
      </c>
      <c r="B355" t="s">
        <v>1887</v>
      </c>
      <c r="C355" t="s">
        <v>10299</v>
      </c>
      <c r="D355" t="s">
        <v>51</v>
      </c>
      <c r="E355">
        <v>3846.64513016</v>
      </c>
      <c r="F355">
        <v>383.6</v>
      </c>
      <c r="G355">
        <v>1.9573796244969</v>
      </c>
      <c r="H355">
        <f>(Table2[[#This Row],[1Y Return vs Nifty]]-AVERAGE(Table2[1Y Return vs Nifty]))/_xlfn.STDEV.P(Table2[1Y Return vs Nifty])</f>
        <v>-0.42623143791128482</v>
      </c>
      <c r="I355">
        <v>8.3997423366522899</v>
      </c>
      <c r="J355">
        <f>(Table2[[#This Row],[1M Return vs Nifty]]-AVERAGE(Table2[1M Return vs Nifty]))/_xlfn.STDEV.P(Table2[1M Return vs Nifty])</f>
        <v>0.64596445782787448</v>
      </c>
      <c r="K355">
        <v>6.4814629348311898</v>
      </c>
      <c r="L355">
        <f>(Table2[[#This Row],[6M Return vs Nifty]]-AVERAGE(Table2[6M Return vs Nifty]))/_xlfn.STDEV.P(Table2[6M Return vs Nifty])</f>
        <v>-7.6936972254655631E-3</v>
      </c>
      <c r="M355">
        <v>10.380284202511501</v>
      </c>
      <c r="N355">
        <f>(Table2[[#This Row],[1W Return vs Nifty]]-AVERAGE(Table2[1W Return vs Nifty]))/_xlfn.STDEV.P(Table2[1W Return vs Nifty])</f>
        <v>2.0640111578179545</v>
      </c>
      <c r="O355">
        <v>362.18</v>
      </c>
      <c r="P355">
        <v>353.596965608137</v>
      </c>
      <c r="Q355">
        <v>324.34521563122701</v>
      </c>
      <c r="R355">
        <v>68.092175302163994</v>
      </c>
      <c r="S355" s="2">
        <f>(Table2[[#This Row],[Close Price]]-Table2[[#This Row],[20D EMA]])/Table2[[#This Row],[20D EMA]]</f>
        <v>5.9141863161963709E-2</v>
      </c>
      <c r="T355" s="2">
        <f>(Table2[[#This Row],[Close Price]]-Table2[[#This Row],[50D EMA]])/Table2[[#This Row],[50D EMA]]</f>
        <v>8.4850938526189079E-2</v>
      </c>
      <c r="U355" s="2">
        <f>(Table2[[#This Row],[Close Price]]-Table2[[#This Row],[200D EMA]])/Table2[[#This Row],[200D EMA]]</f>
        <v>0.1826904838212392</v>
      </c>
      <c r="V355">
        <v>1.4946887732532701</v>
      </c>
      <c r="W355">
        <v>380.8</v>
      </c>
      <c r="X355">
        <v>394.9</v>
      </c>
      <c r="Y355">
        <v>380.8</v>
      </c>
      <c r="Z355">
        <v>394.9</v>
      </c>
      <c r="AA355">
        <v>330.55</v>
      </c>
      <c r="AB355">
        <v>398.9</v>
      </c>
      <c r="AC355" s="2">
        <f>(Table2[[#This Row],[Close Price]]/Table2[[#This Row],[Day Low]])-1</f>
        <v>7.3529411764705621E-3</v>
      </c>
      <c r="AD355" s="2">
        <f>(Table2[[#This Row],[Day High]]/Table2[[#This Row],[Close Price]])-1</f>
        <v>2.945776850886328E-2</v>
      </c>
      <c r="AE355" s="2">
        <f>(Table2[[#This Row],[Close Price]]/Table2[[#This Row],[Current Week Low]])-1</f>
        <v>7.3529411764705621E-3</v>
      </c>
      <c r="AF355" s="2">
        <f>(Table2[[#This Row],[Current Week High]]/Table2[[#This Row],[Close Price]])-1</f>
        <v>2.945776850886328E-2</v>
      </c>
      <c r="AG355" s="2">
        <f>(Table2[[#This Row],[Close Price]]/Table2[[#This Row],[Current Month Low]])-1</f>
        <v>0.16049009227045841</v>
      </c>
      <c r="AH355" s="2">
        <f>(Table2[[#This Row],[Current Month High]]/Table2[[#This Row],[Close Price]])-1</f>
        <v>3.9885297184567126E-2</v>
      </c>
      <c r="AI355">
        <v>3.9885297184567099</v>
      </c>
      <c r="AJ355">
        <v>61.617863914051</v>
      </c>
      <c r="AK355" t="str">
        <f>IF(AND(Table2[[#This Row],[20D EMA]]&gt;Table2[[#This Row],[50D EMA]],Table2[[#This Row],[50D EMA]]&gt;Table2[[#This Row],[200D EMA]]),"Uptrend","Downtrend/NoTrend")</f>
        <v>Uptrend</v>
      </c>
      <c r="AL355">
        <v>0.05</v>
      </c>
      <c r="AM355" t="s">
        <v>10340</v>
      </c>
      <c r="AN355">
        <v>8.32</v>
      </c>
      <c r="AO355" t="s">
        <v>10340</v>
      </c>
      <c r="AP355">
        <v>7.3055776241234993E-2</v>
      </c>
      <c r="AQ355">
        <f>(Table2[[#This Row],[Sharpe Ratio]]-AVERAGE(Table2[Sharpe Ratio]))/_xlfn.STDEV.P(Table2[Sharpe Ratio])</f>
        <v>8.2644569784843427E-2</v>
      </c>
      <c r="AR3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2.3586950502939219</v>
      </c>
      <c r="AS355">
        <f>_xlfn.RANK.AVG(Table2[[#This Row],[1Y Return vs Nifty Z-Score]],Table2[1Y Return vs Nifty Z-Score])</f>
        <v>436</v>
      </c>
      <c r="AT355">
        <f>_xlfn.RANK.AVG(Table2[[#This Row],[6M Return vs Nifty Z-Score]],Table2[6M Return vs Nifty Z-Score])</f>
        <v>312</v>
      </c>
      <c r="AU355">
        <f>_xlfn.RANK.AVG(Table2[[#This Row],[Sharpe Ratio Z-Score]],Table2[Sharpe Ratio Z-Score])</f>
        <v>332</v>
      </c>
      <c r="AV355">
        <f>(Table2[[#This Row],[Rank 1Y]]+Table2[[#This Row],[Rank 6M]]+Table2[[#This Row],[Rank Sharpe]])/3</f>
        <v>360</v>
      </c>
    </row>
    <row r="356" spans="1:48" x14ac:dyDescent="0.3">
      <c r="A356" t="s">
        <v>44</v>
      </c>
      <c r="B356" t="s">
        <v>45</v>
      </c>
      <c r="C356" t="s">
        <v>10298</v>
      </c>
      <c r="D356" t="s">
        <v>46</v>
      </c>
      <c r="E356">
        <v>500759.39263100002</v>
      </c>
      <c r="F356">
        <v>3641.9</v>
      </c>
      <c r="G356">
        <v>5.2992458538135399</v>
      </c>
      <c r="H356">
        <f>(Table2[[#This Row],[1Y Return vs Nifty]]-AVERAGE(Table2[1Y Return vs Nifty]))/_xlfn.STDEV.P(Table2[1Y Return vs Nifty])</f>
        <v>-0.37323307536344102</v>
      </c>
      <c r="I356">
        <v>-1.1957563118183301</v>
      </c>
      <c r="J356">
        <f>(Table2[[#This Row],[1M Return vs Nifty]]-AVERAGE(Table2[1M Return vs Nifty]))/_xlfn.STDEV.P(Table2[1M Return vs Nifty])</f>
        <v>-0.25659265649238444</v>
      </c>
      <c r="K356">
        <v>-8.1079804238995496</v>
      </c>
      <c r="L356">
        <f>(Table2[[#This Row],[6M Return vs Nifty]]-AVERAGE(Table2[6M Return vs Nifty]))/_xlfn.STDEV.P(Table2[6M Return vs Nifty])</f>
        <v>-0.50830421973264683</v>
      </c>
      <c r="M356">
        <v>-1.5441044960719901</v>
      </c>
      <c r="N356">
        <f>(Table2[[#This Row],[1W Return vs Nifty]]-AVERAGE(Table2[1W Return vs Nifty]))/_xlfn.STDEV.P(Table2[1W Return vs Nifty])</f>
        <v>-0.48903357255987512</v>
      </c>
      <c r="O356">
        <v>3605.18</v>
      </c>
      <c r="P356">
        <v>3606.00270105048</v>
      </c>
      <c r="Q356">
        <v>3420.3699116575499</v>
      </c>
      <c r="R356">
        <v>60.473968323111002</v>
      </c>
      <c r="S356" s="2">
        <f>(Table2[[#This Row],[Close Price]]-Table2[[#This Row],[20D EMA]])/Table2[[#This Row],[20D EMA]]</f>
        <v>1.0185344421083068E-2</v>
      </c>
      <c r="T356" s="2">
        <f>(Table2[[#This Row],[Close Price]]-Table2[[#This Row],[50D EMA]])/Table2[[#This Row],[50D EMA]]</f>
        <v>9.9548730063520659E-3</v>
      </c>
      <c r="U356" s="2">
        <f>(Table2[[#This Row],[Close Price]]-Table2[[#This Row],[200D EMA]])/Table2[[#This Row],[200D EMA]]</f>
        <v>6.4767874254599039E-2</v>
      </c>
      <c r="V356">
        <v>0.58754402022116203</v>
      </c>
      <c r="W356">
        <v>3594.7</v>
      </c>
      <c r="X356">
        <v>3648</v>
      </c>
      <c r="Y356">
        <v>3594.7</v>
      </c>
      <c r="Z356">
        <v>3648</v>
      </c>
      <c r="AA356">
        <v>3511.5</v>
      </c>
      <c r="AB356">
        <v>3838.95</v>
      </c>
      <c r="AC356" s="2">
        <f>(Table2[[#This Row],[Close Price]]/Table2[[#This Row],[Day Low]])-1</f>
        <v>1.3130442039669621E-2</v>
      </c>
      <c r="AD356" s="2">
        <f>(Table2[[#This Row],[Day High]]/Table2[[#This Row],[Close Price]])-1</f>
        <v>1.6749498887942416E-3</v>
      </c>
      <c r="AE356" s="2">
        <f>(Table2[[#This Row],[Close Price]]/Table2[[#This Row],[Current Week Low]])-1</f>
        <v>1.3130442039669621E-2</v>
      </c>
      <c r="AF356" s="2">
        <f>(Table2[[#This Row],[Current Week High]]/Table2[[#This Row],[Close Price]])-1</f>
        <v>1.6749498887942416E-3</v>
      </c>
      <c r="AG356" s="2">
        <f>(Table2[[#This Row],[Close Price]]/Table2[[#This Row],[Current Month Low]])-1</f>
        <v>3.7135127438416626E-2</v>
      </c>
      <c r="AH356" s="2">
        <f>(Table2[[#This Row],[Current Month High]]/Table2[[#This Row],[Close Price]])-1</f>
        <v>5.4106373047035916E-2</v>
      </c>
      <c r="AI356">
        <v>7.6333781817183404</v>
      </c>
      <c r="AJ356">
        <v>37.427595705741297</v>
      </c>
      <c r="AK356" t="str">
        <f>IF(AND(Table2[[#This Row],[20D EMA]]&gt;Table2[[#This Row],[50D EMA]],Table2[[#This Row],[50D EMA]]&gt;Table2[[#This Row],[200D EMA]]),"Uptrend","Downtrend/NoTrend")</f>
        <v>Downtrend/NoTrend</v>
      </c>
      <c r="AL356">
        <v>-0.04</v>
      </c>
      <c r="AM356" t="s">
        <v>10339</v>
      </c>
      <c r="AN356">
        <v>0.1</v>
      </c>
      <c r="AO356" t="s">
        <v>10340</v>
      </c>
      <c r="AP356">
        <v>0.12421330913600299</v>
      </c>
      <c r="AQ356">
        <f>(Table2[[#This Row],[Sharpe Ratio]]-AVERAGE(Table2[Sharpe Ratio]))/_xlfn.STDEV.P(Table2[Sharpe Ratio])</f>
        <v>0.66615230838784845</v>
      </c>
      <c r="AR3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6">
        <f>_xlfn.RANK.AVG(Table2[[#This Row],[1Y Return vs Nifty Z-Score]],Table2[1Y Return vs Nifty Z-Score])</f>
        <v>412</v>
      </c>
      <c r="AT356">
        <f>_xlfn.RANK.AVG(Table2[[#This Row],[6M Return vs Nifty Z-Score]],Table2[6M Return vs Nifty Z-Score])</f>
        <v>496</v>
      </c>
      <c r="AU356">
        <f>_xlfn.RANK.AVG(Table2[[#This Row],[Sharpe Ratio Z-Score]],Table2[Sharpe Ratio Z-Score])</f>
        <v>183</v>
      </c>
      <c r="AV356">
        <f>(Table2[[#This Row],[Rank 1Y]]+Table2[[#This Row],[Rank 6M]]+Table2[[#This Row],[Rank Sharpe]])/3</f>
        <v>363.66666666666669</v>
      </c>
    </row>
    <row r="357" spans="1:48" x14ac:dyDescent="0.3">
      <c r="A357" t="s">
        <v>1210</v>
      </c>
      <c r="B357" t="s">
        <v>1211</v>
      </c>
      <c r="C357" t="s">
        <v>10311</v>
      </c>
      <c r="D357" t="s">
        <v>1203</v>
      </c>
      <c r="E357">
        <v>9907.6870368</v>
      </c>
      <c r="F357">
        <v>515.20000000000005</v>
      </c>
      <c r="G357">
        <v>5.2095321900977902</v>
      </c>
      <c r="H357">
        <f>(Table2[[#This Row],[1Y Return vs Nifty]]-AVERAGE(Table2[1Y Return vs Nifty]))/_xlfn.STDEV.P(Table2[1Y Return vs Nifty])</f>
        <v>-0.37465583646422718</v>
      </c>
      <c r="I357">
        <v>-3.3750825136178801</v>
      </c>
      <c r="J357">
        <f>(Table2[[#This Row],[1M Return vs Nifty]]-AVERAGE(Table2[1M Return vs Nifty]))/_xlfn.STDEV.P(Table2[1M Return vs Nifty])</f>
        <v>-0.4615811036714414</v>
      </c>
      <c r="K357">
        <v>10.982632095255299</v>
      </c>
      <c r="L357">
        <f>(Table2[[#This Row],[6M Return vs Nifty]]-AVERAGE(Table2[6M Return vs Nifty]))/_xlfn.STDEV.P(Table2[6M Return vs Nifty])</f>
        <v>0.14675583110041571</v>
      </c>
      <c r="M357">
        <v>-0.147836655573722</v>
      </c>
      <c r="N357">
        <f>(Table2[[#This Row],[1W Return vs Nifty]]-AVERAGE(Table2[1W Return vs Nifty]))/_xlfn.STDEV.P(Table2[1W Return vs Nifty])</f>
        <v>-0.19008875094368671</v>
      </c>
      <c r="O357">
        <v>518.37</v>
      </c>
      <c r="P357">
        <v>515.703486011736</v>
      </c>
      <c r="Q357">
        <v>450.59920019338801</v>
      </c>
      <c r="R357">
        <v>47.869756846837497</v>
      </c>
      <c r="S357" s="2">
        <f>(Table2[[#This Row],[Close Price]]-Table2[[#This Row],[20D EMA]])/Table2[[#This Row],[20D EMA]]</f>
        <v>-6.1153230318111759E-3</v>
      </c>
      <c r="T357" s="2">
        <f>(Table2[[#This Row],[Close Price]]-Table2[[#This Row],[50D EMA]])/Table2[[#This Row],[50D EMA]]</f>
        <v>-9.7630911055059371E-4</v>
      </c>
      <c r="U357" s="2">
        <f>(Table2[[#This Row],[Close Price]]-Table2[[#This Row],[200D EMA]])/Table2[[#This Row],[200D EMA]]</f>
        <v>0.14336643247233169</v>
      </c>
      <c r="V357">
        <v>1.08124594660632</v>
      </c>
      <c r="W357">
        <v>507</v>
      </c>
      <c r="X357">
        <v>529.29999999999995</v>
      </c>
      <c r="Y357">
        <v>507</v>
      </c>
      <c r="Z357">
        <v>529.29999999999995</v>
      </c>
      <c r="AA357">
        <v>477</v>
      </c>
      <c r="AB357">
        <v>573.85</v>
      </c>
      <c r="AC357" s="2">
        <f>(Table2[[#This Row],[Close Price]]/Table2[[#This Row],[Day Low]])-1</f>
        <v>1.617357001972386E-2</v>
      </c>
      <c r="AD357" s="2">
        <f>(Table2[[#This Row],[Day High]]/Table2[[#This Row],[Close Price]])-1</f>
        <v>2.7368012422360088E-2</v>
      </c>
      <c r="AE357" s="2">
        <f>(Table2[[#This Row],[Close Price]]/Table2[[#This Row],[Current Week Low]])-1</f>
        <v>1.617357001972386E-2</v>
      </c>
      <c r="AF357" s="2">
        <f>(Table2[[#This Row],[Current Week High]]/Table2[[#This Row],[Close Price]])-1</f>
        <v>2.7368012422360088E-2</v>
      </c>
      <c r="AG357" s="2">
        <f>(Table2[[#This Row],[Close Price]]/Table2[[#This Row],[Current Month Low]])-1</f>
        <v>8.0083857442348139E-2</v>
      </c>
      <c r="AH357" s="2">
        <f>(Table2[[#This Row],[Current Month High]]/Table2[[#This Row],[Close Price]])-1</f>
        <v>0.11383928571428559</v>
      </c>
      <c r="AI357">
        <v>12.8493788819875</v>
      </c>
      <c r="AJ357">
        <v>66.408268733850093</v>
      </c>
      <c r="AK357" t="str">
        <f>IF(AND(Table2[[#This Row],[20D EMA]]&gt;Table2[[#This Row],[50D EMA]],Table2[[#This Row],[50D EMA]]&gt;Table2[[#This Row],[200D EMA]]),"Uptrend","Downtrend/NoTrend")</f>
        <v>Uptrend</v>
      </c>
      <c r="AL357">
        <v>-7.0000000000000007E-2</v>
      </c>
      <c r="AM357" t="s">
        <v>10339</v>
      </c>
      <c r="AN357">
        <v>5.14</v>
      </c>
      <c r="AO357" t="s">
        <v>10340</v>
      </c>
      <c r="AP357">
        <v>5.0006623402056E-2</v>
      </c>
      <c r="AQ357">
        <f>(Table2[[#This Row],[Sharpe Ratio]]-AVERAGE(Table2[Sharpe Ratio]))/_xlfn.STDEV.P(Table2[Sharpe Ratio])</f>
        <v>-0.18025628349848338</v>
      </c>
      <c r="AR3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-1.059826143477423</v>
      </c>
      <c r="AS357">
        <f>_xlfn.RANK.AVG(Table2[[#This Row],[1Y Return vs Nifty Z-Score]],Table2[1Y Return vs Nifty Z-Score])</f>
        <v>414</v>
      </c>
      <c r="AT357">
        <f>_xlfn.RANK.AVG(Table2[[#This Row],[6M Return vs Nifty Z-Score]],Table2[6M Return vs Nifty Z-Score])</f>
        <v>282</v>
      </c>
      <c r="AU357">
        <f>_xlfn.RANK.AVG(Table2[[#This Row],[Sharpe Ratio Z-Score]],Table2[Sharpe Ratio Z-Score])</f>
        <v>399</v>
      </c>
      <c r="AV357">
        <f>(Table2[[#This Row],[Rank 1Y]]+Table2[[#This Row],[Rank 6M]]+Table2[[#This Row],[Rank Sharpe]])/3</f>
        <v>365</v>
      </c>
    </row>
    <row r="358" spans="1:48" x14ac:dyDescent="0.3">
      <c r="A358" t="s">
        <v>1064</v>
      </c>
      <c r="B358" t="s">
        <v>1065</v>
      </c>
      <c r="C358" t="s">
        <v>10304</v>
      </c>
      <c r="D358" t="s">
        <v>779</v>
      </c>
      <c r="E358">
        <v>12710.640660200001</v>
      </c>
      <c r="F358">
        <v>9773</v>
      </c>
      <c r="G358">
        <v>-25.136715605218601</v>
      </c>
      <c r="H358">
        <f>(Table2[[#This Row],[1Y Return vs Nifty]]-AVERAGE(Table2[1Y Return vs Nifty]))/_xlfn.STDEV.P(Table2[1Y Return vs Nifty])</f>
        <v>-0.85591431070056945</v>
      </c>
      <c r="I358">
        <v>10.2724156746742</v>
      </c>
      <c r="J358">
        <f>(Table2[[#This Row],[1M Return vs Nifty]]-AVERAGE(Table2[1M Return vs Nifty]))/_xlfn.STDEV.P(Table2[1M Return vs Nifty])</f>
        <v>0.82210899246328228</v>
      </c>
      <c r="K358">
        <v>16.427535164214198</v>
      </c>
      <c r="L358">
        <f>(Table2[[#This Row],[6M Return vs Nifty]]-AVERAGE(Table2[6M Return vs Nifty]))/_xlfn.STDEV.P(Table2[6M Return vs Nifty])</f>
        <v>0.3335878920180303</v>
      </c>
      <c r="M358">
        <v>-5.35104297028023</v>
      </c>
      <c r="N358">
        <f>(Table2[[#This Row],[1W Return vs Nifty]]-AVERAGE(Table2[1W Return vs Nifty]))/_xlfn.STDEV.P(Table2[1W Return vs Nifty])</f>
        <v>-1.3041096704737687</v>
      </c>
      <c r="O358">
        <v>9670.14</v>
      </c>
      <c r="P358">
        <v>9122.8798378091997</v>
      </c>
      <c r="Q358">
        <v>8164.4119520100403</v>
      </c>
      <c r="R358">
        <v>50.396980655000903</v>
      </c>
      <c r="S358" s="2">
        <f>(Table2[[#This Row],[Close Price]]-Table2[[#This Row],[20D EMA]])/Table2[[#This Row],[20D EMA]]</f>
        <v>1.0636867718564631E-2</v>
      </c>
      <c r="T358" s="2">
        <f>(Table2[[#This Row],[Close Price]]-Table2[[#This Row],[50D EMA]])/Table2[[#This Row],[50D EMA]]</f>
        <v>7.126260279088828E-2</v>
      </c>
      <c r="U358" s="2">
        <f>(Table2[[#This Row],[Close Price]]-Table2[[#This Row],[200D EMA]])/Table2[[#This Row],[200D EMA]]</f>
        <v>0.19702436102503779</v>
      </c>
      <c r="V358">
        <v>0.88268639787044401</v>
      </c>
      <c r="W358">
        <v>9680.0499999999993</v>
      </c>
      <c r="X358">
        <v>9880.9500000000007</v>
      </c>
      <c r="Y358">
        <v>9680.0499999999993</v>
      </c>
      <c r="Z358">
        <v>9880.9500000000007</v>
      </c>
      <c r="AA358">
        <v>8760</v>
      </c>
      <c r="AB358">
        <v>10789.95</v>
      </c>
      <c r="AC358" s="2">
        <f>(Table2[[#This Row],[Close Price]]/Table2[[#This Row],[Day Low]])-1</f>
        <v>9.6022231290129323E-3</v>
      </c>
      <c r="AD358" s="2">
        <f>(Table2[[#This Row],[Day High]]/Table2[[#This Row],[Close Price]])-1</f>
        <v>1.1045738258467219E-2</v>
      </c>
      <c r="AE358" s="2">
        <f>(Table2[[#This Row],[Close Price]]/Table2[[#This Row],[Current Week Low]])-1</f>
        <v>9.6022231290129323E-3</v>
      </c>
      <c r="AF358" s="2">
        <f>(Table2[[#This Row],[Current Week High]]/Table2[[#This Row],[Close Price]])-1</f>
        <v>1.1045738258467219E-2</v>
      </c>
      <c r="AG358" s="2">
        <f>(Table2[[#This Row],[Close Price]]/Table2[[#This Row],[Current Month Low]])-1</f>
        <v>0.1156392694063928</v>
      </c>
      <c r="AH358" s="2">
        <f>(Table2[[#This Row],[Current Month High]]/Table2[[#This Row],[Close Price]])-1</f>
        <v>0.10405709608103964</v>
      </c>
      <c r="AI358">
        <v>10.4057096081039</v>
      </c>
      <c r="AJ358">
        <v>48.273455516446099</v>
      </c>
      <c r="AK358" t="str">
        <f>IF(AND(Table2[[#This Row],[20D EMA]]&gt;Table2[[#This Row],[50D EMA]],Table2[[#This Row],[50D EMA]]&gt;Table2[[#This Row],[200D EMA]]),"Uptrend","Downtrend/NoTrend")</f>
        <v>Uptrend</v>
      </c>
      <c r="AL358">
        <v>0.27</v>
      </c>
      <c r="AM358" t="s">
        <v>10340</v>
      </c>
      <c r="AN358">
        <v>-1.85</v>
      </c>
      <c r="AO358" t="s">
        <v>10339</v>
      </c>
      <c r="AP358">
        <v>8.9928741935281997E-2</v>
      </c>
      <c r="AQ358">
        <f>(Table2[[#This Row],[Sharpe Ratio]]-AVERAGE(Table2[Sharpe Ratio]))/_xlfn.STDEV.P(Table2[Sharpe Ratio])</f>
        <v>0.27509923869766689</v>
      </c>
      <c r="AR3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-0.72922785799535872</v>
      </c>
      <c r="AS358">
        <f>_xlfn.RANK.AVG(Table2[[#This Row],[1Y Return vs Nifty Z-Score]],Table2[1Y Return vs Nifty Z-Score])</f>
        <v>613</v>
      </c>
      <c r="AT358">
        <f>_xlfn.RANK.AVG(Table2[[#This Row],[6M Return vs Nifty Z-Score]],Table2[6M Return vs Nifty Z-Score])</f>
        <v>220</v>
      </c>
      <c r="AU358">
        <f>_xlfn.RANK.AVG(Table2[[#This Row],[Sharpe Ratio Z-Score]],Table2[Sharpe Ratio Z-Score])</f>
        <v>263</v>
      </c>
      <c r="AV358">
        <f>(Table2[[#This Row],[Rank 1Y]]+Table2[[#This Row],[Rank 6M]]+Table2[[#This Row],[Rank Sharpe]])/3</f>
        <v>365.33333333333331</v>
      </c>
    </row>
    <row r="359" spans="1:48" x14ac:dyDescent="0.3">
      <c r="A359" t="s">
        <v>484</v>
      </c>
      <c r="B359" t="s">
        <v>485</v>
      </c>
      <c r="C359" t="s">
        <v>10295</v>
      </c>
      <c r="D359" t="s">
        <v>37</v>
      </c>
      <c r="E359">
        <v>43630.8</v>
      </c>
      <c r="F359">
        <v>264.75</v>
      </c>
      <c r="G359">
        <v>73.835203792771097</v>
      </c>
      <c r="H359">
        <f>(Table2[[#This Row],[1Y Return vs Nifty]]-AVERAGE(Table2[1Y Return vs Nifty]))/_xlfn.STDEV.P(Table2[1Y Return vs Nifty])</f>
        <v>0.7136726525044863</v>
      </c>
      <c r="I359">
        <v>-0.61297793069501905</v>
      </c>
      <c r="J359">
        <f>(Table2[[#This Row],[1M Return vs Nifty]]-AVERAGE(Table2[1M Return vs Nifty]))/_xlfn.STDEV.P(Table2[1M Return vs Nifty])</f>
        <v>-0.20177624796329532</v>
      </c>
      <c r="K359">
        <v>-13.3961258413715</v>
      </c>
      <c r="L359">
        <f>(Table2[[#This Row],[6M Return vs Nifty]]-AVERAGE(Table2[6M Return vs Nifty]))/_xlfn.STDEV.P(Table2[6M Return vs Nifty])</f>
        <v>-0.68975742363095505</v>
      </c>
      <c r="M359">
        <v>7.9105525409675996</v>
      </c>
      <c r="N359">
        <f>(Table2[[#This Row],[1W Return vs Nifty]]-AVERAGE(Table2[1W Return vs Nifty]))/_xlfn.STDEV.P(Table2[1W Return vs Nifty])</f>
        <v>1.5352347514684235</v>
      </c>
      <c r="O359">
        <v>260.85000000000002</v>
      </c>
      <c r="P359">
        <v>257.93975311471098</v>
      </c>
      <c r="Q359">
        <v>229.26444541756399</v>
      </c>
      <c r="R359">
        <v>55.095121293089598</v>
      </c>
      <c r="S359" s="2">
        <f>(Table2[[#This Row],[Close Price]]-Table2[[#This Row],[20D EMA]])/Table2[[#This Row],[20D EMA]]</f>
        <v>1.4951121334099969E-2</v>
      </c>
      <c r="T359" s="2">
        <f>(Table2[[#This Row],[Close Price]]-Table2[[#This Row],[50D EMA]])/Table2[[#This Row],[50D EMA]]</f>
        <v>2.6402471131545067E-2</v>
      </c>
      <c r="U359" s="2">
        <f>(Table2[[#This Row],[Close Price]]-Table2[[#This Row],[200D EMA]])/Table2[[#This Row],[200D EMA]]</f>
        <v>0.15478001622888124</v>
      </c>
      <c r="V359">
        <v>0.59692548931849199</v>
      </c>
      <c r="W359">
        <v>262.3</v>
      </c>
      <c r="X359">
        <v>267.60000000000002</v>
      </c>
      <c r="Y359">
        <v>262.3</v>
      </c>
      <c r="Z359">
        <v>267.60000000000002</v>
      </c>
      <c r="AA359">
        <v>230.2</v>
      </c>
      <c r="AB359">
        <v>301.95</v>
      </c>
      <c r="AC359" s="2">
        <f>(Table2[[#This Row],[Close Price]]/Table2[[#This Row],[Day Low]])-1</f>
        <v>9.3404498665650149E-3</v>
      </c>
      <c r="AD359" s="2">
        <f>(Table2[[#This Row],[Day High]]/Table2[[#This Row],[Close Price]])-1</f>
        <v>1.0764872521246582E-2</v>
      </c>
      <c r="AE359" s="2">
        <f>(Table2[[#This Row],[Close Price]]/Table2[[#This Row],[Current Week Low]])-1</f>
        <v>9.3404498665650149E-3</v>
      </c>
      <c r="AF359" s="2">
        <f>(Table2[[#This Row],[Current Week High]]/Table2[[#This Row],[Close Price]])-1</f>
        <v>1.0764872521246582E-2</v>
      </c>
      <c r="AG359" s="2">
        <f>(Table2[[#This Row],[Close Price]]/Table2[[#This Row],[Current Month Low]])-1</f>
        <v>0.15008688097306688</v>
      </c>
      <c r="AH359" s="2">
        <f>(Table2[[#This Row],[Current Month High]]/Table2[[#This Row],[Close Price]])-1</f>
        <v>0.14050991501416421</v>
      </c>
      <c r="AI359">
        <v>22.6440037771482</v>
      </c>
      <c r="AJ359">
        <v>114.28571428571399</v>
      </c>
      <c r="AK359" t="str">
        <f>IF(AND(Table2[[#This Row],[20D EMA]]&gt;Table2[[#This Row],[50D EMA]],Table2[[#This Row],[50D EMA]]&gt;Table2[[#This Row],[200D EMA]]),"Uptrend","Downtrend/NoTrend")</f>
        <v>Uptrend</v>
      </c>
      <c r="AL359">
        <v>0.17</v>
      </c>
      <c r="AM359" t="s">
        <v>10340</v>
      </c>
      <c r="AN359">
        <v>0.51</v>
      </c>
      <c r="AO359" t="s">
        <v>10340</v>
      </c>
      <c r="AP359">
        <v>4.6132189219539002E-2</v>
      </c>
      <c r="AQ359">
        <f>(Table2[[#This Row],[Sharpe Ratio]]-AVERAGE(Table2[Sharpe Ratio]))/_xlfn.STDEV.P(Table2[Sharpe Ratio])</f>
        <v>-0.22444845228146801</v>
      </c>
      <c r="AR3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1.1329252800971914</v>
      </c>
      <c r="AS359">
        <f>_xlfn.RANK.AVG(Table2[[#This Row],[1Y Return vs Nifty Z-Score]],Table2[1Y Return vs Nifty Z-Score])</f>
        <v>140</v>
      </c>
      <c r="AT359">
        <f>_xlfn.RANK.AVG(Table2[[#This Row],[6M Return vs Nifty Z-Score]],Table2[6M Return vs Nifty Z-Score])</f>
        <v>550</v>
      </c>
      <c r="AU359">
        <f>_xlfn.RANK.AVG(Table2[[#This Row],[Sharpe Ratio Z-Score]],Table2[Sharpe Ratio Z-Score])</f>
        <v>408</v>
      </c>
      <c r="AV359">
        <f>(Table2[[#This Row],[Rank 1Y]]+Table2[[#This Row],[Rank 6M]]+Table2[[#This Row],[Rank Sharpe]])/3</f>
        <v>366</v>
      </c>
    </row>
    <row r="360" spans="1:48" x14ac:dyDescent="0.3">
      <c r="A360" t="s">
        <v>32</v>
      </c>
      <c r="B360" t="s">
        <v>33</v>
      </c>
      <c r="C360" t="s">
        <v>10295</v>
      </c>
      <c r="D360" t="s">
        <v>34</v>
      </c>
      <c r="E360">
        <v>727400.53643316997</v>
      </c>
      <c r="F360">
        <v>815.05</v>
      </c>
      <c r="G360">
        <v>12.4611865644726</v>
      </c>
      <c r="H360">
        <f>(Table2[[#This Row],[1Y Return vs Nifty]]-AVERAGE(Table2[1Y Return vs Nifty]))/_xlfn.STDEV.P(Table2[1Y Return vs Nifty])</f>
        <v>-0.25965248766670146</v>
      </c>
      <c r="I360">
        <v>-4.43870979029104</v>
      </c>
      <c r="J360">
        <f>(Table2[[#This Row],[1M Return vs Nifty]]-AVERAGE(Table2[1M Return vs Nifty]))/_xlfn.STDEV.P(Table2[1M Return vs Nifty])</f>
        <v>-0.56162638539314214</v>
      </c>
      <c r="K360">
        <v>-5.6584674173650296</v>
      </c>
      <c r="L360">
        <f>(Table2[[#This Row],[6M Return vs Nifty]]-AVERAGE(Table2[6M Return vs Nifty]))/_xlfn.STDEV.P(Table2[6M Return vs Nifty])</f>
        <v>-0.42425358421915693</v>
      </c>
      <c r="M360">
        <v>-1.89864483827099</v>
      </c>
      <c r="N360">
        <f>(Table2[[#This Row],[1W Return vs Nifty]]-AVERAGE(Table2[1W Return vs Nifty]))/_xlfn.STDEV.P(Table2[1W Return vs Nifty])</f>
        <v>-0.56494164426379678</v>
      </c>
      <c r="O360">
        <v>823.94</v>
      </c>
      <c r="P360">
        <v>830.39271898899199</v>
      </c>
      <c r="Q360">
        <v>758.79035813767598</v>
      </c>
      <c r="R360">
        <v>44.866555418831901</v>
      </c>
      <c r="S360" s="2">
        <f>(Table2[[#This Row],[Close Price]]-Table2[[#This Row],[20D EMA]])/Table2[[#This Row],[20D EMA]]</f>
        <v>-1.0789620603442119E-2</v>
      </c>
      <c r="T360" s="2">
        <f>(Table2[[#This Row],[Close Price]]-Table2[[#This Row],[50D EMA]])/Table2[[#This Row],[50D EMA]]</f>
        <v>-1.8476461363572508E-2</v>
      </c>
      <c r="U360" s="2">
        <f>(Table2[[#This Row],[Close Price]]-Table2[[#This Row],[200D EMA]])/Table2[[#This Row],[200D EMA]]</f>
        <v>7.414385443748106E-2</v>
      </c>
      <c r="V360">
        <v>0.58330664625659601</v>
      </c>
      <c r="W360">
        <v>813.8</v>
      </c>
      <c r="X360">
        <v>823.45</v>
      </c>
      <c r="Y360">
        <v>813.8</v>
      </c>
      <c r="Z360">
        <v>823.45</v>
      </c>
      <c r="AA360">
        <v>795.05</v>
      </c>
      <c r="AB360">
        <v>881.4</v>
      </c>
      <c r="AC360" s="2">
        <f>(Table2[[#This Row],[Close Price]]/Table2[[#This Row],[Day Low]])-1</f>
        <v>1.5360039321701269E-3</v>
      </c>
      <c r="AD360" s="2">
        <f>(Table2[[#This Row],[Day High]]/Table2[[#This Row],[Close Price]])-1</f>
        <v>1.0306116189190861E-2</v>
      </c>
      <c r="AE360" s="2">
        <f>(Table2[[#This Row],[Close Price]]/Table2[[#This Row],[Current Week Low]])-1</f>
        <v>1.5360039321701269E-3</v>
      </c>
      <c r="AF360" s="2">
        <f>(Table2[[#This Row],[Current Week High]]/Table2[[#This Row],[Close Price]])-1</f>
        <v>1.0306116189190861E-2</v>
      </c>
      <c r="AG360" s="2">
        <f>(Table2[[#This Row],[Close Price]]/Table2[[#This Row],[Current Month Low]])-1</f>
        <v>2.5155650588013279E-2</v>
      </c>
      <c r="AH360" s="2">
        <f>(Table2[[#This Row],[Current Month High]]/Table2[[#This Row],[Close Price]])-1</f>
        <v>8.1406048708668299E-2</v>
      </c>
      <c r="AI360">
        <v>11.8949757683577</v>
      </c>
      <c r="AJ360">
        <v>50.046023564064697</v>
      </c>
      <c r="AK360" t="str">
        <f>IF(AND(Table2[[#This Row],[20D EMA]]&gt;Table2[[#This Row],[50D EMA]],Table2[[#This Row],[50D EMA]]&gt;Table2[[#This Row],[200D EMA]]),"Uptrend","Downtrend/NoTrend")</f>
        <v>Downtrend/NoTrend</v>
      </c>
      <c r="AL360">
        <v>-0.01</v>
      </c>
      <c r="AM360" t="s">
        <v>10339</v>
      </c>
      <c r="AN360">
        <v>0.79</v>
      </c>
      <c r="AO360" t="s">
        <v>10340</v>
      </c>
      <c r="AP360">
        <v>8.8638242346825005E-2</v>
      </c>
      <c r="AQ360">
        <f>(Table2[[#This Row],[Sharpe Ratio]]-AVERAGE(Table2[Sharpe Ratio]))/_xlfn.STDEV.P(Table2[Sharpe Ratio])</f>
        <v>0.26037967632006714</v>
      </c>
      <c r="AR3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0">
        <f>_xlfn.RANK.AVG(Table2[[#This Row],[1Y Return vs Nifty Z-Score]],Table2[1Y Return vs Nifty Z-Score])</f>
        <v>373</v>
      </c>
      <c r="AT360">
        <f>_xlfn.RANK.AVG(Table2[[#This Row],[6M Return vs Nifty Z-Score]],Table2[6M Return vs Nifty Z-Score])</f>
        <v>466</v>
      </c>
      <c r="AU360">
        <f>_xlfn.RANK.AVG(Table2[[#This Row],[Sharpe Ratio Z-Score]],Table2[Sharpe Ratio Z-Score])</f>
        <v>273</v>
      </c>
      <c r="AV360">
        <f>(Table2[[#This Row],[Rank 1Y]]+Table2[[#This Row],[Rank 6M]]+Table2[[#This Row],[Rank Sharpe]])/3</f>
        <v>370.66666666666669</v>
      </c>
    </row>
    <row r="361" spans="1:48" x14ac:dyDescent="0.3">
      <c r="A361" t="s">
        <v>259</v>
      </c>
      <c r="B361" t="s">
        <v>260</v>
      </c>
      <c r="C361" t="s">
        <v>10295</v>
      </c>
      <c r="D361" t="s">
        <v>37</v>
      </c>
      <c r="E361">
        <v>104867.844730025</v>
      </c>
      <c r="F361">
        <v>2122.25</v>
      </c>
      <c r="G361">
        <v>30.0675971386801</v>
      </c>
      <c r="H361">
        <f>(Table2[[#This Row],[1Y Return vs Nifty]]-AVERAGE(Table2[1Y Return vs Nifty]))/_xlfn.STDEV.P(Table2[1Y Return vs Nifty])</f>
        <v>1.9566028799425088E-2</v>
      </c>
      <c r="I361">
        <v>6.3811912895978002</v>
      </c>
      <c r="J361">
        <f>(Table2[[#This Row],[1M Return vs Nifty]]-AVERAGE(Table2[1M Return vs Nifty]))/_xlfn.STDEV.P(Table2[1M Return vs Nifty])</f>
        <v>0.45609859729461144</v>
      </c>
      <c r="K361">
        <v>15.521018472089899</v>
      </c>
      <c r="L361">
        <f>(Table2[[#This Row],[6M Return vs Nifty]]-AVERAGE(Table2[6M Return vs Nifty]))/_xlfn.STDEV.P(Table2[6M Return vs Nifty])</f>
        <v>0.30248240130482545</v>
      </c>
      <c r="M361">
        <v>0.82851473143329601</v>
      </c>
      <c r="N361">
        <f>(Table2[[#This Row],[1W Return vs Nifty]]-AVERAGE(Table2[1W Return vs Nifty]))/_xlfn.STDEV.P(Table2[1W Return vs Nifty])</f>
        <v>1.8950792013467898E-2</v>
      </c>
      <c r="O361">
        <v>2005.94</v>
      </c>
      <c r="P361">
        <v>1912.21227297362</v>
      </c>
      <c r="Q361">
        <v>1681.97989799571</v>
      </c>
      <c r="R361">
        <v>80.071562667753696</v>
      </c>
      <c r="S361" s="2">
        <f>(Table2[[#This Row],[Close Price]]-Table2[[#This Row],[20D EMA]])/Table2[[#This Row],[20D EMA]]</f>
        <v>5.7982791110402075E-2</v>
      </c>
      <c r="T361" s="2">
        <f>(Table2[[#This Row],[Close Price]]-Table2[[#This Row],[50D EMA]])/Table2[[#This Row],[50D EMA]]</f>
        <v>0.10984017307856575</v>
      </c>
      <c r="U361" s="2">
        <f>(Table2[[#This Row],[Close Price]]-Table2[[#This Row],[200D EMA]])/Table2[[#This Row],[200D EMA]]</f>
        <v>0.26175705341599331</v>
      </c>
      <c r="V361">
        <v>0.92105372425258203</v>
      </c>
      <c r="W361">
        <v>2080.1999999999998</v>
      </c>
      <c r="X361">
        <v>2127.6999999999998</v>
      </c>
      <c r="Y361">
        <v>2080.1999999999998</v>
      </c>
      <c r="Z361">
        <v>2127.6999999999998</v>
      </c>
      <c r="AA361">
        <v>1905.05</v>
      </c>
      <c r="AB361">
        <v>2127.6999999999998</v>
      </c>
      <c r="AC361" s="2">
        <f>(Table2[[#This Row],[Close Price]]/Table2[[#This Row],[Day Low]])-1</f>
        <v>2.0214402461301795E-2</v>
      </c>
      <c r="AD361" s="2">
        <f>(Table2[[#This Row],[Day High]]/Table2[[#This Row],[Close Price]])-1</f>
        <v>2.5680292142771233E-3</v>
      </c>
      <c r="AE361" s="2">
        <f>(Table2[[#This Row],[Close Price]]/Table2[[#This Row],[Current Week Low]])-1</f>
        <v>2.0214402461301795E-2</v>
      </c>
      <c r="AF361" s="2">
        <f>(Table2[[#This Row],[Current Week High]]/Table2[[#This Row],[Close Price]])-1</f>
        <v>2.5680292142771233E-3</v>
      </c>
      <c r="AG361" s="2">
        <f>(Table2[[#This Row],[Close Price]]/Table2[[#This Row],[Current Month Low]])-1</f>
        <v>0.11401275557071999</v>
      </c>
      <c r="AH361" s="2">
        <f>(Table2[[#This Row],[Current Month High]]/Table2[[#This Row],[Close Price]])-1</f>
        <v>2.5680292142771233E-3</v>
      </c>
      <c r="AI361">
        <v>0.25680292142771199</v>
      </c>
      <c r="AJ361">
        <v>67.634281200631904</v>
      </c>
      <c r="AK361" t="str">
        <f>IF(AND(Table2[[#This Row],[20D EMA]]&gt;Table2[[#This Row],[50D EMA]],Table2[[#This Row],[50D EMA]]&gt;Table2[[#This Row],[200D EMA]]),"Uptrend","Downtrend/NoTrend")</f>
        <v>Uptrend</v>
      </c>
      <c r="AL361">
        <v>0.21</v>
      </c>
      <c r="AM361" t="s">
        <v>10340</v>
      </c>
      <c r="AN361">
        <v>9.67</v>
      </c>
      <c r="AO361" t="s">
        <v>10340</v>
      </c>
      <c r="AP361">
        <v>-8.8078240767209999E-3</v>
      </c>
      <c r="AQ361">
        <f>(Table2[[#This Row],[Sharpe Ratio]]-AVERAGE(Table2[Sharpe Ratio]))/_xlfn.STDEV.P(Table2[Sharpe Ratio])</f>
        <v>-0.85109952600043415</v>
      </c>
      <c r="AR3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-5.4001706588104312E-2</v>
      </c>
      <c r="AS361">
        <f>_xlfn.RANK.AVG(Table2[[#This Row],[1Y Return vs Nifty Z-Score]],Table2[1Y Return vs Nifty Z-Score])</f>
        <v>292</v>
      </c>
      <c r="AT361">
        <f>_xlfn.RANK.AVG(Table2[[#This Row],[6M Return vs Nifty Z-Score]],Table2[6M Return vs Nifty Z-Score])</f>
        <v>229</v>
      </c>
      <c r="AU361">
        <f>_xlfn.RANK.AVG(Table2[[#This Row],[Sharpe Ratio Z-Score]],Table2[Sharpe Ratio Z-Score])</f>
        <v>594</v>
      </c>
      <c r="AV361">
        <f>(Table2[[#This Row],[Rank 1Y]]+Table2[[#This Row],[Rank 6M]]+Table2[[#This Row],[Rank Sharpe]])/3</f>
        <v>371.66666666666669</v>
      </c>
    </row>
    <row r="362" spans="1:48" x14ac:dyDescent="0.3">
      <c r="A362" t="s">
        <v>307</v>
      </c>
      <c r="B362" t="s">
        <v>308</v>
      </c>
      <c r="C362" t="s">
        <v>10295</v>
      </c>
      <c r="D362" t="s">
        <v>246</v>
      </c>
      <c r="E362">
        <v>94107.267665715</v>
      </c>
      <c r="F362">
        <v>4405.55</v>
      </c>
      <c r="G362">
        <v>44.499800245659301</v>
      </c>
      <c r="H362">
        <f>(Table2[[#This Row],[1Y Return vs Nifty]]-AVERAGE(Table2[1Y Return vs Nifty]))/_xlfn.STDEV.P(Table2[1Y Return vs Nifty])</f>
        <v>0.24844506827677984</v>
      </c>
      <c r="I362">
        <v>7.2412765616538799</v>
      </c>
      <c r="J362">
        <f>(Table2[[#This Row],[1M Return vs Nifty]]-AVERAGE(Table2[1M Return vs Nifty]))/_xlfn.STDEV.P(Table2[1M Return vs Nifty])</f>
        <v>0.53699862236418061</v>
      </c>
      <c r="K362">
        <v>0.461437220768669</v>
      </c>
      <c r="L362">
        <f>(Table2[[#This Row],[6M Return vs Nifty]]-AVERAGE(Table2[6M Return vs Nifty]))/_xlfn.STDEV.P(Table2[6M Return vs Nifty])</f>
        <v>-0.21426005785498389</v>
      </c>
      <c r="M362">
        <v>1.6430375638955701</v>
      </c>
      <c r="N362">
        <f>(Table2[[#This Row],[1W Return vs Nifty]]-AVERAGE(Table2[1W Return vs Nifty]))/_xlfn.STDEV.P(Table2[1W Return vs Nifty])</f>
        <v>0.19334239209920312</v>
      </c>
      <c r="O362">
        <v>4228.0200000000004</v>
      </c>
      <c r="P362">
        <v>4114.5067310551103</v>
      </c>
      <c r="Q362">
        <v>3649.4431196720998</v>
      </c>
      <c r="R362">
        <v>71.616551529767904</v>
      </c>
      <c r="S362" s="2">
        <f>(Table2[[#This Row],[Close Price]]-Table2[[#This Row],[20D EMA]])/Table2[[#This Row],[20D EMA]]</f>
        <v>4.1988921528280314E-2</v>
      </c>
      <c r="T362" s="2">
        <f>(Table2[[#This Row],[Close Price]]-Table2[[#This Row],[50D EMA]])/Table2[[#This Row],[50D EMA]]</f>
        <v>7.0735883538160044E-2</v>
      </c>
      <c r="U362" s="2">
        <f>(Table2[[#This Row],[Close Price]]-Table2[[#This Row],[200D EMA]])/Table2[[#This Row],[200D EMA]]</f>
        <v>0.20718418003342826</v>
      </c>
      <c r="V362">
        <v>1.0131239647212</v>
      </c>
      <c r="W362">
        <v>4365.6000000000004</v>
      </c>
      <c r="X362">
        <v>4433.8500000000004</v>
      </c>
      <c r="Y362">
        <v>4365.6000000000004</v>
      </c>
      <c r="Z362">
        <v>4433.8500000000004</v>
      </c>
      <c r="AA362">
        <v>3955.55</v>
      </c>
      <c r="AB362">
        <v>4438.8500000000004</v>
      </c>
      <c r="AC362" s="2">
        <f>(Table2[[#This Row],[Close Price]]/Table2[[#This Row],[Day Low]])-1</f>
        <v>9.1510903426790247E-3</v>
      </c>
      <c r="AD362" s="2">
        <f>(Table2[[#This Row],[Day High]]/Table2[[#This Row],[Close Price]])-1</f>
        <v>6.4237155406250412E-3</v>
      </c>
      <c r="AE362" s="2">
        <f>(Table2[[#This Row],[Close Price]]/Table2[[#This Row],[Current Week Low]])-1</f>
        <v>9.1510903426790247E-3</v>
      </c>
      <c r="AF362" s="2">
        <f>(Table2[[#This Row],[Current Week High]]/Table2[[#This Row],[Close Price]])-1</f>
        <v>6.4237155406250412E-3</v>
      </c>
      <c r="AG362" s="2">
        <f>(Table2[[#This Row],[Close Price]]/Table2[[#This Row],[Current Month Low]])-1</f>
        <v>0.1137642047250067</v>
      </c>
      <c r="AH362" s="2">
        <f>(Table2[[#This Row],[Current Month High]]/Table2[[#This Row],[Close Price]])-1</f>
        <v>7.5586476149402948E-3</v>
      </c>
      <c r="AI362">
        <v>0.75586476149402904</v>
      </c>
      <c r="AJ362">
        <v>82.3451501417603</v>
      </c>
      <c r="AK362" t="str">
        <f>IF(AND(Table2[[#This Row],[20D EMA]]&gt;Table2[[#This Row],[50D EMA]],Table2[[#This Row],[50D EMA]]&gt;Table2[[#This Row],[200D EMA]]),"Uptrend","Downtrend/NoTrend")</f>
        <v>Uptrend</v>
      </c>
      <c r="AL362">
        <v>0.1</v>
      </c>
      <c r="AM362" t="s">
        <v>10340</v>
      </c>
      <c r="AN362">
        <v>8.26</v>
      </c>
      <c r="AO362" t="s">
        <v>10340</v>
      </c>
      <c r="AP362">
        <v>1.6214864831973999E-2</v>
      </c>
      <c r="AQ362">
        <f>(Table2[[#This Row],[Sharpe Ratio]]-AVERAGE(Table2[Sharpe Ratio]))/_xlfn.STDEV.P(Table2[Sharpe Ratio])</f>
        <v>-0.5656883305678182</v>
      </c>
      <c r="AR3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0.19883769431736145</v>
      </c>
      <c r="AS362">
        <f>_xlfn.RANK.AVG(Table2[[#This Row],[1Y Return vs Nifty Z-Score]],Table2[1Y Return vs Nifty Z-Score])</f>
        <v>228</v>
      </c>
      <c r="AT362">
        <f>_xlfn.RANK.AVG(Table2[[#This Row],[6M Return vs Nifty Z-Score]],Table2[6M Return vs Nifty Z-Score])</f>
        <v>395</v>
      </c>
      <c r="AU362">
        <f>_xlfn.RANK.AVG(Table2[[#This Row],[Sharpe Ratio Z-Score]],Table2[Sharpe Ratio Z-Score])</f>
        <v>492</v>
      </c>
      <c r="AV362">
        <f>(Table2[[#This Row],[Rank 1Y]]+Table2[[#This Row],[Rank 6M]]+Table2[[#This Row],[Rank Sharpe]])/3</f>
        <v>371.66666666666669</v>
      </c>
    </row>
    <row r="363" spans="1:48" x14ac:dyDescent="0.3">
      <c r="A363" t="s">
        <v>1933</v>
      </c>
      <c r="B363" t="s">
        <v>1934</v>
      </c>
      <c r="C363" t="s">
        <v>628</v>
      </c>
      <c r="D363" t="s">
        <v>473</v>
      </c>
      <c r="E363">
        <v>3636.4181093099901</v>
      </c>
      <c r="F363">
        <v>574.35</v>
      </c>
      <c r="G363">
        <v>12.259279716847001</v>
      </c>
      <c r="H363">
        <f>(Table2[[#This Row],[1Y Return vs Nifty]]-AVERAGE(Table2[1Y Return vs Nifty]))/_xlfn.STDEV.P(Table2[1Y Return vs Nifty])</f>
        <v>-0.26285451060151588</v>
      </c>
      <c r="I363">
        <v>-2.1325453667132299</v>
      </c>
      <c r="J363">
        <f>(Table2[[#This Row],[1M Return vs Nifty]]-AVERAGE(Table2[1M Return vs Nifty]))/_xlfn.STDEV.P(Table2[1M Return vs Nifty])</f>
        <v>-0.34470747543902708</v>
      </c>
      <c r="K363">
        <v>37.809490072847503</v>
      </c>
      <c r="L363">
        <f>(Table2[[#This Row],[6M Return vs Nifty]]-AVERAGE(Table2[6M Return vs Nifty]))/_xlfn.STDEV.P(Table2[6M Return vs Nifty])</f>
        <v>1.0672712379717544</v>
      </c>
      <c r="M363">
        <v>-1.82604889308842</v>
      </c>
      <c r="N363">
        <f>(Table2[[#This Row],[1W Return vs Nifty]]-AVERAGE(Table2[1W Return vs Nifty]))/_xlfn.STDEV.P(Table2[1W Return vs Nifty])</f>
        <v>-0.54939865082572026</v>
      </c>
      <c r="O363">
        <v>567.66999999999996</v>
      </c>
      <c r="P363">
        <v>550.614608258619</v>
      </c>
      <c r="Q363">
        <v>476.95928960746897</v>
      </c>
      <c r="R363">
        <v>55.803717311838497</v>
      </c>
      <c r="S363" s="2">
        <f>(Table2[[#This Row],[Close Price]]-Table2[[#This Row],[20D EMA]])/Table2[[#This Row],[20D EMA]]</f>
        <v>1.176740007398676E-2</v>
      </c>
      <c r="T363" s="2">
        <f>(Table2[[#This Row],[Close Price]]-Table2[[#This Row],[50D EMA]])/Table2[[#This Row],[50D EMA]]</f>
        <v>4.3107086854173526E-2</v>
      </c>
      <c r="U363" s="2">
        <f>(Table2[[#This Row],[Close Price]]-Table2[[#This Row],[200D EMA]])/Table2[[#This Row],[200D EMA]]</f>
        <v>0.20419082406945524</v>
      </c>
      <c r="V363">
        <v>0.186774660166145</v>
      </c>
      <c r="W363">
        <v>564.15</v>
      </c>
      <c r="X363">
        <v>582.95000000000005</v>
      </c>
      <c r="Y363">
        <v>564.15</v>
      </c>
      <c r="Z363">
        <v>582.95000000000005</v>
      </c>
      <c r="AA363">
        <v>534.79999999999995</v>
      </c>
      <c r="AB363">
        <v>614.15</v>
      </c>
      <c r="AC363" s="2">
        <f>(Table2[[#This Row],[Close Price]]/Table2[[#This Row],[Day Low]])-1</f>
        <v>1.8080297793140243E-2</v>
      </c>
      <c r="AD363" s="2">
        <f>(Table2[[#This Row],[Day High]]/Table2[[#This Row],[Close Price]])-1</f>
        <v>1.4973448245843235E-2</v>
      </c>
      <c r="AE363" s="2">
        <f>(Table2[[#This Row],[Close Price]]/Table2[[#This Row],[Current Week Low]])-1</f>
        <v>1.8080297793140243E-2</v>
      </c>
      <c r="AF363" s="2">
        <f>(Table2[[#This Row],[Current Week High]]/Table2[[#This Row],[Close Price]])-1</f>
        <v>1.4973448245843235E-2</v>
      </c>
      <c r="AG363" s="2">
        <f>(Table2[[#This Row],[Close Price]]/Table2[[#This Row],[Current Month Low]])-1</f>
        <v>7.3952879581151931E-2</v>
      </c>
      <c r="AH363" s="2">
        <f>(Table2[[#This Row],[Current Month High]]/Table2[[#This Row],[Close Price]])-1</f>
        <v>6.929572560285524E-2</v>
      </c>
      <c r="AI363">
        <v>7.7565944110733698</v>
      </c>
      <c r="AJ363">
        <v>74.574468085106304</v>
      </c>
      <c r="AK363" t="str">
        <f>IF(AND(Table2[[#This Row],[20D EMA]]&gt;Table2[[#This Row],[50D EMA]],Table2[[#This Row],[50D EMA]]&gt;Table2[[#This Row],[200D EMA]]),"Uptrend","Downtrend/NoTrend")</f>
        <v>Uptrend</v>
      </c>
      <c r="AL363">
        <v>0.02</v>
      </c>
      <c r="AM363" t="s">
        <v>10340</v>
      </c>
      <c r="AN363">
        <v>-0.28000000000000003</v>
      </c>
      <c r="AO363" t="s">
        <v>10339</v>
      </c>
      <c r="AP363">
        <v>-3.6115451365487002E-2</v>
      </c>
      <c r="AQ363">
        <f>(Table2[[#This Row],[Sharpe Ratio]]-AVERAGE(Table2[Sharpe Ratio]))/_xlfn.STDEV.P(Table2[Sharpe Ratio])</f>
        <v>-1.162572948275479</v>
      </c>
      <c r="AR3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-1.2522623471699879</v>
      </c>
      <c r="AS363">
        <f>_xlfn.RANK.AVG(Table2[[#This Row],[1Y Return vs Nifty Z-Score]],Table2[1Y Return vs Nifty Z-Score])</f>
        <v>374</v>
      </c>
      <c r="AT363">
        <f>_xlfn.RANK.AVG(Table2[[#This Row],[6M Return vs Nifty Z-Score]],Table2[6M Return vs Nifty Z-Score])</f>
        <v>93</v>
      </c>
      <c r="AU363">
        <f>_xlfn.RANK.AVG(Table2[[#This Row],[Sharpe Ratio Z-Score]],Table2[Sharpe Ratio Z-Score])</f>
        <v>648</v>
      </c>
      <c r="AV363">
        <f>(Table2[[#This Row],[Rank 1Y]]+Table2[[#This Row],[Rank 6M]]+Table2[[#This Row],[Rank Sharpe]])/3</f>
        <v>371.66666666666669</v>
      </c>
    </row>
    <row r="364" spans="1:48" x14ac:dyDescent="0.3">
      <c r="A364" t="s">
        <v>320</v>
      </c>
      <c r="B364" t="s">
        <v>321</v>
      </c>
      <c r="C364" t="s">
        <v>10299</v>
      </c>
      <c r="D364" t="s">
        <v>283</v>
      </c>
      <c r="E364">
        <v>83668.246438770002</v>
      </c>
      <c r="F364">
        <v>860.85</v>
      </c>
      <c r="G364">
        <v>25.303440709471801</v>
      </c>
      <c r="H364">
        <f>(Table2[[#This Row],[1Y Return vs Nifty]]-AVERAGE(Table2[1Y Return vs Nifty]))/_xlfn.STDEV.P(Table2[1Y Return vs Nifty])</f>
        <v>-5.5988308910092779E-2</v>
      </c>
      <c r="I364">
        <v>-9.9731395033386292</v>
      </c>
      <c r="J364">
        <f>(Table2[[#This Row],[1M Return vs Nifty]]-AVERAGE(Table2[1M Return vs Nifty]))/_xlfn.STDEV.P(Table2[1M Return vs Nifty])</f>
        <v>-1.0821974462845614</v>
      </c>
      <c r="K364">
        <v>-9.9738711399157101</v>
      </c>
      <c r="L364">
        <f>(Table2[[#This Row],[6M Return vs Nifty]]-AVERAGE(Table2[6M Return vs Nifty]))/_xlfn.STDEV.P(Table2[6M Return vs Nifty])</f>
        <v>-0.5723289054810009</v>
      </c>
      <c r="M364">
        <v>-4.9771361047631997</v>
      </c>
      <c r="N364">
        <f>(Table2[[#This Row],[1W Return vs Nifty]]-AVERAGE(Table2[1W Return vs Nifty]))/_xlfn.STDEV.P(Table2[1W Return vs Nifty])</f>
        <v>-1.2240551723531443</v>
      </c>
      <c r="O364">
        <v>880.14</v>
      </c>
      <c r="P364">
        <v>882.36062630226297</v>
      </c>
      <c r="Q364">
        <v>793.526320138198</v>
      </c>
      <c r="R364">
        <v>38.9659388834732</v>
      </c>
      <c r="S364" s="2">
        <f>(Table2[[#This Row],[Close Price]]-Table2[[#This Row],[20D EMA]])/Table2[[#This Row],[20D EMA]]</f>
        <v>-2.1916967755129826E-2</v>
      </c>
      <c r="T364" s="2">
        <f>(Table2[[#This Row],[Close Price]]-Table2[[#This Row],[50D EMA]])/Table2[[#This Row],[50D EMA]]</f>
        <v>-2.437849747716897E-2</v>
      </c>
      <c r="U364" s="2">
        <f>(Table2[[#This Row],[Close Price]]-Table2[[#This Row],[200D EMA]])/Table2[[#This Row],[200D EMA]]</f>
        <v>8.4841142824446131E-2</v>
      </c>
      <c r="V364">
        <v>0.50996780014809995</v>
      </c>
      <c r="W364">
        <v>836.6</v>
      </c>
      <c r="X364">
        <v>863.8</v>
      </c>
      <c r="Y364">
        <v>836.6</v>
      </c>
      <c r="Z364">
        <v>863.8</v>
      </c>
      <c r="AA364">
        <v>836.6</v>
      </c>
      <c r="AB364">
        <v>934.95</v>
      </c>
      <c r="AC364" s="2">
        <f>(Table2[[#This Row],[Close Price]]/Table2[[#This Row],[Day Low]])-1</f>
        <v>2.8986373416208355E-2</v>
      </c>
      <c r="AD364" s="2">
        <f>(Table2[[#This Row],[Day High]]/Table2[[#This Row],[Close Price]])-1</f>
        <v>3.4268455596211389E-3</v>
      </c>
      <c r="AE364" s="2">
        <f>(Table2[[#This Row],[Close Price]]/Table2[[#This Row],[Current Week Low]])-1</f>
        <v>2.8986373416208355E-2</v>
      </c>
      <c r="AF364" s="2">
        <f>(Table2[[#This Row],[Current Week High]]/Table2[[#This Row],[Close Price]])-1</f>
        <v>3.4268455596211389E-3</v>
      </c>
      <c r="AG364" s="2">
        <f>(Table2[[#This Row],[Close Price]]/Table2[[#This Row],[Current Month Low]])-1</f>
        <v>2.8986373416208355E-2</v>
      </c>
      <c r="AH364" s="2">
        <f>(Table2[[#This Row],[Current Month High]]/Table2[[#This Row],[Close Price]])-1</f>
        <v>8.6077713887436902E-2</v>
      </c>
      <c r="AI364">
        <v>13.8293547075564</v>
      </c>
      <c r="AJ364">
        <v>62.103380096036098</v>
      </c>
      <c r="AK364" t="str">
        <f>IF(AND(Table2[[#This Row],[20D EMA]]&gt;Table2[[#This Row],[50D EMA]],Table2[[#This Row],[50D EMA]]&gt;Table2[[#This Row],[200D EMA]]),"Uptrend","Downtrend/NoTrend")</f>
        <v>Downtrend/NoTrend</v>
      </c>
      <c r="AL364">
        <v>-0.11</v>
      </c>
      <c r="AM364" t="s">
        <v>10339</v>
      </c>
      <c r="AN364">
        <v>0.73</v>
      </c>
      <c r="AO364" t="s">
        <v>10340</v>
      </c>
      <c r="AP364">
        <v>8.5807220197315001E-2</v>
      </c>
      <c r="AQ364">
        <f>(Table2[[#This Row],[Sharpe Ratio]]-AVERAGE(Table2[Sharpe Ratio]))/_xlfn.STDEV.P(Table2[Sharpe Ratio])</f>
        <v>0.22808876550164206</v>
      </c>
      <c r="AR3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4">
        <f>_xlfn.RANK.AVG(Table2[[#This Row],[1Y Return vs Nifty Z-Score]],Table2[1Y Return vs Nifty Z-Score])</f>
        <v>318</v>
      </c>
      <c r="AT364">
        <f>_xlfn.RANK.AVG(Table2[[#This Row],[6M Return vs Nifty Z-Score]],Table2[6M Return vs Nifty Z-Score])</f>
        <v>514</v>
      </c>
      <c r="AU364">
        <f>_xlfn.RANK.AVG(Table2[[#This Row],[Sharpe Ratio Z-Score]],Table2[Sharpe Ratio Z-Score])</f>
        <v>284</v>
      </c>
      <c r="AV364">
        <f>(Table2[[#This Row],[Rank 1Y]]+Table2[[#This Row],[Rank 6M]]+Table2[[#This Row],[Rank Sharpe]])/3</f>
        <v>372</v>
      </c>
    </row>
    <row r="365" spans="1:48" x14ac:dyDescent="0.3">
      <c r="A365" t="s">
        <v>1538</v>
      </c>
      <c r="B365" t="s">
        <v>1539</v>
      </c>
      <c r="C365" t="s">
        <v>10308</v>
      </c>
      <c r="D365" t="s">
        <v>386</v>
      </c>
      <c r="E365">
        <v>6537.0717373500001</v>
      </c>
      <c r="F365">
        <v>336.15</v>
      </c>
      <c r="G365">
        <v>14.019611810940299</v>
      </c>
      <c r="H365">
        <f>(Table2[[#This Row],[1Y Return vs Nifty]]-AVERAGE(Table2[1Y Return vs Nifty]))/_xlfn.STDEV.P(Table2[1Y Return vs Nifty])</f>
        <v>-0.23493755877713385</v>
      </c>
      <c r="I365">
        <v>-1.3422675804392199</v>
      </c>
      <c r="J365">
        <f>(Table2[[#This Row],[1M Return vs Nifty]]-AVERAGE(Table2[1M Return vs Nifty]))/_xlfn.STDEV.P(Table2[1M Return vs Nifty])</f>
        <v>-0.27037357530299222</v>
      </c>
      <c r="K365">
        <v>23.7280167681972</v>
      </c>
      <c r="L365">
        <f>(Table2[[#This Row],[6M Return vs Nifty]]-AVERAGE(Table2[6M Return vs Nifty]))/_xlfn.STDEV.P(Table2[6M Return vs Nifty])</f>
        <v>0.58409079473069059</v>
      </c>
      <c r="M365">
        <v>-2.12270418503104</v>
      </c>
      <c r="N365">
        <f>(Table2[[#This Row],[1W Return vs Nifty]]-AVERAGE(Table2[1W Return vs Nifty]))/_xlfn.STDEV.P(Table2[1W Return vs Nifty])</f>
        <v>-0.61291337254246303</v>
      </c>
      <c r="O365">
        <v>340.4</v>
      </c>
      <c r="P365">
        <v>329.42188470064298</v>
      </c>
      <c r="Q365">
        <v>284.726306401378</v>
      </c>
      <c r="R365">
        <v>43.6196733114555</v>
      </c>
      <c r="S365" s="2">
        <f>(Table2[[#This Row],[Close Price]]-Table2[[#This Row],[20D EMA]])/Table2[[#This Row],[20D EMA]]</f>
        <v>-1.2485311398354878E-2</v>
      </c>
      <c r="T365" s="2">
        <f>(Table2[[#This Row],[Close Price]]-Table2[[#This Row],[50D EMA]])/Table2[[#This Row],[50D EMA]]</f>
        <v>2.0424008275804355E-2</v>
      </c>
      <c r="U365" s="2">
        <f>(Table2[[#This Row],[Close Price]]-Table2[[#This Row],[200D EMA]])/Table2[[#This Row],[200D EMA]]</f>
        <v>0.1806074550980552</v>
      </c>
      <c r="V365">
        <v>0.37999055834711398</v>
      </c>
      <c r="W365">
        <v>335.25</v>
      </c>
      <c r="X365">
        <v>340.5</v>
      </c>
      <c r="Y365">
        <v>335.25</v>
      </c>
      <c r="Z365">
        <v>340.5</v>
      </c>
      <c r="AA365">
        <v>322.3</v>
      </c>
      <c r="AB365">
        <v>373.2</v>
      </c>
      <c r="AC365" s="2">
        <f>(Table2[[#This Row],[Close Price]]/Table2[[#This Row],[Day Low]])-1</f>
        <v>2.6845637583892135E-3</v>
      </c>
      <c r="AD365" s="2">
        <f>(Table2[[#This Row],[Day High]]/Table2[[#This Row],[Close Price]])-1</f>
        <v>1.2940651494868449E-2</v>
      </c>
      <c r="AE365" s="2">
        <f>(Table2[[#This Row],[Close Price]]/Table2[[#This Row],[Current Week Low]])-1</f>
        <v>2.6845637583892135E-3</v>
      </c>
      <c r="AF365" s="2">
        <f>(Table2[[#This Row],[Current Week High]]/Table2[[#This Row],[Close Price]])-1</f>
        <v>1.2940651494868449E-2</v>
      </c>
      <c r="AG365" s="2">
        <f>(Table2[[#This Row],[Close Price]]/Table2[[#This Row],[Current Month Low]])-1</f>
        <v>4.2972385975798888E-2</v>
      </c>
      <c r="AH365" s="2">
        <f>(Table2[[#This Row],[Current Month High]]/Table2[[#This Row],[Close Price]])-1</f>
        <v>0.1102186523873272</v>
      </c>
      <c r="AI365">
        <v>11.021865238732699</v>
      </c>
      <c r="AJ365">
        <v>63.895660653339803</v>
      </c>
      <c r="AK365" t="str">
        <f>IF(AND(Table2[[#This Row],[20D EMA]]&gt;Table2[[#This Row],[50D EMA]],Table2[[#This Row],[50D EMA]]&gt;Table2[[#This Row],[200D EMA]]),"Uptrend","Downtrend/NoTrend")</f>
        <v>Uptrend</v>
      </c>
      <c r="AL365">
        <v>0.16</v>
      </c>
      <c r="AM365" t="s">
        <v>10340</v>
      </c>
      <c r="AN365">
        <v>-7.5</v>
      </c>
      <c r="AO365" t="s">
        <v>10339</v>
      </c>
      <c r="AP365">
        <v>-1.7543367747349999E-3</v>
      </c>
      <c r="AQ365">
        <f>(Table2[[#This Row],[Sharpe Ratio]]-AVERAGE(Table2[Sharpe Ratio]))/_xlfn.STDEV.P(Table2[Sharpe Ratio])</f>
        <v>-0.77064677169515783</v>
      </c>
      <c r="AR3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-1.3047804835870562</v>
      </c>
      <c r="AS365">
        <f>_xlfn.RANK.AVG(Table2[[#This Row],[1Y Return vs Nifty Z-Score]],Table2[1Y Return vs Nifty Z-Score])</f>
        <v>367</v>
      </c>
      <c r="AT365">
        <f>_xlfn.RANK.AVG(Table2[[#This Row],[6M Return vs Nifty Z-Score]],Table2[6M Return vs Nifty Z-Score])</f>
        <v>173</v>
      </c>
      <c r="AU365">
        <f>_xlfn.RANK.AVG(Table2[[#This Row],[Sharpe Ratio Z-Score]],Table2[Sharpe Ratio Z-Score])</f>
        <v>578</v>
      </c>
      <c r="AV365">
        <f>(Table2[[#This Row],[Rank 1Y]]+Table2[[#This Row],[Rank 6M]]+Table2[[#This Row],[Rank Sharpe]])/3</f>
        <v>372.66666666666669</v>
      </c>
    </row>
    <row r="366" spans="1:48" x14ac:dyDescent="0.3">
      <c r="A366" t="s">
        <v>506</v>
      </c>
      <c r="B366" t="s">
        <v>507</v>
      </c>
      <c r="C366" t="s">
        <v>10305</v>
      </c>
      <c r="D366" t="s">
        <v>253</v>
      </c>
      <c r="E366">
        <v>41974.922659249998</v>
      </c>
      <c r="F366">
        <v>4450.25</v>
      </c>
      <c r="G366">
        <v>-8.29020084164525</v>
      </c>
      <c r="H366">
        <f>(Table2[[#This Row],[1Y Return vs Nifty]]-AVERAGE(Table2[1Y Return vs Nifty]))/_xlfn.STDEV.P(Table2[1Y Return vs Nifty])</f>
        <v>-0.58874691504750187</v>
      </c>
      <c r="I366">
        <v>3.0303030494086198</v>
      </c>
      <c r="J366">
        <f>(Table2[[#This Row],[1M Return vs Nifty]]-AVERAGE(Table2[1M Return vs Nifty]))/_xlfn.STDEV.P(Table2[1M Return vs Nifty])</f>
        <v>0.14091247395990833</v>
      </c>
      <c r="K366">
        <v>6.51197180139176</v>
      </c>
      <c r="L366">
        <f>(Table2[[#This Row],[6M Return vs Nifty]]-AVERAGE(Table2[6M Return vs Nifty]))/_xlfn.STDEV.P(Table2[6M Return vs Nifty])</f>
        <v>-6.6468403129398999E-3</v>
      </c>
      <c r="M366">
        <v>-5.4347715025836596</v>
      </c>
      <c r="N366">
        <f>(Table2[[#This Row],[1W Return vs Nifty]]-AVERAGE(Table2[1W Return vs Nifty]))/_xlfn.STDEV.P(Table2[1W Return vs Nifty])</f>
        <v>-1.3220361817258661</v>
      </c>
      <c r="O366">
        <v>4481.68</v>
      </c>
      <c r="P366">
        <v>4340.3050502594597</v>
      </c>
      <c r="Q366">
        <v>3931.7888852256801</v>
      </c>
      <c r="R366">
        <v>44.646566952714402</v>
      </c>
      <c r="S366" s="2">
        <f>(Table2[[#This Row],[Close Price]]-Table2[[#This Row],[20D EMA]])/Table2[[#This Row],[20D EMA]]</f>
        <v>-7.0129951268275044E-3</v>
      </c>
      <c r="T366" s="2">
        <f>(Table2[[#This Row],[Close Price]]-Table2[[#This Row],[50D EMA]])/Table2[[#This Row],[50D EMA]]</f>
        <v>2.5331157249873004E-2</v>
      </c>
      <c r="U366" s="2">
        <f>(Table2[[#This Row],[Close Price]]-Table2[[#This Row],[200D EMA]])/Table2[[#This Row],[200D EMA]]</f>
        <v>0.13186392502469288</v>
      </c>
      <c r="V366">
        <v>1.17769427724173</v>
      </c>
      <c r="W366">
        <v>4385</v>
      </c>
      <c r="X366">
        <v>4498</v>
      </c>
      <c r="Y366">
        <v>4385</v>
      </c>
      <c r="Z366">
        <v>4498</v>
      </c>
      <c r="AA366">
        <v>4295</v>
      </c>
      <c r="AB366">
        <v>4949.95</v>
      </c>
      <c r="AC366" s="2">
        <f>(Table2[[#This Row],[Close Price]]/Table2[[#This Row],[Day Low]])-1</f>
        <v>1.4880273660205168E-2</v>
      </c>
      <c r="AD366" s="2">
        <f>(Table2[[#This Row],[Day High]]/Table2[[#This Row],[Close Price]])-1</f>
        <v>1.0729734284590675E-2</v>
      </c>
      <c r="AE366" s="2">
        <f>(Table2[[#This Row],[Close Price]]/Table2[[#This Row],[Current Week Low]])-1</f>
        <v>1.4880273660205168E-2</v>
      </c>
      <c r="AF366" s="2">
        <f>(Table2[[#This Row],[Current Week High]]/Table2[[#This Row],[Close Price]])-1</f>
        <v>1.0729734284590675E-2</v>
      </c>
      <c r="AG366" s="2">
        <f>(Table2[[#This Row],[Close Price]]/Table2[[#This Row],[Current Month Low]])-1</f>
        <v>3.6146682188591406E-2</v>
      </c>
      <c r="AH366" s="2">
        <f>(Table2[[#This Row],[Current Month High]]/Table2[[#This Row],[Close Price]])-1</f>
        <v>0.11228582663895281</v>
      </c>
      <c r="AI366">
        <v>11.2285826638952</v>
      </c>
      <c r="AJ366">
        <v>33.239023367913603</v>
      </c>
      <c r="AK366" t="str">
        <f>IF(AND(Table2[[#This Row],[20D EMA]]&gt;Table2[[#This Row],[50D EMA]],Table2[[#This Row],[50D EMA]]&gt;Table2[[#This Row],[200D EMA]]),"Uptrend","Downtrend/NoTrend")</f>
        <v>Uptrend</v>
      </c>
      <c r="AL366">
        <v>0.14000000000000001</v>
      </c>
      <c r="AM366" t="s">
        <v>10340</v>
      </c>
      <c r="AN366">
        <v>-0.46</v>
      </c>
      <c r="AO366" t="s">
        <v>10339</v>
      </c>
      <c r="AP366">
        <v>8.3575128430880996E-2</v>
      </c>
      <c r="AQ366">
        <f>(Table2[[#This Row],[Sharpe Ratio]]-AVERAGE(Table2[Sharpe Ratio]))/_xlfn.STDEV.P(Table2[Sharpe Ratio])</f>
        <v>0.20262931221515457</v>
      </c>
      <c r="AR3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-1.573888150911245</v>
      </c>
      <c r="AS366">
        <f>_xlfn.RANK.AVG(Table2[[#This Row],[1Y Return vs Nifty Z-Score]],Table2[1Y Return vs Nifty Z-Score])</f>
        <v>516</v>
      </c>
      <c r="AT366">
        <f>_xlfn.RANK.AVG(Table2[[#This Row],[6M Return vs Nifty Z-Score]],Table2[6M Return vs Nifty Z-Score])</f>
        <v>311</v>
      </c>
      <c r="AU366">
        <f>_xlfn.RANK.AVG(Table2[[#This Row],[Sharpe Ratio Z-Score]],Table2[Sharpe Ratio Z-Score])</f>
        <v>292</v>
      </c>
      <c r="AV366">
        <f>(Table2[[#This Row],[Rank 1Y]]+Table2[[#This Row],[Rank 6M]]+Table2[[#This Row],[Rank Sharpe]])/3</f>
        <v>373</v>
      </c>
    </row>
    <row r="367" spans="1:48" x14ac:dyDescent="0.3">
      <c r="A367" t="s">
        <v>1092</v>
      </c>
      <c r="B367" t="s">
        <v>1093</v>
      </c>
      <c r="C367" t="s">
        <v>10302</v>
      </c>
      <c r="D367" t="s">
        <v>136</v>
      </c>
      <c r="E367">
        <v>11737.38</v>
      </c>
      <c r="F367">
        <v>369.1</v>
      </c>
      <c r="G367">
        <v>16.070685702165999</v>
      </c>
      <c r="H367">
        <f>(Table2[[#This Row],[1Y Return vs Nifty]]-AVERAGE(Table2[1Y Return vs Nifty]))/_xlfn.STDEV.P(Table2[1Y Return vs Nifty])</f>
        <v>-0.20240975836849073</v>
      </c>
      <c r="I367">
        <v>-10.208283913790201</v>
      </c>
      <c r="J367">
        <f>(Table2[[#This Row],[1M Return vs Nifty]]-AVERAGE(Table2[1M Return vs Nifty]))/_xlfn.STDEV.P(Table2[1M Return vs Nifty])</f>
        <v>-1.1043152400877565</v>
      </c>
      <c r="K367">
        <v>-21.786315404958</v>
      </c>
      <c r="L367">
        <f>(Table2[[#This Row],[6M Return vs Nifty]]-AVERAGE(Table2[6M Return vs Nifty]))/_xlfn.STDEV.P(Table2[6M Return vs Nifty])</f>
        <v>-0.97765169609117242</v>
      </c>
      <c r="M367">
        <v>1.2500350396460001E-2</v>
      </c>
      <c r="N367">
        <f>(Table2[[#This Row],[1W Return vs Nifty]]-AVERAGE(Table2[1W Return vs Nifty]))/_xlfn.STDEV.P(Table2[1W Return vs Nifty])</f>
        <v>-0.15576015276360902</v>
      </c>
      <c r="O367">
        <v>375.82</v>
      </c>
      <c r="P367">
        <v>386.56833059977203</v>
      </c>
      <c r="Q367">
        <v>374.31347124502298</v>
      </c>
      <c r="R367">
        <v>43.443667723356299</v>
      </c>
      <c r="S367" s="2">
        <f>(Table2[[#This Row],[Close Price]]-Table2[[#This Row],[20D EMA]])/Table2[[#This Row],[20D EMA]]</f>
        <v>-1.7880900431057344E-2</v>
      </c>
      <c r="T367" s="2">
        <f>(Table2[[#This Row],[Close Price]]-Table2[[#This Row],[50D EMA]])/Table2[[#This Row],[50D EMA]]</f>
        <v>-4.5188209216904494E-2</v>
      </c>
      <c r="U367" s="2">
        <f>(Table2[[#This Row],[Close Price]]-Table2[[#This Row],[200D EMA]])/Table2[[#This Row],[200D EMA]]</f>
        <v>-1.3928088742524195E-2</v>
      </c>
      <c r="V367">
        <v>0.46447456343921301</v>
      </c>
      <c r="W367">
        <v>367.1</v>
      </c>
      <c r="X367">
        <v>373.95</v>
      </c>
      <c r="Y367">
        <v>367.1</v>
      </c>
      <c r="Z367">
        <v>373.95</v>
      </c>
      <c r="AA367">
        <v>355.6</v>
      </c>
      <c r="AB367">
        <v>412.35</v>
      </c>
      <c r="AC367" s="2">
        <f>(Table2[[#This Row],[Close Price]]/Table2[[#This Row],[Day Low]])-1</f>
        <v>5.4481067828928698E-3</v>
      </c>
      <c r="AD367" s="2">
        <f>(Table2[[#This Row],[Day High]]/Table2[[#This Row],[Close Price]])-1</f>
        <v>1.3140070441614693E-2</v>
      </c>
      <c r="AE367" s="2">
        <f>(Table2[[#This Row],[Close Price]]/Table2[[#This Row],[Current Week Low]])-1</f>
        <v>5.4481067828928698E-3</v>
      </c>
      <c r="AF367" s="2">
        <f>(Table2[[#This Row],[Current Week High]]/Table2[[#This Row],[Close Price]])-1</f>
        <v>1.3140070441614693E-2</v>
      </c>
      <c r="AG367" s="2">
        <f>(Table2[[#This Row],[Close Price]]/Table2[[#This Row],[Current Month Low]])-1</f>
        <v>3.7964004499437598E-2</v>
      </c>
      <c r="AH367" s="2">
        <f>(Table2[[#This Row],[Current Month High]]/Table2[[#This Row],[Close Price]])-1</f>
        <v>0.11717691682470877</v>
      </c>
      <c r="AI367">
        <v>37.090219452722799</v>
      </c>
      <c r="AJ367">
        <v>61.850471387853503</v>
      </c>
      <c r="AK367" t="str">
        <f>IF(AND(Table2[[#This Row],[20D EMA]]&gt;Table2[[#This Row],[50D EMA]],Table2[[#This Row],[50D EMA]]&gt;Table2[[#This Row],[200D EMA]]),"Uptrend","Downtrend/NoTrend")</f>
        <v>Downtrend/NoTrend</v>
      </c>
      <c r="AL367">
        <v>0.04</v>
      </c>
      <c r="AM367" t="s">
        <v>10340</v>
      </c>
      <c r="AN367">
        <v>-1.52</v>
      </c>
      <c r="AO367" t="s">
        <v>10339</v>
      </c>
      <c r="AP367">
        <v>0.15250363849825499</v>
      </c>
      <c r="AQ367">
        <f>(Table2[[#This Row],[Sharpe Ratio]]-AVERAGE(Table2[Sharpe Ratio]))/_xlfn.STDEV.P(Table2[Sharpe Ratio])</f>
        <v>0.98883452499235802</v>
      </c>
      <c r="AR3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7">
        <f>_xlfn.RANK.AVG(Table2[[#This Row],[1Y Return vs Nifty Z-Score]],Table2[1Y Return vs Nifty Z-Score])</f>
        <v>355</v>
      </c>
      <c r="AT367">
        <f>_xlfn.RANK.AVG(Table2[[#This Row],[6M Return vs Nifty Z-Score]],Table2[6M Return vs Nifty Z-Score])</f>
        <v>642</v>
      </c>
      <c r="AU367">
        <f>_xlfn.RANK.AVG(Table2[[#This Row],[Sharpe Ratio Z-Score]],Table2[Sharpe Ratio Z-Score])</f>
        <v>122</v>
      </c>
      <c r="AV367">
        <f>(Table2[[#This Row],[Rank 1Y]]+Table2[[#This Row],[Rank 6M]]+Table2[[#This Row],[Rank Sharpe]])/3</f>
        <v>373</v>
      </c>
    </row>
    <row r="368" spans="1:48" x14ac:dyDescent="0.3">
      <c r="A368" t="s">
        <v>99</v>
      </c>
      <c r="B368" t="s">
        <v>100</v>
      </c>
      <c r="C368" t="s">
        <v>10300</v>
      </c>
      <c r="D368" t="s">
        <v>101</v>
      </c>
      <c r="E368">
        <v>299207.89476941997</v>
      </c>
      <c r="F368">
        <v>1888.9</v>
      </c>
      <c r="G368">
        <v>62.906589758096402</v>
      </c>
      <c r="H368">
        <f>(Table2[[#This Row],[1Y Return vs Nifty]]-AVERAGE(Table2[1Y Return vs Nifty]))/_xlfn.STDEV.P(Table2[1Y Return vs Nifty])</f>
        <v>0.54035672391521383</v>
      </c>
      <c r="I368">
        <v>0.18935270045727201</v>
      </c>
      <c r="J368">
        <f>(Table2[[#This Row],[1M Return vs Nifty]]-AVERAGE(Table2[1M Return vs Nifty]))/_xlfn.STDEV.P(Table2[1M Return vs Nifty])</f>
        <v>-0.12630865157121179</v>
      </c>
      <c r="K368">
        <v>-17.195982730293199</v>
      </c>
      <c r="L368">
        <f>(Table2[[#This Row],[6M Return vs Nifty]]-AVERAGE(Table2[6M Return vs Nifty]))/_xlfn.STDEV.P(Table2[6M Return vs Nifty])</f>
        <v>-0.82014268205668128</v>
      </c>
      <c r="M368">
        <v>3.1818421715380398</v>
      </c>
      <c r="N368">
        <f>(Table2[[#This Row],[1W Return vs Nifty]]-AVERAGE(Table2[1W Return vs Nifty]))/_xlfn.STDEV.P(Table2[1W Return vs Nifty])</f>
        <v>0.522804731337559</v>
      </c>
      <c r="O368">
        <v>1845.55</v>
      </c>
      <c r="P368">
        <v>1820.11629148629</v>
      </c>
      <c r="Q368">
        <v>1684.49841479416</v>
      </c>
      <c r="R368">
        <v>59.600611815613398</v>
      </c>
      <c r="S368" s="2">
        <f>(Table2[[#This Row],[Close Price]]-Table2[[#This Row],[20D EMA]])/Table2[[#This Row],[20D EMA]]</f>
        <v>2.3488932838449317E-2</v>
      </c>
      <c r="T368" s="2">
        <f>(Table2[[#This Row],[Close Price]]-Table2[[#This Row],[50D EMA]])/Table2[[#This Row],[50D EMA]]</f>
        <v>3.7790831737208347E-2</v>
      </c>
      <c r="U368" s="2">
        <f>(Table2[[#This Row],[Close Price]]-Table2[[#This Row],[200D EMA]])/Table2[[#This Row],[200D EMA]]</f>
        <v>0.1213426996491518</v>
      </c>
      <c r="V368">
        <v>0.67986325905723299</v>
      </c>
      <c r="W368">
        <v>1875.4</v>
      </c>
      <c r="X368">
        <v>1914</v>
      </c>
      <c r="Y368">
        <v>1875.4</v>
      </c>
      <c r="Z368">
        <v>1914</v>
      </c>
      <c r="AA368">
        <v>1667.5</v>
      </c>
      <c r="AB368">
        <v>1992.95</v>
      </c>
      <c r="AC368" s="2">
        <f>(Table2[[#This Row],[Close Price]]/Table2[[#This Row],[Day Low]])-1</f>
        <v>7.1984643276101767E-3</v>
      </c>
      <c r="AD368" s="2">
        <f>(Table2[[#This Row],[Day High]]/Table2[[#This Row],[Close Price]])-1</f>
        <v>1.3288157128487521E-2</v>
      </c>
      <c r="AE368" s="2">
        <f>(Table2[[#This Row],[Close Price]]/Table2[[#This Row],[Current Week Low]])-1</f>
        <v>7.1984643276101767E-3</v>
      </c>
      <c r="AF368" s="2">
        <f>(Table2[[#This Row],[Current Week High]]/Table2[[#This Row],[Close Price]])-1</f>
        <v>1.3288157128487521E-2</v>
      </c>
      <c r="AG368" s="2">
        <f>(Table2[[#This Row],[Close Price]]/Table2[[#This Row],[Current Month Low]])-1</f>
        <v>0.13277361319340342</v>
      </c>
      <c r="AH368" s="2">
        <f>(Table2[[#This Row],[Current Month High]]/Table2[[#This Row],[Close Price]])-1</f>
        <v>5.5084970088411289E-2</v>
      </c>
      <c r="AI368">
        <v>15.0987347133252</v>
      </c>
      <c r="AJ368">
        <v>131.61056955428799</v>
      </c>
      <c r="AK368" t="str">
        <f>IF(AND(Table2[[#This Row],[20D EMA]]&gt;Table2[[#This Row],[50D EMA]],Table2[[#This Row],[50D EMA]]&gt;Table2[[#This Row],[200D EMA]]),"Uptrend","Downtrend/NoTrend")</f>
        <v>Uptrend</v>
      </c>
      <c r="AL368">
        <v>-0.09</v>
      </c>
      <c r="AM368" t="s">
        <v>10339</v>
      </c>
      <c r="AN368">
        <v>6.57</v>
      </c>
      <c r="AO368" t="s">
        <v>10340</v>
      </c>
      <c r="AP368">
        <v>6.0077346397201997E-2</v>
      </c>
      <c r="AQ368">
        <f>(Table2[[#This Row],[Sharpe Ratio]]-AVERAGE(Table2[Sharpe Ratio]))/_xlfn.STDEV.P(Table2[Sharpe Ratio])</f>
        <v>-6.5388648792903001E-2</v>
      </c>
      <c r="AR3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5.1321472831976744E-2</v>
      </c>
      <c r="AS368">
        <f>_xlfn.RANK.AVG(Table2[[#This Row],[1Y Return vs Nifty Z-Score]],Table2[1Y Return vs Nifty Z-Score])</f>
        <v>162</v>
      </c>
      <c r="AT368">
        <f>_xlfn.RANK.AVG(Table2[[#This Row],[6M Return vs Nifty Z-Score]],Table2[6M Return vs Nifty Z-Score])</f>
        <v>593</v>
      </c>
      <c r="AU368">
        <f>_xlfn.RANK.AVG(Table2[[#This Row],[Sharpe Ratio Z-Score]],Table2[Sharpe Ratio Z-Score])</f>
        <v>367</v>
      </c>
      <c r="AV368">
        <f>(Table2[[#This Row],[Rank 1Y]]+Table2[[#This Row],[Rank 6M]]+Table2[[#This Row],[Rank Sharpe]])/3</f>
        <v>374</v>
      </c>
    </row>
    <row r="369" spans="1:48" x14ac:dyDescent="0.3">
      <c r="A369" t="s">
        <v>1414</v>
      </c>
      <c r="B369" t="s">
        <v>1415</v>
      </c>
      <c r="C369" t="s">
        <v>10298</v>
      </c>
      <c r="D369" t="s">
        <v>46</v>
      </c>
      <c r="E369">
        <v>7849.5507181350004</v>
      </c>
      <c r="F369">
        <v>536.85</v>
      </c>
      <c r="G369">
        <v>45.880915812709901</v>
      </c>
      <c r="H369">
        <f>(Table2[[#This Row],[1Y Return vs Nifty]]-AVERAGE(Table2[1Y Return vs Nifty]))/_xlfn.STDEV.P(Table2[1Y Return vs Nifty])</f>
        <v>0.27034805855834659</v>
      </c>
      <c r="I369">
        <v>1.56721563834778</v>
      </c>
      <c r="J369">
        <f>(Table2[[#This Row],[1M Return vs Nifty]]-AVERAGE(Table2[1M Return vs Nifty]))/_xlfn.STDEV.P(Table2[1M Return vs Nifty])</f>
        <v>3.2937841864653199E-3</v>
      </c>
      <c r="K369">
        <v>5.5835497796684699</v>
      </c>
      <c r="L369">
        <f>(Table2[[#This Row],[6M Return vs Nifty]]-AVERAGE(Table2[6M Return vs Nifty]))/_xlfn.STDEV.P(Table2[6M Return vs Nifty])</f>
        <v>-3.8503973033766667E-2</v>
      </c>
      <c r="M369">
        <v>2.8428556577687298</v>
      </c>
      <c r="N369">
        <f>(Table2[[#This Row],[1W Return vs Nifty]]-AVERAGE(Table2[1W Return vs Nifty]))/_xlfn.STDEV.P(Table2[1W Return vs Nifty])</f>
        <v>0.45022677748817674</v>
      </c>
      <c r="O369">
        <v>525.4</v>
      </c>
      <c r="P369">
        <v>513.40564229541701</v>
      </c>
      <c r="Q369">
        <v>444.47159782404498</v>
      </c>
      <c r="R369">
        <v>57.923602506480798</v>
      </c>
      <c r="S369" s="2">
        <f>(Table2[[#This Row],[Close Price]]-Table2[[#This Row],[20D EMA]])/Table2[[#This Row],[20D EMA]]</f>
        <v>2.1792919680243713E-2</v>
      </c>
      <c r="T369" s="2">
        <f>(Table2[[#This Row],[Close Price]]-Table2[[#This Row],[50D EMA]])/Table2[[#This Row],[50D EMA]]</f>
        <v>4.5664394336930508E-2</v>
      </c>
      <c r="U369" s="2">
        <f>(Table2[[#This Row],[Close Price]]-Table2[[#This Row],[200D EMA]])/Table2[[#This Row],[200D EMA]]</f>
        <v>0.20783870696846035</v>
      </c>
      <c r="V369">
        <v>0.86629362526711196</v>
      </c>
      <c r="W369">
        <v>534</v>
      </c>
      <c r="X369">
        <v>555.54999999999995</v>
      </c>
      <c r="Y369">
        <v>534</v>
      </c>
      <c r="Z369">
        <v>555.54999999999995</v>
      </c>
      <c r="AA369">
        <v>493.25</v>
      </c>
      <c r="AB369">
        <v>584.15</v>
      </c>
      <c r="AC369" s="2">
        <f>(Table2[[#This Row],[Close Price]]/Table2[[#This Row],[Day Low]])-1</f>
        <v>5.337078651685534E-3</v>
      </c>
      <c r="AD369" s="2">
        <f>(Table2[[#This Row],[Day High]]/Table2[[#This Row],[Close Price]])-1</f>
        <v>3.4832821085964305E-2</v>
      </c>
      <c r="AE369" s="2">
        <f>(Table2[[#This Row],[Close Price]]/Table2[[#This Row],[Current Week Low]])-1</f>
        <v>5.337078651685534E-3</v>
      </c>
      <c r="AF369" s="2">
        <f>(Table2[[#This Row],[Current Week High]]/Table2[[#This Row],[Close Price]])-1</f>
        <v>3.4832821085964305E-2</v>
      </c>
      <c r="AG369" s="2">
        <f>(Table2[[#This Row],[Close Price]]/Table2[[#This Row],[Current Month Low]])-1</f>
        <v>8.8393309680689258E-2</v>
      </c>
      <c r="AH369" s="2">
        <f>(Table2[[#This Row],[Current Month High]]/Table2[[#This Row],[Close Price]])-1</f>
        <v>8.8106547452733386E-2</v>
      </c>
      <c r="AI369">
        <v>8.8106547452733395</v>
      </c>
      <c r="AJ369">
        <v>87.545851528384205</v>
      </c>
      <c r="AK369" t="str">
        <f>IF(AND(Table2[[#This Row],[20D EMA]]&gt;Table2[[#This Row],[50D EMA]],Table2[[#This Row],[50D EMA]]&gt;Table2[[#This Row],[200D EMA]]),"Uptrend","Downtrend/NoTrend")</f>
        <v>Uptrend</v>
      </c>
      <c r="AL369">
        <v>0.2</v>
      </c>
      <c r="AM369" t="s">
        <v>10340</v>
      </c>
      <c r="AN369">
        <v>-1.65</v>
      </c>
      <c r="AO369" t="s">
        <v>10339</v>
      </c>
      <c r="AP369">
        <v>-4.3405325538369999E-3</v>
      </c>
      <c r="AQ369">
        <f>(Table2[[#This Row],[Sharpe Ratio]]-AVERAGE(Table2[Sharpe Ratio]))/_xlfn.STDEV.P(Table2[Sharpe Ratio])</f>
        <v>-0.8001451693945274</v>
      </c>
      <c r="AR3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-0.11478052219530532</v>
      </c>
      <c r="AS369">
        <f>_xlfn.RANK.AVG(Table2[[#This Row],[1Y Return vs Nifty Z-Score]],Table2[1Y Return vs Nifty Z-Score])</f>
        <v>220</v>
      </c>
      <c r="AT369">
        <f>_xlfn.RANK.AVG(Table2[[#This Row],[6M Return vs Nifty Z-Score]],Table2[6M Return vs Nifty Z-Score])</f>
        <v>321</v>
      </c>
      <c r="AU369">
        <f>_xlfn.RANK.AVG(Table2[[#This Row],[Sharpe Ratio Z-Score]],Table2[Sharpe Ratio Z-Score])</f>
        <v>582</v>
      </c>
      <c r="AV369">
        <f>(Table2[[#This Row],[Rank 1Y]]+Table2[[#This Row],[Rank 6M]]+Table2[[#This Row],[Rank Sharpe]])/3</f>
        <v>374.33333333333331</v>
      </c>
    </row>
    <row r="370" spans="1:48" x14ac:dyDescent="0.3">
      <c r="A370" t="s">
        <v>952</v>
      </c>
      <c r="B370" t="s">
        <v>953</v>
      </c>
      <c r="C370" t="s">
        <v>10299</v>
      </c>
      <c r="D370" t="s">
        <v>51</v>
      </c>
      <c r="E370">
        <v>15552.5790366</v>
      </c>
      <c r="F370">
        <v>6753</v>
      </c>
      <c r="G370">
        <v>22.885148035643599</v>
      </c>
      <c r="H370">
        <f>(Table2[[#This Row],[1Y Return vs Nifty]]-AVERAGE(Table2[1Y Return vs Nifty]))/_xlfn.STDEV.P(Table2[1Y Return vs Nifty])</f>
        <v>-9.4339799687911716E-2</v>
      </c>
      <c r="I370">
        <v>-2.8541547969502399E-2</v>
      </c>
      <c r="J370">
        <f>(Table2[[#This Row],[1M Return vs Nifty]]-AVERAGE(Table2[1M Return vs Nifty]))/_xlfn.STDEV.P(Table2[1M Return vs Nifty])</f>
        <v>-0.14680388702397235</v>
      </c>
      <c r="K370">
        <v>6.3551822533201499</v>
      </c>
      <c r="L370">
        <f>(Table2[[#This Row],[6M Return vs Nifty]]-AVERAGE(Table2[6M Return vs Nifty]))/_xlfn.STDEV.P(Table2[6M Return vs Nifty])</f>
        <v>-1.2026791806210725E-2</v>
      </c>
      <c r="M370">
        <v>-0.20596975966428699</v>
      </c>
      <c r="N370">
        <f>(Table2[[#This Row],[1W Return vs Nifty]]-AVERAGE(Table2[1W Return vs Nifty]))/_xlfn.STDEV.P(Table2[1W Return vs Nifty])</f>
        <v>-0.20253520994552662</v>
      </c>
      <c r="O370">
        <v>6706.33</v>
      </c>
      <c r="P370">
        <v>6479.50032986326</v>
      </c>
      <c r="Q370">
        <v>5684.71927497873</v>
      </c>
      <c r="R370">
        <v>54.270209483011598</v>
      </c>
      <c r="S370" s="2">
        <f>(Table2[[#This Row],[Close Price]]-Table2[[#This Row],[20D EMA]])/Table2[[#This Row],[20D EMA]]</f>
        <v>6.9590968532714723E-3</v>
      </c>
      <c r="T370" s="2">
        <f>(Table2[[#This Row],[Close Price]]-Table2[[#This Row],[50D EMA]])/Table2[[#This Row],[50D EMA]]</f>
        <v>4.2209994013922947E-2</v>
      </c>
      <c r="U370" s="2">
        <f>(Table2[[#This Row],[Close Price]]-Table2[[#This Row],[200D EMA]])/Table2[[#This Row],[200D EMA]]</f>
        <v>0.18792145633704438</v>
      </c>
      <c r="V370">
        <v>0.56517509595801696</v>
      </c>
      <c r="W370">
        <v>6705</v>
      </c>
      <c r="X370">
        <v>6966</v>
      </c>
      <c r="Y370">
        <v>6705</v>
      </c>
      <c r="Z370">
        <v>6966</v>
      </c>
      <c r="AA370">
        <v>6382.35</v>
      </c>
      <c r="AB370">
        <v>7033.65</v>
      </c>
      <c r="AC370" s="2">
        <f>(Table2[[#This Row],[Close Price]]/Table2[[#This Row],[Day Low]])-1</f>
        <v>7.1588366890380506E-3</v>
      </c>
      <c r="AD370" s="2">
        <f>(Table2[[#This Row],[Day High]]/Table2[[#This Row],[Close Price]])-1</f>
        <v>3.1541537094624594E-2</v>
      </c>
      <c r="AE370" s="2">
        <f>(Table2[[#This Row],[Close Price]]/Table2[[#This Row],[Current Week Low]])-1</f>
        <v>7.1588366890380506E-3</v>
      </c>
      <c r="AF370" s="2">
        <f>(Table2[[#This Row],[Current Week High]]/Table2[[#This Row],[Close Price]])-1</f>
        <v>3.1541537094624594E-2</v>
      </c>
      <c r="AG370" s="2">
        <f>(Table2[[#This Row],[Close Price]]/Table2[[#This Row],[Current Month Low]])-1</f>
        <v>5.8074220310700531E-2</v>
      </c>
      <c r="AH370" s="2">
        <f>(Table2[[#This Row],[Current Month High]]/Table2[[#This Row],[Close Price]])-1</f>
        <v>4.1559306974677801E-2</v>
      </c>
      <c r="AI370">
        <v>11.648156374944399</v>
      </c>
      <c r="AJ370">
        <v>53.343580457321401</v>
      </c>
      <c r="AK370" t="str">
        <f>IF(AND(Table2[[#This Row],[20D EMA]]&gt;Table2[[#This Row],[50D EMA]],Table2[[#This Row],[50D EMA]]&gt;Table2[[#This Row],[200D EMA]]),"Uptrend","Downtrend/NoTrend")</f>
        <v>Uptrend</v>
      </c>
      <c r="AL370">
        <v>-0.37</v>
      </c>
      <c r="AM370" t="s">
        <v>10339</v>
      </c>
      <c r="AN370">
        <v>2.4900000000000002</v>
      </c>
      <c r="AO370" t="s">
        <v>10340</v>
      </c>
      <c r="AP370">
        <v>1.8444034087923999E-2</v>
      </c>
      <c r="AQ370">
        <f>(Table2[[#This Row],[Sharpe Ratio]]-AVERAGE(Table2[Sharpe Ratio]))/_xlfn.STDEV.P(Table2[Sharpe Ratio])</f>
        <v>-0.54026221171688826</v>
      </c>
      <c r="AR3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-0.99596790018050974</v>
      </c>
      <c r="AS370">
        <f>_xlfn.RANK.AVG(Table2[[#This Row],[1Y Return vs Nifty Z-Score]],Table2[1Y Return vs Nifty Z-Score])</f>
        <v>328</v>
      </c>
      <c r="AT370">
        <f>_xlfn.RANK.AVG(Table2[[#This Row],[6M Return vs Nifty Z-Score]],Table2[6M Return vs Nifty Z-Score])</f>
        <v>313</v>
      </c>
      <c r="AU370">
        <f>_xlfn.RANK.AVG(Table2[[#This Row],[Sharpe Ratio Z-Score]],Table2[Sharpe Ratio Z-Score])</f>
        <v>483</v>
      </c>
      <c r="AV370">
        <f>(Table2[[#This Row],[Rank 1Y]]+Table2[[#This Row],[Rank 6M]]+Table2[[#This Row],[Rank Sharpe]])/3</f>
        <v>374.66666666666669</v>
      </c>
    </row>
    <row r="371" spans="1:48" x14ac:dyDescent="0.3">
      <c r="A371" t="s">
        <v>394</v>
      </c>
      <c r="B371" t="s">
        <v>395</v>
      </c>
      <c r="C371" t="s">
        <v>10295</v>
      </c>
      <c r="D371" t="s">
        <v>34</v>
      </c>
      <c r="E371">
        <v>61776.435895392002</v>
      </c>
      <c r="F371">
        <v>51.67</v>
      </c>
      <c r="G371">
        <v>29.4109416142716</v>
      </c>
      <c r="H371">
        <f>(Table2[[#This Row],[1Y Return vs Nifty]]-AVERAGE(Table2[1Y Return vs Nifty]))/_xlfn.STDEV.P(Table2[1Y Return vs Nifty])</f>
        <v>9.1521866036042912E-3</v>
      </c>
      <c r="I371">
        <v>-7.7686068000335604</v>
      </c>
      <c r="J371">
        <f>(Table2[[#This Row],[1M Return vs Nifty]]-AVERAGE(Table2[1M Return vs Nifty]))/_xlfn.STDEV.P(Table2[1M Return vs Nifty])</f>
        <v>-0.87483806372273987</v>
      </c>
      <c r="K371">
        <v>-23.971127301680301</v>
      </c>
      <c r="L371">
        <f>(Table2[[#This Row],[6M Return vs Nifty]]-AVERAGE(Table2[6M Return vs Nifty]))/_xlfn.STDEV.P(Table2[6M Return vs Nifty])</f>
        <v>-1.0526195888547802</v>
      </c>
      <c r="M371">
        <v>-0.670938311760928</v>
      </c>
      <c r="N371">
        <f>(Table2[[#This Row],[1W Return vs Nifty]]-AVERAGE(Table2[1W Return vs Nifty]))/_xlfn.STDEV.P(Table2[1W Return vs Nifty])</f>
        <v>-0.30208626801047833</v>
      </c>
      <c r="O371">
        <v>52.51</v>
      </c>
      <c r="P371">
        <v>53.692967399151797</v>
      </c>
      <c r="Q371">
        <v>49.784837580174901</v>
      </c>
      <c r="R371">
        <v>44.0172061583852</v>
      </c>
      <c r="S371" s="2">
        <f>(Table2[[#This Row],[Close Price]]-Table2[[#This Row],[20D EMA]])/Table2[[#This Row],[20D EMA]]</f>
        <v>-1.5996952961340627E-2</v>
      </c>
      <c r="T371" s="2">
        <f>(Table2[[#This Row],[Close Price]]-Table2[[#This Row],[50D EMA]])/Table2[[#This Row],[50D EMA]]</f>
        <v>-3.7676580325932088E-2</v>
      </c>
      <c r="U371" s="2">
        <f>(Table2[[#This Row],[Close Price]]-Table2[[#This Row],[200D EMA]])/Table2[[#This Row],[200D EMA]]</f>
        <v>3.7866196043909589E-2</v>
      </c>
      <c r="V371">
        <v>0.305063428671973</v>
      </c>
      <c r="W371">
        <v>51.5</v>
      </c>
      <c r="X371">
        <v>52.08</v>
      </c>
      <c r="Y371">
        <v>51.5</v>
      </c>
      <c r="Z371">
        <v>52.08</v>
      </c>
      <c r="AA371">
        <v>49.6</v>
      </c>
      <c r="AB371">
        <v>57.34</v>
      </c>
      <c r="AC371" s="2">
        <f>(Table2[[#This Row],[Close Price]]/Table2[[#This Row],[Day Low]])-1</f>
        <v>3.3009708737863352E-3</v>
      </c>
      <c r="AD371" s="2">
        <f>(Table2[[#This Row],[Day High]]/Table2[[#This Row],[Close Price]])-1</f>
        <v>7.9349719372943106E-3</v>
      </c>
      <c r="AE371" s="2">
        <f>(Table2[[#This Row],[Close Price]]/Table2[[#This Row],[Current Week Low]])-1</f>
        <v>3.3009708737863352E-3</v>
      </c>
      <c r="AF371" s="2">
        <f>(Table2[[#This Row],[Current Week High]]/Table2[[#This Row],[Close Price]])-1</f>
        <v>7.9349719372943106E-3</v>
      </c>
      <c r="AG371" s="2">
        <f>(Table2[[#This Row],[Close Price]]/Table2[[#This Row],[Current Month Low]])-1</f>
        <v>4.1733870967741948E-2</v>
      </c>
      <c r="AH371" s="2">
        <f>(Table2[[#This Row],[Current Month High]]/Table2[[#This Row],[Close Price]])-1</f>
        <v>0.10973485581575382</v>
      </c>
      <c r="AI371">
        <v>36.733113992645599</v>
      </c>
      <c r="AJ371">
        <v>70.528052805280495</v>
      </c>
      <c r="AK371" t="str">
        <f>IF(AND(Table2[[#This Row],[20D EMA]]&gt;Table2[[#This Row],[50D EMA]],Table2[[#This Row],[50D EMA]]&gt;Table2[[#This Row],[200D EMA]]),"Uptrend","Downtrend/NoTrend")</f>
        <v>Downtrend/NoTrend</v>
      </c>
      <c r="AL371">
        <v>-0.09</v>
      </c>
      <c r="AM371" t="s">
        <v>10339</v>
      </c>
      <c r="AN371">
        <v>-0.54</v>
      </c>
      <c r="AO371" t="s">
        <v>10339</v>
      </c>
      <c r="AP371">
        <v>0.12715179229509599</v>
      </c>
      <c r="AQ371">
        <f>(Table2[[#This Row],[Sharpe Ratio]]-AVERAGE(Table2[Sharpe Ratio]))/_xlfn.STDEV.P(Table2[Sharpe Ratio])</f>
        <v>0.69966892981313078</v>
      </c>
      <c r="AR3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1">
        <f>_xlfn.RANK.AVG(Table2[[#This Row],[1Y Return vs Nifty Z-Score]],Table2[1Y Return vs Nifty Z-Score])</f>
        <v>295</v>
      </c>
      <c r="AT371">
        <f>_xlfn.RANK.AVG(Table2[[#This Row],[6M Return vs Nifty Z-Score]],Table2[6M Return vs Nifty Z-Score])</f>
        <v>660</v>
      </c>
      <c r="AU371">
        <f>_xlfn.RANK.AVG(Table2[[#This Row],[Sharpe Ratio Z-Score]],Table2[Sharpe Ratio Z-Score])</f>
        <v>172</v>
      </c>
      <c r="AV371">
        <f>(Table2[[#This Row],[Rank 1Y]]+Table2[[#This Row],[Rank 6M]]+Table2[[#This Row],[Rank Sharpe]])/3</f>
        <v>375.66666666666669</v>
      </c>
    </row>
    <row r="372" spans="1:48" x14ac:dyDescent="0.3">
      <c r="A372" t="s">
        <v>410</v>
      </c>
      <c r="B372" t="s">
        <v>411</v>
      </c>
      <c r="C372" t="s">
        <v>10295</v>
      </c>
      <c r="D372" t="s">
        <v>412</v>
      </c>
      <c r="E372">
        <v>57766.656403847999</v>
      </c>
      <c r="F372">
        <v>221.82</v>
      </c>
      <c r="G372">
        <v>-7.2322925406826801</v>
      </c>
      <c r="H372">
        <f>(Table2[[#This Row],[1Y Return vs Nifty]]-AVERAGE(Table2[1Y Return vs Nifty]))/_xlfn.STDEV.P(Table2[1Y Return vs Nifty])</f>
        <v>-0.57196964036638664</v>
      </c>
      <c r="I372">
        <v>-0.92174914316128898</v>
      </c>
      <c r="J372">
        <f>(Table2[[#This Row],[1M Return vs Nifty]]-AVERAGE(Table2[1M Return vs Nifty]))/_xlfn.STDEV.P(Table2[1M Return vs Nifty])</f>
        <v>-0.23081941338056544</v>
      </c>
      <c r="K372">
        <v>4.0908041698693198</v>
      </c>
      <c r="L372">
        <f>(Table2[[#This Row],[6M Return vs Nifty]]-AVERAGE(Table2[6M Return vs Nifty]))/_xlfn.STDEV.P(Table2[6M Return vs Nifty])</f>
        <v>-8.9724855237244092E-2</v>
      </c>
      <c r="M372">
        <v>-0.87953945316027904</v>
      </c>
      <c r="N372">
        <f>(Table2[[#This Row],[1W Return vs Nifty]]-AVERAGE(Table2[1W Return vs Nifty]))/_xlfn.STDEV.P(Table2[1W Return vs Nifty])</f>
        <v>-0.3467483515991891</v>
      </c>
      <c r="O372">
        <v>217.31</v>
      </c>
      <c r="P372">
        <v>219.69319588552301</v>
      </c>
      <c r="Q372">
        <v>203.957037834191</v>
      </c>
      <c r="R372">
        <v>59.364255703557703</v>
      </c>
      <c r="S372" s="2">
        <f>(Table2[[#This Row],[Close Price]]-Table2[[#This Row],[20D EMA]])/Table2[[#This Row],[20D EMA]]</f>
        <v>2.0753761906953157E-2</v>
      </c>
      <c r="T372" s="2">
        <f>(Table2[[#This Row],[Close Price]]-Table2[[#This Row],[50D EMA]])/Table2[[#This Row],[50D EMA]]</f>
        <v>9.6807919148538882E-3</v>
      </c>
      <c r="U372" s="2">
        <f>(Table2[[#This Row],[Close Price]]-Table2[[#This Row],[200D EMA]])/Table2[[#This Row],[200D EMA]]</f>
        <v>8.7581984693908307E-2</v>
      </c>
      <c r="V372">
        <v>0.90311550322087997</v>
      </c>
      <c r="W372">
        <v>219.6</v>
      </c>
      <c r="X372">
        <v>222.47</v>
      </c>
      <c r="Y372">
        <v>219.6</v>
      </c>
      <c r="Z372">
        <v>222.47</v>
      </c>
      <c r="AA372">
        <v>200.05</v>
      </c>
      <c r="AB372">
        <v>229.4</v>
      </c>
      <c r="AC372" s="2">
        <f>(Table2[[#This Row],[Close Price]]/Table2[[#This Row],[Day Low]])-1</f>
        <v>1.0109289617486361E-2</v>
      </c>
      <c r="AD372" s="2">
        <f>(Table2[[#This Row],[Day High]]/Table2[[#This Row],[Close Price]])-1</f>
        <v>2.9303038499683964E-3</v>
      </c>
      <c r="AE372" s="2">
        <f>(Table2[[#This Row],[Close Price]]/Table2[[#This Row],[Current Week Low]])-1</f>
        <v>1.0109289617486361E-2</v>
      </c>
      <c r="AF372" s="2">
        <f>(Table2[[#This Row],[Current Week High]]/Table2[[#This Row],[Close Price]])-1</f>
        <v>2.9303038499683964E-3</v>
      </c>
      <c r="AG372" s="2">
        <f>(Table2[[#This Row],[Close Price]]/Table2[[#This Row],[Current Month Low]])-1</f>
        <v>0.10882279430142461</v>
      </c>
      <c r="AH372" s="2">
        <f>(Table2[[#This Row],[Current Month High]]/Table2[[#This Row],[Close Price]])-1</f>
        <v>3.4171851050401214E-2</v>
      </c>
      <c r="AI372">
        <v>11.306464701109</v>
      </c>
      <c r="AJ372">
        <v>43.109677419354803</v>
      </c>
      <c r="AK372" t="str">
        <f>IF(AND(Table2[[#This Row],[20D EMA]]&gt;Table2[[#This Row],[50D EMA]],Table2[[#This Row],[50D EMA]]&gt;Table2[[#This Row],[200D EMA]]),"Uptrend","Downtrend/NoTrend")</f>
        <v>Downtrend/NoTrend</v>
      </c>
      <c r="AL372">
        <v>-0.05</v>
      </c>
      <c r="AM372" t="s">
        <v>10339</v>
      </c>
      <c r="AN372">
        <v>4.87</v>
      </c>
      <c r="AO372" t="s">
        <v>10340</v>
      </c>
      <c r="AP372">
        <v>8.6927779477200998E-2</v>
      </c>
      <c r="AQ372">
        <f>(Table2[[#This Row],[Sharpe Ratio]]-AVERAGE(Table2[Sharpe Ratio]))/_xlfn.STDEV.P(Table2[Sharpe Ratio])</f>
        <v>0.2408699723812209</v>
      </c>
      <c r="AR3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2">
        <f>_xlfn.RANK.AVG(Table2[[#This Row],[1Y Return vs Nifty Z-Score]],Table2[1Y Return vs Nifty Z-Score])</f>
        <v>508</v>
      </c>
      <c r="AT372">
        <f>_xlfn.RANK.AVG(Table2[[#This Row],[6M Return vs Nifty Z-Score]],Table2[6M Return vs Nifty Z-Score])</f>
        <v>340</v>
      </c>
      <c r="AU372">
        <f>_xlfn.RANK.AVG(Table2[[#This Row],[Sharpe Ratio Z-Score]],Table2[Sharpe Ratio Z-Score])</f>
        <v>280</v>
      </c>
      <c r="AV372">
        <f>(Table2[[#This Row],[Rank 1Y]]+Table2[[#This Row],[Rank 6M]]+Table2[[#This Row],[Rank Sharpe]])/3</f>
        <v>376</v>
      </c>
    </row>
    <row r="373" spans="1:48" x14ac:dyDescent="0.3">
      <c r="A373" t="s">
        <v>742</v>
      </c>
      <c r="B373" t="s">
        <v>743</v>
      </c>
      <c r="C373" t="s">
        <v>10295</v>
      </c>
      <c r="D373" t="s">
        <v>552</v>
      </c>
      <c r="E373">
        <v>22809.605594910001</v>
      </c>
      <c r="F373">
        <v>878.1</v>
      </c>
      <c r="G373">
        <v>4.8489444804248301</v>
      </c>
      <c r="H373">
        <f>(Table2[[#This Row],[1Y Return vs Nifty]]-AVERAGE(Table2[1Y Return vs Nifty]))/_xlfn.STDEV.P(Table2[1Y Return vs Nifty])</f>
        <v>-0.38037436523114676</v>
      </c>
      <c r="I373">
        <v>8.2986144077841093</v>
      </c>
      <c r="J373">
        <f>(Table2[[#This Row],[1M Return vs Nifty]]-AVERAGE(Table2[1M Return vs Nifty]))/_xlfn.STDEV.P(Table2[1M Return vs Nifty])</f>
        <v>0.63645231729195806</v>
      </c>
      <c r="K373">
        <v>8.2355727704812196</v>
      </c>
      <c r="L373">
        <f>(Table2[[#This Row],[6M Return vs Nifty]]-AVERAGE(Table2[6M Return vs Nifty]))/_xlfn.STDEV.P(Table2[6M Return vs Nifty])</f>
        <v>5.2495428553226434E-2</v>
      </c>
      <c r="M373">
        <v>2.7659303489133502</v>
      </c>
      <c r="N373">
        <f>(Table2[[#This Row],[1W Return vs Nifty]]-AVERAGE(Table2[1W Return vs Nifty]))/_xlfn.STDEV.P(Table2[1W Return vs Nifty])</f>
        <v>0.43375685526656688</v>
      </c>
      <c r="O373">
        <v>830.12</v>
      </c>
      <c r="P373">
        <v>806.79870252929902</v>
      </c>
      <c r="Q373">
        <v>752.19373086296105</v>
      </c>
      <c r="R373">
        <v>65.546543158059393</v>
      </c>
      <c r="S373" s="2">
        <f>(Table2[[#This Row],[Close Price]]-Table2[[#This Row],[20D EMA]])/Table2[[#This Row],[20D EMA]]</f>
        <v>5.7798872452175611E-2</v>
      </c>
      <c r="T373" s="2">
        <f>(Table2[[#This Row],[Close Price]]-Table2[[#This Row],[50D EMA]])/Table2[[#This Row],[50D EMA]]</f>
        <v>8.8375572800467761E-2</v>
      </c>
      <c r="U373" s="2">
        <f>(Table2[[#This Row],[Close Price]]-Table2[[#This Row],[200D EMA]])/Table2[[#This Row],[200D EMA]]</f>
        <v>0.16738542741188744</v>
      </c>
      <c r="V373">
        <v>1.3377115311422101</v>
      </c>
      <c r="W373">
        <v>850.85</v>
      </c>
      <c r="X373">
        <v>885.25</v>
      </c>
      <c r="Y373">
        <v>850.85</v>
      </c>
      <c r="Z373">
        <v>885.25</v>
      </c>
      <c r="AA373">
        <v>768.05</v>
      </c>
      <c r="AB373">
        <v>909</v>
      </c>
      <c r="AC373" s="2">
        <f>(Table2[[#This Row],[Close Price]]/Table2[[#This Row],[Day Low]])-1</f>
        <v>3.2026796732679053E-2</v>
      </c>
      <c r="AD373" s="2">
        <f>(Table2[[#This Row],[Day High]]/Table2[[#This Row],[Close Price]])-1</f>
        <v>8.1425805716888178E-3</v>
      </c>
      <c r="AE373" s="2">
        <f>(Table2[[#This Row],[Close Price]]/Table2[[#This Row],[Current Week Low]])-1</f>
        <v>3.2026796732679053E-2</v>
      </c>
      <c r="AF373" s="2">
        <f>(Table2[[#This Row],[Current Week High]]/Table2[[#This Row],[Close Price]])-1</f>
        <v>8.1425805716888178E-3</v>
      </c>
      <c r="AG373" s="2">
        <f>(Table2[[#This Row],[Close Price]]/Table2[[#This Row],[Current Month Low]])-1</f>
        <v>0.14328494238656342</v>
      </c>
      <c r="AH373" s="2">
        <f>(Table2[[#This Row],[Current Month High]]/Table2[[#This Row],[Close Price]])-1</f>
        <v>3.5189613939186959E-2</v>
      </c>
      <c r="AI373">
        <v>4.0542079489807401</v>
      </c>
      <c r="AJ373">
        <v>45.380794701986702</v>
      </c>
      <c r="AK373" t="str">
        <f>IF(AND(Table2[[#This Row],[20D EMA]]&gt;Table2[[#This Row],[50D EMA]],Table2[[#This Row],[50D EMA]]&gt;Table2[[#This Row],[200D EMA]]),"Uptrend","Downtrend/NoTrend")</f>
        <v>Uptrend</v>
      </c>
      <c r="AL373">
        <v>0.14000000000000001</v>
      </c>
      <c r="AM373" t="s">
        <v>10340</v>
      </c>
      <c r="AN373">
        <v>8.49</v>
      </c>
      <c r="AO373" t="s">
        <v>10340</v>
      </c>
      <c r="AP373">
        <v>4.5642662271270999E-2</v>
      </c>
      <c r="AQ373">
        <f>(Table2[[#This Row],[Sharpe Ratio]]-AVERAGE(Table2[Sharpe Ratio]))/_xlfn.STDEV.P(Table2[Sharpe Ratio])</f>
        <v>-0.2300320437176826</v>
      </c>
      <c r="AR3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0.51229819216292205</v>
      </c>
      <c r="AS373">
        <f>_xlfn.RANK.AVG(Table2[[#This Row],[1Y Return vs Nifty Z-Score]],Table2[1Y Return vs Nifty Z-Score])</f>
        <v>417</v>
      </c>
      <c r="AT373">
        <f>_xlfn.RANK.AVG(Table2[[#This Row],[6M Return vs Nifty Z-Score]],Table2[6M Return vs Nifty Z-Score])</f>
        <v>303</v>
      </c>
      <c r="AU373">
        <f>_xlfn.RANK.AVG(Table2[[#This Row],[Sharpe Ratio Z-Score]],Table2[Sharpe Ratio Z-Score])</f>
        <v>409</v>
      </c>
      <c r="AV373">
        <f>(Table2[[#This Row],[Rank 1Y]]+Table2[[#This Row],[Rank 6M]]+Table2[[#This Row],[Rank Sharpe]])/3</f>
        <v>376.33333333333331</v>
      </c>
    </row>
    <row r="374" spans="1:48" x14ac:dyDescent="0.3">
      <c r="A374" t="s">
        <v>1297</v>
      </c>
      <c r="B374" t="s">
        <v>1298</v>
      </c>
      <c r="C374" t="s">
        <v>10307</v>
      </c>
      <c r="D374" t="s">
        <v>139</v>
      </c>
      <c r="E374">
        <v>8796.0026715210006</v>
      </c>
      <c r="F374">
        <v>138.33000000000001</v>
      </c>
      <c r="G374">
        <v>56.108776993763598</v>
      </c>
      <c r="H374">
        <f>(Table2[[#This Row],[1Y Return vs Nifty]]-AVERAGE(Table2[1Y Return vs Nifty]))/_xlfn.STDEV.P(Table2[1Y Return vs Nifty])</f>
        <v>0.43255080928704498</v>
      </c>
      <c r="I374">
        <v>2.78069719263125</v>
      </c>
      <c r="J374">
        <f>(Table2[[#This Row],[1M Return vs Nifty]]-AVERAGE(Table2[1M Return vs Nifty]))/_xlfn.STDEV.P(Table2[1M Return vs Nifty])</f>
        <v>0.11743442971607683</v>
      </c>
      <c r="K374">
        <v>-2.0826049563548099</v>
      </c>
      <c r="L374">
        <f>(Table2[[#This Row],[6M Return vs Nifty]]-AVERAGE(Table2[6M Return vs Nifty]))/_xlfn.STDEV.P(Table2[6M Return vs Nifty])</f>
        <v>-0.3015542919292365</v>
      </c>
      <c r="M374">
        <v>4.9470342801225202</v>
      </c>
      <c r="N374">
        <f>(Table2[[#This Row],[1W Return vs Nifty]]-AVERAGE(Table2[1W Return vs Nifty]))/_xlfn.STDEV.P(Table2[1W Return vs Nifty])</f>
        <v>0.9007372631294388</v>
      </c>
      <c r="O374">
        <v>133.74</v>
      </c>
      <c r="P374">
        <v>134.587903482434</v>
      </c>
      <c r="Q374">
        <v>119.19510001408899</v>
      </c>
      <c r="R374">
        <v>61.873566456003601</v>
      </c>
      <c r="S374" s="2">
        <f>(Table2[[#This Row],[Close Price]]-Table2[[#This Row],[20D EMA]])/Table2[[#This Row],[20D EMA]]</f>
        <v>3.4320323014804865E-2</v>
      </c>
      <c r="T374" s="2">
        <f>(Table2[[#This Row],[Close Price]]-Table2[[#This Row],[50D EMA]])/Table2[[#This Row],[50D EMA]]</f>
        <v>2.7804107358388404E-2</v>
      </c>
      <c r="U374" s="2">
        <f>(Table2[[#This Row],[Close Price]]-Table2[[#This Row],[200D EMA]])/Table2[[#This Row],[200D EMA]]</f>
        <v>0.16053428357079488</v>
      </c>
      <c r="V374">
        <v>0.59447851701738896</v>
      </c>
      <c r="W374">
        <v>137.62</v>
      </c>
      <c r="X374">
        <v>142.49</v>
      </c>
      <c r="Y374">
        <v>137.62</v>
      </c>
      <c r="Z374">
        <v>142.49</v>
      </c>
      <c r="AA374">
        <v>120.5</v>
      </c>
      <c r="AB374">
        <v>145.74</v>
      </c>
      <c r="AC374" s="2">
        <f>(Table2[[#This Row],[Close Price]]/Table2[[#This Row],[Day Low]])-1</f>
        <v>5.1591338468246484E-3</v>
      </c>
      <c r="AD374" s="2">
        <f>(Table2[[#This Row],[Day High]]/Table2[[#This Row],[Close Price]])-1</f>
        <v>3.0073013807561555E-2</v>
      </c>
      <c r="AE374" s="2">
        <f>(Table2[[#This Row],[Close Price]]/Table2[[#This Row],[Current Week Low]])-1</f>
        <v>5.1591338468246484E-3</v>
      </c>
      <c r="AF374" s="2">
        <f>(Table2[[#This Row],[Current Week High]]/Table2[[#This Row],[Close Price]])-1</f>
        <v>3.0073013807561555E-2</v>
      </c>
      <c r="AG374" s="2">
        <f>(Table2[[#This Row],[Close Price]]/Table2[[#This Row],[Current Month Low]])-1</f>
        <v>0.1479668049792533</v>
      </c>
      <c r="AH374" s="2">
        <f>(Table2[[#This Row],[Current Month High]]/Table2[[#This Row],[Close Price]])-1</f>
        <v>5.3567555844719061E-2</v>
      </c>
      <c r="AI374">
        <v>18.8173208992987</v>
      </c>
      <c r="AJ374">
        <v>100.47826086956501</v>
      </c>
      <c r="AK374" t="str">
        <f>IF(AND(Table2[[#This Row],[20D EMA]]&gt;Table2[[#This Row],[50D EMA]],Table2[[#This Row],[50D EMA]]&gt;Table2[[#This Row],[200D EMA]]),"Uptrend","Downtrend/NoTrend")</f>
        <v>Downtrend/NoTrend</v>
      </c>
      <c r="AL374">
        <v>0.05</v>
      </c>
      <c r="AM374" t="s">
        <v>10340</v>
      </c>
      <c r="AN374">
        <v>9.51</v>
      </c>
      <c r="AO374" t="s">
        <v>10340</v>
      </c>
      <c r="AP374">
        <v>1.6386769180629999E-3</v>
      </c>
      <c r="AQ374">
        <f>(Table2[[#This Row],[Sharpe Ratio]]-AVERAGE(Table2[Sharpe Ratio]))/_xlfn.STDEV.P(Table2[Sharpe Ratio])</f>
        <v>-0.73194573130280383</v>
      </c>
      <c r="AR3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4">
        <f>_xlfn.RANK.AVG(Table2[[#This Row],[1Y Return vs Nifty Z-Score]],Table2[1Y Return vs Nifty Z-Score])</f>
        <v>183</v>
      </c>
      <c r="AT374">
        <f>_xlfn.RANK.AVG(Table2[[#This Row],[6M Return vs Nifty Z-Score]],Table2[6M Return vs Nifty Z-Score])</f>
        <v>426</v>
      </c>
      <c r="AU374">
        <f>_xlfn.RANK.AVG(Table2[[#This Row],[Sharpe Ratio Z-Score]],Table2[Sharpe Ratio Z-Score])</f>
        <v>520</v>
      </c>
      <c r="AV374">
        <f>(Table2[[#This Row],[Rank 1Y]]+Table2[[#This Row],[Rank 6M]]+Table2[[#This Row],[Rank Sharpe]])/3</f>
        <v>376.33333333333331</v>
      </c>
    </row>
    <row r="375" spans="1:48" x14ac:dyDescent="0.3">
      <c r="A375" t="s">
        <v>519</v>
      </c>
      <c r="B375" t="s">
        <v>520</v>
      </c>
      <c r="C375" t="s">
        <v>10302</v>
      </c>
      <c r="D375" t="s">
        <v>369</v>
      </c>
      <c r="E375">
        <v>40694.394414344999</v>
      </c>
      <c r="F375">
        <v>778.65</v>
      </c>
      <c r="G375">
        <v>13.896750772922699</v>
      </c>
      <c r="H375">
        <f>(Table2[[#This Row],[1Y Return vs Nifty]]-AVERAGE(Table2[1Y Return vs Nifty]))/_xlfn.STDEV.P(Table2[1Y Return vs Nifty])</f>
        <v>-0.2368860011710093</v>
      </c>
      <c r="I375">
        <v>4.6319645539914402</v>
      </c>
      <c r="J375">
        <f>(Table2[[#This Row],[1M Return vs Nifty]]-AVERAGE(Table2[1M Return vs Nifty]))/_xlfn.STDEV.P(Table2[1M Return vs Nifty])</f>
        <v>0.29156550812239246</v>
      </c>
      <c r="K375">
        <v>17.599600108337199</v>
      </c>
      <c r="L375">
        <f>(Table2[[#This Row],[6M Return vs Nifty]]-AVERAGE(Table2[6M Return vs Nifty]))/_xlfn.STDEV.P(Table2[6M Return vs Nifty])</f>
        <v>0.37380519364240233</v>
      </c>
      <c r="M375">
        <v>0.37820725388453202</v>
      </c>
      <c r="N375">
        <f>(Table2[[#This Row],[1W Return vs Nifty]]-AVERAGE(Table2[1W Return vs Nifty]))/_xlfn.STDEV.P(Table2[1W Return vs Nifty])</f>
        <v>-7.7461289281917367E-2</v>
      </c>
      <c r="O375">
        <v>751.74</v>
      </c>
      <c r="P375">
        <v>736.57305397621406</v>
      </c>
      <c r="Q375">
        <v>650.76299480327805</v>
      </c>
      <c r="R375">
        <v>64.832266057663503</v>
      </c>
      <c r="S375" s="2">
        <f>(Table2[[#This Row],[Close Price]]-Table2[[#This Row],[20D EMA]])/Table2[[#This Row],[20D EMA]]</f>
        <v>3.5796951073509414E-2</v>
      </c>
      <c r="T375" s="2">
        <f>(Table2[[#This Row],[Close Price]]-Table2[[#This Row],[50D EMA]])/Table2[[#This Row],[50D EMA]]</f>
        <v>5.7125285532295213E-2</v>
      </c>
      <c r="U375" s="2">
        <f>(Table2[[#This Row],[Close Price]]-Table2[[#This Row],[200D EMA]])/Table2[[#This Row],[200D EMA]]</f>
        <v>0.19651855778213304</v>
      </c>
      <c r="V375">
        <v>0.57329776156284296</v>
      </c>
      <c r="W375">
        <v>765.05</v>
      </c>
      <c r="X375">
        <v>786.95</v>
      </c>
      <c r="Y375">
        <v>765.05</v>
      </c>
      <c r="Z375">
        <v>786.95</v>
      </c>
      <c r="AA375">
        <v>705</v>
      </c>
      <c r="AB375">
        <v>799</v>
      </c>
      <c r="AC375" s="2">
        <f>(Table2[[#This Row],[Close Price]]/Table2[[#This Row],[Day Low]])-1</f>
        <v>1.777661590745705E-2</v>
      </c>
      <c r="AD375" s="2">
        <f>(Table2[[#This Row],[Day High]]/Table2[[#This Row],[Close Price]])-1</f>
        <v>1.0659474731907981E-2</v>
      </c>
      <c r="AE375" s="2">
        <f>(Table2[[#This Row],[Close Price]]/Table2[[#This Row],[Current Week Low]])-1</f>
        <v>1.777661590745705E-2</v>
      </c>
      <c r="AF375" s="2">
        <f>(Table2[[#This Row],[Current Week High]]/Table2[[#This Row],[Close Price]])-1</f>
        <v>1.0659474731907981E-2</v>
      </c>
      <c r="AG375" s="2">
        <f>(Table2[[#This Row],[Close Price]]/Table2[[#This Row],[Current Month Low]])-1</f>
        <v>0.10446808510638306</v>
      </c>
      <c r="AH375" s="2">
        <f>(Table2[[#This Row],[Current Month High]]/Table2[[#This Row],[Close Price]])-1</f>
        <v>2.613497720413549E-2</v>
      </c>
      <c r="AI375">
        <v>2.6134977204135401</v>
      </c>
      <c r="AJ375">
        <v>58.262195121951201</v>
      </c>
      <c r="AK375" t="str">
        <f>IF(AND(Table2[[#This Row],[20D EMA]]&gt;Table2[[#This Row],[50D EMA]],Table2[[#This Row],[50D EMA]]&gt;Table2[[#This Row],[200D EMA]]),"Uptrend","Downtrend/NoTrend")</f>
        <v>Uptrend</v>
      </c>
      <c r="AL375">
        <v>0.2</v>
      </c>
      <c r="AM375" t="s">
        <v>10340</v>
      </c>
      <c r="AN375">
        <v>5.3</v>
      </c>
      <c r="AO375" t="s">
        <v>10340</v>
      </c>
      <c r="AQ375">
        <f>(Table2[[#This Row],[Sharpe Ratio]]-AVERAGE(Table2[Sharpe Ratio]))/_xlfn.STDEV.P(Table2[Sharpe Ratio])</f>
        <v>-0.75063663777647549</v>
      </c>
      <c r="AR3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-0.3996132264646074</v>
      </c>
      <c r="AS375">
        <f>_xlfn.RANK.AVG(Table2[[#This Row],[1Y Return vs Nifty Z-Score]],Table2[1Y Return vs Nifty Z-Score])</f>
        <v>368</v>
      </c>
      <c r="AT375">
        <f>_xlfn.RANK.AVG(Table2[[#This Row],[6M Return vs Nifty Z-Score]],Table2[6M Return vs Nifty Z-Score])</f>
        <v>214</v>
      </c>
      <c r="AU375">
        <f>_xlfn.RANK.AVG(Table2[[#This Row],[Sharpe Ratio Z-Score]],Table2[Sharpe Ratio Z-Score])</f>
        <v>547.5</v>
      </c>
      <c r="AV375">
        <f>(Table2[[#This Row],[Rank 1Y]]+Table2[[#This Row],[Rank 6M]]+Table2[[#This Row],[Rank Sharpe]])/3</f>
        <v>376.5</v>
      </c>
    </row>
    <row r="376" spans="1:48" x14ac:dyDescent="0.3">
      <c r="A376" t="s">
        <v>617</v>
      </c>
      <c r="B376" t="s">
        <v>618</v>
      </c>
      <c r="C376" t="s">
        <v>10311</v>
      </c>
      <c r="D376" t="s">
        <v>619</v>
      </c>
      <c r="E376">
        <v>31217.413173299999</v>
      </c>
      <c r="F376">
        <v>792.15</v>
      </c>
      <c r="G376">
        <v>1.68036162298868</v>
      </c>
      <c r="H376">
        <f>(Table2[[#This Row],[1Y Return vs Nifty]]-AVERAGE(Table2[1Y Return vs Nifty]))/_xlfn.STDEV.P(Table2[1Y Return vs Nifty])</f>
        <v>-0.43062464202801992</v>
      </c>
      <c r="I376">
        <v>-6.3089018942570103</v>
      </c>
      <c r="J376">
        <f>(Table2[[#This Row],[1M Return vs Nifty]]-AVERAGE(Table2[1M Return vs Nifty]))/_xlfn.STDEV.P(Table2[1M Return vs Nifty])</f>
        <v>-0.73753753398666466</v>
      </c>
      <c r="K376">
        <v>12.084845896554601</v>
      </c>
      <c r="L376">
        <f>(Table2[[#This Row],[6M Return vs Nifty]]-AVERAGE(Table2[6M Return vs Nifty]))/_xlfn.STDEV.P(Table2[6M Return vs Nifty])</f>
        <v>0.18457631632495092</v>
      </c>
      <c r="M376">
        <v>-8.1304096956440794</v>
      </c>
      <c r="N376">
        <f>(Table2[[#This Row],[1W Return vs Nifty]]-AVERAGE(Table2[1W Return vs Nifty]))/_xlfn.STDEV.P(Table2[1W Return vs Nifty])</f>
        <v>-1.899179803739433</v>
      </c>
      <c r="O376">
        <v>818.65</v>
      </c>
      <c r="P376">
        <v>798.57902771799399</v>
      </c>
      <c r="Q376">
        <v>699.39125213793898</v>
      </c>
      <c r="R376">
        <v>39.472174724424903</v>
      </c>
      <c r="S376" s="2">
        <f>(Table2[[#This Row],[Close Price]]-Table2[[#This Row],[20D EMA]])/Table2[[#This Row],[20D EMA]]</f>
        <v>-3.2370365846210225E-2</v>
      </c>
      <c r="T376" s="2">
        <f>(Table2[[#This Row],[Close Price]]-Table2[[#This Row],[50D EMA]])/Table2[[#This Row],[50D EMA]]</f>
        <v>-8.0505842187785712E-3</v>
      </c>
      <c r="U376" s="2">
        <f>(Table2[[#This Row],[Close Price]]-Table2[[#This Row],[200D EMA]])/Table2[[#This Row],[200D EMA]]</f>
        <v>0.13262783539043529</v>
      </c>
      <c r="V376">
        <v>1.0416980691072599</v>
      </c>
      <c r="W376">
        <v>771.5</v>
      </c>
      <c r="X376">
        <v>798</v>
      </c>
      <c r="Y376">
        <v>771.5</v>
      </c>
      <c r="Z376">
        <v>798</v>
      </c>
      <c r="AA376">
        <v>766.5</v>
      </c>
      <c r="AB376">
        <v>921</v>
      </c>
      <c r="AC376" s="2">
        <f>(Table2[[#This Row],[Close Price]]/Table2[[#This Row],[Day Low]])-1</f>
        <v>2.6766040181464668E-2</v>
      </c>
      <c r="AD376" s="2">
        <f>(Table2[[#This Row],[Day High]]/Table2[[#This Row],[Close Price]])-1</f>
        <v>7.3849649687558472E-3</v>
      </c>
      <c r="AE376" s="2">
        <f>(Table2[[#This Row],[Close Price]]/Table2[[#This Row],[Current Week Low]])-1</f>
        <v>2.6766040181464668E-2</v>
      </c>
      <c r="AF376" s="2">
        <f>(Table2[[#This Row],[Current Week High]]/Table2[[#This Row],[Close Price]])-1</f>
        <v>7.3849649687558472E-3</v>
      </c>
      <c r="AG376" s="2">
        <f>(Table2[[#This Row],[Close Price]]/Table2[[#This Row],[Current Month Low]])-1</f>
        <v>3.3463796477495089E-2</v>
      </c>
      <c r="AH376" s="2">
        <f>(Table2[[#This Row],[Current Month High]]/Table2[[#This Row],[Close Price]])-1</f>
        <v>0.16265858738875227</v>
      </c>
      <c r="AI376">
        <v>16.265858738875199</v>
      </c>
      <c r="AJ376">
        <v>39.561310782241002</v>
      </c>
      <c r="AK376" t="str">
        <f>IF(AND(Table2[[#This Row],[20D EMA]]&gt;Table2[[#This Row],[50D EMA]],Table2[[#This Row],[50D EMA]]&gt;Table2[[#This Row],[200D EMA]]),"Uptrend","Downtrend/NoTrend")</f>
        <v>Uptrend</v>
      </c>
      <c r="AL376">
        <v>-0.04</v>
      </c>
      <c r="AM376" t="s">
        <v>10339</v>
      </c>
      <c r="AN376">
        <v>-10.82</v>
      </c>
      <c r="AO376" t="s">
        <v>10339</v>
      </c>
      <c r="AP376">
        <v>3.8463468236237003E-2</v>
      </c>
      <c r="AQ376">
        <f>(Table2[[#This Row],[Sharpe Ratio]]-AVERAGE(Table2[Sharpe Ratio]))/_xlfn.STDEV.P(Table2[Sharpe Ratio])</f>
        <v>-0.31191862110584473</v>
      </c>
      <c r="AR3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-3.1946842845350112</v>
      </c>
      <c r="AS376">
        <f>_xlfn.RANK.AVG(Table2[[#This Row],[1Y Return vs Nifty Z-Score]],Table2[1Y Return vs Nifty Z-Score])</f>
        <v>439</v>
      </c>
      <c r="AT376">
        <f>_xlfn.RANK.AVG(Table2[[#This Row],[6M Return vs Nifty Z-Score]],Table2[6M Return vs Nifty Z-Score])</f>
        <v>267</v>
      </c>
      <c r="AU376">
        <f>_xlfn.RANK.AVG(Table2[[#This Row],[Sharpe Ratio Z-Score]],Table2[Sharpe Ratio Z-Score])</f>
        <v>429</v>
      </c>
      <c r="AV376">
        <f>(Table2[[#This Row],[Rank 1Y]]+Table2[[#This Row],[Rank 6M]]+Table2[[#This Row],[Rank Sharpe]])/3</f>
        <v>378.33333333333331</v>
      </c>
    </row>
    <row r="377" spans="1:48" x14ac:dyDescent="0.3">
      <c r="A377" t="s">
        <v>81</v>
      </c>
      <c r="B377" t="s">
        <v>82</v>
      </c>
      <c r="C377" t="s">
        <v>10303</v>
      </c>
      <c r="D377" t="s">
        <v>83</v>
      </c>
      <c r="E377">
        <v>322724.55774392001</v>
      </c>
      <c r="F377">
        <v>4959.3999999999996</v>
      </c>
      <c r="G377">
        <v>8.2147011775705803</v>
      </c>
      <c r="H377">
        <f>(Table2[[#This Row],[1Y Return vs Nifty]]-AVERAGE(Table2[1Y Return vs Nifty]))/_xlfn.STDEV.P(Table2[1Y Return vs Nifty])</f>
        <v>-0.32699712585563773</v>
      </c>
      <c r="I377">
        <v>-6.1589586333446702</v>
      </c>
      <c r="J377">
        <f>(Table2[[#This Row],[1M Return vs Nifty]]-AVERAGE(Table2[1M Return vs Nifty]))/_xlfn.STDEV.P(Table2[1M Return vs Nifty])</f>
        <v>-0.72343380036752847</v>
      </c>
      <c r="K377">
        <v>15.746540774173001</v>
      </c>
      <c r="L377">
        <f>(Table2[[#This Row],[6M Return vs Nifty]]-AVERAGE(Table2[6M Return vs Nifty]))/_xlfn.STDEV.P(Table2[6M Return vs Nifty])</f>
        <v>0.31022079369628575</v>
      </c>
      <c r="M377">
        <v>-4.6642046525387002</v>
      </c>
      <c r="N377">
        <f>(Table2[[#This Row],[1W Return vs Nifty]]-AVERAGE(Table2[1W Return vs Nifty]))/_xlfn.STDEV.P(Table2[1W Return vs Nifty])</f>
        <v>-1.1570556795266362</v>
      </c>
      <c r="O377">
        <v>4988.8</v>
      </c>
      <c r="P377">
        <v>4911.9802255533004</v>
      </c>
      <c r="Q377">
        <v>4465.7220267626499</v>
      </c>
      <c r="R377">
        <v>45.701171667411501</v>
      </c>
      <c r="S377" s="2">
        <f>(Table2[[#This Row],[Close Price]]-Table2[[#This Row],[20D EMA]])/Table2[[#This Row],[20D EMA]]</f>
        <v>-5.8932007697242916E-3</v>
      </c>
      <c r="T377" s="2">
        <f>(Table2[[#This Row],[Close Price]]-Table2[[#This Row],[50D EMA]])/Table2[[#This Row],[50D EMA]]</f>
        <v>9.6539017400782967E-3</v>
      </c>
      <c r="U377" s="2">
        <f>(Table2[[#This Row],[Close Price]]-Table2[[#This Row],[200D EMA]])/Table2[[#This Row],[200D EMA]]</f>
        <v>0.11054829885935227</v>
      </c>
      <c r="V377">
        <v>0.69545154058459002</v>
      </c>
      <c r="W377">
        <v>4900.1000000000004</v>
      </c>
      <c r="X377">
        <v>4978.75</v>
      </c>
      <c r="Y377">
        <v>4900.1000000000004</v>
      </c>
      <c r="Z377">
        <v>4978.75</v>
      </c>
      <c r="AA377">
        <v>4801</v>
      </c>
      <c r="AB377">
        <v>5164</v>
      </c>
      <c r="AC377" s="2">
        <f>(Table2[[#This Row],[Close Price]]/Table2[[#This Row],[Day Low]])-1</f>
        <v>1.2101793840941788E-2</v>
      </c>
      <c r="AD377" s="2">
        <f>(Table2[[#This Row],[Day High]]/Table2[[#This Row],[Close Price]])-1</f>
        <v>3.9016816550390132E-3</v>
      </c>
      <c r="AE377" s="2">
        <f>(Table2[[#This Row],[Close Price]]/Table2[[#This Row],[Current Week Low]])-1</f>
        <v>1.2101793840941788E-2</v>
      </c>
      <c r="AF377" s="2">
        <f>(Table2[[#This Row],[Current Week High]]/Table2[[#This Row],[Close Price]])-1</f>
        <v>3.9016816550390132E-3</v>
      </c>
      <c r="AG377" s="2">
        <f>(Table2[[#This Row],[Close Price]]/Table2[[#This Row],[Current Month Low]])-1</f>
        <v>3.2993126431993369E-2</v>
      </c>
      <c r="AH377" s="2">
        <f>(Table2[[#This Row],[Current Month High]]/Table2[[#This Row],[Close Price]])-1</f>
        <v>4.1254990523047264E-2</v>
      </c>
      <c r="AI377">
        <v>5.2345041738920104</v>
      </c>
      <c r="AJ377">
        <v>40.373620152844602</v>
      </c>
      <c r="AK377" t="str">
        <f>IF(AND(Table2[[#This Row],[20D EMA]]&gt;Table2[[#This Row],[50D EMA]],Table2[[#This Row],[50D EMA]]&gt;Table2[[#This Row],[200D EMA]]),"Uptrend","Downtrend/NoTrend")</f>
        <v>Uptrend</v>
      </c>
      <c r="AL377">
        <v>-0.08</v>
      </c>
      <c r="AM377" t="s">
        <v>10339</v>
      </c>
      <c r="AN377">
        <v>-1.18</v>
      </c>
      <c r="AO377" t="s">
        <v>10339</v>
      </c>
      <c r="AP377">
        <v>1.7664222925009999E-3</v>
      </c>
      <c r="AQ377">
        <f>(Table2[[#This Row],[Sharpe Ratio]]-AVERAGE(Table2[Sharpe Ratio]))/_xlfn.STDEV.P(Table2[Sharpe Ratio])</f>
        <v>-0.730488655280224</v>
      </c>
      <c r="AR3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-2.627754467333741</v>
      </c>
      <c r="AS377">
        <f>_xlfn.RANK.AVG(Table2[[#This Row],[1Y Return vs Nifty Z-Score]],Table2[1Y Return vs Nifty Z-Score])</f>
        <v>392</v>
      </c>
      <c r="AT377">
        <f>_xlfn.RANK.AVG(Table2[[#This Row],[6M Return vs Nifty Z-Score]],Table2[6M Return vs Nifty Z-Score])</f>
        <v>226</v>
      </c>
      <c r="AU377">
        <f>_xlfn.RANK.AVG(Table2[[#This Row],[Sharpe Ratio Z-Score]],Table2[Sharpe Ratio Z-Score])</f>
        <v>518</v>
      </c>
      <c r="AV377">
        <f>(Table2[[#This Row],[Rank 1Y]]+Table2[[#This Row],[Rank 6M]]+Table2[[#This Row],[Rank Sharpe]])/3</f>
        <v>378.66666666666669</v>
      </c>
    </row>
    <row r="378" spans="1:48" x14ac:dyDescent="0.3">
      <c r="A378" t="s">
        <v>354</v>
      </c>
      <c r="B378" t="s">
        <v>355</v>
      </c>
      <c r="C378" t="s">
        <v>10299</v>
      </c>
      <c r="D378" t="s">
        <v>51</v>
      </c>
      <c r="E378">
        <v>69570.688725</v>
      </c>
      <c r="F378">
        <v>5818.65</v>
      </c>
      <c r="G378">
        <v>26.916892602829599</v>
      </c>
      <c r="H378">
        <f>(Table2[[#This Row],[1Y Return vs Nifty]]-AVERAGE(Table2[1Y Return vs Nifty]))/_xlfn.STDEV.P(Table2[1Y Return vs Nifty])</f>
        <v>-3.0400717268171444E-2</v>
      </c>
      <c r="I378">
        <v>10.1009758718608</v>
      </c>
      <c r="J378">
        <f>(Table2[[#This Row],[1M Return vs Nifty]]-AVERAGE(Table2[1M Return vs Nifty]))/_xlfn.STDEV.P(Table2[1M Return vs Nifty])</f>
        <v>0.80598328400606123</v>
      </c>
      <c r="K378">
        <v>1.8937212459236901</v>
      </c>
      <c r="L378">
        <f>(Table2[[#This Row],[6M Return vs Nifty]]-AVERAGE(Table2[6M Return vs Nifty]))/_xlfn.STDEV.P(Table2[6M Return vs Nifty])</f>
        <v>-0.16511380624131552</v>
      </c>
      <c r="M378">
        <v>-0.629011540072557</v>
      </c>
      <c r="N378">
        <f>(Table2[[#This Row],[1W Return vs Nifty]]-AVERAGE(Table2[1W Return vs Nifty]))/_xlfn.STDEV.P(Table2[1W Return vs Nifty])</f>
        <v>-0.29310962977547461</v>
      </c>
      <c r="O378">
        <v>5601.75</v>
      </c>
      <c r="P378">
        <v>5391.5564467332897</v>
      </c>
      <c r="Q378">
        <v>4930.6192035081003</v>
      </c>
      <c r="R378">
        <v>74.628691301804494</v>
      </c>
      <c r="S378" s="2">
        <f>(Table2[[#This Row],[Close Price]]-Table2[[#This Row],[20D EMA]])/Table2[[#This Row],[20D EMA]]</f>
        <v>3.8720042843754118E-2</v>
      </c>
      <c r="T378" s="2">
        <f>(Table2[[#This Row],[Close Price]]-Table2[[#This Row],[50D EMA]])/Table2[[#This Row],[50D EMA]]</f>
        <v>7.9215261397380568E-2</v>
      </c>
      <c r="U378" s="2">
        <f>(Table2[[#This Row],[Close Price]]-Table2[[#This Row],[200D EMA]])/Table2[[#This Row],[200D EMA]]</f>
        <v>0.18010532954158612</v>
      </c>
      <c r="V378">
        <v>0.92747092974690304</v>
      </c>
      <c r="W378">
        <v>5700</v>
      </c>
      <c r="X378">
        <v>5831</v>
      </c>
      <c r="Y378">
        <v>5700</v>
      </c>
      <c r="Z378">
        <v>5831</v>
      </c>
      <c r="AA378">
        <v>5164.75</v>
      </c>
      <c r="AB378">
        <v>5864.55</v>
      </c>
      <c r="AC378" s="2">
        <f>(Table2[[#This Row],[Close Price]]/Table2[[#This Row],[Day Low]])-1</f>
        <v>2.0815789473684232E-2</v>
      </c>
      <c r="AD378" s="2">
        <f>(Table2[[#This Row],[Day High]]/Table2[[#This Row],[Close Price]])-1</f>
        <v>2.1224854562484907E-3</v>
      </c>
      <c r="AE378" s="2">
        <f>(Table2[[#This Row],[Close Price]]/Table2[[#This Row],[Current Week Low]])-1</f>
        <v>2.0815789473684232E-2</v>
      </c>
      <c r="AF378" s="2">
        <f>(Table2[[#This Row],[Current Week High]]/Table2[[#This Row],[Close Price]])-1</f>
        <v>2.1224854562484907E-3</v>
      </c>
      <c r="AG378" s="2">
        <f>(Table2[[#This Row],[Close Price]]/Table2[[#This Row],[Current Month Low]])-1</f>
        <v>0.12660825790212482</v>
      </c>
      <c r="AH378" s="2">
        <f>(Table2[[#This Row],[Current Month High]]/Table2[[#This Row],[Close Price]])-1</f>
        <v>7.8884277280812931E-3</v>
      </c>
      <c r="AI378">
        <v>0.78884277280812898</v>
      </c>
      <c r="AJ378">
        <v>68.803307223672704</v>
      </c>
      <c r="AK378" t="str">
        <f>IF(AND(Table2[[#This Row],[20D EMA]]&gt;Table2[[#This Row],[50D EMA]],Table2[[#This Row],[50D EMA]]&gt;Table2[[#This Row],[200D EMA]]),"Uptrend","Downtrend/NoTrend")</f>
        <v>Uptrend</v>
      </c>
      <c r="AL378">
        <v>0.03</v>
      </c>
      <c r="AM378" t="s">
        <v>10340</v>
      </c>
      <c r="AN378">
        <v>5.56</v>
      </c>
      <c r="AO378" t="s">
        <v>10340</v>
      </c>
      <c r="AP378">
        <v>2.7122278684070002E-2</v>
      </c>
      <c r="AQ378">
        <f>(Table2[[#This Row],[Sharpe Ratio]]-AVERAGE(Table2[Sharpe Ratio]))/_xlfn.STDEV.P(Table2[Sharpe Ratio])</f>
        <v>-0.44127731950644328</v>
      </c>
      <c r="AR3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-0.12391818878534364</v>
      </c>
      <c r="AS378">
        <f>_xlfn.RANK.AVG(Table2[[#This Row],[1Y Return vs Nifty Z-Score]],Table2[1Y Return vs Nifty Z-Score])</f>
        <v>311</v>
      </c>
      <c r="AT378">
        <f>_xlfn.RANK.AVG(Table2[[#This Row],[6M Return vs Nifty Z-Score]],Table2[6M Return vs Nifty Z-Score])</f>
        <v>377</v>
      </c>
      <c r="AU378">
        <f>_xlfn.RANK.AVG(Table2[[#This Row],[Sharpe Ratio Z-Score]],Table2[Sharpe Ratio Z-Score])</f>
        <v>462</v>
      </c>
      <c r="AV378">
        <f>(Table2[[#This Row],[Rank 1Y]]+Table2[[#This Row],[Rank 6M]]+Table2[[#This Row],[Rank Sharpe]])/3</f>
        <v>383.33333333333331</v>
      </c>
    </row>
    <row r="379" spans="1:48" x14ac:dyDescent="0.3">
      <c r="A379" t="s">
        <v>474</v>
      </c>
      <c r="B379" t="s">
        <v>475</v>
      </c>
      <c r="C379" t="s">
        <v>10305</v>
      </c>
      <c r="D379" t="s">
        <v>133</v>
      </c>
      <c r="E379">
        <v>46160.972676390003</v>
      </c>
      <c r="F379">
        <v>52209.3</v>
      </c>
      <c r="G379">
        <v>-0.31683784420189198</v>
      </c>
      <c r="H379">
        <f>(Table2[[#This Row],[1Y Return vs Nifty]]-AVERAGE(Table2[1Y Return vs Nifty]))/_xlfn.STDEV.P(Table2[1Y Return vs Nifty])</f>
        <v>-0.46229805268520557</v>
      </c>
      <c r="I379">
        <v>-4.0908986940384402</v>
      </c>
      <c r="J379">
        <f>(Table2[[#This Row],[1M Return vs Nifty]]-AVERAGE(Table2[1M Return vs Nifty]))/_xlfn.STDEV.P(Table2[1M Return vs Nifty])</f>
        <v>-0.52891111015183445</v>
      </c>
      <c r="K379">
        <v>23.908623231831299</v>
      </c>
      <c r="L379">
        <f>(Table2[[#This Row],[6M Return vs Nifty]]-AVERAGE(Table2[6M Return vs Nifty]))/_xlfn.STDEV.P(Table2[6M Return vs Nifty])</f>
        <v>0.59028798086760614</v>
      </c>
      <c r="M379">
        <v>-1.2515802221665</v>
      </c>
      <c r="N379">
        <f>(Table2[[#This Row],[1W Return vs Nifty]]-AVERAGE(Table2[1W Return vs Nifty]))/_xlfn.STDEV.P(Table2[1W Return vs Nifty])</f>
        <v>-0.42640331327532766</v>
      </c>
      <c r="O379">
        <v>52532.4</v>
      </c>
      <c r="P379">
        <v>52811.713769003502</v>
      </c>
      <c r="Q379">
        <v>46892.630862686601</v>
      </c>
      <c r="R379">
        <v>49.133512273801898</v>
      </c>
      <c r="S379" s="2">
        <f>(Table2[[#This Row],[Close Price]]-Table2[[#This Row],[20D EMA]])/Table2[[#This Row],[20D EMA]]</f>
        <v>-6.1504899833245488E-3</v>
      </c>
      <c r="T379" s="2">
        <f>(Table2[[#This Row],[Close Price]]-Table2[[#This Row],[50D EMA]])/Table2[[#This Row],[50D EMA]]</f>
        <v>-1.140682106319129E-2</v>
      </c>
      <c r="U379" s="2">
        <f>(Table2[[#This Row],[Close Price]]-Table2[[#This Row],[200D EMA]])/Table2[[#This Row],[200D EMA]]</f>
        <v>0.11337963000800583</v>
      </c>
      <c r="V379">
        <v>0.93292315539474302</v>
      </c>
      <c r="W379">
        <v>51840.05</v>
      </c>
      <c r="X379">
        <v>52825.8</v>
      </c>
      <c r="Y379">
        <v>51840.05</v>
      </c>
      <c r="Z379">
        <v>52825.8</v>
      </c>
      <c r="AA379">
        <v>49500</v>
      </c>
      <c r="AB379">
        <v>55408.45</v>
      </c>
      <c r="AC379" s="2">
        <f>(Table2[[#This Row],[Close Price]]/Table2[[#This Row],[Day Low]])-1</f>
        <v>7.1228712163664554E-3</v>
      </c>
      <c r="AD379" s="2">
        <f>(Table2[[#This Row],[Day High]]/Table2[[#This Row],[Close Price]])-1</f>
        <v>1.1808241060500713E-2</v>
      </c>
      <c r="AE379" s="2">
        <f>(Table2[[#This Row],[Close Price]]/Table2[[#This Row],[Current Week Low]])-1</f>
        <v>7.1228712163664554E-3</v>
      </c>
      <c r="AF379" s="2">
        <f>(Table2[[#This Row],[Current Week High]]/Table2[[#This Row],[Close Price]])-1</f>
        <v>1.1808241060500713E-2</v>
      </c>
      <c r="AG379" s="2">
        <f>(Table2[[#This Row],[Close Price]]/Table2[[#This Row],[Current Month Low]])-1</f>
        <v>5.4733333333333301E-2</v>
      </c>
      <c r="AH379" s="2">
        <f>(Table2[[#This Row],[Current Month High]]/Table2[[#This Row],[Close Price]])-1</f>
        <v>6.1275481571290813E-2</v>
      </c>
      <c r="AI379">
        <v>14.910561911383599</v>
      </c>
      <c r="AJ379">
        <v>49.264531401435697</v>
      </c>
      <c r="AK379" t="str">
        <f>IF(AND(Table2[[#This Row],[20D EMA]]&gt;Table2[[#This Row],[50D EMA]],Table2[[#This Row],[50D EMA]]&gt;Table2[[#This Row],[200D EMA]]),"Uptrend","Downtrend/NoTrend")</f>
        <v>Downtrend/NoTrend</v>
      </c>
      <c r="AL379">
        <v>-7.0000000000000007E-2</v>
      </c>
      <c r="AM379" t="s">
        <v>10339</v>
      </c>
      <c r="AN379">
        <v>1.23</v>
      </c>
      <c r="AO379" t="s">
        <v>10340</v>
      </c>
      <c r="AP379">
        <v>3.99965009838E-4</v>
      </c>
      <c r="AQ379">
        <f>(Table2[[#This Row],[Sharpe Ratio]]-AVERAGE(Table2[Sharpe Ratio]))/_xlfn.STDEV.P(Table2[Sharpe Ratio])</f>
        <v>-0.74607459842068846</v>
      </c>
      <c r="AR3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9">
        <f>_xlfn.RANK.AVG(Table2[[#This Row],[1Y Return vs Nifty Z-Score]],Table2[1Y Return vs Nifty Z-Score])</f>
        <v>459</v>
      </c>
      <c r="AT379">
        <f>_xlfn.RANK.AVG(Table2[[#This Row],[6M Return vs Nifty Z-Score]],Table2[6M Return vs Nifty Z-Score])</f>
        <v>170</v>
      </c>
      <c r="AU379">
        <f>_xlfn.RANK.AVG(Table2[[#This Row],[Sharpe Ratio Z-Score]],Table2[Sharpe Ratio Z-Score])</f>
        <v>524</v>
      </c>
      <c r="AV379">
        <f>(Table2[[#This Row],[Rank 1Y]]+Table2[[#This Row],[Rank 6M]]+Table2[[#This Row],[Rank Sharpe]])/3</f>
        <v>384.33333333333331</v>
      </c>
    </row>
    <row r="380" spans="1:48" x14ac:dyDescent="0.3">
      <c r="A380" t="s">
        <v>855</v>
      </c>
      <c r="B380" t="s">
        <v>856</v>
      </c>
      <c r="C380" t="s">
        <v>10295</v>
      </c>
      <c r="D380" t="s">
        <v>54</v>
      </c>
      <c r="E380">
        <v>18262.675712904002</v>
      </c>
      <c r="F380">
        <v>215.76</v>
      </c>
      <c r="G380">
        <v>19.806877749881899</v>
      </c>
      <c r="H380">
        <f>(Table2[[#This Row],[1Y Return vs Nifty]]-AVERAGE(Table2[1Y Return vs Nifty]))/_xlfn.STDEV.P(Table2[1Y Return vs Nifty])</f>
        <v>-0.14315781735536745</v>
      </c>
      <c r="I380">
        <v>2.9453371478007799</v>
      </c>
      <c r="J380">
        <f>(Table2[[#This Row],[1M Return vs Nifty]]-AVERAGE(Table2[1M Return vs Nifty]))/_xlfn.STDEV.P(Table2[1M Return vs Nifty])</f>
        <v>0.13292054130688111</v>
      </c>
      <c r="K380">
        <v>5.5572892212291496</v>
      </c>
      <c r="L380">
        <f>(Table2[[#This Row],[6M Return vs Nifty]]-AVERAGE(Table2[6M Return vs Nifty]))/_xlfn.STDEV.P(Table2[6M Return vs Nifty])</f>
        <v>-3.9405056889976392E-2</v>
      </c>
      <c r="M380">
        <v>4.3671762498335198</v>
      </c>
      <c r="N380">
        <f>(Table2[[#This Row],[1W Return vs Nifty]]-AVERAGE(Table2[1W Return vs Nifty]))/_xlfn.STDEV.P(Table2[1W Return vs Nifty])</f>
        <v>0.77658804877411847</v>
      </c>
      <c r="O380">
        <v>208.88</v>
      </c>
      <c r="P380">
        <v>204.34756694458301</v>
      </c>
      <c r="Q380">
        <v>182.862496981265</v>
      </c>
      <c r="R380">
        <v>64.822188638396199</v>
      </c>
      <c r="S380" s="2">
        <f>(Table2[[#This Row],[Close Price]]-Table2[[#This Row],[20D EMA]])/Table2[[#This Row],[20D EMA]]</f>
        <v>3.2937571811566431E-2</v>
      </c>
      <c r="T380" s="2">
        <f>(Table2[[#This Row],[Close Price]]-Table2[[#This Row],[50D EMA]])/Table2[[#This Row],[50D EMA]]</f>
        <v>5.5848147477635099E-2</v>
      </c>
      <c r="U380" s="2">
        <f>(Table2[[#This Row],[Close Price]]-Table2[[#This Row],[200D EMA]])/Table2[[#This Row],[200D EMA]]</f>
        <v>0.17990295200937498</v>
      </c>
      <c r="V380">
        <v>0.86110864467136095</v>
      </c>
      <c r="W380">
        <v>212.81</v>
      </c>
      <c r="X380">
        <v>216.9</v>
      </c>
      <c r="Y380">
        <v>212.81</v>
      </c>
      <c r="Z380">
        <v>216.9</v>
      </c>
      <c r="AA380">
        <v>195.36</v>
      </c>
      <c r="AB380">
        <v>220.8</v>
      </c>
      <c r="AC380" s="2">
        <f>(Table2[[#This Row],[Close Price]]/Table2[[#This Row],[Day Low]])-1</f>
        <v>1.3862130538978334E-2</v>
      </c>
      <c r="AD380" s="2">
        <f>(Table2[[#This Row],[Day High]]/Table2[[#This Row],[Close Price]])-1</f>
        <v>5.2836484983316279E-3</v>
      </c>
      <c r="AE380" s="2">
        <f>(Table2[[#This Row],[Close Price]]/Table2[[#This Row],[Current Week Low]])-1</f>
        <v>1.3862130538978334E-2</v>
      </c>
      <c r="AF380" s="2">
        <f>(Table2[[#This Row],[Current Week High]]/Table2[[#This Row],[Close Price]])-1</f>
        <v>5.2836484983316279E-3</v>
      </c>
      <c r="AG380" s="2">
        <f>(Table2[[#This Row],[Close Price]]/Table2[[#This Row],[Current Month Low]])-1</f>
        <v>0.1044226044226042</v>
      </c>
      <c r="AH380" s="2">
        <f>(Table2[[#This Row],[Current Month High]]/Table2[[#This Row],[Close Price]])-1</f>
        <v>2.3359288097886566E-2</v>
      </c>
      <c r="AI380">
        <v>6.7853170189098897</v>
      </c>
      <c r="AJ380">
        <v>72.126047068209004</v>
      </c>
      <c r="AK380" t="str">
        <f>IF(AND(Table2[[#This Row],[20D EMA]]&gt;Table2[[#This Row],[50D EMA]],Table2[[#This Row],[50D EMA]]&gt;Table2[[#This Row],[200D EMA]]),"Uptrend","Downtrend/NoTrend")</f>
        <v>Uptrend</v>
      </c>
      <c r="AL380">
        <v>0.19</v>
      </c>
      <c r="AM380" t="s">
        <v>10340</v>
      </c>
      <c r="AN380">
        <v>7.65</v>
      </c>
      <c r="AO380" t="s">
        <v>10340</v>
      </c>
      <c r="AP380">
        <v>1.7369135464538998E-2</v>
      </c>
      <c r="AQ380">
        <f>(Table2[[#This Row],[Sharpe Ratio]]-AVERAGE(Table2[Sharpe Ratio]))/_xlfn.STDEV.P(Table2[Sharpe Ratio])</f>
        <v>-0.55252260875849402</v>
      </c>
      <c r="AR3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0.17442310707716169</v>
      </c>
      <c r="AS380">
        <f>_xlfn.RANK.AVG(Table2[[#This Row],[1Y Return vs Nifty Z-Score]],Table2[1Y Return vs Nifty Z-Score])</f>
        <v>344</v>
      </c>
      <c r="AT380">
        <f>_xlfn.RANK.AVG(Table2[[#This Row],[6M Return vs Nifty Z-Score]],Table2[6M Return vs Nifty Z-Score])</f>
        <v>322</v>
      </c>
      <c r="AU380">
        <f>_xlfn.RANK.AVG(Table2[[#This Row],[Sharpe Ratio Z-Score]],Table2[Sharpe Ratio Z-Score])</f>
        <v>489</v>
      </c>
      <c r="AV380">
        <f>(Table2[[#This Row],[Rank 1Y]]+Table2[[#This Row],[Rank 6M]]+Table2[[#This Row],[Rank Sharpe]])/3</f>
        <v>385</v>
      </c>
    </row>
    <row r="381" spans="1:48" x14ac:dyDescent="0.3">
      <c r="A381" t="s">
        <v>1224</v>
      </c>
      <c r="B381" t="s">
        <v>1225</v>
      </c>
      <c r="C381" t="s">
        <v>10295</v>
      </c>
      <c r="D381" t="s">
        <v>552</v>
      </c>
      <c r="E381">
        <v>9728.453727225</v>
      </c>
      <c r="F381">
        <v>1092.75</v>
      </c>
      <c r="G381">
        <v>0.861816859207163</v>
      </c>
      <c r="H381">
        <f>(Table2[[#This Row],[1Y Return vs Nifty]]-AVERAGE(Table2[1Y Return vs Nifty]))/_xlfn.STDEV.P(Table2[1Y Return vs Nifty])</f>
        <v>-0.44360587142971347</v>
      </c>
      <c r="I381">
        <v>-2.21213689170163</v>
      </c>
      <c r="J381">
        <f>(Table2[[#This Row],[1M Return vs Nifty]]-AVERAGE(Table2[1M Return vs Nifty]))/_xlfn.STDEV.P(Table2[1M Return vs Nifty])</f>
        <v>-0.35219389170039861</v>
      </c>
      <c r="K381">
        <v>4.6641847891096901</v>
      </c>
      <c r="L381">
        <f>(Table2[[#This Row],[6M Return vs Nifty]]-AVERAGE(Table2[6M Return vs Nifty]))/_xlfn.STDEV.P(Table2[6M Return vs Nifty])</f>
        <v>-7.0050330011328626E-2</v>
      </c>
      <c r="M381">
        <v>0.76674401360210498</v>
      </c>
      <c r="N381">
        <f>(Table2[[#This Row],[1W Return vs Nifty]]-AVERAGE(Table2[1W Return vs Nifty]))/_xlfn.STDEV.P(Table2[1W Return vs Nifty])</f>
        <v>5.7255098093317788E-3</v>
      </c>
      <c r="O381">
        <v>1039.05</v>
      </c>
      <c r="P381">
        <v>1019.67320123068</v>
      </c>
      <c r="Q381">
        <v>944.88304421471901</v>
      </c>
      <c r="R381">
        <v>72.362366468433507</v>
      </c>
      <c r="S381" s="2">
        <f>(Table2[[#This Row],[Close Price]]-Table2[[#This Row],[20D EMA]])/Table2[[#This Row],[20D EMA]]</f>
        <v>5.1681824743756363E-2</v>
      </c>
      <c r="T381" s="2">
        <f>(Table2[[#This Row],[Close Price]]-Table2[[#This Row],[50D EMA]])/Table2[[#This Row],[50D EMA]]</f>
        <v>7.1666881782438754E-2</v>
      </c>
      <c r="U381" s="2">
        <f>(Table2[[#This Row],[Close Price]]-Table2[[#This Row],[200D EMA]])/Table2[[#This Row],[200D EMA]]</f>
        <v>0.15649233700470458</v>
      </c>
      <c r="V381">
        <v>0.58654225339684396</v>
      </c>
      <c r="W381">
        <v>1067.95</v>
      </c>
      <c r="X381">
        <v>1110</v>
      </c>
      <c r="Y381">
        <v>1067.95</v>
      </c>
      <c r="Z381">
        <v>1110</v>
      </c>
      <c r="AA381">
        <v>977.15</v>
      </c>
      <c r="AB381">
        <v>1110</v>
      </c>
      <c r="AC381" s="2">
        <f>(Table2[[#This Row],[Close Price]]/Table2[[#This Row],[Day Low]])-1</f>
        <v>2.3222060957909907E-2</v>
      </c>
      <c r="AD381" s="2">
        <f>(Table2[[#This Row],[Day High]]/Table2[[#This Row],[Close Price]])-1</f>
        <v>1.5785861358956765E-2</v>
      </c>
      <c r="AE381" s="2">
        <f>(Table2[[#This Row],[Close Price]]/Table2[[#This Row],[Current Week Low]])-1</f>
        <v>2.3222060957909907E-2</v>
      </c>
      <c r="AF381" s="2">
        <f>(Table2[[#This Row],[Current Week High]]/Table2[[#This Row],[Close Price]])-1</f>
        <v>1.5785861358956765E-2</v>
      </c>
      <c r="AG381" s="2">
        <f>(Table2[[#This Row],[Close Price]]/Table2[[#This Row],[Current Month Low]])-1</f>
        <v>0.11830322877756738</v>
      </c>
      <c r="AH381" s="2">
        <f>(Table2[[#This Row],[Current Month High]]/Table2[[#This Row],[Close Price]])-1</f>
        <v>1.5785861358956765E-2</v>
      </c>
      <c r="AI381">
        <v>9.3571265156714603</v>
      </c>
      <c r="AJ381">
        <v>40.700444215541097</v>
      </c>
      <c r="AK381" t="str">
        <f>IF(AND(Table2[[#This Row],[20D EMA]]&gt;Table2[[#This Row],[50D EMA]],Table2[[#This Row],[50D EMA]]&gt;Table2[[#This Row],[200D EMA]]),"Uptrend","Downtrend/NoTrend")</f>
        <v>Uptrend</v>
      </c>
      <c r="AL381">
        <v>0.25</v>
      </c>
      <c r="AM381" t="s">
        <v>10340</v>
      </c>
      <c r="AN381">
        <v>8.0299999999999994</v>
      </c>
      <c r="AO381" t="s">
        <v>10340</v>
      </c>
      <c r="AP381">
        <v>5.5645852761374001E-2</v>
      </c>
      <c r="AQ381">
        <f>(Table2[[#This Row],[Sharpe Ratio]]-AVERAGE(Table2[Sharpe Ratio]))/_xlfn.STDEV.P(Table2[Sharpe Ratio])</f>
        <v>-0.11593469125735616</v>
      </c>
      <c r="AR3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-0.97605927458946518</v>
      </c>
      <c r="AS381">
        <f>_xlfn.RANK.AVG(Table2[[#This Row],[1Y Return vs Nifty Z-Score]],Table2[1Y Return vs Nifty Z-Score])</f>
        <v>446</v>
      </c>
      <c r="AT381">
        <f>_xlfn.RANK.AVG(Table2[[#This Row],[6M Return vs Nifty Z-Score]],Table2[6M Return vs Nifty Z-Score])</f>
        <v>331</v>
      </c>
      <c r="AU381">
        <f>_xlfn.RANK.AVG(Table2[[#This Row],[Sharpe Ratio Z-Score]],Table2[Sharpe Ratio Z-Score])</f>
        <v>378</v>
      </c>
      <c r="AV381">
        <f>(Table2[[#This Row],[Rank 1Y]]+Table2[[#This Row],[Rank 6M]]+Table2[[#This Row],[Rank Sharpe]])/3</f>
        <v>385</v>
      </c>
    </row>
    <row r="382" spans="1:48" x14ac:dyDescent="0.3">
      <c r="A382" t="s">
        <v>1084</v>
      </c>
      <c r="B382" t="s">
        <v>1085</v>
      </c>
      <c r="C382" t="s">
        <v>10298</v>
      </c>
      <c r="D382" t="s">
        <v>46</v>
      </c>
      <c r="E382">
        <v>12033.32720593</v>
      </c>
      <c r="F382">
        <v>214.1</v>
      </c>
      <c r="G382">
        <v>6.3339808503716704</v>
      </c>
      <c r="H382">
        <f>(Table2[[#This Row],[1Y Return vs Nifty]]-AVERAGE(Table2[1Y Return vs Nifty]))/_xlfn.STDEV.P(Table2[1Y Return vs Nifty])</f>
        <v>-0.3568233040783278</v>
      </c>
      <c r="I382">
        <v>-16.940178788416802</v>
      </c>
      <c r="J382">
        <f>(Table2[[#This Row],[1M Return vs Nifty]]-AVERAGE(Table2[1M Return vs Nifty]))/_xlfn.STDEV.P(Table2[1M Return vs Nifty])</f>
        <v>-1.7375204370806963</v>
      </c>
      <c r="K382">
        <v>-14.0515538514112</v>
      </c>
      <c r="L382">
        <f>(Table2[[#This Row],[6M Return vs Nifty]]-AVERAGE(Table2[6M Return vs Nifty]))/_xlfn.STDEV.P(Table2[6M Return vs Nifty])</f>
        <v>-0.71224725758171115</v>
      </c>
      <c r="M382">
        <v>-2.6792301773957199</v>
      </c>
      <c r="N382">
        <f>(Table2[[#This Row],[1W Return vs Nifty]]-AVERAGE(Table2[1W Return vs Nifty]))/_xlfn.STDEV.P(Table2[1W Return vs Nifty])</f>
        <v>-0.73206713279297553</v>
      </c>
      <c r="O382">
        <v>229.13</v>
      </c>
      <c r="P382">
        <v>240.67906060934001</v>
      </c>
      <c r="Q382">
        <v>216.56576115425801</v>
      </c>
      <c r="R382">
        <v>27.259663607416599</v>
      </c>
      <c r="S382" s="2">
        <f>(Table2[[#This Row],[Close Price]]-Table2[[#This Row],[20D EMA]])/Table2[[#This Row],[20D EMA]]</f>
        <v>-6.5595949897438138E-2</v>
      </c>
      <c r="T382" s="2">
        <f>(Table2[[#This Row],[Close Price]]-Table2[[#This Row],[50D EMA]])/Table2[[#This Row],[50D EMA]]</f>
        <v>-0.11043362285879126</v>
      </c>
      <c r="U382" s="2">
        <f>(Table2[[#This Row],[Close Price]]-Table2[[#This Row],[200D EMA]])/Table2[[#This Row],[200D EMA]]</f>
        <v>-1.1385738637150852E-2</v>
      </c>
      <c r="V382">
        <v>0.48826470786565102</v>
      </c>
      <c r="W382">
        <v>212.55</v>
      </c>
      <c r="X382">
        <v>218.4</v>
      </c>
      <c r="Y382">
        <v>212.55</v>
      </c>
      <c r="Z382">
        <v>218.4</v>
      </c>
      <c r="AA382">
        <v>212.55</v>
      </c>
      <c r="AB382">
        <v>266.75</v>
      </c>
      <c r="AC382" s="2">
        <f>(Table2[[#This Row],[Close Price]]/Table2[[#This Row],[Day Low]])-1</f>
        <v>7.2924017878146508E-3</v>
      </c>
      <c r="AD382" s="2">
        <f>(Table2[[#This Row],[Day High]]/Table2[[#This Row],[Close Price]])-1</f>
        <v>2.0084072863148172E-2</v>
      </c>
      <c r="AE382" s="2">
        <f>(Table2[[#This Row],[Close Price]]/Table2[[#This Row],[Current Week Low]])-1</f>
        <v>7.2924017878146508E-3</v>
      </c>
      <c r="AF382" s="2">
        <f>(Table2[[#This Row],[Current Week High]]/Table2[[#This Row],[Close Price]])-1</f>
        <v>2.0084072863148172E-2</v>
      </c>
      <c r="AG382" s="2">
        <f>(Table2[[#This Row],[Close Price]]/Table2[[#This Row],[Current Month Low]])-1</f>
        <v>7.2924017878146508E-3</v>
      </c>
      <c r="AH382" s="2">
        <f>(Table2[[#This Row],[Current Month High]]/Table2[[#This Row],[Close Price]])-1</f>
        <v>0.24591312470808036</v>
      </c>
      <c r="AI382">
        <v>41.943017281644003</v>
      </c>
      <c r="AJ382">
        <v>83.855732073851399</v>
      </c>
      <c r="AK382" t="str">
        <f>IF(AND(Table2[[#This Row],[20D EMA]]&gt;Table2[[#This Row],[50D EMA]],Table2[[#This Row],[50D EMA]]&gt;Table2[[#This Row],[200D EMA]]),"Uptrend","Downtrend/NoTrend")</f>
        <v>Downtrend/NoTrend</v>
      </c>
      <c r="AL382">
        <v>-0.11</v>
      </c>
      <c r="AM382" t="s">
        <v>10339</v>
      </c>
      <c r="AN382">
        <v>-8.1300000000000008</v>
      </c>
      <c r="AO382" t="s">
        <v>10339</v>
      </c>
      <c r="AP382">
        <v>0.11679366971401201</v>
      </c>
      <c r="AQ382">
        <f>(Table2[[#This Row],[Sharpe Ratio]]-AVERAGE(Table2[Sharpe Ratio]))/_xlfn.STDEV.P(Table2[Sharpe Ratio])</f>
        <v>0.58152318779907097</v>
      </c>
      <c r="AR3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2">
        <f>_xlfn.RANK.AVG(Table2[[#This Row],[1Y Return vs Nifty Z-Score]],Table2[1Y Return vs Nifty Z-Score])</f>
        <v>401</v>
      </c>
      <c r="AT382">
        <f>_xlfn.RANK.AVG(Table2[[#This Row],[6M Return vs Nifty Z-Score]],Table2[6M Return vs Nifty Z-Score])</f>
        <v>554</v>
      </c>
      <c r="AU382">
        <f>_xlfn.RANK.AVG(Table2[[#This Row],[Sharpe Ratio Z-Score]],Table2[Sharpe Ratio Z-Score])</f>
        <v>201</v>
      </c>
      <c r="AV382">
        <f>(Table2[[#This Row],[Rank 1Y]]+Table2[[#This Row],[Rank 6M]]+Table2[[#This Row],[Rank Sharpe]])/3</f>
        <v>385.33333333333331</v>
      </c>
    </row>
    <row r="383" spans="1:48" x14ac:dyDescent="0.3">
      <c r="A383" t="s">
        <v>976</v>
      </c>
      <c r="B383" t="s">
        <v>977</v>
      </c>
      <c r="C383" t="s">
        <v>10295</v>
      </c>
      <c r="D383" t="s">
        <v>246</v>
      </c>
      <c r="E383">
        <v>14893.596626099999</v>
      </c>
      <c r="F383">
        <v>1168.9000000000001</v>
      </c>
      <c r="G383">
        <v>27.8106476395992</v>
      </c>
      <c r="H383">
        <f>(Table2[[#This Row],[1Y Return vs Nifty]]-AVERAGE(Table2[1Y Return vs Nifty]))/_xlfn.STDEV.P(Table2[1Y Return vs Nifty])</f>
        <v>-1.6226734763383169E-2</v>
      </c>
      <c r="I383">
        <v>8.9902890096726598</v>
      </c>
      <c r="J383">
        <f>(Table2[[#This Row],[1M Return vs Nifty]]-AVERAGE(Table2[1M Return vs Nifty]))/_xlfn.STDEV.P(Table2[1M Return vs Nifty])</f>
        <v>0.70151155554516165</v>
      </c>
      <c r="K383">
        <v>16.074349407600799</v>
      </c>
      <c r="L383">
        <f>(Table2[[#This Row],[6M Return vs Nifty]]-AVERAGE(Table2[6M Return vs Nifty]))/_xlfn.STDEV.P(Table2[6M Return vs Nifty])</f>
        <v>0.32146895767537625</v>
      </c>
      <c r="M383">
        <v>6.2734347187174304</v>
      </c>
      <c r="N383">
        <f>(Table2[[#This Row],[1W Return vs Nifty]]-AVERAGE(Table2[1W Return vs Nifty]))/_xlfn.STDEV.P(Table2[1W Return vs Nifty])</f>
        <v>1.1847232799998757</v>
      </c>
      <c r="O383">
        <v>1070.33</v>
      </c>
      <c r="P383">
        <v>1031.1544377524399</v>
      </c>
      <c r="Q383">
        <v>930.83143576632403</v>
      </c>
      <c r="R383">
        <v>81.361975843973298</v>
      </c>
      <c r="S383" s="2">
        <f>(Table2[[#This Row],[Close Price]]-Table2[[#This Row],[20D EMA]])/Table2[[#This Row],[20D EMA]]</f>
        <v>9.2093092784468505E-2</v>
      </c>
      <c r="T383" s="2">
        <f>(Table2[[#This Row],[Close Price]]-Table2[[#This Row],[50D EMA]])/Table2[[#This Row],[50D EMA]]</f>
        <v>0.13358383303649246</v>
      </c>
      <c r="U383" s="2">
        <f>(Table2[[#This Row],[Close Price]]-Table2[[#This Row],[200D EMA]])/Table2[[#This Row],[200D EMA]]</f>
        <v>0.25575905054998682</v>
      </c>
      <c r="V383">
        <v>1.5251437853374701</v>
      </c>
      <c r="W383">
        <v>1133.05</v>
      </c>
      <c r="X383">
        <v>1175</v>
      </c>
      <c r="Y383">
        <v>1133.05</v>
      </c>
      <c r="Z383">
        <v>1175</v>
      </c>
      <c r="AA383">
        <v>970</v>
      </c>
      <c r="AB383">
        <v>1175</v>
      </c>
      <c r="AC383" s="2">
        <f>(Table2[[#This Row],[Close Price]]/Table2[[#This Row],[Day Low]])-1</f>
        <v>3.1640263006928349E-2</v>
      </c>
      <c r="AD383" s="2">
        <f>(Table2[[#This Row],[Day High]]/Table2[[#This Row],[Close Price]])-1</f>
        <v>5.2185815724183904E-3</v>
      </c>
      <c r="AE383" s="2">
        <f>(Table2[[#This Row],[Close Price]]/Table2[[#This Row],[Current Week Low]])-1</f>
        <v>3.1640263006928349E-2</v>
      </c>
      <c r="AF383" s="2">
        <f>(Table2[[#This Row],[Current Week High]]/Table2[[#This Row],[Close Price]])-1</f>
        <v>5.2185815724183904E-3</v>
      </c>
      <c r="AG383" s="2">
        <f>(Table2[[#This Row],[Close Price]]/Table2[[#This Row],[Current Month Low]])-1</f>
        <v>0.2050515463917526</v>
      </c>
      <c r="AH383" s="2">
        <f>(Table2[[#This Row],[Current Month High]]/Table2[[#This Row],[Close Price]])-1</f>
        <v>5.2185815724183904E-3</v>
      </c>
      <c r="AI383">
        <v>0.52185815724183904</v>
      </c>
      <c r="AJ383">
        <v>58.034205367403501</v>
      </c>
      <c r="AK383" t="str">
        <f>IF(AND(Table2[[#This Row],[20D EMA]]&gt;Table2[[#This Row],[50D EMA]],Table2[[#This Row],[50D EMA]]&gt;Table2[[#This Row],[200D EMA]]),"Uptrend","Downtrend/NoTrend")</f>
        <v>Uptrend</v>
      </c>
      <c r="AL383">
        <v>0.17</v>
      </c>
      <c r="AM383" t="s">
        <v>10340</v>
      </c>
      <c r="AN383">
        <v>18.850000000000001</v>
      </c>
      <c r="AO383" t="s">
        <v>10340</v>
      </c>
      <c r="AP383">
        <v>-2.7900594471617999E-2</v>
      </c>
      <c r="AQ383">
        <f>(Table2[[#This Row],[Sharpe Ratio]]-AVERAGE(Table2[Sharpe Ratio]))/_xlfn.STDEV.P(Table2[Sharpe Ratio])</f>
        <v>-1.0688735007483865</v>
      </c>
      <c r="AR3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1.122603557708644</v>
      </c>
      <c r="AS383">
        <f>_xlfn.RANK.AVG(Table2[[#This Row],[1Y Return vs Nifty Z-Score]],Table2[1Y Return vs Nifty Z-Score])</f>
        <v>305</v>
      </c>
      <c r="AT383">
        <f>_xlfn.RANK.AVG(Table2[[#This Row],[6M Return vs Nifty Z-Score]],Table2[6M Return vs Nifty Z-Score])</f>
        <v>224</v>
      </c>
      <c r="AU383">
        <f>_xlfn.RANK.AVG(Table2[[#This Row],[Sharpe Ratio Z-Score]],Table2[Sharpe Ratio Z-Score])</f>
        <v>631</v>
      </c>
      <c r="AV383">
        <f>(Table2[[#This Row],[Rank 1Y]]+Table2[[#This Row],[Rank 6M]]+Table2[[#This Row],[Rank Sharpe]])/3</f>
        <v>386.66666666666669</v>
      </c>
    </row>
    <row r="384" spans="1:48" x14ac:dyDescent="0.3">
      <c r="A384" t="s">
        <v>463</v>
      </c>
      <c r="B384" t="s">
        <v>464</v>
      </c>
      <c r="C384" t="s">
        <v>10295</v>
      </c>
      <c r="D384" t="s">
        <v>54</v>
      </c>
      <c r="E384">
        <v>48063.721576249998</v>
      </c>
      <c r="F384">
        <v>4361.8999999999996</v>
      </c>
      <c r="G384">
        <v>38.574979999269203</v>
      </c>
      <c r="H384">
        <f>(Table2[[#This Row],[1Y Return vs Nifty]]-AVERAGE(Table2[1Y Return vs Nifty]))/_xlfn.STDEV.P(Table2[1Y Return vs Nifty])</f>
        <v>0.15448386519379553</v>
      </c>
      <c r="I384">
        <v>-4.6797370542519303</v>
      </c>
      <c r="J384">
        <f>(Table2[[#This Row],[1M Return vs Nifty]]-AVERAGE(Table2[1M Return vs Nifty]))/_xlfn.STDEV.P(Table2[1M Return vs Nifty])</f>
        <v>-0.58429752316332162</v>
      </c>
      <c r="K384">
        <v>-9.1605188205792292</v>
      </c>
      <c r="L384">
        <f>(Table2[[#This Row],[6M Return vs Nifty]]-AVERAGE(Table2[6M Return vs Nifty]))/_xlfn.STDEV.P(Table2[6M Return vs Nifty])</f>
        <v>-0.54442018274540738</v>
      </c>
      <c r="M384">
        <v>5.1768508492116201</v>
      </c>
      <c r="N384">
        <f>(Table2[[#This Row],[1W Return vs Nifty]]-AVERAGE(Table2[1W Return vs Nifty]))/_xlfn.STDEV.P(Table2[1W Return vs Nifty])</f>
        <v>0.94994162869462173</v>
      </c>
      <c r="O384">
        <v>4181.8599999999997</v>
      </c>
      <c r="P384">
        <v>4284.0785146277904</v>
      </c>
      <c r="Q384">
        <v>4021.0679376656699</v>
      </c>
      <c r="R384">
        <v>63.559376708411797</v>
      </c>
      <c r="S384" s="2">
        <f>(Table2[[#This Row],[Close Price]]-Table2[[#This Row],[20D EMA]])/Table2[[#This Row],[20D EMA]]</f>
        <v>4.3052612952131343E-2</v>
      </c>
      <c r="T384" s="2">
        <f>(Table2[[#This Row],[Close Price]]-Table2[[#This Row],[50D EMA]])/Table2[[#This Row],[50D EMA]]</f>
        <v>1.8165279909434753E-2</v>
      </c>
      <c r="U384" s="2">
        <f>(Table2[[#This Row],[Close Price]]-Table2[[#This Row],[200D EMA]])/Table2[[#This Row],[200D EMA]]</f>
        <v>8.4761577674858007E-2</v>
      </c>
      <c r="V384">
        <v>0.47321626604828998</v>
      </c>
      <c r="W384">
        <v>4268.8500000000004</v>
      </c>
      <c r="X384">
        <v>4390</v>
      </c>
      <c r="Y384">
        <v>4268.8500000000004</v>
      </c>
      <c r="Z384">
        <v>4390</v>
      </c>
      <c r="AA384">
        <v>3732.9</v>
      </c>
      <c r="AB384">
        <v>4437.95</v>
      </c>
      <c r="AC384" s="2">
        <f>(Table2[[#This Row],[Close Price]]/Table2[[#This Row],[Day Low]])-1</f>
        <v>2.1797439591458856E-2</v>
      </c>
      <c r="AD384" s="2">
        <f>(Table2[[#This Row],[Day High]]/Table2[[#This Row],[Close Price]])-1</f>
        <v>6.4421467709026015E-3</v>
      </c>
      <c r="AE384" s="2">
        <f>(Table2[[#This Row],[Close Price]]/Table2[[#This Row],[Current Week Low]])-1</f>
        <v>2.1797439591458856E-2</v>
      </c>
      <c r="AF384" s="2">
        <f>(Table2[[#This Row],[Current Week High]]/Table2[[#This Row],[Close Price]])-1</f>
        <v>6.4421467709026015E-3</v>
      </c>
      <c r="AG384" s="2">
        <f>(Table2[[#This Row],[Close Price]]/Table2[[#This Row],[Current Month Low]])-1</f>
        <v>0.16850170109030493</v>
      </c>
      <c r="AH384" s="2">
        <f>(Table2[[#This Row],[Current Month High]]/Table2[[#This Row],[Close Price]])-1</f>
        <v>1.7435062702033655E-2</v>
      </c>
      <c r="AI384">
        <v>14.583094523028899</v>
      </c>
      <c r="AJ384">
        <v>69.700624428579701</v>
      </c>
      <c r="AK384" t="str">
        <f>IF(AND(Table2[[#This Row],[20D EMA]]&gt;Table2[[#This Row],[50D EMA]],Table2[[#This Row],[50D EMA]]&gt;Table2[[#This Row],[200D EMA]]),"Uptrend","Downtrend/NoTrend")</f>
        <v>Downtrend/NoTrend</v>
      </c>
      <c r="AL384">
        <v>-0.09</v>
      </c>
      <c r="AM384" t="s">
        <v>10339</v>
      </c>
      <c r="AN384">
        <v>11.51</v>
      </c>
      <c r="AO384" t="s">
        <v>10340</v>
      </c>
      <c r="AP384">
        <v>4.9792980329835999E-2</v>
      </c>
      <c r="AQ384">
        <f>(Table2[[#This Row],[Sharpe Ratio]]-AVERAGE(Table2[Sharpe Ratio]))/_xlfn.STDEV.P(Table2[Sharpe Ratio])</f>
        <v>-0.1826931169203711</v>
      </c>
      <c r="AR3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4">
        <f>_xlfn.RANK.AVG(Table2[[#This Row],[1Y Return vs Nifty Z-Score]],Table2[1Y Return vs Nifty Z-Score])</f>
        <v>256</v>
      </c>
      <c r="AT384">
        <f>_xlfn.RANK.AVG(Table2[[#This Row],[6M Return vs Nifty Z-Score]],Table2[6M Return vs Nifty Z-Score])</f>
        <v>505</v>
      </c>
      <c r="AU384">
        <f>_xlfn.RANK.AVG(Table2[[#This Row],[Sharpe Ratio Z-Score]],Table2[Sharpe Ratio Z-Score])</f>
        <v>400</v>
      </c>
      <c r="AV384">
        <f>(Table2[[#This Row],[Rank 1Y]]+Table2[[#This Row],[Rank 6M]]+Table2[[#This Row],[Rank Sharpe]])/3</f>
        <v>387</v>
      </c>
    </row>
    <row r="385" spans="1:48" x14ac:dyDescent="0.3">
      <c r="A385" t="s">
        <v>906</v>
      </c>
      <c r="B385" t="s">
        <v>907</v>
      </c>
      <c r="C385" t="s">
        <v>10295</v>
      </c>
      <c r="D385" t="s">
        <v>908</v>
      </c>
      <c r="E385">
        <v>16801.952195375001</v>
      </c>
      <c r="F385">
        <v>188.95</v>
      </c>
      <c r="G385">
        <v>21.462382458780802</v>
      </c>
      <c r="H385">
        <f>(Table2[[#This Row],[1Y Return vs Nifty]]-AVERAGE(Table2[1Y Return vs Nifty]))/_xlfn.STDEV.P(Table2[1Y Return vs Nifty])</f>
        <v>-0.11690331381115228</v>
      </c>
      <c r="I385">
        <v>5.7003435691164199</v>
      </c>
      <c r="J385">
        <f>(Table2[[#This Row],[1M Return vs Nifty]]-AVERAGE(Table2[1M Return vs Nifty]))/_xlfn.STDEV.P(Table2[1M Return vs Nifty])</f>
        <v>0.39205774059696147</v>
      </c>
      <c r="K385">
        <v>15.436375424345201</v>
      </c>
      <c r="L385">
        <f>(Table2[[#This Row],[6M Return vs Nifty]]-AVERAGE(Table2[6M Return vs Nifty]))/_xlfn.STDEV.P(Table2[6M Return vs Nifty])</f>
        <v>0.29957802727792221</v>
      </c>
      <c r="M385">
        <v>-5.3394774472027899</v>
      </c>
      <c r="N385">
        <f>(Table2[[#This Row],[1W Return vs Nifty]]-AVERAGE(Table2[1W Return vs Nifty]))/_xlfn.STDEV.P(Table2[1W Return vs Nifty])</f>
        <v>-1.3016334598693267</v>
      </c>
      <c r="O385">
        <v>190.09</v>
      </c>
      <c r="P385">
        <v>182.586191971939</v>
      </c>
      <c r="Q385">
        <v>161.956028652426</v>
      </c>
      <c r="R385">
        <v>43.614362437177299</v>
      </c>
      <c r="S385" s="2">
        <f>(Table2[[#This Row],[Close Price]]-Table2[[#This Row],[20D EMA]])/Table2[[#This Row],[20D EMA]]</f>
        <v>-5.9971592403599075E-3</v>
      </c>
      <c r="T385" s="2">
        <f>(Table2[[#This Row],[Close Price]]-Table2[[#This Row],[50D EMA]])/Table2[[#This Row],[50D EMA]]</f>
        <v>3.4853720094228248E-2</v>
      </c>
      <c r="U385" s="2">
        <f>(Table2[[#This Row],[Close Price]]-Table2[[#This Row],[200D EMA]])/Table2[[#This Row],[200D EMA]]</f>
        <v>0.16667469295326931</v>
      </c>
      <c r="V385">
        <v>0.60980357524116902</v>
      </c>
      <c r="W385">
        <v>186.3</v>
      </c>
      <c r="X385">
        <v>190.96</v>
      </c>
      <c r="Y385">
        <v>186.3</v>
      </c>
      <c r="Z385">
        <v>190.96</v>
      </c>
      <c r="AA385">
        <v>184.3</v>
      </c>
      <c r="AB385">
        <v>200.9</v>
      </c>
      <c r="AC385" s="2">
        <f>(Table2[[#This Row],[Close Price]]/Table2[[#This Row],[Day Low]])-1</f>
        <v>1.4224369296832906E-2</v>
      </c>
      <c r="AD385" s="2">
        <f>(Table2[[#This Row],[Day High]]/Table2[[#This Row],[Close Price]])-1</f>
        <v>1.0637734850489577E-2</v>
      </c>
      <c r="AE385" s="2">
        <f>(Table2[[#This Row],[Close Price]]/Table2[[#This Row],[Current Week Low]])-1</f>
        <v>1.4224369296832906E-2</v>
      </c>
      <c r="AF385" s="2">
        <f>(Table2[[#This Row],[Current Week High]]/Table2[[#This Row],[Close Price]])-1</f>
        <v>1.0637734850489577E-2</v>
      </c>
      <c r="AG385" s="2">
        <f>(Table2[[#This Row],[Close Price]]/Table2[[#This Row],[Current Month Low]])-1</f>
        <v>2.5230602278893066E-2</v>
      </c>
      <c r="AH385" s="2">
        <f>(Table2[[#This Row],[Current Month High]]/Table2[[#This Row],[Close Price]])-1</f>
        <v>6.3244244509129466E-2</v>
      </c>
      <c r="AI385">
        <v>6.3244244509129404</v>
      </c>
      <c r="AJ385">
        <v>55.706633704161497</v>
      </c>
      <c r="AK385" t="str">
        <f>IF(AND(Table2[[#This Row],[20D EMA]]&gt;Table2[[#This Row],[50D EMA]],Table2[[#This Row],[50D EMA]]&gt;Table2[[#This Row],[200D EMA]]),"Uptrend","Downtrend/NoTrend")</f>
        <v>Uptrend</v>
      </c>
      <c r="AL385">
        <v>0.06</v>
      </c>
      <c r="AM385" t="s">
        <v>10340</v>
      </c>
      <c r="AN385">
        <v>-4.51</v>
      </c>
      <c r="AO385" t="s">
        <v>10339</v>
      </c>
      <c r="AP385">
        <v>-1.2081868020691999E-2</v>
      </c>
      <c r="AQ385">
        <f>(Table2[[#This Row],[Sharpe Ratio]]-AVERAGE(Table2[Sharpe Ratio]))/_xlfn.STDEV.P(Table2[Sharpe Ratio])</f>
        <v>-0.88844358599963646</v>
      </c>
      <c r="AR3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-1.6153445918052318</v>
      </c>
      <c r="AS385">
        <f>_xlfn.RANK.AVG(Table2[[#This Row],[1Y Return vs Nifty Z-Score]],Table2[1Y Return vs Nifty Z-Score])</f>
        <v>333</v>
      </c>
      <c r="AT385">
        <f>_xlfn.RANK.AVG(Table2[[#This Row],[6M Return vs Nifty Z-Score]],Table2[6M Return vs Nifty Z-Score])</f>
        <v>231</v>
      </c>
      <c r="AU385">
        <f>_xlfn.RANK.AVG(Table2[[#This Row],[Sharpe Ratio Z-Score]],Table2[Sharpe Ratio Z-Score])</f>
        <v>599</v>
      </c>
      <c r="AV385">
        <f>(Table2[[#This Row],[Rank 1Y]]+Table2[[#This Row],[Rank 6M]]+Table2[[#This Row],[Rank Sharpe]])/3</f>
        <v>387.66666666666669</v>
      </c>
    </row>
    <row r="386" spans="1:48" x14ac:dyDescent="0.3">
      <c r="A386" t="s">
        <v>247</v>
      </c>
      <c r="B386" t="s">
        <v>248</v>
      </c>
      <c r="C386" t="s">
        <v>10296</v>
      </c>
      <c r="D386" t="s">
        <v>27</v>
      </c>
      <c r="E386">
        <v>110056.01047456</v>
      </c>
      <c r="F386">
        <v>15.79</v>
      </c>
      <c r="G386">
        <v>45.625802083369301</v>
      </c>
      <c r="H386">
        <f>(Table2[[#This Row],[1Y Return vs Nifty]]-AVERAGE(Table2[1Y Return vs Nifty]))/_xlfn.STDEV.P(Table2[1Y Return vs Nifty])</f>
        <v>0.26630223236700612</v>
      </c>
      <c r="I386">
        <v>0.24956823936551101</v>
      </c>
      <c r="J386">
        <f>(Table2[[#This Row],[1M Return vs Nifty]]-AVERAGE(Table2[1M Return vs Nifty]))/_xlfn.STDEV.P(Table2[1M Return vs Nifty])</f>
        <v>-0.12064474967040523</v>
      </c>
      <c r="K386">
        <v>-19.348135385175699</v>
      </c>
      <c r="L386">
        <f>(Table2[[#This Row],[6M Return vs Nifty]]-AVERAGE(Table2[6M Return vs Nifty]))/_xlfn.STDEV.P(Table2[6M Return vs Nifty])</f>
        <v>-0.89398993164562501</v>
      </c>
      <c r="M386">
        <v>-2.1600998091091901</v>
      </c>
      <c r="N386">
        <f>(Table2[[#This Row],[1W Return vs Nifty]]-AVERAGE(Table2[1W Return vs Nifty]))/_xlfn.STDEV.P(Table2[1W Return vs Nifty])</f>
        <v>-0.6209198794926476</v>
      </c>
      <c r="O386">
        <v>15.92</v>
      </c>
      <c r="P386">
        <v>15.866401241530699</v>
      </c>
      <c r="Q386">
        <v>14.3092553956181</v>
      </c>
      <c r="R386">
        <v>45.9652134142924</v>
      </c>
      <c r="S386" s="2">
        <f>(Table2[[#This Row],[Close Price]]-Table2[[#This Row],[20D EMA]])/Table2[[#This Row],[20D EMA]]</f>
        <v>-8.1658291457286925E-3</v>
      </c>
      <c r="T386" s="2">
        <f>(Table2[[#This Row],[Close Price]]-Table2[[#This Row],[50D EMA]])/Table2[[#This Row],[50D EMA]]</f>
        <v>-4.8152848505253918E-3</v>
      </c>
      <c r="U386" s="2">
        <f>(Table2[[#This Row],[Close Price]]-Table2[[#This Row],[200D EMA]])/Table2[[#This Row],[200D EMA]]</f>
        <v>0.10348159729089361</v>
      </c>
      <c r="V386">
        <v>0.39472177000438002</v>
      </c>
      <c r="W386">
        <v>15.62</v>
      </c>
      <c r="X386">
        <v>15.98</v>
      </c>
      <c r="Y386">
        <v>15.62</v>
      </c>
      <c r="Z386">
        <v>15.98</v>
      </c>
      <c r="AA386">
        <v>15.05</v>
      </c>
      <c r="AB386">
        <v>16.420000000000002</v>
      </c>
      <c r="AC386" s="2">
        <f>(Table2[[#This Row],[Close Price]]/Table2[[#This Row],[Day Low]])-1</f>
        <v>1.0883482714468595E-2</v>
      </c>
      <c r="AD386" s="2">
        <f>(Table2[[#This Row],[Day High]]/Table2[[#This Row],[Close Price]])-1</f>
        <v>1.203293223559232E-2</v>
      </c>
      <c r="AE386" s="2">
        <f>(Table2[[#This Row],[Close Price]]/Table2[[#This Row],[Current Week Low]])-1</f>
        <v>1.0883482714468595E-2</v>
      </c>
      <c r="AF386" s="2">
        <f>(Table2[[#This Row],[Current Week High]]/Table2[[#This Row],[Close Price]])-1</f>
        <v>1.203293223559232E-2</v>
      </c>
      <c r="AG386" s="2">
        <f>(Table2[[#This Row],[Close Price]]/Table2[[#This Row],[Current Month Low]])-1</f>
        <v>4.9169435215946633E-2</v>
      </c>
      <c r="AH386" s="2">
        <f>(Table2[[#This Row],[Current Month High]]/Table2[[#This Row],[Close Price]])-1</f>
        <v>3.9898670044332007E-2</v>
      </c>
      <c r="AI386">
        <v>21.469284357187998</v>
      </c>
      <c r="AJ386">
        <v>85.764705882352899</v>
      </c>
      <c r="AK386" t="str">
        <f>IF(AND(Table2[[#This Row],[20D EMA]]&gt;Table2[[#This Row],[50D EMA]],Table2[[#This Row],[50D EMA]]&gt;Table2[[#This Row],[200D EMA]]),"Uptrend","Downtrend/NoTrend")</f>
        <v>Uptrend</v>
      </c>
      <c r="AL386">
        <v>-0.05</v>
      </c>
      <c r="AM386" t="s">
        <v>10339</v>
      </c>
      <c r="AN386">
        <v>0.45</v>
      </c>
      <c r="AO386" t="s">
        <v>10340</v>
      </c>
      <c r="AP386">
        <v>7.5699449182511994E-2</v>
      </c>
      <c r="AQ386">
        <f>(Table2[[#This Row],[Sharpe Ratio]]-AVERAGE(Table2[Sharpe Ratio]))/_xlfn.STDEV.P(Table2[Sharpe Ratio])</f>
        <v>0.11279855752197027</v>
      </c>
      <c r="AR3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-1.2564537709197015</v>
      </c>
      <c r="AS386">
        <f>_xlfn.RANK.AVG(Table2[[#This Row],[1Y Return vs Nifty Z-Score]],Table2[1Y Return vs Nifty Z-Score])</f>
        <v>221</v>
      </c>
      <c r="AT386">
        <f>_xlfn.RANK.AVG(Table2[[#This Row],[6M Return vs Nifty Z-Score]],Table2[6M Return vs Nifty Z-Score])</f>
        <v>621</v>
      </c>
      <c r="AU386">
        <f>_xlfn.RANK.AVG(Table2[[#This Row],[Sharpe Ratio Z-Score]],Table2[Sharpe Ratio Z-Score])</f>
        <v>322</v>
      </c>
      <c r="AV386">
        <f>(Table2[[#This Row],[Rank 1Y]]+Table2[[#This Row],[Rank 6M]]+Table2[[#This Row],[Rank Sharpe]])/3</f>
        <v>388</v>
      </c>
    </row>
    <row r="387" spans="1:48" x14ac:dyDescent="0.3">
      <c r="A387" t="s">
        <v>1976</v>
      </c>
      <c r="B387" t="s">
        <v>1977</v>
      </c>
      <c r="C387" t="s">
        <v>10295</v>
      </c>
      <c r="D387" t="s">
        <v>523</v>
      </c>
      <c r="E387">
        <v>3459.7102163519999</v>
      </c>
      <c r="F387">
        <v>60.32</v>
      </c>
      <c r="G387">
        <v>8.8480243055916006</v>
      </c>
      <c r="H387">
        <f>(Table2[[#This Row],[1Y Return vs Nifty]]-AVERAGE(Table2[1Y Return vs Nifty]))/_xlfn.STDEV.P(Table2[1Y Return vs Nifty])</f>
        <v>-0.31695331008158267</v>
      </c>
      <c r="I387">
        <v>-2.32366099943629</v>
      </c>
      <c r="J387">
        <f>(Table2[[#This Row],[1M Return vs Nifty]]-AVERAGE(Table2[1M Return vs Nifty]))/_xlfn.STDEV.P(Table2[1M Return vs Nifty])</f>
        <v>-0.36268390170839127</v>
      </c>
      <c r="K387">
        <v>33.706656069407799</v>
      </c>
      <c r="L387">
        <f>(Table2[[#This Row],[6M Return vs Nifty]]-AVERAGE(Table2[6M Return vs Nifty]))/_xlfn.STDEV.P(Table2[6M Return vs Nifty])</f>
        <v>0.92648986450056869</v>
      </c>
      <c r="M387">
        <v>9.0851707954198702</v>
      </c>
      <c r="N387">
        <f>(Table2[[#This Row],[1W Return vs Nifty]]-AVERAGE(Table2[1W Return vs Nifty]))/_xlfn.STDEV.P(Table2[1W Return vs Nifty])</f>
        <v>1.7867237812659187</v>
      </c>
      <c r="O387">
        <v>54.67</v>
      </c>
      <c r="P387">
        <v>53.112526605421202</v>
      </c>
      <c r="Q387">
        <v>47.180675749019201</v>
      </c>
      <c r="R387">
        <v>77.642064539177298</v>
      </c>
      <c r="S387" s="2">
        <f>(Table2[[#This Row],[Close Price]]-Table2[[#This Row],[20D EMA]])/Table2[[#This Row],[20D EMA]]</f>
        <v>0.10334735686848361</v>
      </c>
      <c r="T387" s="2">
        <f>(Table2[[#This Row],[Close Price]]-Table2[[#This Row],[50D EMA]])/Table2[[#This Row],[50D EMA]]</f>
        <v>0.13570194933718574</v>
      </c>
      <c r="U387" s="2">
        <f>(Table2[[#This Row],[Close Price]]-Table2[[#This Row],[200D EMA]])/Table2[[#This Row],[200D EMA]]</f>
        <v>0.27848953077476729</v>
      </c>
      <c r="V387">
        <v>0.838368473505541</v>
      </c>
      <c r="W387">
        <v>54.85</v>
      </c>
      <c r="X387">
        <v>60.8</v>
      </c>
      <c r="Y387">
        <v>54.85</v>
      </c>
      <c r="Z387">
        <v>60.8</v>
      </c>
      <c r="AA387">
        <v>49.2</v>
      </c>
      <c r="AB387">
        <v>60.8</v>
      </c>
      <c r="AC387" s="2">
        <f>(Table2[[#This Row],[Close Price]]/Table2[[#This Row],[Day Low]])-1</f>
        <v>9.9726526891522393E-2</v>
      </c>
      <c r="AD387" s="2">
        <f>(Table2[[#This Row],[Day High]]/Table2[[#This Row],[Close Price]])-1</f>
        <v>7.9575596816976457E-3</v>
      </c>
      <c r="AE387" s="2">
        <f>(Table2[[#This Row],[Close Price]]/Table2[[#This Row],[Current Week Low]])-1</f>
        <v>9.9726526891522393E-2</v>
      </c>
      <c r="AF387" s="2">
        <f>(Table2[[#This Row],[Current Week High]]/Table2[[#This Row],[Close Price]])-1</f>
        <v>7.9575596816976457E-3</v>
      </c>
      <c r="AG387" s="2">
        <f>(Table2[[#This Row],[Close Price]]/Table2[[#This Row],[Current Month Low]])-1</f>
        <v>0.22601626016260146</v>
      </c>
      <c r="AH387" s="2">
        <f>(Table2[[#This Row],[Current Month High]]/Table2[[#This Row],[Close Price]])-1</f>
        <v>7.9575596816976457E-3</v>
      </c>
      <c r="AI387">
        <v>3.2161803713527801</v>
      </c>
      <c r="AJ387">
        <v>81.413533834586403</v>
      </c>
      <c r="AK387" t="str">
        <f>IF(AND(Table2[[#This Row],[20D EMA]]&gt;Table2[[#This Row],[50D EMA]],Table2[[#This Row],[50D EMA]]&gt;Table2[[#This Row],[200D EMA]]),"Uptrend","Downtrend/NoTrend")</f>
        <v>Uptrend</v>
      </c>
      <c r="AL387">
        <v>0.37</v>
      </c>
      <c r="AM387" t="s">
        <v>10340</v>
      </c>
      <c r="AN387">
        <v>13.77</v>
      </c>
      <c r="AO387" t="s">
        <v>10340</v>
      </c>
      <c r="AP387">
        <v>-5.4235260003403001E-2</v>
      </c>
      <c r="AQ387">
        <f>(Table2[[#This Row],[Sharpe Ratio]]-AVERAGE(Table2[Sharpe Ratio]))/_xlfn.STDEV.P(Table2[Sharpe Ratio])</f>
        <v>-1.3692492276804789</v>
      </c>
      <c r="AR3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0.66432720629603437</v>
      </c>
      <c r="AS387">
        <f>_xlfn.RANK.AVG(Table2[[#This Row],[1Y Return vs Nifty Z-Score]],Table2[1Y Return vs Nifty Z-Score])</f>
        <v>385</v>
      </c>
      <c r="AT387">
        <f>_xlfn.RANK.AVG(Table2[[#This Row],[6M Return vs Nifty Z-Score]],Table2[6M Return vs Nifty Z-Score])</f>
        <v>111</v>
      </c>
      <c r="AU387">
        <f>_xlfn.RANK.AVG(Table2[[#This Row],[Sharpe Ratio Z-Score]],Table2[Sharpe Ratio Z-Score])</f>
        <v>670</v>
      </c>
      <c r="AV387">
        <f>(Table2[[#This Row],[Rank 1Y]]+Table2[[#This Row],[Rank 6M]]+Table2[[#This Row],[Rank Sharpe]])/3</f>
        <v>388.66666666666669</v>
      </c>
    </row>
    <row r="388" spans="1:48" x14ac:dyDescent="0.3">
      <c r="A388" t="s">
        <v>904</v>
      </c>
      <c r="B388" t="s">
        <v>905</v>
      </c>
      <c r="C388" t="s">
        <v>10308</v>
      </c>
      <c r="D388" t="s">
        <v>564</v>
      </c>
      <c r="E388">
        <v>16866.35939736</v>
      </c>
      <c r="F388">
        <v>5501.1</v>
      </c>
      <c r="G388">
        <v>-13.115380626786999</v>
      </c>
      <c r="H388">
        <f>(Table2[[#This Row],[1Y Return vs Nifty]]-AVERAGE(Table2[1Y Return vs Nifty]))/_xlfn.STDEV.P(Table2[1Y Return vs Nifty])</f>
        <v>-0.66526901679056349</v>
      </c>
      <c r="I388">
        <v>4.8287169588698298</v>
      </c>
      <c r="J388">
        <f>(Table2[[#This Row],[1M Return vs Nifty]]-AVERAGE(Table2[1M Return vs Nifty]))/_xlfn.STDEV.P(Table2[1M Return vs Nifty])</f>
        <v>0.31007213183088667</v>
      </c>
      <c r="K388">
        <v>14.9213557946723</v>
      </c>
      <c r="L388">
        <f>(Table2[[#This Row],[6M Return vs Nifty]]-AVERAGE(Table2[6M Return vs Nifty]))/_xlfn.STDEV.P(Table2[6M Return vs Nifty])</f>
        <v>0.28190605449784234</v>
      </c>
      <c r="M388">
        <v>2.6167443799594601</v>
      </c>
      <c r="N388">
        <f>(Table2[[#This Row],[1W Return vs Nifty]]-AVERAGE(Table2[1W Return vs Nifty]))/_xlfn.STDEV.P(Table2[1W Return vs Nifty])</f>
        <v>0.4018157250743512</v>
      </c>
      <c r="O388">
        <v>5362.11</v>
      </c>
      <c r="P388">
        <v>5178.0726201309599</v>
      </c>
      <c r="Q388">
        <v>4780.9276817326299</v>
      </c>
      <c r="R388">
        <v>60.271085130309899</v>
      </c>
      <c r="S388" s="2">
        <f>(Table2[[#This Row],[Close Price]]-Table2[[#This Row],[20D EMA]])/Table2[[#This Row],[20D EMA]]</f>
        <v>2.592076626551874E-2</v>
      </c>
      <c r="T388" s="2">
        <f>(Table2[[#This Row],[Close Price]]-Table2[[#This Row],[50D EMA]])/Table2[[#This Row],[50D EMA]]</f>
        <v>6.2383709840838561E-2</v>
      </c>
      <c r="U388" s="2">
        <f>(Table2[[#This Row],[Close Price]]-Table2[[#This Row],[200D EMA]])/Table2[[#This Row],[200D EMA]]</f>
        <v>0.15063443043053451</v>
      </c>
      <c r="V388">
        <v>0.53156162744913504</v>
      </c>
      <c r="W388">
        <v>5450</v>
      </c>
      <c r="X388">
        <v>5555.95</v>
      </c>
      <c r="Y388">
        <v>5450</v>
      </c>
      <c r="Z388">
        <v>5555.95</v>
      </c>
      <c r="AA388">
        <v>5124.3500000000004</v>
      </c>
      <c r="AB388">
        <v>5769</v>
      </c>
      <c r="AC388" s="2">
        <f>(Table2[[#This Row],[Close Price]]/Table2[[#This Row],[Day Low]])-1</f>
        <v>9.3761467889907912E-3</v>
      </c>
      <c r="AD388" s="2">
        <f>(Table2[[#This Row],[Day High]]/Table2[[#This Row],[Close Price]])-1</f>
        <v>9.9707331261018606E-3</v>
      </c>
      <c r="AE388" s="2">
        <f>(Table2[[#This Row],[Close Price]]/Table2[[#This Row],[Current Week Low]])-1</f>
        <v>9.3761467889907912E-3</v>
      </c>
      <c r="AF388" s="2">
        <f>(Table2[[#This Row],[Current Week High]]/Table2[[#This Row],[Close Price]])-1</f>
        <v>9.9707331261018606E-3</v>
      </c>
      <c r="AG388" s="2">
        <f>(Table2[[#This Row],[Close Price]]/Table2[[#This Row],[Current Month Low]])-1</f>
        <v>7.3521519802511426E-2</v>
      </c>
      <c r="AH388" s="2">
        <f>(Table2[[#This Row],[Current Month High]]/Table2[[#This Row],[Close Price]])-1</f>
        <v>4.8699351038883121E-2</v>
      </c>
      <c r="AI388">
        <v>8.3210630601152396</v>
      </c>
      <c r="AJ388">
        <v>36.8092514299925</v>
      </c>
      <c r="AK388" t="str">
        <f>IF(AND(Table2[[#This Row],[20D EMA]]&gt;Table2[[#This Row],[50D EMA]],Table2[[#This Row],[50D EMA]]&gt;Table2[[#This Row],[200D EMA]]),"Uptrend","Downtrend/NoTrend")</f>
        <v>Uptrend</v>
      </c>
      <c r="AL388">
        <v>0.15</v>
      </c>
      <c r="AM388" t="s">
        <v>10340</v>
      </c>
      <c r="AN388">
        <v>3.04</v>
      </c>
      <c r="AO388" t="s">
        <v>10340</v>
      </c>
      <c r="AP388">
        <v>5.4993765955969998E-2</v>
      </c>
      <c r="AQ388">
        <f>(Table2[[#This Row],[Sharpe Ratio]]-AVERAGE(Table2[Sharpe Ratio]))/_xlfn.STDEV.P(Table2[Sharpe Ratio])</f>
        <v>-0.12337245605295016</v>
      </c>
      <c r="AR3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0.20515243855956661</v>
      </c>
      <c r="AS388">
        <f>_xlfn.RANK.AVG(Table2[[#This Row],[1Y Return vs Nifty Z-Score]],Table2[1Y Return vs Nifty Z-Score])</f>
        <v>550</v>
      </c>
      <c r="AT388">
        <f>_xlfn.RANK.AVG(Table2[[#This Row],[6M Return vs Nifty Z-Score]],Table2[6M Return vs Nifty Z-Score])</f>
        <v>235</v>
      </c>
      <c r="AU388">
        <f>_xlfn.RANK.AVG(Table2[[#This Row],[Sharpe Ratio Z-Score]],Table2[Sharpe Ratio Z-Score])</f>
        <v>382</v>
      </c>
      <c r="AV388">
        <f>(Table2[[#This Row],[Rank 1Y]]+Table2[[#This Row],[Rank 6M]]+Table2[[#This Row],[Rank Sharpe]])/3</f>
        <v>389</v>
      </c>
    </row>
    <row r="389" spans="1:48" x14ac:dyDescent="0.3">
      <c r="A389" t="s">
        <v>665</v>
      </c>
      <c r="B389" t="s">
        <v>666</v>
      </c>
      <c r="C389" t="s">
        <v>10299</v>
      </c>
      <c r="D389" t="s">
        <v>283</v>
      </c>
      <c r="E389">
        <v>27633.193431250002</v>
      </c>
      <c r="F389">
        <v>3320.15</v>
      </c>
      <c r="G389">
        <v>22.011699470410001</v>
      </c>
      <c r="H389">
        <f>(Table2[[#This Row],[1Y Return vs Nifty]]-AVERAGE(Table2[1Y Return vs Nifty]))/_xlfn.STDEV.P(Table2[1Y Return vs Nifty])</f>
        <v>-0.10819174364696424</v>
      </c>
      <c r="I389">
        <v>9.7997168983905194</v>
      </c>
      <c r="J389">
        <f>(Table2[[#This Row],[1M Return vs Nifty]]-AVERAGE(Table2[1M Return vs Nifty]))/_xlfn.STDEV.P(Table2[1M Return vs Nifty])</f>
        <v>0.77764672332072804</v>
      </c>
      <c r="K389">
        <v>24.2666240273909</v>
      </c>
      <c r="L389">
        <f>(Table2[[#This Row],[6M Return vs Nifty]]-AVERAGE(Table2[6M Return vs Nifty]))/_xlfn.STDEV.P(Table2[6M Return vs Nifty])</f>
        <v>0.60257213461606485</v>
      </c>
      <c r="M389">
        <v>-1.98916469073164</v>
      </c>
      <c r="N389">
        <f>(Table2[[#This Row],[1W Return vs Nifty]]-AVERAGE(Table2[1W Return vs Nifty]))/_xlfn.STDEV.P(Table2[1W Return vs Nifty])</f>
        <v>-0.5843221960187639</v>
      </c>
      <c r="O389">
        <v>3216.74</v>
      </c>
      <c r="P389">
        <v>3036.6939876166898</v>
      </c>
      <c r="Q389">
        <v>2659.4480844335799</v>
      </c>
      <c r="R389">
        <v>66.544285885272004</v>
      </c>
      <c r="S389" s="2">
        <f>(Table2[[#This Row],[Close Price]]-Table2[[#This Row],[20D EMA]])/Table2[[#This Row],[20D EMA]]</f>
        <v>3.2147453633181521E-2</v>
      </c>
      <c r="T389" s="2">
        <f>(Table2[[#This Row],[Close Price]]-Table2[[#This Row],[50D EMA]])/Table2[[#This Row],[50D EMA]]</f>
        <v>9.3343620904580205E-2</v>
      </c>
      <c r="U389" s="2">
        <f>(Table2[[#This Row],[Close Price]]-Table2[[#This Row],[200D EMA]])/Table2[[#This Row],[200D EMA]]</f>
        <v>0.24843572598152042</v>
      </c>
      <c r="V389">
        <v>0.84966084405755304</v>
      </c>
      <c r="W389">
        <v>3292.05</v>
      </c>
      <c r="X389">
        <v>3334.95</v>
      </c>
      <c r="Y389">
        <v>3292.05</v>
      </c>
      <c r="Z389">
        <v>3334.95</v>
      </c>
      <c r="AA389">
        <v>3050.15</v>
      </c>
      <c r="AB389">
        <v>3385</v>
      </c>
      <c r="AC389" s="2">
        <f>(Table2[[#This Row],[Close Price]]/Table2[[#This Row],[Day Low]])-1</f>
        <v>8.5357148281466344E-3</v>
      </c>
      <c r="AD389" s="2">
        <f>(Table2[[#This Row],[Day High]]/Table2[[#This Row],[Close Price]])-1</f>
        <v>4.4576299263585639E-3</v>
      </c>
      <c r="AE389" s="2">
        <f>(Table2[[#This Row],[Close Price]]/Table2[[#This Row],[Current Week Low]])-1</f>
        <v>8.5357148281466344E-3</v>
      </c>
      <c r="AF389" s="2">
        <f>(Table2[[#This Row],[Current Week High]]/Table2[[#This Row],[Close Price]])-1</f>
        <v>4.4576299263585639E-3</v>
      </c>
      <c r="AG389" s="2">
        <f>(Table2[[#This Row],[Close Price]]/Table2[[#This Row],[Current Month Low]])-1</f>
        <v>8.8520236709670019E-2</v>
      </c>
      <c r="AH389" s="2">
        <f>(Table2[[#This Row],[Current Month High]]/Table2[[#This Row],[Close Price]])-1</f>
        <v>1.9532250048943434E-2</v>
      </c>
      <c r="AI389">
        <v>1.95322500489434</v>
      </c>
      <c r="AJ389">
        <v>70.815969542624899</v>
      </c>
      <c r="AK389" t="str">
        <f>IF(AND(Table2[[#This Row],[20D EMA]]&gt;Table2[[#This Row],[50D EMA]],Table2[[#This Row],[50D EMA]]&gt;Table2[[#This Row],[200D EMA]]),"Uptrend","Downtrend/NoTrend")</f>
        <v>Uptrend</v>
      </c>
      <c r="AL389">
        <v>0.02</v>
      </c>
      <c r="AM389" t="s">
        <v>10340</v>
      </c>
      <c r="AN389">
        <v>1.39</v>
      </c>
      <c r="AO389" t="s">
        <v>10340</v>
      </c>
      <c r="AP389">
        <v>-5.3354444878625E-2</v>
      </c>
      <c r="AQ389">
        <f>(Table2[[#This Row],[Sharpe Ratio]]-AVERAGE(Table2[Sharpe Ratio]))/_xlfn.STDEV.P(Table2[Sharpe Ratio])</f>
        <v>-1.3592025656836277</v>
      </c>
      <c r="AR3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-0.6714976474125629</v>
      </c>
      <c r="AS389">
        <f>_xlfn.RANK.AVG(Table2[[#This Row],[1Y Return vs Nifty Z-Score]],Table2[1Y Return vs Nifty Z-Score])</f>
        <v>331</v>
      </c>
      <c r="AT389">
        <f>_xlfn.RANK.AVG(Table2[[#This Row],[6M Return vs Nifty Z-Score]],Table2[6M Return vs Nifty Z-Score])</f>
        <v>169</v>
      </c>
      <c r="AU389">
        <f>_xlfn.RANK.AVG(Table2[[#This Row],[Sharpe Ratio Z-Score]],Table2[Sharpe Ratio Z-Score])</f>
        <v>668</v>
      </c>
      <c r="AV389">
        <f>(Table2[[#This Row],[Rank 1Y]]+Table2[[#This Row],[Rank 6M]]+Table2[[#This Row],[Rank Sharpe]])/3</f>
        <v>389.33333333333331</v>
      </c>
    </row>
    <row r="390" spans="1:48" x14ac:dyDescent="0.3">
      <c r="A390" t="s">
        <v>202</v>
      </c>
      <c r="B390" t="s">
        <v>203</v>
      </c>
      <c r="C390" t="s">
        <v>10295</v>
      </c>
      <c r="D390" t="s">
        <v>34</v>
      </c>
      <c r="E390">
        <v>130008.04518006</v>
      </c>
      <c r="F390">
        <v>251.4</v>
      </c>
      <c r="G390">
        <v>2.3927696820487898</v>
      </c>
      <c r="H390">
        <f>(Table2[[#This Row],[1Y Return vs Nifty]]-AVERAGE(Table2[1Y Return vs Nifty]))/_xlfn.STDEV.P(Table2[1Y Return vs Nifty])</f>
        <v>-0.41932662528969161</v>
      </c>
      <c r="I390">
        <v>2.0599278672107801</v>
      </c>
      <c r="J390">
        <f>(Table2[[#This Row],[1M Return vs Nifty]]-AVERAGE(Table2[1M Return vs Nifty]))/_xlfn.STDEV.P(Table2[1M Return vs Nifty])</f>
        <v>4.9638528088208365E-2</v>
      </c>
      <c r="K390">
        <v>-19.790778828170801</v>
      </c>
      <c r="L390">
        <f>(Table2[[#This Row],[6M Return vs Nifty]]-AVERAGE(Table2[6M Return vs Nifty]))/_xlfn.STDEV.P(Table2[6M Return vs Nifty])</f>
        <v>-0.90917844568509643</v>
      </c>
      <c r="M390">
        <v>1.72255050481007</v>
      </c>
      <c r="N390">
        <f>(Table2[[#This Row],[1W Return vs Nifty]]-AVERAGE(Table2[1W Return vs Nifty]))/_xlfn.STDEV.P(Table2[1W Return vs Nifty])</f>
        <v>0.21036633352965331</v>
      </c>
      <c r="O390">
        <v>249.73</v>
      </c>
      <c r="P390">
        <v>254.946481584434</v>
      </c>
      <c r="Q390">
        <v>246.611867021915</v>
      </c>
      <c r="R390">
        <v>56.132336679510999</v>
      </c>
      <c r="S390" s="2">
        <f>(Table2[[#This Row],[Close Price]]-Table2[[#This Row],[20D EMA]])/Table2[[#This Row],[20D EMA]]</f>
        <v>6.6872221999760379E-3</v>
      </c>
      <c r="T390" s="2">
        <f>(Table2[[#This Row],[Close Price]]-Table2[[#This Row],[50D EMA]])/Table2[[#This Row],[50D EMA]]</f>
        <v>-1.3910690441356241E-2</v>
      </c>
      <c r="U390" s="2">
        <f>(Table2[[#This Row],[Close Price]]-Table2[[#This Row],[200D EMA]])/Table2[[#This Row],[200D EMA]]</f>
        <v>1.941566330893358E-2</v>
      </c>
      <c r="V390">
        <v>0.62335658492423895</v>
      </c>
      <c r="W390">
        <v>251</v>
      </c>
      <c r="X390">
        <v>253.7</v>
      </c>
      <c r="Y390">
        <v>251</v>
      </c>
      <c r="Z390">
        <v>253.7</v>
      </c>
      <c r="AA390">
        <v>231.25</v>
      </c>
      <c r="AB390">
        <v>258.45</v>
      </c>
      <c r="AC390" s="2">
        <f>(Table2[[#This Row],[Close Price]]/Table2[[#This Row],[Day Low]])-1</f>
        <v>1.5936254980080111E-3</v>
      </c>
      <c r="AD390" s="2">
        <f>(Table2[[#This Row],[Day High]]/Table2[[#This Row],[Close Price]])-1</f>
        <v>9.1487669053300635E-3</v>
      </c>
      <c r="AE390" s="2">
        <f>(Table2[[#This Row],[Close Price]]/Table2[[#This Row],[Current Week Low]])-1</f>
        <v>1.5936254980080111E-3</v>
      </c>
      <c r="AF390" s="2">
        <f>(Table2[[#This Row],[Current Week High]]/Table2[[#This Row],[Close Price]])-1</f>
        <v>9.1487669053300635E-3</v>
      </c>
      <c r="AG390" s="2">
        <f>(Table2[[#This Row],[Close Price]]/Table2[[#This Row],[Current Month Low]])-1</f>
        <v>8.7135135135135267E-2</v>
      </c>
      <c r="AH390" s="2">
        <f>(Table2[[#This Row],[Current Month High]]/Table2[[#This Row],[Close Price]])-1</f>
        <v>2.8042959427207581E-2</v>
      </c>
      <c r="AI390">
        <v>19.2124105011933</v>
      </c>
      <c r="AJ390">
        <v>34.943639291465303</v>
      </c>
      <c r="AK390" t="str">
        <f>IF(AND(Table2[[#This Row],[20D EMA]]&gt;Table2[[#This Row],[50D EMA]],Table2[[#This Row],[50D EMA]]&gt;Table2[[#This Row],[200D EMA]]),"Uptrend","Downtrend/NoTrend")</f>
        <v>Downtrend/NoTrend</v>
      </c>
      <c r="AL390">
        <v>-7.0000000000000007E-2</v>
      </c>
      <c r="AM390" t="s">
        <v>10339</v>
      </c>
      <c r="AN390">
        <v>3.29</v>
      </c>
      <c r="AO390" t="s">
        <v>10340</v>
      </c>
      <c r="AP390">
        <v>0.152505549974775</v>
      </c>
      <c r="AQ390">
        <f>(Table2[[#This Row],[Sharpe Ratio]]-AVERAGE(Table2[Sharpe Ratio]))/_xlfn.STDEV.P(Table2[Sharpe Ratio])</f>
        <v>0.98885632747731911</v>
      </c>
      <c r="AR3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0">
        <f>_xlfn.RANK.AVG(Table2[[#This Row],[1Y Return vs Nifty Z-Score]],Table2[1Y Return vs Nifty Z-Score])</f>
        <v>432</v>
      </c>
      <c r="AT390">
        <f>_xlfn.RANK.AVG(Table2[[#This Row],[6M Return vs Nifty Z-Score]],Table2[6M Return vs Nifty Z-Score])</f>
        <v>625</v>
      </c>
      <c r="AU390">
        <f>_xlfn.RANK.AVG(Table2[[#This Row],[Sharpe Ratio Z-Score]],Table2[Sharpe Ratio Z-Score])</f>
        <v>121</v>
      </c>
      <c r="AV390">
        <f>(Table2[[#This Row],[Rank 1Y]]+Table2[[#This Row],[Rank 6M]]+Table2[[#This Row],[Rank Sharpe]])/3</f>
        <v>392.66666666666669</v>
      </c>
    </row>
    <row r="391" spans="1:48" x14ac:dyDescent="0.3">
      <c r="A391" t="s">
        <v>1984</v>
      </c>
      <c r="B391" t="s">
        <v>1985</v>
      </c>
      <c r="C391" t="s">
        <v>10305</v>
      </c>
      <c r="D391" t="s">
        <v>127</v>
      </c>
      <c r="E391">
        <v>3437.5306350000001</v>
      </c>
      <c r="F391">
        <v>596.75</v>
      </c>
      <c r="G391">
        <v>-25.582834500813</v>
      </c>
      <c r="H391">
        <f>(Table2[[#This Row],[1Y Return vs Nifty]]-AVERAGE(Table2[1Y Return vs Nifty]))/_xlfn.STDEV.P(Table2[1Y Return vs Nifty])</f>
        <v>-0.86298927102086642</v>
      </c>
      <c r="I391">
        <v>-11.6056893408251</v>
      </c>
      <c r="J391">
        <f>(Table2[[#This Row],[1M Return vs Nifty]]-AVERAGE(Table2[1M Return vs Nifty]))/_xlfn.STDEV.P(Table2[1M Return vs Nifty])</f>
        <v>-1.2357558515625036</v>
      </c>
      <c r="K391">
        <v>-4.9798190302523597</v>
      </c>
      <c r="L391">
        <f>(Table2[[#This Row],[6M Return vs Nifty]]-AVERAGE(Table2[6M Return vs Nifty]))/_xlfn.STDEV.P(Table2[6M Return vs Nifty])</f>
        <v>-0.40096698477067144</v>
      </c>
      <c r="M391">
        <v>-2.2192775695331499</v>
      </c>
      <c r="N391">
        <f>(Table2[[#This Row],[1W Return vs Nifty]]-AVERAGE(Table2[1W Return vs Nifty]))/_xlfn.STDEV.P(Table2[1W Return vs Nifty])</f>
        <v>-0.63359000231612606</v>
      </c>
      <c r="O391">
        <v>596.58000000000004</v>
      </c>
      <c r="P391">
        <v>594.10389386747602</v>
      </c>
      <c r="Q391">
        <v>565.82309159743602</v>
      </c>
      <c r="R391">
        <v>51.810874979262103</v>
      </c>
      <c r="S391" s="2">
        <f>(Table2[[#This Row],[Close Price]]-Table2[[#This Row],[20D EMA]])/Table2[[#This Row],[20D EMA]]</f>
        <v>2.8495759160541599E-4</v>
      </c>
      <c r="T391" s="2">
        <f>(Table2[[#This Row],[Close Price]]-Table2[[#This Row],[50D EMA]])/Table2[[#This Row],[50D EMA]]</f>
        <v>4.4539451093283649E-3</v>
      </c>
      <c r="U391" s="2">
        <f>(Table2[[#This Row],[Close Price]]-Table2[[#This Row],[200D EMA]])/Table2[[#This Row],[200D EMA]]</f>
        <v>5.4658264856690279E-2</v>
      </c>
      <c r="V391">
        <v>0.54656013189608998</v>
      </c>
      <c r="W391">
        <v>578.9</v>
      </c>
      <c r="X391">
        <v>602</v>
      </c>
      <c r="Y391">
        <v>578.9</v>
      </c>
      <c r="Z391">
        <v>602</v>
      </c>
      <c r="AA391">
        <v>536.1</v>
      </c>
      <c r="AB391">
        <v>655</v>
      </c>
      <c r="AC391" s="2">
        <f>(Table2[[#This Row],[Close Price]]/Table2[[#This Row],[Day Low]])-1</f>
        <v>3.0834340991535703E-2</v>
      </c>
      <c r="AD391" s="2">
        <f>(Table2[[#This Row],[Day High]]/Table2[[#This Row],[Close Price]])-1</f>
        <v>8.7976539589442737E-3</v>
      </c>
      <c r="AE391" s="2">
        <f>(Table2[[#This Row],[Close Price]]/Table2[[#This Row],[Current Week Low]])-1</f>
        <v>3.0834340991535703E-2</v>
      </c>
      <c r="AF391" s="2">
        <f>(Table2[[#This Row],[Current Week High]]/Table2[[#This Row],[Close Price]])-1</f>
        <v>8.7976539589442737E-3</v>
      </c>
      <c r="AG391" s="2">
        <f>(Table2[[#This Row],[Close Price]]/Table2[[#This Row],[Current Month Low]])-1</f>
        <v>0.113131878380899</v>
      </c>
      <c r="AH391" s="2">
        <f>(Table2[[#This Row],[Current Month High]]/Table2[[#This Row],[Close Price]])-1</f>
        <v>9.761206535400091E-2</v>
      </c>
      <c r="AI391">
        <v>15.9530791788856</v>
      </c>
      <c r="AJ391">
        <v>29.728260869565201</v>
      </c>
      <c r="AK391" t="str">
        <f>IF(AND(Table2[[#This Row],[20D EMA]]&gt;Table2[[#This Row],[50D EMA]],Table2[[#This Row],[50D EMA]]&gt;Table2[[#This Row],[200D EMA]]),"Uptrend","Downtrend/NoTrend")</f>
        <v>Uptrend</v>
      </c>
      <c r="AL391">
        <v>0.18</v>
      </c>
      <c r="AM391" t="s">
        <v>10340</v>
      </c>
      <c r="AN391">
        <v>8.4600000000000009</v>
      </c>
      <c r="AO391" t="s">
        <v>10340</v>
      </c>
      <c r="AP391">
        <v>0.15900243961131499</v>
      </c>
      <c r="AQ391">
        <f>(Table2[[#This Row],[Sharpe Ratio]]-AVERAGE(Table2[Sharpe Ratio]))/_xlfn.STDEV.P(Table2[Sharpe Ratio])</f>
        <v>1.0629604752979125</v>
      </c>
      <c r="AR3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-2.0703416343722552</v>
      </c>
      <c r="AS391">
        <f>_xlfn.RANK.AVG(Table2[[#This Row],[1Y Return vs Nifty Z-Score]],Table2[1Y Return vs Nifty Z-Score])</f>
        <v>617</v>
      </c>
      <c r="AT391">
        <f>_xlfn.RANK.AVG(Table2[[#This Row],[6M Return vs Nifty Z-Score]],Table2[6M Return vs Nifty Z-Score])</f>
        <v>457</v>
      </c>
      <c r="AU391">
        <f>_xlfn.RANK.AVG(Table2[[#This Row],[Sharpe Ratio Z-Score]],Table2[Sharpe Ratio Z-Score])</f>
        <v>104</v>
      </c>
      <c r="AV391">
        <f>(Table2[[#This Row],[Rank 1Y]]+Table2[[#This Row],[Rank 6M]]+Table2[[#This Row],[Rank Sharpe]])/3</f>
        <v>392.66666666666669</v>
      </c>
    </row>
    <row r="392" spans="1:48" x14ac:dyDescent="0.3">
      <c r="A392" t="s">
        <v>1280</v>
      </c>
      <c r="B392" t="s">
        <v>1281</v>
      </c>
      <c r="C392" t="s">
        <v>6655</v>
      </c>
      <c r="D392" t="s">
        <v>80</v>
      </c>
      <c r="E392">
        <v>8978.0596028210002</v>
      </c>
      <c r="F392">
        <v>222.13</v>
      </c>
      <c r="G392">
        <v>8.9692364268037093</v>
      </c>
      <c r="H392">
        <f>(Table2[[#This Row],[1Y Return vs Nifty]]-AVERAGE(Table2[1Y Return vs Nifty]))/_xlfn.STDEV.P(Table2[1Y Return vs Nifty])</f>
        <v>-0.31503101771427078</v>
      </c>
      <c r="I392">
        <v>5.6402425623515997</v>
      </c>
      <c r="J392">
        <f>(Table2[[#This Row],[1M Return vs Nifty]]-AVERAGE(Table2[1M Return vs Nifty]))/_xlfn.STDEV.P(Table2[1M Return vs Nifty])</f>
        <v>0.38640461164341361</v>
      </c>
      <c r="K392">
        <v>-8.6484035284318406</v>
      </c>
      <c r="L392">
        <f>(Table2[[#This Row],[6M Return vs Nifty]]-AVERAGE(Table2[6M Return vs Nifty]))/_xlfn.STDEV.P(Table2[6M Return vs Nifty])</f>
        <v>-0.52684786708660591</v>
      </c>
      <c r="M392">
        <v>3.0089985931663601</v>
      </c>
      <c r="N392">
        <f>(Table2[[#This Row],[1W Return vs Nifty]]-AVERAGE(Table2[1W Return vs Nifty]))/_xlfn.STDEV.P(Table2[1W Return vs Nifty])</f>
        <v>0.48579844127978156</v>
      </c>
      <c r="O392">
        <v>213.89</v>
      </c>
      <c r="P392">
        <v>212.612932606551</v>
      </c>
      <c r="Q392">
        <v>199.808441021997</v>
      </c>
      <c r="R392">
        <v>67.829440872373894</v>
      </c>
      <c r="S392" s="2">
        <f>(Table2[[#This Row],[Close Price]]-Table2[[#This Row],[20D EMA]])/Table2[[#This Row],[20D EMA]]</f>
        <v>3.8524475197531487E-2</v>
      </c>
      <c r="T392" s="2">
        <f>(Table2[[#This Row],[Close Price]]-Table2[[#This Row],[50D EMA]])/Table2[[#This Row],[50D EMA]]</f>
        <v>4.4762410624666578E-2</v>
      </c>
      <c r="U392" s="2">
        <f>(Table2[[#This Row],[Close Price]]-Table2[[#This Row],[200D EMA]])/Table2[[#This Row],[200D EMA]]</f>
        <v>0.11171479474956519</v>
      </c>
      <c r="V392">
        <v>1.6443345370420399</v>
      </c>
      <c r="W392">
        <v>221</v>
      </c>
      <c r="X392">
        <v>229.54</v>
      </c>
      <c r="Y392">
        <v>221</v>
      </c>
      <c r="Z392">
        <v>229.54</v>
      </c>
      <c r="AA392">
        <v>189.92</v>
      </c>
      <c r="AB392">
        <v>229.9</v>
      </c>
      <c r="AC392" s="2">
        <f>(Table2[[#This Row],[Close Price]]/Table2[[#This Row],[Day Low]])-1</f>
        <v>5.1131221719455944E-3</v>
      </c>
      <c r="AD392" s="2">
        <f>(Table2[[#This Row],[Day High]]/Table2[[#This Row],[Close Price]])-1</f>
        <v>3.3358843920226811E-2</v>
      </c>
      <c r="AE392" s="2">
        <f>(Table2[[#This Row],[Close Price]]/Table2[[#This Row],[Current Week Low]])-1</f>
        <v>5.1131221719455944E-3</v>
      </c>
      <c r="AF392" s="2">
        <f>(Table2[[#This Row],[Current Week High]]/Table2[[#This Row],[Close Price]])-1</f>
        <v>3.3358843920226811E-2</v>
      </c>
      <c r="AG392" s="2">
        <f>(Table2[[#This Row],[Close Price]]/Table2[[#This Row],[Current Month Low]])-1</f>
        <v>0.16959772535804563</v>
      </c>
      <c r="AH392" s="2">
        <f>(Table2[[#This Row],[Current Month High]]/Table2[[#This Row],[Close Price]])-1</f>
        <v>3.4979516499347385E-2</v>
      </c>
      <c r="AI392">
        <v>15.247827848557099</v>
      </c>
      <c r="AJ392">
        <v>51.108843537414899</v>
      </c>
      <c r="AK392" t="str">
        <f>IF(AND(Table2[[#This Row],[20D EMA]]&gt;Table2[[#This Row],[50D EMA]],Table2[[#This Row],[50D EMA]]&gt;Table2[[#This Row],[200D EMA]]),"Uptrend","Downtrend/NoTrend")</f>
        <v>Uptrend</v>
      </c>
      <c r="AL392">
        <v>-0.06</v>
      </c>
      <c r="AM392" t="s">
        <v>10339</v>
      </c>
      <c r="AN392">
        <v>11.43</v>
      </c>
      <c r="AO392" t="s">
        <v>10340</v>
      </c>
      <c r="AP392">
        <v>8.3209935128267007E-2</v>
      </c>
      <c r="AQ392">
        <f>(Table2[[#This Row],[Sharpe Ratio]]-AVERAGE(Table2[Sharpe Ratio]))/_xlfn.STDEV.P(Table2[Sharpe Ratio])</f>
        <v>0.19846388229499817</v>
      </c>
      <c r="AR3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0.22878805041731665</v>
      </c>
      <c r="AS392">
        <f>_xlfn.RANK.AVG(Table2[[#This Row],[1Y Return vs Nifty Z-Score]],Table2[1Y Return vs Nifty Z-Score])</f>
        <v>383</v>
      </c>
      <c r="AT392">
        <f>_xlfn.RANK.AVG(Table2[[#This Row],[6M Return vs Nifty Z-Score]],Table2[6M Return vs Nifty Z-Score])</f>
        <v>502</v>
      </c>
      <c r="AU392">
        <f>_xlfn.RANK.AVG(Table2[[#This Row],[Sharpe Ratio Z-Score]],Table2[Sharpe Ratio Z-Score])</f>
        <v>294</v>
      </c>
      <c r="AV392">
        <f>(Table2[[#This Row],[Rank 1Y]]+Table2[[#This Row],[Rank 6M]]+Table2[[#This Row],[Rank Sharpe]])/3</f>
        <v>393</v>
      </c>
    </row>
    <row r="393" spans="1:48" x14ac:dyDescent="0.3">
      <c r="A393" t="s">
        <v>1992</v>
      </c>
      <c r="B393" t="s">
        <v>1993</v>
      </c>
      <c r="C393" t="s">
        <v>10304</v>
      </c>
      <c r="D393" t="s">
        <v>46</v>
      </c>
      <c r="E393">
        <v>3355.2074382000001</v>
      </c>
      <c r="F393">
        <v>1979.7</v>
      </c>
      <c r="G393">
        <v>-16.540812131910101</v>
      </c>
      <c r="H393">
        <f>(Table2[[#This Row],[1Y Return vs Nifty]]-AVERAGE(Table2[1Y Return vs Nifty]))/_xlfn.STDEV.P(Table2[1Y Return vs Nifty])</f>
        <v>-0.71959263369621174</v>
      </c>
      <c r="I393">
        <v>2.22547830425325</v>
      </c>
      <c r="J393">
        <f>(Table2[[#This Row],[1M Return vs Nifty]]-AVERAGE(Table2[1M Return vs Nifty]))/_xlfn.STDEV.P(Table2[1M Return vs Nifty])</f>
        <v>6.5210280032055951E-2</v>
      </c>
      <c r="K393">
        <v>13.627250174968101</v>
      </c>
      <c r="L393">
        <f>(Table2[[#This Row],[6M Return vs Nifty]]-AVERAGE(Table2[6M Return vs Nifty]))/_xlfn.STDEV.P(Table2[6M Return vs Nifty])</f>
        <v>0.23750114647426715</v>
      </c>
      <c r="M393">
        <v>0.860220990671546</v>
      </c>
      <c r="N393">
        <f>(Table2[[#This Row],[1W Return vs Nifty]]-AVERAGE(Table2[1W Return vs Nifty]))/_xlfn.STDEV.P(Table2[1W Return vs Nifty])</f>
        <v>2.5739190153979987E-2</v>
      </c>
      <c r="O393">
        <v>1927.16</v>
      </c>
      <c r="P393">
        <v>1874.55107197812</v>
      </c>
      <c r="Q393">
        <v>1720.0414033725799</v>
      </c>
      <c r="R393">
        <v>67.990969503234993</v>
      </c>
      <c r="S393" s="2">
        <f>(Table2[[#This Row],[Close Price]]-Table2[[#This Row],[20D EMA]])/Table2[[#This Row],[20D EMA]]</f>
        <v>2.7262915378069262E-2</v>
      </c>
      <c r="T393" s="2">
        <f>(Table2[[#This Row],[Close Price]]-Table2[[#This Row],[50D EMA]])/Table2[[#This Row],[50D EMA]]</f>
        <v>5.6092858494872375E-2</v>
      </c>
      <c r="U393" s="2">
        <f>(Table2[[#This Row],[Close Price]]-Table2[[#This Row],[200D EMA]])/Table2[[#This Row],[200D EMA]]</f>
        <v>0.15096066648064008</v>
      </c>
      <c r="V393">
        <v>0.23248234219948</v>
      </c>
      <c r="W393">
        <v>1947.05</v>
      </c>
      <c r="X393">
        <v>1989.85</v>
      </c>
      <c r="Y393">
        <v>1947.05</v>
      </c>
      <c r="Z393">
        <v>1989.85</v>
      </c>
      <c r="AA393">
        <v>1847.05</v>
      </c>
      <c r="AB393">
        <v>2005.85</v>
      </c>
      <c r="AC393" s="2">
        <f>(Table2[[#This Row],[Close Price]]/Table2[[#This Row],[Day Low]])-1</f>
        <v>1.6768958167484138E-2</v>
      </c>
      <c r="AD393" s="2">
        <f>(Table2[[#This Row],[Day High]]/Table2[[#This Row],[Close Price]])-1</f>
        <v>5.1270394504216998E-3</v>
      </c>
      <c r="AE393" s="2">
        <f>(Table2[[#This Row],[Close Price]]/Table2[[#This Row],[Current Week Low]])-1</f>
        <v>1.6768958167484138E-2</v>
      </c>
      <c r="AF393" s="2">
        <f>(Table2[[#This Row],[Current Week High]]/Table2[[#This Row],[Close Price]])-1</f>
        <v>5.1270394504216998E-3</v>
      </c>
      <c r="AG393" s="2">
        <f>(Table2[[#This Row],[Close Price]]/Table2[[#This Row],[Current Month Low]])-1</f>
        <v>7.1817222056793417E-2</v>
      </c>
      <c r="AH393" s="2">
        <f>(Table2[[#This Row],[Current Month High]]/Table2[[#This Row],[Close Price]])-1</f>
        <v>1.320907208162847E-2</v>
      </c>
      <c r="AI393">
        <v>5.5715512451381501</v>
      </c>
      <c r="AJ393">
        <v>40.007072135785002</v>
      </c>
      <c r="AK393" t="str">
        <f>IF(AND(Table2[[#This Row],[20D EMA]]&gt;Table2[[#This Row],[50D EMA]],Table2[[#This Row],[50D EMA]]&gt;Table2[[#This Row],[200D EMA]]),"Uptrend","Downtrend/NoTrend")</f>
        <v>Uptrend</v>
      </c>
      <c r="AL393">
        <v>0.16</v>
      </c>
      <c r="AM393" t="s">
        <v>10340</v>
      </c>
      <c r="AN393">
        <v>5.47</v>
      </c>
      <c r="AO393" t="s">
        <v>10340</v>
      </c>
      <c r="AP393">
        <v>6.4765794920150999E-2</v>
      </c>
      <c r="AQ393">
        <f>(Table2[[#This Row],[Sharpe Ratio]]-AVERAGE(Table2[Sharpe Ratio]))/_xlfn.STDEV.P(Table2[Sharpe Ratio])</f>
        <v>-1.1911754181701728E-2</v>
      </c>
      <c r="AR3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-0.40305377121761043</v>
      </c>
      <c r="AS393">
        <f>_xlfn.RANK.AVG(Table2[[#This Row],[1Y Return vs Nifty Z-Score]],Table2[1Y Return vs Nifty Z-Score])</f>
        <v>579</v>
      </c>
      <c r="AT393">
        <f>_xlfn.RANK.AVG(Table2[[#This Row],[6M Return vs Nifty Z-Score]],Table2[6M Return vs Nifty Z-Score])</f>
        <v>245</v>
      </c>
      <c r="AU393">
        <f>_xlfn.RANK.AVG(Table2[[#This Row],[Sharpe Ratio Z-Score]],Table2[Sharpe Ratio Z-Score])</f>
        <v>357</v>
      </c>
      <c r="AV393">
        <f>(Table2[[#This Row],[Rank 1Y]]+Table2[[#This Row],[Rank 6M]]+Table2[[#This Row],[Rank Sharpe]])/3</f>
        <v>393.66666666666669</v>
      </c>
    </row>
    <row r="394" spans="1:48" x14ac:dyDescent="0.3">
      <c r="A394" t="s">
        <v>1246</v>
      </c>
      <c r="B394" t="s">
        <v>1247</v>
      </c>
      <c r="C394" t="s">
        <v>10308</v>
      </c>
      <c r="D394" t="s">
        <v>386</v>
      </c>
      <c r="E394">
        <v>9404.0697080000009</v>
      </c>
      <c r="F394">
        <v>236</v>
      </c>
      <c r="G394">
        <v>7.8709725747475696</v>
      </c>
      <c r="H394">
        <f>(Table2[[#This Row],[1Y Return vs Nifty]]-AVERAGE(Table2[1Y Return vs Nifty]))/_xlfn.STDEV.P(Table2[1Y Return vs Nifty])</f>
        <v>-0.33244828753011413</v>
      </c>
      <c r="I394">
        <v>0.544294609466204</v>
      </c>
      <c r="J394">
        <f>(Table2[[#This Row],[1M Return vs Nifty]]-AVERAGE(Table2[1M Return vs Nifty]))/_xlfn.STDEV.P(Table2[1M Return vs Nifty])</f>
        <v>-9.2922648729401633E-2</v>
      </c>
      <c r="K394">
        <v>-7.4172267676143502</v>
      </c>
      <c r="L394">
        <f>(Table2[[#This Row],[6M Return vs Nifty]]-AVERAGE(Table2[6M Return vs Nifty]))/_xlfn.STDEV.P(Table2[6M Return vs Nifty])</f>
        <v>-0.48460224973324006</v>
      </c>
      <c r="M394">
        <v>3.8885930169695202</v>
      </c>
      <c r="N394">
        <f>(Table2[[#This Row],[1W Return vs Nifty]]-AVERAGE(Table2[1W Return vs Nifty]))/_xlfn.STDEV.P(Table2[1W Return vs Nifty])</f>
        <v>0.67412204975349244</v>
      </c>
      <c r="O394">
        <v>232.52</v>
      </c>
      <c r="P394">
        <v>234.26621761761399</v>
      </c>
      <c r="Q394">
        <v>224.38917194041301</v>
      </c>
      <c r="R394">
        <v>60.615739006823901</v>
      </c>
      <c r="S394" s="2">
        <f>(Table2[[#This Row],[Close Price]]-Table2[[#This Row],[20D EMA]])/Table2[[#This Row],[20D EMA]]</f>
        <v>1.4966454498537715E-2</v>
      </c>
      <c r="T394" s="2">
        <f>(Table2[[#This Row],[Close Price]]-Table2[[#This Row],[50D EMA]])/Table2[[#This Row],[50D EMA]]</f>
        <v>7.4009065413606226E-3</v>
      </c>
      <c r="U394" s="2">
        <f>(Table2[[#This Row],[Close Price]]-Table2[[#This Row],[200D EMA]])/Table2[[#This Row],[200D EMA]]</f>
        <v>5.1744154850173751E-2</v>
      </c>
      <c r="V394">
        <v>0.38129477283782798</v>
      </c>
      <c r="W394">
        <v>234.22</v>
      </c>
      <c r="X394">
        <v>239.35</v>
      </c>
      <c r="Y394">
        <v>234.22</v>
      </c>
      <c r="Z394">
        <v>239.35</v>
      </c>
      <c r="AA394">
        <v>220.09</v>
      </c>
      <c r="AB394">
        <v>247.6</v>
      </c>
      <c r="AC394" s="2">
        <f>(Table2[[#This Row],[Close Price]]/Table2[[#This Row],[Day Low]])-1</f>
        <v>7.5996925967038997E-3</v>
      </c>
      <c r="AD394" s="2">
        <f>(Table2[[#This Row],[Day High]]/Table2[[#This Row],[Close Price]])-1</f>
        <v>1.4194915254237328E-2</v>
      </c>
      <c r="AE394" s="2">
        <f>(Table2[[#This Row],[Close Price]]/Table2[[#This Row],[Current Week Low]])-1</f>
        <v>7.5996925967038997E-3</v>
      </c>
      <c r="AF394" s="2">
        <f>(Table2[[#This Row],[Current Week High]]/Table2[[#This Row],[Close Price]])-1</f>
        <v>1.4194915254237328E-2</v>
      </c>
      <c r="AG394" s="2">
        <f>(Table2[[#This Row],[Close Price]]/Table2[[#This Row],[Current Month Low]])-1</f>
        <v>7.2288609205324983E-2</v>
      </c>
      <c r="AH394" s="2">
        <f>(Table2[[#This Row],[Current Month High]]/Table2[[#This Row],[Close Price]])-1</f>
        <v>4.9152542372881358E-2</v>
      </c>
      <c r="AI394">
        <v>36.546610169491501</v>
      </c>
      <c r="AJ394">
        <v>44.519289650949098</v>
      </c>
      <c r="AK394" t="str">
        <f>IF(AND(Table2[[#This Row],[20D EMA]]&gt;Table2[[#This Row],[50D EMA]],Table2[[#This Row],[50D EMA]]&gt;Table2[[#This Row],[200D EMA]]),"Uptrend","Downtrend/NoTrend")</f>
        <v>Downtrend/NoTrend</v>
      </c>
      <c r="AL394">
        <v>0.11</v>
      </c>
      <c r="AM394" t="s">
        <v>10340</v>
      </c>
      <c r="AN394">
        <v>4.26</v>
      </c>
      <c r="AO394" t="s">
        <v>10340</v>
      </c>
      <c r="AP394">
        <v>8.2637143326363002E-2</v>
      </c>
      <c r="AQ394">
        <f>(Table2[[#This Row],[Sharpe Ratio]]-AVERAGE(Table2[Sharpe Ratio]))/_xlfn.STDEV.P(Table2[Sharpe Ratio])</f>
        <v>0.1919305639329329</v>
      </c>
      <c r="AR3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4">
        <f>_xlfn.RANK.AVG(Table2[[#This Row],[1Y Return vs Nifty Z-Score]],Table2[1Y Return vs Nifty Z-Score])</f>
        <v>395</v>
      </c>
      <c r="AT394">
        <f>_xlfn.RANK.AVG(Table2[[#This Row],[6M Return vs Nifty Z-Score]],Table2[6M Return vs Nifty Z-Score])</f>
        <v>489</v>
      </c>
      <c r="AU394">
        <f>_xlfn.RANK.AVG(Table2[[#This Row],[Sharpe Ratio Z-Score]],Table2[Sharpe Ratio Z-Score])</f>
        <v>298</v>
      </c>
      <c r="AV394">
        <f>(Table2[[#This Row],[Rank 1Y]]+Table2[[#This Row],[Rank 6M]]+Table2[[#This Row],[Rank Sharpe]])/3</f>
        <v>394</v>
      </c>
    </row>
    <row r="395" spans="1:48" x14ac:dyDescent="0.3">
      <c r="A395" t="s">
        <v>1301</v>
      </c>
      <c r="B395" t="s">
        <v>1302</v>
      </c>
      <c r="C395" t="s">
        <v>10301</v>
      </c>
      <c r="D395" t="s">
        <v>193</v>
      </c>
      <c r="E395">
        <v>8717.2280520000004</v>
      </c>
      <c r="F395">
        <v>570.54999999999995</v>
      </c>
      <c r="G395">
        <v>4.3652710914178696</v>
      </c>
      <c r="H395">
        <f>(Table2[[#This Row],[1Y Return vs Nifty]]-AVERAGE(Table2[1Y Return vs Nifty]))/_xlfn.STDEV.P(Table2[1Y Return vs Nifty])</f>
        <v>-0.38804489895881689</v>
      </c>
      <c r="I395">
        <v>-8.9683376560602905</v>
      </c>
      <c r="J395">
        <f>(Table2[[#This Row],[1M Return vs Nifty]]-AVERAGE(Table2[1M Return vs Nifty]))/_xlfn.STDEV.P(Table2[1M Return vs Nifty])</f>
        <v>-0.98768531210925758</v>
      </c>
      <c r="K395">
        <v>-3.1777001106056999</v>
      </c>
      <c r="L395">
        <f>(Table2[[#This Row],[6M Return vs Nifty]]-AVERAGE(Table2[6M Return vs Nifty]))/_xlfn.STDEV.P(Table2[6M Return vs Nifty])</f>
        <v>-0.33913051357696317</v>
      </c>
      <c r="M395">
        <v>5.5646727195496304</v>
      </c>
      <c r="N395">
        <f>(Table2[[#This Row],[1W Return vs Nifty]]-AVERAGE(Table2[1W Return vs Nifty]))/_xlfn.STDEV.P(Table2[1W Return vs Nifty])</f>
        <v>1.0329753679846996</v>
      </c>
      <c r="O395">
        <v>578.04999999999995</v>
      </c>
      <c r="P395">
        <v>595.47355560098697</v>
      </c>
      <c r="Q395">
        <v>546.00534414323397</v>
      </c>
      <c r="R395">
        <v>50.493366390978203</v>
      </c>
      <c r="S395" s="2">
        <f>(Table2[[#This Row],[Close Price]]-Table2[[#This Row],[20D EMA]])/Table2[[#This Row],[20D EMA]]</f>
        <v>-1.2974656171611454E-2</v>
      </c>
      <c r="T395" s="2">
        <f>(Table2[[#This Row],[Close Price]]-Table2[[#This Row],[50D EMA]])/Table2[[#This Row],[50D EMA]]</f>
        <v>-4.1855016677999575E-2</v>
      </c>
      <c r="U395" s="2">
        <f>(Table2[[#This Row],[Close Price]]-Table2[[#This Row],[200D EMA]])/Table2[[#This Row],[200D EMA]]</f>
        <v>4.4953142162519139E-2</v>
      </c>
      <c r="V395">
        <v>2.0764584741306602</v>
      </c>
      <c r="W395">
        <v>564.04999999999995</v>
      </c>
      <c r="X395">
        <v>578.6</v>
      </c>
      <c r="Y395">
        <v>564.04999999999995</v>
      </c>
      <c r="Z395">
        <v>578.6</v>
      </c>
      <c r="AA395">
        <v>518</v>
      </c>
      <c r="AB395">
        <v>644</v>
      </c>
      <c r="AC395" s="2">
        <f>(Table2[[#This Row],[Close Price]]/Table2[[#This Row],[Day Low]])-1</f>
        <v>1.1523801081464446E-2</v>
      </c>
      <c r="AD395" s="2">
        <f>(Table2[[#This Row],[Day High]]/Table2[[#This Row],[Close Price]])-1</f>
        <v>1.4109192884059318E-2</v>
      </c>
      <c r="AE395" s="2">
        <f>(Table2[[#This Row],[Close Price]]/Table2[[#This Row],[Current Week Low]])-1</f>
        <v>1.1523801081464446E-2</v>
      </c>
      <c r="AF395" s="2">
        <f>(Table2[[#This Row],[Current Week High]]/Table2[[#This Row],[Close Price]])-1</f>
        <v>1.4109192884059318E-2</v>
      </c>
      <c r="AG395" s="2">
        <f>(Table2[[#This Row],[Close Price]]/Table2[[#This Row],[Current Month Low]])-1</f>
        <v>0.10144787644787634</v>
      </c>
      <c r="AH395" s="2">
        <f>(Table2[[#This Row],[Current Month High]]/Table2[[#This Row],[Close Price]])-1</f>
        <v>0.12873543072473947</v>
      </c>
      <c r="AI395">
        <v>24.0557356936289</v>
      </c>
      <c r="AJ395">
        <v>41.225247524752398</v>
      </c>
      <c r="AK395" t="str">
        <f>IF(AND(Table2[[#This Row],[20D EMA]]&gt;Table2[[#This Row],[50D EMA]],Table2[[#This Row],[50D EMA]]&gt;Table2[[#This Row],[200D EMA]]),"Uptrend","Downtrend/NoTrend")</f>
        <v>Downtrend/NoTrend</v>
      </c>
      <c r="AL395">
        <v>-0.08</v>
      </c>
      <c r="AM395" t="s">
        <v>10339</v>
      </c>
      <c r="AN395">
        <v>-2.14</v>
      </c>
      <c r="AO395" t="s">
        <v>10339</v>
      </c>
      <c r="AP395">
        <v>7.4364261463423995E-2</v>
      </c>
      <c r="AQ395">
        <f>(Table2[[#This Row],[Sharpe Ratio]]-AVERAGE(Table2[Sharpe Ratio]))/_xlfn.STDEV.P(Table2[Sharpe Ratio])</f>
        <v>9.7569278029971507E-2</v>
      </c>
      <c r="AR3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5">
        <f>_xlfn.RANK.AVG(Table2[[#This Row],[1Y Return vs Nifty Z-Score]],Table2[1Y Return vs Nifty Z-Score])</f>
        <v>420</v>
      </c>
      <c r="AT395">
        <f>_xlfn.RANK.AVG(Table2[[#This Row],[6M Return vs Nifty Z-Score]],Table2[6M Return vs Nifty Z-Score])</f>
        <v>439</v>
      </c>
      <c r="AU395">
        <f>_xlfn.RANK.AVG(Table2[[#This Row],[Sharpe Ratio Z-Score]],Table2[Sharpe Ratio Z-Score])</f>
        <v>328</v>
      </c>
      <c r="AV395">
        <f>(Table2[[#This Row],[Rank 1Y]]+Table2[[#This Row],[Rank 6M]]+Table2[[#This Row],[Rank Sharpe]])/3</f>
        <v>395.66666666666669</v>
      </c>
    </row>
    <row r="396" spans="1:48" x14ac:dyDescent="0.3">
      <c r="A396" t="s">
        <v>1730</v>
      </c>
      <c r="B396" t="s">
        <v>1731</v>
      </c>
      <c r="C396" t="s">
        <v>10301</v>
      </c>
      <c r="D396" t="s">
        <v>193</v>
      </c>
      <c r="E396">
        <v>4776.3730402499996</v>
      </c>
      <c r="F396">
        <v>667.85</v>
      </c>
      <c r="G396">
        <v>-0.54067100993297801</v>
      </c>
      <c r="H396">
        <f>(Table2[[#This Row],[1Y Return vs Nifty]]-AVERAGE(Table2[1Y Return vs Nifty]))/_xlfn.STDEV.P(Table2[1Y Return vs Nifty])</f>
        <v>-0.46584780317000385</v>
      </c>
      <c r="I396">
        <v>-4.3524680530310702</v>
      </c>
      <c r="J396">
        <f>(Table2[[#This Row],[1M Return vs Nifty]]-AVERAGE(Table2[1M Return vs Nifty]))/_xlfn.STDEV.P(Table2[1M Return vs Nifty])</f>
        <v>-0.55351444703882535</v>
      </c>
      <c r="K396">
        <v>-12.2802103111036</v>
      </c>
      <c r="L396">
        <f>(Table2[[#This Row],[6M Return vs Nifty]]-AVERAGE(Table2[6M Return vs Nifty]))/_xlfn.STDEV.P(Table2[6M Return vs Nifty])</f>
        <v>-0.65146678820743253</v>
      </c>
      <c r="M396">
        <v>-2.4586869073685498</v>
      </c>
      <c r="N396">
        <f>(Table2[[#This Row],[1W Return vs Nifty]]-AVERAGE(Table2[1W Return vs Nifty]))/_xlfn.STDEV.P(Table2[1W Return vs Nifty])</f>
        <v>-0.68484820630577969</v>
      </c>
      <c r="O396">
        <v>679</v>
      </c>
      <c r="P396">
        <v>673.88468468713302</v>
      </c>
      <c r="Q396">
        <v>608.75684872921295</v>
      </c>
      <c r="R396">
        <v>45.192877960705502</v>
      </c>
      <c r="S396" s="2">
        <f>(Table2[[#This Row],[Close Price]]-Table2[[#This Row],[20D EMA]])/Table2[[#This Row],[20D EMA]]</f>
        <v>-1.6421207658321026E-2</v>
      </c>
      <c r="T396" s="2">
        <f>(Table2[[#This Row],[Close Price]]-Table2[[#This Row],[50D EMA]])/Table2[[#This Row],[50D EMA]]</f>
        <v>-8.9550702431154677E-3</v>
      </c>
      <c r="U396" s="2">
        <f>(Table2[[#This Row],[Close Price]]-Table2[[#This Row],[200D EMA]])/Table2[[#This Row],[200D EMA]]</f>
        <v>9.7071846327716427E-2</v>
      </c>
      <c r="V396">
        <v>0.488968417285497</v>
      </c>
      <c r="W396">
        <v>666.05</v>
      </c>
      <c r="X396">
        <v>678.6</v>
      </c>
      <c r="Y396">
        <v>666.05</v>
      </c>
      <c r="Z396">
        <v>678.6</v>
      </c>
      <c r="AA396">
        <v>637</v>
      </c>
      <c r="AB396">
        <v>767.45</v>
      </c>
      <c r="AC396" s="2">
        <f>(Table2[[#This Row],[Close Price]]/Table2[[#This Row],[Day Low]])-1</f>
        <v>2.7024998123263977E-3</v>
      </c>
      <c r="AD396" s="2">
        <f>(Table2[[#This Row],[Day High]]/Table2[[#This Row],[Close Price]])-1</f>
        <v>1.6096428838811017E-2</v>
      </c>
      <c r="AE396" s="2">
        <f>(Table2[[#This Row],[Close Price]]/Table2[[#This Row],[Current Week Low]])-1</f>
        <v>2.7024998123263977E-3</v>
      </c>
      <c r="AF396" s="2">
        <f>(Table2[[#This Row],[Current Week High]]/Table2[[#This Row],[Close Price]])-1</f>
        <v>1.6096428838811017E-2</v>
      </c>
      <c r="AG396" s="2">
        <f>(Table2[[#This Row],[Close Price]]/Table2[[#This Row],[Current Month Low]])-1</f>
        <v>4.843014128728429E-2</v>
      </c>
      <c r="AH396" s="2">
        <f>(Table2[[#This Row],[Current Month High]]/Table2[[#This Row],[Close Price]])-1</f>
        <v>0.14913528486935701</v>
      </c>
      <c r="AI396">
        <v>19.660103316613</v>
      </c>
      <c r="AJ396">
        <v>62.592818015824697</v>
      </c>
      <c r="AK396" t="str">
        <f>IF(AND(Table2[[#This Row],[20D EMA]]&gt;Table2[[#This Row],[50D EMA]],Table2[[#This Row],[50D EMA]]&gt;Table2[[#This Row],[200D EMA]]),"Uptrend","Downtrend/NoTrend")</f>
        <v>Uptrend</v>
      </c>
      <c r="AL396">
        <v>0.06</v>
      </c>
      <c r="AM396" t="s">
        <v>10340</v>
      </c>
      <c r="AN396">
        <v>-2.29</v>
      </c>
      <c r="AO396" t="s">
        <v>10339</v>
      </c>
      <c r="AP396">
        <v>0.12095366025825501</v>
      </c>
      <c r="AQ396">
        <f>(Table2[[#This Row],[Sharpe Ratio]]-AVERAGE(Table2[Sharpe Ratio]))/_xlfn.STDEV.P(Table2[Sharpe Ratio])</f>
        <v>0.62897243989796126</v>
      </c>
      <c r="AR3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-1.7267048048240801</v>
      </c>
      <c r="AS396">
        <f>_xlfn.RANK.AVG(Table2[[#This Row],[1Y Return vs Nifty Z-Score]],Table2[1Y Return vs Nifty Z-Score])</f>
        <v>461</v>
      </c>
      <c r="AT396">
        <f>_xlfn.RANK.AVG(Table2[[#This Row],[6M Return vs Nifty Z-Score]],Table2[6M Return vs Nifty Z-Score])</f>
        <v>542</v>
      </c>
      <c r="AU396">
        <f>_xlfn.RANK.AVG(Table2[[#This Row],[Sharpe Ratio Z-Score]],Table2[Sharpe Ratio Z-Score])</f>
        <v>191</v>
      </c>
      <c r="AV396">
        <f>(Table2[[#This Row],[Rank 1Y]]+Table2[[#This Row],[Rank 6M]]+Table2[[#This Row],[Rank Sharpe]])/3</f>
        <v>398</v>
      </c>
    </row>
    <row r="397" spans="1:48" x14ac:dyDescent="0.3">
      <c r="A397" t="s">
        <v>1826</v>
      </c>
      <c r="B397" t="s">
        <v>1827</v>
      </c>
      <c r="C397" t="s">
        <v>10299</v>
      </c>
      <c r="D397" t="s">
        <v>51</v>
      </c>
      <c r="E397">
        <v>4121.0184125550004</v>
      </c>
      <c r="F397">
        <v>165.39</v>
      </c>
      <c r="G397">
        <v>50.148713460469999</v>
      </c>
      <c r="H397">
        <f>(Table2[[#This Row],[1Y Return vs Nifty]]-AVERAGE(Table2[1Y Return vs Nifty]))/_xlfn.STDEV.P(Table2[1Y Return vs Nifty])</f>
        <v>0.33803068601739855</v>
      </c>
      <c r="I397">
        <v>15.147592826533399</v>
      </c>
      <c r="J397">
        <f>(Table2[[#This Row],[1M Return vs Nifty]]-AVERAGE(Table2[1M Return vs Nifty]))/_xlfn.STDEV.P(Table2[1M Return vs Nifty])</f>
        <v>1.2806704474933877</v>
      </c>
      <c r="K397">
        <v>3.9500941710639799</v>
      </c>
      <c r="L397">
        <f>(Table2[[#This Row],[6M Return vs Nifty]]-AVERAGE(Table2[6M Return vs Nifty]))/_xlfn.STDEV.P(Table2[6M Return vs Nifty])</f>
        <v>-9.4553065902442113E-2</v>
      </c>
      <c r="M397">
        <v>14.7284197940184</v>
      </c>
      <c r="N397">
        <f>(Table2[[#This Row],[1W Return vs Nifty]]-AVERAGE(Table2[1W Return vs Nifty]))/_xlfn.STDEV.P(Table2[1W Return vs Nifty])</f>
        <v>2.9949590612676027</v>
      </c>
      <c r="O397">
        <v>150.22999999999999</v>
      </c>
      <c r="P397">
        <v>139.732175778038</v>
      </c>
      <c r="Q397">
        <v>124.32000839927299</v>
      </c>
      <c r="R397">
        <v>75.504152842993605</v>
      </c>
      <c r="S397" s="2">
        <f>(Table2[[#This Row],[Close Price]]-Table2[[#This Row],[20D EMA]])/Table2[[#This Row],[20D EMA]]</f>
        <v>0.10091193503294946</v>
      </c>
      <c r="T397" s="2">
        <f>(Table2[[#This Row],[Close Price]]-Table2[[#This Row],[50D EMA]])/Table2[[#This Row],[50D EMA]]</f>
        <v>0.1836214463783844</v>
      </c>
      <c r="U397" s="2">
        <f>(Table2[[#This Row],[Close Price]]-Table2[[#This Row],[200D EMA]])/Table2[[#This Row],[200D EMA]]</f>
        <v>0.33035705297593243</v>
      </c>
      <c r="V397">
        <v>2.4304330809707899</v>
      </c>
      <c r="W397">
        <v>164</v>
      </c>
      <c r="X397">
        <v>173.9</v>
      </c>
      <c r="Y397">
        <v>164</v>
      </c>
      <c r="Z397">
        <v>173.9</v>
      </c>
      <c r="AA397">
        <v>130.03</v>
      </c>
      <c r="AB397">
        <v>175</v>
      </c>
      <c r="AC397" s="2">
        <f>(Table2[[#This Row],[Close Price]]/Table2[[#This Row],[Day Low]])-1</f>
        <v>8.475609756097402E-3</v>
      </c>
      <c r="AD397" s="2">
        <f>(Table2[[#This Row],[Day High]]/Table2[[#This Row],[Close Price]])-1</f>
        <v>5.1454138702460961E-2</v>
      </c>
      <c r="AE397" s="2">
        <f>(Table2[[#This Row],[Close Price]]/Table2[[#This Row],[Current Week Low]])-1</f>
        <v>8.475609756097402E-3</v>
      </c>
      <c r="AF397" s="2">
        <f>(Table2[[#This Row],[Current Week High]]/Table2[[#This Row],[Close Price]])-1</f>
        <v>5.1454138702460961E-2</v>
      </c>
      <c r="AG397" s="2">
        <f>(Table2[[#This Row],[Close Price]]/Table2[[#This Row],[Current Month Low]])-1</f>
        <v>0.27193724525109575</v>
      </c>
      <c r="AH397" s="2">
        <f>(Table2[[#This Row],[Current Month High]]/Table2[[#This Row],[Close Price]])-1</f>
        <v>5.810508495072253E-2</v>
      </c>
      <c r="AI397">
        <v>5.8105084950722503</v>
      </c>
      <c r="AJ397">
        <v>91.423611111111001</v>
      </c>
      <c r="AK397" t="str">
        <f>IF(AND(Table2[[#This Row],[20D EMA]]&gt;Table2[[#This Row],[50D EMA]],Table2[[#This Row],[50D EMA]]&gt;Table2[[#This Row],[200D EMA]]),"Uptrend","Downtrend/NoTrend")</f>
        <v>Uptrend</v>
      </c>
      <c r="AL397">
        <v>0.37</v>
      </c>
      <c r="AM397" t="s">
        <v>10340</v>
      </c>
      <c r="AN397">
        <v>19.39</v>
      </c>
      <c r="AO397" t="s">
        <v>10340</v>
      </c>
      <c r="AP397">
        <v>-3.3965981048095999E-2</v>
      </c>
      <c r="AQ397">
        <f>(Table2[[#This Row],[Sharpe Ratio]]-AVERAGE(Table2[Sharpe Ratio]))/_xlfn.STDEV.P(Table2[Sharpe Ratio])</f>
        <v>-1.1380558831801957</v>
      </c>
      <c r="AR3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3.3810512456957511</v>
      </c>
      <c r="AS397">
        <f>_xlfn.RANK.AVG(Table2[[#This Row],[1Y Return vs Nifty Z-Score]],Table2[1Y Return vs Nifty Z-Score])</f>
        <v>208</v>
      </c>
      <c r="AT397">
        <f>_xlfn.RANK.AVG(Table2[[#This Row],[6M Return vs Nifty Z-Score]],Table2[6M Return vs Nifty Z-Score])</f>
        <v>343</v>
      </c>
      <c r="AU397">
        <f>_xlfn.RANK.AVG(Table2[[#This Row],[Sharpe Ratio Z-Score]],Table2[Sharpe Ratio Z-Score])</f>
        <v>643</v>
      </c>
      <c r="AV397">
        <f>(Table2[[#This Row],[Rank 1Y]]+Table2[[#This Row],[Rank 6M]]+Table2[[#This Row],[Rank Sharpe]])/3</f>
        <v>398</v>
      </c>
    </row>
    <row r="398" spans="1:48" x14ac:dyDescent="0.3">
      <c r="A398" t="s">
        <v>1587</v>
      </c>
      <c r="B398" t="s">
        <v>1588</v>
      </c>
      <c r="C398" t="s">
        <v>10300</v>
      </c>
      <c r="D398" t="s">
        <v>908</v>
      </c>
      <c r="E398">
        <v>6098.6594375629902</v>
      </c>
      <c r="F398">
        <v>206.03</v>
      </c>
      <c r="G398">
        <v>23.648769184548701</v>
      </c>
      <c r="H398">
        <f>(Table2[[#This Row],[1Y Return vs Nifty]]-AVERAGE(Table2[1Y Return vs Nifty]))/_xlfn.STDEV.P(Table2[1Y Return vs Nifty])</f>
        <v>-8.2229599062930606E-2</v>
      </c>
      <c r="I398">
        <v>-8.8631455811378892</v>
      </c>
      <c r="J398">
        <f>(Table2[[#This Row],[1M Return vs Nifty]]-AVERAGE(Table2[1M Return vs Nifty]))/_xlfn.STDEV.P(Table2[1M Return vs Nifty])</f>
        <v>-0.97779089608467129</v>
      </c>
      <c r="K398">
        <v>-10.401629165845399</v>
      </c>
      <c r="L398">
        <f>(Table2[[#This Row],[6M Return vs Nifty]]-AVERAGE(Table2[6M Return vs Nifty]))/_xlfn.STDEV.P(Table2[6M Return vs Nifty])</f>
        <v>-0.58700665319227008</v>
      </c>
      <c r="M398">
        <v>-3.5130352867297998</v>
      </c>
      <c r="N398">
        <f>(Table2[[#This Row],[1W Return vs Nifty]]-AVERAGE(Table2[1W Return vs Nifty]))/_xlfn.STDEV.P(Table2[1W Return vs Nifty])</f>
        <v>-0.91058712189735258</v>
      </c>
      <c r="O398">
        <v>210.12</v>
      </c>
      <c r="P398">
        <v>212.29398219275799</v>
      </c>
      <c r="Q398">
        <v>195.426563432432</v>
      </c>
      <c r="R398">
        <v>41.928852432646401</v>
      </c>
      <c r="S398" s="2">
        <f>(Table2[[#This Row],[Close Price]]-Table2[[#This Row],[20D EMA]])/Table2[[#This Row],[20D EMA]]</f>
        <v>-1.9465067580430245E-2</v>
      </c>
      <c r="T398" s="2">
        <f>(Table2[[#This Row],[Close Price]]-Table2[[#This Row],[50D EMA]])/Table2[[#This Row],[50D EMA]]</f>
        <v>-2.9506169360328089E-2</v>
      </c>
      <c r="U398" s="2">
        <f>(Table2[[#This Row],[Close Price]]-Table2[[#This Row],[200D EMA]])/Table2[[#This Row],[200D EMA]]</f>
        <v>5.4257908348442581E-2</v>
      </c>
      <c r="V398">
        <v>0.661133108275197</v>
      </c>
      <c r="W398">
        <v>205.2</v>
      </c>
      <c r="X398">
        <v>207.73</v>
      </c>
      <c r="Y398">
        <v>205.2</v>
      </c>
      <c r="Z398">
        <v>207.73</v>
      </c>
      <c r="AA398">
        <v>201</v>
      </c>
      <c r="AB398">
        <v>228.4</v>
      </c>
      <c r="AC398" s="2">
        <f>(Table2[[#This Row],[Close Price]]/Table2[[#This Row],[Day Low]])-1</f>
        <v>4.0448343079921845E-3</v>
      </c>
      <c r="AD398" s="2">
        <f>(Table2[[#This Row],[Day High]]/Table2[[#This Row],[Close Price]])-1</f>
        <v>8.2512255496771658E-3</v>
      </c>
      <c r="AE398" s="2">
        <f>(Table2[[#This Row],[Close Price]]/Table2[[#This Row],[Current Week Low]])-1</f>
        <v>4.0448343079921845E-3</v>
      </c>
      <c r="AF398" s="2">
        <f>(Table2[[#This Row],[Current Week High]]/Table2[[#This Row],[Close Price]])-1</f>
        <v>8.2512255496771658E-3</v>
      </c>
      <c r="AG398" s="2">
        <f>(Table2[[#This Row],[Close Price]]/Table2[[#This Row],[Current Month Low]])-1</f>
        <v>2.5024875621890486E-2</v>
      </c>
      <c r="AH398" s="2">
        <f>(Table2[[#This Row],[Current Month High]]/Table2[[#This Row],[Close Price]])-1</f>
        <v>0.10857642090957631</v>
      </c>
      <c r="AI398">
        <v>23.574236761636602</v>
      </c>
      <c r="AJ398">
        <v>64.036624203821603</v>
      </c>
      <c r="AK398" t="str">
        <f>IF(AND(Table2[[#This Row],[20D EMA]]&gt;Table2[[#This Row],[50D EMA]],Table2[[#This Row],[50D EMA]]&gt;Table2[[#This Row],[200D EMA]]),"Uptrend","Downtrend/NoTrend")</f>
        <v>Downtrend/NoTrend</v>
      </c>
      <c r="AL398">
        <v>-0.04</v>
      </c>
      <c r="AM398" t="s">
        <v>10339</v>
      </c>
      <c r="AN398">
        <v>-1.82</v>
      </c>
      <c r="AO398" t="s">
        <v>10339</v>
      </c>
      <c r="AP398">
        <v>6.2632169346282004E-2</v>
      </c>
      <c r="AQ398">
        <f>(Table2[[#This Row],[Sharpe Ratio]]-AVERAGE(Table2[Sharpe Ratio]))/_xlfn.STDEV.P(Table2[Sharpe Ratio])</f>
        <v>-3.6248092609021849E-2</v>
      </c>
      <c r="AR3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8">
        <f>_xlfn.RANK.AVG(Table2[[#This Row],[1Y Return vs Nifty Z-Score]],Table2[1Y Return vs Nifty Z-Score])</f>
        <v>325</v>
      </c>
      <c r="AT398">
        <f>_xlfn.RANK.AVG(Table2[[#This Row],[6M Return vs Nifty Z-Score]],Table2[6M Return vs Nifty Z-Score])</f>
        <v>516</v>
      </c>
      <c r="AU398">
        <f>_xlfn.RANK.AVG(Table2[[#This Row],[Sharpe Ratio Z-Score]],Table2[Sharpe Ratio Z-Score])</f>
        <v>360</v>
      </c>
      <c r="AV398">
        <f>(Table2[[#This Row],[Rank 1Y]]+Table2[[#This Row],[Rank 6M]]+Table2[[#This Row],[Rank Sharpe]])/3</f>
        <v>400.33333333333331</v>
      </c>
    </row>
    <row r="399" spans="1:48" x14ac:dyDescent="0.3">
      <c r="A399" t="s">
        <v>835</v>
      </c>
      <c r="B399" t="s">
        <v>836</v>
      </c>
      <c r="C399" t="s">
        <v>10306</v>
      </c>
      <c r="D399" t="s">
        <v>402</v>
      </c>
      <c r="E399">
        <v>19247.03230377</v>
      </c>
      <c r="F399">
        <v>8111.55</v>
      </c>
      <c r="G399">
        <v>-1.47031682052489</v>
      </c>
      <c r="H399">
        <f>(Table2[[#This Row],[1Y Return vs Nifty]]-AVERAGE(Table2[1Y Return vs Nifty]))/_xlfn.STDEV.P(Table2[1Y Return vs Nifty])</f>
        <v>-0.4805909742995404</v>
      </c>
      <c r="I399">
        <v>3.0259010171464502</v>
      </c>
      <c r="J399">
        <f>(Table2[[#This Row],[1M Return vs Nifty]]-AVERAGE(Table2[1M Return vs Nifty]))/_xlfn.STDEV.P(Table2[1M Return vs Nifty])</f>
        <v>0.14049841673565749</v>
      </c>
      <c r="K399">
        <v>18.1943344505871</v>
      </c>
      <c r="L399">
        <f>(Table2[[#This Row],[6M Return vs Nifty]]-AVERAGE(Table2[6M Return vs Nifty]))/_xlfn.STDEV.P(Table2[6M Return vs Nifty])</f>
        <v>0.39421243348740415</v>
      </c>
      <c r="M399">
        <v>-1.01433256870865</v>
      </c>
      <c r="N399">
        <f>(Table2[[#This Row],[1W Return vs Nifty]]-AVERAGE(Table2[1W Return vs Nifty]))/_xlfn.STDEV.P(Table2[1W Return vs Nifty])</f>
        <v>-0.37560793191317682</v>
      </c>
      <c r="O399">
        <v>8047.09</v>
      </c>
      <c r="P399">
        <v>7913.9208977142698</v>
      </c>
      <c r="Q399">
        <v>7236.0968884395197</v>
      </c>
      <c r="R399">
        <v>54.5405389883013</v>
      </c>
      <c r="S399" s="2">
        <f>(Table2[[#This Row],[Close Price]]-Table2[[#This Row],[20D EMA]])/Table2[[#This Row],[20D EMA]]</f>
        <v>8.0103490827118911E-3</v>
      </c>
      <c r="T399" s="2">
        <f>(Table2[[#This Row],[Close Price]]-Table2[[#This Row],[50D EMA]])/Table2[[#This Row],[50D EMA]]</f>
        <v>2.497233733316824E-2</v>
      </c>
      <c r="U399" s="2">
        <f>(Table2[[#This Row],[Close Price]]-Table2[[#This Row],[200D EMA]])/Table2[[#This Row],[200D EMA]]</f>
        <v>0.12098416108262944</v>
      </c>
      <c r="V399">
        <v>0.28761328379752898</v>
      </c>
      <c r="W399">
        <v>8010</v>
      </c>
      <c r="X399">
        <v>8195</v>
      </c>
      <c r="Y399">
        <v>8010</v>
      </c>
      <c r="Z399">
        <v>8195</v>
      </c>
      <c r="AA399">
        <v>7810</v>
      </c>
      <c r="AB399">
        <v>8296.15</v>
      </c>
      <c r="AC399" s="2">
        <f>(Table2[[#This Row],[Close Price]]/Table2[[#This Row],[Day Low]])-1</f>
        <v>1.267790262172297E-2</v>
      </c>
      <c r="AD399" s="2">
        <f>(Table2[[#This Row],[Day High]]/Table2[[#This Row],[Close Price]])-1</f>
        <v>1.0287799495780625E-2</v>
      </c>
      <c r="AE399" s="2">
        <f>(Table2[[#This Row],[Close Price]]/Table2[[#This Row],[Current Week Low]])-1</f>
        <v>1.267790262172297E-2</v>
      </c>
      <c r="AF399" s="2">
        <f>(Table2[[#This Row],[Current Week High]]/Table2[[#This Row],[Close Price]])-1</f>
        <v>1.0287799495780625E-2</v>
      </c>
      <c r="AG399" s="2">
        <f>(Table2[[#This Row],[Close Price]]/Table2[[#This Row],[Current Month Low]])-1</f>
        <v>3.8610755441741418E-2</v>
      </c>
      <c r="AH399" s="2">
        <f>(Table2[[#This Row],[Current Month High]]/Table2[[#This Row],[Close Price]])-1</f>
        <v>2.2757672701271492E-2</v>
      </c>
      <c r="AI399">
        <v>10.7063384926431</v>
      </c>
      <c r="AJ399">
        <v>47.842926402507899</v>
      </c>
      <c r="AK399" t="str">
        <f>IF(AND(Table2[[#This Row],[20D EMA]]&gt;Table2[[#This Row],[50D EMA]],Table2[[#This Row],[50D EMA]]&gt;Table2[[#This Row],[200D EMA]]),"Uptrend","Downtrend/NoTrend")</f>
        <v>Uptrend</v>
      </c>
      <c r="AL399">
        <v>0.03</v>
      </c>
      <c r="AM399" t="s">
        <v>10340</v>
      </c>
      <c r="AN399">
        <v>-0.35</v>
      </c>
      <c r="AO399" t="s">
        <v>10339</v>
      </c>
      <c r="AP399">
        <v>8.5948686711800003E-4</v>
      </c>
      <c r="AQ399">
        <f>(Table2[[#This Row],[Sharpe Ratio]]-AVERAGE(Table2[Sharpe Ratio]))/_xlfn.STDEV.P(Table2[Sharpe Ratio])</f>
        <v>-0.74083324793704297</v>
      </c>
      <c r="AR3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-1.0623213039266985</v>
      </c>
      <c r="AS399">
        <f>_xlfn.RANK.AVG(Table2[[#This Row],[1Y Return vs Nifty Z-Score]],Table2[1Y Return vs Nifty Z-Score])</f>
        <v>472</v>
      </c>
      <c r="AT399">
        <f>_xlfn.RANK.AVG(Table2[[#This Row],[6M Return vs Nifty Z-Score]],Table2[6M Return vs Nifty Z-Score])</f>
        <v>210</v>
      </c>
      <c r="AU399">
        <f>_xlfn.RANK.AVG(Table2[[#This Row],[Sharpe Ratio Z-Score]],Table2[Sharpe Ratio Z-Score])</f>
        <v>521</v>
      </c>
      <c r="AV399">
        <f>(Table2[[#This Row],[Rank 1Y]]+Table2[[#This Row],[Rank 6M]]+Table2[[#This Row],[Rank Sharpe]])/3</f>
        <v>401</v>
      </c>
    </row>
    <row r="400" spans="1:48" x14ac:dyDescent="0.3">
      <c r="A400" t="s">
        <v>1622</v>
      </c>
      <c r="B400" t="s">
        <v>1623</v>
      </c>
      <c r="C400" t="s">
        <v>10295</v>
      </c>
      <c r="D400" t="s">
        <v>54</v>
      </c>
      <c r="E400">
        <v>5624.44944674</v>
      </c>
      <c r="F400">
        <v>62.63</v>
      </c>
      <c r="G400">
        <v>84.484180564502296</v>
      </c>
      <c r="H400">
        <f>(Table2[[#This Row],[1Y Return vs Nifty]]-AVERAGE(Table2[1Y Return vs Nifty]))/_xlfn.STDEV.P(Table2[1Y Return vs Nifty])</f>
        <v>0.88255383834033707</v>
      </c>
      <c r="I400">
        <v>-11.1362463289634</v>
      </c>
      <c r="J400">
        <f>(Table2[[#This Row],[1M Return vs Nifty]]-AVERAGE(Table2[1M Return vs Nifty]))/_xlfn.STDEV.P(Table2[1M Return vs Nifty])</f>
        <v>-1.1915998211522196</v>
      </c>
      <c r="K400">
        <v>-34.504719122350899</v>
      </c>
      <c r="L400">
        <f>(Table2[[#This Row],[6M Return vs Nifty]]-AVERAGE(Table2[6M Return vs Nifty]))/_xlfn.STDEV.P(Table2[6M Return vs Nifty])</f>
        <v>-1.4140608567334227</v>
      </c>
      <c r="M400">
        <v>-8.0462816038750606</v>
      </c>
      <c r="N400">
        <f>(Table2[[#This Row],[1W Return vs Nifty]]-AVERAGE(Table2[1W Return vs Nifty]))/_xlfn.STDEV.P(Table2[1W Return vs Nifty])</f>
        <v>-1.8811677456963107</v>
      </c>
      <c r="O400">
        <v>65.2</v>
      </c>
      <c r="P400">
        <v>67.632489992223597</v>
      </c>
      <c r="Q400">
        <v>62.244582883119598</v>
      </c>
      <c r="R400">
        <v>37.368654210776398</v>
      </c>
      <c r="S400" s="2">
        <f>(Table2[[#This Row],[Close Price]]-Table2[[#This Row],[20D EMA]])/Table2[[#This Row],[20D EMA]]</f>
        <v>-3.9417177914110431E-2</v>
      </c>
      <c r="T400" s="2">
        <f>(Table2[[#This Row],[Close Price]]-Table2[[#This Row],[50D EMA]])/Table2[[#This Row],[50D EMA]]</f>
        <v>-7.3965781724120799E-2</v>
      </c>
      <c r="U400" s="2">
        <f>(Table2[[#This Row],[Close Price]]-Table2[[#This Row],[200D EMA]])/Table2[[#This Row],[200D EMA]]</f>
        <v>6.1919784666904319E-3</v>
      </c>
      <c r="V400">
        <v>0.98707224286197104</v>
      </c>
      <c r="W400">
        <v>62.31</v>
      </c>
      <c r="X400">
        <v>64.489999999999995</v>
      </c>
      <c r="Y400">
        <v>62.31</v>
      </c>
      <c r="Z400">
        <v>64.489999999999995</v>
      </c>
      <c r="AA400">
        <v>60.2</v>
      </c>
      <c r="AB400">
        <v>69.260000000000005</v>
      </c>
      <c r="AC400" s="2">
        <f>(Table2[[#This Row],[Close Price]]/Table2[[#This Row],[Day Low]])-1</f>
        <v>5.1356122612742361E-3</v>
      </c>
      <c r="AD400" s="2">
        <f>(Table2[[#This Row],[Day High]]/Table2[[#This Row],[Close Price]])-1</f>
        <v>2.9698227686412171E-2</v>
      </c>
      <c r="AE400" s="2">
        <f>(Table2[[#This Row],[Close Price]]/Table2[[#This Row],[Current Week Low]])-1</f>
        <v>5.1356122612742361E-3</v>
      </c>
      <c r="AF400" s="2">
        <f>(Table2[[#This Row],[Current Week High]]/Table2[[#This Row],[Close Price]])-1</f>
        <v>2.9698227686412171E-2</v>
      </c>
      <c r="AG400" s="2">
        <f>(Table2[[#This Row],[Close Price]]/Table2[[#This Row],[Current Month Low]])-1</f>
        <v>4.0365448504983359E-2</v>
      </c>
      <c r="AH400" s="2">
        <f>(Table2[[#This Row],[Current Month High]]/Table2[[#This Row],[Close Price]])-1</f>
        <v>0.10585981159188895</v>
      </c>
      <c r="AI400">
        <v>59.077119591250103</v>
      </c>
      <c r="AJ400">
        <v>122.486678507992</v>
      </c>
      <c r="AK400" t="str">
        <f>IF(AND(Table2[[#This Row],[20D EMA]]&gt;Table2[[#This Row],[50D EMA]],Table2[[#This Row],[50D EMA]]&gt;Table2[[#This Row],[200D EMA]]),"Uptrend","Downtrend/NoTrend")</f>
        <v>Downtrend/NoTrend</v>
      </c>
      <c r="AL400">
        <v>-7.0000000000000007E-2</v>
      </c>
      <c r="AM400" t="s">
        <v>10339</v>
      </c>
      <c r="AN400">
        <v>-4.72</v>
      </c>
      <c r="AO400" t="s">
        <v>10339</v>
      </c>
      <c r="AP400">
        <v>5.7144912377886999E-2</v>
      </c>
      <c r="AQ400">
        <f>(Table2[[#This Row],[Sharpe Ratio]]-AVERAGE(Table2[Sharpe Ratio]))/_xlfn.STDEV.P(Table2[Sharpe Ratio])</f>
        <v>-9.8836273148299028E-2</v>
      </c>
      <c r="AR4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0">
        <f>_xlfn.RANK.AVG(Table2[[#This Row],[1Y Return vs Nifty Z-Score]],Table2[1Y Return vs Nifty Z-Score])</f>
        <v>117</v>
      </c>
      <c r="AT400">
        <f>_xlfn.RANK.AVG(Table2[[#This Row],[6M Return vs Nifty Z-Score]],Table2[6M Return vs Nifty Z-Score])</f>
        <v>712</v>
      </c>
      <c r="AU400">
        <f>_xlfn.RANK.AVG(Table2[[#This Row],[Sharpe Ratio Z-Score]],Table2[Sharpe Ratio Z-Score])</f>
        <v>375</v>
      </c>
      <c r="AV400">
        <f>(Table2[[#This Row],[Rank 1Y]]+Table2[[#This Row],[Rank 6M]]+Table2[[#This Row],[Rank Sharpe]])/3</f>
        <v>401.33333333333331</v>
      </c>
    </row>
    <row r="401" spans="1:48" x14ac:dyDescent="0.3">
      <c r="A401" t="s">
        <v>1309</v>
      </c>
      <c r="B401" t="s">
        <v>1310</v>
      </c>
      <c r="C401" t="s">
        <v>10303</v>
      </c>
      <c r="D401" t="s">
        <v>83</v>
      </c>
      <c r="E401">
        <v>8659.1330258550006</v>
      </c>
      <c r="F401">
        <v>787.35</v>
      </c>
      <c r="G401">
        <v>-20.835321716047702</v>
      </c>
      <c r="H401">
        <f>(Table2[[#This Row],[1Y Return vs Nifty]]-AVERAGE(Table2[1Y Return vs Nifty]))/_xlfn.STDEV.P(Table2[1Y Return vs Nifty])</f>
        <v>-0.78769888340443417</v>
      </c>
      <c r="I401">
        <v>1.6445018377496601</v>
      </c>
      <c r="J401">
        <f>(Table2[[#This Row],[1M Return vs Nifty]]-AVERAGE(Table2[1M Return vs Nifty]))/_xlfn.STDEV.P(Table2[1M Return vs Nifty])</f>
        <v>1.0563360439290801E-2</v>
      </c>
      <c r="K401">
        <v>-6.6371138833033703</v>
      </c>
      <c r="L401">
        <f>(Table2[[#This Row],[6M Return vs Nifty]]-AVERAGE(Table2[6M Return vs Nifty]))/_xlfn.STDEV.P(Table2[6M Return vs Nifty])</f>
        <v>-0.45783407845850815</v>
      </c>
      <c r="M401">
        <v>0.69642758791425896</v>
      </c>
      <c r="N401">
        <f>(Table2[[#This Row],[1W Return vs Nifty]]-AVERAGE(Table2[1W Return vs Nifty]))/_xlfn.STDEV.P(Table2[1W Return vs Nifty])</f>
        <v>-9.3294321754665704E-3</v>
      </c>
      <c r="O401">
        <v>770.63</v>
      </c>
      <c r="P401">
        <v>765.06216138246202</v>
      </c>
      <c r="Q401">
        <v>740.61947050610001</v>
      </c>
      <c r="R401">
        <v>57.910700401210498</v>
      </c>
      <c r="S401" s="2">
        <f>(Table2[[#This Row],[Close Price]]-Table2[[#This Row],[20D EMA]])/Table2[[#This Row],[20D EMA]]</f>
        <v>2.1696534004645586E-2</v>
      </c>
      <c r="T401" s="2">
        <f>(Table2[[#This Row],[Close Price]]-Table2[[#This Row],[50D EMA]])/Table2[[#This Row],[50D EMA]]</f>
        <v>2.9132062389890034E-2</v>
      </c>
      <c r="U401" s="2">
        <f>(Table2[[#This Row],[Close Price]]-Table2[[#This Row],[200D EMA]])/Table2[[#This Row],[200D EMA]]</f>
        <v>6.3096544656011874E-2</v>
      </c>
      <c r="V401">
        <v>0.60170729559744396</v>
      </c>
      <c r="W401">
        <v>780.45</v>
      </c>
      <c r="X401">
        <v>797.5</v>
      </c>
      <c r="Y401">
        <v>780.45</v>
      </c>
      <c r="Z401">
        <v>797.5</v>
      </c>
      <c r="AA401">
        <v>697</v>
      </c>
      <c r="AB401">
        <v>826.4</v>
      </c>
      <c r="AC401" s="2">
        <f>(Table2[[#This Row],[Close Price]]/Table2[[#This Row],[Day Low]])-1</f>
        <v>8.8410532385161389E-3</v>
      </c>
      <c r="AD401" s="2">
        <f>(Table2[[#This Row],[Day High]]/Table2[[#This Row],[Close Price]])-1</f>
        <v>1.2891344383057168E-2</v>
      </c>
      <c r="AE401" s="2">
        <f>(Table2[[#This Row],[Close Price]]/Table2[[#This Row],[Current Week Low]])-1</f>
        <v>8.8410532385161389E-3</v>
      </c>
      <c r="AF401" s="2">
        <f>(Table2[[#This Row],[Current Week High]]/Table2[[#This Row],[Close Price]])-1</f>
        <v>1.2891344383057168E-2</v>
      </c>
      <c r="AG401" s="2">
        <f>(Table2[[#This Row],[Close Price]]/Table2[[#This Row],[Current Month Low]])-1</f>
        <v>0.12962697274031565</v>
      </c>
      <c r="AH401" s="2">
        <f>(Table2[[#This Row],[Current Month High]]/Table2[[#This Row],[Close Price]])-1</f>
        <v>4.9596748587032335E-2</v>
      </c>
      <c r="AI401">
        <v>16.847653521305599</v>
      </c>
      <c r="AJ401">
        <v>27.816558441558399</v>
      </c>
      <c r="AK401" t="str">
        <f>IF(AND(Table2[[#This Row],[20D EMA]]&gt;Table2[[#This Row],[50D EMA]],Table2[[#This Row],[50D EMA]]&gt;Table2[[#This Row],[200D EMA]]),"Uptrend","Downtrend/NoTrend")</f>
        <v>Uptrend</v>
      </c>
      <c r="AL401">
        <v>0</v>
      </c>
      <c r="AM401" t="s">
        <v>10341</v>
      </c>
      <c r="AN401">
        <v>11.07</v>
      </c>
      <c r="AO401" t="s">
        <v>10340</v>
      </c>
      <c r="AP401">
        <v>0.14394385865873899</v>
      </c>
      <c r="AQ401">
        <f>(Table2[[#This Row],[Sharpe Ratio]]-AVERAGE(Table2[Sharpe Ratio]))/_xlfn.STDEV.P(Table2[Sharpe Ratio])</f>
        <v>0.89120085318551467</v>
      </c>
      <c r="AR4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-0.35309818041360341</v>
      </c>
      <c r="AS401">
        <f>_xlfn.RANK.AVG(Table2[[#This Row],[1Y Return vs Nifty Z-Score]],Table2[1Y Return vs Nifty Z-Score])</f>
        <v>598</v>
      </c>
      <c r="AT401">
        <f>_xlfn.RANK.AVG(Table2[[#This Row],[6M Return vs Nifty Z-Score]],Table2[6M Return vs Nifty Z-Score])</f>
        <v>477</v>
      </c>
      <c r="AU401">
        <f>_xlfn.RANK.AVG(Table2[[#This Row],[Sharpe Ratio Z-Score]],Table2[Sharpe Ratio Z-Score])</f>
        <v>135</v>
      </c>
      <c r="AV401">
        <f>(Table2[[#This Row],[Rank 1Y]]+Table2[[#This Row],[Rank 6M]]+Table2[[#This Row],[Rank Sharpe]])/3</f>
        <v>403.33333333333331</v>
      </c>
    </row>
    <row r="402" spans="1:48" x14ac:dyDescent="0.3">
      <c r="A402" t="s">
        <v>28</v>
      </c>
      <c r="B402" t="s">
        <v>29</v>
      </c>
      <c r="C402" t="s">
        <v>10295</v>
      </c>
      <c r="D402" t="s">
        <v>24</v>
      </c>
      <c r="E402">
        <v>854505.17030362005</v>
      </c>
      <c r="F402">
        <v>1213.3</v>
      </c>
      <c r="G402">
        <v>-4.8070509953545901</v>
      </c>
      <c r="H402">
        <f>(Table2[[#This Row],[1Y Return vs Nifty]]-AVERAGE(Table2[1Y Return vs Nifty]))/_xlfn.STDEV.P(Table2[1Y Return vs Nifty])</f>
        <v>-0.53350794804674095</v>
      </c>
      <c r="I402">
        <v>-0.16885028989117101</v>
      </c>
      <c r="J402">
        <f>(Table2[[#This Row],[1M Return vs Nifty]]-AVERAGE(Table2[1M Return vs Nifty]))/_xlfn.STDEV.P(Table2[1M Return vs Nifty])</f>
        <v>-0.16000139325705501</v>
      </c>
      <c r="K402">
        <v>2.03467870254575</v>
      </c>
      <c r="L402">
        <f>(Table2[[#This Row],[6M Return vs Nifty]]-AVERAGE(Table2[6M Return vs Nifty]))/_xlfn.STDEV.P(Table2[6M Return vs Nifty])</f>
        <v>-0.16027710450597313</v>
      </c>
      <c r="M402">
        <v>-0.73272785276998198</v>
      </c>
      <c r="N402">
        <f>(Table2[[#This Row],[1W Return vs Nifty]]-AVERAGE(Table2[1W Return vs Nifty]))/_xlfn.STDEV.P(Table2[1W Return vs Nifty])</f>
        <v>-0.31531558030926055</v>
      </c>
      <c r="O402">
        <v>1190.08</v>
      </c>
      <c r="P402">
        <v>1183.98242777516</v>
      </c>
      <c r="Q402">
        <v>1100.4788785866001</v>
      </c>
      <c r="R402">
        <v>68.796875785020703</v>
      </c>
      <c r="S402" s="2">
        <f>(Table2[[#This Row],[Close Price]]-Table2[[#This Row],[20D EMA]])/Table2[[#This Row],[20D EMA]]</f>
        <v>1.9511293358429709E-2</v>
      </c>
      <c r="T402" s="2">
        <f>(Table2[[#This Row],[Close Price]]-Table2[[#This Row],[50D EMA]])/Table2[[#This Row],[50D EMA]]</f>
        <v>2.4761830528119484E-2</v>
      </c>
      <c r="U402" s="2">
        <f>(Table2[[#This Row],[Close Price]]-Table2[[#This Row],[200D EMA]])/Table2[[#This Row],[200D EMA]]</f>
        <v>0.10252002433549805</v>
      </c>
      <c r="V402">
        <v>0.66017015913508204</v>
      </c>
      <c r="W402">
        <v>1201.05</v>
      </c>
      <c r="X402">
        <v>1214.95</v>
      </c>
      <c r="Y402">
        <v>1201.05</v>
      </c>
      <c r="Z402">
        <v>1214.95</v>
      </c>
      <c r="AA402">
        <v>1153</v>
      </c>
      <c r="AB402">
        <v>1222.6500000000001</v>
      </c>
      <c r="AC402" s="2">
        <f>(Table2[[#This Row],[Close Price]]/Table2[[#This Row],[Day Low]])-1</f>
        <v>1.0199408850589009E-2</v>
      </c>
      <c r="AD402" s="2">
        <f>(Table2[[#This Row],[Day High]]/Table2[[#This Row],[Close Price]])-1</f>
        <v>1.3599274705349274E-3</v>
      </c>
      <c r="AE402" s="2">
        <f>(Table2[[#This Row],[Close Price]]/Table2[[#This Row],[Current Week Low]])-1</f>
        <v>1.0199408850589009E-2</v>
      </c>
      <c r="AF402" s="2">
        <f>(Table2[[#This Row],[Current Week High]]/Table2[[#This Row],[Close Price]])-1</f>
        <v>1.3599274705349274E-3</v>
      </c>
      <c r="AG402" s="2">
        <f>(Table2[[#This Row],[Close Price]]/Table2[[#This Row],[Current Month Low]])-1</f>
        <v>5.2298352124891645E-2</v>
      </c>
      <c r="AH402" s="2">
        <f>(Table2[[#This Row],[Current Month High]]/Table2[[#This Row],[Close Price]])-1</f>
        <v>7.7062556663645143E-3</v>
      </c>
      <c r="AI402">
        <v>3.66768317810928</v>
      </c>
      <c r="AJ402">
        <v>34.9610678531701</v>
      </c>
      <c r="AK402" t="str">
        <f>IF(AND(Table2[[#This Row],[20D EMA]]&gt;Table2[[#This Row],[50D EMA]],Table2[[#This Row],[50D EMA]]&gt;Table2[[#This Row],[200D EMA]]),"Uptrend","Downtrend/NoTrend")</f>
        <v>Uptrend</v>
      </c>
      <c r="AL402">
        <v>0.05</v>
      </c>
      <c r="AM402" t="s">
        <v>10340</v>
      </c>
      <c r="AN402">
        <v>3.48</v>
      </c>
      <c r="AO402" t="s">
        <v>10340</v>
      </c>
      <c r="AP402">
        <v>6.9811916184540995E-2</v>
      </c>
      <c r="AQ402">
        <f>(Table2[[#This Row],[Sharpe Ratio]]-AVERAGE(Table2[Sharpe Ratio]))/_xlfn.STDEV.P(Table2[Sharpe Ratio])</f>
        <v>4.5644790105872371E-2</v>
      </c>
      <c r="AR4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-1.1234572360131572</v>
      </c>
      <c r="AS402">
        <f>_xlfn.RANK.AVG(Table2[[#This Row],[1Y Return vs Nifty Z-Score]],Table2[1Y Return vs Nifty Z-Score])</f>
        <v>491</v>
      </c>
      <c r="AT402">
        <f>_xlfn.RANK.AVG(Table2[[#This Row],[6M Return vs Nifty Z-Score]],Table2[6M Return vs Nifty Z-Score])</f>
        <v>373</v>
      </c>
      <c r="AU402">
        <f>_xlfn.RANK.AVG(Table2[[#This Row],[Sharpe Ratio Z-Score]],Table2[Sharpe Ratio Z-Score])</f>
        <v>347</v>
      </c>
      <c r="AV402">
        <f>(Table2[[#This Row],[Rank 1Y]]+Table2[[#This Row],[Rank 6M]]+Table2[[#This Row],[Rank Sharpe]])/3</f>
        <v>403.66666666666669</v>
      </c>
    </row>
    <row r="403" spans="1:48" x14ac:dyDescent="0.3">
      <c r="A403" t="s">
        <v>998</v>
      </c>
      <c r="B403" t="s">
        <v>999</v>
      </c>
      <c r="C403" t="s">
        <v>10297</v>
      </c>
      <c r="D403" t="s">
        <v>121</v>
      </c>
      <c r="E403">
        <v>14360.184097200001</v>
      </c>
      <c r="F403">
        <v>2256.75</v>
      </c>
      <c r="G403">
        <v>5.9706413117189303</v>
      </c>
      <c r="H403">
        <f>(Table2[[#This Row],[1Y Return vs Nifty]]-AVERAGE(Table2[1Y Return vs Nifty]))/_xlfn.STDEV.P(Table2[1Y Return vs Nifty])</f>
        <v>-0.36258547385896023</v>
      </c>
      <c r="I403">
        <v>-4.4011385250516604</v>
      </c>
      <c r="J403">
        <f>(Table2[[#This Row],[1M Return vs Nifty]]-AVERAGE(Table2[1M Return vs Nifty]))/_xlfn.STDEV.P(Table2[1M Return vs Nifty])</f>
        <v>-0.55809241452012037</v>
      </c>
      <c r="K403">
        <v>28.334182624022102</v>
      </c>
      <c r="L403">
        <f>(Table2[[#This Row],[6M Return vs Nifty]]-AVERAGE(Table2[6M Return vs Nifty]))/_xlfn.STDEV.P(Table2[6M Return vs Nifty])</f>
        <v>0.74214309591456873</v>
      </c>
      <c r="M403">
        <v>-0.672139754165755</v>
      </c>
      <c r="N403">
        <f>(Table2[[#This Row],[1W Return vs Nifty]]-AVERAGE(Table2[1W Return vs Nifty]))/_xlfn.STDEV.P(Table2[1W Return vs Nifty])</f>
        <v>-0.30234350016535266</v>
      </c>
      <c r="O403">
        <v>2263.2600000000002</v>
      </c>
      <c r="P403">
        <v>2149.52358764168</v>
      </c>
      <c r="Q403">
        <v>1831.61167606807</v>
      </c>
      <c r="R403">
        <v>46.02984765699</v>
      </c>
      <c r="S403" s="2">
        <f>(Table2[[#This Row],[Close Price]]-Table2[[#This Row],[20D EMA]])/Table2[[#This Row],[20D EMA]]</f>
        <v>-2.8763818562605346E-3</v>
      </c>
      <c r="T403" s="2">
        <f>(Table2[[#This Row],[Close Price]]-Table2[[#This Row],[50D EMA]])/Table2[[#This Row],[50D EMA]]</f>
        <v>4.9883803543631706E-2</v>
      </c>
      <c r="U403" s="2">
        <f>(Table2[[#This Row],[Close Price]]-Table2[[#This Row],[200D EMA]])/Table2[[#This Row],[200D EMA]]</f>
        <v>0.23211160394247793</v>
      </c>
      <c r="V403">
        <v>0.47550816085519698</v>
      </c>
      <c r="W403">
        <v>2249</v>
      </c>
      <c r="X403">
        <v>2295</v>
      </c>
      <c r="Y403">
        <v>2249</v>
      </c>
      <c r="Z403">
        <v>2295</v>
      </c>
      <c r="AA403">
        <v>2189.1</v>
      </c>
      <c r="AB403">
        <v>2425</v>
      </c>
      <c r="AC403" s="2">
        <f>(Table2[[#This Row],[Close Price]]/Table2[[#This Row],[Day Low]])-1</f>
        <v>3.445975989328609E-3</v>
      </c>
      <c r="AD403" s="2">
        <f>(Table2[[#This Row],[Day High]]/Table2[[#This Row],[Close Price]])-1</f>
        <v>1.6949152542372836E-2</v>
      </c>
      <c r="AE403" s="2">
        <f>(Table2[[#This Row],[Close Price]]/Table2[[#This Row],[Current Week Low]])-1</f>
        <v>3.445975989328609E-3</v>
      </c>
      <c r="AF403" s="2">
        <f>(Table2[[#This Row],[Current Week High]]/Table2[[#This Row],[Close Price]])-1</f>
        <v>1.6949152542372836E-2</v>
      </c>
      <c r="AG403" s="2">
        <f>(Table2[[#This Row],[Close Price]]/Table2[[#This Row],[Current Month Low]])-1</f>
        <v>3.0903110867479766E-2</v>
      </c>
      <c r="AH403" s="2">
        <f>(Table2[[#This Row],[Current Month High]]/Table2[[#This Row],[Close Price]])-1</f>
        <v>7.455411543148327E-2</v>
      </c>
      <c r="AI403">
        <v>10.0697906281156</v>
      </c>
      <c r="AJ403">
        <v>56.7024268305384</v>
      </c>
      <c r="AK403" t="str">
        <f>IF(AND(Table2[[#This Row],[20D EMA]]&gt;Table2[[#This Row],[50D EMA]],Table2[[#This Row],[50D EMA]]&gt;Table2[[#This Row],[200D EMA]]),"Uptrend","Downtrend/NoTrend")</f>
        <v>Uptrend</v>
      </c>
      <c r="AL403">
        <v>0.08</v>
      </c>
      <c r="AM403" t="s">
        <v>10340</v>
      </c>
      <c r="AN403">
        <v>-2.1800000000000002</v>
      </c>
      <c r="AO403" t="s">
        <v>10339</v>
      </c>
      <c r="AP403">
        <v>-5.2536837724989002E-2</v>
      </c>
      <c r="AQ403">
        <f>(Table2[[#This Row],[Sharpe Ratio]]-AVERAGE(Table2[Sharpe Ratio]))/_xlfn.STDEV.P(Table2[Sharpe Ratio])</f>
        <v>-1.3498768598825848</v>
      </c>
      <c r="AR4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-1.8307551525124492</v>
      </c>
      <c r="AS403">
        <f>_xlfn.RANK.AVG(Table2[[#This Row],[1Y Return vs Nifty Z-Score]],Table2[1Y Return vs Nifty Z-Score])</f>
        <v>404</v>
      </c>
      <c r="AT403">
        <f>_xlfn.RANK.AVG(Table2[[#This Row],[6M Return vs Nifty Z-Score]],Table2[6M Return vs Nifty Z-Score])</f>
        <v>144</v>
      </c>
      <c r="AU403">
        <f>_xlfn.RANK.AVG(Table2[[#This Row],[Sharpe Ratio Z-Score]],Table2[Sharpe Ratio Z-Score])</f>
        <v>666</v>
      </c>
      <c r="AV403">
        <f>(Table2[[#This Row],[Rank 1Y]]+Table2[[#This Row],[Rank 6M]]+Table2[[#This Row],[Rank Sharpe]])/3</f>
        <v>404.66666666666669</v>
      </c>
    </row>
    <row r="404" spans="1:48" x14ac:dyDescent="0.3">
      <c r="A404" t="s">
        <v>1406</v>
      </c>
      <c r="B404" t="s">
        <v>1407</v>
      </c>
      <c r="C404" t="s">
        <v>10295</v>
      </c>
      <c r="D404" t="s">
        <v>246</v>
      </c>
      <c r="E404">
        <v>7902.82391568</v>
      </c>
      <c r="F404">
        <v>7121.55</v>
      </c>
      <c r="G404">
        <v>32.4607501351366</v>
      </c>
      <c r="H404">
        <f>(Table2[[#This Row],[1Y Return vs Nifty]]-AVERAGE(Table2[1Y Return vs Nifty]))/_xlfn.STDEV.P(Table2[1Y Return vs Nifty])</f>
        <v>5.7518831645335486E-2</v>
      </c>
      <c r="I404">
        <v>1.0173454639311601</v>
      </c>
      <c r="J404">
        <f>(Table2[[#This Row],[1M Return vs Nifty]]-AVERAGE(Table2[1M Return vs Nifty]))/_xlfn.STDEV.P(Table2[1M Return vs Nifty])</f>
        <v>-4.8427262947582587E-2</v>
      </c>
      <c r="K404">
        <v>-6.2602494839870602</v>
      </c>
      <c r="L404">
        <f>(Table2[[#This Row],[6M Return vs Nifty]]-AVERAGE(Table2[6M Return vs Nifty]))/_xlfn.STDEV.P(Table2[6M Return vs Nifty])</f>
        <v>-0.44490265405682305</v>
      </c>
      <c r="M404">
        <v>5.3299043325142099</v>
      </c>
      <c r="N404">
        <f>(Table2[[#This Row],[1W Return vs Nifty]]-AVERAGE(Table2[1W Return vs Nifty]))/_xlfn.STDEV.P(Table2[1W Return vs Nifty])</f>
        <v>0.98271080444767867</v>
      </c>
      <c r="O404">
        <v>6867.6</v>
      </c>
      <c r="P404">
        <v>6865.1638879724196</v>
      </c>
      <c r="Q404">
        <v>6298.9960515203502</v>
      </c>
      <c r="R404">
        <v>69.359908713813198</v>
      </c>
      <c r="S404" s="2">
        <f>(Table2[[#This Row],[Close Price]]-Table2[[#This Row],[20D EMA]])/Table2[[#This Row],[20D EMA]]</f>
        <v>3.6977983575048022E-2</v>
      </c>
      <c r="T404" s="2">
        <f>(Table2[[#This Row],[Close Price]]-Table2[[#This Row],[50D EMA]])/Table2[[#This Row],[50D EMA]]</f>
        <v>3.7345956514856414E-2</v>
      </c>
      <c r="U404" s="2">
        <f>(Table2[[#This Row],[Close Price]]-Table2[[#This Row],[200D EMA]])/Table2[[#This Row],[200D EMA]]</f>
        <v>0.13058492841587274</v>
      </c>
      <c r="V404">
        <v>0.51495044620834995</v>
      </c>
      <c r="W404">
        <v>7050</v>
      </c>
      <c r="X404">
        <v>7144</v>
      </c>
      <c r="Y404">
        <v>7050</v>
      </c>
      <c r="Z404">
        <v>7144</v>
      </c>
      <c r="AA404">
        <v>6455</v>
      </c>
      <c r="AB404">
        <v>7243.1</v>
      </c>
      <c r="AC404" s="2">
        <f>(Table2[[#This Row],[Close Price]]/Table2[[#This Row],[Day Low]])-1</f>
        <v>1.014893617021273E-2</v>
      </c>
      <c r="AD404" s="2">
        <f>(Table2[[#This Row],[Day High]]/Table2[[#This Row],[Close Price]])-1</f>
        <v>3.1524036199983563E-3</v>
      </c>
      <c r="AE404" s="2">
        <f>(Table2[[#This Row],[Close Price]]/Table2[[#This Row],[Current Week Low]])-1</f>
        <v>1.014893617021273E-2</v>
      </c>
      <c r="AF404" s="2">
        <f>(Table2[[#This Row],[Current Week High]]/Table2[[#This Row],[Close Price]])-1</f>
        <v>3.1524036199983563E-3</v>
      </c>
      <c r="AG404" s="2">
        <f>(Table2[[#This Row],[Close Price]]/Table2[[#This Row],[Current Month Low]])-1</f>
        <v>0.10326103795507358</v>
      </c>
      <c r="AH404" s="2">
        <f>(Table2[[#This Row],[Current Month High]]/Table2[[#This Row],[Close Price]])-1</f>
        <v>1.7067913586227723E-2</v>
      </c>
      <c r="AI404">
        <v>9.8777653741109805</v>
      </c>
      <c r="AJ404">
        <v>63.676166398528999</v>
      </c>
      <c r="AK404" t="str">
        <f>IF(AND(Table2[[#This Row],[20D EMA]]&gt;Table2[[#This Row],[50D EMA]],Table2[[#This Row],[50D EMA]]&gt;Table2[[#This Row],[200D EMA]]),"Uptrend","Downtrend/NoTrend")</f>
        <v>Uptrend</v>
      </c>
      <c r="AL404">
        <v>0.01</v>
      </c>
      <c r="AM404" t="s">
        <v>10340</v>
      </c>
      <c r="AN404">
        <v>7.96</v>
      </c>
      <c r="AO404" t="s">
        <v>10340</v>
      </c>
      <c r="AP404">
        <v>2.697774001995E-2</v>
      </c>
      <c r="AQ404">
        <f>(Table2[[#This Row],[Sharpe Ratio]]-AVERAGE(Table2[Sharpe Ratio]))/_xlfn.STDEV.P(Table2[Sharpe Ratio])</f>
        <v>-0.44292594140568242</v>
      </c>
      <c r="AR4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0.10397377768292615</v>
      </c>
      <c r="AS404">
        <f>_xlfn.RANK.AVG(Table2[[#This Row],[1Y Return vs Nifty Z-Score]],Table2[1Y Return vs Nifty Z-Score])</f>
        <v>281</v>
      </c>
      <c r="AT404">
        <f>_xlfn.RANK.AVG(Table2[[#This Row],[6M Return vs Nifty Z-Score]],Table2[6M Return vs Nifty Z-Score])</f>
        <v>473</v>
      </c>
      <c r="AU404">
        <f>_xlfn.RANK.AVG(Table2[[#This Row],[Sharpe Ratio Z-Score]],Table2[Sharpe Ratio Z-Score])</f>
        <v>463</v>
      </c>
      <c r="AV404">
        <f>(Table2[[#This Row],[Rank 1Y]]+Table2[[#This Row],[Rank 6M]]+Table2[[#This Row],[Rank Sharpe]])/3</f>
        <v>405.66666666666669</v>
      </c>
    </row>
    <row r="405" spans="1:48" x14ac:dyDescent="0.3">
      <c r="A405" t="s">
        <v>1451</v>
      </c>
      <c r="B405" t="s">
        <v>1452</v>
      </c>
      <c r="C405" t="s">
        <v>10298</v>
      </c>
      <c r="D405" t="s">
        <v>46</v>
      </c>
      <c r="E405">
        <v>7300.2679639199996</v>
      </c>
      <c r="F405">
        <v>196.64</v>
      </c>
      <c r="G405">
        <v>0.36341655981204402</v>
      </c>
      <c r="H405">
        <f>(Table2[[#This Row],[1Y Return vs Nifty]]-AVERAGE(Table2[1Y Return vs Nifty]))/_xlfn.STDEV.P(Table2[1Y Return vs Nifty])</f>
        <v>-0.45150995793370791</v>
      </c>
      <c r="I405">
        <v>-4.86952461137464</v>
      </c>
      <c r="J405">
        <f>(Table2[[#This Row],[1M Return vs Nifty]]-AVERAGE(Table2[1M Return vs Nifty]))/_xlfn.STDEV.P(Table2[1M Return vs Nifty])</f>
        <v>-0.60214903001730535</v>
      </c>
      <c r="K405">
        <v>-22.772669368112702</v>
      </c>
      <c r="L405">
        <f>(Table2[[#This Row],[6M Return vs Nifty]]-AVERAGE(Table2[6M Return vs Nifty]))/_xlfn.STDEV.P(Table2[6M Return vs Nifty])</f>
        <v>-1.0114966592423136</v>
      </c>
      <c r="M405">
        <v>2.6038829471873801</v>
      </c>
      <c r="N405">
        <f>(Table2[[#This Row],[1W Return vs Nifty]]-AVERAGE(Table2[1W Return vs Nifty]))/_xlfn.STDEV.P(Table2[1W Return vs Nifty])</f>
        <v>0.39906205660598199</v>
      </c>
      <c r="O405">
        <v>193.6</v>
      </c>
      <c r="P405">
        <v>195.56161848294499</v>
      </c>
      <c r="Q405">
        <v>189.86158049287701</v>
      </c>
      <c r="R405">
        <v>56.998130101524403</v>
      </c>
      <c r="S405" s="2">
        <f>(Table2[[#This Row],[Close Price]]-Table2[[#This Row],[20D EMA]])/Table2[[#This Row],[20D EMA]]</f>
        <v>1.5702479338842935E-2</v>
      </c>
      <c r="T405" s="2">
        <f>(Table2[[#This Row],[Close Price]]-Table2[[#This Row],[50D EMA]])/Table2[[#This Row],[50D EMA]]</f>
        <v>5.514279976922153E-3</v>
      </c>
      <c r="U405" s="2">
        <f>(Table2[[#This Row],[Close Price]]-Table2[[#This Row],[200D EMA]])/Table2[[#This Row],[200D EMA]]</f>
        <v>3.5701901825141921E-2</v>
      </c>
      <c r="V405">
        <v>0.80989297965158202</v>
      </c>
      <c r="W405">
        <v>195.63</v>
      </c>
      <c r="X405">
        <v>199.94</v>
      </c>
      <c r="Y405">
        <v>195.63</v>
      </c>
      <c r="Z405">
        <v>199.94</v>
      </c>
      <c r="AA405">
        <v>178</v>
      </c>
      <c r="AB405">
        <v>205</v>
      </c>
      <c r="AC405" s="2">
        <f>(Table2[[#This Row],[Close Price]]/Table2[[#This Row],[Day Low]])-1</f>
        <v>5.1628073403873209E-3</v>
      </c>
      <c r="AD405" s="2">
        <f>(Table2[[#This Row],[Day High]]/Table2[[#This Row],[Close Price]])-1</f>
        <v>1.6781936533767361E-2</v>
      </c>
      <c r="AE405" s="2">
        <f>(Table2[[#This Row],[Close Price]]/Table2[[#This Row],[Current Week Low]])-1</f>
        <v>5.1628073403873209E-3</v>
      </c>
      <c r="AF405" s="2">
        <f>(Table2[[#This Row],[Current Week High]]/Table2[[#This Row],[Close Price]])-1</f>
        <v>1.6781936533767361E-2</v>
      </c>
      <c r="AG405" s="2">
        <f>(Table2[[#This Row],[Close Price]]/Table2[[#This Row],[Current Month Low]])-1</f>
        <v>0.1047191011235955</v>
      </c>
      <c r="AH405" s="2">
        <f>(Table2[[#This Row],[Current Month High]]/Table2[[#This Row],[Close Price]])-1</f>
        <v>4.2514239218877314E-2</v>
      </c>
      <c r="AI405">
        <v>26.779902359642001</v>
      </c>
      <c r="AJ405">
        <v>44.058608058608002</v>
      </c>
      <c r="AK405" t="str">
        <f>IF(AND(Table2[[#This Row],[20D EMA]]&gt;Table2[[#This Row],[50D EMA]],Table2[[#This Row],[50D EMA]]&gt;Table2[[#This Row],[200D EMA]]),"Uptrend","Downtrend/NoTrend")</f>
        <v>Downtrend/NoTrend</v>
      </c>
      <c r="AL405">
        <v>-0.04</v>
      </c>
      <c r="AM405" t="s">
        <v>10339</v>
      </c>
      <c r="AN405">
        <v>5.64</v>
      </c>
      <c r="AO405" t="s">
        <v>10340</v>
      </c>
      <c r="AP405">
        <v>0.155894436998262</v>
      </c>
      <c r="AQ405">
        <f>(Table2[[#This Row],[Sharpe Ratio]]-AVERAGE(Table2[Sharpe Ratio]))/_xlfn.STDEV.P(Table2[Sharpe Ratio])</f>
        <v>1.0275102986827642</v>
      </c>
      <c r="AR4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5">
        <f>_xlfn.RANK.AVG(Table2[[#This Row],[1Y Return vs Nifty Z-Score]],Table2[1Y Return vs Nifty Z-Score])</f>
        <v>452</v>
      </c>
      <c r="AT405">
        <f>_xlfn.RANK.AVG(Table2[[#This Row],[6M Return vs Nifty Z-Score]],Table2[6M Return vs Nifty Z-Score])</f>
        <v>652</v>
      </c>
      <c r="AU405">
        <f>_xlfn.RANK.AVG(Table2[[#This Row],[Sharpe Ratio Z-Score]],Table2[Sharpe Ratio Z-Score])</f>
        <v>114</v>
      </c>
      <c r="AV405">
        <f>(Table2[[#This Row],[Rank 1Y]]+Table2[[#This Row],[Rank 6M]]+Table2[[#This Row],[Rank Sharpe]])/3</f>
        <v>406</v>
      </c>
    </row>
    <row r="406" spans="1:48" x14ac:dyDescent="0.3">
      <c r="A406" t="s">
        <v>1808</v>
      </c>
      <c r="B406" t="s">
        <v>1809</v>
      </c>
      <c r="C406" t="s">
        <v>10302</v>
      </c>
      <c r="D406" t="s">
        <v>127</v>
      </c>
      <c r="E406">
        <v>4191.9043604799999</v>
      </c>
      <c r="F406">
        <v>232.6</v>
      </c>
      <c r="G406">
        <v>-12.314222052916399</v>
      </c>
      <c r="H406">
        <f>(Table2[[#This Row],[1Y Return vs Nifty]]-AVERAGE(Table2[1Y Return vs Nifty]))/_xlfn.STDEV.P(Table2[1Y Return vs Nifty])</f>
        <v>-0.65256351344520969</v>
      </c>
      <c r="I406">
        <v>-8.9114197432989997</v>
      </c>
      <c r="J406">
        <f>(Table2[[#This Row],[1M Return vs Nifty]]-AVERAGE(Table2[1M Return vs Nifty]))/_xlfn.STDEV.P(Table2[1M Return vs Nifty])</f>
        <v>-0.98233158647425356</v>
      </c>
      <c r="K406">
        <v>-1.49858120063016</v>
      </c>
      <c r="L406">
        <f>(Table2[[#This Row],[6M Return vs Nifty]]-AVERAGE(Table2[6M Return vs Nifty]))/_xlfn.STDEV.P(Table2[6M Return vs Nifty])</f>
        <v>-0.2815145666072309</v>
      </c>
      <c r="M406">
        <v>4.2672298193831502</v>
      </c>
      <c r="N406">
        <f>(Table2[[#This Row],[1W Return vs Nifty]]-AVERAGE(Table2[1W Return vs Nifty]))/_xlfn.STDEV.P(Table2[1W Return vs Nifty])</f>
        <v>0.75518924049712044</v>
      </c>
      <c r="O406">
        <v>231.49</v>
      </c>
      <c r="P406">
        <v>231.921740838674</v>
      </c>
      <c r="Q406">
        <v>214.11364748161199</v>
      </c>
      <c r="R406">
        <v>56.320010685939003</v>
      </c>
      <c r="S406" s="2">
        <f>(Table2[[#This Row],[Close Price]]-Table2[[#This Row],[20D EMA]])/Table2[[#This Row],[20D EMA]]</f>
        <v>4.7950235431335484E-3</v>
      </c>
      <c r="T406" s="2">
        <f>(Table2[[#This Row],[Close Price]]-Table2[[#This Row],[50D EMA]])/Table2[[#This Row],[50D EMA]]</f>
        <v>2.9245173776002199E-3</v>
      </c>
      <c r="U406" s="2">
        <f>(Table2[[#This Row],[Close Price]]-Table2[[#This Row],[200D EMA]])/Table2[[#This Row],[200D EMA]]</f>
        <v>8.6338973418196546E-2</v>
      </c>
      <c r="V406">
        <v>0.42954096641121797</v>
      </c>
      <c r="W406">
        <v>231.2</v>
      </c>
      <c r="X406">
        <v>238.35</v>
      </c>
      <c r="Y406">
        <v>231.2</v>
      </c>
      <c r="Z406">
        <v>238.35</v>
      </c>
      <c r="AA406">
        <v>213.05</v>
      </c>
      <c r="AB406">
        <v>274.95</v>
      </c>
      <c r="AC406" s="2">
        <f>(Table2[[#This Row],[Close Price]]/Table2[[#This Row],[Day Low]])-1</f>
        <v>6.0553633217992342E-3</v>
      </c>
      <c r="AD406" s="2">
        <f>(Table2[[#This Row],[Day High]]/Table2[[#This Row],[Close Price]])-1</f>
        <v>2.4720550300945776E-2</v>
      </c>
      <c r="AE406" s="2">
        <f>(Table2[[#This Row],[Close Price]]/Table2[[#This Row],[Current Week Low]])-1</f>
        <v>6.0553633217992342E-3</v>
      </c>
      <c r="AF406" s="2">
        <f>(Table2[[#This Row],[Current Week High]]/Table2[[#This Row],[Close Price]])-1</f>
        <v>2.4720550300945776E-2</v>
      </c>
      <c r="AG406" s="2">
        <f>(Table2[[#This Row],[Close Price]]/Table2[[#This Row],[Current Month Low]])-1</f>
        <v>9.1762497066416149E-2</v>
      </c>
      <c r="AH406" s="2">
        <f>(Table2[[#This Row],[Current Month High]]/Table2[[#This Row],[Close Price]])-1</f>
        <v>0.18207222699914016</v>
      </c>
      <c r="AI406">
        <v>18.207222699913999</v>
      </c>
      <c r="AJ406">
        <v>46.2433197107827</v>
      </c>
      <c r="AK406" t="str">
        <f>IF(AND(Table2[[#This Row],[20D EMA]]&gt;Table2[[#This Row],[50D EMA]],Table2[[#This Row],[50D EMA]]&gt;Table2[[#This Row],[200D EMA]]),"Uptrend","Downtrend/NoTrend")</f>
        <v>Downtrend/NoTrend</v>
      </c>
      <c r="AL406">
        <v>0.16</v>
      </c>
      <c r="AM406" t="s">
        <v>10340</v>
      </c>
      <c r="AN406">
        <v>-3.26</v>
      </c>
      <c r="AO406" t="s">
        <v>10339</v>
      </c>
      <c r="AP406">
        <v>9.1421217972540006E-2</v>
      </c>
      <c r="AQ406">
        <f>(Table2[[#This Row],[Sharpe Ratio]]-AVERAGE(Table2[Sharpe Ratio]))/_xlfn.STDEV.P(Table2[Sharpe Ratio])</f>
        <v>0.29212256386878083</v>
      </c>
      <c r="AR4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6">
        <f>_xlfn.RANK.AVG(Table2[[#This Row],[1Y Return vs Nifty Z-Score]],Table2[1Y Return vs Nifty Z-Score])</f>
        <v>546</v>
      </c>
      <c r="AT406">
        <f>_xlfn.RANK.AVG(Table2[[#This Row],[6M Return vs Nifty Z-Score]],Table2[6M Return vs Nifty Z-Score])</f>
        <v>418</v>
      </c>
      <c r="AU406">
        <f>_xlfn.RANK.AVG(Table2[[#This Row],[Sharpe Ratio Z-Score]],Table2[Sharpe Ratio Z-Score])</f>
        <v>256</v>
      </c>
      <c r="AV406">
        <f>(Table2[[#This Row],[Rank 1Y]]+Table2[[#This Row],[Rank 6M]]+Table2[[#This Row],[Rank Sharpe]])/3</f>
        <v>406.66666666666669</v>
      </c>
    </row>
    <row r="407" spans="1:48" x14ac:dyDescent="0.3">
      <c r="A407" t="s">
        <v>686</v>
      </c>
      <c r="B407" t="s">
        <v>687</v>
      </c>
      <c r="C407" t="s">
        <v>10308</v>
      </c>
      <c r="D407" t="s">
        <v>297</v>
      </c>
      <c r="E407">
        <v>26155.236566399999</v>
      </c>
      <c r="F407">
        <v>524</v>
      </c>
      <c r="G407">
        <v>-1.16654317128866</v>
      </c>
      <c r="H407">
        <f>(Table2[[#This Row],[1Y Return vs Nifty]]-AVERAGE(Table2[1Y Return vs Nifty]))/_xlfn.STDEV.P(Table2[1Y Return vs Nifty])</f>
        <v>-0.47577345471917243</v>
      </c>
      <c r="I407">
        <v>4.9476480483132503</v>
      </c>
      <c r="J407">
        <f>(Table2[[#This Row],[1M Return vs Nifty]]-AVERAGE(Table2[1M Return vs Nifty]))/_xlfn.STDEV.P(Table2[1M Return vs Nifty])</f>
        <v>0.3212588460208915</v>
      </c>
      <c r="K407">
        <v>23.170405305212601</v>
      </c>
      <c r="L407">
        <f>(Table2[[#This Row],[6M Return vs Nifty]]-AVERAGE(Table2[6M Return vs Nifty]))/_xlfn.STDEV.P(Table2[6M Return vs Nifty])</f>
        <v>0.56495735975466288</v>
      </c>
      <c r="M407">
        <v>-3.0707347248519201</v>
      </c>
      <c r="N407">
        <f>(Table2[[#This Row],[1W Return vs Nifty]]-AVERAGE(Table2[1W Return vs Nifty]))/_xlfn.STDEV.P(Table2[1W Return vs Nifty])</f>
        <v>-0.81588934347961162</v>
      </c>
      <c r="O407">
        <v>523.88</v>
      </c>
      <c r="P407">
        <v>503.06673343122799</v>
      </c>
      <c r="Q407">
        <v>447.49158677591703</v>
      </c>
      <c r="R407">
        <v>46.105610224949103</v>
      </c>
      <c r="S407" s="2">
        <f>(Table2[[#This Row],[Close Price]]-Table2[[#This Row],[20D EMA]])/Table2[[#This Row],[20D EMA]]</f>
        <v>2.2906009009697746E-4</v>
      </c>
      <c r="T407" s="2">
        <f>(Table2[[#This Row],[Close Price]]-Table2[[#This Row],[50D EMA]])/Table2[[#This Row],[50D EMA]]</f>
        <v>4.1611311537127722E-2</v>
      </c>
      <c r="U407" s="2">
        <f>(Table2[[#This Row],[Close Price]]-Table2[[#This Row],[200D EMA]])/Table2[[#This Row],[200D EMA]]</f>
        <v>0.17097173552537609</v>
      </c>
      <c r="V407">
        <v>0.60211327868010001</v>
      </c>
      <c r="W407">
        <v>522.29999999999995</v>
      </c>
      <c r="X407">
        <v>534.9</v>
      </c>
      <c r="Y407">
        <v>522.29999999999995</v>
      </c>
      <c r="Z407">
        <v>534.9</v>
      </c>
      <c r="AA407">
        <v>488.85</v>
      </c>
      <c r="AB407">
        <v>567.35</v>
      </c>
      <c r="AC407" s="2">
        <f>(Table2[[#This Row],[Close Price]]/Table2[[#This Row],[Day Low]])-1</f>
        <v>3.2548343863680884E-3</v>
      </c>
      <c r="AD407" s="2">
        <f>(Table2[[#This Row],[Day High]]/Table2[[#This Row],[Close Price]])-1</f>
        <v>2.0801526717557195E-2</v>
      </c>
      <c r="AE407" s="2">
        <f>(Table2[[#This Row],[Close Price]]/Table2[[#This Row],[Current Week Low]])-1</f>
        <v>3.2548343863680884E-3</v>
      </c>
      <c r="AF407" s="2">
        <f>(Table2[[#This Row],[Current Week High]]/Table2[[#This Row],[Close Price]])-1</f>
        <v>2.0801526717557195E-2</v>
      </c>
      <c r="AG407" s="2">
        <f>(Table2[[#This Row],[Close Price]]/Table2[[#This Row],[Current Month Low]])-1</f>
        <v>7.1903446865091425E-2</v>
      </c>
      <c r="AH407" s="2">
        <f>(Table2[[#This Row],[Current Month High]]/Table2[[#This Row],[Close Price]])-1</f>
        <v>8.2729007633587814E-2</v>
      </c>
      <c r="AI407">
        <v>8.2729007633587806</v>
      </c>
      <c r="AJ407">
        <v>55.905980362987101</v>
      </c>
      <c r="AK407" t="str">
        <f>IF(AND(Table2[[#This Row],[20D EMA]]&gt;Table2[[#This Row],[50D EMA]],Table2[[#This Row],[50D EMA]]&gt;Table2[[#This Row],[200D EMA]]),"Uptrend","Downtrend/NoTrend")</f>
        <v>Uptrend</v>
      </c>
      <c r="AL407">
        <v>-0.02</v>
      </c>
      <c r="AM407" t="s">
        <v>10339</v>
      </c>
      <c r="AN407">
        <v>3.76</v>
      </c>
      <c r="AO407" t="s">
        <v>10340</v>
      </c>
      <c r="AP407">
        <v>-9.6416743401499998E-4</v>
      </c>
      <c r="AQ407">
        <f>(Table2[[#This Row],[Sharpe Ratio]]-AVERAGE(Table2[Sharpe Ratio]))/_xlfn.STDEV.P(Table2[Sharpe Ratio])</f>
        <v>-0.76163402422617066</v>
      </c>
      <c r="AR4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-1.1670806166494003</v>
      </c>
      <c r="AS407">
        <f>_xlfn.RANK.AVG(Table2[[#This Row],[1Y Return vs Nifty Z-Score]],Table2[1Y Return vs Nifty Z-Score])</f>
        <v>468</v>
      </c>
      <c r="AT407">
        <f>_xlfn.RANK.AVG(Table2[[#This Row],[6M Return vs Nifty Z-Score]],Table2[6M Return vs Nifty Z-Score])</f>
        <v>178</v>
      </c>
      <c r="AU407">
        <f>_xlfn.RANK.AVG(Table2[[#This Row],[Sharpe Ratio Z-Score]],Table2[Sharpe Ratio Z-Score])</f>
        <v>575</v>
      </c>
      <c r="AV407">
        <f>(Table2[[#This Row],[Rank 1Y]]+Table2[[#This Row],[Rank 6M]]+Table2[[#This Row],[Rank Sharpe]])/3</f>
        <v>407</v>
      </c>
    </row>
    <row r="408" spans="1:48" x14ac:dyDescent="0.3">
      <c r="A408" t="s">
        <v>754</v>
      </c>
      <c r="B408" t="s">
        <v>755</v>
      </c>
      <c r="C408" t="s">
        <v>10301</v>
      </c>
      <c r="D408" t="s">
        <v>193</v>
      </c>
      <c r="E408">
        <v>22377.678495339998</v>
      </c>
      <c r="F408">
        <v>1892.45</v>
      </c>
      <c r="G408">
        <v>-8.1607078684518601</v>
      </c>
      <c r="H408">
        <f>(Table2[[#This Row],[1Y Return vs Nifty]]-AVERAGE(Table2[1Y Return vs Nifty]))/_xlfn.STDEV.P(Table2[1Y Return vs Nifty])</f>
        <v>-0.58669329737708276</v>
      </c>
      <c r="I408">
        <v>-6.1276149266614697</v>
      </c>
      <c r="J408">
        <f>(Table2[[#This Row],[1M Return vs Nifty]]-AVERAGE(Table2[1M Return vs Nifty]))/_xlfn.STDEV.P(Table2[1M Return vs Nifty])</f>
        <v>-0.72048559658026634</v>
      </c>
      <c r="K408">
        <v>-26.576961306032601</v>
      </c>
      <c r="L408">
        <f>(Table2[[#This Row],[6M Return vs Nifty]]-AVERAGE(Table2[6M Return vs Nifty]))/_xlfn.STDEV.P(Table2[6M Return vs Nifty])</f>
        <v>-1.1420340984018584</v>
      </c>
      <c r="M408">
        <v>-3.2207619625745498</v>
      </c>
      <c r="N408">
        <f>(Table2[[#This Row],[1W Return vs Nifty]]-AVERAGE(Table2[1W Return vs Nifty]))/_xlfn.STDEV.P(Table2[1W Return vs Nifty])</f>
        <v>-0.84801059165113446</v>
      </c>
      <c r="O408">
        <v>1931.28</v>
      </c>
      <c r="P408">
        <v>1972.57726600002</v>
      </c>
      <c r="Q408">
        <v>1803.9760280339401</v>
      </c>
      <c r="R408">
        <v>41.488331608699703</v>
      </c>
      <c r="S408" s="2">
        <f>(Table2[[#This Row],[Close Price]]-Table2[[#This Row],[20D EMA]])/Table2[[#This Row],[20D EMA]]</f>
        <v>-2.0105836543639413E-2</v>
      </c>
      <c r="T408" s="2">
        <f>(Table2[[#This Row],[Close Price]]-Table2[[#This Row],[50D EMA]])/Table2[[#This Row],[50D EMA]]</f>
        <v>-4.0620596912029482E-2</v>
      </c>
      <c r="U408" s="2">
        <f>(Table2[[#This Row],[Close Price]]-Table2[[#This Row],[200D EMA]])/Table2[[#This Row],[200D EMA]]</f>
        <v>4.9043873416922908E-2</v>
      </c>
      <c r="V408">
        <v>0.487731261416534</v>
      </c>
      <c r="W408">
        <v>1882.5</v>
      </c>
      <c r="X408">
        <v>1944</v>
      </c>
      <c r="Y408">
        <v>1882.5</v>
      </c>
      <c r="Z408">
        <v>1944</v>
      </c>
      <c r="AA408">
        <v>1798.25</v>
      </c>
      <c r="AB408">
        <v>2092.25</v>
      </c>
      <c r="AC408" s="2">
        <f>(Table2[[#This Row],[Close Price]]/Table2[[#This Row],[Day Low]])-1</f>
        <v>5.2855245683931518E-3</v>
      </c>
      <c r="AD408" s="2">
        <f>(Table2[[#This Row],[Day High]]/Table2[[#This Row],[Close Price]])-1</f>
        <v>2.7239821395545372E-2</v>
      </c>
      <c r="AE408" s="2">
        <f>(Table2[[#This Row],[Close Price]]/Table2[[#This Row],[Current Week Low]])-1</f>
        <v>5.2855245683931518E-3</v>
      </c>
      <c r="AF408" s="2">
        <f>(Table2[[#This Row],[Current Week High]]/Table2[[#This Row],[Close Price]])-1</f>
        <v>2.7239821395545372E-2</v>
      </c>
      <c r="AG408" s="2">
        <f>(Table2[[#This Row],[Close Price]]/Table2[[#This Row],[Current Month Low]])-1</f>
        <v>5.2384262477408683E-2</v>
      </c>
      <c r="AH408" s="2">
        <f>(Table2[[#This Row],[Current Month High]]/Table2[[#This Row],[Close Price]])-1</f>
        <v>0.10557742608787546</v>
      </c>
      <c r="AI408">
        <v>28.317789109355498</v>
      </c>
      <c r="AJ408">
        <v>69.977994341401995</v>
      </c>
      <c r="AK408" t="str">
        <f>IF(AND(Table2[[#This Row],[20D EMA]]&gt;Table2[[#This Row],[50D EMA]],Table2[[#This Row],[50D EMA]]&gt;Table2[[#This Row],[200D EMA]]),"Uptrend","Downtrend/NoTrend")</f>
        <v>Downtrend/NoTrend</v>
      </c>
      <c r="AL408">
        <v>-0.11</v>
      </c>
      <c r="AM408" t="s">
        <v>10339</v>
      </c>
      <c r="AN408">
        <v>1.45</v>
      </c>
      <c r="AO408" t="s">
        <v>10340</v>
      </c>
      <c r="AP408">
        <v>0.223094066976809</v>
      </c>
      <c r="AQ408">
        <f>(Table2[[#This Row],[Sharpe Ratio]]-AVERAGE(Table2[Sharpe Ratio]))/_xlfn.STDEV.P(Table2[Sharpe Ratio])</f>
        <v>1.7939957389482177</v>
      </c>
      <c r="AR4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8">
        <f>_xlfn.RANK.AVG(Table2[[#This Row],[1Y Return vs Nifty Z-Score]],Table2[1Y Return vs Nifty Z-Score])</f>
        <v>515</v>
      </c>
      <c r="AT408">
        <f>_xlfn.RANK.AVG(Table2[[#This Row],[6M Return vs Nifty Z-Score]],Table2[6M Return vs Nifty Z-Score])</f>
        <v>677</v>
      </c>
      <c r="AU408">
        <f>_xlfn.RANK.AVG(Table2[[#This Row],[Sharpe Ratio Z-Score]],Table2[Sharpe Ratio Z-Score])</f>
        <v>29</v>
      </c>
      <c r="AV408">
        <f>(Table2[[#This Row],[Rank 1Y]]+Table2[[#This Row],[Rank 6M]]+Table2[[#This Row],[Rank Sharpe]])/3</f>
        <v>407</v>
      </c>
    </row>
    <row r="409" spans="1:48" x14ac:dyDescent="0.3">
      <c r="A409" t="s">
        <v>626</v>
      </c>
      <c r="B409" t="s">
        <v>627</v>
      </c>
      <c r="C409" t="s">
        <v>628</v>
      </c>
      <c r="D409" t="s">
        <v>628</v>
      </c>
      <c r="E409">
        <v>29707.05474</v>
      </c>
      <c r="F409">
        <v>869.1</v>
      </c>
      <c r="G409">
        <v>-9.7108479995493493</v>
      </c>
      <c r="H409">
        <f>(Table2[[#This Row],[1Y Return vs Nifty]]-AVERAGE(Table2[1Y Return vs Nifty]))/_xlfn.STDEV.P(Table2[1Y Return vs Nifty])</f>
        <v>-0.61127683335083305</v>
      </c>
      <c r="I409">
        <v>2.78245285802844</v>
      </c>
      <c r="J409">
        <f>(Table2[[#This Row],[1M Return vs Nifty]]-AVERAGE(Table2[1M Return vs Nifty]))/_xlfn.STDEV.P(Table2[1M Return vs Nifty])</f>
        <v>0.11759956842878481</v>
      </c>
      <c r="K409">
        <v>-1.54132726938111</v>
      </c>
      <c r="L409">
        <f>(Table2[[#This Row],[6M Return vs Nifty]]-AVERAGE(Table2[6M Return vs Nifty]))/_xlfn.STDEV.P(Table2[6M Return vs Nifty])</f>
        <v>-0.28298132111501922</v>
      </c>
      <c r="M409">
        <v>1.3783707023606899</v>
      </c>
      <c r="N409">
        <f>(Table2[[#This Row],[1W Return vs Nifty]]-AVERAGE(Table2[1W Return vs Nifty]))/_xlfn.STDEV.P(Table2[1W Return vs Nifty])</f>
        <v>0.13667648215385453</v>
      </c>
      <c r="O409">
        <v>876.36</v>
      </c>
      <c r="P409">
        <v>867.46000047182497</v>
      </c>
      <c r="Q409">
        <v>814.86085746465801</v>
      </c>
      <c r="R409">
        <v>45.836386631975799</v>
      </c>
      <c r="S409" s="2">
        <f>(Table2[[#This Row],[Close Price]]-Table2[[#This Row],[20D EMA]])/Table2[[#This Row],[20D EMA]]</f>
        <v>-8.2842667396960043E-3</v>
      </c>
      <c r="T409" s="2">
        <f>(Table2[[#This Row],[Close Price]]-Table2[[#This Row],[50D EMA]])/Table2[[#This Row],[50D EMA]]</f>
        <v>1.8905765421841148E-3</v>
      </c>
      <c r="U409" s="2">
        <f>(Table2[[#This Row],[Close Price]]-Table2[[#This Row],[200D EMA]])/Table2[[#This Row],[200D EMA]]</f>
        <v>6.6562459146829817E-2</v>
      </c>
      <c r="V409">
        <v>0.44494921439695401</v>
      </c>
      <c r="W409">
        <v>863.2</v>
      </c>
      <c r="X409">
        <v>891</v>
      </c>
      <c r="Y409">
        <v>863.2</v>
      </c>
      <c r="Z409">
        <v>891</v>
      </c>
      <c r="AA409">
        <v>818.7</v>
      </c>
      <c r="AB409">
        <v>1009.25</v>
      </c>
      <c r="AC409" s="2">
        <f>(Table2[[#This Row],[Close Price]]/Table2[[#This Row],[Day Low]])-1</f>
        <v>6.8350324374419902E-3</v>
      </c>
      <c r="AD409" s="2">
        <f>(Table2[[#This Row],[Day High]]/Table2[[#This Row],[Close Price]])-1</f>
        <v>2.5198481187435284E-2</v>
      </c>
      <c r="AE409" s="2">
        <f>(Table2[[#This Row],[Close Price]]/Table2[[#This Row],[Current Week Low]])-1</f>
        <v>6.8350324374419902E-3</v>
      </c>
      <c r="AF409" s="2">
        <f>(Table2[[#This Row],[Current Week High]]/Table2[[#This Row],[Close Price]])-1</f>
        <v>2.5198481187435284E-2</v>
      </c>
      <c r="AG409" s="2">
        <f>(Table2[[#This Row],[Close Price]]/Table2[[#This Row],[Current Month Low]])-1</f>
        <v>6.1561011359472229E-2</v>
      </c>
      <c r="AH409" s="2">
        <f>(Table2[[#This Row],[Current Month High]]/Table2[[#This Row],[Close Price]])-1</f>
        <v>0.16125877344379247</v>
      </c>
      <c r="AI409">
        <v>16.125877344379202</v>
      </c>
      <c r="AJ409">
        <v>23.971186078025799</v>
      </c>
      <c r="AK409" t="str">
        <f>IF(AND(Table2[[#This Row],[20D EMA]]&gt;Table2[[#This Row],[50D EMA]],Table2[[#This Row],[50D EMA]]&gt;Table2[[#This Row],[200D EMA]]),"Uptrend","Downtrend/NoTrend")</f>
        <v>Uptrend</v>
      </c>
      <c r="AL409">
        <v>-0.03</v>
      </c>
      <c r="AM409" t="s">
        <v>10339</v>
      </c>
      <c r="AN409">
        <v>-7.63</v>
      </c>
      <c r="AO409" t="s">
        <v>10339</v>
      </c>
      <c r="AP409">
        <v>8.7626168895155995E-2</v>
      </c>
      <c r="AQ409">
        <f>(Table2[[#This Row],[Sharpe Ratio]]-AVERAGE(Table2[Sharpe Ratio]))/_xlfn.STDEV.P(Table2[Sharpe Ratio])</f>
        <v>0.2488358692272134</v>
      </c>
      <c r="AR4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-0.39114623465599951</v>
      </c>
      <c r="AS409">
        <f>_xlfn.RANK.AVG(Table2[[#This Row],[1Y Return vs Nifty Z-Score]],Table2[1Y Return vs Nifty Z-Score])</f>
        <v>529</v>
      </c>
      <c r="AT409">
        <f>_xlfn.RANK.AVG(Table2[[#This Row],[6M Return vs Nifty Z-Score]],Table2[6M Return vs Nifty Z-Score])</f>
        <v>419</v>
      </c>
      <c r="AU409">
        <f>_xlfn.RANK.AVG(Table2[[#This Row],[Sharpe Ratio Z-Score]],Table2[Sharpe Ratio Z-Score])</f>
        <v>275</v>
      </c>
      <c r="AV409">
        <f>(Table2[[#This Row],[Rank 1Y]]+Table2[[#This Row],[Rank 6M]]+Table2[[#This Row],[Rank Sharpe]])/3</f>
        <v>407.66666666666669</v>
      </c>
    </row>
    <row r="410" spans="1:48" x14ac:dyDescent="0.3">
      <c r="A410" t="s">
        <v>155</v>
      </c>
      <c r="B410" t="s">
        <v>156</v>
      </c>
      <c r="C410" t="s">
        <v>10295</v>
      </c>
      <c r="D410" t="s">
        <v>37</v>
      </c>
      <c r="E410">
        <v>179946.277454625</v>
      </c>
      <c r="F410">
        <v>1796.25</v>
      </c>
      <c r="G410">
        <v>9.2584355685443906</v>
      </c>
      <c r="H410">
        <f>(Table2[[#This Row],[1Y Return vs Nifty]]-AVERAGE(Table2[1Y Return vs Nifty]))/_xlfn.STDEV.P(Table2[1Y Return vs Nifty])</f>
        <v>-0.31044463396616007</v>
      </c>
      <c r="I410">
        <v>5.3594877303913702</v>
      </c>
      <c r="J410">
        <f>(Table2[[#This Row],[1M Return vs Nifty]]-AVERAGE(Table2[1M Return vs Nifty]))/_xlfn.STDEV.P(Table2[1M Return vs Nifty])</f>
        <v>0.35999668014879743</v>
      </c>
      <c r="K410">
        <v>2.8933484341792299</v>
      </c>
      <c r="L410">
        <f>(Table2[[#This Row],[6M Return vs Nifty]]-AVERAGE(Table2[6M Return vs Nifty]))/_xlfn.STDEV.P(Table2[6M Return vs Nifty])</f>
        <v>-0.1308133962311199</v>
      </c>
      <c r="M410">
        <v>3.9058615282095301</v>
      </c>
      <c r="N410">
        <f>(Table2[[#This Row],[1W Return vs Nifty]]-AVERAGE(Table2[1W Return vs Nifty]))/_xlfn.STDEV.P(Table2[1W Return vs Nifty])</f>
        <v>0.67781928595881802</v>
      </c>
      <c r="O410">
        <v>1722.48</v>
      </c>
      <c r="P410">
        <v>1641.64094190063</v>
      </c>
      <c r="Q410">
        <v>1495.46480584807</v>
      </c>
      <c r="R410">
        <v>69.480089934525296</v>
      </c>
      <c r="S410" s="2">
        <f>(Table2[[#This Row],[Close Price]]-Table2[[#This Row],[20D EMA]])/Table2[[#This Row],[20D EMA]]</f>
        <v>4.2827783196321571E-2</v>
      </c>
      <c r="T410" s="2">
        <f>(Table2[[#This Row],[Close Price]]-Table2[[#This Row],[50D EMA]])/Table2[[#This Row],[50D EMA]]</f>
        <v>9.4179582241881402E-2</v>
      </c>
      <c r="U410" s="2">
        <f>(Table2[[#This Row],[Close Price]]-Table2[[#This Row],[200D EMA]])/Table2[[#This Row],[200D EMA]]</f>
        <v>0.20113157660126701</v>
      </c>
      <c r="V410">
        <v>0.94282986373234501</v>
      </c>
      <c r="W410">
        <v>1769.35</v>
      </c>
      <c r="X410">
        <v>1801.45</v>
      </c>
      <c r="Y410">
        <v>1769.35</v>
      </c>
      <c r="Z410">
        <v>1801.45</v>
      </c>
      <c r="AA410">
        <v>1666</v>
      </c>
      <c r="AB410">
        <v>1812.4</v>
      </c>
      <c r="AC410" s="2">
        <f>(Table2[[#This Row],[Close Price]]/Table2[[#This Row],[Day Low]])-1</f>
        <v>1.5203323254302514E-2</v>
      </c>
      <c r="AD410" s="2">
        <f>(Table2[[#This Row],[Day High]]/Table2[[#This Row],[Close Price]])-1</f>
        <v>2.8949199721641783E-3</v>
      </c>
      <c r="AE410" s="2">
        <f>(Table2[[#This Row],[Close Price]]/Table2[[#This Row],[Current Week Low]])-1</f>
        <v>1.5203323254302514E-2</v>
      </c>
      <c r="AF410" s="2">
        <f>(Table2[[#This Row],[Current Week High]]/Table2[[#This Row],[Close Price]])-1</f>
        <v>2.8949199721641783E-3</v>
      </c>
      <c r="AG410" s="2">
        <f>(Table2[[#This Row],[Close Price]]/Table2[[#This Row],[Current Month Low]])-1</f>
        <v>7.8181272509003641E-2</v>
      </c>
      <c r="AH410" s="2">
        <f>(Table2[[#This Row],[Current Month High]]/Table2[[#This Row],[Close Price]])-1</f>
        <v>8.9909533750869297E-3</v>
      </c>
      <c r="AI410">
        <v>0.89909533750869297</v>
      </c>
      <c r="AJ410">
        <v>42.069047336576098</v>
      </c>
      <c r="AK410" t="str">
        <f>IF(AND(Table2[[#This Row],[20D EMA]]&gt;Table2[[#This Row],[50D EMA]],Table2[[#This Row],[50D EMA]]&gt;Table2[[#This Row],[200D EMA]]),"Uptrend","Downtrend/NoTrend")</f>
        <v>Uptrend</v>
      </c>
      <c r="AL410">
        <v>0.2</v>
      </c>
      <c r="AM410" t="s">
        <v>10340</v>
      </c>
      <c r="AN410">
        <v>6.56</v>
      </c>
      <c r="AO410" t="s">
        <v>10340</v>
      </c>
      <c r="AP410">
        <v>1.8307187547489001E-2</v>
      </c>
      <c r="AQ410">
        <f>(Table2[[#This Row],[Sharpe Ratio]]-AVERAGE(Table2[Sharpe Ratio]))/_xlfn.STDEV.P(Table2[Sharpe Ratio])</f>
        <v>-0.54182309651383742</v>
      </c>
      <c r="AR4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5.4734839396498036E-2</v>
      </c>
      <c r="AS410">
        <f>_xlfn.RANK.AVG(Table2[[#This Row],[1Y Return vs Nifty Z-Score]],Table2[1Y Return vs Nifty Z-Score])</f>
        <v>382</v>
      </c>
      <c r="AT410">
        <f>_xlfn.RANK.AVG(Table2[[#This Row],[6M Return vs Nifty Z-Score]],Table2[6M Return vs Nifty Z-Score])</f>
        <v>359</v>
      </c>
      <c r="AU410">
        <f>_xlfn.RANK.AVG(Table2[[#This Row],[Sharpe Ratio Z-Score]],Table2[Sharpe Ratio Z-Score])</f>
        <v>484</v>
      </c>
      <c r="AV410">
        <f>(Table2[[#This Row],[Rank 1Y]]+Table2[[#This Row],[Rank 6M]]+Table2[[#This Row],[Rank Sharpe]])/3</f>
        <v>408.33333333333331</v>
      </c>
    </row>
    <row r="411" spans="1:48" x14ac:dyDescent="0.3">
      <c r="A411" t="s">
        <v>1792</v>
      </c>
      <c r="B411" t="s">
        <v>1793</v>
      </c>
      <c r="C411" t="s">
        <v>10301</v>
      </c>
      <c r="D411" t="s">
        <v>193</v>
      </c>
      <c r="E411">
        <v>4377.4385148450001</v>
      </c>
      <c r="F411">
        <v>172.15</v>
      </c>
      <c r="G411">
        <v>-3.3307657997231002</v>
      </c>
      <c r="H411">
        <f>(Table2[[#This Row],[1Y Return vs Nifty]]-AVERAGE(Table2[1Y Return vs Nifty]))/_xlfn.STDEV.P(Table2[1Y Return vs Nifty])</f>
        <v>-0.51009567099755138</v>
      </c>
      <c r="I411">
        <v>-14.939558958363</v>
      </c>
      <c r="J411">
        <f>(Table2[[#This Row],[1M Return vs Nifty]]-AVERAGE(Table2[1M Return vs Nifty]))/_xlfn.STDEV.P(Table2[1M Return vs Nifty])</f>
        <v>-1.5493411952491065</v>
      </c>
      <c r="K411">
        <v>3.02493147944829</v>
      </c>
      <c r="L411">
        <f>(Table2[[#This Row],[6M Return vs Nifty]]-AVERAGE(Table2[6M Return vs Nifty]))/_xlfn.STDEV.P(Table2[6M Return vs Nifty])</f>
        <v>-0.12629836056967975</v>
      </c>
      <c r="M411">
        <v>0.25221670266010598</v>
      </c>
      <c r="N411">
        <f>(Table2[[#This Row],[1W Return vs Nifty]]-AVERAGE(Table2[1W Return vs Nifty]))/_xlfn.STDEV.P(Table2[1W Return vs Nifty])</f>
        <v>-0.10443621613239223</v>
      </c>
      <c r="O411">
        <v>181.91</v>
      </c>
      <c r="P411">
        <v>188.10571559988</v>
      </c>
      <c r="Q411">
        <v>171.58161662630101</v>
      </c>
      <c r="R411">
        <v>36.464018596511004</v>
      </c>
      <c r="S411" s="2">
        <f>(Table2[[#This Row],[Close Price]]-Table2[[#This Row],[20D EMA]])/Table2[[#This Row],[20D EMA]]</f>
        <v>-5.365290528283212E-2</v>
      </c>
      <c r="T411" s="2">
        <f>(Table2[[#This Row],[Close Price]]-Table2[[#This Row],[50D EMA]])/Table2[[#This Row],[50D EMA]]</f>
        <v>-8.4823130169098232E-2</v>
      </c>
      <c r="U411" s="2">
        <f>(Table2[[#This Row],[Close Price]]-Table2[[#This Row],[200D EMA]])/Table2[[#This Row],[200D EMA]]</f>
        <v>3.3126123000514233E-3</v>
      </c>
      <c r="V411">
        <v>0.81948318193799696</v>
      </c>
      <c r="W411">
        <v>171.51</v>
      </c>
      <c r="X411">
        <v>181.38</v>
      </c>
      <c r="Y411">
        <v>171.51</v>
      </c>
      <c r="Z411">
        <v>181.38</v>
      </c>
      <c r="AA411">
        <v>169.2</v>
      </c>
      <c r="AB411">
        <v>220</v>
      </c>
      <c r="AC411" s="2">
        <f>(Table2[[#This Row],[Close Price]]/Table2[[#This Row],[Day Low]])-1</f>
        <v>3.73156084193349E-3</v>
      </c>
      <c r="AD411" s="2">
        <f>(Table2[[#This Row],[Day High]]/Table2[[#This Row],[Close Price]])-1</f>
        <v>5.3616032529770541E-2</v>
      </c>
      <c r="AE411" s="2">
        <f>(Table2[[#This Row],[Close Price]]/Table2[[#This Row],[Current Week Low]])-1</f>
        <v>3.73156084193349E-3</v>
      </c>
      <c r="AF411" s="2">
        <f>(Table2[[#This Row],[Current Week High]]/Table2[[#This Row],[Close Price]])-1</f>
        <v>5.3616032529770541E-2</v>
      </c>
      <c r="AG411" s="2">
        <f>(Table2[[#This Row],[Close Price]]/Table2[[#This Row],[Current Month Low]])-1</f>
        <v>1.7434988179669153E-2</v>
      </c>
      <c r="AH411" s="2">
        <f>(Table2[[#This Row],[Current Month High]]/Table2[[#This Row],[Close Price]])-1</f>
        <v>0.27795527156549515</v>
      </c>
      <c r="AI411">
        <v>31.1065930874237</v>
      </c>
      <c r="AJ411">
        <v>36.572788575961901</v>
      </c>
      <c r="AK411" t="str">
        <f>IF(AND(Table2[[#This Row],[20D EMA]]&gt;Table2[[#This Row],[50D EMA]],Table2[[#This Row],[50D EMA]]&gt;Table2[[#This Row],[200D EMA]]),"Uptrend","Downtrend/NoTrend")</f>
        <v>Downtrend/NoTrend</v>
      </c>
      <c r="AL411">
        <v>-0.02</v>
      </c>
      <c r="AM411" t="s">
        <v>10339</v>
      </c>
      <c r="AN411">
        <v>-4.72</v>
      </c>
      <c r="AO411" t="s">
        <v>10339</v>
      </c>
      <c r="AP411">
        <v>5.2363814829170997E-2</v>
      </c>
      <c r="AQ411">
        <f>(Table2[[#This Row],[Sharpe Ratio]]-AVERAGE(Table2[Sharpe Ratio]))/_xlfn.STDEV.P(Table2[Sharpe Ratio])</f>
        <v>-0.1533699314548935</v>
      </c>
      <c r="AR4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1">
        <f>_xlfn.RANK.AVG(Table2[[#This Row],[1Y Return vs Nifty Z-Score]],Table2[1Y Return vs Nifty Z-Score])</f>
        <v>484</v>
      </c>
      <c r="AT411">
        <f>_xlfn.RANK.AVG(Table2[[#This Row],[6M Return vs Nifty Z-Score]],Table2[6M Return vs Nifty Z-Score])</f>
        <v>354</v>
      </c>
      <c r="AU411">
        <f>_xlfn.RANK.AVG(Table2[[#This Row],[Sharpe Ratio Z-Score]],Table2[Sharpe Ratio Z-Score])</f>
        <v>388</v>
      </c>
      <c r="AV411">
        <f>(Table2[[#This Row],[Rank 1Y]]+Table2[[#This Row],[Rank 6M]]+Table2[[#This Row],[Rank Sharpe]])/3</f>
        <v>408.66666666666669</v>
      </c>
    </row>
    <row r="412" spans="1:48" x14ac:dyDescent="0.3">
      <c r="A412" t="s">
        <v>1980</v>
      </c>
      <c r="B412" t="s">
        <v>1981</v>
      </c>
      <c r="C412" t="s">
        <v>10297</v>
      </c>
      <c r="D412" t="s">
        <v>497</v>
      </c>
      <c r="E412">
        <v>3449.010487</v>
      </c>
      <c r="F412">
        <v>474.5</v>
      </c>
      <c r="G412">
        <v>-19.7896568538286</v>
      </c>
      <c r="H412">
        <f>(Table2[[#This Row],[1Y Return vs Nifty]]-AVERAGE(Table2[1Y Return vs Nifty]))/_xlfn.STDEV.P(Table2[1Y Return vs Nifty])</f>
        <v>-0.77111577634130035</v>
      </c>
      <c r="I412">
        <v>12.0102378175207</v>
      </c>
      <c r="J412">
        <f>(Table2[[#This Row],[1M Return vs Nifty]]-AVERAGE(Table2[1M Return vs Nifty]))/_xlfn.STDEV.P(Table2[1M Return vs Nifty])</f>
        <v>0.98556936027849529</v>
      </c>
      <c r="K412">
        <v>25.990284849386899</v>
      </c>
      <c r="L412">
        <f>(Table2[[#This Row],[6M Return vs Nifty]]-AVERAGE(Table2[6M Return vs Nifty]))/_xlfn.STDEV.P(Table2[6M Return vs Nifty])</f>
        <v>0.66171645722712602</v>
      </c>
      <c r="M412">
        <v>-0.25418090473284</v>
      </c>
      <c r="N412">
        <f>(Table2[[#This Row],[1W Return vs Nifty]]-AVERAGE(Table2[1W Return vs Nifty]))/_xlfn.STDEV.P(Table2[1W Return vs Nifty])</f>
        <v>-0.21285734997081546</v>
      </c>
      <c r="O412">
        <v>448.05</v>
      </c>
      <c r="P412">
        <v>412.42611833973001</v>
      </c>
      <c r="Q412">
        <v>368.571036944387</v>
      </c>
      <c r="R412">
        <v>65.214573183784907</v>
      </c>
      <c r="S412" s="2">
        <f>(Table2[[#This Row],[Close Price]]-Table2[[#This Row],[20D EMA]])/Table2[[#This Row],[20D EMA]]</f>
        <v>5.9033590001115917E-2</v>
      </c>
      <c r="T412" s="2">
        <f>(Table2[[#This Row],[Close Price]]-Table2[[#This Row],[50D EMA]])/Table2[[#This Row],[50D EMA]]</f>
        <v>0.15050909459894471</v>
      </c>
      <c r="U412" s="2">
        <f>(Table2[[#This Row],[Close Price]]-Table2[[#This Row],[200D EMA]])/Table2[[#This Row],[200D EMA]]</f>
        <v>0.28740446871194714</v>
      </c>
      <c r="V412">
        <v>1.6522084167006199</v>
      </c>
      <c r="W412">
        <v>472.2</v>
      </c>
      <c r="X412">
        <v>497.4</v>
      </c>
      <c r="Y412">
        <v>472.2</v>
      </c>
      <c r="Z412">
        <v>497.4</v>
      </c>
      <c r="AA412">
        <v>392.6</v>
      </c>
      <c r="AB412">
        <v>505</v>
      </c>
      <c r="AC412" s="2">
        <f>(Table2[[#This Row],[Close Price]]/Table2[[#This Row],[Day Low]])-1</f>
        <v>4.8708174502329893E-3</v>
      </c>
      <c r="AD412" s="2">
        <f>(Table2[[#This Row],[Day High]]/Table2[[#This Row],[Close Price]])-1</f>
        <v>4.826132771338254E-2</v>
      </c>
      <c r="AE412" s="2">
        <f>(Table2[[#This Row],[Close Price]]/Table2[[#This Row],[Current Week Low]])-1</f>
        <v>4.8708174502329893E-3</v>
      </c>
      <c r="AF412" s="2">
        <f>(Table2[[#This Row],[Current Week High]]/Table2[[#This Row],[Close Price]])-1</f>
        <v>4.826132771338254E-2</v>
      </c>
      <c r="AG412" s="2">
        <f>(Table2[[#This Row],[Close Price]]/Table2[[#This Row],[Current Month Low]])-1</f>
        <v>0.20860927152317865</v>
      </c>
      <c r="AH412" s="2">
        <f>(Table2[[#This Row],[Current Month High]]/Table2[[#This Row],[Close Price]])-1</f>
        <v>6.4278187565858902E-2</v>
      </c>
      <c r="AI412">
        <v>6.4278187565858902</v>
      </c>
      <c r="AJ412">
        <v>60.820199966107403</v>
      </c>
      <c r="AK412" t="str">
        <f>IF(AND(Table2[[#This Row],[20D EMA]]&gt;Table2[[#This Row],[50D EMA]],Table2[[#This Row],[50D EMA]]&gt;Table2[[#This Row],[200D EMA]]),"Uptrend","Downtrend/NoTrend")</f>
        <v>Uptrend</v>
      </c>
      <c r="AL412">
        <v>0.42</v>
      </c>
      <c r="AM412" t="s">
        <v>10340</v>
      </c>
      <c r="AN412">
        <v>13.12</v>
      </c>
      <c r="AO412" t="s">
        <v>10340</v>
      </c>
      <c r="AP412">
        <v>2.1106425723163E-2</v>
      </c>
      <c r="AQ412">
        <f>(Table2[[#This Row],[Sharpe Ratio]]-AVERAGE(Table2[Sharpe Ratio]))/_xlfn.STDEV.P(Table2[Sharpe Ratio])</f>
        <v>-0.50989471675677167</v>
      </c>
      <c r="AR4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0.15341797443673394</v>
      </c>
      <c r="AS412">
        <f>_xlfn.RANK.AVG(Table2[[#This Row],[1Y Return vs Nifty Z-Score]],Table2[1Y Return vs Nifty Z-Score])</f>
        <v>593</v>
      </c>
      <c r="AT412">
        <f>_xlfn.RANK.AVG(Table2[[#This Row],[6M Return vs Nifty Z-Score]],Table2[6M Return vs Nifty Z-Score])</f>
        <v>159</v>
      </c>
      <c r="AU412">
        <f>_xlfn.RANK.AVG(Table2[[#This Row],[Sharpe Ratio Z-Score]],Table2[Sharpe Ratio Z-Score])</f>
        <v>474</v>
      </c>
      <c r="AV412">
        <f>(Table2[[#This Row],[Rank 1Y]]+Table2[[#This Row],[Rank 6M]]+Table2[[#This Row],[Rank Sharpe]])/3</f>
        <v>408.66666666666669</v>
      </c>
    </row>
    <row r="413" spans="1:48" x14ac:dyDescent="0.3">
      <c r="A413" t="s">
        <v>913</v>
      </c>
      <c r="B413" t="s">
        <v>914</v>
      </c>
      <c r="C413" t="s">
        <v>10297</v>
      </c>
      <c r="D413" t="s">
        <v>186</v>
      </c>
      <c r="E413">
        <v>16499.163928944999</v>
      </c>
      <c r="F413">
        <v>508.85</v>
      </c>
      <c r="G413">
        <v>21.130630851621401</v>
      </c>
      <c r="H413">
        <f>(Table2[[#This Row],[1Y Return vs Nifty]]-AVERAGE(Table2[1Y Return vs Nifty]))/_xlfn.STDEV.P(Table2[1Y Return vs Nifty])</f>
        <v>-0.12216453336501189</v>
      </c>
      <c r="I413">
        <v>6.6518647995112007E-2</v>
      </c>
      <c r="J413">
        <f>(Table2[[#This Row],[1M Return vs Nifty]]-AVERAGE(Table2[1M Return vs Nifty]))/_xlfn.STDEV.P(Table2[1M Return vs Nifty])</f>
        <v>-0.13786248029778667</v>
      </c>
      <c r="K413">
        <v>3.5310493508571699</v>
      </c>
      <c r="L413">
        <f>(Table2[[#This Row],[6M Return vs Nifty]]-AVERAGE(Table2[6M Return vs Nifty]))/_xlfn.STDEV.P(Table2[6M Return vs Nifty])</f>
        <v>-0.10893183562240689</v>
      </c>
      <c r="M413">
        <v>-1.43965363626035</v>
      </c>
      <c r="N413">
        <f>(Table2[[#This Row],[1W Return vs Nifty]]-AVERAGE(Table2[1W Return vs Nifty]))/_xlfn.STDEV.P(Table2[1W Return vs Nifty])</f>
        <v>-0.46667035344934599</v>
      </c>
      <c r="O413">
        <v>470.39</v>
      </c>
      <c r="P413">
        <v>460.28189213831502</v>
      </c>
      <c r="Q413">
        <v>428.65773229004202</v>
      </c>
      <c r="R413">
        <v>72.805718376662895</v>
      </c>
      <c r="S413" s="2">
        <f>(Table2[[#This Row],[Close Price]]-Table2[[#This Row],[20D EMA]])/Table2[[#This Row],[20D EMA]]</f>
        <v>8.1761942218159481E-2</v>
      </c>
      <c r="T413" s="2">
        <f>(Table2[[#This Row],[Close Price]]-Table2[[#This Row],[50D EMA]])/Table2[[#This Row],[50D EMA]]</f>
        <v>0.10551818068717389</v>
      </c>
      <c r="U413" s="2">
        <f>(Table2[[#This Row],[Close Price]]-Table2[[#This Row],[200D EMA]])/Table2[[#This Row],[200D EMA]]</f>
        <v>0.18707761850356086</v>
      </c>
      <c r="V413">
        <v>2.4062055588809002</v>
      </c>
      <c r="W413">
        <v>474.55</v>
      </c>
      <c r="X413">
        <v>537.9</v>
      </c>
      <c r="Y413">
        <v>474.55</v>
      </c>
      <c r="Z413">
        <v>537.9</v>
      </c>
      <c r="AA413">
        <v>440.05</v>
      </c>
      <c r="AB413">
        <v>537.9</v>
      </c>
      <c r="AC413" s="2">
        <f>(Table2[[#This Row],[Close Price]]/Table2[[#This Row],[Day Low]])-1</f>
        <v>7.2279001158992662E-2</v>
      </c>
      <c r="AD413" s="2">
        <f>(Table2[[#This Row],[Day High]]/Table2[[#This Row],[Close Price]])-1</f>
        <v>5.7089515574334282E-2</v>
      </c>
      <c r="AE413" s="2">
        <f>(Table2[[#This Row],[Close Price]]/Table2[[#This Row],[Current Week Low]])-1</f>
        <v>7.2279001158992662E-2</v>
      </c>
      <c r="AF413" s="2">
        <f>(Table2[[#This Row],[Current Week High]]/Table2[[#This Row],[Close Price]])-1</f>
        <v>5.7089515574334282E-2</v>
      </c>
      <c r="AG413" s="2">
        <f>(Table2[[#This Row],[Close Price]]/Table2[[#This Row],[Current Month Low]])-1</f>
        <v>0.15634586978752418</v>
      </c>
      <c r="AH413" s="2">
        <f>(Table2[[#This Row],[Current Month High]]/Table2[[#This Row],[Close Price]])-1</f>
        <v>5.7089515574334282E-2</v>
      </c>
      <c r="AI413">
        <v>5.7089515574334202</v>
      </c>
      <c r="AJ413">
        <v>98.536870854467395</v>
      </c>
      <c r="AK413" t="str">
        <f>IF(AND(Table2[[#This Row],[20D EMA]]&gt;Table2[[#This Row],[50D EMA]],Table2[[#This Row],[50D EMA]]&gt;Table2[[#This Row],[200D EMA]]),"Uptrend","Downtrend/NoTrend")</f>
        <v>Uptrend</v>
      </c>
      <c r="AL413">
        <v>-0.01</v>
      </c>
      <c r="AM413" t="s">
        <v>10339</v>
      </c>
      <c r="AN413">
        <v>11.61</v>
      </c>
      <c r="AO413" t="s">
        <v>10340</v>
      </c>
      <c r="AQ413">
        <f>(Table2[[#This Row],[Sharpe Ratio]]-AVERAGE(Table2[Sharpe Ratio]))/_xlfn.STDEV.P(Table2[Sharpe Ratio])</f>
        <v>-0.75063663777647549</v>
      </c>
      <c r="AR4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-1.5862658405110268</v>
      </c>
      <c r="AS413">
        <f>_xlfn.RANK.AVG(Table2[[#This Row],[1Y Return vs Nifty Z-Score]],Table2[1Y Return vs Nifty Z-Score])</f>
        <v>335</v>
      </c>
      <c r="AT413">
        <f>_xlfn.RANK.AVG(Table2[[#This Row],[6M Return vs Nifty Z-Score]],Table2[6M Return vs Nifty Z-Score])</f>
        <v>348</v>
      </c>
      <c r="AU413">
        <f>_xlfn.RANK.AVG(Table2[[#This Row],[Sharpe Ratio Z-Score]],Table2[Sharpe Ratio Z-Score])</f>
        <v>547.5</v>
      </c>
      <c r="AV413">
        <f>(Table2[[#This Row],[Rank 1Y]]+Table2[[#This Row],[Rank 6M]]+Table2[[#This Row],[Rank Sharpe]])/3</f>
        <v>410.16666666666669</v>
      </c>
    </row>
    <row r="414" spans="1:48" x14ac:dyDescent="0.3">
      <c r="A414" t="s">
        <v>199</v>
      </c>
      <c r="B414" t="s">
        <v>200</v>
      </c>
      <c r="C414" t="s">
        <v>10299</v>
      </c>
      <c r="D414" t="s">
        <v>201</v>
      </c>
      <c r="E414">
        <v>130776.45922249999</v>
      </c>
      <c r="F414">
        <v>4926.25</v>
      </c>
      <c r="G414">
        <v>5.76932984012221</v>
      </c>
      <c r="H414">
        <f>(Table2[[#This Row],[1Y Return vs Nifty]]-AVERAGE(Table2[1Y Return vs Nifty]))/_xlfn.STDEV.P(Table2[1Y Return vs Nifty])</f>
        <v>-0.3657780547777077</v>
      </c>
      <c r="I414">
        <v>5.4066351637448902</v>
      </c>
      <c r="J414">
        <f>(Table2[[#This Row],[1M Return vs Nifty]]-AVERAGE(Table2[1M Return vs Nifty]))/_xlfn.STDEV.P(Table2[1M Return vs Nifty])</f>
        <v>0.36443138989699198</v>
      </c>
      <c r="K414">
        <v>24.649348122480099</v>
      </c>
      <c r="L414">
        <f>(Table2[[#This Row],[6M Return vs Nifty]]-AVERAGE(Table2[6M Return vs Nifty]))/_xlfn.STDEV.P(Table2[6M Return vs Nifty])</f>
        <v>0.61570462394466119</v>
      </c>
      <c r="M414">
        <v>2.3556280036576802</v>
      </c>
      <c r="N414">
        <f>(Table2[[#This Row],[1W Return vs Nifty]]-AVERAGE(Table2[1W Return vs Nifty]))/_xlfn.STDEV.P(Table2[1W Return vs Nifty])</f>
        <v>0.34590998387591104</v>
      </c>
      <c r="O414">
        <v>4798.9399999999996</v>
      </c>
      <c r="P414">
        <v>4650.8058250945396</v>
      </c>
      <c r="Q414">
        <v>4137.4657290499099</v>
      </c>
      <c r="R414">
        <v>61.800100840888597</v>
      </c>
      <c r="S414" s="2">
        <f>(Table2[[#This Row],[Close Price]]-Table2[[#This Row],[20D EMA]])/Table2[[#This Row],[20D EMA]]</f>
        <v>2.6528775104502331E-2</v>
      </c>
      <c r="T414" s="2">
        <f>(Table2[[#This Row],[Close Price]]-Table2[[#This Row],[50D EMA]])/Table2[[#This Row],[50D EMA]]</f>
        <v>5.9225042984859783E-2</v>
      </c>
      <c r="U414" s="2">
        <f>(Table2[[#This Row],[Close Price]]-Table2[[#This Row],[200D EMA]])/Table2[[#This Row],[200D EMA]]</f>
        <v>0.19064430320519402</v>
      </c>
      <c r="V414">
        <v>0.77629298960748705</v>
      </c>
      <c r="W414">
        <v>4860</v>
      </c>
      <c r="X414">
        <v>4934</v>
      </c>
      <c r="Y414">
        <v>4860</v>
      </c>
      <c r="Z414">
        <v>4934</v>
      </c>
      <c r="AA414">
        <v>4615.55</v>
      </c>
      <c r="AB414">
        <v>5024.8500000000004</v>
      </c>
      <c r="AC414" s="2">
        <f>(Table2[[#This Row],[Close Price]]/Table2[[#This Row],[Day Low]])-1</f>
        <v>1.3631687242798396E-2</v>
      </c>
      <c r="AD414" s="2">
        <f>(Table2[[#This Row],[Day High]]/Table2[[#This Row],[Close Price]])-1</f>
        <v>1.5732047703629348E-3</v>
      </c>
      <c r="AE414" s="2">
        <f>(Table2[[#This Row],[Close Price]]/Table2[[#This Row],[Current Week Low]])-1</f>
        <v>1.3631687242798396E-2</v>
      </c>
      <c r="AF414" s="2">
        <f>(Table2[[#This Row],[Current Week High]]/Table2[[#This Row],[Close Price]])-1</f>
        <v>1.5732047703629348E-3</v>
      </c>
      <c r="AG414" s="2">
        <f>(Table2[[#This Row],[Close Price]]/Table2[[#This Row],[Current Month Low]])-1</f>
        <v>6.7315921179490923E-2</v>
      </c>
      <c r="AH414" s="2">
        <f>(Table2[[#This Row],[Current Month High]]/Table2[[#This Row],[Close Price]])-1</f>
        <v>2.0015224562293987E-2</v>
      </c>
      <c r="AI414">
        <v>2.0015224562293898</v>
      </c>
      <c r="AJ414">
        <v>49.493217612963903</v>
      </c>
      <c r="AK414" t="str">
        <f>IF(AND(Table2[[#This Row],[20D EMA]]&gt;Table2[[#This Row],[50D EMA]],Table2[[#This Row],[50D EMA]]&gt;Table2[[#This Row],[200D EMA]]),"Uptrend","Downtrend/NoTrend")</f>
        <v>Uptrend</v>
      </c>
      <c r="AL414">
        <v>-0.06</v>
      </c>
      <c r="AM414" t="s">
        <v>10339</v>
      </c>
      <c r="AN414">
        <v>-0.41</v>
      </c>
      <c r="AO414" t="s">
        <v>10339</v>
      </c>
      <c r="AP414">
        <v>-4.6214326447494999E-2</v>
      </c>
      <c r="AQ414">
        <f>(Table2[[#This Row],[Sharpe Ratio]]-AVERAGE(Table2[Sharpe Ratio]))/_xlfn.STDEV.P(Table2[Sharpe Ratio])</f>
        <v>-1.2777616883904148</v>
      </c>
      <c r="AR4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-0.31749374545055825</v>
      </c>
      <c r="AS414">
        <f>_xlfn.RANK.AVG(Table2[[#This Row],[1Y Return vs Nifty Z-Score]],Table2[1Y Return vs Nifty Z-Score])</f>
        <v>406</v>
      </c>
      <c r="AT414">
        <f>_xlfn.RANK.AVG(Table2[[#This Row],[6M Return vs Nifty Z-Score]],Table2[6M Return vs Nifty Z-Score])</f>
        <v>166</v>
      </c>
      <c r="AU414">
        <f>_xlfn.RANK.AVG(Table2[[#This Row],[Sharpe Ratio Z-Score]],Table2[Sharpe Ratio Z-Score])</f>
        <v>659</v>
      </c>
      <c r="AV414">
        <f>(Table2[[#This Row],[Rank 1Y]]+Table2[[#This Row],[Rank 6M]]+Table2[[#This Row],[Rank Sharpe]])/3</f>
        <v>410.33333333333331</v>
      </c>
    </row>
    <row r="415" spans="1:48" x14ac:dyDescent="0.3">
      <c r="A415" t="s">
        <v>298</v>
      </c>
      <c r="B415" t="s">
        <v>299</v>
      </c>
      <c r="C415" t="s">
        <v>10295</v>
      </c>
      <c r="D415" t="s">
        <v>34</v>
      </c>
      <c r="E415">
        <v>95084.246159999995</v>
      </c>
      <c r="F415">
        <v>124.56</v>
      </c>
      <c r="G415">
        <v>5.4991197247478603</v>
      </c>
      <c r="H415">
        <f>(Table2[[#This Row],[1Y Return vs Nifty]]-AVERAGE(Table2[1Y Return vs Nifty]))/_xlfn.STDEV.P(Table2[1Y Return vs Nifty])</f>
        <v>-0.37006329322713327</v>
      </c>
      <c r="I415">
        <v>-4.3108001374397098</v>
      </c>
      <c r="J415">
        <f>(Table2[[#This Row],[1M Return vs Nifty]]-AVERAGE(Table2[1M Return vs Nifty]))/_xlfn.STDEV.P(Table2[1M Return vs Nifty])</f>
        <v>-0.54959514330760417</v>
      </c>
      <c r="K415">
        <v>-28.409016155418598</v>
      </c>
      <c r="L415">
        <f>(Table2[[#This Row],[6M Return vs Nifty]]-AVERAGE(Table2[6M Return vs Nifty]))/_xlfn.STDEV.P(Table2[6M Return vs Nifty])</f>
        <v>-1.2048977672109973</v>
      </c>
      <c r="M415">
        <v>5.2144502865501501</v>
      </c>
      <c r="N415">
        <f>(Table2[[#This Row],[1W Return vs Nifty]]-AVERAGE(Table2[1W Return vs Nifty]))/_xlfn.STDEV.P(Table2[1W Return vs Nifty])</f>
        <v>0.95799177262977453</v>
      </c>
      <c r="O415">
        <v>126.09</v>
      </c>
      <c r="P415">
        <v>132.08191743995201</v>
      </c>
      <c r="Q415">
        <v>130.04160375946799</v>
      </c>
      <c r="R415">
        <v>48.818621861123702</v>
      </c>
      <c r="S415" s="2">
        <f>(Table2[[#This Row],[Close Price]]-Table2[[#This Row],[20D EMA]])/Table2[[#This Row],[20D EMA]]</f>
        <v>-1.2134189864382593E-2</v>
      </c>
      <c r="T415" s="2">
        <f>(Table2[[#This Row],[Close Price]]-Table2[[#This Row],[50D EMA]])/Table2[[#This Row],[50D EMA]]</f>
        <v>-5.6948881313535378E-2</v>
      </c>
      <c r="U415" s="2">
        <f>(Table2[[#This Row],[Close Price]]-Table2[[#This Row],[200D EMA]])/Table2[[#This Row],[200D EMA]]</f>
        <v>-4.2152692684466267E-2</v>
      </c>
      <c r="V415">
        <v>0.67028390808402005</v>
      </c>
      <c r="W415">
        <v>124.2</v>
      </c>
      <c r="X415">
        <v>127.75</v>
      </c>
      <c r="Y415">
        <v>124.2</v>
      </c>
      <c r="Z415">
        <v>127.75</v>
      </c>
      <c r="AA415">
        <v>116.3</v>
      </c>
      <c r="AB415">
        <v>136.09</v>
      </c>
      <c r="AC415" s="2">
        <f>(Table2[[#This Row],[Close Price]]/Table2[[#This Row],[Day Low]])-1</f>
        <v>2.8985507246377384E-3</v>
      </c>
      <c r="AD415" s="2">
        <f>(Table2[[#This Row],[Day High]]/Table2[[#This Row],[Close Price]])-1</f>
        <v>2.5610147719974385E-2</v>
      </c>
      <c r="AE415" s="2">
        <f>(Table2[[#This Row],[Close Price]]/Table2[[#This Row],[Current Week Low]])-1</f>
        <v>2.8985507246377384E-3</v>
      </c>
      <c r="AF415" s="2">
        <f>(Table2[[#This Row],[Current Week High]]/Table2[[#This Row],[Close Price]])-1</f>
        <v>2.5610147719974385E-2</v>
      </c>
      <c r="AG415" s="2">
        <f>(Table2[[#This Row],[Close Price]]/Table2[[#This Row],[Current Month Low]])-1</f>
        <v>7.1023215821152341E-2</v>
      </c>
      <c r="AH415" s="2">
        <f>(Table2[[#This Row],[Current Month High]]/Table2[[#This Row],[Close Price]])-1</f>
        <v>9.2565831727681402E-2</v>
      </c>
      <c r="AI415">
        <v>38.487475915221502</v>
      </c>
      <c r="AJ415">
        <v>46.800235710076599</v>
      </c>
      <c r="AK415" t="str">
        <f>IF(AND(Table2[[#This Row],[20D EMA]]&gt;Table2[[#This Row],[50D EMA]],Table2[[#This Row],[50D EMA]]&gt;Table2[[#This Row],[200D EMA]]),"Uptrend","Downtrend/NoTrend")</f>
        <v>Downtrend/NoTrend</v>
      </c>
      <c r="AL415">
        <v>-0.15</v>
      </c>
      <c r="AM415" t="s">
        <v>10339</v>
      </c>
      <c r="AN415">
        <v>1.96</v>
      </c>
      <c r="AO415" t="s">
        <v>10340</v>
      </c>
      <c r="AP415">
        <v>0.14382852530637</v>
      </c>
      <c r="AQ415">
        <f>(Table2[[#This Row],[Sharpe Ratio]]-AVERAGE(Table2[Sharpe Ratio]))/_xlfn.STDEV.P(Table2[Sharpe Ratio])</f>
        <v>0.88988534987997481</v>
      </c>
      <c r="AR4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5">
        <f>_xlfn.RANK.AVG(Table2[[#This Row],[1Y Return vs Nifty Z-Score]],Table2[1Y Return vs Nifty Z-Score])</f>
        <v>409</v>
      </c>
      <c r="AT415">
        <f>_xlfn.RANK.AVG(Table2[[#This Row],[6M Return vs Nifty Z-Score]],Table2[6M Return vs Nifty Z-Score])</f>
        <v>687</v>
      </c>
      <c r="AU415">
        <f>_xlfn.RANK.AVG(Table2[[#This Row],[Sharpe Ratio Z-Score]],Table2[Sharpe Ratio Z-Score])</f>
        <v>136</v>
      </c>
      <c r="AV415">
        <f>(Table2[[#This Row],[Rank 1Y]]+Table2[[#This Row],[Rank 6M]]+Table2[[#This Row],[Rank Sharpe]])/3</f>
        <v>410.66666666666669</v>
      </c>
    </row>
    <row r="416" spans="1:48" x14ac:dyDescent="0.3">
      <c r="A416" t="s">
        <v>550</v>
      </c>
      <c r="B416" t="s">
        <v>551</v>
      </c>
      <c r="C416" t="s">
        <v>10295</v>
      </c>
      <c r="D416" t="s">
        <v>552</v>
      </c>
      <c r="E416">
        <v>36625.944855000002</v>
      </c>
      <c r="F416">
        <v>665.85</v>
      </c>
      <c r="G416">
        <v>28.7170719246392</v>
      </c>
      <c r="H416">
        <f>(Table2[[#This Row],[1Y Return vs Nifty]]-AVERAGE(Table2[1Y Return vs Nifty]))/_xlfn.STDEV.P(Table2[1Y Return vs Nifty])</f>
        <v>-1.8518317647843016E-3</v>
      </c>
      <c r="I416">
        <v>-13.243435628610399</v>
      </c>
      <c r="J416">
        <f>(Table2[[#This Row],[1M Return vs Nifty]]-AVERAGE(Table2[1M Return vs Nifty]))/_xlfn.STDEV.P(Table2[1M Return vs Nifty])</f>
        <v>-1.3898030373987302</v>
      </c>
      <c r="K416">
        <v>-12.040873605043799</v>
      </c>
      <c r="L416">
        <f>(Table2[[#This Row],[6M Return vs Nifty]]-AVERAGE(Table2[6M Return vs Nifty]))/_xlfn.STDEV.P(Table2[6M Return vs Nifty])</f>
        <v>-0.64325437937662922</v>
      </c>
      <c r="M416">
        <v>-0.18873082448258199</v>
      </c>
      <c r="N416">
        <f>(Table2[[#This Row],[1W Return vs Nifty]]-AVERAGE(Table2[1W Return vs Nifty]))/_xlfn.STDEV.P(Table2[1W Return vs Nifty])</f>
        <v>-0.19884430605640693</v>
      </c>
      <c r="O416">
        <v>687.35</v>
      </c>
      <c r="P416">
        <v>706.294436193195</v>
      </c>
      <c r="Q416">
        <v>634.55741709010704</v>
      </c>
      <c r="R416">
        <v>40.317077538528103</v>
      </c>
      <c r="S416" s="2">
        <f>(Table2[[#This Row],[Close Price]]-Table2[[#This Row],[20D EMA]])/Table2[[#This Row],[20D EMA]]</f>
        <v>-3.1279551902233214E-2</v>
      </c>
      <c r="T416" s="2">
        <f>(Table2[[#This Row],[Close Price]]-Table2[[#This Row],[50D EMA]])/Table2[[#This Row],[50D EMA]]</f>
        <v>-5.7262855433469782E-2</v>
      </c>
      <c r="U416" s="2">
        <f>(Table2[[#This Row],[Close Price]]-Table2[[#This Row],[200D EMA]])/Table2[[#This Row],[200D EMA]]</f>
        <v>4.9314029065157777E-2</v>
      </c>
      <c r="V416">
        <v>0.788775686262841</v>
      </c>
      <c r="W416">
        <v>660.05</v>
      </c>
      <c r="X416">
        <v>675.85</v>
      </c>
      <c r="Y416">
        <v>660.05</v>
      </c>
      <c r="Z416">
        <v>675.85</v>
      </c>
      <c r="AA416">
        <v>626.35</v>
      </c>
      <c r="AB416">
        <v>778.85</v>
      </c>
      <c r="AC416" s="2">
        <f>(Table2[[#This Row],[Close Price]]/Table2[[#This Row],[Day Low]])-1</f>
        <v>8.7872130899175893E-3</v>
      </c>
      <c r="AD416" s="2">
        <f>(Table2[[#This Row],[Day High]]/Table2[[#This Row],[Close Price]])-1</f>
        <v>1.5018397536982864E-2</v>
      </c>
      <c r="AE416" s="2">
        <f>(Table2[[#This Row],[Close Price]]/Table2[[#This Row],[Current Week Low]])-1</f>
        <v>8.7872130899175893E-3</v>
      </c>
      <c r="AF416" s="2">
        <f>(Table2[[#This Row],[Current Week High]]/Table2[[#This Row],[Close Price]])-1</f>
        <v>1.5018397536982864E-2</v>
      </c>
      <c r="AG416" s="2">
        <f>(Table2[[#This Row],[Close Price]]/Table2[[#This Row],[Current Month Low]])-1</f>
        <v>6.3063782230382337E-2</v>
      </c>
      <c r="AH416" s="2">
        <f>(Table2[[#This Row],[Current Month High]]/Table2[[#This Row],[Close Price]])-1</f>
        <v>0.16970789216790561</v>
      </c>
      <c r="AI416">
        <v>24.164601637005301</v>
      </c>
      <c r="AJ416">
        <v>59.523239099185403</v>
      </c>
      <c r="AK416" t="str">
        <f>IF(AND(Table2[[#This Row],[20D EMA]]&gt;Table2[[#This Row],[50D EMA]],Table2[[#This Row],[50D EMA]]&gt;Table2[[#This Row],[200D EMA]]),"Uptrend","Downtrend/NoTrend")</f>
        <v>Downtrend/NoTrend</v>
      </c>
      <c r="AL416">
        <v>-0.01</v>
      </c>
      <c r="AM416" t="s">
        <v>10339</v>
      </c>
      <c r="AN416">
        <v>4.5</v>
      </c>
      <c r="AO416" t="s">
        <v>10340</v>
      </c>
      <c r="AP416">
        <v>5.1922440261439003E-2</v>
      </c>
      <c r="AQ416">
        <f>(Table2[[#This Row],[Sharpe Ratio]]-AVERAGE(Table2[Sharpe Ratio]))/_xlfn.STDEV.P(Table2[Sharpe Ratio])</f>
        <v>-0.1584042922092315</v>
      </c>
      <c r="AR4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6">
        <f>_xlfn.RANK.AVG(Table2[[#This Row],[1Y Return vs Nifty Z-Score]],Table2[1Y Return vs Nifty Z-Score])</f>
        <v>299</v>
      </c>
      <c r="AT416">
        <f>_xlfn.RANK.AVG(Table2[[#This Row],[6M Return vs Nifty Z-Score]],Table2[6M Return vs Nifty Z-Score])</f>
        <v>540</v>
      </c>
      <c r="AU416">
        <f>_xlfn.RANK.AVG(Table2[[#This Row],[Sharpe Ratio Z-Score]],Table2[Sharpe Ratio Z-Score])</f>
        <v>393</v>
      </c>
      <c r="AV416">
        <f>(Table2[[#This Row],[Rank 1Y]]+Table2[[#This Row],[Rank 6M]]+Table2[[#This Row],[Rank Sharpe]])/3</f>
        <v>410.66666666666669</v>
      </c>
    </row>
    <row r="417" spans="1:48" x14ac:dyDescent="0.3">
      <c r="A417" t="s">
        <v>78</v>
      </c>
      <c r="B417" t="s">
        <v>79</v>
      </c>
      <c r="C417" t="s">
        <v>6655</v>
      </c>
      <c r="D417" t="s">
        <v>80</v>
      </c>
      <c r="E417">
        <v>326734.76624857902</v>
      </c>
      <c r="F417">
        <v>11337.1</v>
      </c>
      <c r="G417">
        <v>9.8412345737521498</v>
      </c>
      <c r="H417">
        <f>(Table2[[#This Row],[1Y Return vs Nifty]]-AVERAGE(Table2[1Y Return vs Nifty]))/_xlfn.STDEV.P(Table2[1Y Return vs Nifty])</f>
        <v>-0.30120207581120978</v>
      </c>
      <c r="I417">
        <v>-1.5747319758224601</v>
      </c>
      <c r="J417">
        <f>(Table2[[#This Row],[1M Return vs Nifty]]-AVERAGE(Table2[1M Return vs Nifty]))/_xlfn.STDEV.P(Table2[1M Return vs Nifty])</f>
        <v>-0.2922392856288169</v>
      </c>
      <c r="K417">
        <v>1.11228226895591</v>
      </c>
      <c r="L417">
        <f>(Table2[[#This Row],[6M Return vs Nifty]]-AVERAGE(Table2[6M Return vs Nifty]))/_xlfn.STDEV.P(Table2[6M Return vs Nifty])</f>
        <v>-0.19192748000174825</v>
      </c>
      <c r="M417">
        <v>-2.5968739029559802</v>
      </c>
      <c r="N417">
        <f>(Table2[[#This Row],[1W Return vs Nifty]]-AVERAGE(Table2[1W Return vs Nifty]))/_xlfn.STDEV.P(Table2[1W Return vs Nifty])</f>
        <v>-0.71443442575979188</v>
      </c>
      <c r="O417">
        <v>11372.1</v>
      </c>
      <c r="P417">
        <v>11233.5408036641</v>
      </c>
      <c r="Q417">
        <v>10185.536303707901</v>
      </c>
      <c r="R417">
        <v>49.384014979284899</v>
      </c>
      <c r="S417" s="2">
        <f>(Table2[[#This Row],[Close Price]]-Table2[[#This Row],[20D EMA]])/Table2[[#This Row],[20D EMA]]</f>
        <v>-3.0777077232876952E-3</v>
      </c>
      <c r="T417" s="2">
        <f>(Table2[[#This Row],[Close Price]]-Table2[[#This Row],[50D EMA]])/Table2[[#This Row],[50D EMA]]</f>
        <v>9.2187492924868161E-3</v>
      </c>
      <c r="U417" s="2">
        <f>(Table2[[#This Row],[Close Price]]-Table2[[#This Row],[200D EMA]])/Table2[[#This Row],[200D EMA]]</f>
        <v>0.1130587199294444</v>
      </c>
      <c r="V417">
        <v>0.69041931695189696</v>
      </c>
      <c r="W417">
        <v>11271.4</v>
      </c>
      <c r="X417">
        <v>11360.95</v>
      </c>
      <c r="Y417">
        <v>11271.4</v>
      </c>
      <c r="Z417">
        <v>11360.95</v>
      </c>
      <c r="AA417">
        <v>10950.2</v>
      </c>
      <c r="AB417">
        <v>12032.3</v>
      </c>
      <c r="AC417" s="2">
        <f>(Table2[[#This Row],[Close Price]]/Table2[[#This Row],[Day Low]])-1</f>
        <v>5.82891211384573E-3</v>
      </c>
      <c r="AD417" s="2">
        <f>(Table2[[#This Row],[Day High]]/Table2[[#This Row],[Close Price]])-1</f>
        <v>2.1037125896392617E-3</v>
      </c>
      <c r="AE417" s="2">
        <f>(Table2[[#This Row],[Close Price]]/Table2[[#This Row],[Current Week Low]])-1</f>
        <v>5.82891211384573E-3</v>
      </c>
      <c r="AF417" s="2">
        <f>(Table2[[#This Row],[Current Week High]]/Table2[[#This Row],[Close Price]])-1</f>
        <v>2.1037125896392617E-3</v>
      </c>
      <c r="AG417" s="2">
        <f>(Table2[[#This Row],[Close Price]]/Table2[[#This Row],[Current Month Low]])-1</f>
        <v>3.5332687987434053E-2</v>
      </c>
      <c r="AH417" s="2">
        <f>(Table2[[#This Row],[Current Month High]]/Table2[[#This Row],[Close Price]])-1</f>
        <v>6.1320796323574678E-2</v>
      </c>
      <c r="AI417">
        <v>6.5351809545650896</v>
      </c>
      <c r="AJ417">
        <v>40.920193162255003</v>
      </c>
      <c r="AK417" t="str">
        <f>IF(AND(Table2[[#This Row],[20D EMA]]&gt;Table2[[#This Row],[50D EMA]],Table2[[#This Row],[50D EMA]]&gt;Table2[[#This Row],[200D EMA]]),"Uptrend","Downtrend/NoTrend")</f>
        <v>Uptrend</v>
      </c>
      <c r="AL417">
        <v>0.02</v>
      </c>
      <c r="AM417" t="s">
        <v>10340</v>
      </c>
      <c r="AN417">
        <v>-1.79</v>
      </c>
      <c r="AO417" t="s">
        <v>10339</v>
      </c>
      <c r="AP417">
        <v>2.0768130273357999E-2</v>
      </c>
      <c r="AQ417">
        <f>(Table2[[#This Row],[Sharpe Ratio]]-AVERAGE(Table2[Sharpe Ratio]))/_xlfn.STDEV.P(Table2[Sharpe Ratio])</f>
        <v>-0.51375334718176602</v>
      </c>
      <c r="AR4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-2.013556614383333</v>
      </c>
      <c r="AS417">
        <f>_xlfn.RANK.AVG(Table2[[#This Row],[1Y Return vs Nifty Z-Score]],Table2[1Y Return vs Nifty Z-Score])</f>
        <v>380</v>
      </c>
      <c r="AT417">
        <f>_xlfn.RANK.AVG(Table2[[#This Row],[6M Return vs Nifty Z-Score]],Table2[6M Return vs Nifty Z-Score])</f>
        <v>385</v>
      </c>
      <c r="AU417">
        <f>_xlfn.RANK.AVG(Table2[[#This Row],[Sharpe Ratio Z-Score]],Table2[Sharpe Ratio Z-Score])</f>
        <v>475</v>
      </c>
      <c r="AV417">
        <f>(Table2[[#This Row],[Rank 1Y]]+Table2[[#This Row],[Rank 6M]]+Table2[[#This Row],[Rank Sharpe]])/3</f>
        <v>413.33333333333331</v>
      </c>
    </row>
    <row r="418" spans="1:48" x14ac:dyDescent="0.3">
      <c r="A418" t="s">
        <v>650</v>
      </c>
      <c r="B418" t="s">
        <v>651</v>
      </c>
      <c r="C418" t="s">
        <v>10301</v>
      </c>
      <c r="D418" t="s">
        <v>193</v>
      </c>
      <c r="E418">
        <v>28839.068140650001</v>
      </c>
      <c r="F418">
        <v>1372.45</v>
      </c>
      <c r="G418">
        <v>-19.0165594482263</v>
      </c>
      <c r="H418">
        <f>(Table2[[#This Row],[1Y Return vs Nifty]]-AVERAGE(Table2[1Y Return vs Nifty]))/_xlfn.STDEV.P(Table2[1Y Return vs Nifty])</f>
        <v>-0.75885529259498163</v>
      </c>
      <c r="I418">
        <v>-5.5815768556200904</v>
      </c>
      <c r="J418">
        <f>(Table2[[#This Row],[1M Return vs Nifty]]-AVERAGE(Table2[1M Return vs Nifty]))/_xlfn.STDEV.P(Table2[1M Return vs Nifty])</f>
        <v>-0.66912499889140542</v>
      </c>
      <c r="K418">
        <v>12.120520599287</v>
      </c>
      <c r="L418">
        <f>(Table2[[#This Row],[6M Return vs Nifty]]-AVERAGE(Table2[6M Return vs Nifty]))/_xlfn.STDEV.P(Table2[6M Return vs Nifty])</f>
        <v>0.18580042961947679</v>
      </c>
      <c r="M418">
        <v>-2.1273623489584699</v>
      </c>
      <c r="N418">
        <f>(Table2[[#This Row],[1W Return vs Nifty]]-AVERAGE(Table2[1W Return vs Nifty]))/_xlfn.STDEV.P(Table2[1W Return vs Nifty])</f>
        <v>-0.61391069837347811</v>
      </c>
      <c r="O418">
        <v>1362.24</v>
      </c>
      <c r="P418">
        <v>1341.7208658612701</v>
      </c>
      <c r="Q418">
        <v>1240.10441485569</v>
      </c>
      <c r="R418">
        <v>57.179215264130001</v>
      </c>
      <c r="S418" s="2">
        <f>(Table2[[#This Row],[Close Price]]-Table2[[#This Row],[20D EMA]])/Table2[[#This Row],[20D EMA]]</f>
        <v>7.4950082217524342E-3</v>
      </c>
      <c r="T418" s="2">
        <f>(Table2[[#This Row],[Close Price]]-Table2[[#This Row],[50D EMA]])/Table2[[#This Row],[50D EMA]]</f>
        <v>2.2902777262097995E-2</v>
      </c>
      <c r="U418" s="2">
        <f>(Table2[[#This Row],[Close Price]]-Table2[[#This Row],[200D EMA]])/Table2[[#This Row],[200D EMA]]</f>
        <v>0.10672132407472394</v>
      </c>
      <c r="V418">
        <v>0.37373583141851102</v>
      </c>
      <c r="W418">
        <v>1340</v>
      </c>
      <c r="X418">
        <v>1375</v>
      </c>
      <c r="Y418">
        <v>1340</v>
      </c>
      <c r="Z418">
        <v>1375</v>
      </c>
      <c r="AA418">
        <v>1318</v>
      </c>
      <c r="AB418">
        <v>1450</v>
      </c>
      <c r="AC418" s="2">
        <f>(Table2[[#This Row],[Close Price]]/Table2[[#This Row],[Day Low]])-1</f>
        <v>2.4216417910447818E-2</v>
      </c>
      <c r="AD418" s="2">
        <f>(Table2[[#This Row],[Day High]]/Table2[[#This Row],[Close Price]])-1</f>
        <v>1.8579911836495988E-3</v>
      </c>
      <c r="AE418" s="2">
        <f>(Table2[[#This Row],[Close Price]]/Table2[[#This Row],[Current Week Low]])-1</f>
        <v>2.4216417910447818E-2</v>
      </c>
      <c r="AF418" s="2">
        <f>(Table2[[#This Row],[Current Week High]]/Table2[[#This Row],[Close Price]])-1</f>
        <v>1.8579911836495988E-3</v>
      </c>
      <c r="AG418" s="2">
        <f>(Table2[[#This Row],[Close Price]]/Table2[[#This Row],[Current Month Low]])-1</f>
        <v>4.1312594840667627E-2</v>
      </c>
      <c r="AH418" s="2">
        <f>(Table2[[#This Row],[Current Month High]]/Table2[[#This Row],[Close Price]])-1</f>
        <v>5.6504790702757823E-2</v>
      </c>
      <c r="AI418">
        <v>9.72713031440124</v>
      </c>
      <c r="AJ418">
        <v>36.827675589452099</v>
      </c>
      <c r="AK418" t="str">
        <f>IF(AND(Table2[[#This Row],[20D EMA]]&gt;Table2[[#This Row],[50D EMA]],Table2[[#This Row],[50D EMA]]&gt;Table2[[#This Row],[200D EMA]]),"Uptrend","Downtrend/NoTrend")</f>
        <v>Uptrend</v>
      </c>
      <c r="AL418">
        <v>0.05</v>
      </c>
      <c r="AM418" t="s">
        <v>10340</v>
      </c>
      <c r="AN418">
        <v>-0.25</v>
      </c>
      <c r="AO418" t="s">
        <v>10339</v>
      </c>
      <c r="AP418">
        <v>5.2576888710885998E-2</v>
      </c>
      <c r="AQ418">
        <f>(Table2[[#This Row],[Sharpe Ratio]]-AVERAGE(Table2[Sharpe Ratio]))/_xlfn.STDEV.P(Table2[Sharpe Ratio])</f>
        <v>-0.15093959027462911</v>
      </c>
      <c r="AR4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-2.0070301505150177</v>
      </c>
      <c r="AS418">
        <f>_xlfn.RANK.AVG(Table2[[#This Row],[1Y Return vs Nifty Z-Score]],Table2[1Y Return vs Nifty Z-Score])</f>
        <v>589</v>
      </c>
      <c r="AT418">
        <f>_xlfn.RANK.AVG(Table2[[#This Row],[6M Return vs Nifty Z-Score]],Table2[6M Return vs Nifty Z-Score])</f>
        <v>265</v>
      </c>
      <c r="AU418">
        <f>_xlfn.RANK.AVG(Table2[[#This Row],[Sharpe Ratio Z-Score]],Table2[Sharpe Ratio Z-Score])</f>
        <v>386</v>
      </c>
      <c r="AV418">
        <f>(Table2[[#This Row],[Rank 1Y]]+Table2[[#This Row],[Rank 6M]]+Table2[[#This Row],[Rank Sharpe]])/3</f>
        <v>413.33333333333331</v>
      </c>
    </row>
    <row r="419" spans="1:48" x14ac:dyDescent="0.3">
      <c r="A419" t="s">
        <v>1186</v>
      </c>
      <c r="B419" t="s">
        <v>1187</v>
      </c>
      <c r="C419" t="s">
        <v>10305</v>
      </c>
      <c r="D419" t="s">
        <v>127</v>
      </c>
      <c r="E419">
        <v>10254.5686365</v>
      </c>
      <c r="F419">
        <v>336.5</v>
      </c>
      <c r="G419">
        <v>-33.248115743195797</v>
      </c>
      <c r="H419">
        <f>(Table2[[#This Row],[1Y Return vs Nifty]]-AVERAGE(Table2[1Y Return vs Nifty]))/_xlfn.STDEV.P(Table2[1Y Return vs Nifty])</f>
        <v>-0.98455229193150939</v>
      </c>
      <c r="I419">
        <v>-9.6032544816154708</v>
      </c>
      <c r="J419">
        <f>(Table2[[#This Row],[1M Return vs Nifty]]-AVERAGE(Table2[1M Return vs Nifty]))/_xlfn.STDEV.P(Table2[1M Return vs Nifty])</f>
        <v>-1.0474058872351577</v>
      </c>
      <c r="K419">
        <v>-7.9831733863663397</v>
      </c>
      <c r="L419">
        <f>(Table2[[#This Row],[6M Return vs Nifty]]-AVERAGE(Table2[6M Return vs Nifty]))/_xlfn.STDEV.P(Table2[6M Return vs Nifty])</f>
        <v>-0.5040216905959416</v>
      </c>
      <c r="M419">
        <v>-0.411777248285841</v>
      </c>
      <c r="N419">
        <f>(Table2[[#This Row],[1W Return vs Nifty]]-AVERAGE(Table2[1W Return vs Nifty]))/_xlfn.STDEV.P(Table2[1W Return vs Nifty])</f>
        <v>-0.24659916471747823</v>
      </c>
      <c r="O419">
        <v>345.29</v>
      </c>
      <c r="P419">
        <v>357.39012016435601</v>
      </c>
      <c r="Q419">
        <v>339.11634718839503</v>
      </c>
      <c r="R419">
        <v>45.754598624180801</v>
      </c>
      <c r="S419" s="2">
        <f>(Table2[[#This Row],[Close Price]]-Table2[[#This Row],[20D EMA]])/Table2[[#This Row],[20D EMA]]</f>
        <v>-2.5456862347591938E-2</v>
      </c>
      <c r="T419" s="2">
        <f>(Table2[[#This Row],[Close Price]]-Table2[[#This Row],[50D EMA]])/Table2[[#This Row],[50D EMA]]</f>
        <v>-5.8451868100744056E-2</v>
      </c>
      <c r="U419" s="2">
        <f>(Table2[[#This Row],[Close Price]]-Table2[[#This Row],[200D EMA]])/Table2[[#This Row],[200D EMA]]</f>
        <v>-7.7151904061455393E-3</v>
      </c>
      <c r="V419">
        <v>1.3789219327456801</v>
      </c>
      <c r="W419">
        <v>330.05</v>
      </c>
      <c r="X419">
        <v>337</v>
      </c>
      <c r="Y419">
        <v>330.05</v>
      </c>
      <c r="Z419">
        <v>337</v>
      </c>
      <c r="AA419">
        <v>314.95</v>
      </c>
      <c r="AB419">
        <v>387</v>
      </c>
      <c r="AC419" s="2">
        <f>(Table2[[#This Row],[Close Price]]/Table2[[#This Row],[Day Low]])-1</f>
        <v>1.9542493561581553E-2</v>
      </c>
      <c r="AD419" s="2">
        <f>(Table2[[#This Row],[Day High]]/Table2[[#This Row],[Close Price]])-1</f>
        <v>1.4858841010401136E-3</v>
      </c>
      <c r="AE419" s="2">
        <f>(Table2[[#This Row],[Close Price]]/Table2[[#This Row],[Current Week Low]])-1</f>
        <v>1.9542493561581553E-2</v>
      </c>
      <c r="AF419" s="2">
        <f>(Table2[[#This Row],[Current Week High]]/Table2[[#This Row],[Close Price]])-1</f>
        <v>1.4858841010401136E-3</v>
      </c>
      <c r="AG419" s="2">
        <f>(Table2[[#This Row],[Close Price]]/Table2[[#This Row],[Current Month Low]])-1</f>
        <v>6.8423559295126335E-2</v>
      </c>
      <c r="AH419" s="2">
        <f>(Table2[[#This Row],[Current Month High]]/Table2[[#This Row],[Close Price]])-1</f>
        <v>0.15007429420505192</v>
      </c>
      <c r="AI419">
        <v>27.132243684992499</v>
      </c>
      <c r="AJ419">
        <v>33.109177215189803</v>
      </c>
      <c r="AK419" t="str">
        <f>IF(AND(Table2[[#This Row],[20D EMA]]&gt;Table2[[#This Row],[50D EMA]],Table2[[#This Row],[50D EMA]]&gt;Table2[[#This Row],[200D EMA]]),"Uptrend","Downtrend/NoTrend")</f>
        <v>Downtrend/NoTrend</v>
      </c>
      <c r="AL419">
        <v>-0.01</v>
      </c>
      <c r="AM419" t="s">
        <v>10339</v>
      </c>
      <c r="AN419">
        <v>-4.6500000000000004</v>
      </c>
      <c r="AO419" t="s">
        <v>10339</v>
      </c>
      <c r="AP419">
        <v>0.177686047608279</v>
      </c>
      <c r="AQ419">
        <f>(Table2[[#This Row],[Sharpe Ratio]]-AVERAGE(Table2[Sharpe Ratio]))/_xlfn.STDEV.P(Table2[Sharpe Ratio])</f>
        <v>1.2760675043972078</v>
      </c>
      <c r="AR4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9">
        <f>_xlfn.RANK.AVG(Table2[[#This Row],[1Y Return vs Nifty Z-Score]],Table2[1Y Return vs Nifty Z-Score])</f>
        <v>667</v>
      </c>
      <c r="AT419">
        <f>_xlfn.RANK.AVG(Table2[[#This Row],[6M Return vs Nifty Z-Score]],Table2[6M Return vs Nifty Z-Score])</f>
        <v>493</v>
      </c>
      <c r="AU419">
        <f>_xlfn.RANK.AVG(Table2[[#This Row],[Sharpe Ratio Z-Score]],Table2[Sharpe Ratio Z-Score])</f>
        <v>80</v>
      </c>
      <c r="AV419">
        <f>(Table2[[#This Row],[Rank 1Y]]+Table2[[#This Row],[Rank 6M]]+Table2[[#This Row],[Rank Sharpe]])/3</f>
        <v>413.33333333333331</v>
      </c>
    </row>
    <row r="420" spans="1:48" x14ac:dyDescent="0.3">
      <c r="A420" t="s">
        <v>927</v>
      </c>
      <c r="B420" t="s">
        <v>928</v>
      </c>
      <c r="C420" t="s">
        <v>10301</v>
      </c>
      <c r="D420" t="s">
        <v>193</v>
      </c>
      <c r="E420">
        <v>16155.756814259999</v>
      </c>
      <c r="F420">
        <v>664.6</v>
      </c>
      <c r="G420">
        <v>-17.640399471379698</v>
      </c>
      <c r="H420">
        <f>(Table2[[#This Row],[1Y Return vs Nifty]]-AVERAGE(Table2[1Y Return vs Nifty]))/_xlfn.STDEV.P(Table2[1Y Return vs Nifty])</f>
        <v>-0.7370308925825183</v>
      </c>
      <c r="I420">
        <v>-3.6884226889893199</v>
      </c>
      <c r="J420">
        <f>(Table2[[#This Row],[1M Return vs Nifty]]-AVERAGE(Table2[1M Return vs Nifty]))/_xlfn.STDEV.P(Table2[1M Return vs Nifty])</f>
        <v>-0.49105402788772745</v>
      </c>
      <c r="K420">
        <v>10.912074494176</v>
      </c>
      <c r="L420">
        <f>(Table2[[#This Row],[6M Return vs Nifty]]-AVERAGE(Table2[6M Return vs Nifty]))/_xlfn.STDEV.P(Table2[6M Return vs Nifty])</f>
        <v>0.14433477385548499</v>
      </c>
      <c r="M420">
        <v>-0.28926450075062099</v>
      </c>
      <c r="N420">
        <f>(Table2[[#This Row],[1W Return vs Nifty]]-AVERAGE(Table2[1W Return vs Nifty]))/_xlfn.STDEV.P(Table2[1W Return vs Nifty])</f>
        <v>-0.2203688452935518</v>
      </c>
      <c r="O420">
        <v>648.17999999999995</v>
      </c>
      <c r="P420">
        <v>644.94838320538099</v>
      </c>
      <c r="Q420">
        <v>601.20016154604298</v>
      </c>
      <c r="R420">
        <v>64.610847573658305</v>
      </c>
      <c r="S420" s="2">
        <f>(Table2[[#This Row],[Close Price]]-Table2[[#This Row],[20D EMA]])/Table2[[#This Row],[20D EMA]]</f>
        <v>2.5332469375790791E-2</v>
      </c>
      <c r="T420" s="2">
        <f>(Table2[[#This Row],[Close Price]]-Table2[[#This Row],[50D EMA]])/Table2[[#This Row],[50D EMA]]</f>
        <v>3.0470061335685309E-2</v>
      </c>
      <c r="U420" s="2">
        <f>(Table2[[#This Row],[Close Price]]-Table2[[#This Row],[200D EMA]])/Table2[[#This Row],[200D EMA]]</f>
        <v>0.10545545811384743</v>
      </c>
      <c r="V420">
        <v>0.29435648410422599</v>
      </c>
      <c r="W420">
        <v>653.95000000000005</v>
      </c>
      <c r="X420">
        <v>668</v>
      </c>
      <c r="Y420">
        <v>653.95000000000005</v>
      </c>
      <c r="Z420">
        <v>668</v>
      </c>
      <c r="AA420">
        <v>606.29999999999995</v>
      </c>
      <c r="AB420">
        <v>678</v>
      </c>
      <c r="AC420" s="2">
        <f>(Table2[[#This Row],[Close Price]]/Table2[[#This Row],[Day Low]])-1</f>
        <v>1.6285648749904347E-2</v>
      </c>
      <c r="AD420" s="2">
        <f>(Table2[[#This Row],[Day High]]/Table2[[#This Row],[Close Price]])-1</f>
        <v>5.1158591634066219E-3</v>
      </c>
      <c r="AE420" s="2">
        <f>(Table2[[#This Row],[Close Price]]/Table2[[#This Row],[Current Week Low]])-1</f>
        <v>1.6285648749904347E-2</v>
      </c>
      <c r="AF420" s="2">
        <f>(Table2[[#This Row],[Current Week High]]/Table2[[#This Row],[Close Price]])-1</f>
        <v>5.1158591634066219E-3</v>
      </c>
      <c r="AG420" s="2">
        <f>(Table2[[#This Row],[Close Price]]/Table2[[#This Row],[Current Month Low]])-1</f>
        <v>9.6157017977898773E-2</v>
      </c>
      <c r="AH420" s="2">
        <f>(Table2[[#This Row],[Current Month High]]/Table2[[#This Row],[Close Price]])-1</f>
        <v>2.0162503761661066E-2</v>
      </c>
      <c r="AI420">
        <v>8.6367739993981196</v>
      </c>
      <c r="AJ420">
        <v>32.509221413617702</v>
      </c>
      <c r="AK420" t="str">
        <f>IF(AND(Table2[[#This Row],[20D EMA]]&gt;Table2[[#This Row],[50D EMA]],Table2[[#This Row],[50D EMA]]&gt;Table2[[#This Row],[200D EMA]]),"Uptrend","Downtrend/NoTrend")</f>
        <v>Uptrend</v>
      </c>
      <c r="AL420">
        <v>0.03</v>
      </c>
      <c r="AM420" t="s">
        <v>10340</v>
      </c>
      <c r="AN420">
        <v>3.48</v>
      </c>
      <c r="AO420" t="s">
        <v>10340</v>
      </c>
      <c r="AP420">
        <v>5.6461936738950003E-2</v>
      </c>
      <c r="AQ420">
        <f>(Table2[[#This Row],[Sharpe Ratio]]-AVERAGE(Table2[Sharpe Ratio]))/_xlfn.STDEV.P(Table2[Sharpe Ratio])</f>
        <v>-0.1066263589488953</v>
      </c>
      <c r="AR4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-1.4107453508572079</v>
      </c>
      <c r="AS420">
        <f>_xlfn.RANK.AVG(Table2[[#This Row],[1Y Return vs Nifty Z-Score]],Table2[1Y Return vs Nifty Z-Score])</f>
        <v>581</v>
      </c>
      <c r="AT420">
        <f>_xlfn.RANK.AVG(Table2[[#This Row],[6M Return vs Nifty Z-Score]],Table2[6M Return vs Nifty Z-Score])</f>
        <v>283</v>
      </c>
      <c r="AU420">
        <f>_xlfn.RANK.AVG(Table2[[#This Row],[Sharpe Ratio Z-Score]],Table2[Sharpe Ratio Z-Score])</f>
        <v>377</v>
      </c>
      <c r="AV420">
        <f>(Table2[[#This Row],[Rank 1Y]]+Table2[[#This Row],[Rank 6M]]+Table2[[#This Row],[Rank Sharpe]])/3</f>
        <v>413.66666666666669</v>
      </c>
    </row>
    <row r="421" spans="1:48" x14ac:dyDescent="0.3">
      <c r="A421" t="s">
        <v>1169</v>
      </c>
      <c r="B421" t="s">
        <v>1170</v>
      </c>
      <c r="C421" t="s">
        <v>10303</v>
      </c>
      <c r="D421" t="s">
        <v>304</v>
      </c>
      <c r="E421">
        <v>10527.021190785001</v>
      </c>
      <c r="F421">
        <v>132.94999999999999</v>
      </c>
      <c r="G421">
        <v>-2.34980247612779</v>
      </c>
      <c r="H421">
        <f>(Table2[[#This Row],[1Y Return vs Nifty]]-AVERAGE(Table2[1Y Return vs Nifty]))/_xlfn.STDEV.P(Table2[1Y Return vs Nifty])</f>
        <v>-0.49453865994367885</v>
      </c>
      <c r="I421">
        <v>-11.6175032091658</v>
      </c>
      <c r="J421">
        <f>(Table2[[#This Row],[1M Return vs Nifty]]-AVERAGE(Table2[1M Return vs Nifty]))/_xlfn.STDEV.P(Table2[1M Return vs Nifty])</f>
        <v>-1.2368670695730695</v>
      </c>
      <c r="K421">
        <v>-18.833379556134201</v>
      </c>
      <c r="L421">
        <f>(Table2[[#This Row],[6M Return vs Nifty]]-AVERAGE(Table2[6M Return vs Nifty]))/_xlfn.STDEV.P(Table2[6M Return vs Nifty])</f>
        <v>-0.87632701070999719</v>
      </c>
      <c r="M421">
        <v>7.2424671725943099</v>
      </c>
      <c r="N421">
        <f>(Table2[[#This Row],[1W Return vs Nifty]]-AVERAGE(Table2[1W Return vs Nifty]))/_xlfn.STDEV.P(Table2[1W Return vs Nifty])</f>
        <v>1.3921958190516555</v>
      </c>
      <c r="O421">
        <v>131.81</v>
      </c>
      <c r="P421">
        <v>137.26408508190599</v>
      </c>
      <c r="Q421">
        <v>132.59840454563499</v>
      </c>
      <c r="R421">
        <v>57.1521161711972</v>
      </c>
      <c r="S421" s="2">
        <f>(Table2[[#This Row],[Close Price]]-Table2[[#This Row],[20D EMA]])/Table2[[#This Row],[20D EMA]]</f>
        <v>8.6488126849251674E-3</v>
      </c>
      <c r="T421" s="2">
        <f>(Table2[[#This Row],[Close Price]]-Table2[[#This Row],[50D EMA]])/Table2[[#This Row],[50D EMA]]</f>
        <v>-3.1429088529106287E-2</v>
      </c>
      <c r="U421" s="2">
        <f>(Table2[[#This Row],[Close Price]]-Table2[[#This Row],[200D EMA]])/Table2[[#This Row],[200D EMA]]</f>
        <v>2.6515813336501493E-3</v>
      </c>
      <c r="V421">
        <v>1.6170151572324301</v>
      </c>
      <c r="W421">
        <v>130.63</v>
      </c>
      <c r="X421">
        <v>134.31</v>
      </c>
      <c r="Y421">
        <v>130.63</v>
      </c>
      <c r="Z421">
        <v>134.31</v>
      </c>
      <c r="AA421">
        <v>115.11</v>
      </c>
      <c r="AB421">
        <v>152.19</v>
      </c>
      <c r="AC421" s="2">
        <f>(Table2[[#This Row],[Close Price]]/Table2[[#This Row],[Day Low]])-1</f>
        <v>1.7760085738344866E-2</v>
      </c>
      <c r="AD421" s="2">
        <f>(Table2[[#This Row],[Day High]]/Table2[[#This Row],[Close Price]])-1</f>
        <v>1.0229409552463542E-2</v>
      </c>
      <c r="AE421" s="2">
        <f>(Table2[[#This Row],[Close Price]]/Table2[[#This Row],[Current Week Low]])-1</f>
        <v>1.7760085738344866E-2</v>
      </c>
      <c r="AF421" s="2">
        <f>(Table2[[#This Row],[Current Week High]]/Table2[[#This Row],[Close Price]])-1</f>
        <v>1.0229409552463542E-2</v>
      </c>
      <c r="AG421" s="2">
        <f>(Table2[[#This Row],[Close Price]]/Table2[[#This Row],[Current Month Low]])-1</f>
        <v>0.15498219094778909</v>
      </c>
      <c r="AH421" s="2">
        <f>(Table2[[#This Row],[Current Month High]]/Table2[[#This Row],[Close Price]])-1</f>
        <v>0.14471605866867243</v>
      </c>
      <c r="AI421">
        <v>18.8416698006769</v>
      </c>
      <c r="AJ421">
        <v>31.960297766749299</v>
      </c>
      <c r="AK421" t="str">
        <f>IF(AND(Table2[[#This Row],[20D EMA]]&gt;Table2[[#This Row],[50D EMA]],Table2[[#This Row],[50D EMA]]&gt;Table2[[#This Row],[200D EMA]]),"Uptrend","Downtrend/NoTrend")</f>
        <v>Downtrend/NoTrend</v>
      </c>
      <c r="AL421">
        <v>-0.15</v>
      </c>
      <c r="AM421" t="s">
        <v>10339</v>
      </c>
      <c r="AN421">
        <v>-4.67</v>
      </c>
      <c r="AO421" t="s">
        <v>10339</v>
      </c>
      <c r="AP421">
        <v>0.13862628605651001</v>
      </c>
      <c r="AQ421">
        <f>(Table2[[#This Row],[Sharpe Ratio]]-AVERAGE(Table2[Sharpe Ratio]))/_xlfn.STDEV.P(Table2[Sharpe Ratio])</f>
        <v>0.83054810884058039</v>
      </c>
      <c r="AR4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1">
        <f>_xlfn.RANK.AVG(Table2[[#This Row],[1Y Return vs Nifty Z-Score]],Table2[1Y Return vs Nifty Z-Score])</f>
        <v>478</v>
      </c>
      <c r="AT421">
        <f>_xlfn.RANK.AVG(Table2[[#This Row],[6M Return vs Nifty Z-Score]],Table2[6M Return vs Nifty Z-Score])</f>
        <v>613</v>
      </c>
      <c r="AU421">
        <f>_xlfn.RANK.AVG(Table2[[#This Row],[Sharpe Ratio Z-Score]],Table2[Sharpe Ratio Z-Score])</f>
        <v>150</v>
      </c>
      <c r="AV421">
        <f>(Table2[[#This Row],[Rank 1Y]]+Table2[[#This Row],[Rank 6M]]+Table2[[#This Row],[Rank Sharpe]])/3</f>
        <v>413.66666666666669</v>
      </c>
    </row>
    <row r="422" spans="1:48" x14ac:dyDescent="0.3">
      <c r="A422" t="s">
        <v>164</v>
      </c>
      <c r="B422" t="s">
        <v>165</v>
      </c>
      <c r="C422" t="s">
        <v>10294</v>
      </c>
      <c r="D422" t="s">
        <v>21</v>
      </c>
      <c r="E422">
        <v>160441.50186555</v>
      </c>
      <c r="F422">
        <v>1640.15</v>
      </c>
      <c r="G422">
        <v>8.6198467716533607</v>
      </c>
      <c r="H422">
        <f>(Table2[[#This Row],[1Y Return vs Nifty]]-AVERAGE(Table2[1Y Return vs Nifty]))/_xlfn.STDEV.P(Table2[1Y Return vs Nifty])</f>
        <v>-0.32057195751960549</v>
      </c>
      <c r="I422">
        <v>4.5922361638723102</v>
      </c>
      <c r="J422">
        <f>(Table2[[#This Row],[1M Return vs Nifty]]-AVERAGE(Table2[1M Return vs Nifty]))/_xlfn.STDEV.P(Table2[1M Return vs Nifty])</f>
        <v>0.28782863706898176</v>
      </c>
      <c r="K422">
        <v>13.2781173711883</v>
      </c>
      <c r="L422">
        <f>(Table2[[#This Row],[6M Return vs Nifty]]-AVERAGE(Table2[6M Return vs Nifty]))/_xlfn.STDEV.P(Table2[6M Return vs Nifty])</f>
        <v>0.22552128192240881</v>
      </c>
      <c r="M422">
        <v>-1.1178456132235299</v>
      </c>
      <c r="N422">
        <f>(Table2[[#This Row],[1W Return vs Nifty]]-AVERAGE(Table2[1W Return vs Nifty]))/_xlfn.STDEV.P(Table2[1W Return vs Nifty])</f>
        <v>-0.39777036216467249</v>
      </c>
      <c r="O422">
        <v>1555.58</v>
      </c>
      <c r="P422">
        <v>1491.89600724452</v>
      </c>
      <c r="Q422">
        <v>1347.7991297756901</v>
      </c>
      <c r="R422">
        <v>72.419815015858603</v>
      </c>
      <c r="S422" s="2">
        <f>(Table2[[#This Row],[Close Price]]-Table2[[#This Row],[20D EMA]])/Table2[[#This Row],[20D EMA]]</f>
        <v>5.4365574255261812E-2</v>
      </c>
      <c r="T422" s="2">
        <f>(Table2[[#This Row],[Close Price]]-Table2[[#This Row],[50D EMA]])/Table2[[#This Row],[50D EMA]]</f>
        <v>9.9372873199989373E-2</v>
      </c>
      <c r="U422" s="2">
        <f>(Table2[[#This Row],[Close Price]]-Table2[[#This Row],[200D EMA]])/Table2[[#This Row],[200D EMA]]</f>
        <v>0.21690982266249501</v>
      </c>
      <c r="V422">
        <v>0.82410699273167698</v>
      </c>
      <c r="W422">
        <v>1609</v>
      </c>
      <c r="X422">
        <v>1643</v>
      </c>
      <c r="Y422">
        <v>1609</v>
      </c>
      <c r="Z422">
        <v>1643</v>
      </c>
      <c r="AA422">
        <v>1426.75</v>
      </c>
      <c r="AB422">
        <v>1643</v>
      </c>
      <c r="AC422" s="2">
        <f>(Table2[[#This Row],[Close Price]]/Table2[[#This Row],[Day Low]])-1</f>
        <v>1.9359850839030468E-2</v>
      </c>
      <c r="AD422" s="2">
        <f>(Table2[[#This Row],[Day High]]/Table2[[#This Row],[Close Price]])-1</f>
        <v>1.7376459470170857E-3</v>
      </c>
      <c r="AE422" s="2">
        <f>(Table2[[#This Row],[Close Price]]/Table2[[#This Row],[Current Week Low]])-1</f>
        <v>1.9359850839030468E-2</v>
      </c>
      <c r="AF422" s="2">
        <f>(Table2[[#This Row],[Current Week High]]/Table2[[#This Row],[Close Price]])-1</f>
        <v>1.7376459470170857E-3</v>
      </c>
      <c r="AG422" s="2">
        <f>(Table2[[#This Row],[Close Price]]/Table2[[#This Row],[Current Month Low]])-1</f>
        <v>0.14957070264587347</v>
      </c>
      <c r="AH422" s="2">
        <f>(Table2[[#This Row],[Current Month High]]/Table2[[#This Row],[Close Price]])-1</f>
        <v>1.7376459470170857E-3</v>
      </c>
      <c r="AI422">
        <v>0.17376459470170799</v>
      </c>
      <c r="AJ422">
        <v>49.3557346446295</v>
      </c>
      <c r="AK422" t="str">
        <f>IF(AND(Table2[[#This Row],[20D EMA]]&gt;Table2[[#This Row],[50D EMA]],Table2[[#This Row],[50D EMA]]&gt;Table2[[#This Row],[200D EMA]]),"Uptrend","Downtrend/NoTrend")</f>
        <v>Uptrend</v>
      </c>
      <c r="AL422">
        <v>0.03</v>
      </c>
      <c r="AM422" t="s">
        <v>10340</v>
      </c>
      <c r="AN422">
        <v>11.3</v>
      </c>
      <c r="AO422" t="s">
        <v>10340</v>
      </c>
      <c r="AP422">
        <v>-1.6402253762191999E-2</v>
      </c>
      <c r="AQ422">
        <f>(Table2[[#This Row],[Sharpe Ratio]]-AVERAGE(Table2[Sharpe Ratio]))/_xlfn.STDEV.P(Table2[Sharpe Ratio])</f>
        <v>-0.93772232113921072</v>
      </c>
      <c r="AR4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-1.1427147218320981</v>
      </c>
      <c r="AS422">
        <f>_xlfn.RANK.AVG(Table2[[#This Row],[1Y Return vs Nifty Z-Score]],Table2[1Y Return vs Nifty Z-Score])</f>
        <v>387</v>
      </c>
      <c r="AT422">
        <f>_xlfn.RANK.AVG(Table2[[#This Row],[6M Return vs Nifty Z-Score]],Table2[6M Return vs Nifty Z-Score])</f>
        <v>251</v>
      </c>
      <c r="AU422">
        <f>_xlfn.RANK.AVG(Table2[[#This Row],[Sharpe Ratio Z-Score]],Table2[Sharpe Ratio Z-Score])</f>
        <v>604</v>
      </c>
      <c r="AV422">
        <f>(Table2[[#This Row],[Rank 1Y]]+Table2[[#This Row],[Rank 6M]]+Table2[[#This Row],[Rank Sharpe]])/3</f>
        <v>414</v>
      </c>
    </row>
    <row r="423" spans="1:48" x14ac:dyDescent="0.3">
      <c r="A423" t="s">
        <v>1325</v>
      </c>
      <c r="B423" t="s">
        <v>1326</v>
      </c>
      <c r="C423" t="s">
        <v>10295</v>
      </c>
      <c r="D423" t="s">
        <v>21</v>
      </c>
      <c r="E423">
        <v>8574.9617508479896</v>
      </c>
      <c r="F423">
        <v>30.96</v>
      </c>
      <c r="G423">
        <v>90.537229525045902</v>
      </c>
      <c r="H423">
        <f>(Table2[[#This Row],[1Y Return vs Nifty]]-AVERAGE(Table2[1Y Return vs Nifty]))/_xlfn.STDEV.P(Table2[1Y Return vs Nifty])</f>
        <v>0.97854860932084353</v>
      </c>
      <c r="I423">
        <v>8.7747842868257901</v>
      </c>
      <c r="J423">
        <f>(Table2[[#This Row],[1M Return vs Nifty]]-AVERAGE(Table2[1M Return vs Nifty]))/_xlfn.STDEV.P(Table2[1M Return vs Nifty])</f>
        <v>0.68124107999191263</v>
      </c>
      <c r="K423">
        <v>-28.812436239048399</v>
      </c>
      <c r="L423">
        <f>(Table2[[#This Row],[6M Return vs Nifty]]-AVERAGE(Table2[6M Return vs Nifty]))/_xlfn.STDEV.P(Table2[6M Return vs Nifty])</f>
        <v>-1.2187404021827384</v>
      </c>
      <c r="M423">
        <v>-0.950532210791039</v>
      </c>
      <c r="N423">
        <f>(Table2[[#This Row],[1W Return vs Nifty]]-AVERAGE(Table2[1W Return vs Nifty]))/_xlfn.STDEV.P(Table2[1W Return vs Nifty])</f>
        <v>-0.36194809813091128</v>
      </c>
      <c r="O423">
        <v>31.26</v>
      </c>
      <c r="P423">
        <v>31.173859718337599</v>
      </c>
      <c r="Q423">
        <v>29.208750845081401</v>
      </c>
      <c r="R423">
        <v>44.923922728671997</v>
      </c>
      <c r="S423" s="2">
        <f>(Table2[[#This Row],[Close Price]]-Table2[[#This Row],[20D EMA]])/Table2[[#This Row],[20D EMA]]</f>
        <v>-9.5969289827255496E-3</v>
      </c>
      <c r="T423" s="2">
        <f>(Table2[[#This Row],[Close Price]]-Table2[[#This Row],[50D EMA]])/Table2[[#This Row],[50D EMA]]</f>
        <v>-6.8602258517189152E-3</v>
      </c>
      <c r="U423" s="2">
        <f>(Table2[[#This Row],[Close Price]]-Table2[[#This Row],[200D EMA]])/Table2[[#This Row],[200D EMA]]</f>
        <v>5.9956318029721609E-2</v>
      </c>
      <c r="V423">
        <v>0.91806072976391295</v>
      </c>
      <c r="W423">
        <v>30.89</v>
      </c>
      <c r="X423">
        <v>31.84</v>
      </c>
      <c r="Y423">
        <v>30.89</v>
      </c>
      <c r="Z423">
        <v>31.84</v>
      </c>
      <c r="AA423">
        <v>30.26</v>
      </c>
      <c r="AB423">
        <v>34.19</v>
      </c>
      <c r="AC423" s="2">
        <f>(Table2[[#This Row],[Close Price]]/Table2[[#This Row],[Day Low]])-1</f>
        <v>2.2661055357720006E-3</v>
      </c>
      <c r="AD423" s="2">
        <f>(Table2[[#This Row],[Day High]]/Table2[[#This Row],[Close Price]])-1</f>
        <v>2.8423772609819098E-2</v>
      </c>
      <c r="AE423" s="2">
        <f>(Table2[[#This Row],[Close Price]]/Table2[[#This Row],[Current Week Low]])-1</f>
        <v>2.2661055357720006E-3</v>
      </c>
      <c r="AF423" s="2">
        <f>(Table2[[#This Row],[Current Week High]]/Table2[[#This Row],[Close Price]])-1</f>
        <v>2.8423772609819098E-2</v>
      </c>
      <c r="AG423" s="2">
        <f>(Table2[[#This Row],[Close Price]]/Table2[[#This Row],[Current Month Low]])-1</f>
        <v>2.3132848645075921E-2</v>
      </c>
      <c r="AH423" s="2">
        <f>(Table2[[#This Row],[Current Month High]]/Table2[[#This Row],[Close Price]])-1</f>
        <v>0.10432816537467682</v>
      </c>
      <c r="AI423">
        <v>37.273901808785503</v>
      </c>
      <c r="AJ423">
        <v>121.142857142857</v>
      </c>
      <c r="AK423" t="str">
        <f>IF(AND(Table2[[#This Row],[20D EMA]]&gt;Table2[[#This Row],[50D EMA]],Table2[[#This Row],[50D EMA]]&gt;Table2[[#This Row],[200D EMA]]),"Uptrend","Downtrend/NoTrend")</f>
        <v>Uptrend</v>
      </c>
      <c r="AL423">
        <v>-0.15</v>
      </c>
      <c r="AM423" t="s">
        <v>10339</v>
      </c>
      <c r="AN423">
        <v>-4.53</v>
      </c>
      <c r="AO423" t="s">
        <v>10339</v>
      </c>
      <c r="AP423">
        <v>3.1736170638970003E-2</v>
      </c>
      <c r="AQ423">
        <f>(Table2[[#This Row],[Sharpe Ratio]]-AVERAGE(Table2[Sharpe Ratio]))/_xlfn.STDEV.P(Table2[Sharpe Ratio])</f>
        <v>-0.38865082427845232</v>
      </c>
      <c r="AR4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-0.30954963527934581</v>
      </c>
      <c r="AS423">
        <f>_xlfn.RANK.AVG(Table2[[#This Row],[1Y Return vs Nifty Z-Score]],Table2[1Y Return vs Nifty Z-Score])</f>
        <v>109</v>
      </c>
      <c r="AT423">
        <f>_xlfn.RANK.AVG(Table2[[#This Row],[6M Return vs Nifty Z-Score]],Table2[6M Return vs Nifty Z-Score])</f>
        <v>691</v>
      </c>
      <c r="AU423">
        <f>_xlfn.RANK.AVG(Table2[[#This Row],[Sharpe Ratio Z-Score]],Table2[Sharpe Ratio Z-Score])</f>
        <v>443</v>
      </c>
      <c r="AV423">
        <f>(Table2[[#This Row],[Rank 1Y]]+Table2[[#This Row],[Rank 6M]]+Table2[[#This Row],[Rank Sharpe]])/3</f>
        <v>414.33333333333331</v>
      </c>
    </row>
    <row r="424" spans="1:48" x14ac:dyDescent="0.3">
      <c r="A424" t="s">
        <v>1740</v>
      </c>
      <c r="B424" t="s">
        <v>1741</v>
      </c>
      <c r="C424" t="s">
        <v>10303</v>
      </c>
      <c r="D424" t="s">
        <v>1467</v>
      </c>
      <c r="E424">
        <v>4750.4615964300001</v>
      </c>
      <c r="F424">
        <v>839.7</v>
      </c>
      <c r="G424">
        <v>1.5076009920685201</v>
      </c>
      <c r="H424">
        <f>(Table2[[#This Row],[1Y Return vs Nifty]]-AVERAGE(Table2[1Y Return vs Nifty]))/_xlfn.STDEV.P(Table2[1Y Return vs Nifty])</f>
        <v>-0.43336443767608601</v>
      </c>
      <c r="I424">
        <v>-7.69351590088782</v>
      </c>
      <c r="J424">
        <f>(Table2[[#This Row],[1M Return vs Nifty]]-AVERAGE(Table2[1M Return vs Nifty]))/_xlfn.STDEV.P(Table2[1M Return vs Nifty])</f>
        <v>-0.86777497844415508</v>
      </c>
      <c r="K424">
        <v>-25.1950343133309</v>
      </c>
      <c r="L424">
        <f>(Table2[[#This Row],[6M Return vs Nifty]]-AVERAGE(Table2[6M Return vs Nifty]))/_xlfn.STDEV.P(Table2[6M Return vs Nifty])</f>
        <v>-1.0946157578337667</v>
      </c>
      <c r="M424">
        <v>4.1469596938198201</v>
      </c>
      <c r="N424">
        <f>(Table2[[#This Row],[1W Return vs Nifty]]-AVERAGE(Table2[1W Return vs Nifty]))/_xlfn.STDEV.P(Table2[1W Return vs Nifty])</f>
        <v>0.72943907266438157</v>
      </c>
      <c r="O424">
        <v>832.56</v>
      </c>
      <c r="P424">
        <v>859.93795367196697</v>
      </c>
      <c r="Q424">
        <v>850.62144980291498</v>
      </c>
      <c r="R424">
        <v>60.707119461606503</v>
      </c>
      <c r="S424" s="2">
        <f>(Table2[[#This Row],[Close Price]]-Table2[[#This Row],[20D EMA]])/Table2[[#This Row],[20D EMA]]</f>
        <v>8.575958489478357E-3</v>
      </c>
      <c r="T424" s="2">
        <f>(Table2[[#This Row],[Close Price]]-Table2[[#This Row],[50D EMA]])/Table2[[#This Row],[50D EMA]]</f>
        <v>-2.353420218929762E-2</v>
      </c>
      <c r="U424" s="2">
        <f>(Table2[[#This Row],[Close Price]]-Table2[[#This Row],[200D EMA]])/Table2[[#This Row],[200D EMA]]</f>
        <v>-1.2839377381613623E-2</v>
      </c>
      <c r="V424">
        <v>0.92391260452777602</v>
      </c>
      <c r="W424">
        <v>831.75</v>
      </c>
      <c r="X424">
        <v>850</v>
      </c>
      <c r="Y424">
        <v>831.75</v>
      </c>
      <c r="Z424">
        <v>850</v>
      </c>
      <c r="AA424">
        <v>770.05</v>
      </c>
      <c r="AB424">
        <v>850</v>
      </c>
      <c r="AC424" s="2">
        <f>(Table2[[#This Row],[Close Price]]/Table2[[#This Row],[Day Low]])-1</f>
        <v>9.5581605049595009E-3</v>
      </c>
      <c r="AD424" s="2">
        <f>(Table2[[#This Row],[Day High]]/Table2[[#This Row],[Close Price]])-1</f>
        <v>1.2266285578182545E-2</v>
      </c>
      <c r="AE424" s="2">
        <f>(Table2[[#This Row],[Close Price]]/Table2[[#This Row],[Current Week Low]])-1</f>
        <v>9.5581605049595009E-3</v>
      </c>
      <c r="AF424" s="2">
        <f>(Table2[[#This Row],[Current Week High]]/Table2[[#This Row],[Close Price]])-1</f>
        <v>1.2266285578182545E-2</v>
      </c>
      <c r="AG424" s="2">
        <f>(Table2[[#This Row],[Close Price]]/Table2[[#This Row],[Current Month Low]])-1</f>
        <v>9.0448672164145316E-2</v>
      </c>
      <c r="AH424" s="2">
        <f>(Table2[[#This Row],[Current Month High]]/Table2[[#This Row],[Close Price]])-1</f>
        <v>1.2266285578182545E-2</v>
      </c>
      <c r="AI424">
        <v>31.701798261283699</v>
      </c>
      <c r="AJ424">
        <v>39.589394065331199</v>
      </c>
      <c r="AK424" t="str">
        <f>IF(AND(Table2[[#This Row],[20D EMA]]&gt;Table2[[#This Row],[50D EMA]],Table2[[#This Row],[50D EMA]]&gt;Table2[[#This Row],[200D EMA]]),"Uptrend","Downtrend/NoTrend")</f>
        <v>Downtrend/NoTrend</v>
      </c>
      <c r="AL424">
        <v>-0.12</v>
      </c>
      <c r="AM424" t="s">
        <v>10339</v>
      </c>
      <c r="AN424">
        <v>4.43</v>
      </c>
      <c r="AO424" t="s">
        <v>10340</v>
      </c>
      <c r="AP424">
        <v>0.14589605214453599</v>
      </c>
      <c r="AQ424">
        <f>(Table2[[#This Row],[Sharpe Ratio]]-AVERAGE(Table2[Sharpe Ratio]))/_xlfn.STDEV.P(Table2[Sharpe Ratio])</f>
        <v>0.91346775977297889</v>
      </c>
      <c r="AR4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4">
        <f>_xlfn.RANK.AVG(Table2[[#This Row],[1Y Return vs Nifty Z-Score]],Table2[1Y Return vs Nifty Z-Score])</f>
        <v>442</v>
      </c>
      <c r="AT424">
        <f>_xlfn.RANK.AVG(Table2[[#This Row],[6M Return vs Nifty Z-Score]],Table2[6M Return vs Nifty Z-Score])</f>
        <v>669</v>
      </c>
      <c r="AU424">
        <f>_xlfn.RANK.AVG(Table2[[#This Row],[Sharpe Ratio Z-Score]],Table2[Sharpe Ratio Z-Score])</f>
        <v>133</v>
      </c>
      <c r="AV424">
        <f>(Table2[[#This Row],[Rank 1Y]]+Table2[[#This Row],[Rank 6M]]+Table2[[#This Row],[Rank Sharpe]])/3</f>
        <v>414.66666666666669</v>
      </c>
    </row>
    <row r="425" spans="1:48" x14ac:dyDescent="0.3">
      <c r="A425" t="s">
        <v>818</v>
      </c>
      <c r="B425" t="s">
        <v>819</v>
      </c>
      <c r="C425" t="s">
        <v>10299</v>
      </c>
      <c r="D425" t="s">
        <v>283</v>
      </c>
      <c r="E425">
        <v>19847.291314934999</v>
      </c>
      <c r="F425">
        <v>2480.0500000000002</v>
      </c>
      <c r="G425">
        <v>-4.3036871507911298</v>
      </c>
      <c r="H425">
        <f>(Table2[[#This Row],[1Y Return vs Nifty]]-AVERAGE(Table2[1Y Return vs Nifty]))/_xlfn.STDEV.P(Table2[1Y Return vs Nifty])</f>
        <v>-0.52552514511656323</v>
      </c>
      <c r="I425">
        <v>14.672630464505</v>
      </c>
      <c r="J425">
        <f>(Table2[[#This Row],[1M Return vs Nifty]]-AVERAGE(Table2[1M Return vs Nifty]))/_xlfn.STDEV.P(Table2[1M Return vs Nifty])</f>
        <v>1.2359952644114318</v>
      </c>
      <c r="K425">
        <v>-2.73727903931657</v>
      </c>
      <c r="L425">
        <f>(Table2[[#This Row],[6M Return vs Nifty]]-AVERAGE(Table2[6M Return vs Nifty]))/_xlfn.STDEV.P(Table2[6M Return vs Nifty])</f>
        <v>-0.32401825622759128</v>
      </c>
      <c r="M425">
        <v>3.8948139363416798</v>
      </c>
      <c r="N425">
        <f>(Table2[[#This Row],[1W Return vs Nifty]]-AVERAGE(Table2[1W Return vs Nifty]))/_xlfn.STDEV.P(Table2[1W Return vs Nifty])</f>
        <v>0.6754539658644696</v>
      </c>
      <c r="O425">
        <v>2295.67</v>
      </c>
      <c r="P425">
        <v>2185.39140501564</v>
      </c>
      <c r="Q425">
        <v>2036.0532866016299</v>
      </c>
      <c r="R425">
        <v>89.347850650914197</v>
      </c>
      <c r="S425" s="2">
        <f>(Table2[[#This Row],[Close Price]]-Table2[[#This Row],[20D EMA]])/Table2[[#This Row],[20D EMA]]</f>
        <v>8.0316421785361178E-2</v>
      </c>
      <c r="T425" s="2">
        <f>(Table2[[#This Row],[Close Price]]-Table2[[#This Row],[50D EMA]])/Table2[[#This Row],[50D EMA]]</f>
        <v>0.13483103956028025</v>
      </c>
      <c r="U425" s="2">
        <f>(Table2[[#This Row],[Close Price]]-Table2[[#This Row],[200D EMA]])/Table2[[#This Row],[200D EMA]]</f>
        <v>0.21806733464203376</v>
      </c>
      <c r="V425">
        <v>1.1130375399008601</v>
      </c>
      <c r="W425">
        <v>2453.1999999999998</v>
      </c>
      <c r="X425">
        <v>2498</v>
      </c>
      <c r="Y425">
        <v>2453.1999999999998</v>
      </c>
      <c r="Z425">
        <v>2498</v>
      </c>
      <c r="AA425">
        <v>2060</v>
      </c>
      <c r="AB425">
        <v>2498</v>
      </c>
      <c r="AC425" s="2">
        <f>(Table2[[#This Row],[Close Price]]/Table2[[#This Row],[Day Low]])-1</f>
        <v>1.0944888309147416E-2</v>
      </c>
      <c r="AD425" s="2">
        <f>(Table2[[#This Row],[Day High]]/Table2[[#This Row],[Close Price]])-1</f>
        <v>7.2377573032800235E-3</v>
      </c>
      <c r="AE425" s="2">
        <f>(Table2[[#This Row],[Close Price]]/Table2[[#This Row],[Current Week Low]])-1</f>
        <v>1.0944888309147416E-2</v>
      </c>
      <c r="AF425" s="2">
        <f>(Table2[[#This Row],[Current Week High]]/Table2[[#This Row],[Close Price]])-1</f>
        <v>7.2377573032800235E-3</v>
      </c>
      <c r="AG425" s="2">
        <f>(Table2[[#This Row],[Close Price]]/Table2[[#This Row],[Current Month Low]])-1</f>
        <v>0.20390776699029134</v>
      </c>
      <c r="AH425" s="2">
        <f>(Table2[[#This Row],[Current Month High]]/Table2[[#This Row],[Close Price]])-1</f>
        <v>7.2377573032800235E-3</v>
      </c>
      <c r="AI425">
        <v>0.72377573032800202</v>
      </c>
      <c r="AJ425">
        <v>41.717142857142797</v>
      </c>
      <c r="AK425" t="str">
        <f>IF(AND(Table2[[#This Row],[20D EMA]]&gt;Table2[[#This Row],[50D EMA]],Table2[[#This Row],[50D EMA]]&gt;Table2[[#This Row],[200D EMA]]),"Uptrend","Downtrend/NoTrend")</f>
        <v>Uptrend</v>
      </c>
      <c r="AL425">
        <v>0.12</v>
      </c>
      <c r="AM425" t="s">
        <v>10340</v>
      </c>
      <c r="AN425">
        <v>15.86</v>
      </c>
      <c r="AO425" t="s">
        <v>10340</v>
      </c>
      <c r="AP425">
        <v>7.6025792776557993E-2</v>
      </c>
      <c r="AQ425">
        <f>(Table2[[#This Row],[Sharpe Ratio]]-AVERAGE(Table2[Sharpe Ratio]))/_xlfn.STDEV.P(Table2[Sharpe Ratio])</f>
        <v>0.11652086393109801</v>
      </c>
      <c r="AR4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1.1784266928628448</v>
      </c>
      <c r="AS425">
        <f>_xlfn.RANK.AVG(Table2[[#This Row],[1Y Return vs Nifty Z-Score]],Table2[1Y Return vs Nifty Z-Score])</f>
        <v>490</v>
      </c>
      <c r="AT425">
        <f>_xlfn.RANK.AVG(Table2[[#This Row],[6M Return vs Nifty Z-Score]],Table2[6M Return vs Nifty Z-Score])</f>
        <v>436</v>
      </c>
      <c r="AU425">
        <f>_xlfn.RANK.AVG(Table2[[#This Row],[Sharpe Ratio Z-Score]],Table2[Sharpe Ratio Z-Score])</f>
        <v>319</v>
      </c>
      <c r="AV425">
        <f>(Table2[[#This Row],[Rank 1Y]]+Table2[[#This Row],[Rank 6M]]+Table2[[#This Row],[Rank Sharpe]])/3</f>
        <v>415</v>
      </c>
    </row>
    <row r="426" spans="1:48" x14ac:dyDescent="0.3">
      <c r="A426" t="s">
        <v>1478</v>
      </c>
      <c r="B426" t="s">
        <v>1479</v>
      </c>
      <c r="C426" t="s">
        <v>10308</v>
      </c>
      <c r="D426" t="s">
        <v>386</v>
      </c>
      <c r="E426">
        <v>7055.1682957140001</v>
      </c>
      <c r="F426">
        <v>86.59</v>
      </c>
      <c r="G426">
        <v>-3.31754667079018</v>
      </c>
      <c r="H426">
        <f>(Table2[[#This Row],[1Y Return vs Nifty]]-AVERAGE(Table2[1Y Return vs Nifty]))/_xlfn.STDEV.P(Table2[1Y Return vs Nifty])</f>
        <v>-0.50988602999468657</v>
      </c>
      <c r="I426">
        <v>3.2099721584315302</v>
      </c>
      <c r="J426">
        <f>(Table2[[#This Row],[1M Return vs Nifty]]-AVERAGE(Table2[1M Return vs Nifty]))/_xlfn.STDEV.P(Table2[1M Return vs Nifty])</f>
        <v>0.15781223482830845</v>
      </c>
      <c r="K426">
        <v>-3.4497392615232099</v>
      </c>
      <c r="L426">
        <f>(Table2[[#This Row],[6M Return vs Nifty]]-AVERAGE(Table2[6M Return vs Nifty]))/_xlfn.STDEV.P(Table2[6M Return vs Nifty])</f>
        <v>-0.34846504801632733</v>
      </c>
      <c r="M426">
        <v>1.6365373628428399</v>
      </c>
      <c r="N426">
        <f>(Table2[[#This Row],[1W Return vs Nifty]]-AVERAGE(Table2[1W Return vs Nifty]))/_xlfn.STDEV.P(Table2[1W Return vs Nifty])</f>
        <v>0.19195068100494461</v>
      </c>
      <c r="O426">
        <v>86.53</v>
      </c>
      <c r="P426">
        <v>84.100603043841801</v>
      </c>
      <c r="Q426">
        <v>75.777914524568999</v>
      </c>
      <c r="R426">
        <v>49.133397231650001</v>
      </c>
      <c r="S426" s="2">
        <f>(Table2[[#This Row],[Close Price]]-Table2[[#This Row],[20D EMA]])/Table2[[#This Row],[20D EMA]]</f>
        <v>6.9340113255520939E-4</v>
      </c>
      <c r="T426" s="2">
        <f>(Table2[[#This Row],[Close Price]]-Table2[[#This Row],[50D EMA]])/Table2[[#This Row],[50D EMA]]</f>
        <v>2.9600227181016469E-2</v>
      </c>
      <c r="U426" s="2">
        <f>(Table2[[#This Row],[Close Price]]-Table2[[#This Row],[200D EMA]])/Table2[[#This Row],[200D EMA]]</f>
        <v>0.14268122240188424</v>
      </c>
      <c r="V426">
        <v>0.51469804902758998</v>
      </c>
      <c r="W426">
        <v>86.25</v>
      </c>
      <c r="X426">
        <v>89.05</v>
      </c>
      <c r="Y426">
        <v>86.25</v>
      </c>
      <c r="Z426">
        <v>89.05</v>
      </c>
      <c r="AA426">
        <v>81.25</v>
      </c>
      <c r="AB426">
        <v>94.29</v>
      </c>
      <c r="AC426" s="2">
        <f>(Table2[[#This Row],[Close Price]]/Table2[[#This Row],[Day Low]])-1</f>
        <v>3.9420289855072177E-3</v>
      </c>
      <c r="AD426" s="2">
        <f>(Table2[[#This Row],[Day High]]/Table2[[#This Row],[Close Price]])-1</f>
        <v>2.8409747083958825E-2</v>
      </c>
      <c r="AE426" s="2">
        <f>(Table2[[#This Row],[Close Price]]/Table2[[#This Row],[Current Week Low]])-1</f>
        <v>3.9420289855072177E-3</v>
      </c>
      <c r="AF426" s="2">
        <f>(Table2[[#This Row],[Current Week High]]/Table2[[#This Row],[Close Price]])-1</f>
        <v>2.8409747083958825E-2</v>
      </c>
      <c r="AG426" s="2">
        <f>(Table2[[#This Row],[Close Price]]/Table2[[#This Row],[Current Month Low]])-1</f>
        <v>6.5723076923076995E-2</v>
      </c>
      <c r="AH426" s="2">
        <f>(Table2[[#This Row],[Current Month High]]/Table2[[#This Row],[Close Price]])-1</f>
        <v>8.8924818108326642E-2</v>
      </c>
      <c r="AI426">
        <v>13.581244947453399</v>
      </c>
      <c r="AJ426">
        <v>47.6385336743393</v>
      </c>
      <c r="AK426" t="str">
        <f>IF(AND(Table2[[#This Row],[20D EMA]]&gt;Table2[[#This Row],[50D EMA]],Table2[[#This Row],[50D EMA]]&gt;Table2[[#This Row],[200D EMA]]),"Uptrend","Downtrend/NoTrend")</f>
        <v>Uptrend</v>
      </c>
      <c r="AL426">
        <v>0.17</v>
      </c>
      <c r="AM426" t="s">
        <v>10340</v>
      </c>
      <c r="AN426">
        <v>5.6</v>
      </c>
      <c r="AO426" t="s">
        <v>10340</v>
      </c>
      <c r="AP426">
        <v>7.5826181048418997E-2</v>
      </c>
      <c r="AQ426">
        <f>(Table2[[#This Row],[Sharpe Ratio]]-AVERAGE(Table2[Sharpe Ratio]))/_xlfn.STDEV.P(Table2[Sharpe Ratio])</f>
        <v>0.11424407336880459</v>
      </c>
      <c r="AR4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-0.39434408880895622</v>
      </c>
      <c r="AS426">
        <f>_xlfn.RANK.AVG(Table2[[#This Row],[1Y Return vs Nifty Z-Score]],Table2[1Y Return vs Nifty Z-Score])</f>
        <v>483</v>
      </c>
      <c r="AT426">
        <f>_xlfn.RANK.AVG(Table2[[#This Row],[6M Return vs Nifty Z-Score]],Table2[6M Return vs Nifty Z-Score])</f>
        <v>442</v>
      </c>
      <c r="AU426">
        <f>_xlfn.RANK.AVG(Table2[[#This Row],[Sharpe Ratio Z-Score]],Table2[Sharpe Ratio Z-Score])</f>
        <v>320</v>
      </c>
      <c r="AV426">
        <f>(Table2[[#This Row],[Rank 1Y]]+Table2[[#This Row],[Rank 6M]]+Table2[[#This Row],[Rank Sharpe]])/3</f>
        <v>415</v>
      </c>
    </row>
    <row r="427" spans="1:48" x14ac:dyDescent="0.3">
      <c r="A427" t="s">
        <v>1838</v>
      </c>
      <c r="B427" t="s">
        <v>1839</v>
      </c>
      <c r="C427" t="s">
        <v>10305</v>
      </c>
      <c r="D427" t="s">
        <v>297</v>
      </c>
      <c r="E427">
        <v>4102.3669341599998</v>
      </c>
      <c r="F427">
        <v>1306.8</v>
      </c>
      <c r="G427">
        <v>-11.3041545362893</v>
      </c>
      <c r="H427">
        <f>(Table2[[#This Row],[1Y Return vs Nifty]]-AVERAGE(Table2[1Y Return vs Nifty]))/_xlfn.STDEV.P(Table2[1Y Return vs Nifty])</f>
        <v>-0.6365449415543325</v>
      </c>
      <c r="I427">
        <v>26.8394949109287</v>
      </c>
      <c r="J427">
        <f>(Table2[[#This Row],[1M Return vs Nifty]]-AVERAGE(Table2[1M Return vs Nifty]))/_xlfn.STDEV.P(Table2[1M Return vs Nifty])</f>
        <v>2.3804162546473258</v>
      </c>
      <c r="K427">
        <v>37.426313890206401</v>
      </c>
      <c r="L427">
        <f>(Table2[[#This Row],[6M Return vs Nifty]]-AVERAGE(Table2[6M Return vs Nifty]))/_xlfn.STDEV.P(Table2[6M Return vs Nifty])</f>
        <v>1.0541232360714983</v>
      </c>
      <c r="M427">
        <v>2.3779804771673101</v>
      </c>
      <c r="N427">
        <f>(Table2[[#This Row],[1W Return vs Nifty]]-AVERAGE(Table2[1W Return vs Nifty]))/_xlfn.STDEV.P(Table2[1W Return vs Nifty])</f>
        <v>0.35069571051961307</v>
      </c>
      <c r="O427">
        <v>1216.69</v>
      </c>
      <c r="P427">
        <v>1111.06404092762</v>
      </c>
      <c r="Q427">
        <v>1042.9564493184801</v>
      </c>
      <c r="R427">
        <v>63.701227341558202</v>
      </c>
      <c r="S427" s="2">
        <f>(Table2[[#This Row],[Close Price]]-Table2[[#This Row],[20D EMA]])/Table2[[#This Row],[20D EMA]]</f>
        <v>7.4061593339305731E-2</v>
      </c>
      <c r="T427" s="2">
        <f>(Table2[[#This Row],[Close Price]]-Table2[[#This Row],[50D EMA]])/Table2[[#This Row],[50D EMA]]</f>
        <v>0.17616982627658556</v>
      </c>
      <c r="U427" s="2">
        <f>(Table2[[#This Row],[Close Price]]-Table2[[#This Row],[200D EMA]])/Table2[[#This Row],[200D EMA]]</f>
        <v>0.25297657524811173</v>
      </c>
      <c r="V427">
        <v>1.85190056851484</v>
      </c>
      <c r="W427">
        <v>1301.9000000000001</v>
      </c>
      <c r="X427">
        <v>1373</v>
      </c>
      <c r="Y427">
        <v>1301.9000000000001</v>
      </c>
      <c r="Z427">
        <v>1373</v>
      </c>
      <c r="AA427">
        <v>1085.05</v>
      </c>
      <c r="AB427">
        <v>1375</v>
      </c>
      <c r="AC427" s="2">
        <f>(Table2[[#This Row],[Close Price]]/Table2[[#This Row],[Day Low]])-1</f>
        <v>3.7637299331745311E-3</v>
      </c>
      <c r="AD427" s="2">
        <f>(Table2[[#This Row],[Day High]]/Table2[[#This Row],[Close Price]])-1</f>
        <v>5.0658096112641493E-2</v>
      </c>
      <c r="AE427" s="2">
        <f>(Table2[[#This Row],[Close Price]]/Table2[[#This Row],[Current Week Low]])-1</f>
        <v>3.7637299331745311E-3</v>
      </c>
      <c r="AF427" s="2">
        <f>(Table2[[#This Row],[Current Week High]]/Table2[[#This Row],[Close Price]])-1</f>
        <v>5.0658096112641493E-2</v>
      </c>
      <c r="AG427" s="2">
        <f>(Table2[[#This Row],[Close Price]]/Table2[[#This Row],[Current Month Low]])-1</f>
        <v>0.20436846228284411</v>
      </c>
      <c r="AH427" s="2">
        <f>(Table2[[#This Row],[Current Month High]]/Table2[[#This Row],[Close Price]])-1</f>
        <v>5.2188552188552118E-2</v>
      </c>
      <c r="AI427">
        <v>5.21885521885521</v>
      </c>
      <c r="AJ427">
        <v>73.857513470365205</v>
      </c>
      <c r="AK427" t="str">
        <f>IF(AND(Table2[[#This Row],[20D EMA]]&gt;Table2[[#This Row],[50D EMA]],Table2[[#This Row],[50D EMA]]&gt;Table2[[#This Row],[200D EMA]]),"Uptrend","Downtrend/NoTrend")</f>
        <v>Uptrend</v>
      </c>
      <c r="AL427">
        <v>0.5</v>
      </c>
      <c r="AM427" t="s">
        <v>10340</v>
      </c>
      <c r="AN427">
        <v>15.48</v>
      </c>
      <c r="AO427" t="s">
        <v>10340</v>
      </c>
      <c r="AP427">
        <v>-2.2036369240479001E-2</v>
      </c>
      <c r="AQ427">
        <f>(Table2[[#This Row],[Sharpe Ratio]]-AVERAGE(Table2[Sharpe Ratio]))/_xlfn.STDEV.P(Table2[Sharpe Ratio])</f>
        <v>-1.0019855839616378</v>
      </c>
      <c r="AR4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2.1467046757224666</v>
      </c>
      <c r="AS427">
        <f>_xlfn.RANK.AVG(Table2[[#This Row],[1Y Return vs Nifty Z-Score]],Table2[1Y Return vs Nifty Z-Score])</f>
        <v>537</v>
      </c>
      <c r="AT427">
        <f>_xlfn.RANK.AVG(Table2[[#This Row],[6M Return vs Nifty Z-Score]],Table2[6M Return vs Nifty Z-Score])</f>
        <v>95</v>
      </c>
      <c r="AU427">
        <f>_xlfn.RANK.AVG(Table2[[#This Row],[Sharpe Ratio Z-Score]],Table2[Sharpe Ratio Z-Score])</f>
        <v>613</v>
      </c>
      <c r="AV427">
        <f>(Table2[[#This Row],[Rank 1Y]]+Table2[[#This Row],[Rank 6M]]+Table2[[#This Row],[Rank Sharpe]])/3</f>
        <v>415</v>
      </c>
    </row>
    <row r="428" spans="1:48" x14ac:dyDescent="0.3">
      <c r="A428" t="s">
        <v>261</v>
      </c>
      <c r="B428" t="s">
        <v>262</v>
      </c>
      <c r="C428" t="s">
        <v>10295</v>
      </c>
      <c r="D428" t="s">
        <v>37</v>
      </c>
      <c r="E428">
        <v>104395.21683085</v>
      </c>
      <c r="F428">
        <v>723.25</v>
      </c>
      <c r="G428">
        <v>2.1251686395634501</v>
      </c>
      <c r="H428">
        <f>(Table2[[#This Row],[1Y Return vs Nifty]]-AVERAGE(Table2[1Y Return vs Nifty]))/_xlfn.STDEV.P(Table2[1Y Return vs Nifty])</f>
        <v>-0.42357048668168967</v>
      </c>
      <c r="I428">
        <v>3.4400200341555398</v>
      </c>
      <c r="J428">
        <f>(Table2[[#This Row],[1M Return vs Nifty]]-AVERAGE(Table2[1M Return vs Nifty]))/_xlfn.STDEV.P(Table2[1M Return vs Nifty])</f>
        <v>0.17945064617882864</v>
      </c>
      <c r="K428">
        <v>25.204948348126099</v>
      </c>
      <c r="L428">
        <f>(Table2[[#This Row],[6M Return vs Nifty]]-AVERAGE(Table2[6M Return vs Nifty]))/_xlfn.STDEV.P(Table2[6M Return vs Nifty])</f>
        <v>0.63476904692686531</v>
      </c>
      <c r="M428">
        <v>5.4255683169862803E-2</v>
      </c>
      <c r="N428">
        <f>(Table2[[#This Row],[1W Return vs Nifty]]-AVERAGE(Table2[1W Return vs Nifty]))/_xlfn.STDEV.P(Table2[1W Return vs Nifty])</f>
        <v>-0.1468202200763282</v>
      </c>
      <c r="O428">
        <v>718.27</v>
      </c>
      <c r="P428">
        <v>680.65486129562396</v>
      </c>
      <c r="Q428">
        <v>601.97869137471605</v>
      </c>
      <c r="R428">
        <v>48.0379163124977</v>
      </c>
      <c r="S428" s="2">
        <f>(Table2[[#This Row],[Close Price]]-Table2[[#This Row],[20D EMA]])/Table2[[#This Row],[20D EMA]]</f>
        <v>6.9333259080847287E-3</v>
      </c>
      <c r="T428" s="2">
        <f>(Table2[[#This Row],[Close Price]]-Table2[[#This Row],[50D EMA]])/Table2[[#This Row],[50D EMA]]</f>
        <v>6.2579643702678267E-2</v>
      </c>
      <c r="U428" s="2">
        <f>(Table2[[#This Row],[Close Price]]-Table2[[#This Row],[200D EMA]])/Table2[[#This Row],[200D EMA]]</f>
        <v>0.20145448728150367</v>
      </c>
      <c r="V428">
        <v>0.765423947188695</v>
      </c>
      <c r="W428">
        <v>715.45</v>
      </c>
      <c r="X428">
        <v>732</v>
      </c>
      <c r="Y428">
        <v>715.45</v>
      </c>
      <c r="Z428">
        <v>732</v>
      </c>
      <c r="AA428">
        <v>697.35</v>
      </c>
      <c r="AB428">
        <v>752.45</v>
      </c>
      <c r="AC428" s="2">
        <f>(Table2[[#This Row],[Close Price]]/Table2[[#This Row],[Day Low]])-1</f>
        <v>1.0902229366133165E-2</v>
      </c>
      <c r="AD428" s="2">
        <f>(Table2[[#This Row],[Day High]]/Table2[[#This Row],[Close Price]])-1</f>
        <v>1.2098167991704045E-2</v>
      </c>
      <c r="AE428" s="2">
        <f>(Table2[[#This Row],[Close Price]]/Table2[[#This Row],[Current Week Low]])-1</f>
        <v>1.0902229366133165E-2</v>
      </c>
      <c r="AF428" s="2">
        <f>(Table2[[#This Row],[Current Week High]]/Table2[[#This Row],[Close Price]])-1</f>
        <v>1.2098167991704045E-2</v>
      </c>
      <c r="AG428" s="2">
        <f>(Table2[[#This Row],[Close Price]]/Table2[[#This Row],[Current Month Low]])-1</f>
        <v>3.714060371406025E-2</v>
      </c>
      <c r="AH428" s="2">
        <f>(Table2[[#This Row],[Current Month High]]/Table2[[#This Row],[Close Price]])-1</f>
        <v>4.0373314898029866E-2</v>
      </c>
      <c r="AI428">
        <v>4.0373314898029804</v>
      </c>
      <c r="AJ428">
        <v>56.0578271658215</v>
      </c>
      <c r="AK428" t="str">
        <f>IF(AND(Table2[[#This Row],[20D EMA]]&gt;Table2[[#This Row],[50D EMA]],Table2[[#This Row],[50D EMA]]&gt;Table2[[#This Row],[200D EMA]]),"Uptrend","Downtrend/NoTrend")</f>
        <v>Uptrend</v>
      </c>
      <c r="AL428">
        <v>0.19</v>
      </c>
      <c r="AM428" t="s">
        <v>10340</v>
      </c>
      <c r="AN428">
        <v>-0.39</v>
      </c>
      <c r="AO428" t="s">
        <v>10339</v>
      </c>
      <c r="AP428">
        <v>-3.5668305944389002E-2</v>
      </c>
      <c r="AQ428">
        <f>(Table2[[#This Row],[Sharpe Ratio]]-AVERAGE(Table2[Sharpe Ratio]))/_xlfn.STDEV.P(Table2[Sharpe Ratio])</f>
        <v>-1.1574727646128249</v>
      </c>
      <c r="AR4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-0.91364377826514886</v>
      </c>
      <c r="AS428">
        <f>_xlfn.RANK.AVG(Table2[[#This Row],[1Y Return vs Nifty Z-Score]],Table2[1Y Return vs Nifty Z-Score])</f>
        <v>434</v>
      </c>
      <c r="AT428">
        <f>_xlfn.RANK.AVG(Table2[[#This Row],[6M Return vs Nifty Z-Score]],Table2[6M Return vs Nifty Z-Score])</f>
        <v>165</v>
      </c>
      <c r="AU428">
        <f>_xlfn.RANK.AVG(Table2[[#This Row],[Sharpe Ratio Z-Score]],Table2[Sharpe Ratio Z-Score])</f>
        <v>647</v>
      </c>
      <c r="AV428">
        <f>(Table2[[#This Row],[Rank 1Y]]+Table2[[#This Row],[Rank 6M]]+Table2[[#This Row],[Rank Sharpe]])/3</f>
        <v>415.33333333333331</v>
      </c>
    </row>
    <row r="429" spans="1:48" x14ac:dyDescent="0.3">
      <c r="A429" t="s">
        <v>501</v>
      </c>
      <c r="B429" t="s">
        <v>502</v>
      </c>
      <c r="C429" t="s">
        <v>10295</v>
      </c>
      <c r="D429" t="s">
        <v>54</v>
      </c>
      <c r="E429">
        <v>42131.496274703997</v>
      </c>
      <c r="F429">
        <v>169.02</v>
      </c>
      <c r="G429">
        <v>6.7080135355323698</v>
      </c>
      <c r="H429">
        <f>(Table2[[#This Row],[1Y Return vs Nifty]]-AVERAGE(Table2[1Y Return vs Nifty]))/_xlfn.STDEV.P(Table2[1Y Return vs Nifty])</f>
        <v>-0.35089155262789834</v>
      </c>
      <c r="I429">
        <v>-5.3064227660721102</v>
      </c>
      <c r="J429">
        <f>(Table2[[#This Row],[1M Return vs Nifty]]-AVERAGE(Table2[1M Return vs Nifty]))/_xlfn.STDEV.P(Table2[1M Return vs Nifty])</f>
        <v>-0.64324387586134535</v>
      </c>
      <c r="K429">
        <v>-14.244121687270299</v>
      </c>
      <c r="L429">
        <f>(Table2[[#This Row],[6M Return vs Nifty]]-AVERAGE(Table2[6M Return vs Nifty]))/_xlfn.STDEV.P(Table2[6M Return vs Nifty])</f>
        <v>-0.71885487670446624</v>
      </c>
      <c r="M429">
        <v>-5.8755921235488201E-2</v>
      </c>
      <c r="N429">
        <f>(Table2[[#This Row],[1W Return vs Nifty]]-AVERAGE(Table2[1W Return vs Nifty]))/_xlfn.STDEV.P(Table2[1W Return vs Nifty])</f>
        <v>-0.17101631837467529</v>
      </c>
      <c r="O429">
        <v>169.46</v>
      </c>
      <c r="P429">
        <v>171.64274392150199</v>
      </c>
      <c r="Q429">
        <v>160.84473302488101</v>
      </c>
      <c r="R429">
        <v>52.897918878825003</v>
      </c>
      <c r="S429" s="2">
        <f>(Table2[[#This Row],[Close Price]]-Table2[[#This Row],[20D EMA]])/Table2[[#This Row],[20D EMA]]</f>
        <v>-2.5964829458279106E-3</v>
      </c>
      <c r="T429" s="2">
        <f>(Table2[[#This Row],[Close Price]]-Table2[[#This Row],[50D EMA]])/Table2[[#This Row],[50D EMA]]</f>
        <v>-1.5280249322403327E-2</v>
      </c>
      <c r="U429" s="2">
        <f>(Table2[[#This Row],[Close Price]]-Table2[[#This Row],[200D EMA]])/Table2[[#This Row],[200D EMA]]</f>
        <v>5.0827072925380606E-2</v>
      </c>
      <c r="V429">
        <v>0.41985868418752298</v>
      </c>
      <c r="W429">
        <v>166.89</v>
      </c>
      <c r="X429">
        <v>169.44</v>
      </c>
      <c r="Y429">
        <v>166.89</v>
      </c>
      <c r="Z429">
        <v>169.44</v>
      </c>
      <c r="AA429">
        <v>159.5</v>
      </c>
      <c r="AB429">
        <v>182.06</v>
      </c>
      <c r="AC429" s="2">
        <f>(Table2[[#This Row],[Close Price]]/Table2[[#This Row],[Day Low]])-1</f>
        <v>1.2762897717059296E-2</v>
      </c>
      <c r="AD429" s="2">
        <f>(Table2[[#This Row],[Day High]]/Table2[[#This Row],[Close Price]])-1</f>
        <v>2.4849130280439891E-3</v>
      </c>
      <c r="AE429" s="2">
        <f>(Table2[[#This Row],[Close Price]]/Table2[[#This Row],[Current Week Low]])-1</f>
        <v>1.2762897717059296E-2</v>
      </c>
      <c r="AF429" s="2">
        <f>(Table2[[#This Row],[Current Week High]]/Table2[[#This Row],[Close Price]])-1</f>
        <v>2.4849130280439891E-3</v>
      </c>
      <c r="AG429" s="2">
        <f>(Table2[[#This Row],[Close Price]]/Table2[[#This Row],[Current Month Low]])-1</f>
        <v>5.9686520376175611E-2</v>
      </c>
      <c r="AH429" s="2">
        <f>(Table2[[#This Row],[Current Month High]]/Table2[[#This Row],[Close Price]])-1</f>
        <v>7.7150633061176199E-2</v>
      </c>
      <c r="AI429">
        <v>14.9272275470358</v>
      </c>
      <c r="AJ429">
        <v>38.939580764488198</v>
      </c>
      <c r="AK429" t="str">
        <f>IF(AND(Table2[[#This Row],[20D EMA]]&gt;Table2[[#This Row],[50D EMA]],Table2[[#This Row],[50D EMA]]&gt;Table2[[#This Row],[200D EMA]]),"Uptrend","Downtrend/NoTrend")</f>
        <v>Downtrend/NoTrend</v>
      </c>
      <c r="AL429">
        <v>0</v>
      </c>
      <c r="AM429" t="s">
        <v>10341</v>
      </c>
      <c r="AN429">
        <v>-0.28999999999999998</v>
      </c>
      <c r="AO429" t="s">
        <v>10339</v>
      </c>
      <c r="AP429">
        <v>8.3135838981163002E-2</v>
      </c>
      <c r="AQ429">
        <f>(Table2[[#This Row],[Sharpe Ratio]]-AVERAGE(Table2[Sharpe Ratio]))/_xlfn.STDEV.P(Table2[Sharpe Ratio])</f>
        <v>0.1976187345173524</v>
      </c>
      <c r="AR4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9">
        <f>_xlfn.RANK.AVG(Table2[[#This Row],[1Y Return vs Nifty Z-Score]],Table2[1Y Return vs Nifty Z-Score])</f>
        <v>398</v>
      </c>
      <c r="AT429">
        <f>_xlfn.RANK.AVG(Table2[[#This Row],[6M Return vs Nifty Z-Score]],Table2[6M Return vs Nifty Z-Score])</f>
        <v>557</v>
      </c>
      <c r="AU429">
        <f>_xlfn.RANK.AVG(Table2[[#This Row],[Sharpe Ratio Z-Score]],Table2[Sharpe Ratio Z-Score])</f>
        <v>295</v>
      </c>
      <c r="AV429">
        <f>(Table2[[#This Row],[Rank 1Y]]+Table2[[#This Row],[Rank 6M]]+Table2[[#This Row],[Rank Sharpe]])/3</f>
        <v>416.66666666666669</v>
      </c>
    </row>
    <row r="430" spans="1:48" x14ac:dyDescent="0.3">
      <c r="A430" t="s">
        <v>1171</v>
      </c>
      <c r="B430" t="s">
        <v>1172</v>
      </c>
      <c r="C430" t="s">
        <v>10308</v>
      </c>
      <c r="D430" t="s">
        <v>564</v>
      </c>
      <c r="E430">
        <v>10470.193326660001</v>
      </c>
      <c r="F430">
        <v>662.7</v>
      </c>
      <c r="G430">
        <v>2.78766079050073</v>
      </c>
      <c r="H430">
        <f>(Table2[[#This Row],[1Y Return vs Nifty]]-AVERAGE(Table2[1Y Return vs Nifty]))/_xlfn.STDEV.P(Table2[1Y Return vs Nifty])</f>
        <v>-0.41306408193919508</v>
      </c>
      <c r="I430">
        <v>13.332149601801699</v>
      </c>
      <c r="J430">
        <f>(Table2[[#This Row],[1M Return vs Nifty]]-AVERAGE(Table2[1M Return vs Nifty]))/_xlfn.STDEV.P(Table2[1M Return vs Nifty])</f>
        <v>1.1099090042215192</v>
      </c>
      <c r="K430">
        <v>23.048642388335999</v>
      </c>
      <c r="L430">
        <f>(Table2[[#This Row],[6M Return vs Nifty]]-AVERAGE(Table2[6M Return vs Nifty]))/_xlfn.STDEV.P(Table2[6M Return vs Nifty])</f>
        <v>0.56077928414610201</v>
      </c>
      <c r="M430">
        <v>2.3471638361811702</v>
      </c>
      <c r="N430">
        <f>(Table2[[#This Row],[1W Return vs Nifty]]-AVERAGE(Table2[1W Return vs Nifty]))/_xlfn.STDEV.P(Table2[1W Return vs Nifty])</f>
        <v>0.344097782117048</v>
      </c>
      <c r="O430">
        <v>643.64</v>
      </c>
      <c r="P430">
        <v>602.98217451878804</v>
      </c>
      <c r="Q430">
        <v>527.60419860989703</v>
      </c>
      <c r="R430">
        <v>53.9714427916714</v>
      </c>
      <c r="S430" s="2">
        <f>(Table2[[#This Row],[Close Price]]-Table2[[#This Row],[20D EMA]])/Table2[[#This Row],[20D EMA]]</f>
        <v>2.9612827046174971E-2</v>
      </c>
      <c r="T430" s="2">
        <f>(Table2[[#This Row],[Close Price]]-Table2[[#This Row],[50D EMA]])/Table2[[#This Row],[50D EMA]]</f>
        <v>9.9037464132119682E-2</v>
      </c>
      <c r="U430" s="2">
        <f>(Table2[[#This Row],[Close Price]]-Table2[[#This Row],[200D EMA]])/Table2[[#This Row],[200D EMA]]</f>
        <v>0.25605520529602704</v>
      </c>
      <c r="V430">
        <v>1.2693769019682599</v>
      </c>
      <c r="W430">
        <v>660</v>
      </c>
      <c r="X430">
        <v>680</v>
      </c>
      <c r="Y430">
        <v>660</v>
      </c>
      <c r="Z430">
        <v>680</v>
      </c>
      <c r="AA430">
        <v>600.04999999999995</v>
      </c>
      <c r="AB430">
        <v>726</v>
      </c>
      <c r="AC430" s="2">
        <f>(Table2[[#This Row],[Close Price]]/Table2[[#This Row],[Day Low]])-1</f>
        <v>4.090909090909145E-3</v>
      </c>
      <c r="AD430" s="2">
        <f>(Table2[[#This Row],[Day High]]/Table2[[#This Row],[Close Price]])-1</f>
        <v>2.6105326693828257E-2</v>
      </c>
      <c r="AE430" s="2">
        <f>(Table2[[#This Row],[Close Price]]/Table2[[#This Row],[Current Week Low]])-1</f>
        <v>4.090909090909145E-3</v>
      </c>
      <c r="AF430" s="2">
        <f>(Table2[[#This Row],[Current Week High]]/Table2[[#This Row],[Close Price]])-1</f>
        <v>2.6105326693828257E-2</v>
      </c>
      <c r="AG430" s="2">
        <f>(Table2[[#This Row],[Close Price]]/Table2[[#This Row],[Current Month Low]])-1</f>
        <v>0.1044079660028332</v>
      </c>
      <c r="AH430" s="2">
        <f>(Table2[[#This Row],[Current Month High]]/Table2[[#This Row],[Close Price]])-1</f>
        <v>9.551833408782251E-2</v>
      </c>
      <c r="AI430">
        <v>9.5518334087822492</v>
      </c>
      <c r="AJ430">
        <v>63.166317862858499</v>
      </c>
      <c r="AK430" t="str">
        <f>IF(AND(Table2[[#This Row],[20D EMA]]&gt;Table2[[#This Row],[50D EMA]],Table2[[#This Row],[50D EMA]]&gt;Table2[[#This Row],[200D EMA]]),"Uptrend","Downtrend/NoTrend")</f>
        <v>Uptrend</v>
      </c>
      <c r="AL430">
        <v>0.25</v>
      </c>
      <c r="AM430" t="s">
        <v>10340</v>
      </c>
      <c r="AN430">
        <v>-1.1599999999999999</v>
      </c>
      <c r="AO430" t="s">
        <v>10339</v>
      </c>
      <c r="AP430">
        <v>-3.4877757113402998E-2</v>
      </c>
      <c r="AQ430">
        <f>(Table2[[#This Row],[Sharpe Ratio]]-AVERAGE(Table2[Sharpe Ratio]))/_xlfn.STDEV.P(Table2[Sharpe Ratio])</f>
        <v>-1.1484556886413784</v>
      </c>
      <c r="AR4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0.45326629990409573</v>
      </c>
      <c r="AS430">
        <f>_xlfn.RANK.AVG(Table2[[#This Row],[1Y Return vs Nifty Z-Score]],Table2[1Y Return vs Nifty Z-Score])</f>
        <v>428</v>
      </c>
      <c r="AT430">
        <f>_xlfn.RANK.AVG(Table2[[#This Row],[6M Return vs Nifty Z-Score]],Table2[6M Return vs Nifty Z-Score])</f>
        <v>180</v>
      </c>
      <c r="AU430">
        <f>_xlfn.RANK.AVG(Table2[[#This Row],[Sharpe Ratio Z-Score]],Table2[Sharpe Ratio Z-Score])</f>
        <v>644</v>
      </c>
      <c r="AV430">
        <f>(Table2[[#This Row],[Rank 1Y]]+Table2[[#This Row],[Rank 6M]]+Table2[[#This Row],[Rank Sharpe]])/3</f>
        <v>417.33333333333331</v>
      </c>
    </row>
    <row r="431" spans="1:48" x14ac:dyDescent="0.3">
      <c r="A431" t="s">
        <v>535</v>
      </c>
      <c r="B431" t="s">
        <v>536</v>
      </c>
      <c r="C431" t="s">
        <v>10308</v>
      </c>
      <c r="D431" t="s">
        <v>297</v>
      </c>
      <c r="E431">
        <v>38450.562188309901</v>
      </c>
      <c r="F431">
        <v>2819.1</v>
      </c>
      <c r="G431">
        <v>8.4708280958673701</v>
      </c>
      <c r="H431">
        <f>(Table2[[#This Row],[1Y Return vs Nifty]]-AVERAGE(Table2[1Y Return vs Nifty]))/_xlfn.STDEV.P(Table2[1Y Return vs Nifty])</f>
        <v>-0.32293523158977094</v>
      </c>
      <c r="I431">
        <v>-5.3100792424104801</v>
      </c>
      <c r="J431">
        <f>(Table2[[#This Row],[1M Return vs Nifty]]-AVERAGE(Table2[1M Return vs Nifty]))/_xlfn.STDEV.P(Table2[1M Return vs Nifty])</f>
        <v>-0.64358780574487107</v>
      </c>
      <c r="K431">
        <v>10.389778975853201</v>
      </c>
      <c r="L431">
        <f>(Table2[[#This Row],[6M Return vs Nifty]]-AVERAGE(Table2[6M Return vs Nifty]))/_xlfn.STDEV.P(Table2[6M Return vs Nifty])</f>
        <v>0.126413142035703</v>
      </c>
      <c r="M431">
        <v>-4.9820052729251998</v>
      </c>
      <c r="N431">
        <f>(Table2[[#This Row],[1W Return vs Nifty]]-AVERAGE(Table2[1W Return vs Nifty]))/_xlfn.STDEV.P(Table2[1W Return vs Nifty])</f>
        <v>-1.2250976747766686</v>
      </c>
      <c r="O431">
        <v>2908.83</v>
      </c>
      <c r="P431">
        <v>2796.8567013325201</v>
      </c>
      <c r="Q431">
        <v>2467.7650403479201</v>
      </c>
      <c r="R431">
        <v>35.435339286454898</v>
      </c>
      <c r="S431" s="2">
        <f>(Table2[[#This Row],[Close Price]]-Table2[[#This Row],[20D EMA]])/Table2[[#This Row],[20D EMA]]</f>
        <v>-3.0847454131042385E-2</v>
      </c>
      <c r="T431" s="2">
        <f>(Table2[[#This Row],[Close Price]]-Table2[[#This Row],[50D EMA]])/Table2[[#This Row],[50D EMA]]</f>
        <v>7.952963287994828E-3</v>
      </c>
      <c r="U431" s="2">
        <f>(Table2[[#This Row],[Close Price]]-Table2[[#This Row],[200D EMA]])/Table2[[#This Row],[200D EMA]]</f>
        <v>0.14236969642885713</v>
      </c>
      <c r="V431">
        <v>0.95337338448463804</v>
      </c>
      <c r="W431">
        <v>2798.35</v>
      </c>
      <c r="X431">
        <v>2842.1</v>
      </c>
      <c r="Y431">
        <v>2798.35</v>
      </c>
      <c r="Z431">
        <v>2842.1</v>
      </c>
      <c r="AA431">
        <v>2783.45</v>
      </c>
      <c r="AB431">
        <v>3169</v>
      </c>
      <c r="AC431" s="2">
        <f>(Table2[[#This Row],[Close Price]]/Table2[[#This Row],[Day Low]])-1</f>
        <v>7.415083888720142E-3</v>
      </c>
      <c r="AD431" s="2">
        <f>(Table2[[#This Row],[Day High]]/Table2[[#This Row],[Close Price]])-1</f>
        <v>8.1586321875775081E-3</v>
      </c>
      <c r="AE431" s="2">
        <f>(Table2[[#This Row],[Close Price]]/Table2[[#This Row],[Current Week Low]])-1</f>
        <v>7.415083888720142E-3</v>
      </c>
      <c r="AF431" s="2">
        <f>(Table2[[#This Row],[Current Week High]]/Table2[[#This Row],[Close Price]])-1</f>
        <v>8.1586321875775081E-3</v>
      </c>
      <c r="AG431" s="2">
        <f>(Table2[[#This Row],[Close Price]]/Table2[[#This Row],[Current Month Low]])-1</f>
        <v>1.280784637769683E-2</v>
      </c>
      <c r="AH431" s="2">
        <f>(Table2[[#This Row],[Current Month High]]/Table2[[#This Row],[Close Price]])-1</f>
        <v>0.12411762619275657</v>
      </c>
      <c r="AI431">
        <v>12.411762619275599</v>
      </c>
      <c r="AJ431">
        <v>46.686786169576202</v>
      </c>
      <c r="AK431" t="str">
        <f>IF(AND(Table2[[#This Row],[20D EMA]]&gt;Table2[[#This Row],[50D EMA]],Table2[[#This Row],[50D EMA]]&gt;Table2[[#This Row],[200D EMA]]),"Uptrend","Downtrend/NoTrend")</f>
        <v>Uptrend</v>
      </c>
      <c r="AL431">
        <v>0.16</v>
      </c>
      <c r="AM431" t="s">
        <v>10340</v>
      </c>
      <c r="AN431">
        <v>-9.14</v>
      </c>
      <c r="AO431" t="s">
        <v>10339</v>
      </c>
      <c r="AP431">
        <v>-6.5303020444300005E-4</v>
      </c>
      <c r="AQ431">
        <f>(Table2[[#This Row],[Sharpe Ratio]]-AVERAGE(Table2[Sharpe Ratio]))/_xlfn.STDEV.P(Table2[Sharpe Ratio])</f>
        <v>-0.75808516307220886</v>
      </c>
      <c r="AR4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-2.8232927331478166</v>
      </c>
      <c r="AS431">
        <f>_xlfn.RANK.AVG(Table2[[#This Row],[1Y Return vs Nifty Z-Score]],Table2[1Y Return vs Nifty Z-Score])</f>
        <v>388</v>
      </c>
      <c r="AT431">
        <f>_xlfn.RANK.AVG(Table2[[#This Row],[6M Return vs Nifty Z-Score]],Table2[6M Return vs Nifty Z-Score])</f>
        <v>292</v>
      </c>
      <c r="AU431">
        <f>_xlfn.RANK.AVG(Table2[[#This Row],[Sharpe Ratio Z-Score]],Table2[Sharpe Ratio Z-Score])</f>
        <v>573</v>
      </c>
      <c r="AV431">
        <f>(Table2[[#This Row],[Rank 1Y]]+Table2[[#This Row],[Rank 6M]]+Table2[[#This Row],[Rank Sharpe]])/3</f>
        <v>417.66666666666669</v>
      </c>
    </row>
    <row r="432" spans="1:48" x14ac:dyDescent="0.3">
      <c r="A432" t="s">
        <v>698</v>
      </c>
      <c r="B432" t="s">
        <v>699</v>
      </c>
      <c r="C432" t="s">
        <v>10304</v>
      </c>
      <c r="D432" t="s">
        <v>328</v>
      </c>
      <c r="E432">
        <v>25485.37885125</v>
      </c>
      <c r="F432">
        <v>2008.75</v>
      </c>
      <c r="G432">
        <v>-6.6655554871862597</v>
      </c>
      <c r="H432">
        <f>(Table2[[#This Row],[1Y Return vs Nifty]]-AVERAGE(Table2[1Y Return vs Nifty]))/_xlfn.STDEV.P(Table2[1Y Return vs Nifty])</f>
        <v>-0.56298180729066183</v>
      </c>
      <c r="I432">
        <v>-1.0151044477873701</v>
      </c>
      <c r="J432">
        <f>(Table2[[#This Row],[1M Return vs Nifty]]-AVERAGE(Table2[1M Return vs Nifty]))/_xlfn.STDEV.P(Table2[1M Return vs Nifty])</f>
        <v>-0.23960045722587245</v>
      </c>
      <c r="K432">
        <v>46.266111233239997</v>
      </c>
      <c r="L432">
        <f>(Table2[[#This Row],[6M Return vs Nifty]]-AVERAGE(Table2[6M Return vs Nifty]))/_xlfn.STDEV.P(Table2[6M Return vs Nifty])</f>
        <v>1.3574449912572721</v>
      </c>
      <c r="M432">
        <v>-4.5891834421971502</v>
      </c>
      <c r="N432">
        <f>(Table2[[#This Row],[1W Return vs Nifty]]-AVERAGE(Table2[1W Return vs Nifty]))/_xlfn.STDEV.P(Table2[1W Return vs Nifty])</f>
        <v>-1.1409934300838775</v>
      </c>
      <c r="O432">
        <v>2057.89</v>
      </c>
      <c r="P432">
        <v>1964.6397028992001</v>
      </c>
      <c r="Q432">
        <v>1666.81795684913</v>
      </c>
      <c r="R432">
        <v>31.9537891690299</v>
      </c>
      <c r="S432" s="2">
        <f>(Table2[[#This Row],[Close Price]]-Table2[[#This Row],[20D EMA]])/Table2[[#This Row],[20D EMA]]</f>
        <v>-2.387882734256927E-2</v>
      </c>
      <c r="T432" s="2">
        <f>(Table2[[#This Row],[Close Price]]-Table2[[#This Row],[50D EMA]])/Table2[[#This Row],[50D EMA]]</f>
        <v>2.2452105103906217E-2</v>
      </c>
      <c r="U432" s="2">
        <f>(Table2[[#This Row],[Close Price]]-Table2[[#This Row],[200D EMA]])/Table2[[#This Row],[200D EMA]]</f>
        <v>0.20514060443483662</v>
      </c>
      <c r="V432">
        <v>0.31690225404894101</v>
      </c>
      <c r="W432">
        <v>2001.7</v>
      </c>
      <c r="X432">
        <v>2060</v>
      </c>
      <c r="Y432">
        <v>2001.7</v>
      </c>
      <c r="Z432">
        <v>2060</v>
      </c>
      <c r="AA432">
        <v>2000.25</v>
      </c>
      <c r="AB432">
        <v>2199.35</v>
      </c>
      <c r="AC432" s="2">
        <f>(Table2[[#This Row],[Close Price]]/Table2[[#This Row],[Day Low]])-1</f>
        <v>3.5220062946494934E-3</v>
      </c>
      <c r="AD432" s="2">
        <f>(Table2[[#This Row],[Day High]]/Table2[[#This Row],[Close Price]])-1</f>
        <v>2.5513378967019218E-2</v>
      </c>
      <c r="AE432" s="2">
        <f>(Table2[[#This Row],[Close Price]]/Table2[[#This Row],[Current Week Low]])-1</f>
        <v>3.5220062946494934E-3</v>
      </c>
      <c r="AF432" s="2">
        <f>(Table2[[#This Row],[Current Week High]]/Table2[[#This Row],[Close Price]])-1</f>
        <v>2.5513378967019218E-2</v>
      </c>
      <c r="AG432" s="2">
        <f>(Table2[[#This Row],[Close Price]]/Table2[[#This Row],[Current Month Low]])-1</f>
        <v>4.2494688163978722E-3</v>
      </c>
      <c r="AH432" s="2">
        <f>(Table2[[#This Row],[Current Month High]]/Table2[[#This Row],[Close Price]])-1</f>
        <v>9.4884878655880467E-2</v>
      </c>
      <c r="AI432">
        <v>9.5208462974486707</v>
      </c>
      <c r="AJ432">
        <v>69.357558384621797</v>
      </c>
      <c r="AK432" t="str">
        <f>IF(AND(Table2[[#This Row],[20D EMA]]&gt;Table2[[#This Row],[50D EMA]],Table2[[#This Row],[50D EMA]]&gt;Table2[[#This Row],[200D EMA]]),"Uptrend","Downtrend/NoTrend")</f>
        <v>Uptrend</v>
      </c>
      <c r="AL432">
        <v>0.18</v>
      </c>
      <c r="AM432" t="s">
        <v>10340</v>
      </c>
      <c r="AN432">
        <v>-2.83</v>
      </c>
      <c r="AO432" t="s">
        <v>10339</v>
      </c>
      <c r="AP432">
        <v>-6.1562541209500998E-2</v>
      </c>
      <c r="AQ432">
        <f>(Table2[[#This Row],[Sharpe Ratio]]-AVERAGE(Table2[Sharpe Ratio]))/_xlfn.STDEV.P(Table2[Sharpe Ratio])</f>
        <v>-1.4528249015792452</v>
      </c>
      <c r="AR4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-2.0389556049223851</v>
      </c>
      <c r="AS432">
        <f>_xlfn.RANK.AVG(Table2[[#This Row],[1Y Return vs Nifty Z-Score]],Table2[1Y Return vs Nifty Z-Score])</f>
        <v>506</v>
      </c>
      <c r="AT432">
        <f>_xlfn.RANK.AVG(Table2[[#This Row],[6M Return vs Nifty Z-Score]],Table2[6M Return vs Nifty Z-Score])</f>
        <v>68</v>
      </c>
      <c r="AU432">
        <f>_xlfn.RANK.AVG(Table2[[#This Row],[Sharpe Ratio Z-Score]],Table2[Sharpe Ratio Z-Score])</f>
        <v>679</v>
      </c>
      <c r="AV432">
        <f>(Table2[[#This Row],[Rank 1Y]]+Table2[[#This Row],[Rank 6M]]+Table2[[#This Row],[Rank Sharpe]])/3</f>
        <v>417.66666666666669</v>
      </c>
    </row>
    <row r="433" spans="1:48" x14ac:dyDescent="0.3">
      <c r="A433" t="s">
        <v>1002</v>
      </c>
      <c r="B433" t="s">
        <v>1003</v>
      </c>
      <c r="C433" t="s">
        <v>10304</v>
      </c>
      <c r="D433" t="s">
        <v>328</v>
      </c>
      <c r="E433">
        <v>14312.561603509999</v>
      </c>
      <c r="F433">
        <v>4242.1000000000004</v>
      </c>
      <c r="G433">
        <v>16.733558288410201</v>
      </c>
      <c r="H433">
        <f>(Table2[[#This Row],[1Y Return vs Nifty]]-AVERAGE(Table2[1Y Return vs Nifty]))/_xlfn.STDEV.P(Table2[1Y Return vs Nifty])</f>
        <v>-0.19189732033593046</v>
      </c>
      <c r="I433">
        <v>-5.99322794779604</v>
      </c>
      <c r="J433">
        <f>(Table2[[#This Row],[1M Return vs Nifty]]-AVERAGE(Table2[1M Return vs Nifty]))/_xlfn.STDEV.P(Table2[1M Return vs Nifty])</f>
        <v>-0.7078450941644453</v>
      </c>
      <c r="K433">
        <v>-0.77900060022242801</v>
      </c>
      <c r="L433">
        <f>(Table2[[#This Row],[6M Return vs Nifty]]-AVERAGE(Table2[6M Return vs Nifty]))/_xlfn.STDEV.P(Table2[6M Return vs Nifty])</f>
        <v>-0.25682345184029398</v>
      </c>
      <c r="M433">
        <v>-6.4690298384811801E-2</v>
      </c>
      <c r="N433">
        <f>(Table2[[#This Row],[1W Return vs Nifty]]-AVERAGE(Table2[1W Return vs Nifty]))/_xlfn.STDEV.P(Table2[1W Return vs Nifty])</f>
        <v>-0.17228688500011202</v>
      </c>
      <c r="O433">
        <v>4235.04</v>
      </c>
      <c r="P433">
        <v>4207.4705493172596</v>
      </c>
      <c r="Q433">
        <v>3761.3217022724102</v>
      </c>
      <c r="R433">
        <v>53.486216336593998</v>
      </c>
      <c r="S433" s="2">
        <f>(Table2[[#This Row],[Close Price]]-Table2[[#This Row],[20D EMA]])/Table2[[#This Row],[20D EMA]]</f>
        <v>1.6670444671125658E-3</v>
      </c>
      <c r="T433" s="2">
        <f>(Table2[[#This Row],[Close Price]]-Table2[[#This Row],[50D EMA]])/Table2[[#This Row],[50D EMA]]</f>
        <v>8.230467754161707E-3</v>
      </c>
      <c r="U433" s="2">
        <f>(Table2[[#This Row],[Close Price]]-Table2[[#This Row],[200D EMA]])/Table2[[#This Row],[200D EMA]]</f>
        <v>0.12782163712216557</v>
      </c>
      <c r="V433">
        <v>0.69183228407432495</v>
      </c>
      <c r="W433">
        <v>4190.3500000000004</v>
      </c>
      <c r="X433">
        <v>4280</v>
      </c>
      <c r="Y433">
        <v>4190.3500000000004</v>
      </c>
      <c r="Z433">
        <v>4280</v>
      </c>
      <c r="AA433">
        <v>3964</v>
      </c>
      <c r="AB433">
        <v>4615</v>
      </c>
      <c r="AC433" s="2">
        <f>(Table2[[#This Row],[Close Price]]/Table2[[#This Row],[Day Low]])-1</f>
        <v>1.2349803715680174E-2</v>
      </c>
      <c r="AD433" s="2">
        <f>(Table2[[#This Row],[Day High]]/Table2[[#This Row],[Close Price]])-1</f>
        <v>8.9342542608612519E-3</v>
      </c>
      <c r="AE433" s="2">
        <f>(Table2[[#This Row],[Close Price]]/Table2[[#This Row],[Current Week Low]])-1</f>
        <v>1.2349803715680174E-2</v>
      </c>
      <c r="AF433" s="2">
        <f>(Table2[[#This Row],[Current Week High]]/Table2[[#This Row],[Close Price]])-1</f>
        <v>8.9342542608612519E-3</v>
      </c>
      <c r="AG433" s="2">
        <f>(Table2[[#This Row],[Close Price]]/Table2[[#This Row],[Current Month Low]])-1</f>
        <v>7.0156407669021315E-2</v>
      </c>
      <c r="AH433" s="2">
        <f>(Table2[[#This Row],[Current Month High]]/Table2[[#This Row],[Close Price]])-1</f>
        <v>8.790457556398934E-2</v>
      </c>
      <c r="AI433">
        <v>15.2259494118478</v>
      </c>
      <c r="AJ433">
        <v>55.8993770787012</v>
      </c>
      <c r="AK433" t="str">
        <f>IF(AND(Table2[[#This Row],[20D EMA]]&gt;Table2[[#This Row],[50D EMA]],Table2[[#This Row],[50D EMA]]&gt;Table2[[#This Row],[200D EMA]]),"Uptrend","Downtrend/NoTrend")</f>
        <v>Uptrend</v>
      </c>
      <c r="AL433">
        <v>0.06</v>
      </c>
      <c r="AM433" t="s">
        <v>10340</v>
      </c>
      <c r="AN433">
        <v>-1.02</v>
      </c>
      <c r="AO433" t="s">
        <v>10339</v>
      </c>
      <c r="AP433">
        <v>1.6400176938258001E-2</v>
      </c>
      <c r="AQ433">
        <f>(Table2[[#This Row],[Sharpe Ratio]]-AVERAGE(Table2[Sharpe Ratio]))/_xlfn.STDEV.P(Table2[Sharpe Ratio])</f>
        <v>-0.56357464286720194</v>
      </c>
      <c r="AR4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-1.8924273942079837</v>
      </c>
      <c r="AS433">
        <f>_xlfn.RANK.AVG(Table2[[#This Row],[1Y Return vs Nifty Z-Score]],Table2[1Y Return vs Nifty Z-Score])</f>
        <v>353</v>
      </c>
      <c r="AT433">
        <f>_xlfn.RANK.AVG(Table2[[#This Row],[6M Return vs Nifty Z-Score]],Table2[6M Return vs Nifty Z-Score])</f>
        <v>409</v>
      </c>
      <c r="AU433">
        <f>_xlfn.RANK.AVG(Table2[[#This Row],[Sharpe Ratio Z-Score]],Table2[Sharpe Ratio Z-Score])</f>
        <v>491</v>
      </c>
      <c r="AV433">
        <f>(Table2[[#This Row],[Rank 1Y]]+Table2[[#This Row],[Rank 6M]]+Table2[[#This Row],[Rank Sharpe]])/3</f>
        <v>417.66666666666669</v>
      </c>
    </row>
    <row r="434" spans="1:48" x14ac:dyDescent="0.3">
      <c r="A434" t="s">
        <v>1921</v>
      </c>
      <c r="B434" t="s">
        <v>1922</v>
      </c>
      <c r="C434" t="s">
        <v>10294</v>
      </c>
      <c r="D434" t="s">
        <v>294</v>
      </c>
      <c r="E434">
        <v>3705.0264417399999</v>
      </c>
      <c r="F434">
        <v>1383.85</v>
      </c>
      <c r="G434">
        <v>8.3315023928432606</v>
      </c>
      <c r="H434">
        <f>(Table2[[#This Row],[1Y Return vs Nifty]]-AVERAGE(Table2[1Y Return vs Nifty]))/_xlfn.STDEV.P(Table2[1Y Return vs Nifty])</f>
        <v>-0.32514478565759336</v>
      </c>
      <c r="I434">
        <v>-11.928616364748899</v>
      </c>
      <c r="J434">
        <f>(Table2[[#This Row],[1M Return vs Nifty]]-AVERAGE(Table2[1M Return vs Nifty]))/_xlfn.STDEV.P(Table2[1M Return vs Nifty])</f>
        <v>-1.2661305192610028</v>
      </c>
      <c r="K434">
        <v>-15.965493883912201</v>
      </c>
      <c r="L434">
        <f>(Table2[[#This Row],[6M Return vs Nifty]]-AVERAGE(Table2[6M Return vs Nifty]))/_xlfn.STDEV.P(Table2[6M Return vs Nifty])</f>
        <v>-0.77792066925059167</v>
      </c>
      <c r="M434">
        <v>12.4200202263455</v>
      </c>
      <c r="N434">
        <f>(Table2[[#This Row],[1W Return vs Nifty]]-AVERAGE(Table2[1W Return vs Nifty]))/_xlfn.STDEV.P(Table2[1W Return vs Nifty])</f>
        <v>2.5007243041807388</v>
      </c>
      <c r="O434">
        <v>1344.69</v>
      </c>
      <c r="P434">
        <v>1358.1652243025401</v>
      </c>
      <c r="Q434">
        <v>1313.1961335354799</v>
      </c>
      <c r="R434">
        <v>55.513141555549097</v>
      </c>
      <c r="S434" s="2">
        <f>(Table2[[#This Row],[Close Price]]-Table2[[#This Row],[20D EMA]])/Table2[[#This Row],[20D EMA]]</f>
        <v>2.9121953758858808E-2</v>
      </c>
      <c r="T434" s="2">
        <f>(Table2[[#This Row],[Close Price]]-Table2[[#This Row],[50D EMA]])/Table2[[#This Row],[50D EMA]]</f>
        <v>1.8911377819035055E-2</v>
      </c>
      <c r="U434" s="2">
        <f>(Table2[[#This Row],[Close Price]]-Table2[[#This Row],[200D EMA]])/Table2[[#This Row],[200D EMA]]</f>
        <v>5.3802980880168008E-2</v>
      </c>
      <c r="V434">
        <v>2.7778374848197398</v>
      </c>
      <c r="W434">
        <v>1377.2</v>
      </c>
      <c r="X434">
        <v>1419</v>
      </c>
      <c r="Y434">
        <v>1377.2</v>
      </c>
      <c r="Z434">
        <v>1419</v>
      </c>
      <c r="AA434">
        <v>1139.55</v>
      </c>
      <c r="AB434">
        <v>1628</v>
      </c>
      <c r="AC434" s="2">
        <f>(Table2[[#This Row],[Close Price]]/Table2[[#This Row],[Day Low]])-1</f>
        <v>4.8286378158581833E-3</v>
      </c>
      <c r="AD434" s="2">
        <f>(Table2[[#This Row],[Day High]]/Table2[[#This Row],[Close Price]])-1</f>
        <v>2.5400151750551103E-2</v>
      </c>
      <c r="AE434" s="2">
        <f>(Table2[[#This Row],[Close Price]]/Table2[[#This Row],[Current Week Low]])-1</f>
        <v>4.8286378158581833E-3</v>
      </c>
      <c r="AF434" s="2">
        <f>(Table2[[#This Row],[Current Week High]]/Table2[[#This Row],[Close Price]])-1</f>
        <v>2.5400151750551103E-2</v>
      </c>
      <c r="AG434" s="2">
        <f>(Table2[[#This Row],[Close Price]]/Table2[[#This Row],[Current Month Low]])-1</f>
        <v>0.21438287043131066</v>
      </c>
      <c r="AH434" s="2">
        <f>(Table2[[#This Row],[Current Month High]]/Table2[[#This Row],[Close Price]])-1</f>
        <v>0.17642808107815156</v>
      </c>
      <c r="AI434">
        <v>31.730317592224601</v>
      </c>
      <c r="AJ434">
        <v>43.851351351351298</v>
      </c>
      <c r="AK434" t="str">
        <f>IF(AND(Table2[[#This Row],[20D EMA]]&gt;Table2[[#This Row],[50D EMA]],Table2[[#This Row],[50D EMA]]&gt;Table2[[#This Row],[200D EMA]]),"Uptrend","Downtrend/NoTrend")</f>
        <v>Downtrend/NoTrend</v>
      </c>
      <c r="AL434">
        <v>-7.0000000000000007E-2</v>
      </c>
      <c r="AM434" t="s">
        <v>10339</v>
      </c>
      <c r="AN434">
        <v>14.42</v>
      </c>
      <c r="AO434" t="s">
        <v>10340</v>
      </c>
      <c r="AP434">
        <v>8.4923980363132007E-2</v>
      </c>
      <c r="AQ434">
        <f>(Table2[[#This Row],[Sharpe Ratio]]-AVERAGE(Table2[Sharpe Ratio]))/_xlfn.STDEV.P(Table2[Sharpe Ratio])</f>
        <v>0.21801444703620018</v>
      </c>
      <c r="AR4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4">
        <f>_xlfn.RANK.AVG(Table2[[#This Row],[1Y Return vs Nifty Z-Score]],Table2[1Y Return vs Nifty Z-Score])</f>
        <v>390</v>
      </c>
      <c r="AT434">
        <f>_xlfn.RANK.AVG(Table2[[#This Row],[6M Return vs Nifty Z-Score]],Table2[6M Return vs Nifty Z-Score])</f>
        <v>580</v>
      </c>
      <c r="AU434">
        <f>_xlfn.RANK.AVG(Table2[[#This Row],[Sharpe Ratio Z-Score]],Table2[Sharpe Ratio Z-Score])</f>
        <v>286</v>
      </c>
      <c r="AV434">
        <f>(Table2[[#This Row],[Rank 1Y]]+Table2[[#This Row],[Rank 6M]]+Table2[[#This Row],[Rank Sharpe]])/3</f>
        <v>418.66666666666669</v>
      </c>
    </row>
    <row r="435" spans="1:48" x14ac:dyDescent="0.3">
      <c r="A435" t="s">
        <v>1222</v>
      </c>
      <c r="B435" t="s">
        <v>1223</v>
      </c>
      <c r="C435" t="s">
        <v>10304</v>
      </c>
      <c r="D435" t="s">
        <v>116</v>
      </c>
      <c r="E435">
        <v>9744.6159690000004</v>
      </c>
      <c r="F435">
        <v>705.1</v>
      </c>
      <c r="G435">
        <v>20.988757916969998</v>
      </c>
      <c r="H435">
        <f>(Table2[[#This Row],[1Y Return vs Nifty]]-AVERAGE(Table2[1Y Return vs Nifty]))/_xlfn.STDEV.P(Table2[1Y Return vs Nifty])</f>
        <v>-0.12441448375513242</v>
      </c>
      <c r="I435">
        <v>-2.8277189532554199</v>
      </c>
      <c r="J435">
        <f>(Table2[[#This Row],[1M Return vs Nifty]]-AVERAGE(Table2[1M Return vs Nifty]))/_xlfn.STDEV.P(Table2[1M Return vs Nifty])</f>
        <v>-0.41009582983384407</v>
      </c>
      <c r="K435">
        <v>2.02345574790795</v>
      </c>
      <c r="L435">
        <f>(Table2[[#This Row],[6M Return vs Nifty]]-AVERAGE(Table2[6M Return vs Nifty]))/_xlfn.STDEV.P(Table2[6M Return vs Nifty])</f>
        <v>-0.16066220001970574</v>
      </c>
      <c r="M435">
        <v>5.4575529485642997</v>
      </c>
      <c r="N435">
        <f>(Table2[[#This Row],[1W Return vs Nifty]]-AVERAGE(Table2[1W Return vs Nifty]))/_xlfn.STDEV.P(Table2[1W Return vs Nifty])</f>
        <v>1.0100407275812158</v>
      </c>
      <c r="O435">
        <v>696.89</v>
      </c>
      <c r="P435">
        <v>711.12931444861704</v>
      </c>
      <c r="Q435">
        <v>635.07394952869197</v>
      </c>
      <c r="R435">
        <v>58.894776676333898</v>
      </c>
      <c r="S435" s="2">
        <f>(Table2[[#This Row],[Close Price]]-Table2[[#This Row],[20D EMA]])/Table2[[#This Row],[20D EMA]]</f>
        <v>1.1780912339106655E-2</v>
      </c>
      <c r="T435" s="2">
        <f>(Table2[[#This Row],[Close Price]]-Table2[[#This Row],[50D EMA]])/Table2[[#This Row],[50D EMA]]</f>
        <v>-8.4785064068015805E-3</v>
      </c>
      <c r="U435" s="2">
        <f>(Table2[[#This Row],[Close Price]]-Table2[[#This Row],[200D EMA]])/Table2[[#This Row],[200D EMA]]</f>
        <v>0.11026440389072258</v>
      </c>
      <c r="V435">
        <v>1.3506198163515799</v>
      </c>
      <c r="W435">
        <v>696</v>
      </c>
      <c r="X435">
        <v>714.35</v>
      </c>
      <c r="Y435">
        <v>696</v>
      </c>
      <c r="Z435">
        <v>714.35</v>
      </c>
      <c r="AA435">
        <v>606.04999999999995</v>
      </c>
      <c r="AB435">
        <v>734.5</v>
      </c>
      <c r="AC435" s="2">
        <f>(Table2[[#This Row],[Close Price]]/Table2[[#This Row],[Day Low]])-1</f>
        <v>1.3074712643678099E-2</v>
      </c>
      <c r="AD435" s="2">
        <f>(Table2[[#This Row],[Day High]]/Table2[[#This Row],[Close Price]])-1</f>
        <v>1.3118706566444427E-2</v>
      </c>
      <c r="AE435" s="2">
        <f>(Table2[[#This Row],[Close Price]]/Table2[[#This Row],[Current Week Low]])-1</f>
        <v>1.3074712643678099E-2</v>
      </c>
      <c r="AF435" s="2">
        <f>(Table2[[#This Row],[Current Week High]]/Table2[[#This Row],[Close Price]])-1</f>
        <v>1.3118706566444427E-2</v>
      </c>
      <c r="AG435" s="2">
        <f>(Table2[[#This Row],[Close Price]]/Table2[[#This Row],[Current Month Low]])-1</f>
        <v>0.16343536011880211</v>
      </c>
      <c r="AH435" s="2">
        <f>(Table2[[#This Row],[Current Month High]]/Table2[[#This Row],[Close Price]])-1</f>
        <v>4.1696213303077601E-2</v>
      </c>
      <c r="AI435">
        <v>14.8844135583605</v>
      </c>
      <c r="AJ435">
        <v>71.536309451404904</v>
      </c>
      <c r="AK435" t="str">
        <f>IF(AND(Table2[[#This Row],[20D EMA]]&gt;Table2[[#This Row],[50D EMA]],Table2[[#This Row],[50D EMA]]&gt;Table2[[#This Row],[200D EMA]]),"Uptrend","Downtrend/NoTrend")</f>
        <v>Downtrend/NoTrend</v>
      </c>
      <c r="AL435">
        <v>-0.18</v>
      </c>
      <c r="AM435" t="s">
        <v>10339</v>
      </c>
      <c r="AN435">
        <v>1.04</v>
      </c>
      <c r="AO435" t="s">
        <v>10340</v>
      </c>
      <c r="AQ435">
        <f>(Table2[[#This Row],[Sharpe Ratio]]-AVERAGE(Table2[Sharpe Ratio]))/_xlfn.STDEV.P(Table2[Sharpe Ratio])</f>
        <v>-0.75063663777647549</v>
      </c>
      <c r="AR4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5">
        <f>_xlfn.RANK.AVG(Table2[[#This Row],[1Y Return vs Nifty Z-Score]],Table2[1Y Return vs Nifty Z-Score])</f>
        <v>338</v>
      </c>
      <c r="AT435">
        <f>_xlfn.RANK.AVG(Table2[[#This Row],[6M Return vs Nifty Z-Score]],Table2[6M Return vs Nifty Z-Score])</f>
        <v>374</v>
      </c>
      <c r="AU435">
        <f>_xlfn.RANK.AVG(Table2[[#This Row],[Sharpe Ratio Z-Score]],Table2[Sharpe Ratio Z-Score])</f>
        <v>547.5</v>
      </c>
      <c r="AV435">
        <f>(Table2[[#This Row],[Rank 1Y]]+Table2[[#This Row],[Rank 6M]]+Table2[[#This Row],[Rank Sharpe]])/3</f>
        <v>419.83333333333331</v>
      </c>
    </row>
    <row r="436" spans="1:48" x14ac:dyDescent="0.3">
      <c r="A436" t="s">
        <v>1165</v>
      </c>
      <c r="B436" t="s">
        <v>1166</v>
      </c>
      <c r="C436" t="s">
        <v>10301</v>
      </c>
      <c r="D436" t="s">
        <v>405</v>
      </c>
      <c r="E436">
        <v>10620.577027314999</v>
      </c>
      <c r="F436">
        <v>407.35</v>
      </c>
      <c r="G436">
        <v>25.421449102339501</v>
      </c>
      <c r="H436">
        <f>(Table2[[#This Row],[1Y Return vs Nifty]]-AVERAGE(Table2[1Y Return vs Nifty]))/_xlfn.STDEV.P(Table2[1Y Return vs Nifty])</f>
        <v>-5.4116824188763978E-2</v>
      </c>
      <c r="I436">
        <v>-7.0414281932565004</v>
      </c>
      <c r="J436">
        <f>(Table2[[#This Row],[1M Return vs Nifty]]-AVERAGE(Table2[1M Return vs Nifty]))/_xlfn.STDEV.P(Table2[1M Return vs Nifty])</f>
        <v>-0.80643930207706571</v>
      </c>
      <c r="K436">
        <v>-33.814069924328699</v>
      </c>
      <c r="L436">
        <f>(Table2[[#This Row],[6M Return vs Nifty]]-AVERAGE(Table2[6M Return vs Nifty]))/_xlfn.STDEV.P(Table2[6M Return vs Nifty])</f>
        <v>-1.3903624710315341</v>
      </c>
      <c r="M436">
        <v>-0.35599791755055699</v>
      </c>
      <c r="N436">
        <f>(Table2[[#This Row],[1W Return vs Nifty]]-AVERAGE(Table2[1W Return vs Nifty]))/_xlfn.STDEV.P(Table2[1W Return vs Nifty])</f>
        <v>-0.23465665512663977</v>
      </c>
      <c r="O436">
        <v>414.73</v>
      </c>
      <c r="P436">
        <v>421.05572149656899</v>
      </c>
      <c r="Q436">
        <v>398.28855171883799</v>
      </c>
      <c r="R436">
        <v>44.514013639905897</v>
      </c>
      <c r="S436" s="2">
        <f>(Table2[[#This Row],[Close Price]]-Table2[[#This Row],[20D EMA]])/Table2[[#This Row],[20D EMA]]</f>
        <v>-1.7794709811202458E-2</v>
      </c>
      <c r="T436" s="2">
        <f>(Table2[[#This Row],[Close Price]]-Table2[[#This Row],[50D EMA]])/Table2[[#This Row],[50D EMA]]</f>
        <v>-3.2550849678171755E-2</v>
      </c>
      <c r="U436" s="2">
        <f>(Table2[[#This Row],[Close Price]]-Table2[[#This Row],[200D EMA]])/Table2[[#This Row],[200D EMA]]</f>
        <v>2.2750963446116663E-2</v>
      </c>
      <c r="V436">
        <v>0.48776560935713098</v>
      </c>
      <c r="W436">
        <v>405.3</v>
      </c>
      <c r="X436">
        <v>411.85</v>
      </c>
      <c r="Y436">
        <v>405.3</v>
      </c>
      <c r="Z436">
        <v>411.85</v>
      </c>
      <c r="AA436">
        <v>389.45</v>
      </c>
      <c r="AB436">
        <v>448.25</v>
      </c>
      <c r="AC436" s="2">
        <f>(Table2[[#This Row],[Close Price]]/Table2[[#This Row],[Day Low]])-1</f>
        <v>5.057981741919626E-3</v>
      </c>
      <c r="AD436" s="2">
        <f>(Table2[[#This Row],[Day High]]/Table2[[#This Row],[Close Price]])-1</f>
        <v>1.1047011169755816E-2</v>
      </c>
      <c r="AE436" s="2">
        <f>(Table2[[#This Row],[Close Price]]/Table2[[#This Row],[Current Week Low]])-1</f>
        <v>5.057981741919626E-3</v>
      </c>
      <c r="AF436" s="2">
        <f>(Table2[[#This Row],[Current Week High]]/Table2[[#This Row],[Close Price]])-1</f>
        <v>1.1047011169755816E-2</v>
      </c>
      <c r="AG436" s="2">
        <f>(Table2[[#This Row],[Close Price]]/Table2[[#This Row],[Current Month Low]])-1</f>
        <v>4.5962254461419993E-2</v>
      </c>
      <c r="AH436" s="2">
        <f>(Table2[[#This Row],[Current Month High]]/Table2[[#This Row],[Close Price]])-1</f>
        <v>0.10040505707622427</v>
      </c>
      <c r="AI436">
        <v>35.988707499693099</v>
      </c>
      <c r="AJ436">
        <v>65.589430894308904</v>
      </c>
      <c r="AK436" t="str">
        <f>IF(AND(Table2[[#This Row],[20D EMA]]&gt;Table2[[#This Row],[50D EMA]],Table2[[#This Row],[50D EMA]]&gt;Table2[[#This Row],[200D EMA]]),"Uptrend","Downtrend/NoTrend")</f>
        <v>Downtrend/NoTrend</v>
      </c>
      <c r="AL436">
        <v>-0.04</v>
      </c>
      <c r="AM436" t="s">
        <v>10339</v>
      </c>
      <c r="AN436">
        <v>-2.11</v>
      </c>
      <c r="AO436" t="s">
        <v>10339</v>
      </c>
      <c r="AP436">
        <v>0.101578982970758</v>
      </c>
      <c r="AQ436">
        <f>(Table2[[#This Row],[Sharpe Ratio]]-AVERAGE(Table2[Sharpe Ratio]))/_xlfn.STDEV.P(Table2[Sharpe Ratio])</f>
        <v>0.40798300802982285</v>
      </c>
      <c r="AR4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6">
        <f>_xlfn.RANK.AVG(Table2[[#This Row],[1Y Return vs Nifty Z-Score]],Table2[1Y Return vs Nifty Z-Score])</f>
        <v>316</v>
      </c>
      <c r="AT436">
        <f>_xlfn.RANK.AVG(Table2[[#This Row],[6M Return vs Nifty Z-Score]],Table2[6M Return vs Nifty Z-Score])</f>
        <v>709</v>
      </c>
      <c r="AU436">
        <f>_xlfn.RANK.AVG(Table2[[#This Row],[Sharpe Ratio Z-Score]],Table2[Sharpe Ratio Z-Score])</f>
        <v>235</v>
      </c>
      <c r="AV436">
        <f>(Table2[[#This Row],[Rank 1Y]]+Table2[[#This Row],[Rank 6M]]+Table2[[#This Row],[Rank Sharpe]])/3</f>
        <v>420</v>
      </c>
    </row>
    <row r="437" spans="1:48" x14ac:dyDescent="0.3">
      <c r="A437" t="s">
        <v>1146</v>
      </c>
      <c r="B437" t="s">
        <v>1147</v>
      </c>
      <c r="C437" t="s">
        <v>10299</v>
      </c>
      <c r="D437" t="s">
        <v>283</v>
      </c>
      <c r="E437">
        <v>10772.271456525001</v>
      </c>
      <c r="F437">
        <v>2102.25</v>
      </c>
      <c r="G437">
        <v>27.800851547078601</v>
      </c>
      <c r="H437">
        <f>(Table2[[#This Row],[1Y Return vs Nifty]]-AVERAGE(Table2[1Y Return vs Nifty]))/_xlfn.STDEV.P(Table2[1Y Return vs Nifty])</f>
        <v>-1.6382090132908263E-2</v>
      </c>
      <c r="I437">
        <v>-0.110987126402705</v>
      </c>
      <c r="J437">
        <f>(Table2[[#This Row],[1M Return vs Nifty]]-AVERAGE(Table2[1M Return vs Nifty]))/_xlfn.STDEV.P(Table2[1M Return vs Nifty])</f>
        <v>-0.15455875689423135</v>
      </c>
      <c r="K437">
        <v>10.9838506023343</v>
      </c>
      <c r="L437">
        <f>(Table2[[#This Row],[6M Return vs Nifty]]-AVERAGE(Table2[6M Return vs Nifty]))/_xlfn.STDEV.P(Table2[6M Return vs Nifty])</f>
        <v>0.14679764198041284</v>
      </c>
      <c r="M437">
        <v>-2.7318835711280798</v>
      </c>
      <c r="N437">
        <f>(Table2[[#This Row],[1W Return vs Nifty]]-AVERAGE(Table2[1W Return vs Nifty]))/_xlfn.STDEV.P(Table2[1W Return vs Nifty])</f>
        <v>-0.74334037059181379</v>
      </c>
      <c r="O437">
        <v>2070.34</v>
      </c>
      <c r="P437">
        <v>2029.9091953166401</v>
      </c>
      <c r="Q437">
        <v>1823.8968235495199</v>
      </c>
      <c r="R437">
        <v>56.854152389002202</v>
      </c>
      <c r="S437" s="2">
        <f>(Table2[[#This Row],[Close Price]]-Table2[[#This Row],[20D EMA]])/Table2[[#This Row],[20D EMA]]</f>
        <v>1.541292734526689E-2</v>
      </c>
      <c r="T437" s="2">
        <f>(Table2[[#This Row],[Close Price]]-Table2[[#This Row],[50D EMA]])/Table2[[#This Row],[50D EMA]]</f>
        <v>3.5637458488420551E-2</v>
      </c>
      <c r="U437" s="2">
        <f>(Table2[[#This Row],[Close Price]]-Table2[[#This Row],[200D EMA]])/Table2[[#This Row],[200D EMA]]</f>
        <v>0.15261454094139587</v>
      </c>
      <c r="V437">
        <v>0.88819519309794603</v>
      </c>
      <c r="W437">
        <v>2065.0500000000002</v>
      </c>
      <c r="X437">
        <v>2110.9499999999998</v>
      </c>
      <c r="Y437">
        <v>2065.0500000000002</v>
      </c>
      <c r="Z437">
        <v>2110.9499999999998</v>
      </c>
      <c r="AA437">
        <v>1965.1</v>
      </c>
      <c r="AB437">
        <v>2169.6999999999998</v>
      </c>
      <c r="AC437" s="2">
        <f>(Table2[[#This Row],[Close Price]]/Table2[[#This Row],[Day Low]])-1</f>
        <v>1.8014091668482557E-2</v>
      </c>
      <c r="AD437" s="2">
        <f>(Table2[[#This Row],[Day High]]/Table2[[#This Row],[Close Price]])-1</f>
        <v>4.138423118087653E-3</v>
      </c>
      <c r="AE437" s="2">
        <f>(Table2[[#This Row],[Close Price]]/Table2[[#This Row],[Current Week Low]])-1</f>
        <v>1.8014091668482557E-2</v>
      </c>
      <c r="AF437" s="2">
        <f>(Table2[[#This Row],[Current Week High]]/Table2[[#This Row],[Close Price]])-1</f>
        <v>4.138423118087653E-3</v>
      </c>
      <c r="AG437" s="2">
        <f>(Table2[[#This Row],[Close Price]]/Table2[[#This Row],[Current Month Low]])-1</f>
        <v>6.9792885858226184E-2</v>
      </c>
      <c r="AH437" s="2">
        <f>(Table2[[#This Row],[Current Month High]]/Table2[[#This Row],[Close Price]])-1</f>
        <v>3.2084671185634406E-2</v>
      </c>
      <c r="AI437">
        <v>3.2084671185634401</v>
      </c>
      <c r="AJ437">
        <v>59.7211669958972</v>
      </c>
      <c r="AK437" t="str">
        <f>IF(AND(Table2[[#This Row],[20D EMA]]&gt;Table2[[#This Row],[50D EMA]],Table2[[#This Row],[50D EMA]]&gt;Table2[[#This Row],[200D EMA]]),"Uptrend","Downtrend/NoTrend")</f>
        <v>Uptrend</v>
      </c>
      <c r="AL437">
        <v>-0.09</v>
      </c>
      <c r="AM437" t="s">
        <v>10339</v>
      </c>
      <c r="AN437">
        <v>-0.1</v>
      </c>
      <c r="AO437" t="s">
        <v>10339</v>
      </c>
      <c r="AP437">
        <v>-6.2786880578240001E-2</v>
      </c>
      <c r="AQ437">
        <f>(Table2[[#This Row],[Sharpe Ratio]]-AVERAGE(Table2[Sharpe Ratio]))/_xlfn.STDEV.P(Table2[Sharpe Ratio])</f>
        <v>-1.4667898341299428</v>
      </c>
      <c r="AR4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-2.2342734097684831</v>
      </c>
      <c r="AS437">
        <f>_xlfn.RANK.AVG(Table2[[#This Row],[1Y Return vs Nifty Z-Score]],Table2[1Y Return vs Nifty Z-Score])</f>
        <v>306</v>
      </c>
      <c r="AT437">
        <f>_xlfn.RANK.AVG(Table2[[#This Row],[6M Return vs Nifty Z-Score]],Table2[6M Return vs Nifty Z-Score])</f>
        <v>281</v>
      </c>
      <c r="AU437">
        <f>_xlfn.RANK.AVG(Table2[[#This Row],[Sharpe Ratio Z-Score]],Table2[Sharpe Ratio Z-Score])</f>
        <v>681</v>
      </c>
      <c r="AV437">
        <f>(Table2[[#This Row],[Rank 1Y]]+Table2[[#This Row],[Rank 6M]]+Table2[[#This Row],[Rank Sharpe]])/3</f>
        <v>422.66666666666669</v>
      </c>
    </row>
    <row r="438" spans="1:48" x14ac:dyDescent="0.3">
      <c r="A438" t="s">
        <v>498</v>
      </c>
      <c r="B438" t="s">
        <v>499</v>
      </c>
      <c r="C438" t="s">
        <v>10299</v>
      </c>
      <c r="D438" t="s">
        <v>500</v>
      </c>
      <c r="E438">
        <v>42292.984479749997</v>
      </c>
      <c r="F438">
        <v>353.25</v>
      </c>
      <c r="G438">
        <v>6.0990182776321404</v>
      </c>
      <c r="H438">
        <f>(Table2[[#This Row],[1Y Return vs Nifty]]-AVERAGE(Table2[1Y Return vs Nifty]))/_xlfn.STDEV.P(Table2[1Y Return vs Nifty])</f>
        <v>-0.36054955484982265</v>
      </c>
      <c r="I438">
        <v>-4.6158465319852997</v>
      </c>
      <c r="J438">
        <f>(Table2[[#This Row],[1M Return vs Nifty]]-AVERAGE(Table2[1M Return vs Nifty]))/_xlfn.STDEV.P(Table2[1M Return vs Nifty])</f>
        <v>-0.57828795059998483</v>
      </c>
      <c r="K438">
        <v>16.361973367256098</v>
      </c>
      <c r="L438">
        <f>(Table2[[#This Row],[6M Return vs Nifty]]-AVERAGE(Table2[6M Return vs Nifty]))/_xlfn.STDEV.P(Table2[6M Return vs Nifty])</f>
        <v>0.33133825681093632</v>
      </c>
      <c r="M438">
        <v>0.62052992481705305</v>
      </c>
      <c r="N438">
        <f>(Table2[[#This Row],[1W Return vs Nifty]]-AVERAGE(Table2[1W Return vs Nifty]))/_xlfn.STDEV.P(Table2[1W Return vs Nifty])</f>
        <v>-2.5579332586825314E-2</v>
      </c>
      <c r="O438">
        <v>347.52</v>
      </c>
      <c r="P438">
        <v>342.295403618705</v>
      </c>
      <c r="Q438">
        <v>304.81992805144</v>
      </c>
      <c r="R438">
        <v>58.424421934254603</v>
      </c>
      <c r="S438" s="2">
        <f>(Table2[[#This Row],[Close Price]]-Table2[[#This Row],[20D EMA]])/Table2[[#This Row],[20D EMA]]</f>
        <v>1.6488259668508341E-2</v>
      </c>
      <c r="T438" s="2">
        <f>(Table2[[#This Row],[Close Price]]-Table2[[#This Row],[50D EMA]])/Table2[[#This Row],[50D EMA]]</f>
        <v>3.2003340580926173E-2</v>
      </c>
      <c r="U438" s="2">
        <f>(Table2[[#This Row],[Close Price]]-Table2[[#This Row],[200D EMA]])/Table2[[#This Row],[200D EMA]]</f>
        <v>0.15888092441379739</v>
      </c>
      <c r="V438">
        <v>0.505234560245438</v>
      </c>
      <c r="W438">
        <v>352</v>
      </c>
      <c r="X438">
        <v>355.75</v>
      </c>
      <c r="Y438">
        <v>352</v>
      </c>
      <c r="Z438">
        <v>355.75</v>
      </c>
      <c r="AA438">
        <v>323.35000000000002</v>
      </c>
      <c r="AB438">
        <v>370.45</v>
      </c>
      <c r="AC438" s="2">
        <f>(Table2[[#This Row],[Close Price]]/Table2[[#This Row],[Day Low]])-1</f>
        <v>3.5511363636364646E-3</v>
      </c>
      <c r="AD438" s="2">
        <f>(Table2[[#This Row],[Day High]]/Table2[[#This Row],[Close Price]])-1</f>
        <v>7.077140835102691E-3</v>
      </c>
      <c r="AE438" s="2">
        <f>(Table2[[#This Row],[Close Price]]/Table2[[#This Row],[Current Week Low]])-1</f>
        <v>3.5511363636364646E-3</v>
      </c>
      <c r="AF438" s="2">
        <f>(Table2[[#This Row],[Current Week High]]/Table2[[#This Row],[Close Price]])-1</f>
        <v>7.077140835102691E-3</v>
      </c>
      <c r="AG438" s="2">
        <f>(Table2[[#This Row],[Close Price]]/Table2[[#This Row],[Current Month Low]])-1</f>
        <v>9.246946033709591E-2</v>
      </c>
      <c r="AH438" s="2">
        <f>(Table2[[#This Row],[Current Month High]]/Table2[[#This Row],[Close Price]])-1</f>
        <v>4.8690728945506079E-2</v>
      </c>
      <c r="AI438">
        <v>6.6666666666666599</v>
      </c>
      <c r="AJ438">
        <v>62.413793103448199</v>
      </c>
      <c r="AK438" t="str">
        <f>IF(AND(Table2[[#This Row],[20D EMA]]&gt;Table2[[#This Row],[50D EMA]],Table2[[#This Row],[50D EMA]]&gt;Table2[[#This Row],[200D EMA]]),"Uptrend","Downtrend/NoTrend")</f>
        <v>Uptrend</v>
      </c>
      <c r="AL438">
        <v>-0.01</v>
      </c>
      <c r="AM438" t="s">
        <v>10339</v>
      </c>
      <c r="AN438">
        <v>1.85</v>
      </c>
      <c r="AO438" t="s">
        <v>10340</v>
      </c>
      <c r="AP438">
        <v>-3.5276489393352997E-2</v>
      </c>
      <c r="AQ438">
        <f>(Table2[[#This Row],[Sharpe Ratio]]-AVERAGE(Table2[Sharpe Ratio]))/_xlfn.STDEV.P(Table2[Sharpe Ratio])</f>
        <v>-1.1530036673615454</v>
      </c>
      <c r="AR4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-1.7860822485872418</v>
      </c>
      <c r="AS438">
        <f>_xlfn.RANK.AVG(Table2[[#This Row],[1Y Return vs Nifty Z-Score]],Table2[1Y Return vs Nifty Z-Score])</f>
        <v>403</v>
      </c>
      <c r="AT438">
        <f>_xlfn.RANK.AVG(Table2[[#This Row],[6M Return vs Nifty Z-Score]],Table2[6M Return vs Nifty Z-Score])</f>
        <v>221</v>
      </c>
      <c r="AU438">
        <f>_xlfn.RANK.AVG(Table2[[#This Row],[Sharpe Ratio Z-Score]],Table2[Sharpe Ratio Z-Score])</f>
        <v>645</v>
      </c>
      <c r="AV438">
        <f>(Table2[[#This Row],[Rank 1Y]]+Table2[[#This Row],[Rank 6M]]+Table2[[#This Row],[Rank Sharpe]])/3</f>
        <v>423</v>
      </c>
    </row>
    <row r="439" spans="1:48" x14ac:dyDescent="0.3">
      <c r="A439" t="s">
        <v>1051</v>
      </c>
      <c r="B439" t="s">
        <v>1052</v>
      </c>
      <c r="C439" t="s">
        <v>10301</v>
      </c>
      <c r="D439" t="s">
        <v>222</v>
      </c>
      <c r="E439">
        <v>12964.65240915</v>
      </c>
      <c r="F439">
        <v>1579.5</v>
      </c>
      <c r="G439">
        <v>1.7296211518757101</v>
      </c>
      <c r="H439">
        <f>(Table2[[#This Row],[1Y Return vs Nifty]]-AVERAGE(Table2[1Y Return vs Nifty]))/_xlfn.STDEV.P(Table2[1Y Return vs Nifty])</f>
        <v>-0.42984343949274528</v>
      </c>
      <c r="I439">
        <v>-7.2631329044891499</v>
      </c>
      <c r="J439">
        <f>(Table2[[#This Row],[1M Return vs Nifty]]-AVERAGE(Table2[1M Return vs Nifty]))/_xlfn.STDEV.P(Table2[1M Return vs Nifty])</f>
        <v>-0.82729295145288428</v>
      </c>
      <c r="K439">
        <v>-34.687739318676599</v>
      </c>
      <c r="L439">
        <f>(Table2[[#This Row],[6M Return vs Nifty]]-AVERAGE(Table2[6M Return vs Nifty]))/_xlfn.STDEV.P(Table2[6M Return vs Nifty])</f>
        <v>-1.4203408657686645</v>
      </c>
      <c r="M439">
        <v>-3.4725890338847698</v>
      </c>
      <c r="N439">
        <f>(Table2[[#This Row],[1W Return vs Nifty]]-AVERAGE(Table2[1W Return vs Nifty]))/_xlfn.STDEV.P(Table2[1W Return vs Nifty])</f>
        <v>-0.9019274668576106</v>
      </c>
      <c r="O439">
        <v>1628.51</v>
      </c>
      <c r="P439">
        <v>1685.06694711713</v>
      </c>
      <c r="Q439">
        <v>1605.26194027871</v>
      </c>
      <c r="R439">
        <v>37.986521709245501</v>
      </c>
      <c r="S439" s="2">
        <f>(Table2[[#This Row],[Close Price]]-Table2[[#This Row],[20D EMA]])/Table2[[#This Row],[20D EMA]]</f>
        <v>-3.0094994811207785E-2</v>
      </c>
      <c r="T439" s="2">
        <f>(Table2[[#This Row],[Close Price]]-Table2[[#This Row],[50D EMA]])/Table2[[#This Row],[50D EMA]]</f>
        <v>-6.2648518088695246E-2</v>
      </c>
      <c r="U439" s="2">
        <f>(Table2[[#This Row],[Close Price]]-Table2[[#This Row],[200D EMA]])/Table2[[#This Row],[200D EMA]]</f>
        <v>-1.6048433985943199E-2</v>
      </c>
      <c r="V439">
        <v>1.26197227539056</v>
      </c>
      <c r="W439">
        <v>1567.15</v>
      </c>
      <c r="X439">
        <v>1602</v>
      </c>
      <c r="Y439">
        <v>1567.15</v>
      </c>
      <c r="Z439">
        <v>1602</v>
      </c>
      <c r="AA439">
        <v>1527.55</v>
      </c>
      <c r="AB439">
        <v>1742</v>
      </c>
      <c r="AC439" s="2">
        <f>(Table2[[#This Row],[Close Price]]/Table2[[#This Row],[Day Low]])-1</f>
        <v>7.8805474906677997E-3</v>
      </c>
      <c r="AD439" s="2">
        <f>(Table2[[#This Row],[Day High]]/Table2[[#This Row],[Close Price]])-1</f>
        <v>1.4245014245014342E-2</v>
      </c>
      <c r="AE439" s="2">
        <f>(Table2[[#This Row],[Close Price]]/Table2[[#This Row],[Current Week Low]])-1</f>
        <v>7.8805474906677997E-3</v>
      </c>
      <c r="AF439" s="2">
        <f>(Table2[[#This Row],[Current Week High]]/Table2[[#This Row],[Close Price]])-1</f>
        <v>1.4245014245014342E-2</v>
      </c>
      <c r="AG439" s="2">
        <f>(Table2[[#This Row],[Close Price]]/Table2[[#This Row],[Current Month Low]])-1</f>
        <v>3.4008706752643114E-2</v>
      </c>
      <c r="AH439" s="2">
        <f>(Table2[[#This Row],[Current Month High]]/Table2[[#This Row],[Close Price]])-1</f>
        <v>0.10288065843621408</v>
      </c>
      <c r="AI439">
        <v>40.674264007597301</v>
      </c>
      <c r="AJ439">
        <v>55.157170923379098</v>
      </c>
      <c r="AK439" t="str">
        <f>IF(AND(Table2[[#This Row],[20D EMA]]&gt;Table2[[#This Row],[50D EMA]],Table2[[#This Row],[50D EMA]]&gt;Table2[[#This Row],[200D EMA]]),"Uptrend","Downtrend/NoTrend")</f>
        <v>Downtrend/NoTrend</v>
      </c>
      <c r="AL439">
        <v>-0.1</v>
      </c>
      <c r="AM439" t="s">
        <v>10339</v>
      </c>
      <c r="AN439">
        <v>-0.25</v>
      </c>
      <c r="AO439" t="s">
        <v>10339</v>
      </c>
      <c r="AP439">
        <v>0.15322529245734801</v>
      </c>
      <c r="AQ439">
        <f>(Table2[[#This Row],[Sharpe Ratio]]-AVERAGE(Table2[Sharpe Ratio]))/_xlfn.STDEV.P(Table2[Sharpe Ratio])</f>
        <v>0.99706577943127839</v>
      </c>
      <c r="AR4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9">
        <f>_xlfn.RANK.AVG(Table2[[#This Row],[1Y Return vs Nifty Z-Score]],Table2[1Y Return vs Nifty Z-Score])</f>
        <v>437</v>
      </c>
      <c r="AT439">
        <f>_xlfn.RANK.AVG(Table2[[#This Row],[6M Return vs Nifty Z-Score]],Table2[6M Return vs Nifty Z-Score])</f>
        <v>713</v>
      </c>
      <c r="AU439">
        <f>_xlfn.RANK.AVG(Table2[[#This Row],[Sharpe Ratio Z-Score]],Table2[Sharpe Ratio Z-Score])</f>
        <v>120</v>
      </c>
      <c r="AV439">
        <f>(Table2[[#This Row],[Rank 1Y]]+Table2[[#This Row],[Rank 6M]]+Table2[[#This Row],[Rank Sharpe]])/3</f>
        <v>423.33333333333331</v>
      </c>
    </row>
    <row r="440" spans="1:48" x14ac:dyDescent="0.3">
      <c r="A440" t="s">
        <v>1140</v>
      </c>
      <c r="B440" t="s">
        <v>1141</v>
      </c>
      <c r="C440" t="s">
        <v>10307</v>
      </c>
      <c r="D440" t="s">
        <v>139</v>
      </c>
      <c r="E440">
        <v>10976.080568543999</v>
      </c>
      <c r="F440">
        <v>203.84</v>
      </c>
      <c r="G440">
        <v>-0.64246999098634905</v>
      </c>
      <c r="H440">
        <f>(Table2[[#This Row],[1Y Return vs Nifty]]-AVERAGE(Table2[1Y Return vs Nifty]))/_xlfn.STDEV.P(Table2[1Y Return vs Nifty])</f>
        <v>-0.46746222425530587</v>
      </c>
      <c r="I440">
        <v>-0.68838384661818097</v>
      </c>
      <c r="J440">
        <f>(Table2[[#This Row],[1M Return vs Nifty]]-AVERAGE(Table2[1M Return vs Nifty]))/_xlfn.STDEV.P(Table2[1M Return vs Nifty])</f>
        <v>-0.20886896386807352</v>
      </c>
      <c r="K440">
        <v>-38.6631736142904</v>
      </c>
      <c r="L440">
        <f>(Table2[[#This Row],[6M Return vs Nifty]]-AVERAGE(Table2[6M Return vs Nifty]))/_xlfn.STDEV.P(Table2[6M Return vs Nifty])</f>
        <v>-1.5567507472827</v>
      </c>
      <c r="M440">
        <v>1.70575789613522</v>
      </c>
      <c r="N440">
        <f>(Table2[[#This Row],[1W Return vs Nifty]]-AVERAGE(Table2[1W Return vs Nifty]))/_xlfn.STDEV.P(Table2[1W Return vs Nifty])</f>
        <v>0.20677098938494964</v>
      </c>
      <c r="O440">
        <v>203.4</v>
      </c>
      <c r="P440">
        <v>204.06899923336201</v>
      </c>
      <c r="Q440">
        <v>198.54883383118701</v>
      </c>
      <c r="R440">
        <v>50.882153314628198</v>
      </c>
      <c r="S440" s="2">
        <f>(Table2[[#This Row],[Close Price]]-Table2[[#This Row],[20D EMA]])/Table2[[#This Row],[20D EMA]]</f>
        <v>2.1632251720747181E-3</v>
      </c>
      <c r="T440" s="2">
        <f>(Table2[[#This Row],[Close Price]]-Table2[[#This Row],[50D EMA]])/Table2[[#This Row],[50D EMA]]</f>
        <v>-1.1221657097466951E-3</v>
      </c>
      <c r="U440" s="2">
        <f>(Table2[[#This Row],[Close Price]]-Table2[[#This Row],[200D EMA]])/Table2[[#This Row],[200D EMA]]</f>
        <v>2.6649192879731151E-2</v>
      </c>
      <c r="V440">
        <v>0.66877590925707697</v>
      </c>
      <c r="W440">
        <v>203.01</v>
      </c>
      <c r="X440">
        <v>208.83</v>
      </c>
      <c r="Y440">
        <v>203.01</v>
      </c>
      <c r="Z440">
        <v>208.83</v>
      </c>
      <c r="AA440">
        <v>190.91</v>
      </c>
      <c r="AB440">
        <v>218.5</v>
      </c>
      <c r="AC440" s="2">
        <f>(Table2[[#This Row],[Close Price]]/Table2[[#This Row],[Day Low]])-1</f>
        <v>4.0884685483473238E-3</v>
      </c>
      <c r="AD440" s="2">
        <f>(Table2[[#This Row],[Day High]]/Table2[[#This Row],[Close Price]])-1</f>
        <v>2.447998430141296E-2</v>
      </c>
      <c r="AE440" s="2">
        <f>(Table2[[#This Row],[Close Price]]/Table2[[#This Row],[Current Week Low]])-1</f>
        <v>4.0884685483473238E-3</v>
      </c>
      <c r="AF440" s="2">
        <f>(Table2[[#This Row],[Current Week High]]/Table2[[#This Row],[Close Price]])-1</f>
        <v>2.447998430141296E-2</v>
      </c>
      <c r="AG440" s="2">
        <f>(Table2[[#This Row],[Close Price]]/Table2[[#This Row],[Current Month Low]])-1</f>
        <v>6.7728248913100364E-2</v>
      </c>
      <c r="AH440" s="2">
        <f>(Table2[[#This Row],[Current Month High]]/Table2[[#This Row],[Close Price]])-1</f>
        <v>7.1919152276295195E-2</v>
      </c>
      <c r="AI440">
        <v>39.766483516483497</v>
      </c>
      <c r="AJ440">
        <v>50.3799336038362</v>
      </c>
      <c r="AK440" t="str">
        <f>IF(AND(Table2[[#This Row],[20D EMA]]&gt;Table2[[#This Row],[50D EMA]],Table2[[#This Row],[50D EMA]]&gt;Table2[[#This Row],[200D EMA]]),"Uptrend","Downtrend/NoTrend")</f>
        <v>Downtrend/NoTrend</v>
      </c>
      <c r="AL440">
        <v>0.11</v>
      </c>
      <c r="AM440" t="s">
        <v>10340</v>
      </c>
      <c r="AN440">
        <v>-1.48</v>
      </c>
      <c r="AO440" t="s">
        <v>10339</v>
      </c>
      <c r="AP440">
        <v>0.165310572851952</v>
      </c>
      <c r="AQ440">
        <f>(Table2[[#This Row],[Sharpe Ratio]]-AVERAGE(Table2[Sharpe Ratio]))/_xlfn.STDEV.P(Table2[Sharpe Ratio])</f>
        <v>1.1349116495193532</v>
      </c>
      <c r="AR4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0">
        <f>_xlfn.RANK.AVG(Table2[[#This Row],[1Y Return vs Nifty Z-Score]],Table2[1Y Return vs Nifty Z-Score])</f>
        <v>463</v>
      </c>
      <c r="AT440">
        <f>_xlfn.RANK.AVG(Table2[[#This Row],[6M Return vs Nifty Z-Score]],Table2[6M Return vs Nifty Z-Score])</f>
        <v>718</v>
      </c>
      <c r="AU440">
        <f>_xlfn.RANK.AVG(Table2[[#This Row],[Sharpe Ratio Z-Score]],Table2[Sharpe Ratio Z-Score])</f>
        <v>94</v>
      </c>
      <c r="AV440">
        <f>(Table2[[#This Row],[Rank 1Y]]+Table2[[#This Row],[Rank 6M]]+Table2[[#This Row],[Rank Sharpe]])/3</f>
        <v>425</v>
      </c>
    </row>
    <row r="441" spans="1:48" x14ac:dyDescent="0.3">
      <c r="A441" t="s">
        <v>1107</v>
      </c>
      <c r="B441" t="s">
        <v>1108</v>
      </c>
      <c r="C441" t="s">
        <v>10303</v>
      </c>
      <c r="D441" t="s">
        <v>908</v>
      </c>
      <c r="E441">
        <v>11417.178709872</v>
      </c>
      <c r="F441">
        <v>82.68</v>
      </c>
      <c r="G441">
        <v>13.2263403378868</v>
      </c>
      <c r="H441">
        <f>(Table2[[#This Row],[1Y Return vs Nifty]]-AVERAGE(Table2[1Y Return vs Nifty]))/_xlfn.STDEV.P(Table2[1Y Return vs Nifty])</f>
        <v>-0.24751798128445501</v>
      </c>
      <c r="I441">
        <v>6.8178019744446798</v>
      </c>
      <c r="J441">
        <f>(Table2[[#This Row],[1M Return vs Nifty]]-AVERAGE(Table2[1M Return vs Nifty]))/_xlfn.STDEV.P(Table2[1M Return vs Nifty])</f>
        <v>0.49716640358934733</v>
      </c>
      <c r="K441">
        <v>-12.2280659055491</v>
      </c>
      <c r="L441">
        <f>(Table2[[#This Row],[6M Return vs Nifty]]-AVERAGE(Table2[6M Return vs Nifty]))/_xlfn.STDEV.P(Table2[6M Return vs Nifty])</f>
        <v>-0.64967754666691524</v>
      </c>
      <c r="M441">
        <v>0.59365134670143904</v>
      </c>
      <c r="N441">
        <f>(Table2[[#This Row],[1W Return vs Nifty]]-AVERAGE(Table2[1W Return vs Nifty]))/_xlfn.STDEV.P(Table2[1W Return vs Nifty])</f>
        <v>-3.1334110794136595E-2</v>
      </c>
      <c r="O441">
        <v>79.94</v>
      </c>
      <c r="P441">
        <v>78.672612828921501</v>
      </c>
      <c r="Q441">
        <v>73.588189268489799</v>
      </c>
      <c r="R441">
        <v>61.052926982652203</v>
      </c>
      <c r="S441" s="2">
        <f>(Table2[[#This Row],[Close Price]]-Table2[[#This Row],[20D EMA]])/Table2[[#This Row],[20D EMA]]</f>
        <v>3.427570678008518E-2</v>
      </c>
      <c r="T441" s="2">
        <f>(Table2[[#This Row],[Close Price]]-Table2[[#This Row],[50D EMA]])/Table2[[#This Row],[50D EMA]]</f>
        <v>5.0937512140251634E-2</v>
      </c>
      <c r="U441" s="2">
        <f>(Table2[[#This Row],[Close Price]]-Table2[[#This Row],[200D EMA]])/Table2[[#This Row],[200D EMA]]</f>
        <v>0.12354986339368033</v>
      </c>
      <c r="V441">
        <v>2.7666706591766799</v>
      </c>
      <c r="W441">
        <v>81.180000000000007</v>
      </c>
      <c r="X441">
        <v>84.33</v>
      </c>
      <c r="Y441">
        <v>81.180000000000007</v>
      </c>
      <c r="Z441">
        <v>84.33</v>
      </c>
      <c r="AA441">
        <v>71</v>
      </c>
      <c r="AB441">
        <v>92.1</v>
      </c>
      <c r="AC441" s="2">
        <f>(Table2[[#This Row],[Close Price]]/Table2[[#This Row],[Day Low]])-1</f>
        <v>1.8477457501847816E-2</v>
      </c>
      <c r="AD441" s="2">
        <f>(Table2[[#This Row],[Day High]]/Table2[[#This Row],[Close Price]])-1</f>
        <v>1.9956458635703722E-2</v>
      </c>
      <c r="AE441" s="2">
        <f>(Table2[[#This Row],[Close Price]]/Table2[[#This Row],[Current Week Low]])-1</f>
        <v>1.8477457501847816E-2</v>
      </c>
      <c r="AF441" s="2">
        <f>(Table2[[#This Row],[Current Week High]]/Table2[[#This Row],[Close Price]])-1</f>
        <v>1.9956458635703722E-2</v>
      </c>
      <c r="AG441" s="2">
        <f>(Table2[[#This Row],[Close Price]]/Table2[[#This Row],[Current Month Low]])-1</f>
        <v>0.16450704225352131</v>
      </c>
      <c r="AH441" s="2">
        <f>(Table2[[#This Row],[Current Month High]]/Table2[[#This Row],[Close Price]])-1</f>
        <v>0.11393323657474586</v>
      </c>
      <c r="AI441">
        <v>14.7194000967585</v>
      </c>
      <c r="AJ441">
        <v>71.180124223602505</v>
      </c>
      <c r="AK441" t="str">
        <f>IF(AND(Table2[[#This Row],[20D EMA]]&gt;Table2[[#This Row],[50D EMA]],Table2[[#This Row],[50D EMA]]&gt;Table2[[#This Row],[200D EMA]]),"Uptrend","Downtrend/NoTrend")</f>
        <v>Uptrend</v>
      </c>
      <c r="AL441">
        <v>0</v>
      </c>
      <c r="AM441">
        <v>0</v>
      </c>
      <c r="AN441">
        <v>10.89</v>
      </c>
      <c r="AO441" t="s">
        <v>10340</v>
      </c>
      <c r="AP441">
        <v>6.0407264332677998E-2</v>
      </c>
      <c r="AQ441">
        <f>(Table2[[#This Row],[Sharpe Ratio]]-AVERAGE(Table2[Sharpe Ratio]))/_xlfn.STDEV.P(Table2[Sharpe Ratio])</f>
        <v>-6.1625573101779088E-2</v>
      </c>
      <c r="AR4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-0.49298880825793862</v>
      </c>
      <c r="AS441">
        <f>_xlfn.RANK.AVG(Table2[[#This Row],[1Y Return vs Nifty Z-Score]],Table2[1Y Return vs Nifty Z-Score])</f>
        <v>371</v>
      </c>
      <c r="AT441">
        <f>_xlfn.RANK.AVG(Table2[[#This Row],[6M Return vs Nifty Z-Score]],Table2[6M Return vs Nifty Z-Score])</f>
        <v>541</v>
      </c>
      <c r="AU441">
        <f>_xlfn.RANK.AVG(Table2[[#This Row],[Sharpe Ratio Z-Score]],Table2[Sharpe Ratio Z-Score])</f>
        <v>364</v>
      </c>
      <c r="AV441">
        <f>(Table2[[#This Row],[Rank 1Y]]+Table2[[#This Row],[Rank 6M]]+Table2[[#This Row],[Rank Sharpe]])/3</f>
        <v>425.33333333333331</v>
      </c>
    </row>
    <row r="442" spans="1:48" x14ac:dyDescent="0.3">
      <c r="A442" t="s">
        <v>1333</v>
      </c>
      <c r="B442" t="s">
        <v>1334</v>
      </c>
      <c r="C442" t="s">
        <v>10299</v>
      </c>
      <c r="D442" t="s">
        <v>51</v>
      </c>
      <c r="E442">
        <v>8538.5748553800004</v>
      </c>
      <c r="F442">
        <v>524.45000000000005</v>
      </c>
      <c r="G442">
        <v>8.0675151254505</v>
      </c>
      <c r="H442">
        <f>(Table2[[#This Row],[1Y Return vs Nifty]]-AVERAGE(Table2[1Y Return vs Nifty]))/_xlfn.STDEV.P(Table2[1Y Return vs Nifty])</f>
        <v>-0.32933133650830088</v>
      </c>
      <c r="I442">
        <v>4.8183821300898204</v>
      </c>
      <c r="J442">
        <f>(Table2[[#This Row],[1M Return vs Nifty]]-AVERAGE(Table2[1M Return vs Nifty]))/_xlfn.STDEV.P(Table2[1M Return vs Nifty])</f>
        <v>0.30910003297678845</v>
      </c>
      <c r="K442">
        <v>-4.3855563283605399</v>
      </c>
      <c r="L442">
        <f>(Table2[[#This Row],[6M Return vs Nifty]]-AVERAGE(Table2[6M Return vs Nifty]))/_xlfn.STDEV.P(Table2[6M Return vs Nifty])</f>
        <v>-0.38057592841672461</v>
      </c>
      <c r="M442">
        <v>8.9939519456909593</v>
      </c>
      <c r="N442">
        <f>(Table2[[#This Row],[1W Return vs Nifty]]-AVERAGE(Table2[1W Return vs Nifty]))/_xlfn.STDEV.P(Table2[1W Return vs Nifty])</f>
        <v>1.767193572254937</v>
      </c>
      <c r="O442">
        <v>505.42</v>
      </c>
      <c r="P442">
        <v>492.44307703721302</v>
      </c>
      <c r="Q442">
        <v>445.92941403168101</v>
      </c>
      <c r="R442">
        <v>61.2741077177186</v>
      </c>
      <c r="S442" s="2">
        <f>(Table2[[#This Row],[Close Price]]-Table2[[#This Row],[20D EMA]])/Table2[[#This Row],[20D EMA]]</f>
        <v>3.765185390368412E-2</v>
      </c>
      <c r="T442" s="2">
        <f>(Table2[[#This Row],[Close Price]]-Table2[[#This Row],[50D EMA]])/Table2[[#This Row],[50D EMA]]</f>
        <v>6.499618830130964E-2</v>
      </c>
      <c r="U442" s="2">
        <f>(Table2[[#This Row],[Close Price]]-Table2[[#This Row],[200D EMA]])/Table2[[#This Row],[200D EMA]]</f>
        <v>0.17608299317689896</v>
      </c>
      <c r="V442">
        <v>0.93309671990468801</v>
      </c>
      <c r="W442">
        <v>521.95000000000005</v>
      </c>
      <c r="X442">
        <v>536.65</v>
      </c>
      <c r="Y442">
        <v>521.95000000000005</v>
      </c>
      <c r="Z442">
        <v>536.65</v>
      </c>
      <c r="AA442">
        <v>463.3</v>
      </c>
      <c r="AB442">
        <v>540</v>
      </c>
      <c r="AC442" s="2">
        <f>(Table2[[#This Row],[Close Price]]/Table2[[#This Row],[Day Low]])-1</f>
        <v>4.7897308171280795E-3</v>
      </c>
      <c r="AD442" s="2">
        <f>(Table2[[#This Row],[Day High]]/Table2[[#This Row],[Close Price]])-1</f>
        <v>2.326246543998467E-2</v>
      </c>
      <c r="AE442" s="2">
        <f>(Table2[[#This Row],[Close Price]]/Table2[[#This Row],[Current Week Low]])-1</f>
        <v>4.7897308171280795E-3</v>
      </c>
      <c r="AF442" s="2">
        <f>(Table2[[#This Row],[Current Week High]]/Table2[[#This Row],[Close Price]])-1</f>
        <v>2.326246543998467E-2</v>
      </c>
      <c r="AG442" s="2">
        <f>(Table2[[#This Row],[Close Price]]/Table2[[#This Row],[Current Month Low]])-1</f>
        <v>0.13198791279948208</v>
      </c>
      <c r="AH442" s="2">
        <f>(Table2[[#This Row],[Current Month High]]/Table2[[#This Row],[Close Price]])-1</f>
        <v>2.9650109638668987E-2</v>
      </c>
      <c r="AI442">
        <v>4.3378777767184502</v>
      </c>
      <c r="AJ442">
        <v>52.767258957180303</v>
      </c>
      <c r="AK442" t="str">
        <f>IF(AND(Table2[[#This Row],[20D EMA]]&gt;Table2[[#This Row],[50D EMA]],Table2[[#This Row],[50D EMA]]&gt;Table2[[#This Row],[200D EMA]]),"Uptrend","Downtrend/NoTrend")</f>
        <v>Uptrend</v>
      </c>
      <c r="AL442">
        <v>0.03</v>
      </c>
      <c r="AM442" t="s">
        <v>10340</v>
      </c>
      <c r="AN442">
        <v>1.26</v>
      </c>
      <c r="AO442" t="s">
        <v>10340</v>
      </c>
      <c r="AP442">
        <v>3.5878987161648002E-2</v>
      </c>
      <c r="AQ442">
        <f>(Table2[[#This Row],[Sharpe Ratio]]-AVERAGE(Table2[Sharpe Ratio]))/_xlfn.STDEV.P(Table2[Sharpe Ratio])</f>
        <v>-0.34139746072068328</v>
      </c>
      <c r="AR4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1.0249888795860167</v>
      </c>
      <c r="AS442">
        <f>_xlfn.RANK.AVG(Table2[[#This Row],[1Y Return vs Nifty Z-Score]],Table2[1Y Return vs Nifty Z-Score])</f>
        <v>393</v>
      </c>
      <c r="AT442">
        <f>_xlfn.RANK.AVG(Table2[[#This Row],[6M Return vs Nifty Z-Score]],Table2[6M Return vs Nifty Z-Score])</f>
        <v>452</v>
      </c>
      <c r="AU442">
        <f>_xlfn.RANK.AVG(Table2[[#This Row],[Sharpe Ratio Z-Score]],Table2[Sharpe Ratio Z-Score])</f>
        <v>434</v>
      </c>
      <c r="AV442">
        <f>(Table2[[#This Row],[Rank 1Y]]+Table2[[#This Row],[Rank 6M]]+Table2[[#This Row],[Rank Sharpe]])/3</f>
        <v>426.33333333333331</v>
      </c>
    </row>
    <row r="443" spans="1:48" x14ac:dyDescent="0.3">
      <c r="A443" t="s">
        <v>342</v>
      </c>
      <c r="B443" t="s">
        <v>343</v>
      </c>
      <c r="C443" t="s">
        <v>10295</v>
      </c>
      <c r="D443" t="s">
        <v>24</v>
      </c>
      <c r="E443">
        <v>75476.424194248</v>
      </c>
      <c r="F443">
        <v>24.08</v>
      </c>
      <c r="G443">
        <v>13.514690972258199</v>
      </c>
      <c r="H443">
        <f>(Table2[[#This Row],[1Y Return vs Nifty]]-AVERAGE(Table2[1Y Return vs Nifty]))/_xlfn.STDEV.P(Table2[1Y Return vs Nifty])</f>
        <v>-0.24294505394007079</v>
      </c>
      <c r="I443">
        <v>-2.0426263567026601</v>
      </c>
      <c r="J443">
        <f>(Table2[[#This Row],[1M Return vs Nifty]]-AVERAGE(Table2[1M Return vs Nifty]))/_xlfn.STDEV.P(Table2[1M Return vs Nifty])</f>
        <v>-0.33624965108087251</v>
      </c>
      <c r="K443">
        <v>-17.690997564568701</v>
      </c>
      <c r="L443">
        <f>(Table2[[#This Row],[6M Return vs Nifty]]-AVERAGE(Table2[6M Return vs Nifty]))/_xlfn.STDEV.P(Table2[6M Return vs Nifty])</f>
        <v>-0.83712822624381911</v>
      </c>
      <c r="M443">
        <v>-1.53565693142296</v>
      </c>
      <c r="N443">
        <f>(Table2[[#This Row],[1W Return vs Nifty]]-AVERAGE(Table2[1W Return vs Nifty]))/_xlfn.STDEV.P(Table2[1W Return vs Nifty])</f>
        <v>-0.48722492551247598</v>
      </c>
      <c r="O443">
        <v>24.47</v>
      </c>
      <c r="P443">
        <v>24.474498388344301</v>
      </c>
      <c r="Q443">
        <v>23.088375248058298</v>
      </c>
      <c r="R443">
        <v>41.068388291814202</v>
      </c>
      <c r="S443" s="2">
        <f>(Table2[[#This Row],[Close Price]]-Table2[[#This Row],[20D EMA]])/Table2[[#This Row],[20D EMA]]</f>
        <v>-1.5937883122190463E-2</v>
      </c>
      <c r="T443" s="2">
        <f>(Table2[[#This Row],[Close Price]]-Table2[[#This Row],[50D EMA]])/Table2[[#This Row],[50D EMA]]</f>
        <v>-1.6118752755814529E-2</v>
      </c>
      <c r="U443" s="2">
        <f>(Table2[[#This Row],[Close Price]]-Table2[[#This Row],[200D EMA]])/Table2[[#This Row],[200D EMA]]</f>
        <v>4.2949091968916012E-2</v>
      </c>
      <c r="V443">
        <v>0.55417496736049099</v>
      </c>
      <c r="W443">
        <v>24</v>
      </c>
      <c r="X443">
        <v>24.53</v>
      </c>
      <c r="Y443">
        <v>24</v>
      </c>
      <c r="Z443">
        <v>24.53</v>
      </c>
      <c r="AA443">
        <v>23.16</v>
      </c>
      <c r="AB443">
        <v>26.94</v>
      </c>
      <c r="AC443" s="2">
        <f>(Table2[[#This Row],[Close Price]]/Table2[[#This Row],[Day Low]])-1</f>
        <v>3.3333333333331883E-3</v>
      </c>
      <c r="AD443" s="2">
        <f>(Table2[[#This Row],[Day High]]/Table2[[#This Row],[Close Price]])-1</f>
        <v>1.8687707641196205E-2</v>
      </c>
      <c r="AE443" s="2">
        <f>(Table2[[#This Row],[Close Price]]/Table2[[#This Row],[Current Week Low]])-1</f>
        <v>3.3333333333331883E-3</v>
      </c>
      <c r="AF443" s="2">
        <f>(Table2[[#This Row],[Current Week High]]/Table2[[#This Row],[Close Price]])-1</f>
        <v>1.8687707641196205E-2</v>
      </c>
      <c r="AG443" s="2">
        <f>(Table2[[#This Row],[Close Price]]/Table2[[#This Row],[Current Month Low]])-1</f>
        <v>3.9723661485319361E-2</v>
      </c>
      <c r="AH443" s="2">
        <f>(Table2[[#This Row],[Current Month High]]/Table2[[#This Row],[Close Price]])-1</f>
        <v>0.11877076411960141</v>
      </c>
      <c r="AI443">
        <v>36.420265780730901</v>
      </c>
      <c r="AJ443">
        <v>53.375796178343897</v>
      </c>
      <c r="AK443" t="str">
        <f>IF(AND(Table2[[#This Row],[20D EMA]]&gt;Table2[[#This Row],[50D EMA]],Table2[[#This Row],[50D EMA]]&gt;Table2[[#This Row],[200D EMA]]),"Uptrend","Downtrend/NoTrend")</f>
        <v>Downtrend/NoTrend</v>
      </c>
      <c r="AL443">
        <v>0.02</v>
      </c>
      <c r="AM443" t="s">
        <v>10340</v>
      </c>
      <c r="AN443">
        <v>0.12</v>
      </c>
      <c r="AO443" t="s">
        <v>10340</v>
      </c>
      <c r="AP443">
        <v>7.7743840845735004E-2</v>
      </c>
      <c r="AQ443">
        <f>(Table2[[#This Row],[Sharpe Ratio]]-AVERAGE(Table2[Sharpe Ratio]))/_xlfn.STDEV.P(Table2[Sharpe Ratio])</f>
        <v>0.1361170853853047</v>
      </c>
      <c r="AR4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3">
        <f>_xlfn.RANK.AVG(Table2[[#This Row],[1Y Return vs Nifty Z-Score]],Table2[1Y Return vs Nifty Z-Score])</f>
        <v>369</v>
      </c>
      <c r="AT443">
        <f>_xlfn.RANK.AVG(Table2[[#This Row],[6M Return vs Nifty Z-Score]],Table2[6M Return vs Nifty Z-Score])</f>
        <v>600</v>
      </c>
      <c r="AU443">
        <f>_xlfn.RANK.AVG(Table2[[#This Row],[Sharpe Ratio Z-Score]],Table2[Sharpe Ratio Z-Score])</f>
        <v>311</v>
      </c>
      <c r="AV443">
        <f>(Table2[[#This Row],[Rank 1Y]]+Table2[[#This Row],[Rank 6M]]+Table2[[#This Row],[Rank Sharpe]])/3</f>
        <v>426.66666666666669</v>
      </c>
    </row>
    <row r="444" spans="1:48" x14ac:dyDescent="0.3">
      <c r="A444" t="s">
        <v>600</v>
      </c>
      <c r="B444" t="s">
        <v>601</v>
      </c>
      <c r="C444" t="s">
        <v>10301</v>
      </c>
      <c r="D444" t="s">
        <v>405</v>
      </c>
      <c r="E444">
        <v>31910.64703177</v>
      </c>
      <c r="F444">
        <v>502.45</v>
      </c>
      <c r="G444">
        <v>-1.5116964979494301</v>
      </c>
      <c r="H444">
        <f>(Table2[[#This Row],[1Y Return vs Nifty]]-AVERAGE(Table2[1Y Return vs Nifty]))/_xlfn.STDEV.P(Table2[1Y Return vs Nifty])</f>
        <v>-0.48124721096365936</v>
      </c>
      <c r="I444">
        <v>-5.8107628750164899</v>
      </c>
      <c r="J444">
        <f>(Table2[[#This Row],[1M Return vs Nifty]]-AVERAGE(Table2[1M Return vs Nifty]))/_xlfn.STDEV.P(Table2[1M Return vs Nifty])</f>
        <v>-0.69068234363053793</v>
      </c>
      <c r="K444">
        <v>-17.579899518897101</v>
      </c>
      <c r="L444">
        <f>(Table2[[#This Row],[6M Return vs Nifty]]-AVERAGE(Table2[6M Return vs Nifty]))/_xlfn.STDEV.P(Table2[6M Return vs Nifty])</f>
        <v>-0.83331609651921901</v>
      </c>
      <c r="M444">
        <v>2.7818786808815301</v>
      </c>
      <c r="N444">
        <f>(Table2[[#This Row],[1W Return vs Nifty]]-AVERAGE(Table2[1W Return vs Nifty]))/_xlfn.STDEV.P(Table2[1W Return vs Nifty])</f>
        <v>0.43717143742410042</v>
      </c>
      <c r="O444">
        <v>508.63</v>
      </c>
      <c r="P444">
        <v>511.20704063883102</v>
      </c>
      <c r="Q444">
        <v>480.35116306630403</v>
      </c>
      <c r="R444">
        <v>46.377256944116802</v>
      </c>
      <c r="S444" s="2">
        <f>(Table2[[#This Row],[Close Price]]-Table2[[#This Row],[20D EMA]])/Table2[[#This Row],[20D EMA]]</f>
        <v>-1.2150286062560224E-2</v>
      </c>
      <c r="T444" s="2">
        <f>(Table2[[#This Row],[Close Price]]-Table2[[#This Row],[50D EMA]])/Table2[[#This Row],[50D EMA]]</f>
        <v>-1.713012525783638E-2</v>
      </c>
      <c r="U444" s="2">
        <f>(Table2[[#This Row],[Close Price]]-Table2[[#This Row],[200D EMA]])/Table2[[#This Row],[200D EMA]]</f>
        <v>4.6005586397727963E-2</v>
      </c>
      <c r="V444">
        <v>0.52076820776558597</v>
      </c>
      <c r="W444">
        <v>501.05</v>
      </c>
      <c r="X444">
        <v>511.3</v>
      </c>
      <c r="Y444">
        <v>501.05</v>
      </c>
      <c r="Z444">
        <v>511.3</v>
      </c>
      <c r="AA444">
        <v>477.15</v>
      </c>
      <c r="AB444">
        <v>560</v>
      </c>
      <c r="AC444" s="2">
        <f>(Table2[[#This Row],[Close Price]]/Table2[[#This Row],[Day Low]])-1</f>
        <v>2.7941323221234438E-3</v>
      </c>
      <c r="AD444" s="2">
        <f>(Table2[[#This Row],[Day High]]/Table2[[#This Row],[Close Price]])-1</f>
        <v>1.7613692904766776E-2</v>
      </c>
      <c r="AE444" s="2">
        <f>(Table2[[#This Row],[Close Price]]/Table2[[#This Row],[Current Week Low]])-1</f>
        <v>2.7941323221234438E-3</v>
      </c>
      <c r="AF444" s="2">
        <f>(Table2[[#This Row],[Current Week High]]/Table2[[#This Row],[Close Price]])-1</f>
        <v>1.7613692904766776E-2</v>
      </c>
      <c r="AG444" s="2">
        <f>(Table2[[#This Row],[Close Price]]/Table2[[#This Row],[Current Month Low]])-1</f>
        <v>5.3023158335953058E-2</v>
      </c>
      <c r="AH444" s="2">
        <f>(Table2[[#This Row],[Current Month High]]/Table2[[#This Row],[Close Price]])-1</f>
        <v>0.11453876007562935</v>
      </c>
      <c r="AI444">
        <v>13.0560254751716</v>
      </c>
      <c r="AJ444">
        <v>37.657534246575302</v>
      </c>
      <c r="AK444" t="str">
        <f>IF(AND(Table2[[#This Row],[20D EMA]]&gt;Table2[[#This Row],[50D EMA]],Table2[[#This Row],[50D EMA]]&gt;Table2[[#This Row],[200D EMA]]),"Uptrend","Downtrend/NoTrend")</f>
        <v>Downtrend/NoTrend</v>
      </c>
      <c r="AL444">
        <v>0</v>
      </c>
      <c r="AM444" t="s">
        <v>10341</v>
      </c>
      <c r="AN444">
        <v>-3.41</v>
      </c>
      <c r="AO444" t="s">
        <v>10339</v>
      </c>
      <c r="AP444">
        <v>0.111387480890957</v>
      </c>
      <c r="AQ444">
        <f>(Table2[[#This Row],[Sharpe Ratio]]-AVERAGE(Table2[Sharpe Ratio]))/_xlfn.STDEV.P(Table2[Sharpe Ratio])</f>
        <v>0.51985967831962365</v>
      </c>
      <c r="AR4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4">
        <f>_xlfn.RANK.AVG(Table2[[#This Row],[1Y Return vs Nifty Z-Score]],Table2[1Y Return vs Nifty Z-Score])</f>
        <v>473</v>
      </c>
      <c r="AT444">
        <f>_xlfn.RANK.AVG(Table2[[#This Row],[6M Return vs Nifty Z-Score]],Table2[6M Return vs Nifty Z-Score])</f>
        <v>597</v>
      </c>
      <c r="AU444">
        <f>_xlfn.RANK.AVG(Table2[[#This Row],[Sharpe Ratio Z-Score]],Table2[Sharpe Ratio Z-Score])</f>
        <v>214</v>
      </c>
      <c r="AV444">
        <f>(Table2[[#This Row],[Rank 1Y]]+Table2[[#This Row],[Rank 6M]]+Table2[[#This Row],[Rank Sharpe]])/3</f>
        <v>428</v>
      </c>
    </row>
    <row r="445" spans="1:48" x14ac:dyDescent="0.3">
      <c r="A445" t="s">
        <v>1438</v>
      </c>
      <c r="B445" t="s">
        <v>1439</v>
      </c>
      <c r="C445" t="s">
        <v>628</v>
      </c>
      <c r="D445" t="s">
        <v>628</v>
      </c>
      <c r="E445">
        <v>7542.5748460000004</v>
      </c>
      <c r="F445">
        <v>376.15</v>
      </c>
      <c r="G445">
        <v>-33.295675976676797</v>
      </c>
      <c r="H445">
        <f>(Table2[[#This Row],[1Y Return vs Nifty]]-AVERAGE(Table2[1Y Return vs Nifty]))/_xlfn.STDEV.P(Table2[1Y Return vs Nifty])</f>
        <v>-0.98530654549042629</v>
      </c>
      <c r="I445">
        <v>-1.1076749003919799</v>
      </c>
      <c r="J445">
        <f>(Table2[[#This Row],[1M Return vs Nifty]]-AVERAGE(Table2[1M Return vs Nifty]))/_xlfn.STDEV.P(Table2[1M Return vs Nifty])</f>
        <v>-0.24830767752103172</v>
      </c>
      <c r="K445">
        <v>-9.1915327347500906</v>
      </c>
      <c r="L445">
        <f>(Table2[[#This Row],[6M Return vs Nifty]]-AVERAGE(Table2[6M Return vs Nifty]))/_xlfn.STDEV.P(Table2[6M Return vs Nifty])</f>
        <v>-0.54548436945879397</v>
      </c>
      <c r="M445">
        <v>5.7461634819694503</v>
      </c>
      <c r="N445">
        <f>(Table2[[#This Row],[1W Return vs Nifty]]-AVERAGE(Table2[1W Return vs Nifty]))/_xlfn.STDEV.P(Table2[1W Return vs Nifty])</f>
        <v>1.0718330441575015</v>
      </c>
      <c r="O445">
        <v>364.2</v>
      </c>
      <c r="P445">
        <v>358.85815371578002</v>
      </c>
      <c r="Q445">
        <v>347.00611163443699</v>
      </c>
      <c r="R445">
        <v>60.2589466230596</v>
      </c>
      <c r="S445" s="2">
        <f>(Table2[[#This Row],[Close Price]]-Table2[[#This Row],[20D EMA]])/Table2[[#This Row],[20D EMA]]</f>
        <v>3.2811641954969765E-2</v>
      </c>
      <c r="T445" s="2">
        <f>(Table2[[#This Row],[Close Price]]-Table2[[#This Row],[50D EMA]])/Table2[[#This Row],[50D EMA]]</f>
        <v>4.8185741650767416E-2</v>
      </c>
      <c r="U445" s="2">
        <f>(Table2[[#This Row],[Close Price]]-Table2[[#This Row],[200D EMA]])/Table2[[#This Row],[200D EMA]]</f>
        <v>8.3986671670686325E-2</v>
      </c>
      <c r="V445">
        <v>0.93763818866927295</v>
      </c>
      <c r="W445">
        <v>368.7</v>
      </c>
      <c r="X445">
        <v>387.95</v>
      </c>
      <c r="Y445">
        <v>368.7</v>
      </c>
      <c r="Z445">
        <v>387.95</v>
      </c>
      <c r="AA445">
        <v>333.8</v>
      </c>
      <c r="AB445">
        <v>387.95</v>
      </c>
      <c r="AC445" s="2">
        <f>(Table2[[#This Row],[Close Price]]/Table2[[#This Row],[Day Low]])-1</f>
        <v>2.020612964469759E-2</v>
      </c>
      <c r="AD445" s="2">
        <f>(Table2[[#This Row],[Day High]]/Table2[[#This Row],[Close Price]])-1</f>
        <v>3.1370463910673996E-2</v>
      </c>
      <c r="AE445" s="2">
        <f>(Table2[[#This Row],[Close Price]]/Table2[[#This Row],[Current Week Low]])-1</f>
        <v>2.020612964469759E-2</v>
      </c>
      <c r="AF445" s="2">
        <f>(Table2[[#This Row],[Current Week High]]/Table2[[#This Row],[Close Price]])-1</f>
        <v>3.1370463910673996E-2</v>
      </c>
      <c r="AG445" s="2">
        <f>(Table2[[#This Row],[Close Price]]/Table2[[#This Row],[Current Month Low]])-1</f>
        <v>0.12687237866986201</v>
      </c>
      <c r="AH445" s="2">
        <f>(Table2[[#This Row],[Current Month High]]/Table2[[#This Row],[Close Price]])-1</f>
        <v>3.1370463910673996E-2</v>
      </c>
      <c r="AI445">
        <v>16.163764455669199</v>
      </c>
      <c r="AJ445">
        <v>40.485527544351001</v>
      </c>
      <c r="AK445" t="str">
        <f>IF(AND(Table2[[#This Row],[20D EMA]]&gt;Table2[[#This Row],[50D EMA]],Table2[[#This Row],[50D EMA]]&gt;Table2[[#This Row],[200D EMA]]),"Uptrend","Downtrend/NoTrend")</f>
        <v>Uptrend</v>
      </c>
      <c r="AL445">
        <v>0.06</v>
      </c>
      <c r="AM445" t="s">
        <v>10340</v>
      </c>
      <c r="AN445">
        <v>3.79</v>
      </c>
      <c r="AO445" t="s">
        <v>10340</v>
      </c>
      <c r="AP445">
        <v>0.15589849695105501</v>
      </c>
      <c r="AQ445">
        <f>(Table2[[#This Row],[Sharpe Ratio]]-AVERAGE(Table2[Sharpe Ratio]))/_xlfn.STDEV.P(Table2[Sharpe Ratio])</f>
        <v>1.0275566068946547</v>
      </c>
      <c r="AR4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0.3202910585819041</v>
      </c>
      <c r="AS445">
        <f>_xlfn.RANK.AVG(Table2[[#This Row],[1Y Return vs Nifty Z-Score]],Table2[1Y Return vs Nifty Z-Score])</f>
        <v>668</v>
      </c>
      <c r="AT445">
        <f>_xlfn.RANK.AVG(Table2[[#This Row],[6M Return vs Nifty Z-Score]],Table2[6M Return vs Nifty Z-Score])</f>
        <v>506</v>
      </c>
      <c r="AU445">
        <f>_xlfn.RANK.AVG(Table2[[#This Row],[Sharpe Ratio Z-Score]],Table2[Sharpe Ratio Z-Score])</f>
        <v>113</v>
      </c>
      <c r="AV445">
        <f>(Table2[[#This Row],[Rank 1Y]]+Table2[[#This Row],[Rank 6M]]+Table2[[#This Row],[Rank Sharpe]])/3</f>
        <v>429</v>
      </c>
    </row>
    <row r="446" spans="1:48" x14ac:dyDescent="0.3">
      <c r="A446" t="s">
        <v>2049</v>
      </c>
      <c r="B446" t="s">
        <v>2050</v>
      </c>
      <c r="C446" t="s">
        <v>10301</v>
      </c>
      <c r="D446" t="s">
        <v>253</v>
      </c>
      <c r="E446">
        <v>3117.515429</v>
      </c>
      <c r="F446">
        <v>321.64999999999998</v>
      </c>
      <c r="G446">
        <v>-1.1843692157041501</v>
      </c>
      <c r="H446">
        <f>(Table2[[#This Row],[1Y Return vs Nifty]]-AVERAGE(Table2[1Y Return vs Nifty]))/_xlfn.STDEV.P(Table2[1Y Return vs Nifty])</f>
        <v>-0.4760561563894064</v>
      </c>
      <c r="I446">
        <v>-5.6167658094828896</v>
      </c>
      <c r="J446">
        <f>(Table2[[#This Row],[1M Return vs Nifty]]-AVERAGE(Table2[1M Return vs Nifty]))/_xlfn.STDEV.P(Table2[1M Return vs Nifty])</f>
        <v>-0.6724348884362723</v>
      </c>
      <c r="K446">
        <v>-11.9413329407658</v>
      </c>
      <c r="L446">
        <f>(Table2[[#This Row],[6M Return vs Nifty]]-AVERAGE(Table2[6M Return vs Nifty]))/_xlfn.STDEV.P(Table2[6M Return vs Nifty])</f>
        <v>-0.63983882041871321</v>
      </c>
      <c r="M446">
        <v>-2.7917297783580501</v>
      </c>
      <c r="N446">
        <f>(Table2[[#This Row],[1W Return vs Nifty]]-AVERAGE(Table2[1W Return vs Nifty]))/_xlfn.STDEV.P(Table2[1W Return vs Nifty])</f>
        <v>-0.75615360973251078</v>
      </c>
      <c r="O446">
        <v>317.32</v>
      </c>
      <c r="P446">
        <v>321.59501476619499</v>
      </c>
      <c r="Q446">
        <v>305.385639626211</v>
      </c>
      <c r="R446">
        <v>59.802822178116401</v>
      </c>
      <c r="S446" s="2">
        <f>(Table2[[#This Row],[Close Price]]-Table2[[#This Row],[20D EMA]])/Table2[[#This Row],[20D EMA]]</f>
        <v>1.3645531324845531E-2</v>
      </c>
      <c r="T446" s="2">
        <f>(Table2[[#This Row],[Close Price]]-Table2[[#This Row],[50D EMA]])/Table2[[#This Row],[50D EMA]]</f>
        <v>1.7097663608050561E-4</v>
      </c>
      <c r="U446" s="2">
        <f>(Table2[[#This Row],[Close Price]]-Table2[[#This Row],[200D EMA]])/Table2[[#This Row],[200D EMA]]</f>
        <v>5.3258432170210722E-2</v>
      </c>
      <c r="V446">
        <v>0.39815391474935302</v>
      </c>
      <c r="W446">
        <v>314.2</v>
      </c>
      <c r="X446">
        <v>326</v>
      </c>
      <c r="Y446">
        <v>314.2</v>
      </c>
      <c r="Z446">
        <v>326</v>
      </c>
      <c r="AA446">
        <v>297.10000000000002</v>
      </c>
      <c r="AB446">
        <v>335.6</v>
      </c>
      <c r="AC446" s="2">
        <f>(Table2[[#This Row],[Close Price]]/Table2[[#This Row],[Day Low]])-1</f>
        <v>2.3711012094207451E-2</v>
      </c>
      <c r="AD446" s="2">
        <f>(Table2[[#This Row],[Day High]]/Table2[[#This Row],[Close Price]])-1</f>
        <v>1.3524016788434734E-2</v>
      </c>
      <c r="AE446" s="2">
        <f>(Table2[[#This Row],[Close Price]]/Table2[[#This Row],[Current Week Low]])-1</f>
        <v>2.3711012094207451E-2</v>
      </c>
      <c r="AF446" s="2">
        <f>(Table2[[#This Row],[Current Week High]]/Table2[[#This Row],[Close Price]])-1</f>
        <v>1.3524016788434734E-2</v>
      </c>
      <c r="AG446" s="2">
        <f>(Table2[[#This Row],[Close Price]]/Table2[[#This Row],[Current Month Low]])-1</f>
        <v>8.2632110400538306E-2</v>
      </c>
      <c r="AH446" s="2">
        <f>(Table2[[#This Row],[Current Month High]]/Table2[[#This Row],[Close Price]])-1</f>
        <v>4.3370122804290423E-2</v>
      </c>
      <c r="AI446">
        <v>24.8406653194466</v>
      </c>
      <c r="AJ446">
        <v>31.205384458494699</v>
      </c>
      <c r="AK446" t="str">
        <f>IF(AND(Table2[[#This Row],[20D EMA]]&gt;Table2[[#This Row],[50D EMA]],Table2[[#This Row],[50D EMA]]&gt;Table2[[#This Row],[200D EMA]]),"Uptrend","Downtrend/NoTrend")</f>
        <v>Downtrend/NoTrend</v>
      </c>
      <c r="AL446">
        <v>-0.02</v>
      </c>
      <c r="AM446" t="s">
        <v>10339</v>
      </c>
      <c r="AN446">
        <v>1.85</v>
      </c>
      <c r="AO446" t="s">
        <v>10340</v>
      </c>
      <c r="AP446">
        <v>8.4326112476227996E-2</v>
      </c>
      <c r="AQ446">
        <f>(Table2[[#This Row],[Sharpe Ratio]]-AVERAGE(Table2[Sharpe Ratio]))/_xlfn.STDEV.P(Table2[Sharpe Ratio])</f>
        <v>0.21119510843775116</v>
      </c>
      <c r="AR4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6">
        <f>_xlfn.RANK.AVG(Table2[[#This Row],[1Y Return vs Nifty Z-Score]],Table2[1Y Return vs Nifty Z-Score])</f>
        <v>469</v>
      </c>
      <c r="AT446">
        <f>_xlfn.RANK.AVG(Table2[[#This Row],[6M Return vs Nifty Z-Score]],Table2[6M Return vs Nifty Z-Score])</f>
        <v>536</v>
      </c>
      <c r="AU446">
        <f>_xlfn.RANK.AVG(Table2[[#This Row],[Sharpe Ratio Z-Score]],Table2[Sharpe Ratio Z-Score])</f>
        <v>288</v>
      </c>
      <c r="AV446">
        <f>(Table2[[#This Row],[Rank 1Y]]+Table2[[#This Row],[Rank 6M]]+Table2[[#This Row],[Rank Sharpe]])/3</f>
        <v>431</v>
      </c>
    </row>
    <row r="447" spans="1:48" x14ac:dyDescent="0.3">
      <c r="A447" t="s">
        <v>1282</v>
      </c>
      <c r="B447" t="s">
        <v>1283</v>
      </c>
      <c r="C447" t="s">
        <v>10305</v>
      </c>
      <c r="D447" t="s">
        <v>444</v>
      </c>
      <c r="E447">
        <v>8973.9299064400002</v>
      </c>
      <c r="F447">
        <v>669.7</v>
      </c>
      <c r="G447">
        <v>0.43517461840565003</v>
      </c>
      <c r="H447">
        <f>(Table2[[#This Row],[1Y Return vs Nifty]]-AVERAGE(Table2[1Y Return vs Nifty]))/_xlfn.STDEV.P(Table2[1Y Return vs Nifty])</f>
        <v>-0.45037195319500511</v>
      </c>
      <c r="I447">
        <v>1.6017578841909701</v>
      </c>
      <c r="J447">
        <f>(Table2[[#This Row],[1M Return vs Nifty]]-AVERAGE(Table2[1M Return vs Nifty]))/_xlfn.STDEV.P(Table2[1M Return vs Nifty])</f>
        <v>6.5428440709497668E-3</v>
      </c>
      <c r="K447">
        <v>-42.8103105447994</v>
      </c>
      <c r="L447">
        <f>(Table2[[#This Row],[6M Return vs Nifty]]-AVERAGE(Table2[6M Return vs Nifty]))/_xlfn.STDEV.P(Table2[6M Return vs Nifty])</f>
        <v>-1.6990522960562204</v>
      </c>
      <c r="M447">
        <v>7.1296940769297796</v>
      </c>
      <c r="N447">
        <f>(Table2[[#This Row],[1W Return vs Nifty]]-AVERAGE(Table2[1W Return vs Nifty]))/_xlfn.STDEV.P(Table2[1W Return vs Nifty])</f>
        <v>1.3680507861369764</v>
      </c>
      <c r="O447">
        <v>628.45000000000005</v>
      </c>
      <c r="P447">
        <v>653.09655348387798</v>
      </c>
      <c r="Q447">
        <v>726.81905115352799</v>
      </c>
      <c r="R447">
        <v>72.822928692360904</v>
      </c>
      <c r="S447" s="2">
        <f>(Table2[[#This Row],[Close Price]]-Table2[[#This Row],[20D EMA]])/Table2[[#This Row],[20D EMA]]</f>
        <v>6.5637680006364857E-2</v>
      </c>
      <c r="T447" s="2">
        <f>(Table2[[#This Row],[Close Price]]-Table2[[#This Row],[50D EMA]])/Table2[[#This Row],[50D EMA]]</f>
        <v>2.5422652175321771E-2</v>
      </c>
      <c r="U447" s="2">
        <f>(Table2[[#This Row],[Close Price]]-Table2[[#This Row],[200D EMA]])/Table2[[#This Row],[200D EMA]]</f>
        <v>-7.8587718721564628E-2</v>
      </c>
      <c r="V447">
        <v>1.3568154685135501</v>
      </c>
      <c r="W447">
        <v>655.65</v>
      </c>
      <c r="X447">
        <v>702.9</v>
      </c>
      <c r="Y447">
        <v>655.65</v>
      </c>
      <c r="Z447">
        <v>702.9</v>
      </c>
      <c r="AA447">
        <v>569.25</v>
      </c>
      <c r="AB447">
        <v>702.9</v>
      </c>
      <c r="AC447" s="2">
        <f>(Table2[[#This Row],[Close Price]]/Table2[[#This Row],[Day Low]])-1</f>
        <v>2.1429116144284333E-2</v>
      </c>
      <c r="AD447" s="2">
        <f>(Table2[[#This Row],[Day High]]/Table2[[#This Row],[Close Price]])-1</f>
        <v>4.9574436314767656E-2</v>
      </c>
      <c r="AE447" s="2">
        <f>(Table2[[#This Row],[Close Price]]/Table2[[#This Row],[Current Week Low]])-1</f>
        <v>2.1429116144284333E-2</v>
      </c>
      <c r="AF447" s="2">
        <f>(Table2[[#This Row],[Current Week High]]/Table2[[#This Row],[Close Price]])-1</f>
        <v>4.9574436314767656E-2</v>
      </c>
      <c r="AG447" s="2">
        <f>(Table2[[#This Row],[Close Price]]/Table2[[#This Row],[Current Month Low]])-1</f>
        <v>0.17646025472112448</v>
      </c>
      <c r="AH447" s="2">
        <f>(Table2[[#This Row],[Current Month High]]/Table2[[#This Row],[Close Price]])-1</f>
        <v>4.9574436314767656E-2</v>
      </c>
      <c r="AI447">
        <v>63.804688666567102</v>
      </c>
      <c r="AJ447">
        <v>32.168936254193802</v>
      </c>
      <c r="AK447" t="str">
        <f>IF(AND(Table2[[#This Row],[20D EMA]]&gt;Table2[[#This Row],[50D EMA]],Table2[[#This Row],[50D EMA]]&gt;Table2[[#This Row],[200D EMA]]),"Uptrend","Downtrend/NoTrend")</f>
        <v>Downtrend/NoTrend</v>
      </c>
      <c r="AL447">
        <v>7.0000000000000007E-2</v>
      </c>
      <c r="AM447" t="s">
        <v>10340</v>
      </c>
      <c r="AN447">
        <v>10.79</v>
      </c>
      <c r="AO447" t="s">
        <v>10340</v>
      </c>
      <c r="AP447">
        <v>0.15576015753612801</v>
      </c>
      <c r="AQ447">
        <f>(Table2[[#This Row],[Sharpe Ratio]]-AVERAGE(Table2[Sharpe Ratio]))/_xlfn.STDEV.P(Table2[Sharpe Ratio])</f>
        <v>1.0259786942277211</v>
      </c>
      <c r="AR4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7">
        <f>_xlfn.RANK.AVG(Table2[[#This Row],[1Y Return vs Nifty Z-Score]],Table2[1Y Return vs Nifty Z-Score])</f>
        <v>451</v>
      </c>
      <c r="AT447">
        <f>_xlfn.RANK.AVG(Table2[[#This Row],[6M Return vs Nifty Z-Score]],Table2[6M Return vs Nifty Z-Score])</f>
        <v>728</v>
      </c>
      <c r="AU447">
        <f>_xlfn.RANK.AVG(Table2[[#This Row],[Sharpe Ratio Z-Score]],Table2[Sharpe Ratio Z-Score])</f>
        <v>116</v>
      </c>
      <c r="AV447">
        <f>(Table2[[#This Row],[Rank 1Y]]+Table2[[#This Row],[Rank 6M]]+Table2[[#This Row],[Rank Sharpe]])/3</f>
        <v>431.66666666666669</v>
      </c>
    </row>
    <row r="448" spans="1:48" x14ac:dyDescent="0.3">
      <c r="A448" t="s">
        <v>488</v>
      </c>
      <c r="B448" t="s">
        <v>489</v>
      </c>
      <c r="C448" t="s">
        <v>10303</v>
      </c>
      <c r="D448" t="s">
        <v>490</v>
      </c>
      <c r="E448">
        <v>43191.214676759999</v>
      </c>
      <c r="F448">
        <v>656.9</v>
      </c>
      <c r="G448">
        <v>5.1238391508394701</v>
      </c>
      <c r="H448">
        <f>(Table2[[#This Row],[1Y Return vs Nifty]]-AVERAGE(Table2[1Y Return vs Nifty]))/_xlfn.STDEV.P(Table2[1Y Return vs Nifty])</f>
        <v>-0.37601483483543602</v>
      </c>
      <c r="I448">
        <v>11.3947300646972</v>
      </c>
      <c r="J448">
        <f>(Table2[[#This Row],[1M Return vs Nifty]]-AVERAGE(Table2[1M Return vs Nifty]))/_xlfn.STDEV.P(Table2[1M Return vs Nifty])</f>
        <v>0.92767441165915809</v>
      </c>
      <c r="K448">
        <v>21.968359532497601</v>
      </c>
      <c r="L448">
        <f>(Table2[[#This Row],[6M Return vs Nifty]]-AVERAGE(Table2[6M Return vs Nifty]))/_xlfn.STDEV.P(Table2[6M Return vs Nifty])</f>
        <v>0.52371131989144248</v>
      </c>
      <c r="M448">
        <v>-1.41955576116199</v>
      </c>
      <c r="N448">
        <f>(Table2[[#This Row],[1W Return vs Nifty]]-AVERAGE(Table2[1W Return vs Nifty]))/_xlfn.STDEV.P(Table2[1W Return vs Nifty])</f>
        <v>-0.46236734258575718</v>
      </c>
      <c r="O448">
        <v>624.25</v>
      </c>
      <c r="P448">
        <v>588.90764515743297</v>
      </c>
      <c r="Q448">
        <v>531.88633440009403</v>
      </c>
      <c r="R448">
        <v>66.096607710390899</v>
      </c>
      <c r="S448" s="2">
        <f>(Table2[[#This Row],[Close Price]]-Table2[[#This Row],[20D EMA]])/Table2[[#This Row],[20D EMA]]</f>
        <v>5.2302763315979141E-2</v>
      </c>
      <c r="T448" s="2">
        <f>(Table2[[#This Row],[Close Price]]-Table2[[#This Row],[50D EMA]])/Table2[[#This Row],[50D EMA]]</f>
        <v>0.11545503849655506</v>
      </c>
      <c r="U448" s="2">
        <f>(Table2[[#This Row],[Close Price]]-Table2[[#This Row],[200D EMA]])/Table2[[#This Row],[200D EMA]]</f>
        <v>0.23503831084682189</v>
      </c>
      <c r="V448">
        <v>1.25142350510029</v>
      </c>
      <c r="W448">
        <v>648.54999999999995</v>
      </c>
      <c r="X448">
        <v>660</v>
      </c>
      <c r="Y448">
        <v>648.54999999999995</v>
      </c>
      <c r="Z448">
        <v>660</v>
      </c>
      <c r="AA448">
        <v>582</v>
      </c>
      <c r="AB448">
        <v>663.1</v>
      </c>
      <c r="AC448" s="2">
        <f>(Table2[[#This Row],[Close Price]]/Table2[[#This Row],[Day Low]])-1</f>
        <v>1.2874874720530505E-2</v>
      </c>
      <c r="AD448" s="2">
        <f>(Table2[[#This Row],[Day High]]/Table2[[#This Row],[Close Price]])-1</f>
        <v>4.7191353326230256E-3</v>
      </c>
      <c r="AE448" s="2">
        <f>(Table2[[#This Row],[Close Price]]/Table2[[#This Row],[Current Week Low]])-1</f>
        <v>1.2874874720530505E-2</v>
      </c>
      <c r="AF448" s="2">
        <f>(Table2[[#This Row],[Current Week High]]/Table2[[#This Row],[Close Price]])-1</f>
        <v>4.7191353326230256E-3</v>
      </c>
      <c r="AG448" s="2">
        <f>(Table2[[#This Row],[Close Price]]/Table2[[#This Row],[Current Month Low]])-1</f>
        <v>0.12869415807560136</v>
      </c>
      <c r="AH448" s="2">
        <f>(Table2[[#This Row],[Current Month High]]/Table2[[#This Row],[Close Price]])-1</f>
        <v>9.4382706652458292E-3</v>
      </c>
      <c r="AI448">
        <v>0.94382706652458204</v>
      </c>
      <c r="AJ448">
        <v>56.014725092031803</v>
      </c>
      <c r="AK448" t="str">
        <f>IF(AND(Table2[[#This Row],[20D EMA]]&gt;Table2[[#This Row],[50D EMA]],Table2[[#This Row],[50D EMA]]&gt;Table2[[#This Row],[200D EMA]]),"Uptrend","Downtrend/NoTrend")</f>
        <v>Uptrend</v>
      </c>
      <c r="AL448">
        <v>0.12</v>
      </c>
      <c r="AM448" t="s">
        <v>10340</v>
      </c>
      <c r="AN448">
        <v>8.17</v>
      </c>
      <c r="AO448" t="s">
        <v>10340</v>
      </c>
      <c r="AP448">
        <v>-7.6967205707348996E-2</v>
      </c>
      <c r="AQ448">
        <f>(Table2[[#This Row],[Sharpe Ratio]]-AVERAGE(Table2[Sharpe Ratio]))/_xlfn.STDEV.P(Table2[Sharpe Ratio])</f>
        <v>-1.6285319858822995</v>
      </c>
      <c r="AR4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-1.0155284317528923</v>
      </c>
      <c r="AS448">
        <f>_xlfn.RANK.AVG(Table2[[#This Row],[1Y Return vs Nifty Z-Score]],Table2[1Y Return vs Nifty Z-Score])</f>
        <v>415</v>
      </c>
      <c r="AT448">
        <f>_xlfn.RANK.AVG(Table2[[#This Row],[6M Return vs Nifty Z-Score]],Table2[6M Return vs Nifty Z-Score])</f>
        <v>184</v>
      </c>
      <c r="AU448">
        <f>_xlfn.RANK.AVG(Table2[[#This Row],[Sharpe Ratio Z-Score]],Table2[Sharpe Ratio Z-Score])</f>
        <v>698</v>
      </c>
      <c r="AV448">
        <f>(Table2[[#This Row],[Rank 1Y]]+Table2[[#This Row],[Rank 6M]]+Table2[[#This Row],[Rank Sharpe]])/3</f>
        <v>432.33333333333331</v>
      </c>
    </row>
    <row r="449" spans="1:48" x14ac:dyDescent="0.3">
      <c r="A449" t="s">
        <v>1822</v>
      </c>
      <c r="B449" t="s">
        <v>1823</v>
      </c>
      <c r="C449" t="s">
        <v>10303</v>
      </c>
      <c r="D449" t="s">
        <v>130</v>
      </c>
      <c r="E449">
        <v>4138.993937925</v>
      </c>
      <c r="F449">
        <v>875.05</v>
      </c>
      <c r="G449">
        <v>37.510930255809797</v>
      </c>
      <c r="H449">
        <f>(Table2[[#This Row],[1Y Return vs Nifty]]-AVERAGE(Table2[1Y Return vs Nifty]))/_xlfn.STDEV.P(Table2[1Y Return vs Nifty])</f>
        <v>0.13760919391638377</v>
      </c>
      <c r="I449">
        <v>2.60860764458184</v>
      </c>
      <c r="J449">
        <f>(Table2[[#This Row],[1M Return vs Nifty]]-AVERAGE(Table2[1M Return vs Nifty]))/_xlfn.STDEV.P(Table2[1M Return vs Nifty])</f>
        <v>0.10124760591647065</v>
      </c>
      <c r="K449">
        <v>2.0353923570750299</v>
      </c>
      <c r="L449">
        <f>(Table2[[#This Row],[6M Return vs Nifty]]-AVERAGE(Table2[6M Return vs Nifty]))/_xlfn.STDEV.P(Table2[6M Return vs Nifty])</f>
        <v>-0.1602526167336841</v>
      </c>
      <c r="M449">
        <v>0.13982953852827201</v>
      </c>
      <c r="N449">
        <f>(Table2[[#This Row],[1W Return vs Nifty]]-AVERAGE(Table2[1W Return vs Nifty]))/_xlfn.STDEV.P(Table2[1W Return vs Nifty])</f>
        <v>-0.12849862003431903</v>
      </c>
      <c r="O449">
        <v>880.98</v>
      </c>
      <c r="P449">
        <v>857.94823694326203</v>
      </c>
      <c r="Q449">
        <v>770.637675552583</v>
      </c>
      <c r="R449">
        <v>45.477525606730701</v>
      </c>
      <c r="S449" s="2">
        <f>(Table2[[#This Row],[Close Price]]-Table2[[#This Row],[20D EMA]])/Table2[[#This Row],[20D EMA]]</f>
        <v>-6.7311403210062242E-3</v>
      </c>
      <c r="T449" s="2">
        <f>(Table2[[#This Row],[Close Price]]-Table2[[#This Row],[50D EMA]])/Table2[[#This Row],[50D EMA]]</f>
        <v>1.9933327350457507E-2</v>
      </c>
      <c r="U449" s="2">
        <f>(Table2[[#This Row],[Close Price]]-Table2[[#This Row],[200D EMA]])/Table2[[#This Row],[200D EMA]]</f>
        <v>0.1354882167842994</v>
      </c>
      <c r="V449">
        <v>0.83761062143142795</v>
      </c>
      <c r="W449">
        <v>872.15</v>
      </c>
      <c r="X449">
        <v>898.45</v>
      </c>
      <c r="Y449">
        <v>872.15</v>
      </c>
      <c r="Z449">
        <v>898.45</v>
      </c>
      <c r="AA449">
        <v>817.5</v>
      </c>
      <c r="AB449">
        <v>964.2</v>
      </c>
      <c r="AC449" s="2">
        <f>(Table2[[#This Row],[Close Price]]/Table2[[#This Row],[Day Low]])-1</f>
        <v>3.325116092415259E-3</v>
      </c>
      <c r="AD449" s="2">
        <f>(Table2[[#This Row],[Day High]]/Table2[[#This Row],[Close Price]])-1</f>
        <v>2.6741329066910513E-2</v>
      </c>
      <c r="AE449" s="2">
        <f>(Table2[[#This Row],[Close Price]]/Table2[[#This Row],[Current Week Low]])-1</f>
        <v>3.325116092415259E-3</v>
      </c>
      <c r="AF449" s="2">
        <f>(Table2[[#This Row],[Current Week High]]/Table2[[#This Row],[Close Price]])-1</f>
        <v>2.6741329066910513E-2</v>
      </c>
      <c r="AG449" s="2">
        <f>(Table2[[#This Row],[Close Price]]/Table2[[#This Row],[Current Month Low]])-1</f>
        <v>7.0397553516819533E-2</v>
      </c>
      <c r="AH449" s="2">
        <f>(Table2[[#This Row],[Current Month High]]/Table2[[#This Row],[Close Price]])-1</f>
        <v>0.10187989257756702</v>
      </c>
      <c r="AI449">
        <v>11.262213587794999</v>
      </c>
      <c r="AJ449">
        <v>72.883532549639398</v>
      </c>
      <c r="AK449" t="str">
        <f>IF(AND(Table2[[#This Row],[20D EMA]]&gt;Table2[[#This Row],[50D EMA]],Table2[[#This Row],[50D EMA]]&gt;Table2[[#This Row],[200D EMA]]),"Uptrend","Downtrend/NoTrend")</f>
        <v>Uptrend</v>
      </c>
      <c r="AL449">
        <v>-0.12</v>
      </c>
      <c r="AM449" t="s">
        <v>10339</v>
      </c>
      <c r="AN449">
        <v>-2.41</v>
      </c>
      <c r="AO449" t="s">
        <v>10339</v>
      </c>
      <c r="AP449">
        <v>-5.0185622158273997E-2</v>
      </c>
      <c r="AQ449">
        <f>(Table2[[#This Row],[Sharpe Ratio]]-AVERAGE(Table2[Sharpe Ratio]))/_xlfn.STDEV.P(Table2[Sharpe Ratio])</f>
        <v>-1.3230586690772506</v>
      </c>
      <c r="AR4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-1.3729531060123994</v>
      </c>
      <c r="AS449">
        <f>_xlfn.RANK.AVG(Table2[[#This Row],[1Y Return vs Nifty Z-Score]],Table2[1Y Return vs Nifty Z-Score])</f>
        <v>261</v>
      </c>
      <c r="AT449">
        <f>_xlfn.RANK.AVG(Table2[[#This Row],[6M Return vs Nifty Z-Score]],Table2[6M Return vs Nifty Z-Score])</f>
        <v>372</v>
      </c>
      <c r="AU449">
        <f>_xlfn.RANK.AVG(Table2[[#This Row],[Sharpe Ratio Z-Score]],Table2[Sharpe Ratio Z-Score])</f>
        <v>664</v>
      </c>
      <c r="AV449">
        <f>(Table2[[#This Row],[Rank 1Y]]+Table2[[#This Row],[Rank 6M]]+Table2[[#This Row],[Rank Sharpe]])/3</f>
        <v>432.33333333333331</v>
      </c>
    </row>
    <row r="450" spans="1:48" x14ac:dyDescent="0.3">
      <c r="A450" t="s">
        <v>1800</v>
      </c>
      <c r="B450" t="s">
        <v>1801</v>
      </c>
      <c r="C450" t="s">
        <v>10308</v>
      </c>
      <c r="D450" t="s">
        <v>564</v>
      </c>
      <c r="E450">
        <v>4245.2244082799998</v>
      </c>
      <c r="F450">
        <v>370.6</v>
      </c>
      <c r="G450">
        <v>1.9971143524230801</v>
      </c>
      <c r="H450">
        <f>(Table2[[#This Row],[1Y Return vs Nifty]]-AVERAGE(Table2[1Y Return vs Nifty]))/_xlfn.STDEV.P(Table2[1Y Return vs Nifty])</f>
        <v>-0.4256012883565547</v>
      </c>
      <c r="I450">
        <v>-3.1633797092908998E-2</v>
      </c>
      <c r="J450">
        <f>(Table2[[#This Row],[1M Return vs Nifty]]-AVERAGE(Table2[1M Return vs Nifty]))/_xlfn.STDEV.P(Table2[1M Return vs Nifty])</f>
        <v>-0.14709474543038004</v>
      </c>
      <c r="K450">
        <v>-27.359565670078499</v>
      </c>
      <c r="L450">
        <f>(Table2[[#This Row],[6M Return vs Nifty]]-AVERAGE(Table2[6M Return vs Nifty]))/_xlfn.STDEV.P(Table2[6M Return vs Nifty])</f>
        <v>-1.1688877603249477</v>
      </c>
      <c r="M450">
        <v>1.63440061070609</v>
      </c>
      <c r="N450">
        <f>(Table2[[#This Row],[1W Return vs Nifty]]-AVERAGE(Table2[1W Return vs Nifty]))/_xlfn.STDEV.P(Table2[1W Return vs Nifty])</f>
        <v>0.19149319643942547</v>
      </c>
      <c r="O450">
        <v>369.17</v>
      </c>
      <c r="P450">
        <v>370.51322632813998</v>
      </c>
      <c r="Q450">
        <v>358.450865215666</v>
      </c>
      <c r="R450">
        <v>53.060716691310297</v>
      </c>
      <c r="S450" s="2">
        <f>(Table2[[#This Row],[Close Price]]-Table2[[#This Row],[20D EMA]])/Table2[[#This Row],[20D EMA]]</f>
        <v>3.8735541891269788E-3</v>
      </c>
      <c r="T450" s="2">
        <f>(Table2[[#This Row],[Close Price]]-Table2[[#This Row],[50D EMA]])/Table2[[#This Row],[50D EMA]]</f>
        <v>2.3419858103309411E-4</v>
      </c>
      <c r="U450" s="2">
        <f>(Table2[[#This Row],[Close Price]]-Table2[[#This Row],[200D EMA]])/Table2[[#This Row],[200D EMA]]</f>
        <v>3.3893445276033468E-2</v>
      </c>
      <c r="V450">
        <v>0.78551320401754599</v>
      </c>
      <c r="W450">
        <v>369.1</v>
      </c>
      <c r="X450">
        <v>376.7</v>
      </c>
      <c r="Y450">
        <v>369.1</v>
      </c>
      <c r="Z450">
        <v>376.7</v>
      </c>
      <c r="AA450">
        <v>346.75</v>
      </c>
      <c r="AB450">
        <v>397</v>
      </c>
      <c r="AC450" s="2">
        <f>(Table2[[#This Row],[Close Price]]/Table2[[#This Row],[Day Low]])-1</f>
        <v>4.0639393118395706E-3</v>
      </c>
      <c r="AD450" s="2">
        <f>(Table2[[#This Row],[Day High]]/Table2[[#This Row],[Close Price]])-1</f>
        <v>1.6459794927144999E-2</v>
      </c>
      <c r="AE450" s="2">
        <f>(Table2[[#This Row],[Close Price]]/Table2[[#This Row],[Current Week Low]])-1</f>
        <v>4.0639393118395706E-3</v>
      </c>
      <c r="AF450" s="2">
        <f>(Table2[[#This Row],[Current Week High]]/Table2[[#This Row],[Close Price]])-1</f>
        <v>1.6459794927144999E-2</v>
      </c>
      <c r="AG450" s="2">
        <f>(Table2[[#This Row],[Close Price]]/Table2[[#This Row],[Current Month Low]])-1</f>
        <v>6.8781542898341819E-2</v>
      </c>
      <c r="AH450" s="2">
        <f>(Table2[[#This Row],[Current Month High]]/Table2[[#This Row],[Close Price]])-1</f>
        <v>7.1235833783054536E-2</v>
      </c>
      <c r="AI450">
        <v>23.812736103615698</v>
      </c>
      <c r="AJ450">
        <v>32.902994441455903</v>
      </c>
      <c r="AK450" t="str">
        <f>IF(AND(Table2[[#This Row],[20D EMA]]&gt;Table2[[#This Row],[50D EMA]],Table2[[#This Row],[50D EMA]]&gt;Table2[[#This Row],[200D EMA]]),"Uptrend","Downtrend/NoTrend")</f>
        <v>Downtrend/NoTrend</v>
      </c>
      <c r="AL450">
        <v>-0.02</v>
      </c>
      <c r="AM450" t="s">
        <v>10339</v>
      </c>
      <c r="AN450">
        <v>-2.3199999999999998</v>
      </c>
      <c r="AO450" t="s">
        <v>10339</v>
      </c>
      <c r="AP450">
        <v>0.12483631662450501</v>
      </c>
      <c r="AQ450">
        <f>(Table2[[#This Row],[Sharpe Ratio]]-AVERAGE(Table2[Sharpe Ratio]))/_xlfn.STDEV.P(Table2[Sharpe Ratio])</f>
        <v>0.67325839169910451</v>
      </c>
      <c r="AR4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0">
        <f>_xlfn.RANK.AVG(Table2[[#This Row],[1Y Return vs Nifty Z-Score]],Table2[1Y Return vs Nifty Z-Score])</f>
        <v>435</v>
      </c>
      <c r="AT450">
        <f>_xlfn.RANK.AVG(Table2[[#This Row],[6M Return vs Nifty Z-Score]],Table2[6M Return vs Nifty Z-Score])</f>
        <v>684</v>
      </c>
      <c r="AU450">
        <f>_xlfn.RANK.AVG(Table2[[#This Row],[Sharpe Ratio Z-Score]],Table2[Sharpe Ratio Z-Score])</f>
        <v>180</v>
      </c>
      <c r="AV450">
        <f>(Table2[[#This Row],[Rank 1Y]]+Table2[[#This Row],[Rank 6M]]+Table2[[#This Row],[Rank Sharpe]])/3</f>
        <v>433</v>
      </c>
    </row>
    <row r="451" spans="1:48" x14ac:dyDescent="0.3">
      <c r="A451" t="s">
        <v>902</v>
      </c>
      <c r="B451" t="s">
        <v>903</v>
      </c>
      <c r="C451" t="s">
        <v>10299</v>
      </c>
      <c r="D451" t="s">
        <v>51</v>
      </c>
      <c r="E451">
        <v>16873.547543159999</v>
      </c>
      <c r="F451">
        <v>1612.9</v>
      </c>
      <c r="G451">
        <v>31.851281961082002</v>
      </c>
      <c r="H451">
        <f>(Table2[[#This Row],[1Y Return vs Nifty]]-AVERAGE(Table2[1Y Return vs Nifty]))/_xlfn.STDEV.P(Table2[1Y Return vs Nifty])</f>
        <v>4.7853329487721294E-2</v>
      </c>
      <c r="I451">
        <v>-4.2915679115073297</v>
      </c>
      <c r="J451">
        <f>(Table2[[#This Row],[1M Return vs Nifty]]-AVERAGE(Table2[1M Return vs Nifty]))/_xlfn.STDEV.P(Table2[1M Return vs Nifty])</f>
        <v>-0.54778615109413009</v>
      </c>
      <c r="K451">
        <v>-5.8487197544153897</v>
      </c>
      <c r="L451">
        <f>(Table2[[#This Row],[6M Return vs Nifty]]-AVERAGE(Table2[6M Return vs Nifty]))/_xlfn.STDEV.P(Table2[6M Return vs Nifty])</f>
        <v>-0.43078175116268858</v>
      </c>
      <c r="M451">
        <v>-1.1855708295223799</v>
      </c>
      <c r="N451">
        <f>(Table2[[#This Row],[1W Return vs Nifty]]-AVERAGE(Table2[1W Return vs Nifty]))/_xlfn.STDEV.P(Table2[1W Return vs Nifty])</f>
        <v>-0.41227051902437112</v>
      </c>
      <c r="O451">
        <v>1612.04</v>
      </c>
      <c r="P451">
        <v>1599.6745018014899</v>
      </c>
      <c r="Q451">
        <v>1451.8930508670501</v>
      </c>
      <c r="R451">
        <v>50.405294038967</v>
      </c>
      <c r="S451" s="2">
        <f>(Table2[[#This Row],[Close Price]]-Table2[[#This Row],[20D EMA]])/Table2[[#This Row],[20D EMA]]</f>
        <v>5.3348552145115959E-4</v>
      </c>
      <c r="T451" s="2">
        <f>(Table2[[#This Row],[Close Price]]-Table2[[#This Row],[50D EMA]])/Table2[[#This Row],[50D EMA]]</f>
        <v>8.2676183083597102E-3</v>
      </c>
      <c r="U451" s="2">
        <f>(Table2[[#This Row],[Close Price]]-Table2[[#This Row],[200D EMA]])/Table2[[#This Row],[200D EMA]]</f>
        <v>0.11089449669643293</v>
      </c>
      <c r="V451">
        <v>0.42044835978703199</v>
      </c>
      <c r="W451">
        <v>1586.05</v>
      </c>
      <c r="X451">
        <v>1649.95</v>
      </c>
      <c r="Y451">
        <v>1586.05</v>
      </c>
      <c r="Z451">
        <v>1649.95</v>
      </c>
      <c r="AA451">
        <v>1472.7</v>
      </c>
      <c r="AB451">
        <v>1686.95</v>
      </c>
      <c r="AC451" s="2">
        <f>(Table2[[#This Row],[Close Price]]/Table2[[#This Row],[Day Low]])-1</f>
        <v>1.6928848396961182E-2</v>
      </c>
      <c r="AD451" s="2">
        <f>(Table2[[#This Row],[Day High]]/Table2[[#This Row],[Close Price]])-1</f>
        <v>2.2971045942091761E-2</v>
      </c>
      <c r="AE451" s="2">
        <f>(Table2[[#This Row],[Close Price]]/Table2[[#This Row],[Current Week Low]])-1</f>
        <v>1.6928848396961182E-2</v>
      </c>
      <c r="AF451" s="2">
        <f>(Table2[[#This Row],[Current Week High]]/Table2[[#This Row],[Close Price]])-1</f>
        <v>2.2971045942091761E-2</v>
      </c>
      <c r="AG451" s="2">
        <f>(Table2[[#This Row],[Close Price]]/Table2[[#This Row],[Current Month Low]])-1</f>
        <v>9.5199293814083097E-2</v>
      </c>
      <c r="AH451" s="2">
        <f>(Table2[[#This Row],[Current Month High]]/Table2[[#This Row],[Close Price]])-1</f>
        <v>4.5911091822183669E-2</v>
      </c>
      <c r="AI451">
        <v>11.5382230764461</v>
      </c>
      <c r="AJ451">
        <v>68.361169102296401</v>
      </c>
      <c r="AK451" t="str">
        <f>IF(AND(Table2[[#This Row],[20D EMA]]&gt;Table2[[#This Row],[50D EMA]],Table2[[#This Row],[50D EMA]]&gt;Table2[[#This Row],[200D EMA]]),"Uptrend","Downtrend/NoTrend")</f>
        <v>Uptrend</v>
      </c>
      <c r="AL451">
        <v>-7.0000000000000007E-2</v>
      </c>
      <c r="AM451" t="s">
        <v>10339</v>
      </c>
      <c r="AN451">
        <v>2.2400000000000002</v>
      </c>
      <c r="AO451" t="s">
        <v>10340</v>
      </c>
      <c r="AQ451">
        <f>(Table2[[#This Row],[Sharpe Ratio]]-AVERAGE(Table2[Sharpe Ratio]))/_xlfn.STDEV.P(Table2[Sharpe Ratio])</f>
        <v>-0.75063663777647549</v>
      </c>
      <c r="AR4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-2.0936217295699437</v>
      </c>
      <c r="AS451">
        <f>_xlfn.RANK.AVG(Table2[[#This Row],[1Y Return vs Nifty Z-Score]],Table2[1Y Return vs Nifty Z-Score])</f>
        <v>284</v>
      </c>
      <c r="AT451">
        <f>_xlfn.RANK.AVG(Table2[[#This Row],[6M Return vs Nifty Z-Score]],Table2[6M Return vs Nifty Z-Score])</f>
        <v>468</v>
      </c>
      <c r="AU451">
        <f>_xlfn.RANK.AVG(Table2[[#This Row],[Sharpe Ratio Z-Score]],Table2[Sharpe Ratio Z-Score])</f>
        <v>547.5</v>
      </c>
      <c r="AV451">
        <f>(Table2[[#This Row],[Rank 1Y]]+Table2[[#This Row],[Rank 6M]]+Table2[[#This Row],[Rank Sharpe]])/3</f>
        <v>433.16666666666669</v>
      </c>
    </row>
    <row r="452" spans="1:48" x14ac:dyDescent="0.3">
      <c r="A452" t="s">
        <v>629</v>
      </c>
      <c r="B452" t="s">
        <v>630</v>
      </c>
      <c r="C452" t="s">
        <v>10301</v>
      </c>
      <c r="D452" t="s">
        <v>193</v>
      </c>
      <c r="E452">
        <v>29588.956850400002</v>
      </c>
      <c r="F452">
        <v>15599.75</v>
      </c>
      <c r="G452">
        <v>-9.2287473378070199</v>
      </c>
      <c r="H452">
        <f>(Table2[[#This Row],[1Y Return vs Nifty]]-AVERAGE(Table2[1Y Return vs Nifty]))/_xlfn.STDEV.P(Table2[1Y Return vs Nifty])</f>
        <v>-0.60363124136650037</v>
      </c>
      <c r="I452">
        <v>0.31303999211275202</v>
      </c>
      <c r="J452">
        <f>(Table2[[#This Row],[1M Return vs Nifty]]-AVERAGE(Table2[1M Return vs Nifty]))/_xlfn.STDEV.P(Table2[1M Return vs Nifty])</f>
        <v>-0.11467456676495201</v>
      </c>
      <c r="K452">
        <v>-6.1793517580179103</v>
      </c>
      <c r="L452">
        <f>(Table2[[#This Row],[6M Return vs Nifty]]-AVERAGE(Table2[6M Return vs Nifty]))/_xlfn.STDEV.P(Table2[6M Return vs Nifty])</f>
        <v>-0.44212679401396388</v>
      </c>
      <c r="M452">
        <v>-4.4848326760529602</v>
      </c>
      <c r="N452">
        <f>(Table2[[#This Row],[1W Return vs Nifty]]-AVERAGE(Table2[1W Return vs Nifty]))/_xlfn.STDEV.P(Table2[1W Return vs Nifty])</f>
        <v>-1.1186516413054757</v>
      </c>
      <c r="O452">
        <v>15666.64</v>
      </c>
      <c r="P452">
        <v>15648.594806405499</v>
      </c>
      <c r="Q452">
        <v>15017.458751992101</v>
      </c>
      <c r="R452">
        <v>47.768103398199798</v>
      </c>
      <c r="S452" s="2">
        <f>(Table2[[#This Row],[Close Price]]-Table2[[#This Row],[20D EMA]])/Table2[[#This Row],[20D EMA]]</f>
        <v>-4.2695817354582357E-3</v>
      </c>
      <c r="T452" s="2">
        <f>(Table2[[#This Row],[Close Price]]-Table2[[#This Row],[50D EMA]])/Table2[[#This Row],[50D EMA]]</f>
        <v>-3.1213541541445849E-3</v>
      </c>
      <c r="U452" s="2">
        <f>(Table2[[#This Row],[Close Price]]-Table2[[#This Row],[200D EMA]])/Table2[[#This Row],[200D EMA]]</f>
        <v>3.8774286490426163E-2</v>
      </c>
      <c r="V452">
        <v>0.20392073290947199</v>
      </c>
      <c r="W452">
        <v>15315.05</v>
      </c>
      <c r="X452">
        <v>15657</v>
      </c>
      <c r="Y452">
        <v>15315.05</v>
      </c>
      <c r="Z452">
        <v>15657</v>
      </c>
      <c r="AA452">
        <v>15050.2</v>
      </c>
      <c r="AB452">
        <v>16359.8</v>
      </c>
      <c r="AC452" s="2">
        <f>(Table2[[#This Row],[Close Price]]/Table2[[#This Row],[Day Low]])-1</f>
        <v>1.8589557330860762E-2</v>
      </c>
      <c r="AD452" s="2">
        <f>(Table2[[#This Row],[Day High]]/Table2[[#This Row],[Close Price]])-1</f>
        <v>3.6699306078622485E-3</v>
      </c>
      <c r="AE452" s="2">
        <f>(Table2[[#This Row],[Close Price]]/Table2[[#This Row],[Current Week Low]])-1</f>
        <v>1.8589557330860762E-2</v>
      </c>
      <c r="AF452" s="2">
        <f>(Table2[[#This Row],[Current Week High]]/Table2[[#This Row],[Close Price]])-1</f>
        <v>3.6699306078622485E-3</v>
      </c>
      <c r="AG452" s="2">
        <f>(Table2[[#This Row],[Close Price]]/Table2[[#This Row],[Current Month Low]])-1</f>
        <v>3.651446492405408E-2</v>
      </c>
      <c r="AH452" s="2">
        <f>(Table2[[#This Row],[Current Month High]]/Table2[[#This Row],[Close Price]])-1</f>
        <v>4.8721934646388521E-2</v>
      </c>
      <c r="AI452">
        <v>16.989054311767799</v>
      </c>
      <c r="AJ452">
        <v>22.832677165354301</v>
      </c>
      <c r="AK452" t="str">
        <f>IF(AND(Table2[[#This Row],[20D EMA]]&gt;Table2[[#This Row],[50D EMA]],Table2[[#This Row],[50D EMA]]&gt;Table2[[#This Row],[200D EMA]]),"Uptrend","Downtrend/NoTrend")</f>
        <v>Uptrend</v>
      </c>
      <c r="AL452">
        <v>-0.13</v>
      </c>
      <c r="AM452" t="s">
        <v>10339</v>
      </c>
      <c r="AN452">
        <v>-0.81</v>
      </c>
      <c r="AO452" t="s">
        <v>10339</v>
      </c>
      <c r="AP452">
        <v>8.1499104938052999E-2</v>
      </c>
      <c r="AQ452">
        <f>(Table2[[#This Row],[Sharpe Ratio]]-AVERAGE(Table2[Sharpe Ratio]))/_xlfn.STDEV.P(Table2[Sharpe Ratio])</f>
        <v>0.17894998866218734</v>
      </c>
      <c r="AR4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-2.1001342547887045</v>
      </c>
      <c r="AS452">
        <f>_xlfn.RANK.AVG(Table2[[#This Row],[1Y Return vs Nifty Z-Score]],Table2[1Y Return vs Nifty Z-Score])</f>
        <v>525</v>
      </c>
      <c r="AT452">
        <f>_xlfn.RANK.AVG(Table2[[#This Row],[6M Return vs Nifty Z-Score]],Table2[6M Return vs Nifty Z-Score])</f>
        <v>472</v>
      </c>
      <c r="AU452">
        <f>_xlfn.RANK.AVG(Table2[[#This Row],[Sharpe Ratio Z-Score]],Table2[Sharpe Ratio Z-Score])</f>
        <v>303</v>
      </c>
      <c r="AV452">
        <f>(Table2[[#This Row],[Rank 1Y]]+Table2[[#This Row],[Rank 6M]]+Table2[[#This Row],[Rank Sharpe]])/3</f>
        <v>433.33333333333331</v>
      </c>
    </row>
    <row r="453" spans="1:48" x14ac:dyDescent="0.3">
      <c r="A453" t="s">
        <v>1074</v>
      </c>
      <c r="B453" t="s">
        <v>1075</v>
      </c>
      <c r="C453" t="s">
        <v>10295</v>
      </c>
      <c r="D453" t="s">
        <v>24</v>
      </c>
      <c r="E453">
        <v>12433.659252448</v>
      </c>
      <c r="F453">
        <v>167.87</v>
      </c>
      <c r="G453">
        <v>4.8544422759084904</v>
      </c>
      <c r="H453">
        <f>(Table2[[#This Row],[1Y Return vs Nifty]]-AVERAGE(Table2[1Y Return vs Nifty]))/_xlfn.STDEV.P(Table2[1Y Return vs Nifty])</f>
        <v>-0.38028717617621066</v>
      </c>
      <c r="I453">
        <v>4.6622610661330803</v>
      </c>
      <c r="J453">
        <f>(Table2[[#This Row],[1M Return vs Nifty]]-AVERAGE(Table2[1M Return vs Nifty]))/_xlfn.STDEV.P(Table2[1M Return vs Nifty])</f>
        <v>0.29441521229872369</v>
      </c>
      <c r="K453">
        <v>11.475306751322799</v>
      </c>
      <c r="L453">
        <f>(Table2[[#This Row],[6M Return vs Nifty]]-AVERAGE(Table2[6M Return vs Nifty]))/_xlfn.STDEV.P(Table2[6M Return vs Nifty])</f>
        <v>0.16366107627910867</v>
      </c>
      <c r="M453">
        <v>-1.1221001059878399</v>
      </c>
      <c r="N453">
        <f>(Table2[[#This Row],[1W Return vs Nifty]]-AVERAGE(Table2[1W Return vs Nifty]))/_xlfn.STDEV.P(Table2[1W Return vs Nifty])</f>
        <v>-0.39868126087880473</v>
      </c>
      <c r="O453">
        <v>165.67</v>
      </c>
      <c r="P453">
        <v>162.46718122082001</v>
      </c>
      <c r="Q453">
        <v>151.95329750374901</v>
      </c>
      <c r="R453">
        <v>56.709333212057601</v>
      </c>
      <c r="S453" s="2">
        <f>(Table2[[#This Row],[Close Price]]-Table2[[#This Row],[20D EMA]])/Table2[[#This Row],[20D EMA]]</f>
        <v>1.3279410877044831E-2</v>
      </c>
      <c r="T453" s="2">
        <f>(Table2[[#This Row],[Close Price]]-Table2[[#This Row],[50D EMA]])/Table2[[#This Row],[50D EMA]]</f>
        <v>3.3254831767141099E-2</v>
      </c>
      <c r="U453" s="2">
        <f>(Table2[[#This Row],[Close Price]]-Table2[[#This Row],[200D EMA]])/Table2[[#This Row],[200D EMA]]</f>
        <v>0.10474733196137644</v>
      </c>
      <c r="V453">
        <v>0.36879742889126399</v>
      </c>
      <c r="W453">
        <v>166.2</v>
      </c>
      <c r="X453">
        <v>168.5</v>
      </c>
      <c r="Y453">
        <v>166.2</v>
      </c>
      <c r="Z453">
        <v>168.5</v>
      </c>
      <c r="AA453">
        <v>157.25</v>
      </c>
      <c r="AB453">
        <v>176.82</v>
      </c>
      <c r="AC453" s="2">
        <f>(Table2[[#This Row],[Close Price]]/Table2[[#This Row],[Day Low]])-1</f>
        <v>1.0048134777376649E-2</v>
      </c>
      <c r="AD453" s="2">
        <f>(Table2[[#This Row],[Day High]]/Table2[[#This Row],[Close Price]])-1</f>
        <v>3.7529040328825314E-3</v>
      </c>
      <c r="AE453" s="2">
        <f>(Table2[[#This Row],[Close Price]]/Table2[[#This Row],[Current Week Low]])-1</f>
        <v>1.0048134777376649E-2</v>
      </c>
      <c r="AF453" s="2">
        <f>(Table2[[#This Row],[Current Week High]]/Table2[[#This Row],[Close Price]])-1</f>
        <v>3.7529040328825314E-3</v>
      </c>
      <c r="AG453" s="2">
        <f>(Table2[[#This Row],[Close Price]]/Table2[[#This Row],[Current Month Low]])-1</f>
        <v>6.7535771065182937E-2</v>
      </c>
      <c r="AH453" s="2">
        <f>(Table2[[#This Row],[Current Month High]]/Table2[[#This Row],[Close Price]])-1</f>
        <v>5.3315065229046166E-2</v>
      </c>
      <c r="AI453">
        <v>5.3315065229046104</v>
      </c>
      <c r="AJ453">
        <v>39.833402748854603</v>
      </c>
      <c r="AK453" t="str">
        <f>IF(AND(Table2[[#This Row],[20D EMA]]&gt;Table2[[#This Row],[50D EMA]],Table2[[#This Row],[50D EMA]]&gt;Table2[[#This Row],[200D EMA]]),"Uptrend","Downtrend/NoTrend")</f>
        <v>Uptrend</v>
      </c>
      <c r="AL453">
        <v>0.11</v>
      </c>
      <c r="AM453" t="s">
        <v>10340</v>
      </c>
      <c r="AN453">
        <v>2.46</v>
      </c>
      <c r="AO453" t="s">
        <v>10340</v>
      </c>
      <c r="AP453">
        <v>-1.9371096285577E-2</v>
      </c>
      <c r="AQ453">
        <f>(Table2[[#This Row],[Sharpe Ratio]]-AVERAGE(Table2[Sharpe Ratio]))/_xlfn.STDEV.P(Table2[Sharpe Ratio])</f>
        <v>-0.97158522439242823</v>
      </c>
      <c r="AR4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-1.2924773728696111</v>
      </c>
      <c r="AS453">
        <f>_xlfn.RANK.AVG(Table2[[#This Row],[1Y Return vs Nifty Z-Score]],Table2[1Y Return vs Nifty Z-Score])</f>
        <v>416</v>
      </c>
      <c r="AT453">
        <f>_xlfn.RANK.AVG(Table2[[#This Row],[6M Return vs Nifty Z-Score]],Table2[6M Return vs Nifty Z-Score])</f>
        <v>278</v>
      </c>
      <c r="AU453">
        <f>_xlfn.RANK.AVG(Table2[[#This Row],[Sharpe Ratio Z-Score]],Table2[Sharpe Ratio Z-Score])</f>
        <v>609</v>
      </c>
      <c r="AV453">
        <f>(Table2[[#This Row],[Rank 1Y]]+Table2[[#This Row],[Rank 6M]]+Table2[[#This Row],[Rank Sharpe]])/3</f>
        <v>434.33333333333331</v>
      </c>
    </row>
    <row r="454" spans="1:48" x14ac:dyDescent="0.3">
      <c r="A454" t="s">
        <v>1355</v>
      </c>
      <c r="B454" t="s">
        <v>1356</v>
      </c>
      <c r="C454" t="s">
        <v>10299</v>
      </c>
      <c r="D454" t="s">
        <v>51</v>
      </c>
      <c r="E454">
        <v>8344.5542696249995</v>
      </c>
      <c r="F454">
        <v>481.05</v>
      </c>
      <c r="G454">
        <v>-13.4543462797978</v>
      </c>
      <c r="H454">
        <f>(Table2[[#This Row],[1Y Return vs Nifty]]-AVERAGE(Table2[1Y Return vs Nifty]))/_xlfn.STDEV.P(Table2[1Y Return vs Nifty])</f>
        <v>-0.67064464326296325</v>
      </c>
      <c r="I454">
        <v>4.9099261717545399</v>
      </c>
      <c r="J454">
        <f>(Table2[[#This Row],[1M Return vs Nifty]]-AVERAGE(Table2[1M Return vs Nifty]))/_xlfn.STDEV.P(Table2[1M Return vs Nifty])</f>
        <v>0.31771070857636158</v>
      </c>
      <c r="K454">
        <v>19.591225018643701</v>
      </c>
      <c r="L454">
        <f>(Table2[[#This Row],[6M Return vs Nifty]]-AVERAGE(Table2[6M Return vs Nifty]))/_xlfn.STDEV.P(Table2[6M Return vs Nifty])</f>
        <v>0.44214422224490246</v>
      </c>
      <c r="M454">
        <v>0.78823285944072796</v>
      </c>
      <c r="N454">
        <f>(Table2[[#This Row],[1W Return vs Nifty]]-AVERAGE(Table2[1W Return vs Nifty]))/_xlfn.STDEV.P(Table2[1W Return vs Nifty])</f>
        <v>1.0326331370668089E-2</v>
      </c>
      <c r="O454">
        <v>468.93</v>
      </c>
      <c r="P454">
        <v>445.81490292167501</v>
      </c>
      <c r="Q454">
        <v>389.19688924624899</v>
      </c>
      <c r="R454">
        <v>57.629936405589</v>
      </c>
      <c r="S454" s="2">
        <f>(Table2[[#This Row],[Close Price]]-Table2[[#This Row],[20D EMA]])/Table2[[#This Row],[20D EMA]]</f>
        <v>2.5846075107158861E-2</v>
      </c>
      <c r="T454" s="2">
        <f>(Table2[[#This Row],[Close Price]]-Table2[[#This Row],[50D EMA]])/Table2[[#This Row],[50D EMA]]</f>
        <v>7.9035260704408153E-2</v>
      </c>
      <c r="U454" s="2">
        <f>(Table2[[#This Row],[Close Price]]-Table2[[#This Row],[200D EMA]])/Table2[[#This Row],[200D EMA]]</f>
        <v>0.23600679576766759</v>
      </c>
      <c r="V454">
        <v>0.59524728832348495</v>
      </c>
      <c r="W454">
        <v>473.85</v>
      </c>
      <c r="X454">
        <v>485.25</v>
      </c>
      <c r="Y454">
        <v>473.85</v>
      </c>
      <c r="Z454">
        <v>485.25</v>
      </c>
      <c r="AA454">
        <v>453.15</v>
      </c>
      <c r="AB454">
        <v>538.5</v>
      </c>
      <c r="AC454" s="2">
        <f>(Table2[[#This Row],[Close Price]]/Table2[[#This Row],[Day Low]])-1</f>
        <v>1.5194681861348425E-2</v>
      </c>
      <c r="AD454" s="2">
        <f>(Table2[[#This Row],[Day High]]/Table2[[#This Row],[Close Price]])-1</f>
        <v>8.7309011537262116E-3</v>
      </c>
      <c r="AE454" s="2">
        <f>(Table2[[#This Row],[Close Price]]/Table2[[#This Row],[Current Week Low]])-1</f>
        <v>1.5194681861348425E-2</v>
      </c>
      <c r="AF454" s="2">
        <f>(Table2[[#This Row],[Current Week High]]/Table2[[#This Row],[Close Price]])-1</f>
        <v>8.7309011537262116E-3</v>
      </c>
      <c r="AG454" s="2">
        <f>(Table2[[#This Row],[Close Price]]/Table2[[#This Row],[Current Month Low]])-1</f>
        <v>6.1569016881827254E-2</v>
      </c>
      <c r="AH454" s="2">
        <f>(Table2[[#This Row],[Current Month High]]/Table2[[#This Row],[Close Price]])-1</f>
        <v>0.11942625506704085</v>
      </c>
      <c r="AI454">
        <v>11.942625506703999</v>
      </c>
      <c r="AJ454">
        <v>50.563380281690101</v>
      </c>
      <c r="AK454" t="str">
        <f>IF(AND(Table2[[#This Row],[20D EMA]]&gt;Table2[[#This Row],[50D EMA]],Table2[[#This Row],[50D EMA]]&gt;Table2[[#This Row],[200D EMA]]),"Uptrend","Downtrend/NoTrend")</f>
        <v>Uptrend</v>
      </c>
      <c r="AL454">
        <v>0.12</v>
      </c>
      <c r="AM454" t="s">
        <v>10340</v>
      </c>
      <c r="AN454">
        <v>-4.05</v>
      </c>
      <c r="AO454" t="s">
        <v>10339</v>
      </c>
      <c r="AQ454">
        <f>(Table2[[#This Row],[Sharpe Ratio]]-AVERAGE(Table2[Sharpe Ratio]))/_xlfn.STDEV.P(Table2[Sharpe Ratio])</f>
        <v>-0.75063663777647549</v>
      </c>
      <c r="AR4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-0.65110001884750679</v>
      </c>
      <c r="AS454">
        <f>_xlfn.RANK.AVG(Table2[[#This Row],[1Y Return vs Nifty Z-Score]],Table2[1Y Return vs Nifty Z-Score])</f>
        <v>554</v>
      </c>
      <c r="AT454">
        <f>_xlfn.RANK.AVG(Table2[[#This Row],[6M Return vs Nifty Z-Score]],Table2[6M Return vs Nifty Z-Score])</f>
        <v>202</v>
      </c>
      <c r="AU454">
        <f>_xlfn.RANK.AVG(Table2[[#This Row],[Sharpe Ratio Z-Score]],Table2[Sharpe Ratio Z-Score])</f>
        <v>547.5</v>
      </c>
      <c r="AV454">
        <f>(Table2[[#This Row],[Rank 1Y]]+Table2[[#This Row],[Rank 6M]]+Table2[[#This Row],[Rank Sharpe]])/3</f>
        <v>434.5</v>
      </c>
    </row>
    <row r="455" spans="1:48" x14ac:dyDescent="0.3">
      <c r="A455" t="s">
        <v>1389</v>
      </c>
      <c r="B455" t="s">
        <v>1390</v>
      </c>
      <c r="C455" t="s">
        <v>10305</v>
      </c>
      <c r="D455" t="s">
        <v>1391</v>
      </c>
      <c r="E455">
        <v>8064.1859680369998</v>
      </c>
      <c r="F455">
        <v>253.27</v>
      </c>
      <c r="G455">
        <v>-3.1202931864877601</v>
      </c>
      <c r="H455">
        <f>(Table2[[#This Row],[1Y Return vs Nifty]]-AVERAGE(Table2[1Y Return vs Nifty]))/_xlfn.STDEV.P(Table2[1Y Return vs Nifty])</f>
        <v>-0.50675780433945961</v>
      </c>
      <c r="I455">
        <v>10.481136288419201</v>
      </c>
      <c r="J455">
        <f>(Table2[[#This Row],[1M Return vs Nifty]]-AVERAGE(Table2[1M Return vs Nifty]))/_xlfn.STDEV.P(Table2[1M Return vs Nifty])</f>
        <v>0.84174135152477481</v>
      </c>
      <c r="K455">
        <v>20.347985791233299</v>
      </c>
      <c r="L455">
        <f>(Table2[[#This Row],[6M Return vs Nifty]]-AVERAGE(Table2[6M Return vs Nifty]))/_xlfn.STDEV.P(Table2[6M Return vs Nifty])</f>
        <v>0.46811110778425424</v>
      </c>
      <c r="M455">
        <v>-2.59285134622163</v>
      </c>
      <c r="N455">
        <f>(Table2[[#This Row],[1W Return vs Nifty]]-AVERAGE(Table2[1W Return vs Nifty]))/_xlfn.STDEV.P(Table2[1W Return vs Nifty])</f>
        <v>-0.71357318519368229</v>
      </c>
      <c r="O455">
        <v>236.25</v>
      </c>
      <c r="P455">
        <v>222.79773157421999</v>
      </c>
      <c r="Q455">
        <v>202.83135292973699</v>
      </c>
      <c r="R455">
        <v>72.578001024599303</v>
      </c>
      <c r="S455" s="2">
        <f>(Table2[[#This Row],[Close Price]]-Table2[[#This Row],[20D EMA]])/Table2[[#This Row],[20D EMA]]</f>
        <v>7.2042328042328088E-2</v>
      </c>
      <c r="T455" s="2">
        <f>(Table2[[#This Row],[Close Price]]-Table2[[#This Row],[50D EMA]])/Table2[[#This Row],[50D EMA]]</f>
        <v>0.13677099946427809</v>
      </c>
      <c r="U455" s="2">
        <f>(Table2[[#This Row],[Close Price]]-Table2[[#This Row],[200D EMA]])/Table2[[#This Row],[200D EMA]]</f>
        <v>0.248672832585875</v>
      </c>
      <c r="V455">
        <v>2.8239680084333898</v>
      </c>
      <c r="W455">
        <v>249.11</v>
      </c>
      <c r="X455">
        <v>259.3</v>
      </c>
      <c r="Y455">
        <v>249.11</v>
      </c>
      <c r="Z455">
        <v>259.3</v>
      </c>
      <c r="AA455">
        <v>207.4</v>
      </c>
      <c r="AB455">
        <v>263</v>
      </c>
      <c r="AC455" s="2">
        <f>(Table2[[#This Row],[Close Price]]/Table2[[#This Row],[Day Low]])-1</f>
        <v>1.669945004215001E-2</v>
      </c>
      <c r="AD455" s="2">
        <f>(Table2[[#This Row],[Day High]]/Table2[[#This Row],[Close Price]])-1</f>
        <v>2.3808583724878485E-2</v>
      </c>
      <c r="AE455" s="2">
        <f>(Table2[[#This Row],[Close Price]]/Table2[[#This Row],[Current Week Low]])-1</f>
        <v>1.669945004215001E-2</v>
      </c>
      <c r="AF455" s="2">
        <f>(Table2[[#This Row],[Current Week High]]/Table2[[#This Row],[Close Price]])-1</f>
        <v>2.3808583724878485E-2</v>
      </c>
      <c r="AG455" s="2">
        <f>(Table2[[#This Row],[Close Price]]/Table2[[#This Row],[Current Month Low]])-1</f>
        <v>0.22116682738669247</v>
      </c>
      <c r="AH455" s="2">
        <f>(Table2[[#This Row],[Current Month High]]/Table2[[#This Row],[Close Price]])-1</f>
        <v>3.8417499111619957E-2</v>
      </c>
      <c r="AI455">
        <v>3.8417499111619899</v>
      </c>
      <c r="AJ455">
        <v>49.333726415094297</v>
      </c>
      <c r="AK455" t="str">
        <f>IF(AND(Table2[[#This Row],[20D EMA]]&gt;Table2[[#This Row],[50D EMA]],Table2[[#This Row],[50D EMA]]&gt;Table2[[#This Row],[200D EMA]]),"Uptrend","Downtrend/NoTrend")</f>
        <v>Uptrend</v>
      </c>
      <c r="AL455">
        <v>0.28000000000000003</v>
      </c>
      <c r="AM455" t="s">
        <v>10340</v>
      </c>
      <c r="AN455">
        <v>17.489999999999998</v>
      </c>
      <c r="AO455" t="s">
        <v>10340</v>
      </c>
      <c r="AP455">
        <v>-2.4980121271175E-2</v>
      </c>
      <c r="AQ455">
        <f>(Table2[[#This Row],[Sharpe Ratio]]-AVERAGE(Table2[Sharpe Ratio]))/_xlfn.STDEV.P(Table2[Sharpe Ratio])</f>
        <v>-1.0355623026429859</v>
      </c>
      <c r="AR4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-0.94604083286709872</v>
      </c>
      <c r="AS455">
        <f>_xlfn.RANK.AVG(Table2[[#This Row],[1Y Return vs Nifty Z-Score]],Table2[1Y Return vs Nifty Z-Score])</f>
        <v>481</v>
      </c>
      <c r="AT455">
        <f>_xlfn.RANK.AVG(Table2[[#This Row],[6M Return vs Nifty Z-Score]],Table2[6M Return vs Nifty Z-Score])</f>
        <v>198</v>
      </c>
      <c r="AU455">
        <f>_xlfn.RANK.AVG(Table2[[#This Row],[Sharpe Ratio Z-Score]],Table2[Sharpe Ratio Z-Score])</f>
        <v>625</v>
      </c>
      <c r="AV455">
        <f>(Table2[[#This Row],[Rank 1Y]]+Table2[[#This Row],[Rank 6M]]+Table2[[#This Row],[Rank Sharpe]])/3</f>
        <v>434.66666666666669</v>
      </c>
    </row>
    <row r="456" spans="1:48" x14ac:dyDescent="0.3">
      <c r="A456" t="s">
        <v>187</v>
      </c>
      <c r="B456" t="s">
        <v>188</v>
      </c>
      <c r="C456" t="s">
        <v>10297</v>
      </c>
      <c r="D456" t="s">
        <v>121</v>
      </c>
      <c r="E456">
        <v>139630.14684971899</v>
      </c>
      <c r="F456">
        <v>5796.95</v>
      </c>
      <c r="G456">
        <v>-1.3102350411091901</v>
      </c>
      <c r="H456">
        <f>(Table2[[#This Row],[1Y Return vs Nifty]]-AVERAGE(Table2[1Y Return vs Nifty]))/_xlfn.STDEV.P(Table2[1Y Return vs Nifty])</f>
        <v>-0.47805225144212909</v>
      </c>
      <c r="I456">
        <v>-1.62111217855417</v>
      </c>
      <c r="J456">
        <f>(Table2[[#This Row],[1M Return vs Nifty]]-AVERAGE(Table2[1M Return vs Nifty]))/_xlfn.STDEV.P(Table2[1M Return vs Nifty])</f>
        <v>-0.29660182930400075</v>
      </c>
      <c r="K456">
        <v>5.2019122164234597</v>
      </c>
      <c r="L456">
        <f>(Table2[[#This Row],[6M Return vs Nifty]]-AVERAGE(Table2[6M Return vs Nifty]))/_xlfn.STDEV.P(Table2[6M Return vs Nifty])</f>
        <v>-5.1599179975306428E-2</v>
      </c>
      <c r="M456">
        <v>-1.0002141047453099</v>
      </c>
      <c r="N456">
        <f>(Table2[[#This Row],[1W Return vs Nifty]]-AVERAGE(Table2[1W Return vs Nifty]))/_xlfn.STDEV.P(Table2[1W Return vs Nifty])</f>
        <v>-0.3725851295764066</v>
      </c>
      <c r="O456">
        <v>5761.72</v>
      </c>
      <c r="P456">
        <v>5648.02162913968</v>
      </c>
      <c r="Q456">
        <v>5213.08902259147</v>
      </c>
      <c r="R456">
        <v>55.658576291162802</v>
      </c>
      <c r="S456" s="2">
        <f>(Table2[[#This Row],[Close Price]]-Table2[[#This Row],[20D EMA]])/Table2[[#This Row],[20D EMA]]</f>
        <v>6.1144935887199586E-3</v>
      </c>
      <c r="T456" s="2">
        <f>(Table2[[#This Row],[Close Price]]-Table2[[#This Row],[50D EMA]])/Table2[[#This Row],[50D EMA]]</f>
        <v>2.636823663917252E-2</v>
      </c>
      <c r="U456" s="2">
        <f>(Table2[[#This Row],[Close Price]]-Table2[[#This Row],[200D EMA]])/Table2[[#This Row],[200D EMA]]</f>
        <v>0.11199904219519499</v>
      </c>
      <c r="V456">
        <v>0.674978689221439</v>
      </c>
      <c r="W456">
        <v>5776.25</v>
      </c>
      <c r="X456">
        <v>5860</v>
      </c>
      <c r="Y456">
        <v>5776.25</v>
      </c>
      <c r="Z456">
        <v>5860</v>
      </c>
      <c r="AA456">
        <v>5594.15</v>
      </c>
      <c r="AB456">
        <v>5924.8</v>
      </c>
      <c r="AC456" s="2">
        <f>(Table2[[#This Row],[Close Price]]/Table2[[#This Row],[Day Low]])-1</f>
        <v>3.5836399047823875E-3</v>
      </c>
      <c r="AD456" s="2">
        <f>(Table2[[#This Row],[Day High]]/Table2[[#This Row],[Close Price]])-1</f>
        <v>1.0876409146189037E-2</v>
      </c>
      <c r="AE456" s="2">
        <f>(Table2[[#This Row],[Close Price]]/Table2[[#This Row],[Current Week Low]])-1</f>
        <v>3.5836399047823875E-3</v>
      </c>
      <c r="AF456" s="2">
        <f>(Table2[[#This Row],[Current Week High]]/Table2[[#This Row],[Close Price]])-1</f>
        <v>1.0876409146189037E-2</v>
      </c>
      <c r="AG456" s="2">
        <f>(Table2[[#This Row],[Close Price]]/Table2[[#This Row],[Current Month Low]])-1</f>
        <v>3.625215627038969E-2</v>
      </c>
      <c r="AH456" s="2">
        <f>(Table2[[#This Row],[Current Month High]]/Table2[[#This Row],[Close Price]])-1</f>
        <v>2.2054701179068381E-2</v>
      </c>
      <c r="AI456">
        <v>3.5889562614823198</v>
      </c>
      <c r="AJ456">
        <v>33.333716677783599</v>
      </c>
      <c r="AK456" t="str">
        <f>IF(AND(Table2[[#This Row],[20D EMA]]&gt;Table2[[#This Row],[50D EMA]],Table2[[#This Row],[50D EMA]]&gt;Table2[[#This Row],[200D EMA]]),"Uptrend","Downtrend/NoTrend")</f>
        <v>Uptrend</v>
      </c>
      <c r="AL456">
        <v>-0.04</v>
      </c>
      <c r="AM456" t="s">
        <v>10339</v>
      </c>
      <c r="AN456">
        <v>-0.68</v>
      </c>
      <c r="AO456" t="s">
        <v>10339</v>
      </c>
      <c r="AP456">
        <v>8.5096134077779998E-3</v>
      </c>
      <c r="AQ456">
        <f>(Table2[[#This Row],[Sharpe Ratio]]-AVERAGE(Table2[Sharpe Ratio]))/_xlfn.STDEV.P(Table2[Sharpe Ratio])</f>
        <v>-0.65357516911315416</v>
      </c>
      <c r="AR4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-1.8524135594109969</v>
      </c>
      <c r="AS456">
        <f>_xlfn.RANK.AVG(Table2[[#This Row],[1Y Return vs Nifty Z-Score]],Table2[1Y Return vs Nifty Z-Score])</f>
        <v>470</v>
      </c>
      <c r="AT456">
        <f>_xlfn.RANK.AVG(Table2[[#This Row],[6M Return vs Nifty Z-Score]],Table2[6M Return vs Nifty Z-Score])</f>
        <v>328</v>
      </c>
      <c r="AU456">
        <f>_xlfn.RANK.AVG(Table2[[#This Row],[Sharpe Ratio Z-Score]],Table2[Sharpe Ratio Z-Score])</f>
        <v>507</v>
      </c>
      <c r="AV456">
        <f>(Table2[[#This Row],[Rank 1Y]]+Table2[[#This Row],[Rank 6M]]+Table2[[#This Row],[Rank Sharpe]])/3</f>
        <v>435</v>
      </c>
    </row>
    <row r="457" spans="1:48" x14ac:dyDescent="0.3">
      <c r="A457" t="s">
        <v>64</v>
      </c>
      <c r="B457" t="s">
        <v>65</v>
      </c>
      <c r="C457" t="s">
        <v>10301</v>
      </c>
      <c r="D457" t="s">
        <v>63</v>
      </c>
      <c r="E457">
        <v>384948.22355411999</v>
      </c>
      <c r="F457">
        <v>12243.8</v>
      </c>
      <c r="G457">
        <v>-2.2484953466861999</v>
      </c>
      <c r="H457">
        <f>(Table2[[#This Row],[1Y Return vs Nifty]]-AVERAGE(Table2[1Y Return vs Nifty]))/_xlfn.STDEV.P(Table2[1Y Return vs Nifty])</f>
        <v>-0.49293203908981992</v>
      </c>
      <c r="I457">
        <v>-1.97332498064881</v>
      </c>
      <c r="J457">
        <f>(Table2[[#This Row],[1M Return vs Nifty]]-AVERAGE(Table2[1M Return vs Nifty]))/_xlfn.STDEV.P(Table2[1M Return vs Nifty])</f>
        <v>-0.32973113106632845</v>
      </c>
      <c r="K457">
        <v>-6.2831125186297401</v>
      </c>
      <c r="L457">
        <f>(Table2[[#This Row],[6M Return vs Nifty]]-AVERAGE(Table2[6M Return vs Nifty]))/_xlfn.STDEV.P(Table2[6M Return vs Nifty])</f>
        <v>-0.44568715799142472</v>
      </c>
      <c r="M457">
        <v>-0.80096052149586905</v>
      </c>
      <c r="N457">
        <f>(Table2[[#This Row],[1W Return vs Nifty]]-AVERAGE(Table2[1W Return vs Nifty]))/_xlfn.STDEV.P(Table2[1W Return vs Nifty])</f>
        <v>-0.32992438414261221</v>
      </c>
      <c r="O457">
        <v>12336.27</v>
      </c>
      <c r="P457">
        <v>12405.837415612201</v>
      </c>
      <c r="Q457">
        <v>11728.9991701288</v>
      </c>
      <c r="R457">
        <v>44.734980707470001</v>
      </c>
      <c r="S457" s="2">
        <f>(Table2[[#This Row],[Close Price]]-Table2[[#This Row],[20D EMA]])/Table2[[#This Row],[20D EMA]]</f>
        <v>-7.4957827609156711E-3</v>
      </c>
      <c r="T457" s="2">
        <f>(Table2[[#This Row],[Close Price]]-Table2[[#This Row],[50D EMA]])/Table2[[#This Row],[50D EMA]]</f>
        <v>-1.3061384748464027E-2</v>
      </c>
      <c r="U457" s="2">
        <f>(Table2[[#This Row],[Close Price]]-Table2[[#This Row],[200D EMA]])/Table2[[#This Row],[200D EMA]]</f>
        <v>4.3891283681073541E-2</v>
      </c>
      <c r="V457">
        <v>0.64869739636722701</v>
      </c>
      <c r="W457">
        <v>12222</v>
      </c>
      <c r="X457">
        <v>12334.5</v>
      </c>
      <c r="Y457">
        <v>12222</v>
      </c>
      <c r="Z457">
        <v>12334.5</v>
      </c>
      <c r="AA457">
        <v>12027.65</v>
      </c>
      <c r="AB457">
        <v>13680</v>
      </c>
      <c r="AC457" s="2">
        <f>(Table2[[#This Row],[Close Price]]/Table2[[#This Row],[Day Low]])-1</f>
        <v>1.783668793978066E-3</v>
      </c>
      <c r="AD457" s="2">
        <f>(Table2[[#This Row],[Day High]]/Table2[[#This Row],[Close Price]])-1</f>
        <v>7.4078309021710087E-3</v>
      </c>
      <c r="AE457" s="2">
        <f>(Table2[[#This Row],[Close Price]]/Table2[[#This Row],[Current Week Low]])-1</f>
        <v>1.783668793978066E-3</v>
      </c>
      <c r="AF457" s="2">
        <f>(Table2[[#This Row],[Current Week High]]/Table2[[#This Row],[Close Price]])-1</f>
        <v>7.4078309021710087E-3</v>
      </c>
      <c r="AG457" s="2">
        <f>(Table2[[#This Row],[Close Price]]/Table2[[#This Row],[Current Month Low]])-1</f>
        <v>1.7971091609749079E-2</v>
      </c>
      <c r="AH457" s="2">
        <f>(Table2[[#This Row],[Current Month High]]/Table2[[#This Row],[Close Price]])-1</f>
        <v>0.11730018458321778</v>
      </c>
      <c r="AI457">
        <v>11.7300184583217</v>
      </c>
      <c r="AJ457">
        <v>28.800757416368601</v>
      </c>
      <c r="AK457" t="str">
        <f>IF(AND(Table2[[#This Row],[20D EMA]]&gt;Table2[[#This Row],[50D EMA]],Table2[[#This Row],[50D EMA]]&gt;Table2[[#This Row],[200D EMA]]),"Uptrend","Downtrend/NoTrend")</f>
        <v>Downtrend/NoTrend</v>
      </c>
      <c r="AL457">
        <v>-0.08</v>
      </c>
      <c r="AM457" t="s">
        <v>10339</v>
      </c>
      <c r="AN457">
        <v>-1.03</v>
      </c>
      <c r="AO457" t="s">
        <v>10339</v>
      </c>
      <c r="AP457">
        <v>6.4783504545307999E-2</v>
      </c>
      <c r="AQ457">
        <f>(Table2[[#This Row],[Sharpe Ratio]]-AVERAGE(Table2[Sharpe Ratio]))/_xlfn.STDEV.P(Table2[Sharpe Ratio])</f>
        <v>-1.1709756494516057E-2</v>
      </c>
      <c r="AR4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7">
        <f>_xlfn.RANK.AVG(Table2[[#This Row],[1Y Return vs Nifty Z-Score]],Table2[1Y Return vs Nifty Z-Score])</f>
        <v>477</v>
      </c>
      <c r="AT457">
        <f>_xlfn.RANK.AVG(Table2[[#This Row],[6M Return vs Nifty Z-Score]],Table2[6M Return vs Nifty Z-Score])</f>
        <v>474</v>
      </c>
      <c r="AU457">
        <f>_xlfn.RANK.AVG(Table2[[#This Row],[Sharpe Ratio Z-Score]],Table2[Sharpe Ratio Z-Score])</f>
        <v>356</v>
      </c>
      <c r="AV457">
        <f>(Table2[[#This Row],[Rank 1Y]]+Table2[[#This Row],[Rank 6M]]+Table2[[#This Row],[Rank Sharpe]])/3</f>
        <v>435.66666666666669</v>
      </c>
    </row>
    <row r="458" spans="1:48" x14ac:dyDescent="0.3">
      <c r="A458" t="s">
        <v>184</v>
      </c>
      <c r="B458" t="s">
        <v>185</v>
      </c>
      <c r="C458" t="s">
        <v>10297</v>
      </c>
      <c r="D458" t="s">
        <v>186</v>
      </c>
      <c r="E458">
        <v>148805.64241482501</v>
      </c>
      <c r="F458">
        <v>1454.75</v>
      </c>
      <c r="G458">
        <v>11.680239070692201</v>
      </c>
      <c r="H458">
        <f>(Table2[[#This Row],[1Y Return vs Nifty]]-AVERAGE(Table2[1Y Return vs Nifty]))/_xlfn.STDEV.P(Table2[1Y Return vs Nifty])</f>
        <v>-0.27203746527086686</v>
      </c>
      <c r="I458">
        <v>-3.9916915574661598</v>
      </c>
      <c r="J458">
        <f>(Table2[[#This Row],[1M Return vs Nifty]]-AVERAGE(Table2[1M Return vs Nifty]))/_xlfn.STDEV.P(Table2[1M Return vs Nifty])</f>
        <v>-0.51957964024235515</v>
      </c>
      <c r="K458">
        <v>3.0718268139815299</v>
      </c>
      <c r="L458">
        <f>(Table2[[#This Row],[6M Return vs Nifty]]-AVERAGE(Table2[6M Return vs Nifty]))/_xlfn.STDEV.P(Table2[6M Return vs Nifty])</f>
        <v>-0.12468923146539591</v>
      </c>
      <c r="M458">
        <v>-0.73525675314143801</v>
      </c>
      <c r="N458">
        <f>(Table2[[#This Row],[1W Return vs Nifty]]-AVERAGE(Table2[1W Return vs Nifty]))/_xlfn.STDEV.P(Table2[1W Return vs Nifty])</f>
        <v>-0.31585702490069378</v>
      </c>
      <c r="O458">
        <v>1428.64</v>
      </c>
      <c r="P458">
        <v>1412.3277309830701</v>
      </c>
      <c r="Q458">
        <v>1271.27978586683</v>
      </c>
      <c r="R458">
        <v>60.401999468780197</v>
      </c>
      <c r="S458" s="2">
        <f>(Table2[[#This Row],[Close Price]]-Table2[[#This Row],[20D EMA]])/Table2[[#This Row],[20D EMA]]</f>
        <v>1.8276122746108115E-2</v>
      </c>
      <c r="T458" s="2">
        <f>(Table2[[#This Row],[Close Price]]-Table2[[#This Row],[50D EMA]])/Table2[[#This Row],[50D EMA]]</f>
        <v>3.0037128129886206E-2</v>
      </c>
      <c r="U458" s="2">
        <f>(Table2[[#This Row],[Close Price]]-Table2[[#This Row],[200D EMA]])/Table2[[#This Row],[200D EMA]]</f>
        <v>0.14431930419476438</v>
      </c>
      <c r="V458">
        <v>0.83268670394018995</v>
      </c>
      <c r="W458">
        <v>1422.1</v>
      </c>
      <c r="X458">
        <v>1459.3</v>
      </c>
      <c r="Y458">
        <v>1422.1</v>
      </c>
      <c r="Z458">
        <v>1459.3</v>
      </c>
      <c r="AA458">
        <v>1358.15</v>
      </c>
      <c r="AB458">
        <v>1509</v>
      </c>
      <c r="AC458" s="2">
        <f>(Table2[[#This Row],[Close Price]]/Table2[[#This Row],[Day Low]])-1</f>
        <v>2.2959004289431206E-2</v>
      </c>
      <c r="AD458" s="2">
        <f>(Table2[[#This Row],[Day High]]/Table2[[#This Row],[Close Price]])-1</f>
        <v>3.1276851692729757E-3</v>
      </c>
      <c r="AE458" s="2">
        <f>(Table2[[#This Row],[Close Price]]/Table2[[#This Row],[Current Week Low]])-1</f>
        <v>2.2959004289431206E-2</v>
      </c>
      <c r="AF458" s="2">
        <f>(Table2[[#This Row],[Current Week High]]/Table2[[#This Row],[Close Price]])-1</f>
        <v>3.1276851692729757E-3</v>
      </c>
      <c r="AG458" s="2">
        <f>(Table2[[#This Row],[Close Price]]/Table2[[#This Row],[Current Month Low]])-1</f>
        <v>7.1126164267569791E-2</v>
      </c>
      <c r="AH458" s="2">
        <f>(Table2[[#This Row],[Current Month High]]/Table2[[#This Row],[Close Price]])-1</f>
        <v>3.7291630864409786E-2</v>
      </c>
      <c r="AI458">
        <v>4.8290084206908501</v>
      </c>
      <c r="AJ458">
        <v>51.568035007293098</v>
      </c>
      <c r="AK458" t="str">
        <f>IF(AND(Table2[[#This Row],[20D EMA]]&gt;Table2[[#This Row],[50D EMA]],Table2[[#This Row],[50D EMA]]&gt;Table2[[#This Row],[200D EMA]]),"Uptrend","Downtrend/NoTrend")</f>
        <v>Uptrend</v>
      </c>
      <c r="AL458">
        <v>-0.08</v>
      </c>
      <c r="AM458" t="s">
        <v>10339</v>
      </c>
      <c r="AN458">
        <v>-3.26</v>
      </c>
      <c r="AO458" t="s">
        <v>10339</v>
      </c>
      <c r="AP458">
        <v>-2.496935624819E-3</v>
      </c>
      <c r="AQ458">
        <f>(Table2[[#This Row],[Sharpe Ratio]]-AVERAGE(Table2[Sharpe Ratio]))/_xlfn.STDEV.P(Table2[Sharpe Ratio])</f>
        <v>-0.77911692557441226</v>
      </c>
      <c r="AR4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-2.0112802874537241</v>
      </c>
      <c r="AS458">
        <f>_xlfn.RANK.AVG(Table2[[#This Row],[1Y Return vs Nifty Z-Score]],Table2[1Y Return vs Nifty Z-Score])</f>
        <v>375</v>
      </c>
      <c r="AT458">
        <f>_xlfn.RANK.AVG(Table2[[#This Row],[6M Return vs Nifty Z-Score]],Table2[6M Return vs Nifty Z-Score])</f>
        <v>353</v>
      </c>
      <c r="AU458">
        <f>_xlfn.RANK.AVG(Table2[[#This Row],[Sharpe Ratio Z-Score]],Table2[Sharpe Ratio Z-Score])</f>
        <v>580</v>
      </c>
      <c r="AV458">
        <f>(Table2[[#This Row],[Rank 1Y]]+Table2[[#This Row],[Rank 6M]]+Table2[[#This Row],[Rank Sharpe]])/3</f>
        <v>436</v>
      </c>
    </row>
    <row r="459" spans="1:48" x14ac:dyDescent="0.3">
      <c r="A459" t="s">
        <v>125</v>
      </c>
      <c r="B459" t="s">
        <v>126</v>
      </c>
      <c r="C459" t="s">
        <v>10302</v>
      </c>
      <c r="D459" t="s">
        <v>127</v>
      </c>
      <c r="E459">
        <v>234820.2557756</v>
      </c>
      <c r="F459">
        <v>963.5</v>
      </c>
      <c r="G459">
        <v>-5.1743991527956297</v>
      </c>
      <c r="H459">
        <f>(Table2[[#This Row],[1Y Return vs Nifty]]-AVERAGE(Table2[1Y Return vs Nifty]))/_xlfn.STDEV.P(Table2[1Y Return vs Nifty])</f>
        <v>-0.53933369016010013</v>
      </c>
      <c r="I459">
        <v>6.7671994714672898</v>
      </c>
      <c r="J459">
        <f>(Table2[[#This Row],[1M Return vs Nifty]]-AVERAGE(Table2[1M Return vs Nifty]))/_xlfn.STDEV.P(Table2[1M Return vs Nifty])</f>
        <v>0.49240670836788691</v>
      </c>
      <c r="K459">
        <v>6.0771325714742499</v>
      </c>
      <c r="L459">
        <f>(Table2[[#This Row],[6M Return vs Nifty]]-AVERAGE(Table2[6M Return vs Nifty]))/_xlfn.STDEV.P(Table2[6M Return vs Nifty])</f>
        <v>-2.15675668097021E-2</v>
      </c>
      <c r="M459">
        <v>0.778902272740854</v>
      </c>
      <c r="N459">
        <f>(Table2[[#This Row],[1W Return vs Nifty]]-AVERAGE(Table2[1W Return vs Nifty]))/_xlfn.STDEV.P(Table2[1W Return vs Nifty])</f>
        <v>8.3286268503284886E-3</v>
      </c>
      <c r="O459">
        <v>918.52</v>
      </c>
      <c r="P459">
        <v>911.39923368301595</v>
      </c>
      <c r="Q459">
        <v>863.71763499985798</v>
      </c>
      <c r="R459">
        <v>74.101001902090303</v>
      </c>
      <c r="S459" s="2">
        <f>(Table2[[#This Row],[Close Price]]-Table2[[#This Row],[20D EMA]])/Table2[[#This Row],[20D EMA]]</f>
        <v>4.8970082306318878E-2</v>
      </c>
      <c r="T459" s="2">
        <f>(Table2[[#This Row],[Close Price]]-Table2[[#This Row],[50D EMA]])/Table2[[#This Row],[50D EMA]]</f>
        <v>5.7165690283106668E-2</v>
      </c>
      <c r="U459" s="2">
        <f>(Table2[[#This Row],[Close Price]]-Table2[[#This Row],[200D EMA]])/Table2[[#This Row],[200D EMA]]</f>
        <v>0.11552660378430091</v>
      </c>
      <c r="V459">
        <v>0.77883720685090096</v>
      </c>
      <c r="W459">
        <v>937.2</v>
      </c>
      <c r="X459">
        <v>968.9</v>
      </c>
      <c r="Y459">
        <v>937.2</v>
      </c>
      <c r="Z459">
        <v>968.9</v>
      </c>
      <c r="AA459">
        <v>854.15</v>
      </c>
      <c r="AB459">
        <v>968.9</v>
      </c>
      <c r="AC459" s="2">
        <f>(Table2[[#This Row],[Close Price]]/Table2[[#This Row],[Day Low]])-1</f>
        <v>2.8062313273580886E-2</v>
      </c>
      <c r="AD459" s="2">
        <f>(Table2[[#This Row],[Day High]]/Table2[[#This Row],[Close Price]])-1</f>
        <v>5.6045666839645847E-3</v>
      </c>
      <c r="AE459" s="2">
        <f>(Table2[[#This Row],[Close Price]]/Table2[[#This Row],[Current Week Low]])-1</f>
        <v>2.8062313273580886E-2</v>
      </c>
      <c r="AF459" s="2">
        <f>(Table2[[#This Row],[Current Week High]]/Table2[[#This Row],[Close Price]])-1</f>
        <v>5.6045666839645847E-3</v>
      </c>
      <c r="AG459" s="2">
        <f>(Table2[[#This Row],[Close Price]]/Table2[[#This Row],[Current Month Low]])-1</f>
        <v>0.12802201018556469</v>
      </c>
      <c r="AH459" s="2">
        <f>(Table2[[#This Row],[Current Month High]]/Table2[[#This Row],[Close Price]])-1</f>
        <v>5.6045666839645847E-3</v>
      </c>
      <c r="AI459">
        <v>0.56045666839645802</v>
      </c>
      <c r="AJ459">
        <v>33.264177040110603</v>
      </c>
      <c r="AK459" t="str">
        <f>IF(AND(Table2[[#This Row],[20D EMA]]&gt;Table2[[#This Row],[50D EMA]],Table2[[#This Row],[50D EMA]]&gt;Table2[[#This Row],[200D EMA]]),"Uptrend","Downtrend/NoTrend")</f>
        <v>Uptrend</v>
      </c>
      <c r="AL459">
        <v>0.1</v>
      </c>
      <c r="AM459" t="s">
        <v>10340</v>
      </c>
      <c r="AN459">
        <v>6.29</v>
      </c>
      <c r="AO459" t="s">
        <v>10340</v>
      </c>
      <c r="AP459">
        <v>1.0172262802366E-2</v>
      </c>
      <c r="AQ459">
        <f>(Table2[[#This Row],[Sharpe Ratio]]-AVERAGE(Table2[Sharpe Ratio]))/_xlfn.STDEV.P(Table2[Sharpe Ratio])</f>
        <v>-0.63461083026746834</v>
      </c>
      <c r="AR4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-0.69477675201905509</v>
      </c>
      <c r="AS459">
        <f>_xlfn.RANK.AVG(Table2[[#This Row],[1Y Return vs Nifty Z-Score]],Table2[1Y Return vs Nifty Z-Score])</f>
        <v>493</v>
      </c>
      <c r="AT459">
        <f>_xlfn.RANK.AVG(Table2[[#This Row],[6M Return vs Nifty Z-Score]],Table2[6M Return vs Nifty Z-Score])</f>
        <v>316</v>
      </c>
      <c r="AU459">
        <f>_xlfn.RANK.AVG(Table2[[#This Row],[Sharpe Ratio Z-Score]],Table2[Sharpe Ratio Z-Score])</f>
        <v>502</v>
      </c>
      <c r="AV459">
        <f>(Table2[[#This Row],[Rank 1Y]]+Table2[[#This Row],[Rank 6M]]+Table2[[#This Row],[Rank Sharpe]])/3</f>
        <v>437</v>
      </c>
    </row>
    <row r="460" spans="1:48" x14ac:dyDescent="0.3">
      <c r="A460" t="s">
        <v>1618</v>
      </c>
      <c r="B460" t="s">
        <v>1619</v>
      </c>
      <c r="C460" t="s">
        <v>10306</v>
      </c>
      <c r="D460" t="s">
        <v>139</v>
      </c>
      <c r="E460">
        <v>5668.3649999999998</v>
      </c>
      <c r="F460">
        <v>198.89</v>
      </c>
      <c r="G460">
        <v>41.0490552334266</v>
      </c>
      <c r="H460">
        <f>(Table2[[#This Row],[1Y Return vs Nifty]]-AVERAGE(Table2[1Y Return vs Nifty]))/_xlfn.STDEV.P(Table2[1Y Return vs Nifty])</f>
        <v>0.19372000668870143</v>
      </c>
      <c r="I460">
        <v>-10.0591488232944</v>
      </c>
      <c r="J460">
        <f>(Table2[[#This Row],[1M Return vs Nifty]]-AVERAGE(Table2[1M Return vs Nifty]))/_xlfn.STDEV.P(Table2[1M Return vs Nifty])</f>
        <v>-1.0902875233579714</v>
      </c>
      <c r="K460">
        <v>-20.571865702533401</v>
      </c>
      <c r="L460">
        <f>(Table2[[#This Row],[6M Return vs Nifty]]-AVERAGE(Table2[6M Return vs Nifty]))/_xlfn.STDEV.P(Table2[6M Return vs Nifty])</f>
        <v>-0.93598003767758087</v>
      </c>
      <c r="M460">
        <v>-2.2404333866378701</v>
      </c>
      <c r="N460">
        <f>(Table2[[#This Row],[1W Return vs Nifty]]-AVERAGE(Table2[1W Return vs Nifty]))/_xlfn.STDEV.P(Table2[1W Return vs Nifty])</f>
        <v>-0.63811952150082518</v>
      </c>
      <c r="O460">
        <v>202.87</v>
      </c>
      <c r="P460">
        <v>204.11872380704699</v>
      </c>
      <c r="Q460">
        <v>186.903585335645</v>
      </c>
      <c r="R460">
        <v>39.975804349252101</v>
      </c>
      <c r="S460" s="2">
        <f>(Table2[[#This Row],[Close Price]]-Table2[[#This Row],[20D EMA]])/Table2[[#This Row],[20D EMA]]</f>
        <v>-1.9618474885394678E-2</v>
      </c>
      <c r="T460" s="2">
        <f>(Table2[[#This Row],[Close Price]]-Table2[[#This Row],[50D EMA]])/Table2[[#This Row],[50D EMA]]</f>
        <v>-2.5616091015686075E-2</v>
      </c>
      <c r="U460" s="2">
        <f>(Table2[[#This Row],[Close Price]]-Table2[[#This Row],[200D EMA]])/Table2[[#This Row],[200D EMA]]</f>
        <v>6.4131539493100423E-2</v>
      </c>
      <c r="V460">
        <v>0.33611738851555401</v>
      </c>
      <c r="W460">
        <v>198.05</v>
      </c>
      <c r="X460">
        <v>202</v>
      </c>
      <c r="Y460">
        <v>198.05</v>
      </c>
      <c r="Z460">
        <v>202</v>
      </c>
      <c r="AA460">
        <v>194.11</v>
      </c>
      <c r="AB460">
        <v>219.03</v>
      </c>
      <c r="AC460" s="2">
        <f>(Table2[[#This Row],[Close Price]]/Table2[[#This Row],[Day Low]])-1</f>
        <v>4.2413531936378313E-3</v>
      </c>
      <c r="AD460" s="2">
        <f>(Table2[[#This Row],[Day High]]/Table2[[#This Row],[Close Price]])-1</f>
        <v>1.5636784152043948E-2</v>
      </c>
      <c r="AE460" s="2">
        <f>(Table2[[#This Row],[Close Price]]/Table2[[#This Row],[Current Week Low]])-1</f>
        <v>4.2413531936378313E-3</v>
      </c>
      <c r="AF460" s="2">
        <f>(Table2[[#This Row],[Current Week High]]/Table2[[#This Row],[Close Price]])-1</f>
        <v>1.5636784152043948E-2</v>
      </c>
      <c r="AG460" s="2">
        <f>(Table2[[#This Row],[Close Price]]/Table2[[#This Row],[Current Month Low]])-1</f>
        <v>2.4625212508371463E-2</v>
      </c>
      <c r="AH460" s="2">
        <f>(Table2[[#This Row],[Current Month High]]/Table2[[#This Row],[Close Price]])-1</f>
        <v>0.101262004122882</v>
      </c>
      <c r="AI460">
        <v>33.214339584694997</v>
      </c>
      <c r="AJ460">
        <v>81.468978102189695</v>
      </c>
      <c r="AK460" t="str">
        <f>IF(AND(Table2[[#This Row],[20D EMA]]&gt;Table2[[#This Row],[50D EMA]],Table2[[#This Row],[50D EMA]]&gt;Table2[[#This Row],[200D EMA]]),"Uptrend","Downtrend/NoTrend")</f>
        <v>Downtrend/NoTrend</v>
      </c>
      <c r="AL460">
        <v>0.09</v>
      </c>
      <c r="AM460" t="s">
        <v>10340</v>
      </c>
      <c r="AN460">
        <v>-1.21</v>
      </c>
      <c r="AO460" t="s">
        <v>10339</v>
      </c>
      <c r="AP460">
        <v>3.1656567487812003E-2</v>
      </c>
      <c r="AQ460">
        <f>(Table2[[#This Row],[Sharpe Ratio]]-AVERAGE(Table2[Sharpe Ratio]))/_xlfn.STDEV.P(Table2[Sharpe Ratio])</f>
        <v>-0.3895587854737943</v>
      </c>
      <c r="AR4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0">
        <f>_xlfn.RANK.AVG(Table2[[#This Row],[1Y Return vs Nifty Z-Score]],Table2[1Y Return vs Nifty Z-Score])</f>
        <v>242</v>
      </c>
      <c r="AT460">
        <f>_xlfn.RANK.AVG(Table2[[#This Row],[6M Return vs Nifty Z-Score]],Table2[6M Return vs Nifty Z-Score])</f>
        <v>630</v>
      </c>
      <c r="AU460">
        <f>_xlfn.RANK.AVG(Table2[[#This Row],[Sharpe Ratio Z-Score]],Table2[Sharpe Ratio Z-Score])</f>
        <v>444</v>
      </c>
      <c r="AV460">
        <f>(Table2[[#This Row],[Rank 1Y]]+Table2[[#This Row],[Rank 6M]]+Table2[[#This Row],[Rank Sharpe]])/3</f>
        <v>438.66666666666669</v>
      </c>
    </row>
    <row r="461" spans="1:48" x14ac:dyDescent="0.3">
      <c r="A461" t="s">
        <v>204</v>
      </c>
      <c r="B461" t="s">
        <v>205</v>
      </c>
      <c r="C461" t="s">
        <v>10299</v>
      </c>
      <c r="D461" t="s">
        <v>51</v>
      </c>
      <c r="E461">
        <v>128721.0134484</v>
      </c>
      <c r="F461">
        <v>1593.95</v>
      </c>
      <c r="G461">
        <v>-0.113214742879932</v>
      </c>
      <c r="H461">
        <f>(Table2[[#This Row],[1Y Return vs Nifty]]-AVERAGE(Table2[1Y Return vs Nifty]))/_xlfn.STDEV.P(Table2[1Y Return vs Nifty])</f>
        <v>-0.45906881183399884</v>
      </c>
      <c r="I461">
        <v>3.7262310490674402</v>
      </c>
      <c r="J461">
        <f>(Table2[[#This Row],[1M Return vs Nifty]]-AVERAGE(Table2[1M Return vs Nifty]))/_xlfn.STDEV.P(Table2[1M Return vs Nifty])</f>
        <v>0.20637178880717241</v>
      </c>
      <c r="K461">
        <v>-4.6142957929526096</v>
      </c>
      <c r="L461">
        <f>(Table2[[#This Row],[6M Return vs Nifty]]-AVERAGE(Table2[6M Return vs Nifty]))/_xlfn.STDEV.P(Table2[6M Return vs Nifty])</f>
        <v>-0.38842471195642858</v>
      </c>
      <c r="M461">
        <v>-2.27205939477117</v>
      </c>
      <c r="N461">
        <f>(Table2[[#This Row],[1W Return vs Nifty]]-AVERAGE(Table2[1W Return vs Nifty]))/_xlfn.STDEV.P(Table2[1W Return vs Nifty])</f>
        <v>-0.64489073765693727</v>
      </c>
      <c r="O461">
        <v>1563.1</v>
      </c>
      <c r="P461">
        <v>1532.3000958319201</v>
      </c>
      <c r="Q461">
        <v>1413.6375009747101</v>
      </c>
      <c r="R461">
        <v>62.183883960103302</v>
      </c>
      <c r="S461" s="2">
        <f>(Table2[[#This Row],[Close Price]]-Table2[[#This Row],[20D EMA]])/Table2[[#This Row],[20D EMA]]</f>
        <v>1.9736421214253817E-2</v>
      </c>
      <c r="T461" s="2">
        <f>(Table2[[#This Row],[Close Price]]-Table2[[#This Row],[50D EMA]])/Table2[[#This Row],[50D EMA]]</f>
        <v>4.023357065354019E-2</v>
      </c>
      <c r="U461" s="2">
        <f>(Table2[[#This Row],[Close Price]]-Table2[[#This Row],[200D EMA]])/Table2[[#This Row],[200D EMA]]</f>
        <v>0.1275521474925245</v>
      </c>
      <c r="V461">
        <v>0.67188685092822698</v>
      </c>
      <c r="W461">
        <v>1566.55</v>
      </c>
      <c r="X461">
        <v>1596</v>
      </c>
      <c r="Y461">
        <v>1566.55</v>
      </c>
      <c r="Z461">
        <v>1596</v>
      </c>
      <c r="AA461">
        <v>1472</v>
      </c>
      <c r="AB461">
        <v>1606.7</v>
      </c>
      <c r="AC461" s="2">
        <f>(Table2[[#This Row],[Close Price]]/Table2[[#This Row],[Day Low]])-1</f>
        <v>1.7490664198397843E-2</v>
      </c>
      <c r="AD461" s="2">
        <f>(Table2[[#This Row],[Day High]]/Table2[[#This Row],[Close Price]])-1</f>
        <v>1.2861131152168692E-3</v>
      </c>
      <c r="AE461" s="2">
        <f>(Table2[[#This Row],[Close Price]]/Table2[[#This Row],[Current Week Low]])-1</f>
        <v>1.7490664198397843E-2</v>
      </c>
      <c r="AF461" s="2">
        <f>(Table2[[#This Row],[Current Week High]]/Table2[[#This Row],[Close Price]])-1</f>
        <v>1.2861131152168692E-3</v>
      </c>
      <c r="AG461" s="2">
        <f>(Table2[[#This Row],[Close Price]]/Table2[[#This Row],[Current Month Low]])-1</f>
        <v>8.2846467391304301E-2</v>
      </c>
      <c r="AH461" s="2">
        <f>(Table2[[#This Row],[Current Month High]]/Table2[[#This Row],[Close Price]])-1</f>
        <v>7.9989962043978124E-3</v>
      </c>
      <c r="AI461">
        <v>0.79989962043978102</v>
      </c>
      <c r="AJ461">
        <v>40.808303886925799</v>
      </c>
      <c r="AK461" t="str">
        <f>IF(AND(Table2[[#This Row],[20D EMA]]&gt;Table2[[#This Row],[50D EMA]],Table2[[#This Row],[50D EMA]]&gt;Table2[[#This Row],[200D EMA]]),"Uptrend","Downtrend/NoTrend")</f>
        <v>Uptrend</v>
      </c>
      <c r="AL461">
        <v>-0.09</v>
      </c>
      <c r="AM461" t="s">
        <v>10339</v>
      </c>
      <c r="AN461">
        <v>2.6</v>
      </c>
      <c r="AO461" t="s">
        <v>10340</v>
      </c>
      <c r="AP461">
        <v>4.4692348107394003E-2</v>
      </c>
      <c r="AQ461">
        <f>(Table2[[#This Row],[Sharpe Ratio]]-AVERAGE(Table2[Sharpe Ratio]))/_xlfn.STDEV.P(Table2[Sharpe Ratio])</f>
        <v>-0.24087141843629775</v>
      </c>
      <c r="AR4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-1.5268838910764901</v>
      </c>
      <c r="AS461">
        <f>_xlfn.RANK.AVG(Table2[[#This Row],[1Y Return vs Nifty Z-Score]],Table2[1Y Return vs Nifty Z-Score])</f>
        <v>455</v>
      </c>
      <c r="AT461">
        <f>_xlfn.RANK.AVG(Table2[[#This Row],[6M Return vs Nifty Z-Score]],Table2[6M Return vs Nifty Z-Score])</f>
        <v>454</v>
      </c>
      <c r="AU461">
        <f>_xlfn.RANK.AVG(Table2[[#This Row],[Sharpe Ratio Z-Score]],Table2[Sharpe Ratio Z-Score])</f>
        <v>411</v>
      </c>
      <c r="AV461">
        <f>(Table2[[#This Row],[Rank 1Y]]+Table2[[#This Row],[Rank 6M]]+Table2[[#This Row],[Rank Sharpe]])/3</f>
        <v>440</v>
      </c>
    </row>
    <row r="462" spans="1:48" x14ac:dyDescent="0.3">
      <c r="A462" t="s">
        <v>877</v>
      </c>
      <c r="B462" t="s">
        <v>878</v>
      </c>
      <c r="C462" t="s">
        <v>10310</v>
      </c>
      <c r="D462" t="s">
        <v>171</v>
      </c>
      <c r="E462">
        <v>17686.023449184999</v>
      </c>
      <c r="F462">
        <v>1144.1500000000001</v>
      </c>
      <c r="G462">
        <v>-3.4839656095706002</v>
      </c>
      <c r="H462">
        <f>(Table2[[#This Row],[1Y Return vs Nifty]]-AVERAGE(Table2[1Y Return vs Nifty]))/_xlfn.STDEV.P(Table2[1Y Return vs Nifty])</f>
        <v>-0.51252525330498522</v>
      </c>
      <c r="I462">
        <v>12.3675484640041</v>
      </c>
      <c r="J462">
        <f>(Table2[[#This Row],[1M Return vs Nifty]]-AVERAGE(Table2[1M Return vs Nifty]))/_xlfn.STDEV.P(Table2[1M Return vs Nifty])</f>
        <v>1.0191781676808458</v>
      </c>
      <c r="K462">
        <v>4.07513918424132</v>
      </c>
      <c r="L462">
        <f>(Table2[[#This Row],[6M Return vs Nifty]]-AVERAGE(Table2[6M Return vs Nifty]))/_xlfn.STDEV.P(Table2[6M Return vs Nifty])</f>
        <v>-9.0262371059299601E-2</v>
      </c>
      <c r="M462">
        <v>6.5921181804926201</v>
      </c>
      <c r="N462">
        <f>(Table2[[#This Row],[1W Return vs Nifty]]-AVERAGE(Table2[1W Return vs Nifty]))/_xlfn.STDEV.P(Table2[1W Return vs Nifty])</f>
        <v>1.2529542940425797</v>
      </c>
      <c r="O462">
        <v>1110.3399999999999</v>
      </c>
      <c r="P462">
        <v>1061.83289646361</v>
      </c>
      <c r="Q462">
        <v>996.43383951055</v>
      </c>
      <c r="R462">
        <v>57.2852604615966</v>
      </c>
      <c r="S462" s="2">
        <f>(Table2[[#This Row],[Close Price]]-Table2[[#This Row],[20D EMA]])/Table2[[#This Row],[20D EMA]]</f>
        <v>3.0450132391880123E-2</v>
      </c>
      <c r="T462" s="2">
        <f>(Table2[[#This Row],[Close Price]]-Table2[[#This Row],[50D EMA]])/Table2[[#This Row],[50D EMA]]</f>
        <v>7.7523595106672352E-2</v>
      </c>
      <c r="U462" s="2">
        <f>(Table2[[#This Row],[Close Price]]-Table2[[#This Row],[200D EMA]])/Table2[[#This Row],[200D EMA]]</f>
        <v>0.1482448253283013</v>
      </c>
      <c r="V462">
        <v>1.1116453323709501</v>
      </c>
      <c r="W462">
        <v>1140.6500000000001</v>
      </c>
      <c r="X462">
        <v>1185</v>
      </c>
      <c r="Y462">
        <v>1140.6500000000001</v>
      </c>
      <c r="Z462">
        <v>1185</v>
      </c>
      <c r="AA462">
        <v>1006.15</v>
      </c>
      <c r="AB462">
        <v>1198.7</v>
      </c>
      <c r="AC462" s="2">
        <f>(Table2[[#This Row],[Close Price]]/Table2[[#This Row],[Day Low]])-1</f>
        <v>3.0684258975146594E-3</v>
      </c>
      <c r="AD462" s="2">
        <f>(Table2[[#This Row],[Day High]]/Table2[[#This Row],[Close Price]])-1</f>
        <v>3.5703360573351217E-2</v>
      </c>
      <c r="AE462" s="2">
        <f>(Table2[[#This Row],[Close Price]]/Table2[[#This Row],[Current Week Low]])-1</f>
        <v>3.0684258975146594E-3</v>
      </c>
      <c r="AF462" s="2">
        <f>(Table2[[#This Row],[Current Week High]]/Table2[[#This Row],[Close Price]])-1</f>
        <v>3.5703360573351217E-2</v>
      </c>
      <c r="AG462" s="2">
        <f>(Table2[[#This Row],[Close Price]]/Table2[[#This Row],[Current Month Low]])-1</f>
        <v>0.13715648760125232</v>
      </c>
      <c r="AH462" s="2">
        <f>(Table2[[#This Row],[Current Month High]]/Table2[[#This Row],[Close Price]])-1</f>
        <v>4.7677315037363943E-2</v>
      </c>
      <c r="AI462">
        <v>4.7677315037363899</v>
      </c>
      <c r="AJ462">
        <v>37.451946179721297</v>
      </c>
      <c r="AK462" t="str">
        <f>IF(AND(Table2[[#This Row],[20D EMA]]&gt;Table2[[#This Row],[50D EMA]],Table2[[#This Row],[50D EMA]]&gt;Table2[[#This Row],[200D EMA]]),"Uptrend","Downtrend/NoTrend")</f>
        <v>Uptrend</v>
      </c>
      <c r="AL462">
        <v>0</v>
      </c>
      <c r="AM462">
        <v>0</v>
      </c>
      <c r="AN462">
        <v>4.8499999999999996</v>
      </c>
      <c r="AO462" t="s">
        <v>10340</v>
      </c>
      <c r="AP462">
        <v>1.2382279921983E-2</v>
      </c>
      <c r="AQ462">
        <f>(Table2[[#This Row],[Sharpe Ratio]]-AVERAGE(Table2[Sharpe Ratio]))/_xlfn.STDEV.P(Table2[Sharpe Ratio])</f>
        <v>-0.60940316252488391</v>
      </c>
      <c r="AR4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1.0599416748342567</v>
      </c>
      <c r="AS462">
        <f>_xlfn.RANK.AVG(Table2[[#This Row],[1Y Return vs Nifty Z-Score]],Table2[1Y Return vs Nifty Z-Score])</f>
        <v>486</v>
      </c>
      <c r="AT462">
        <f>_xlfn.RANK.AVG(Table2[[#This Row],[6M Return vs Nifty Z-Score]],Table2[6M Return vs Nifty Z-Score])</f>
        <v>341</v>
      </c>
      <c r="AU462">
        <f>_xlfn.RANK.AVG(Table2[[#This Row],[Sharpe Ratio Z-Score]],Table2[Sharpe Ratio Z-Score])</f>
        <v>498</v>
      </c>
      <c r="AV462">
        <f>(Table2[[#This Row],[Rank 1Y]]+Table2[[#This Row],[Rank 6M]]+Table2[[#This Row],[Rank Sharpe]])/3</f>
        <v>441.66666666666669</v>
      </c>
    </row>
    <row r="463" spans="1:48" x14ac:dyDescent="0.3">
      <c r="A463" t="s">
        <v>1526</v>
      </c>
      <c r="B463" t="s">
        <v>1527</v>
      </c>
      <c r="C463" t="s">
        <v>10306</v>
      </c>
      <c r="D463" t="s">
        <v>139</v>
      </c>
      <c r="E463">
        <v>6632.7483345999999</v>
      </c>
      <c r="F463">
        <v>941.35</v>
      </c>
      <c r="G463">
        <v>5.8030259864253004</v>
      </c>
      <c r="H463">
        <f>(Table2[[#This Row],[1Y Return vs Nifty]]-AVERAGE(Table2[1Y Return vs Nifty]))/_xlfn.STDEV.P(Table2[1Y Return vs Nifty])</f>
        <v>-0.36524367055772605</v>
      </c>
      <c r="I463">
        <v>3.2465050753762599</v>
      </c>
      <c r="J463">
        <f>(Table2[[#This Row],[1M Return vs Nifty]]-AVERAGE(Table2[1M Return vs Nifty]))/_xlfn.STDEV.P(Table2[1M Return vs Nifty])</f>
        <v>0.16124853817254292</v>
      </c>
      <c r="K463">
        <v>-7.69609406168275</v>
      </c>
      <c r="L463">
        <f>(Table2[[#This Row],[6M Return vs Nifty]]-AVERAGE(Table2[6M Return vs Nifty]))/_xlfn.STDEV.P(Table2[6M Return vs Nifty])</f>
        <v>-0.49417107963038631</v>
      </c>
      <c r="M463">
        <v>2.5107888089490702</v>
      </c>
      <c r="N463">
        <f>(Table2[[#This Row],[1W Return vs Nifty]]-AVERAGE(Table2[1W Return vs Nifty]))/_xlfn.STDEV.P(Table2[1W Return vs Nifty])</f>
        <v>0.37913034311809346</v>
      </c>
      <c r="O463">
        <v>916.77</v>
      </c>
      <c r="P463">
        <v>909.60944483451897</v>
      </c>
      <c r="Q463">
        <v>849.52480760455296</v>
      </c>
      <c r="R463">
        <v>59.471589354553203</v>
      </c>
      <c r="S463" s="2">
        <f>(Table2[[#This Row],[Close Price]]-Table2[[#This Row],[20D EMA]])/Table2[[#This Row],[20D EMA]]</f>
        <v>2.6811523064672754E-2</v>
      </c>
      <c r="T463" s="2">
        <f>(Table2[[#This Row],[Close Price]]-Table2[[#This Row],[50D EMA]])/Table2[[#This Row],[50D EMA]]</f>
        <v>3.4894707113837707E-2</v>
      </c>
      <c r="U463" s="2">
        <f>(Table2[[#This Row],[Close Price]]-Table2[[#This Row],[200D EMA]])/Table2[[#This Row],[200D EMA]]</f>
        <v>0.10809006585030882</v>
      </c>
      <c r="V463">
        <v>1.0135825997024299</v>
      </c>
      <c r="W463">
        <v>934</v>
      </c>
      <c r="X463">
        <v>954</v>
      </c>
      <c r="Y463">
        <v>934</v>
      </c>
      <c r="Z463">
        <v>954</v>
      </c>
      <c r="AA463">
        <v>833.85</v>
      </c>
      <c r="AB463">
        <v>982</v>
      </c>
      <c r="AC463" s="2">
        <f>(Table2[[#This Row],[Close Price]]/Table2[[#This Row],[Day Low]])-1</f>
        <v>7.8693790149892973E-3</v>
      </c>
      <c r="AD463" s="2">
        <f>(Table2[[#This Row],[Day High]]/Table2[[#This Row],[Close Price]])-1</f>
        <v>1.3438147341583884E-2</v>
      </c>
      <c r="AE463" s="2">
        <f>(Table2[[#This Row],[Close Price]]/Table2[[#This Row],[Current Week Low]])-1</f>
        <v>7.8693790149892973E-3</v>
      </c>
      <c r="AF463" s="2">
        <f>(Table2[[#This Row],[Current Week High]]/Table2[[#This Row],[Close Price]])-1</f>
        <v>1.3438147341583884E-2</v>
      </c>
      <c r="AG463" s="2">
        <f>(Table2[[#This Row],[Close Price]]/Table2[[#This Row],[Current Month Low]])-1</f>
        <v>0.12892006955687463</v>
      </c>
      <c r="AH463" s="2">
        <f>(Table2[[#This Row],[Current Month High]]/Table2[[#This Row],[Close Price]])-1</f>
        <v>4.3182663196473126E-2</v>
      </c>
      <c r="AI463">
        <v>6.5491050087640001</v>
      </c>
      <c r="AJ463">
        <v>52.804155506858201</v>
      </c>
      <c r="AK463" t="str">
        <f>IF(AND(Table2[[#This Row],[20D EMA]]&gt;Table2[[#This Row],[50D EMA]],Table2[[#This Row],[50D EMA]]&gt;Table2[[#This Row],[200D EMA]]),"Uptrend","Downtrend/NoTrend")</f>
        <v>Uptrend</v>
      </c>
      <c r="AL463">
        <v>-0.01</v>
      </c>
      <c r="AM463" t="s">
        <v>10339</v>
      </c>
      <c r="AN463">
        <v>6.4</v>
      </c>
      <c r="AO463" t="s">
        <v>10340</v>
      </c>
      <c r="AP463">
        <v>3.7558868290840999E-2</v>
      </c>
      <c r="AQ463">
        <f>(Table2[[#This Row],[Sharpe Ratio]]-AVERAGE(Table2[Sharpe Ratio]))/_xlfn.STDEV.P(Table2[Sharpe Ratio])</f>
        <v>-0.32223657505339343</v>
      </c>
      <c r="AR4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-0.64127244395086946</v>
      </c>
      <c r="AS463">
        <f>_xlfn.RANK.AVG(Table2[[#This Row],[1Y Return vs Nifty Z-Score]],Table2[1Y Return vs Nifty Z-Score])</f>
        <v>405</v>
      </c>
      <c r="AT463">
        <f>_xlfn.RANK.AVG(Table2[[#This Row],[6M Return vs Nifty Z-Score]],Table2[6M Return vs Nifty Z-Score])</f>
        <v>490</v>
      </c>
      <c r="AU463">
        <f>_xlfn.RANK.AVG(Table2[[#This Row],[Sharpe Ratio Z-Score]],Table2[Sharpe Ratio Z-Score])</f>
        <v>430</v>
      </c>
      <c r="AV463">
        <f>(Table2[[#This Row],[Rank 1Y]]+Table2[[#This Row],[Rank 6M]]+Table2[[#This Row],[Rank Sharpe]])/3</f>
        <v>441.66666666666669</v>
      </c>
    </row>
    <row r="464" spans="1:48" x14ac:dyDescent="0.3">
      <c r="A464" t="s">
        <v>1113</v>
      </c>
      <c r="B464" t="s">
        <v>1114</v>
      </c>
      <c r="C464" t="s">
        <v>10294</v>
      </c>
      <c r="D464" t="s">
        <v>294</v>
      </c>
      <c r="E464">
        <v>11362.163247549999</v>
      </c>
      <c r="F464">
        <v>2088.5</v>
      </c>
      <c r="G464">
        <v>-11.244821144394599</v>
      </c>
      <c r="H464">
        <f>(Table2[[#This Row],[1Y Return vs Nifty]]-AVERAGE(Table2[1Y Return vs Nifty]))/_xlfn.STDEV.P(Table2[1Y Return vs Nifty])</f>
        <v>-0.63560397851181361</v>
      </c>
      <c r="I464">
        <v>-13.0223304259101</v>
      </c>
      <c r="J464">
        <f>(Table2[[#This Row],[1M Return vs Nifty]]-AVERAGE(Table2[1M Return vs Nifty]))/_xlfn.STDEV.P(Table2[1M Return vs Nifty])</f>
        <v>-1.3690057780773313</v>
      </c>
      <c r="K464">
        <v>3.0962766579732501</v>
      </c>
      <c r="L464">
        <f>(Table2[[#This Row],[6M Return vs Nifty]]-AVERAGE(Table2[6M Return vs Nifty]))/_xlfn.STDEV.P(Table2[6M Return vs Nifty])</f>
        <v>-0.12385027902047008</v>
      </c>
      <c r="M464">
        <v>-5.9992682930970398</v>
      </c>
      <c r="N464">
        <f>(Table2[[#This Row],[1W Return vs Nifty]]-AVERAGE(Table2[1W Return vs Nifty]))/_xlfn.STDEV.P(Table2[1W Return vs Nifty])</f>
        <v>-1.4428965119922372</v>
      </c>
      <c r="O464">
        <v>2218.0100000000002</v>
      </c>
      <c r="P464">
        <v>2222.2648522526802</v>
      </c>
      <c r="Q464">
        <v>2018.7996611884801</v>
      </c>
      <c r="R464">
        <v>34.017374311264803</v>
      </c>
      <c r="S464" s="2">
        <f>(Table2[[#This Row],[Close Price]]-Table2[[#This Row],[20D EMA]])/Table2[[#This Row],[20D EMA]]</f>
        <v>-5.8390178583505127E-2</v>
      </c>
      <c r="T464" s="2">
        <f>(Table2[[#This Row],[Close Price]]-Table2[[#This Row],[50D EMA]])/Table2[[#This Row],[50D EMA]]</f>
        <v>-6.0193028799913076E-2</v>
      </c>
      <c r="U464" s="2">
        <f>(Table2[[#This Row],[Close Price]]-Table2[[#This Row],[200D EMA]])/Table2[[#This Row],[200D EMA]]</f>
        <v>3.4525634292254095E-2</v>
      </c>
      <c r="V464">
        <v>0.57397649443934895</v>
      </c>
      <c r="W464">
        <v>2069</v>
      </c>
      <c r="X464">
        <v>2168.8000000000002</v>
      </c>
      <c r="Y464">
        <v>2069</v>
      </c>
      <c r="Z464">
        <v>2168.8000000000002</v>
      </c>
      <c r="AA464">
        <v>2069</v>
      </c>
      <c r="AB464">
        <v>2406.1999999999998</v>
      </c>
      <c r="AC464" s="2">
        <f>(Table2[[#This Row],[Close Price]]/Table2[[#This Row],[Day Low]])-1</f>
        <v>9.4248429192846928E-3</v>
      </c>
      <c r="AD464" s="2">
        <f>(Table2[[#This Row],[Day High]]/Table2[[#This Row],[Close Price]])-1</f>
        <v>3.8448647354560883E-2</v>
      </c>
      <c r="AE464" s="2">
        <f>(Table2[[#This Row],[Close Price]]/Table2[[#This Row],[Current Week Low]])-1</f>
        <v>9.4248429192846928E-3</v>
      </c>
      <c r="AF464" s="2">
        <f>(Table2[[#This Row],[Current Week High]]/Table2[[#This Row],[Close Price]])-1</f>
        <v>3.8448647354560883E-2</v>
      </c>
      <c r="AG464" s="2">
        <f>(Table2[[#This Row],[Close Price]]/Table2[[#This Row],[Current Month Low]])-1</f>
        <v>9.4248429192846928E-3</v>
      </c>
      <c r="AH464" s="2">
        <f>(Table2[[#This Row],[Current Month High]]/Table2[[#This Row],[Close Price]])-1</f>
        <v>0.15211874551113236</v>
      </c>
      <c r="AI464">
        <v>31.570505147234801</v>
      </c>
      <c r="AJ464">
        <v>30.53125</v>
      </c>
      <c r="AK464" t="str">
        <f>IF(AND(Table2[[#This Row],[20D EMA]]&gt;Table2[[#This Row],[50D EMA]],Table2[[#This Row],[50D EMA]]&gt;Table2[[#This Row],[200D EMA]]),"Uptrend","Downtrend/NoTrend")</f>
        <v>Downtrend/NoTrend</v>
      </c>
      <c r="AL464">
        <v>-0.13</v>
      </c>
      <c r="AM464" t="s">
        <v>10339</v>
      </c>
      <c r="AN464">
        <v>-5.48</v>
      </c>
      <c r="AO464" t="s">
        <v>10339</v>
      </c>
      <c r="AP464">
        <v>3.2541363279267002E-2</v>
      </c>
      <c r="AQ464">
        <f>(Table2[[#This Row],[Sharpe Ratio]]-AVERAGE(Table2[Sharpe Ratio]))/_xlfn.STDEV.P(Table2[Sharpe Ratio])</f>
        <v>-0.37946671961011452</v>
      </c>
      <c r="AR4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4">
        <f>_xlfn.RANK.AVG(Table2[[#This Row],[1Y Return vs Nifty Z-Score]],Table2[1Y Return vs Nifty Z-Score])</f>
        <v>534</v>
      </c>
      <c r="AT464">
        <f>_xlfn.RANK.AVG(Table2[[#This Row],[6M Return vs Nifty Z-Score]],Table2[6M Return vs Nifty Z-Score])</f>
        <v>352</v>
      </c>
      <c r="AU464">
        <f>_xlfn.RANK.AVG(Table2[[#This Row],[Sharpe Ratio Z-Score]],Table2[Sharpe Ratio Z-Score])</f>
        <v>440</v>
      </c>
      <c r="AV464">
        <f>(Table2[[#This Row],[Rank 1Y]]+Table2[[#This Row],[Rank 6M]]+Table2[[#This Row],[Rank Sharpe]])/3</f>
        <v>442</v>
      </c>
    </row>
    <row r="465" spans="1:48" x14ac:dyDescent="0.3">
      <c r="A465" t="s">
        <v>1070</v>
      </c>
      <c r="B465" t="s">
        <v>1071</v>
      </c>
      <c r="C465" t="s">
        <v>10299</v>
      </c>
      <c r="D465" t="s">
        <v>283</v>
      </c>
      <c r="E465">
        <v>12539.6005820399</v>
      </c>
      <c r="F465">
        <v>1234.8</v>
      </c>
      <c r="G465">
        <v>-10.7960388621112</v>
      </c>
      <c r="H465">
        <f>(Table2[[#This Row],[1Y Return vs Nifty]]-AVERAGE(Table2[1Y Return vs Nifty]))/_xlfn.STDEV.P(Table2[1Y Return vs Nifty])</f>
        <v>-0.62848677977631318</v>
      </c>
      <c r="I465">
        <v>5.3524109365178703</v>
      </c>
      <c r="J465">
        <f>(Table2[[#This Row],[1M Return vs Nifty]]-AVERAGE(Table2[1M Return vs Nifty]))/_xlfn.STDEV.P(Table2[1M Return vs Nifty])</f>
        <v>0.35933103358981189</v>
      </c>
      <c r="K465">
        <v>-17.5843377162279</v>
      </c>
      <c r="L465">
        <f>(Table2[[#This Row],[6M Return vs Nifty]]-AVERAGE(Table2[6M Return vs Nifty]))/_xlfn.STDEV.P(Table2[6M Return vs Nifty])</f>
        <v>-0.83346838528241107</v>
      </c>
      <c r="M465">
        <v>1.4467744219206899</v>
      </c>
      <c r="N465">
        <f>(Table2[[#This Row],[1W Return vs Nifty]]-AVERAGE(Table2[1W Return vs Nifty]))/_xlfn.STDEV.P(Table2[1W Return vs Nifty])</f>
        <v>0.15132190844574037</v>
      </c>
      <c r="O465">
        <v>1209.79</v>
      </c>
      <c r="P465">
        <v>1225.3690069378599</v>
      </c>
      <c r="Q465">
        <v>1204.00824832937</v>
      </c>
      <c r="R465">
        <v>63.546289558979304</v>
      </c>
      <c r="S465" s="2">
        <f>(Table2[[#This Row],[Close Price]]-Table2[[#This Row],[20D EMA]])/Table2[[#This Row],[20D EMA]]</f>
        <v>2.0673009365261733E-2</v>
      </c>
      <c r="T465" s="2">
        <f>(Table2[[#This Row],[Close Price]]-Table2[[#This Row],[50D EMA]])/Table2[[#This Row],[50D EMA]]</f>
        <v>7.6964514433963405E-3</v>
      </c>
      <c r="U465" s="2">
        <f>(Table2[[#This Row],[Close Price]]-Table2[[#This Row],[200D EMA]])/Table2[[#This Row],[200D EMA]]</f>
        <v>2.55743693727641E-2</v>
      </c>
      <c r="V465">
        <v>0.79155633611119203</v>
      </c>
      <c r="W465">
        <v>1222.3499999999999</v>
      </c>
      <c r="X465">
        <v>1256.5999999999999</v>
      </c>
      <c r="Y465">
        <v>1222.3499999999999</v>
      </c>
      <c r="Z465">
        <v>1256.5999999999999</v>
      </c>
      <c r="AA465">
        <v>1129</v>
      </c>
      <c r="AB465">
        <v>1259.25</v>
      </c>
      <c r="AC465" s="2">
        <f>(Table2[[#This Row],[Close Price]]/Table2[[#This Row],[Day Low]])-1</f>
        <v>1.0185298809670007E-2</v>
      </c>
      <c r="AD465" s="2">
        <f>(Table2[[#This Row],[Day High]]/Table2[[#This Row],[Close Price]])-1</f>
        <v>1.7654680919986898E-2</v>
      </c>
      <c r="AE465" s="2">
        <f>(Table2[[#This Row],[Close Price]]/Table2[[#This Row],[Current Week Low]])-1</f>
        <v>1.0185298809670007E-2</v>
      </c>
      <c r="AF465" s="2">
        <f>(Table2[[#This Row],[Current Week High]]/Table2[[#This Row],[Close Price]])-1</f>
        <v>1.7654680919986898E-2</v>
      </c>
      <c r="AG465" s="2">
        <f>(Table2[[#This Row],[Close Price]]/Table2[[#This Row],[Current Month Low]])-1</f>
        <v>9.371124889282556E-2</v>
      </c>
      <c r="AH465" s="2">
        <f>(Table2[[#This Row],[Current Month High]]/Table2[[#This Row],[Close Price]])-1</f>
        <v>1.980077745383868E-2</v>
      </c>
      <c r="AI465">
        <v>33.543893747975297</v>
      </c>
      <c r="AJ465">
        <v>24.356714839619201</v>
      </c>
      <c r="AK465" t="str">
        <f>IF(AND(Table2[[#This Row],[20D EMA]]&gt;Table2[[#This Row],[50D EMA]],Table2[[#This Row],[50D EMA]]&gt;Table2[[#This Row],[200D EMA]]),"Uptrend","Downtrend/NoTrend")</f>
        <v>Downtrend/NoTrend</v>
      </c>
      <c r="AL465">
        <v>-0.18</v>
      </c>
      <c r="AM465" t="s">
        <v>10339</v>
      </c>
      <c r="AN465">
        <v>4.63</v>
      </c>
      <c r="AO465" t="s">
        <v>10340</v>
      </c>
      <c r="AP465">
        <v>0.118220313879185</v>
      </c>
      <c r="AQ465">
        <f>(Table2[[#This Row],[Sharpe Ratio]]-AVERAGE(Table2[Sharpe Ratio]))/_xlfn.STDEV.P(Table2[Sharpe Ratio])</f>
        <v>0.59779562830795252</v>
      </c>
      <c r="AR4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5">
        <f>_xlfn.RANK.AVG(Table2[[#This Row],[1Y Return vs Nifty Z-Score]],Table2[1Y Return vs Nifty Z-Score])</f>
        <v>532</v>
      </c>
      <c r="AT465">
        <f>_xlfn.RANK.AVG(Table2[[#This Row],[6M Return vs Nifty Z-Score]],Table2[6M Return vs Nifty Z-Score])</f>
        <v>598</v>
      </c>
      <c r="AU465">
        <f>_xlfn.RANK.AVG(Table2[[#This Row],[Sharpe Ratio Z-Score]],Table2[Sharpe Ratio Z-Score])</f>
        <v>197</v>
      </c>
      <c r="AV465">
        <f>(Table2[[#This Row],[Rank 1Y]]+Table2[[#This Row],[Rank 6M]]+Table2[[#This Row],[Rank Sharpe]])/3</f>
        <v>442.33333333333331</v>
      </c>
    </row>
    <row r="466" spans="1:48" x14ac:dyDescent="0.3">
      <c r="A466" t="s">
        <v>313</v>
      </c>
      <c r="B466" t="s">
        <v>314</v>
      </c>
      <c r="C466" t="s">
        <v>10297</v>
      </c>
      <c r="D466" t="s">
        <v>186</v>
      </c>
      <c r="E466">
        <v>89145.891448784998</v>
      </c>
      <c r="F466">
        <v>688.55</v>
      </c>
      <c r="G466">
        <v>-6.4557470820282097</v>
      </c>
      <c r="H466">
        <f>(Table2[[#This Row],[1Y Return vs Nifty]]-AVERAGE(Table2[1Y Return vs Nifty]))/_xlfn.STDEV.P(Table2[1Y Return vs Nifty])</f>
        <v>-0.55965447425003778</v>
      </c>
      <c r="I466">
        <v>-0.24104279906614801</v>
      </c>
      <c r="J466">
        <f>(Table2[[#This Row],[1M Return vs Nifty]]-AVERAGE(Table2[1M Return vs Nifty]))/_xlfn.STDEV.P(Table2[1M Return vs Nifty])</f>
        <v>-0.16679185461227505</v>
      </c>
      <c r="K466">
        <v>17.932868408064799</v>
      </c>
      <c r="L466">
        <f>(Table2[[#This Row],[6M Return vs Nifty]]-AVERAGE(Table2[6M Return vs Nifty]))/_xlfn.STDEV.P(Table2[6M Return vs Nifty])</f>
        <v>0.38524069625613799</v>
      </c>
      <c r="M466">
        <v>6.4858136861176904E-2</v>
      </c>
      <c r="N466">
        <f>(Table2[[#This Row],[1W Return vs Nifty]]-AVERAGE(Table2[1W Return vs Nifty]))/_xlfn.STDEV.P(Table2[1W Return vs Nifty])</f>
        <v>-0.14455020530157503</v>
      </c>
      <c r="O466">
        <v>666.43</v>
      </c>
      <c r="P466">
        <v>647.627822723078</v>
      </c>
      <c r="Q466">
        <v>586.40024046847896</v>
      </c>
      <c r="R466">
        <v>67.127040206041897</v>
      </c>
      <c r="S466" s="2">
        <f>(Table2[[#This Row],[Close Price]]-Table2[[#This Row],[20D EMA]])/Table2[[#This Row],[20D EMA]]</f>
        <v>3.3191783082994475E-2</v>
      </c>
      <c r="T466" s="2">
        <f>(Table2[[#This Row],[Close Price]]-Table2[[#This Row],[50D EMA]])/Table2[[#This Row],[50D EMA]]</f>
        <v>6.3187799907756664E-2</v>
      </c>
      <c r="U466" s="2">
        <f>(Table2[[#This Row],[Close Price]]-Table2[[#This Row],[200D EMA]])/Table2[[#This Row],[200D EMA]]</f>
        <v>0.17419801780762043</v>
      </c>
      <c r="V466">
        <v>0.59721068651374598</v>
      </c>
      <c r="W466">
        <v>678.8</v>
      </c>
      <c r="X466">
        <v>692.8</v>
      </c>
      <c r="Y466">
        <v>678.8</v>
      </c>
      <c r="Z466">
        <v>692.8</v>
      </c>
      <c r="AA466">
        <v>626.25</v>
      </c>
      <c r="AB466">
        <v>692.8</v>
      </c>
      <c r="AC466" s="2">
        <f>(Table2[[#This Row],[Close Price]]/Table2[[#This Row],[Day Low]])-1</f>
        <v>1.4363582793164298E-2</v>
      </c>
      <c r="AD466" s="2">
        <f>(Table2[[#This Row],[Day High]]/Table2[[#This Row],[Close Price]])-1</f>
        <v>6.172391256989318E-3</v>
      </c>
      <c r="AE466" s="2">
        <f>(Table2[[#This Row],[Close Price]]/Table2[[#This Row],[Current Week Low]])-1</f>
        <v>1.4363582793164298E-2</v>
      </c>
      <c r="AF466" s="2">
        <f>(Table2[[#This Row],[Current Week High]]/Table2[[#This Row],[Close Price]])-1</f>
        <v>6.172391256989318E-3</v>
      </c>
      <c r="AG466" s="2">
        <f>(Table2[[#This Row],[Close Price]]/Table2[[#This Row],[Current Month Low]])-1</f>
        <v>9.9481037924151527E-2</v>
      </c>
      <c r="AH466" s="2">
        <f>(Table2[[#This Row],[Current Month High]]/Table2[[#This Row],[Close Price]])-1</f>
        <v>6.172391256989318E-3</v>
      </c>
      <c r="AI466">
        <v>0.61723912569893102</v>
      </c>
      <c r="AJ466">
        <v>41.589553773390897</v>
      </c>
      <c r="AK466" t="str">
        <f>IF(AND(Table2[[#This Row],[20D EMA]]&gt;Table2[[#This Row],[50D EMA]],Table2[[#This Row],[50D EMA]]&gt;Table2[[#This Row],[200D EMA]]),"Uptrend","Downtrend/NoTrend")</f>
        <v>Uptrend</v>
      </c>
      <c r="AL466">
        <v>-0.04</v>
      </c>
      <c r="AM466" t="s">
        <v>10339</v>
      </c>
      <c r="AN466">
        <v>6.09</v>
      </c>
      <c r="AO466" t="s">
        <v>10340</v>
      </c>
      <c r="AP466">
        <v>-2.0946656414649999E-2</v>
      </c>
      <c r="AQ466">
        <f>(Table2[[#This Row],[Sharpe Ratio]]-AVERAGE(Table2[Sharpe Ratio]))/_xlfn.STDEV.P(Table2[Sharpe Ratio])</f>
        <v>-0.98955621470268362</v>
      </c>
      <c r="AR4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-1.4753120526104335</v>
      </c>
      <c r="AS466">
        <f>_xlfn.RANK.AVG(Table2[[#This Row],[1Y Return vs Nifty Z-Score]],Table2[1Y Return vs Nifty Z-Score])</f>
        <v>505</v>
      </c>
      <c r="AT466">
        <f>_xlfn.RANK.AVG(Table2[[#This Row],[6M Return vs Nifty Z-Score]],Table2[6M Return vs Nifty Z-Score])</f>
        <v>212</v>
      </c>
      <c r="AU466">
        <f>_xlfn.RANK.AVG(Table2[[#This Row],[Sharpe Ratio Z-Score]],Table2[Sharpe Ratio Z-Score])</f>
        <v>612</v>
      </c>
      <c r="AV466">
        <f>(Table2[[#This Row],[Rank 1Y]]+Table2[[#This Row],[Rank 6M]]+Table2[[#This Row],[Rank Sharpe]])/3</f>
        <v>443</v>
      </c>
    </row>
    <row r="467" spans="1:48" x14ac:dyDescent="0.3">
      <c r="A467" t="s">
        <v>417</v>
      </c>
      <c r="B467" t="s">
        <v>418</v>
      </c>
      <c r="C467" t="s">
        <v>10302</v>
      </c>
      <c r="D467" t="s">
        <v>127</v>
      </c>
      <c r="E467">
        <v>56897.985855974999</v>
      </c>
      <c r="F467">
        <v>137.75</v>
      </c>
      <c r="G467">
        <v>28.605739467562</v>
      </c>
      <c r="H467">
        <f>(Table2[[#This Row],[1Y Return vs Nifty]]-AVERAGE(Table2[1Y Return vs Nifty]))/_xlfn.STDEV.P(Table2[1Y Return vs Nifty])</f>
        <v>-3.6174434076914623E-3</v>
      </c>
      <c r="I467">
        <v>-9.1931967391531799</v>
      </c>
      <c r="J467">
        <f>(Table2[[#This Row],[1M Return vs Nifty]]-AVERAGE(Table2[1M Return vs Nifty]))/_xlfn.STDEV.P(Table2[1M Return vs Nifty])</f>
        <v>-1.0088356631853179</v>
      </c>
      <c r="K467">
        <v>-2.1475113318874701</v>
      </c>
      <c r="L467">
        <f>(Table2[[#This Row],[6M Return vs Nifty]]-AVERAGE(Table2[6M Return vs Nifty]))/_xlfn.STDEV.P(Table2[6M Return vs Nifty])</f>
        <v>-0.30378143752831849</v>
      </c>
      <c r="M467">
        <v>-0.210011720700468</v>
      </c>
      <c r="N467">
        <f>(Table2[[#This Row],[1W Return vs Nifty]]-AVERAGE(Table2[1W Return vs Nifty]))/_xlfn.STDEV.P(Table2[1W Return vs Nifty])</f>
        <v>-0.2034006050265374</v>
      </c>
      <c r="O467">
        <v>136.46</v>
      </c>
      <c r="P467">
        <v>142.28483063389601</v>
      </c>
      <c r="Q467">
        <v>133.539789818944</v>
      </c>
      <c r="R467">
        <v>56.7974269073435</v>
      </c>
      <c r="S467" s="2">
        <f>(Table2[[#This Row],[Close Price]]-Table2[[#This Row],[20D EMA]])/Table2[[#This Row],[20D EMA]]</f>
        <v>9.4533196541110361E-3</v>
      </c>
      <c r="T467" s="2">
        <f>(Table2[[#This Row],[Close Price]]-Table2[[#This Row],[50D EMA]])/Table2[[#This Row],[50D EMA]]</f>
        <v>-3.1871497570702317E-2</v>
      </c>
      <c r="U467" s="2">
        <f>(Table2[[#This Row],[Close Price]]-Table2[[#This Row],[200D EMA]])/Table2[[#This Row],[200D EMA]]</f>
        <v>3.152775803200146E-2</v>
      </c>
      <c r="V467">
        <v>0.62582884085517598</v>
      </c>
      <c r="W467">
        <v>132.4</v>
      </c>
      <c r="X467">
        <v>138.78</v>
      </c>
      <c r="Y467">
        <v>132.4</v>
      </c>
      <c r="Z467">
        <v>138.78</v>
      </c>
      <c r="AA467">
        <v>125</v>
      </c>
      <c r="AB467">
        <v>156.35</v>
      </c>
      <c r="AC467" s="2">
        <f>(Table2[[#This Row],[Close Price]]/Table2[[#This Row],[Day Low]])-1</f>
        <v>4.0407854984894298E-2</v>
      </c>
      <c r="AD467" s="2">
        <f>(Table2[[#This Row],[Day High]]/Table2[[#This Row],[Close Price]])-1</f>
        <v>7.4773139745916151E-3</v>
      </c>
      <c r="AE467" s="2">
        <f>(Table2[[#This Row],[Close Price]]/Table2[[#This Row],[Current Week Low]])-1</f>
        <v>4.0407854984894298E-2</v>
      </c>
      <c r="AF467" s="2">
        <f>(Table2[[#This Row],[Current Week High]]/Table2[[#This Row],[Close Price]])-1</f>
        <v>7.4773139745916151E-3</v>
      </c>
      <c r="AG467" s="2">
        <f>(Table2[[#This Row],[Close Price]]/Table2[[#This Row],[Current Month Low]])-1</f>
        <v>0.10200000000000009</v>
      </c>
      <c r="AH467" s="2">
        <f>(Table2[[#This Row],[Current Month High]]/Table2[[#This Row],[Close Price]])-1</f>
        <v>0.13502722323048988</v>
      </c>
      <c r="AI467">
        <v>27.2958257713248</v>
      </c>
      <c r="AJ467">
        <v>68.398533007334905</v>
      </c>
      <c r="AK467" t="str">
        <f>IF(AND(Table2[[#This Row],[20D EMA]]&gt;Table2[[#This Row],[50D EMA]],Table2[[#This Row],[50D EMA]]&gt;Table2[[#This Row],[200D EMA]]),"Uptrend","Downtrend/NoTrend")</f>
        <v>Downtrend/NoTrend</v>
      </c>
      <c r="AL467">
        <v>-0.05</v>
      </c>
      <c r="AM467" t="s">
        <v>10339</v>
      </c>
      <c r="AN467">
        <v>-2.74</v>
      </c>
      <c r="AO467" t="s">
        <v>10339</v>
      </c>
      <c r="AP467">
        <v>-1.3940306533479999E-2</v>
      </c>
      <c r="AQ467">
        <f>(Table2[[#This Row],[Sharpe Ratio]]-AVERAGE(Table2[Sharpe Ratio]))/_xlfn.STDEV.P(Table2[Sharpe Ratio])</f>
        <v>-0.90964111435113681</v>
      </c>
      <c r="AR4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7">
        <f>_xlfn.RANK.AVG(Table2[[#This Row],[1Y Return vs Nifty Z-Score]],Table2[1Y Return vs Nifty Z-Score])</f>
        <v>300</v>
      </c>
      <c r="AT467">
        <f>_xlfn.RANK.AVG(Table2[[#This Row],[6M Return vs Nifty Z-Score]],Table2[6M Return vs Nifty Z-Score])</f>
        <v>427</v>
      </c>
      <c r="AU467">
        <f>_xlfn.RANK.AVG(Table2[[#This Row],[Sharpe Ratio Z-Score]],Table2[Sharpe Ratio Z-Score])</f>
        <v>602</v>
      </c>
      <c r="AV467">
        <f>(Table2[[#This Row],[Rank 1Y]]+Table2[[#This Row],[Rank 6M]]+Table2[[#This Row],[Rank Sharpe]])/3</f>
        <v>443</v>
      </c>
    </row>
    <row r="468" spans="1:48" x14ac:dyDescent="0.3">
      <c r="A468" t="s">
        <v>567</v>
      </c>
      <c r="B468" t="s">
        <v>568</v>
      </c>
      <c r="C468" t="s">
        <v>10299</v>
      </c>
      <c r="D468" t="s">
        <v>51</v>
      </c>
      <c r="E468">
        <v>35335.923483040002</v>
      </c>
      <c r="F468">
        <v>1392.8</v>
      </c>
      <c r="G468">
        <v>26.0365582208082</v>
      </c>
      <c r="H468">
        <f>(Table2[[#This Row],[1Y Return vs Nifty]]-AVERAGE(Table2[1Y Return vs Nifty]))/_xlfn.STDEV.P(Table2[1Y Return vs Nifty])</f>
        <v>-4.4361862789918625E-2</v>
      </c>
      <c r="I468">
        <v>8.9168310284617593</v>
      </c>
      <c r="J468">
        <f>(Table2[[#This Row],[1M Return vs Nifty]]-AVERAGE(Table2[1M Return vs Nifty]))/_xlfn.STDEV.P(Table2[1M Return vs Nifty])</f>
        <v>0.69460206329526497</v>
      </c>
      <c r="K468">
        <v>1.62360445965182</v>
      </c>
      <c r="L468">
        <f>(Table2[[#This Row],[6M Return vs Nifty]]-AVERAGE(Table2[6M Return vs Nifty]))/_xlfn.STDEV.P(Table2[6M Return vs Nifty])</f>
        <v>-0.17438237819355523</v>
      </c>
      <c r="M468">
        <v>1.6872359026292301</v>
      </c>
      <c r="N468">
        <f>(Table2[[#This Row],[1W Return vs Nifty]]-AVERAGE(Table2[1W Return vs Nifty]))/_xlfn.STDEV.P(Table2[1W Return vs Nifty])</f>
        <v>0.20280537914597971</v>
      </c>
      <c r="O468">
        <v>1346.04</v>
      </c>
      <c r="P468">
        <v>1290.75493109029</v>
      </c>
      <c r="Q468">
        <v>1184.2425842463099</v>
      </c>
      <c r="R468">
        <v>63.745194303315898</v>
      </c>
      <c r="S468" s="2">
        <f>(Table2[[#This Row],[Close Price]]-Table2[[#This Row],[20D EMA]])/Table2[[#This Row],[20D EMA]]</f>
        <v>3.473893792160708E-2</v>
      </c>
      <c r="T468" s="2">
        <f>(Table2[[#This Row],[Close Price]]-Table2[[#This Row],[50D EMA]])/Table2[[#This Row],[50D EMA]]</f>
        <v>7.9058438168052012E-2</v>
      </c>
      <c r="U468" s="2">
        <f>(Table2[[#This Row],[Close Price]]-Table2[[#This Row],[200D EMA]])/Table2[[#This Row],[200D EMA]]</f>
        <v>0.17611038357181077</v>
      </c>
      <c r="V468">
        <v>0.97788163193616695</v>
      </c>
      <c r="W468">
        <v>1382.05</v>
      </c>
      <c r="X468">
        <v>1409.05</v>
      </c>
      <c r="Y468">
        <v>1382.05</v>
      </c>
      <c r="Z468">
        <v>1409.05</v>
      </c>
      <c r="AA468">
        <v>1276.05</v>
      </c>
      <c r="AB468">
        <v>1430.05</v>
      </c>
      <c r="AC468" s="2">
        <f>(Table2[[#This Row],[Close Price]]/Table2[[#This Row],[Day Low]])-1</f>
        <v>7.7783003509279691E-3</v>
      </c>
      <c r="AD468" s="2">
        <f>(Table2[[#This Row],[Day High]]/Table2[[#This Row],[Close Price]])-1</f>
        <v>1.1667145318782213E-2</v>
      </c>
      <c r="AE468" s="2">
        <f>(Table2[[#This Row],[Close Price]]/Table2[[#This Row],[Current Week Low]])-1</f>
        <v>7.7783003509279691E-3</v>
      </c>
      <c r="AF468" s="2">
        <f>(Table2[[#This Row],[Current Week High]]/Table2[[#This Row],[Close Price]])-1</f>
        <v>1.1667145318782213E-2</v>
      </c>
      <c r="AG468" s="2">
        <f>(Table2[[#This Row],[Close Price]]/Table2[[#This Row],[Current Month Low]])-1</f>
        <v>9.1493280043885461E-2</v>
      </c>
      <c r="AH468" s="2">
        <f>(Table2[[#This Row],[Current Month High]]/Table2[[#This Row],[Close Price]])-1</f>
        <v>2.674468696151644E-2</v>
      </c>
      <c r="AI468">
        <v>2.67446869615164</v>
      </c>
      <c r="AJ468">
        <v>62.558356676003697</v>
      </c>
      <c r="AK468" t="str">
        <f>IF(AND(Table2[[#This Row],[20D EMA]]&gt;Table2[[#This Row],[50D EMA]],Table2[[#This Row],[50D EMA]]&gt;Table2[[#This Row],[200D EMA]]),"Uptrend","Downtrend/NoTrend")</f>
        <v>Uptrend</v>
      </c>
      <c r="AL468">
        <v>0.01</v>
      </c>
      <c r="AM468" t="s">
        <v>10340</v>
      </c>
      <c r="AN468">
        <v>3.9</v>
      </c>
      <c r="AO468" t="s">
        <v>10340</v>
      </c>
      <c r="AP468">
        <v>-3.0297743537689999E-2</v>
      </c>
      <c r="AQ468">
        <f>(Table2[[#This Row],[Sharpe Ratio]]-AVERAGE(Table2[Sharpe Ratio]))/_xlfn.STDEV.P(Table2[Sharpe Ratio])</f>
        <v>-1.0962156134635412</v>
      </c>
      <c r="AR4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-0.41755241200577042</v>
      </c>
      <c r="AS468">
        <f>_xlfn.RANK.AVG(Table2[[#This Row],[1Y Return vs Nifty Z-Score]],Table2[1Y Return vs Nifty Z-Score])</f>
        <v>314</v>
      </c>
      <c r="AT468">
        <f>_xlfn.RANK.AVG(Table2[[#This Row],[6M Return vs Nifty Z-Score]],Table2[6M Return vs Nifty Z-Score])</f>
        <v>381</v>
      </c>
      <c r="AU468">
        <f>_xlfn.RANK.AVG(Table2[[#This Row],[Sharpe Ratio Z-Score]],Table2[Sharpe Ratio Z-Score])</f>
        <v>634</v>
      </c>
      <c r="AV468">
        <f>(Table2[[#This Row],[Rank 1Y]]+Table2[[#This Row],[Rank 6M]]+Table2[[#This Row],[Rank Sharpe]])/3</f>
        <v>443</v>
      </c>
    </row>
    <row r="469" spans="1:48" x14ac:dyDescent="0.3">
      <c r="A469" t="s">
        <v>47</v>
      </c>
      <c r="B469" t="s">
        <v>48</v>
      </c>
      <c r="C469" t="s">
        <v>10294</v>
      </c>
      <c r="D469" t="s">
        <v>21</v>
      </c>
      <c r="E469">
        <v>465306.08149930497</v>
      </c>
      <c r="F469">
        <v>1719.45</v>
      </c>
      <c r="G469">
        <v>20.161731837537999</v>
      </c>
      <c r="H469">
        <f>(Table2[[#This Row],[1Y Return vs Nifty]]-AVERAGE(Table2[1Y Return vs Nifty]))/_xlfn.STDEV.P(Table2[1Y Return vs Nifty])</f>
        <v>-0.13753021759562839</v>
      </c>
      <c r="I469">
        <v>3.2694200367129498</v>
      </c>
      <c r="J469">
        <f>(Table2[[#This Row],[1M Return vs Nifty]]-AVERAGE(Table2[1M Return vs Nifty]))/_xlfn.STDEV.P(Table2[1M Return vs Nifty])</f>
        <v>0.16340393020963101</v>
      </c>
      <c r="K469">
        <v>-8.8356103529174899</v>
      </c>
      <c r="L469">
        <f>(Table2[[#This Row],[6M Return vs Nifty]]-AVERAGE(Table2[6M Return vs Nifty]))/_xlfn.STDEV.P(Table2[6M Return vs Nifty])</f>
        <v>-0.5332715327411689</v>
      </c>
      <c r="M469">
        <v>-1.8754711070730199</v>
      </c>
      <c r="N469">
        <f>(Table2[[#This Row],[1W Return vs Nifty]]-AVERAGE(Table2[1W Return vs Nifty]))/_xlfn.STDEV.P(Table2[1W Return vs Nifty])</f>
        <v>-0.55998008406866528</v>
      </c>
      <c r="O469">
        <v>1634.59</v>
      </c>
      <c r="P469">
        <v>1573.3193609953901</v>
      </c>
      <c r="Q469">
        <v>1466.37426481936</v>
      </c>
      <c r="R469">
        <v>74.671237642209604</v>
      </c>
      <c r="S469" s="2">
        <f>(Table2[[#This Row],[Close Price]]-Table2[[#This Row],[20D EMA]])/Table2[[#This Row],[20D EMA]]</f>
        <v>5.1915159153059866E-2</v>
      </c>
      <c r="T469" s="2">
        <f>(Table2[[#This Row],[Close Price]]-Table2[[#This Row],[50D EMA]])/Table2[[#This Row],[50D EMA]]</f>
        <v>9.2880468280869363E-2</v>
      </c>
      <c r="U469" s="2">
        <f>(Table2[[#This Row],[Close Price]]-Table2[[#This Row],[200D EMA]])/Table2[[#This Row],[200D EMA]]</f>
        <v>0.17258604522210164</v>
      </c>
      <c r="V469">
        <v>0.65832545608805804</v>
      </c>
      <c r="W469">
        <v>1667.1</v>
      </c>
      <c r="X469">
        <v>1734</v>
      </c>
      <c r="Y469">
        <v>1667.1</v>
      </c>
      <c r="Z469">
        <v>1734</v>
      </c>
      <c r="AA469">
        <v>1537</v>
      </c>
      <c r="AB469">
        <v>1734</v>
      </c>
      <c r="AC469" s="2">
        <f>(Table2[[#This Row],[Close Price]]/Table2[[#This Row],[Day Low]])-1</f>
        <v>3.1401835522764099E-2</v>
      </c>
      <c r="AD469" s="2">
        <f>(Table2[[#This Row],[Day High]]/Table2[[#This Row],[Close Price]])-1</f>
        <v>8.4620082002966335E-3</v>
      </c>
      <c r="AE469" s="2">
        <f>(Table2[[#This Row],[Close Price]]/Table2[[#This Row],[Current Week Low]])-1</f>
        <v>3.1401835522764099E-2</v>
      </c>
      <c r="AF469" s="2">
        <f>(Table2[[#This Row],[Current Week High]]/Table2[[#This Row],[Close Price]])-1</f>
        <v>8.4620082002966335E-3</v>
      </c>
      <c r="AG469" s="2">
        <f>(Table2[[#This Row],[Close Price]]/Table2[[#This Row],[Current Month Low]])-1</f>
        <v>0.1187052700065061</v>
      </c>
      <c r="AH469" s="2">
        <f>(Table2[[#This Row],[Current Month High]]/Table2[[#This Row],[Close Price]])-1</f>
        <v>8.4620082002966335E-3</v>
      </c>
      <c r="AI469">
        <v>0.84620082002966301</v>
      </c>
      <c r="AJ469">
        <v>50.9216185376985</v>
      </c>
      <c r="AK469" t="str">
        <f>IF(AND(Table2[[#This Row],[20D EMA]]&gt;Table2[[#This Row],[50D EMA]],Table2[[#This Row],[50D EMA]]&gt;Table2[[#This Row],[200D EMA]]),"Uptrend","Downtrend/NoTrend")</f>
        <v>Uptrend</v>
      </c>
      <c r="AL469">
        <v>0.02</v>
      </c>
      <c r="AM469" t="s">
        <v>10340</v>
      </c>
      <c r="AN469">
        <v>7.83</v>
      </c>
      <c r="AO469" t="s">
        <v>10340</v>
      </c>
      <c r="AP469">
        <v>1.8018483334953001E-2</v>
      </c>
      <c r="AQ469">
        <f>(Table2[[#This Row],[Sharpe Ratio]]-AVERAGE(Table2[Sharpe Ratio]))/_xlfn.STDEV.P(Table2[Sharpe Ratio])</f>
        <v>-0.54511608451872362</v>
      </c>
      <c r="AR4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-1.6124939887145553</v>
      </c>
      <c r="AS469">
        <f>_xlfn.RANK.AVG(Table2[[#This Row],[1Y Return vs Nifty Z-Score]],Table2[1Y Return vs Nifty Z-Score])</f>
        <v>342</v>
      </c>
      <c r="AT469">
        <f>_xlfn.RANK.AVG(Table2[[#This Row],[6M Return vs Nifty Z-Score]],Table2[6M Return vs Nifty Z-Score])</f>
        <v>503</v>
      </c>
      <c r="AU469">
        <f>_xlfn.RANK.AVG(Table2[[#This Row],[Sharpe Ratio Z-Score]],Table2[Sharpe Ratio Z-Score])</f>
        <v>486</v>
      </c>
      <c r="AV469">
        <f>(Table2[[#This Row],[Rank 1Y]]+Table2[[#This Row],[Rank 6M]]+Table2[[#This Row],[Rank Sharpe]])/3</f>
        <v>443.66666666666669</v>
      </c>
    </row>
    <row r="470" spans="1:48" x14ac:dyDescent="0.3">
      <c r="A470" t="s">
        <v>883</v>
      </c>
      <c r="B470" t="s">
        <v>884</v>
      </c>
      <c r="C470" t="s">
        <v>10304</v>
      </c>
      <c r="D470" t="s">
        <v>885</v>
      </c>
      <c r="E470">
        <v>17509.4533419</v>
      </c>
      <c r="F470">
        <v>788.1</v>
      </c>
      <c r="G470">
        <v>-13.321968303425299</v>
      </c>
      <c r="H470">
        <f>(Table2[[#This Row],[1Y Return vs Nifty]]-AVERAGE(Table2[1Y Return vs Nifty]))/_xlfn.STDEV.P(Table2[1Y Return vs Nifty])</f>
        <v>-0.66854527258091934</v>
      </c>
      <c r="I470">
        <v>7.3292534614487002</v>
      </c>
      <c r="J470">
        <f>(Table2[[#This Row],[1M Return vs Nifty]]-AVERAGE(Table2[1M Return vs Nifty]))/_xlfn.STDEV.P(Table2[1M Return vs Nifty])</f>
        <v>0.54527377092233409</v>
      </c>
      <c r="K470">
        <v>-4.9206711905481999</v>
      </c>
      <c r="L470">
        <f>(Table2[[#This Row],[6M Return vs Nifty]]-AVERAGE(Table2[6M Return vs Nifty]))/_xlfn.STDEV.P(Table2[6M Return vs Nifty])</f>
        <v>-0.39893743297685674</v>
      </c>
      <c r="M470">
        <v>2.7534309179331902</v>
      </c>
      <c r="N470">
        <f>(Table2[[#This Row],[1W Return vs Nifty]]-AVERAGE(Table2[1W Return vs Nifty]))/_xlfn.STDEV.P(Table2[1W Return vs Nifty])</f>
        <v>0.43108069238700475</v>
      </c>
      <c r="O470">
        <v>729.7</v>
      </c>
      <c r="P470">
        <v>713.19740914862905</v>
      </c>
      <c r="Q470">
        <v>687.98418298511604</v>
      </c>
      <c r="R470">
        <v>81.933033521947195</v>
      </c>
      <c r="S470" s="2">
        <f>(Table2[[#This Row],[Close Price]]-Table2[[#This Row],[20D EMA]])/Table2[[#This Row],[20D EMA]]</f>
        <v>8.0032890228861134E-2</v>
      </c>
      <c r="T470" s="2">
        <f>(Table2[[#This Row],[Close Price]]-Table2[[#This Row],[50D EMA]])/Table2[[#This Row],[50D EMA]]</f>
        <v>0.10502364407182165</v>
      </c>
      <c r="U470" s="2">
        <f>(Table2[[#This Row],[Close Price]]-Table2[[#This Row],[200D EMA]])/Table2[[#This Row],[200D EMA]]</f>
        <v>0.14552052138828009</v>
      </c>
      <c r="V470">
        <v>1.2740998786273201</v>
      </c>
      <c r="W470">
        <v>751</v>
      </c>
      <c r="X470">
        <v>795</v>
      </c>
      <c r="Y470">
        <v>751</v>
      </c>
      <c r="Z470">
        <v>795</v>
      </c>
      <c r="AA470">
        <v>681.05</v>
      </c>
      <c r="AB470">
        <v>795</v>
      </c>
      <c r="AC470" s="2">
        <f>(Table2[[#This Row],[Close Price]]/Table2[[#This Row],[Day Low]])-1</f>
        <v>4.9400798934753798E-2</v>
      </c>
      <c r="AD470" s="2">
        <f>(Table2[[#This Row],[Day High]]/Table2[[#This Row],[Close Price]])-1</f>
        <v>8.7552341073466877E-3</v>
      </c>
      <c r="AE470" s="2">
        <f>(Table2[[#This Row],[Close Price]]/Table2[[#This Row],[Current Week Low]])-1</f>
        <v>4.9400798934753798E-2</v>
      </c>
      <c r="AF470" s="2">
        <f>(Table2[[#This Row],[Current Week High]]/Table2[[#This Row],[Close Price]])-1</f>
        <v>8.7552341073466877E-3</v>
      </c>
      <c r="AG470" s="2">
        <f>(Table2[[#This Row],[Close Price]]/Table2[[#This Row],[Current Month Low]])-1</f>
        <v>0.15718376037001702</v>
      </c>
      <c r="AH470" s="2">
        <f>(Table2[[#This Row],[Current Month High]]/Table2[[#This Row],[Close Price]])-1</f>
        <v>8.7552341073466877E-3</v>
      </c>
      <c r="AI470">
        <v>7.7908894810303204</v>
      </c>
      <c r="AJ470">
        <v>32.676767676767597</v>
      </c>
      <c r="AK470" t="str">
        <f>IF(AND(Table2[[#This Row],[20D EMA]]&gt;Table2[[#This Row],[50D EMA]],Table2[[#This Row],[50D EMA]]&gt;Table2[[#This Row],[200D EMA]]),"Uptrend","Downtrend/NoTrend")</f>
        <v>Uptrend</v>
      </c>
      <c r="AL470">
        <v>0.09</v>
      </c>
      <c r="AM470" t="s">
        <v>10340</v>
      </c>
      <c r="AN470">
        <v>11.45</v>
      </c>
      <c r="AO470" t="s">
        <v>10340</v>
      </c>
      <c r="AP470">
        <v>7.5399816667265002E-2</v>
      </c>
      <c r="AQ470">
        <f>(Table2[[#This Row],[Sharpe Ratio]]-AVERAGE(Table2[Sharpe Ratio]))/_xlfn.STDEV.P(Table2[Sharpe Ratio])</f>
        <v>0.10938092024568981</v>
      </c>
      <c r="AR4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1.8252677997252553E-2</v>
      </c>
      <c r="AS470">
        <f>_xlfn.RANK.AVG(Table2[[#This Row],[1Y Return vs Nifty Z-Score]],Table2[1Y Return vs Nifty Z-Score])</f>
        <v>553</v>
      </c>
      <c r="AT470">
        <f>_xlfn.RANK.AVG(Table2[[#This Row],[6M Return vs Nifty Z-Score]],Table2[6M Return vs Nifty Z-Score])</f>
        <v>456</v>
      </c>
      <c r="AU470">
        <f>_xlfn.RANK.AVG(Table2[[#This Row],[Sharpe Ratio Z-Score]],Table2[Sharpe Ratio Z-Score])</f>
        <v>323</v>
      </c>
      <c r="AV470">
        <f>(Table2[[#This Row],[Rank 1Y]]+Table2[[#This Row],[Rank 6M]]+Table2[[#This Row],[Rank Sharpe]])/3</f>
        <v>444</v>
      </c>
    </row>
    <row r="471" spans="1:48" x14ac:dyDescent="0.3">
      <c r="A471" t="s">
        <v>718</v>
      </c>
      <c r="B471" t="s">
        <v>719</v>
      </c>
      <c r="C471" t="s">
        <v>10295</v>
      </c>
      <c r="D471" t="s">
        <v>523</v>
      </c>
      <c r="E471">
        <v>23941.809455800001</v>
      </c>
      <c r="F471">
        <v>2656.9</v>
      </c>
      <c r="G471">
        <v>18.264068596454699</v>
      </c>
      <c r="H471">
        <f>(Table2[[#This Row],[1Y Return vs Nifty]]-AVERAGE(Table2[1Y Return vs Nifty]))/_xlfn.STDEV.P(Table2[1Y Return vs Nifty])</f>
        <v>-0.16762509199914838</v>
      </c>
      <c r="I471">
        <v>19.2422513929837</v>
      </c>
      <c r="J471">
        <f>(Table2[[#This Row],[1M Return vs Nifty]]-AVERAGE(Table2[1M Return vs Nifty]))/_xlfn.STDEV.P(Table2[1M Return vs Nifty])</f>
        <v>1.6658159574092424</v>
      </c>
      <c r="K471">
        <v>-23.686686009594698</v>
      </c>
      <c r="L471">
        <f>(Table2[[#This Row],[6M Return vs Nifty]]-AVERAGE(Table2[6M Return vs Nifty]))/_xlfn.STDEV.P(Table2[6M Return vs Nifty])</f>
        <v>-1.0428594972356315</v>
      </c>
      <c r="M471">
        <v>15.3233878560896</v>
      </c>
      <c r="N471">
        <f>(Table2[[#This Row],[1W Return vs Nifty]]-AVERAGE(Table2[1W Return vs Nifty]))/_xlfn.STDEV.P(Table2[1W Return vs Nifty])</f>
        <v>3.1223433753829606</v>
      </c>
      <c r="O471">
        <v>2366.11</v>
      </c>
      <c r="P471">
        <v>2366.3384489192299</v>
      </c>
      <c r="Q471">
        <v>2497.5497413633698</v>
      </c>
      <c r="R471">
        <v>72.498280287136893</v>
      </c>
      <c r="S471" s="2">
        <f>(Table2[[#This Row],[Close Price]]-Table2[[#This Row],[20D EMA]])/Table2[[#This Row],[20D EMA]]</f>
        <v>0.12289792106030571</v>
      </c>
      <c r="T471" s="2">
        <f>(Table2[[#This Row],[Close Price]]-Table2[[#This Row],[50D EMA]])/Table2[[#This Row],[50D EMA]]</f>
        <v>0.12278951525868052</v>
      </c>
      <c r="U471" s="2">
        <f>(Table2[[#This Row],[Close Price]]-Table2[[#This Row],[200D EMA]])/Table2[[#This Row],[200D EMA]]</f>
        <v>6.3802636639238158E-2</v>
      </c>
      <c r="V471">
        <v>2.7440341994252102</v>
      </c>
      <c r="W471">
        <v>2585</v>
      </c>
      <c r="X471">
        <v>2700</v>
      </c>
      <c r="Y471">
        <v>2585</v>
      </c>
      <c r="Z471">
        <v>2700</v>
      </c>
      <c r="AA471">
        <v>2030</v>
      </c>
      <c r="AB471">
        <v>2855</v>
      </c>
      <c r="AC471" s="2">
        <f>(Table2[[#This Row],[Close Price]]/Table2[[#This Row],[Day Low]])-1</f>
        <v>2.7814313346228303E-2</v>
      </c>
      <c r="AD471" s="2">
        <f>(Table2[[#This Row],[Day High]]/Table2[[#This Row],[Close Price]])-1</f>
        <v>1.6221912755466805E-2</v>
      </c>
      <c r="AE471" s="2">
        <f>(Table2[[#This Row],[Close Price]]/Table2[[#This Row],[Current Week Low]])-1</f>
        <v>2.7814313346228303E-2</v>
      </c>
      <c r="AF471" s="2">
        <f>(Table2[[#This Row],[Current Week High]]/Table2[[#This Row],[Close Price]])-1</f>
        <v>1.6221912755466805E-2</v>
      </c>
      <c r="AG471" s="2">
        <f>(Table2[[#This Row],[Close Price]]/Table2[[#This Row],[Current Month Low]])-1</f>
        <v>0.30881773399014789</v>
      </c>
      <c r="AH471" s="2">
        <f>(Table2[[#This Row],[Current Month High]]/Table2[[#This Row],[Close Price]])-1</f>
        <v>7.4560578117354837E-2</v>
      </c>
      <c r="AI471">
        <v>46.637058225751801</v>
      </c>
      <c r="AJ471">
        <v>56.2836387165083</v>
      </c>
      <c r="AK471" t="str">
        <f>IF(AND(Table2[[#This Row],[20D EMA]]&gt;Table2[[#This Row],[50D EMA]],Table2[[#This Row],[50D EMA]]&gt;Table2[[#This Row],[200D EMA]]),"Uptrend","Downtrend/NoTrend")</f>
        <v>Downtrend/NoTrend</v>
      </c>
      <c r="AL471">
        <v>0.05</v>
      </c>
      <c r="AM471" t="s">
        <v>10340</v>
      </c>
      <c r="AN471">
        <v>23.42</v>
      </c>
      <c r="AO471" t="s">
        <v>10340</v>
      </c>
      <c r="AP471">
        <v>7.4240798189449994E-2</v>
      </c>
      <c r="AQ471">
        <f>(Table2[[#This Row],[Sharpe Ratio]]-AVERAGE(Table2[Sharpe Ratio]))/_xlfn.STDEV.P(Table2[Sharpe Ratio])</f>
        <v>9.616104405697512E-2</v>
      </c>
      <c r="AR4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1">
        <f>_xlfn.RANK.AVG(Table2[[#This Row],[1Y Return vs Nifty Z-Score]],Table2[1Y Return vs Nifty Z-Score])</f>
        <v>349</v>
      </c>
      <c r="AT471">
        <f>_xlfn.RANK.AVG(Table2[[#This Row],[6M Return vs Nifty Z-Score]],Table2[6M Return vs Nifty Z-Score])</f>
        <v>658</v>
      </c>
      <c r="AU471">
        <f>_xlfn.RANK.AVG(Table2[[#This Row],[Sharpe Ratio Z-Score]],Table2[Sharpe Ratio Z-Score])</f>
        <v>330</v>
      </c>
      <c r="AV471">
        <f>(Table2[[#This Row],[Rank 1Y]]+Table2[[#This Row],[Rank 6M]]+Table2[[#This Row],[Rank Sharpe]])/3</f>
        <v>445.66666666666669</v>
      </c>
    </row>
    <row r="472" spans="1:48" x14ac:dyDescent="0.3">
      <c r="A472" t="s">
        <v>1000</v>
      </c>
      <c r="B472" t="s">
        <v>1001</v>
      </c>
      <c r="C472" t="s">
        <v>628</v>
      </c>
      <c r="D472" t="s">
        <v>628</v>
      </c>
      <c r="E472">
        <v>14328.611339999999</v>
      </c>
      <c r="F472">
        <v>495.5</v>
      </c>
      <c r="G472">
        <v>1.56144513726778</v>
      </c>
      <c r="H472">
        <f>(Table2[[#This Row],[1Y Return vs Nifty]]-AVERAGE(Table2[1Y Return vs Nifty]))/_xlfn.STDEV.P(Table2[1Y Return vs Nifty])</f>
        <v>-0.43251052811402302</v>
      </c>
      <c r="I472">
        <v>-11.097285290002301</v>
      </c>
      <c r="J472">
        <f>(Table2[[#This Row],[1M Return vs Nifty]]-AVERAGE(Table2[1M Return vs Nifty]))/_xlfn.STDEV.P(Table2[1M Return vs Nifty])</f>
        <v>-1.1879351275095131</v>
      </c>
      <c r="K472">
        <v>-0.48207576360751497</v>
      </c>
      <c r="L472">
        <f>(Table2[[#This Row],[6M Return vs Nifty]]-AVERAGE(Table2[6M Return vs Nifty]))/_xlfn.STDEV.P(Table2[6M Return vs Nifty])</f>
        <v>-0.24663500983135345</v>
      </c>
      <c r="M472">
        <v>-0.35282566666617199</v>
      </c>
      <c r="N472">
        <f>(Table2[[#This Row],[1W Return vs Nifty]]-AVERAGE(Table2[1W Return vs Nifty]))/_xlfn.STDEV.P(Table2[1W Return vs Nifty])</f>
        <v>-0.2339774674040207</v>
      </c>
      <c r="O472">
        <v>504.43</v>
      </c>
      <c r="P472">
        <v>502.245572348162</v>
      </c>
      <c r="Q472">
        <v>452.684407925747</v>
      </c>
      <c r="R472">
        <v>45.156806275831102</v>
      </c>
      <c r="S472" s="2">
        <f>(Table2[[#This Row],[Close Price]]-Table2[[#This Row],[20D EMA]])/Table2[[#This Row],[20D EMA]]</f>
        <v>-1.7703150090200834E-2</v>
      </c>
      <c r="T472" s="2">
        <f>(Table2[[#This Row],[Close Price]]-Table2[[#This Row],[50D EMA]])/Table2[[#This Row],[50D EMA]]</f>
        <v>-1.3430824918225255E-2</v>
      </c>
      <c r="U472" s="2">
        <f>(Table2[[#This Row],[Close Price]]-Table2[[#This Row],[200D EMA]])/Table2[[#This Row],[200D EMA]]</f>
        <v>9.458154803793456E-2</v>
      </c>
      <c r="V472">
        <v>1.10070869704046</v>
      </c>
      <c r="W472">
        <v>488.65</v>
      </c>
      <c r="X472">
        <v>499</v>
      </c>
      <c r="Y472">
        <v>488.65</v>
      </c>
      <c r="Z472">
        <v>499</v>
      </c>
      <c r="AA472">
        <v>481.2</v>
      </c>
      <c r="AB472">
        <v>569.75</v>
      </c>
      <c r="AC472" s="2">
        <f>(Table2[[#This Row],[Close Price]]/Table2[[#This Row],[Day Low]])-1</f>
        <v>1.4018213445206262E-2</v>
      </c>
      <c r="AD472" s="2">
        <f>(Table2[[#This Row],[Day High]]/Table2[[#This Row],[Close Price]])-1</f>
        <v>7.0635721493441661E-3</v>
      </c>
      <c r="AE472" s="2">
        <f>(Table2[[#This Row],[Close Price]]/Table2[[#This Row],[Current Week Low]])-1</f>
        <v>1.4018213445206262E-2</v>
      </c>
      <c r="AF472" s="2">
        <f>(Table2[[#This Row],[Current Week High]]/Table2[[#This Row],[Close Price]])-1</f>
        <v>7.0635721493441661E-3</v>
      </c>
      <c r="AG472" s="2">
        <f>(Table2[[#This Row],[Close Price]]/Table2[[#This Row],[Current Month Low]])-1</f>
        <v>2.97173732335827E-2</v>
      </c>
      <c r="AH472" s="2">
        <f>(Table2[[#This Row],[Current Month High]]/Table2[[#This Row],[Close Price]])-1</f>
        <v>0.14984863773965684</v>
      </c>
      <c r="AI472">
        <v>19.4752774974773</v>
      </c>
      <c r="AJ472">
        <v>46.381093057607004</v>
      </c>
      <c r="AK472" t="str">
        <f>IF(AND(Table2[[#This Row],[20D EMA]]&gt;Table2[[#This Row],[50D EMA]],Table2[[#This Row],[50D EMA]]&gt;Table2[[#This Row],[200D EMA]]),"Uptrend","Downtrend/NoTrend")</f>
        <v>Uptrend</v>
      </c>
      <c r="AL472">
        <v>-0.03</v>
      </c>
      <c r="AM472" t="s">
        <v>10339</v>
      </c>
      <c r="AN472">
        <v>-5.52</v>
      </c>
      <c r="AO472" t="s">
        <v>10339</v>
      </c>
      <c r="AP472">
        <v>1.7233049235840001E-2</v>
      </c>
      <c r="AQ472">
        <f>(Table2[[#This Row],[Sharpe Ratio]]-AVERAGE(Table2[Sharpe Ratio]))/_xlfn.STDEV.P(Table2[Sharpe Ratio])</f>
        <v>-0.55407482136668418</v>
      </c>
      <c r="AR4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-2.6551329542255946</v>
      </c>
      <c r="AS472">
        <f>_xlfn.RANK.AVG(Table2[[#This Row],[1Y Return vs Nifty Z-Score]],Table2[1Y Return vs Nifty Z-Score])</f>
        <v>441</v>
      </c>
      <c r="AT472">
        <f>_xlfn.RANK.AVG(Table2[[#This Row],[6M Return vs Nifty Z-Score]],Table2[6M Return vs Nifty Z-Score])</f>
        <v>406</v>
      </c>
      <c r="AU472">
        <f>_xlfn.RANK.AVG(Table2[[#This Row],[Sharpe Ratio Z-Score]],Table2[Sharpe Ratio Z-Score])</f>
        <v>490</v>
      </c>
      <c r="AV472">
        <f>(Table2[[#This Row],[Rank 1Y]]+Table2[[#This Row],[Rank 6M]]+Table2[[#This Row],[Rank Sharpe]])/3</f>
        <v>445.66666666666669</v>
      </c>
    </row>
    <row r="473" spans="1:48" x14ac:dyDescent="0.3">
      <c r="A473" t="s">
        <v>773</v>
      </c>
      <c r="B473" t="s">
        <v>774</v>
      </c>
      <c r="C473" t="s">
        <v>10299</v>
      </c>
      <c r="D473" t="s">
        <v>51</v>
      </c>
      <c r="E473">
        <v>21534.473049820001</v>
      </c>
      <c r="F473">
        <v>1095.55</v>
      </c>
      <c r="G473">
        <v>16.235217124326802</v>
      </c>
      <c r="H473">
        <f>(Table2[[#This Row],[1Y Return vs Nifty]]-AVERAGE(Table2[1Y Return vs Nifty]))/_xlfn.STDEV.P(Table2[1Y Return vs Nifty])</f>
        <v>-0.19980046901821844</v>
      </c>
      <c r="I473">
        <v>-8.1695462503352605</v>
      </c>
      <c r="J473">
        <f>(Table2[[#This Row],[1M Return vs Nifty]]-AVERAGE(Table2[1M Return vs Nifty]))/_xlfn.STDEV.P(Table2[1M Return vs Nifty])</f>
        <v>-0.91255061692487383</v>
      </c>
      <c r="K473">
        <v>-8.4652295631659698</v>
      </c>
      <c r="L473">
        <f>(Table2[[#This Row],[6M Return vs Nifty]]-AVERAGE(Table2[6M Return vs Nifty]))/_xlfn.STDEV.P(Table2[6M Return vs Nifty])</f>
        <v>-0.52056258174660108</v>
      </c>
      <c r="M473">
        <v>-0.68987150875351899</v>
      </c>
      <c r="N473">
        <f>(Table2[[#This Row],[1W Return vs Nifty]]-AVERAGE(Table2[1W Return vs Nifty]))/_xlfn.STDEV.P(Table2[1W Return vs Nifty])</f>
        <v>-0.30613991805770313</v>
      </c>
      <c r="O473">
        <v>1111.97</v>
      </c>
      <c r="P473">
        <v>1071.7234911247699</v>
      </c>
      <c r="Q473">
        <v>948.813142409124</v>
      </c>
      <c r="R473">
        <v>43.888857071205699</v>
      </c>
      <c r="S473" s="2">
        <f>(Table2[[#This Row],[Close Price]]-Table2[[#This Row],[20D EMA]])/Table2[[#This Row],[20D EMA]]</f>
        <v>-1.4766585429463091E-2</v>
      </c>
      <c r="T473" s="2">
        <f>(Table2[[#This Row],[Close Price]]-Table2[[#This Row],[50D EMA]])/Table2[[#This Row],[50D EMA]]</f>
        <v>2.2231955418112757E-2</v>
      </c>
      <c r="U473" s="2">
        <f>(Table2[[#This Row],[Close Price]]-Table2[[#This Row],[200D EMA]])/Table2[[#This Row],[200D EMA]]</f>
        <v>0.15465306184344954</v>
      </c>
      <c r="V473">
        <v>0.537019842818237</v>
      </c>
      <c r="W473">
        <v>1086.8</v>
      </c>
      <c r="X473">
        <v>1157.9000000000001</v>
      </c>
      <c r="Y473">
        <v>1086.8</v>
      </c>
      <c r="Z473">
        <v>1157.9000000000001</v>
      </c>
      <c r="AA473">
        <v>1051.8499999999999</v>
      </c>
      <c r="AB473">
        <v>1284.95</v>
      </c>
      <c r="AC473" s="2">
        <f>(Table2[[#This Row],[Close Price]]/Table2[[#This Row],[Day Low]])-1</f>
        <v>8.0511593669487791E-3</v>
      </c>
      <c r="AD473" s="2">
        <f>(Table2[[#This Row],[Day High]]/Table2[[#This Row],[Close Price]])-1</f>
        <v>5.6912053306558574E-2</v>
      </c>
      <c r="AE473" s="2">
        <f>(Table2[[#This Row],[Close Price]]/Table2[[#This Row],[Current Week Low]])-1</f>
        <v>8.0511593669487791E-3</v>
      </c>
      <c r="AF473" s="2">
        <f>(Table2[[#This Row],[Current Week High]]/Table2[[#This Row],[Close Price]])-1</f>
        <v>5.6912053306558574E-2</v>
      </c>
      <c r="AG473" s="2">
        <f>(Table2[[#This Row],[Close Price]]/Table2[[#This Row],[Current Month Low]])-1</f>
        <v>4.1545847791985668E-2</v>
      </c>
      <c r="AH473" s="2">
        <f>(Table2[[#This Row],[Current Month High]]/Table2[[#This Row],[Close Price]])-1</f>
        <v>0.17288120122313</v>
      </c>
      <c r="AI473">
        <v>17.288120122313</v>
      </c>
      <c r="AJ473">
        <v>54.924697730325903</v>
      </c>
      <c r="AK473" t="str">
        <f>IF(AND(Table2[[#This Row],[20D EMA]]&gt;Table2[[#This Row],[50D EMA]],Table2[[#This Row],[50D EMA]]&gt;Table2[[#This Row],[200D EMA]]),"Uptrend","Downtrend/NoTrend")</f>
        <v>Uptrend</v>
      </c>
      <c r="AL473">
        <v>0.05</v>
      </c>
      <c r="AM473" t="s">
        <v>10340</v>
      </c>
      <c r="AN473">
        <v>-10.220000000000001</v>
      </c>
      <c r="AO473" t="s">
        <v>10339</v>
      </c>
      <c r="AP473">
        <v>1.8193609834977999E-2</v>
      </c>
      <c r="AQ473">
        <f>(Table2[[#This Row],[Sharpe Ratio]]-AVERAGE(Table2[Sharpe Ratio]))/_xlfn.STDEV.P(Table2[Sharpe Ratio])</f>
        <v>-0.5431185748223657</v>
      </c>
      <c r="AR4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-2.4821721605697622</v>
      </c>
      <c r="AS473">
        <f>_xlfn.RANK.AVG(Table2[[#This Row],[1Y Return vs Nifty Z-Score]],Table2[1Y Return vs Nifty Z-Score])</f>
        <v>354</v>
      </c>
      <c r="AT473">
        <f>_xlfn.RANK.AVG(Table2[[#This Row],[6M Return vs Nifty Z-Score]],Table2[6M Return vs Nifty Z-Score])</f>
        <v>500</v>
      </c>
      <c r="AU473">
        <f>_xlfn.RANK.AVG(Table2[[#This Row],[Sharpe Ratio Z-Score]],Table2[Sharpe Ratio Z-Score])</f>
        <v>485</v>
      </c>
      <c r="AV473">
        <f>(Table2[[#This Row],[Rank 1Y]]+Table2[[#This Row],[Rank 6M]]+Table2[[#This Row],[Rank Sharpe]])/3</f>
        <v>446.33333333333331</v>
      </c>
    </row>
    <row r="474" spans="1:48" x14ac:dyDescent="0.3">
      <c r="A474" t="s">
        <v>179</v>
      </c>
      <c r="B474" t="s">
        <v>180</v>
      </c>
      <c r="C474" t="s">
        <v>6655</v>
      </c>
      <c r="D474" t="s">
        <v>80</v>
      </c>
      <c r="E474">
        <v>154597.94509667001</v>
      </c>
      <c r="F474">
        <v>627.65</v>
      </c>
      <c r="G474">
        <v>13.202891192530901</v>
      </c>
      <c r="H474">
        <f>(Table2[[#This Row],[1Y Return vs Nifty]]-AVERAGE(Table2[1Y Return vs Nifty]))/_xlfn.STDEV.P(Table2[1Y Return vs Nifty])</f>
        <v>-0.24788985921784049</v>
      </c>
      <c r="I474">
        <v>-7.2770179660854097</v>
      </c>
      <c r="J474">
        <f>(Table2[[#This Row],[1M Return vs Nifty]]-AVERAGE(Table2[1M Return vs Nifty]))/_xlfn.STDEV.P(Table2[1M Return vs Nifty])</f>
        <v>-0.82859898687486577</v>
      </c>
      <c r="K474">
        <v>-9.9271994627736504</v>
      </c>
      <c r="L474">
        <f>(Table2[[#This Row],[6M Return vs Nifty]]-AVERAGE(Table2[6M Return vs Nifty]))/_xlfn.STDEV.P(Table2[6M Return vs Nifty])</f>
        <v>-0.57072745077804332</v>
      </c>
      <c r="M474">
        <v>-2.9367122338076799</v>
      </c>
      <c r="N474">
        <f>(Table2[[#This Row],[1W Return vs Nifty]]-AVERAGE(Table2[1W Return vs Nifty]))/_xlfn.STDEV.P(Table2[1W Return vs Nifty])</f>
        <v>-0.78719475601172306</v>
      </c>
      <c r="O474">
        <v>641.05999999999995</v>
      </c>
      <c r="P474">
        <v>648.16265104388106</v>
      </c>
      <c r="Q474">
        <v>593.61213274902298</v>
      </c>
      <c r="R474">
        <v>39.656531350125803</v>
      </c>
      <c r="S474" s="2">
        <f>(Table2[[#This Row],[Close Price]]-Table2[[#This Row],[20D EMA]])/Table2[[#This Row],[20D EMA]]</f>
        <v>-2.0918478769537906E-2</v>
      </c>
      <c r="T474" s="2">
        <f>(Table2[[#This Row],[Close Price]]-Table2[[#This Row],[50D EMA]])/Table2[[#This Row],[50D EMA]]</f>
        <v>-3.1647382043450016E-2</v>
      </c>
      <c r="U474" s="2">
        <f>(Table2[[#This Row],[Close Price]]-Table2[[#This Row],[200D EMA]])/Table2[[#This Row],[200D EMA]]</f>
        <v>5.7340248578389631E-2</v>
      </c>
      <c r="V474">
        <v>0.81620001026161904</v>
      </c>
      <c r="W474">
        <v>625.4</v>
      </c>
      <c r="X474">
        <v>639.9</v>
      </c>
      <c r="Y474">
        <v>625.4</v>
      </c>
      <c r="Z474">
        <v>639.9</v>
      </c>
      <c r="AA474">
        <v>617.5</v>
      </c>
      <c r="AB474">
        <v>681</v>
      </c>
      <c r="AC474" s="2">
        <f>(Table2[[#This Row],[Close Price]]/Table2[[#This Row],[Day Low]])-1</f>
        <v>3.5976974736169343E-3</v>
      </c>
      <c r="AD474" s="2">
        <f>(Table2[[#This Row],[Day High]]/Table2[[#This Row],[Close Price]])-1</f>
        <v>1.9517246873257399E-2</v>
      </c>
      <c r="AE474" s="2">
        <f>(Table2[[#This Row],[Close Price]]/Table2[[#This Row],[Current Week Low]])-1</f>
        <v>3.5976974736169343E-3</v>
      </c>
      <c r="AF474" s="2">
        <f>(Table2[[#This Row],[Current Week High]]/Table2[[#This Row],[Close Price]])-1</f>
        <v>1.9517246873257399E-2</v>
      </c>
      <c r="AG474" s="2">
        <f>(Table2[[#This Row],[Close Price]]/Table2[[#This Row],[Current Month Low]])-1</f>
        <v>1.6437246963562746E-2</v>
      </c>
      <c r="AH474" s="2">
        <f>(Table2[[#This Row],[Current Month High]]/Table2[[#This Row],[Close Price]])-1</f>
        <v>8.4999601688839466E-2</v>
      </c>
      <c r="AI474">
        <v>12.634430016729</v>
      </c>
      <c r="AJ474">
        <v>55.339685682465003</v>
      </c>
      <c r="AK474" t="str">
        <f>IF(AND(Table2[[#This Row],[20D EMA]]&gt;Table2[[#This Row],[50D EMA]],Table2[[#This Row],[50D EMA]]&gt;Table2[[#This Row],[200D EMA]]),"Uptrend","Downtrend/NoTrend")</f>
        <v>Downtrend/NoTrend</v>
      </c>
      <c r="AL474">
        <v>-0.06</v>
      </c>
      <c r="AM474" t="s">
        <v>10339</v>
      </c>
      <c r="AN474">
        <v>-2.4300000000000002</v>
      </c>
      <c r="AO474" t="s">
        <v>10339</v>
      </c>
      <c r="AP474">
        <v>2.8652468284976002E-2</v>
      </c>
      <c r="AQ474">
        <f>(Table2[[#This Row],[Sharpe Ratio]]-AVERAGE(Table2[Sharpe Ratio]))/_xlfn.STDEV.P(Table2[Sharpe Ratio])</f>
        <v>-0.42382382980248978</v>
      </c>
      <c r="AR4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4">
        <f>_xlfn.RANK.AVG(Table2[[#This Row],[1Y Return vs Nifty Z-Score]],Table2[1Y Return vs Nifty Z-Score])</f>
        <v>372</v>
      </c>
      <c r="AT474">
        <f>_xlfn.RANK.AVG(Table2[[#This Row],[6M Return vs Nifty Z-Score]],Table2[6M Return vs Nifty Z-Score])</f>
        <v>512</v>
      </c>
      <c r="AU474">
        <f>_xlfn.RANK.AVG(Table2[[#This Row],[Sharpe Ratio Z-Score]],Table2[Sharpe Ratio Z-Score])</f>
        <v>456</v>
      </c>
      <c r="AV474">
        <f>(Table2[[#This Row],[Rank 1Y]]+Table2[[#This Row],[Rank 6M]]+Table2[[#This Row],[Rank Sharpe]])/3</f>
        <v>446.66666666666669</v>
      </c>
    </row>
    <row r="475" spans="1:48" x14ac:dyDescent="0.3">
      <c r="A475" t="s">
        <v>1240</v>
      </c>
      <c r="B475" t="s">
        <v>1241</v>
      </c>
      <c r="C475" t="s">
        <v>10297</v>
      </c>
      <c r="D475" t="s">
        <v>217</v>
      </c>
      <c r="E475">
        <v>9431.7446292000004</v>
      </c>
      <c r="F475">
        <v>706.35</v>
      </c>
      <c r="G475">
        <v>-11.174147526104001</v>
      </c>
      <c r="H475">
        <f>(Table2[[#This Row],[1Y Return vs Nifty]]-AVERAGE(Table2[1Y Return vs Nifty]))/_xlfn.STDEV.P(Table2[1Y Return vs Nifty])</f>
        <v>-0.63448317181647829</v>
      </c>
      <c r="I475">
        <v>15.254537006114999</v>
      </c>
      <c r="J475">
        <f>(Table2[[#This Row],[1M Return vs Nifty]]-AVERAGE(Table2[1M Return vs Nifty]))/_xlfn.STDEV.P(Table2[1M Return vs Nifty])</f>
        <v>1.2907296673059923</v>
      </c>
      <c r="K475">
        <v>-2.5347242780317898</v>
      </c>
      <c r="L475">
        <f>(Table2[[#This Row],[6M Return vs Nifty]]-AVERAGE(Table2[6M Return vs Nifty]))/_xlfn.STDEV.P(Table2[6M Return vs Nifty])</f>
        <v>-0.31706795371160051</v>
      </c>
      <c r="M475">
        <v>0.97446339485850497</v>
      </c>
      <c r="N475">
        <f>(Table2[[#This Row],[1W Return vs Nifty]]-AVERAGE(Table2[1W Return vs Nifty]))/_xlfn.STDEV.P(Table2[1W Return vs Nifty])</f>
        <v>5.0198806103085788E-2</v>
      </c>
      <c r="O475">
        <v>672.98</v>
      </c>
      <c r="P475">
        <v>639.42681787937897</v>
      </c>
      <c r="Q475">
        <v>614.90496726143897</v>
      </c>
      <c r="R475">
        <v>71.001751692644305</v>
      </c>
      <c r="S475" s="2">
        <f>(Table2[[#This Row],[Close Price]]-Table2[[#This Row],[20D EMA]])/Table2[[#This Row],[20D EMA]]</f>
        <v>4.958542601563197E-2</v>
      </c>
      <c r="T475" s="2">
        <f>(Table2[[#This Row],[Close Price]]-Table2[[#This Row],[50D EMA]])/Table2[[#This Row],[50D EMA]]</f>
        <v>0.10466120633252106</v>
      </c>
      <c r="U475" s="2">
        <f>(Table2[[#This Row],[Close Price]]-Table2[[#This Row],[200D EMA]])/Table2[[#This Row],[200D EMA]]</f>
        <v>0.14871409015579051</v>
      </c>
      <c r="V475">
        <v>0.76733685614953795</v>
      </c>
      <c r="W475">
        <v>702.25</v>
      </c>
      <c r="X475">
        <v>728.95</v>
      </c>
      <c r="Y475">
        <v>702.25</v>
      </c>
      <c r="Z475">
        <v>728.95</v>
      </c>
      <c r="AA475">
        <v>622.04999999999995</v>
      </c>
      <c r="AB475">
        <v>728.95</v>
      </c>
      <c r="AC475" s="2">
        <f>(Table2[[#This Row],[Close Price]]/Table2[[#This Row],[Day Low]])-1</f>
        <v>5.8383766464933373E-3</v>
      </c>
      <c r="AD475" s="2">
        <f>(Table2[[#This Row],[Day High]]/Table2[[#This Row],[Close Price]])-1</f>
        <v>3.1995469668011589E-2</v>
      </c>
      <c r="AE475" s="2">
        <f>(Table2[[#This Row],[Close Price]]/Table2[[#This Row],[Current Week Low]])-1</f>
        <v>5.8383766464933373E-3</v>
      </c>
      <c r="AF475" s="2">
        <f>(Table2[[#This Row],[Current Week High]]/Table2[[#This Row],[Close Price]])-1</f>
        <v>3.1995469668011589E-2</v>
      </c>
      <c r="AG475" s="2">
        <f>(Table2[[#This Row],[Close Price]]/Table2[[#This Row],[Current Month Low]])-1</f>
        <v>0.13551965276103228</v>
      </c>
      <c r="AH475" s="2">
        <f>(Table2[[#This Row],[Current Month High]]/Table2[[#This Row],[Close Price]])-1</f>
        <v>3.1995469668011589E-2</v>
      </c>
      <c r="AI475">
        <v>3.19954696680115</v>
      </c>
      <c r="AJ475">
        <v>28.054749818709201</v>
      </c>
      <c r="AK475" t="str">
        <f>IF(AND(Table2[[#This Row],[20D EMA]]&gt;Table2[[#This Row],[50D EMA]],Table2[[#This Row],[50D EMA]]&gt;Table2[[#This Row],[200D EMA]]),"Uptrend","Downtrend/NoTrend")</f>
        <v>Uptrend</v>
      </c>
      <c r="AL475">
        <v>0.1</v>
      </c>
      <c r="AM475" t="s">
        <v>10340</v>
      </c>
      <c r="AN475">
        <v>8.43</v>
      </c>
      <c r="AO475" t="s">
        <v>10340</v>
      </c>
      <c r="AP475">
        <v>5.7374575351743999E-2</v>
      </c>
      <c r="AQ475">
        <f>(Table2[[#This Row],[Sharpe Ratio]]-AVERAGE(Table2[Sharpe Ratio]))/_xlfn.STDEV.P(Table2[Sharpe Ratio])</f>
        <v>-9.6216715188148741E-2</v>
      </c>
      <c r="AR4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0.29316063269285048</v>
      </c>
      <c r="AS475">
        <f>_xlfn.RANK.AVG(Table2[[#This Row],[1Y Return vs Nifty Z-Score]],Table2[1Y Return vs Nifty Z-Score])</f>
        <v>533</v>
      </c>
      <c r="AT475">
        <f>_xlfn.RANK.AVG(Table2[[#This Row],[6M Return vs Nifty Z-Score]],Table2[6M Return vs Nifty Z-Score])</f>
        <v>434</v>
      </c>
      <c r="AU475">
        <f>_xlfn.RANK.AVG(Table2[[#This Row],[Sharpe Ratio Z-Score]],Table2[Sharpe Ratio Z-Score])</f>
        <v>374</v>
      </c>
      <c r="AV475">
        <f>(Table2[[#This Row],[Rank 1Y]]+Table2[[#This Row],[Rank 6M]]+Table2[[#This Row],[Rank Sharpe]])/3</f>
        <v>447</v>
      </c>
    </row>
    <row r="476" spans="1:48" x14ac:dyDescent="0.3">
      <c r="A476" t="s">
        <v>1668</v>
      </c>
      <c r="B476" t="s">
        <v>1669</v>
      </c>
      <c r="C476" t="s">
        <v>10299</v>
      </c>
      <c r="D476" t="s">
        <v>564</v>
      </c>
      <c r="E476">
        <v>5183.0458762500002</v>
      </c>
      <c r="F476">
        <v>463.5</v>
      </c>
      <c r="G476">
        <v>10.657187310087201</v>
      </c>
      <c r="H476">
        <f>(Table2[[#This Row],[1Y Return vs Nifty]]-AVERAGE(Table2[1Y Return vs Nifty]))/_xlfn.STDEV.P(Table2[1Y Return vs Nifty])</f>
        <v>-0.28826195314476988</v>
      </c>
      <c r="I476">
        <v>14.192945431295501</v>
      </c>
      <c r="J476">
        <f>(Table2[[#This Row],[1M Return vs Nifty]]-AVERAGE(Table2[1M Return vs Nifty]))/_xlfn.STDEV.P(Table2[1M Return vs Nifty])</f>
        <v>1.190875864657758</v>
      </c>
      <c r="K476">
        <v>1.91228008925397</v>
      </c>
      <c r="L476">
        <f>(Table2[[#This Row],[6M Return vs Nifty]]-AVERAGE(Table2[6M Return vs Nifty]))/_xlfn.STDEV.P(Table2[6M Return vs Nifty])</f>
        <v>-0.16447699289427717</v>
      </c>
      <c r="M476">
        <v>2.8522739486508999</v>
      </c>
      <c r="N476">
        <f>(Table2[[#This Row],[1W Return vs Nifty]]-AVERAGE(Table2[1W Return vs Nifty]))/_xlfn.STDEV.P(Table2[1W Return vs Nifty])</f>
        <v>0.45224325971747092</v>
      </c>
      <c r="O476">
        <v>432.81</v>
      </c>
      <c r="P476">
        <v>410.07016682947898</v>
      </c>
      <c r="Q476">
        <v>374.980709585797</v>
      </c>
      <c r="R476">
        <v>69.289683310896507</v>
      </c>
      <c r="S476" s="2">
        <f>(Table2[[#This Row],[Close Price]]-Table2[[#This Row],[20D EMA]])/Table2[[#This Row],[20D EMA]]</f>
        <v>7.0908712830110202E-2</v>
      </c>
      <c r="T476" s="2">
        <f>(Table2[[#This Row],[Close Price]]-Table2[[#This Row],[50D EMA]])/Table2[[#This Row],[50D EMA]]</f>
        <v>0.13029436787275225</v>
      </c>
      <c r="U476" s="2">
        <f>(Table2[[#This Row],[Close Price]]-Table2[[#This Row],[200D EMA]])/Table2[[#This Row],[200D EMA]]</f>
        <v>0.23606358447606876</v>
      </c>
      <c r="V476">
        <v>1.5657825430708301</v>
      </c>
      <c r="W476">
        <v>448</v>
      </c>
      <c r="X476">
        <v>467.1</v>
      </c>
      <c r="Y476">
        <v>448</v>
      </c>
      <c r="Z476">
        <v>467.1</v>
      </c>
      <c r="AA476">
        <v>400</v>
      </c>
      <c r="AB476">
        <v>472.5</v>
      </c>
      <c r="AC476" s="2">
        <f>(Table2[[#This Row],[Close Price]]/Table2[[#This Row],[Day Low]])-1</f>
        <v>3.4598214285714191E-2</v>
      </c>
      <c r="AD476" s="2">
        <f>(Table2[[#This Row],[Day High]]/Table2[[#This Row],[Close Price]])-1</f>
        <v>7.7669902912622657E-3</v>
      </c>
      <c r="AE476" s="2">
        <f>(Table2[[#This Row],[Close Price]]/Table2[[#This Row],[Current Week Low]])-1</f>
        <v>3.4598214285714191E-2</v>
      </c>
      <c r="AF476" s="2">
        <f>(Table2[[#This Row],[Current Week High]]/Table2[[#This Row],[Close Price]])-1</f>
        <v>7.7669902912622657E-3</v>
      </c>
      <c r="AG476" s="2">
        <f>(Table2[[#This Row],[Close Price]]/Table2[[#This Row],[Current Month Low]])-1</f>
        <v>0.15874999999999995</v>
      </c>
      <c r="AH476" s="2">
        <f>(Table2[[#This Row],[Current Month High]]/Table2[[#This Row],[Close Price]])-1</f>
        <v>1.9417475728155331E-2</v>
      </c>
      <c r="AI476">
        <v>1.94174757281553</v>
      </c>
      <c r="AJ476">
        <v>59.223634489866001</v>
      </c>
      <c r="AK476" t="str">
        <f>IF(AND(Table2[[#This Row],[20D EMA]]&gt;Table2[[#This Row],[50D EMA]],Table2[[#This Row],[50D EMA]]&gt;Table2[[#This Row],[200D EMA]]),"Uptrend","Downtrend/NoTrend")</f>
        <v>Uptrend</v>
      </c>
      <c r="AL476">
        <v>0.12</v>
      </c>
      <c r="AM476" t="s">
        <v>10340</v>
      </c>
      <c r="AN476">
        <v>8.2100000000000009</v>
      </c>
      <c r="AO476" t="s">
        <v>10340</v>
      </c>
      <c r="AP476">
        <v>-7.4933926814529997E-3</v>
      </c>
      <c r="AQ476">
        <f>(Table2[[#This Row],[Sharpe Ratio]]-AVERAGE(Table2[Sharpe Ratio]))/_xlfn.STDEV.P(Table2[Sharpe Ratio])</f>
        <v>-0.83610699513348807</v>
      </c>
      <c r="AR4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0.35427318320269374</v>
      </c>
      <c r="AS476">
        <f>_xlfn.RANK.AVG(Table2[[#This Row],[1Y Return vs Nifty Z-Score]],Table2[1Y Return vs Nifty Z-Score])</f>
        <v>376</v>
      </c>
      <c r="AT476">
        <f>_xlfn.RANK.AVG(Table2[[#This Row],[6M Return vs Nifty Z-Score]],Table2[6M Return vs Nifty Z-Score])</f>
        <v>376</v>
      </c>
      <c r="AU476">
        <f>_xlfn.RANK.AVG(Table2[[#This Row],[Sharpe Ratio Z-Score]],Table2[Sharpe Ratio Z-Score])</f>
        <v>589</v>
      </c>
      <c r="AV476">
        <f>(Table2[[#This Row],[Rank 1Y]]+Table2[[#This Row],[Rank 6M]]+Table2[[#This Row],[Rank Sharpe]])/3</f>
        <v>447</v>
      </c>
    </row>
    <row r="477" spans="1:48" x14ac:dyDescent="0.3">
      <c r="A477" t="s">
        <v>671</v>
      </c>
      <c r="B477" t="s">
        <v>672</v>
      </c>
      <c r="C477" t="s">
        <v>10305</v>
      </c>
      <c r="D477" t="s">
        <v>253</v>
      </c>
      <c r="E477">
        <v>27300.2304</v>
      </c>
      <c r="F477">
        <v>2465.6999999999998</v>
      </c>
      <c r="G477">
        <v>-18.157560937290899</v>
      </c>
      <c r="H477">
        <f>(Table2[[#This Row],[1Y Return vs Nifty]]-AVERAGE(Table2[1Y Return vs Nifty]))/_xlfn.STDEV.P(Table2[1Y Return vs Nifty])</f>
        <v>-0.74523251077587749</v>
      </c>
      <c r="I477">
        <v>-3.8482775671630902</v>
      </c>
      <c r="J477">
        <f>(Table2[[#This Row],[1M Return vs Nifty]]-AVERAGE(Table2[1M Return vs Nifty]))/_xlfn.STDEV.P(Table2[1M Return vs Nifty])</f>
        <v>-0.50609005288654607</v>
      </c>
      <c r="K477">
        <v>0.79762851504105803</v>
      </c>
      <c r="L477">
        <f>(Table2[[#This Row],[6M Return vs Nifty]]-AVERAGE(Table2[6M Return vs Nifty]))/_xlfn.STDEV.P(Table2[6M Return vs Nifty])</f>
        <v>-0.20272425793789176</v>
      </c>
      <c r="M477">
        <v>-1.0307385610522299</v>
      </c>
      <c r="N477">
        <f>(Table2[[#This Row],[1W Return vs Nifty]]-AVERAGE(Table2[1W Return vs Nifty]))/_xlfn.STDEV.P(Table2[1W Return vs Nifty])</f>
        <v>-0.37912050042785228</v>
      </c>
      <c r="O477">
        <v>2488.9299999999998</v>
      </c>
      <c r="P477">
        <v>2525.3139658922501</v>
      </c>
      <c r="Q477">
        <v>2352.4333940084198</v>
      </c>
      <c r="R477">
        <v>48.260697146319202</v>
      </c>
      <c r="S477" s="2">
        <f>(Table2[[#This Row],[Close Price]]-Table2[[#This Row],[20D EMA]])/Table2[[#This Row],[20D EMA]]</f>
        <v>-9.3333279762789715E-3</v>
      </c>
      <c r="T477" s="2">
        <f>(Table2[[#This Row],[Close Price]]-Table2[[#This Row],[50D EMA]])/Table2[[#This Row],[50D EMA]]</f>
        <v>-2.3606556134174502E-2</v>
      </c>
      <c r="U477" s="2">
        <f>(Table2[[#This Row],[Close Price]]-Table2[[#This Row],[200D EMA]])/Table2[[#This Row],[200D EMA]]</f>
        <v>4.8148698398886372E-2</v>
      </c>
      <c r="V477">
        <v>0.42546935822943399</v>
      </c>
      <c r="W477">
        <v>2448</v>
      </c>
      <c r="X477">
        <v>2488.6999999999998</v>
      </c>
      <c r="Y477">
        <v>2448</v>
      </c>
      <c r="Z477">
        <v>2488.6999999999998</v>
      </c>
      <c r="AA477">
        <v>2367.8000000000002</v>
      </c>
      <c r="AB477">
        <v>2615</v>
      </c>
      <c r="AC477" s="2">
        <f>(Table2[[#This Row],[Close Price]]/Table2[[#This Row],[Day Low]])-1</f>
        <v>7.2303921568626084E-3</v>
      </c>
      <c r="AD477" s="2">
        <f>(Table2[[#This Row],[Day High]]/Table2[[#This Row],[Close Price]])-1</f>
        <v>9.3279798840086858E-3</v>
      </c>
      <c r="AE477" s="2">
        <f>(Table2[[#This Row],[Close Price]]/Table2[[#This Row],[Current Week Low]])-1</f>
        <v>7.2303921568626084E-3</v>
      </c>
      <c r="AF477" s="2">
        <f>(Table2[[#This Row],[Current Week High]]/Table2[[#This Row],[Close Price]])-1</f>
        <v>9.3279798840086858E-3</v>
      </c>
      <c r="AG477" s="2">
        <f>(Table2[[#This Row],[Close Price]]/Table2[[#This Row],[Current Month Low]])-1</f>
        <v>4.1346397499788745E-2</v>
      </c>
      <c r="AH477" s="2">
        <f>(Table2[[#This Row],[Current Month High]]/Table2[[#This Row],[Close Price]])-1</f>
        <v>6.0550756377499404E-2</v>
      </c>
      <c r="AI477">
        <v>20.047045463762799</v>
      </c>
      <c r="AJ477">
        <v>31.489974402730301</v>
      </c>
      <c r="AK477" t="str">
        <f>IF(AND(Table2[[#This Row],[20D EMA]]&gt;Table2[[#This Row],[50D EMA]],Table2[[#This Row],[50D EMA]]&gt;Table2[[#This Row],[200D EMA]]),"Uptrend","Downtrend/NoTrend")</f>
        <v>Downtrend/NoTrend</v>
      </c>
      <c r="AL477">
        <v>-0.08</v>
      </c>
      <c r="AM477" t="s">
        <v>10339</v>
      </c>
      <c r="AN477">
        <v>1.5</v>
      </c>
      <c r="AO477" t="s">
        <v>10340</v>
      </c>
      <c r="AP477">
        <v>5.9386013821951002E-2</v>
      </c>
      <c r="AQ477">
        <f>(Table2[[#This Row],[Sharpe Ratio]]-AVERAGE(Table2[Sharpe Ratio]))/_xlfn.STDEV.P(Table2[Sharpe Ratio])</f>
        <v>-7.3274054612552222E-2</v>
      </c>
      <c r="AR4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7">
        <f>_xlfn.RANK.AVG(Table2[[#This Row],[1Y Return vs Nifty Z-Score]],Table2[1Y Return vs Nifty Z-Score])</f>
        <v>583</v>
      </c>
      <c r="AT477">
        <f>_xlfn.RANK.AVG(Table2[[#This Row],[6M Return vs Nifty Z-Score]],Table2[6M Return vs Nifty Z-Score])</f>
        <v>391</v>
      </c>
      <c r="AU477">
        <f>_xlfn.RANK.AVG(Table2[[#This Row],[Sharpe Ratio Z-Score]],Table2[Sharpe Ratio Z-Score])</f>
        <v>368</v>
      </c>
      <c r="AV477">
        <f>(Table2[[#This Row],[Rank 1Y]]+Table2[[#This Row],[Rank 6M]]+Table2[[#This Row],[Rank Sharpe]])/3</f>
        <v>447.33333333333331</v>
      </c>
    </row>
    <row r="478" spans="1:48" x14ac:dyDescent="0.3">
      <c r="A478" t="s">
        <v>694</v>
      </c>
      <c r="B478" t="s">
        <v>695</v>
      </c>
      <c r="C478" t="s">
        <v>10299</v>
      </c>
      <c r="D478" t="s">
        <v>283</v>
      </c>
      <c r="E478">
        <v>26001.856375874999</v>
      </c>
      <c r="F478">
        <v>1280.25</v>
      </c>
      <c r="G478">
        <v>-5.1897788906442903</v>
      </c>
      <c r="H478">
        <f>(Table2[[#This Row],[1Y Return vs Nifty]]-AVERAGE(Table2[1Y Return vs Nifty]))/_xlfn.STDEV.P(Table2[1Y Return vs Nifty])</f>
        <v>-0.53957759606969147</v>
      </c>
      <c r="I478">
        <v>1.03033604263988</v>
      </c>
      <c r="J478">
        <f>(Table2[[#This Row],[1M Return vs Nifty]]-AVERAGE(Table2[1M Return vs Nifty]))/_xlfn.STDEV.P(Table2[1M Return vs Nifty])</f>
        <v>-4.720536300655543E-2</v>
      </c>
      <c r="K478">
        <v>-21.685960683619001</v>
      </c>
      <c r="L478">
        <f>(Table2[[#This Row],[6M Return vs Nifty]]-AVERAGE(Table2[6M Return vs Nifty]))/_xlfn.STDEV.P(Table2[6M Return vs Nifty])</f>
        <v>-0.97420820422857746</v>
      </c>
      <c r="M478">
        <v>4.0385482721977803</v>
      </c>
      <c r="N478">
        <f>(Table2[[#This Row],[1W Return vs Nifty]]-AVERAGE(Table2[1W Return vs Nifty]))/_xlfn.STDEV.P(Table2[1W Return vs Nifty])</f>
        <v>0.70622788627309951</v>
      </c>
      <c r="O478">
        <v>1232.9000000000001</v>
      </c>
      <c r="P478">
        <v>1233.92141156052</v>
      </c>
      <c r="Q478">
        <v>1201.9100183922101</v>
      </c>
      <c r="R478">
        <v>72.098652278116703</v>
      </c>
      <c r="S478" s="2">
        <f>(Table2[[#This Row],[Close Price]]-Table2[[#This Row],[20D EMA]])/Table2[[#This Row],[20D EMA]]</f>
        <v>3.8405385676048266E-2</v>
      </c>
      <c r="T478" s="2">
        <f>(Table2[[#This Row],[Close Price]]-Table2[[#This Row],[50D EMA]])/Table2[[#This Row],[50D EMA]]</f>
        <v>3.7545817752598173E-2</v>
      </c>
      <c r="U478" s="2">
        <f>(Table2[[#This Row],[Close Price]]-Table2[[#This Row],[200D EMA]])/Table2[[#This Row],[200D EMA]]</f>
        <v>6.5179572854035264E-2</v>
      </c>
      <c r="V478">
        <v>0.80309852264144699</v>
      </c>
      <c r="W478">
        <v>1261.25</v>
      </c>
      <c r="X478">
        <v>1289</v>
      </c>
      <c r="Y478">
        <v>1261.25</v>
      </c>
      <c r="Z478">
        <v>1289</v>
      </c>
      <c r="AA478">
        <v>1171</v>
      </c>
      <c r="AB478">
        <v>1289</v>
      </c>
      <c r="AC478" s="2">
        <f>(Table2[[#This Row],[Close Price]]/Table2[[#This Row],[Day Low]])-1</f>
        <v>1.5064420218037666E-2</v>
      </c>
      <c r="AD478" s="2">
        <f>(Table2[[#This Row],[Day High]]/Table2[[#This Row],[Close Price]])-1</f>
        <v>6.8346026166763441E-3</v>
      </c>
      <c r="AE478" s="2">
        <f>(Table2[[#This Row],[Close Price]]/Table2[[#This Row],[Current Week Low]])-1</f>
        <v>1.5064420218037666E-2</v>
      </c>
      <c r="AF478" s="2">
        <f>(Table2[[#This Row],[Current Week High]]/Table2[[#This Row],[Close Price]])-1</f>
        <v>6.8346026166763441E-3</v>
      </c>
      <c r="AG478" s="2">
        <f>(Table2[[#This Row],[Close Price]]/Table2[[#This Row],[Current Month Low]])-1</f>
        <v>9.3296327924850653E-2</v>
      </c>
      <c r="AH478" s="2">
        <f>(Table2[[#This Row],[Current Month High]]/Table2[[#This Row],[Close Price]])-1</f>
        <v>6.8346026166763441E-3</v>
      </c>
      <c r="AI478">
        <v>12.8607693809802</v>
      </c>
      <c r="AJ478">
        <v>30.644420633705799</v>
      </c>
      <c r="AK478" t="str">
        <f>IF(AND(Table2[[#This Row],[20D EMA]]&gt;Table2[[#This Row],[50D EMA]],Table2[[#This Row],[50D EMA]]&gt;Table2[[#This Row],[200D EMA]]),"Uptrend","Downtrend/NoTrend")</f>
        <v>Downtrend/NoTrend</v>
      </c>
      <c r="AL478">
        <v>-0.08</v>
      </c>
      <c r="AM478" t="s">
        <v>10339</v>
      </c>
      <c r="AN478">
        <v>4.51</v>
      </c>
      <c r="AO478" t="s">
        <v>10340</v>
      </c>
      <c r="AP478">
        <v>0.111490940856817</v>
      </c>
      <c r="AQ478">
        <f>(Table2[[#This Row],[Sharpe Ratio]]-AVERAGE(Table2[Sharpe Ratio]))/_xlfn.STDEV.P(Table2[Sharpe Ratio])</f>
        <v>0.52103975263710678</v>
      </c>
      <c r="AR4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8">
        <f>_xlfn.RANK.AVG(Table2[[#This Row],[1Y Return vs Nifty Z-Score]],Table2[1Y Return vs Nifty Z-Score])</f>
        <v>494</v>
      </c>
      <c r="AT478">
        <f>_xlfn.RANK.AVG(Table2[[#This Row],[6M Return vs Nifty Z-Score]],Table2[6M Return vs Nifty Z-Score])</f>
        <v>640</v>
      </c>
      <c r="AU478">
        <f>_xlfn.RANK.AVG(Table2[[#This Row],[Sharpe Ratio Z-Score]],Table2[Sharpe Ratio Z-Score])</f>
        <v>212</v>
      </c>
      <c r="AV478">
        <f>(Table2[[#This Row],[Rank 1Y]]+Table2[[#This Row],[Rank 6M]]+Table2[[#This Row],[Rank Sharpe]])/3</f>
        <v>448.66666666666669</v>
      </c>
    </row>
    <row r="479" spans="1:48" x14ac:dyDescent="0.3">
      <c r="A479" t="s">
        <v>1465</v>
      </c>
      <c r="B479" t="s">
        <v>1466</v>
      </c>
      <c r="C479" t="s">
        <v>10311</v>
      </c>
      <c r="D479" t="s">
        <v>1467</v>
      </c>
      <c r="E479">
        <v>7144.7793858000005</v>
      </c>
      <c r="F479">
        <v>933.45</v>
      </c>
      <c r="G479">
        <v>-1.0225057622478699</v>
      </c>
      <c r="H479">
        <f>(Table2[[#This Row],[1Y Return vs Nifty]]-AVERAGE(Table2[1Y Return vs Nifty]))/_xlfn.STDEV.P(Table2[1Y Return vs Nifty])</f>
        <v>-0.47348917812011876</v>
      </c>
      <c r="I479">
        <v>0.63887255194022996</v>
      </c>
      <c r="J479">
        <f>(Table2[[#This Row],[1M Return vs Nifty]]-AVERAGE(Table2[1M Return vs Nifty]))/_xlfn.STDEV.P(Table2[1M Return vs Nifty])</f>
        <v>-8.4026602993278299E-2</v>
      </c>
      <c r="K479">
        <v>7.1628989140095296</v>
      </c>
      <c r="L479">
        <f>(Table2[[#This Row],[6M Return vs Nifty]]-AVERAGE(Table2[6M Return vs Nifty]))/_xlfn.STDEV.P(Table2[6M Return vs Nifty])</f>
        <v>1.5688553433708282E-2</v>
      </c>
      <c r="M479">
        <v>-2.7558990226465401</v>
      </c>
      <c r="N479">
        <f>(Table2[[#This Row],[1W Return vs Nifty]]-AVERAGE(Table2[1W Return vs Nifty]))/_xlfn.STDEV.P(Table2[1W Return vs Nifty])</f>
        <v>-0.74848214544473624</v>
      </c>
      <c r="O479">
        <v>931.72</v>
      </c>
      <c r="P479">
        <v>890.75379764478703</v>
      </c>
      <c r="Q479">
        <v>802.01978384149697</v>
      </c>
      <c r="R479">
        <v>48.006153579455201</v>
      </c>
      <c r="S479" s="2">
        <f>(Table2[[#This Row],[Close Price]]-Table2[[#This Row],[20D EMA]])/Table2[[#This Row],[20D EMA]]</f>
        <v>1.8567810071695554E-3</v>
      </c>
      <c r="T479" s="2">
        <f>(Table2[[#This Row],[Close Price]]-Table2[[#This Row],[50D EMA]])/Table2[[#This Row],[50D EMA]]</f>
        <v>4.7932663849544789E-2</v>
      </c>
      <c r="U479" s="2">
        <f>(Table2[[#This Row],[Close Price]]-Table2[[#This Row],[200D EMA]])/Table2[[#This Row],[200D EMA]]</f>
        <v>0.16387403254441116</v>
      </c>
      <c r="V479">
        <v>0.64877556109466405</v>
      </c>
      <c r="W479">
        <v>930.25</v>
      </c>
      <c r="X479">
        <v>955</v>
      </c>
      <c r="Y479">
        <v>930.25</v>
      </c>
      <c r="Z479">
        <v>955</v>
      </c>
      <c r="AA479">
        <v>895.15</v>
      </c>
      <c r="AB479">
        <v>1034.9000000000001</v>
      </c>
      <c r="AC479" s="2">
        <f>(Table2[[#This Row],[Close Price]]/Table2[[#This Row],[Day Low]])-1</f>
        <v>3.4399355012093569E-3</v>
      </c>
      <c r="AD479" s="2">
        <f>(Table2[[#This Row],[Day High]]/Table2[[#This Row],[Close Price]])-1</f>
        <v>2.3086399914296285E-2</v>
      </c>
      <c r="AE479" s="2">
        <f>(Table2[[#This Row],[Close Price]]/Table2[[#This Row],[Current Week Low]])-1</f>
        <v>3.4399355012093569E-3</v>
      </c>
      <c r="AF479" s="2">
        <f>(Table2[[#This Row],[Current Week High]]/Table2[[#This Row],[Close Price]])-1</f>
        <v>2.3086399914296285E-2</v>
      </c>
      <c r="AG479" s="2">
        <f>(Table2[[#This Row],[Close Price]]/Table2[[#This Row],[Current Month Low]])-1</f>
        <v>4.2786125230408478E-2</v>
      </c>
      <c r="AH479" s="2">
        <f>(Table2[[#This Row],[Current Month High]]/Table2[[#This Row],[Close Price]])-1</f>
        <v>0.1086828432160265</v>
      </c>
      <c r="AI479">
        <v>10.8682843216026</v>
      </c>
      <c r="AJ479">
        <v>57.8106508875739</v>
      </c>
      <c r="AK479" t="str">
        <f>IF(AND(Table2[[#This Row],[20D EMA]]&gt;Table2[[#This Row],[50D EMA]],Table2[[#This Row],[50D EMA]]&gt;Table2[[#This Row],[200D EMA]]),"Uptrend","Downtrend/NoTrend")</f>
        <v>Uptrend</v>
      </c>
      <c r="AL479">
        <v>0.06</v>
      </c>
      <c r="AM479" t="s">
        <v>10340</v>
      </c>
      <c r="AN479">
        <v>3.08</v>
      </c>
      <c r="AO479" t="s">
        <v>10340</v>
      </c>
      <c r="AP479">
        <v>-4.7530623886000002E-4</v>
      </c>
      <c r="AQ479">
        <f>(Table2[[#This Row],[Sharpe Ratio]]-AVERAGE(Table2[Sharpe Ratio]))/_xlfn.STDEV.P(Table2[Sharpe Ratio])</f>
        <v>-0.75605802643396991</v>
      </c>
      <c r="AR4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-2.0463673995583949</v>
      </c>
      <c r="AS479">
        <f>_xlfn.RANK.AVG(Table2[[#This Row],[1Y Return vs Nifty Z-Score]],Table2[1Y Return vs Nifty Z-Score])</f>
        <v>466</v>
      </c>
      <c r="AT479">
        <f>_xlfn.RANK.AVG(Table2[[#This Row],[6M Return vs Nifty Z-Score]],Table2[6M Return vs Nifty Z-Score])</f>
        <v>308</v>
      </c>
      <c r="AU479">
        <f>_xlfn.RANK.AVG(Table2[[#This Row],[Sharpe Ratio Z-Score]],Table2[Sharpe Ratio Z-Score])</f>
        <v>572</v>
      </c>
      <c r="AV479">
        <f>(Table2[[#This Row],[Rank 1Y]]+Table2[[#This Row],[Rank 6M]]+Table2[[#This Row],[Rank Sharpe]])/3</f>
        <v>448.66666666666669</v>
      </c>
    </row>
    <row r="480" spans="1:48" x14ac:dyDescent="0.3">
      <c r="A480" t="s">
        <v>215</v>
      </c>
      <c r="B480" t="s">
        <v>216</v>
      </c>
      <c r="C480" t="s">
        <v>10297</v>
      </c>
      <c r="D480" t="s">
        <v>217</v>
      </c>
      <c r="E480">
        <v>120712.17975173501</v>
      </c>
      <c r="F480">
        <v>1220.05</v>
      </c>
      <c r="G480">
        <v>16.916308714207599</v>
      </c>
      <c r="H480">
        <f>(Table2[[#This Row],[1Y Return vs Nifty]]-AVERAGE(Table2[1Y Return vs Nifty]))/_xlfn.STDEV.P(Table2[1Y Return vs Nifty])</f>
        <v>-0.18899909740970522</v>
      </c>
      <c r="I480">
        <v>-1.97401982470004</v>
      </c>
      <c r="J480">
        <f>(Table2[[#This Row],[1M Return vs Nifty]]-AVERAGE(Table2[1M Return vs Nifty]))/_xlfn.STDEV.P(Table2[1M Return vs Nifty])</f>
        <v>-0.32979648842447684</v>
      </c>
      <c r="K480">
        <v>-8.1202160135638</v>
      </c>
      <c r="L480">
        <f>(Table2[[#This Row],[6M Return vs Nifty]]-AVERAGE(Table2[6M Return vs Nifty]))/_xlfn.STDEV.P(Table2[6M Return vs Nifty])</f>
        <v>-0.50872406199697406</v>
      </c>
      <c r="M480">
        <v>-1.5225693147358199</v>
      </c>
      <c r="N480">
        <f>(Table2[[#This Row],[1W Return vs Nifty]]-AVERAGE(Table2[1W Return vs Nifty]))/_xlfn.STDEV.P(Table2[1W Return vs Nifty])</f>
        <v>-0.4844228304398559</v>
      </c>
      <c r="O480">
        <v>1186.25</v>
      </c>
      <c r="P480">
        <v>1163.00212371463</v>
      </c>
      <c r="Q480">
        <v>1081.2798004168501</v>
      </c>
      <c r="R480">
        <v>65.860430975918106</v>
      </c>
      <c r="S480" s="2">
        <f>(Table2[[#This Row],[Close Price]]-Table2[[#This Row],[20D EMA]])/Table2[[#This Row],[20D EMA]]</f>
        <v>2.8493150684931468E-2</v>
      </c>
      <c r="T480" s="2">
        <f>(Table2[[#This Row],[Close Price]]-Table2[[#This Row],[50D EMA]])/Table2[[#This Row],[50D EMA]]</f>
        <v>4.9052254610816179E-2</v>
      </c>
      <c r="U480" s="2">
        <f>(Table2[[#This Row],[Close Price]]-Table2[[#This Row],[200D EMA]])/Table2[[#This Row],[200D EMA]]</f>
        <v>0.12833884396032536</v>
      </c>
      <c r="V480">
        <v>0.54351365180878997</v>
      </c>
      <c r="W480">
        <v>1194.05</v>
      </c>
      <c r="X480">
        <v>1221.8499999999999</v>
      </c>
      <c r="Y480">
        <v>1194.05</v>
      </c>
      <c r="Z480">
        <v>1221.8499999999999</v>
      </c>
      <c r="AA480">
        <v>1151</v>
      </c>
      <c r="AB480">
        <v>1221.8499999999999</v>
      </c>
      <c r="AC480" s="2">
        <f>(Table2[[#This Row],[Close Price]]/Table2[[#This Row],[Day Low]])-1</f>
        <v>2.1774632553075657E-2</v>
      </c>
      <c r="AD480" s="2">
        <f>(Table2[[#This Row],[Day High]]/Table2[[#This Row],[Close Price]])-1</f>
        <v>1.4753493709274146E-3</v>
      </c>
      <c r="AE480" s="2">
        <f>(Table2[[#This Row],[Close Price]]/Table2[[#This Row],[Current Week Low]])-1</f>
        <v>2.1774632553075657E-2</v>
      </c>
      <c r="AF480" s="2">
        <f>(Table2[[#This Row],[Current Week High]]/Table2[[#This Row],[Close Price]])-1</f>
        <v>1.4753493709274146E-3</v>
      </c>
      <c r="AG480" s="2">
        <f>(Table2[[#This Row],[Close Price]]/Table2[[#This Row],[Current Month Low]])-1</f>
        <v>5.9991311902693356E-2</v>
      </c>
      <c r="AH480" s="2">
        <f>(Table2[[#This Row],[Current Month High]]/Table2[[#This Row],[Close Price]])-1</f>
        <v>1.4753493709274146E-3</v>
      </c>
      <c r="AI480">
        <v>2.7351664950735701</v>
      </c>
      <c r="AJ480">
        <v>49.135504757226698</v>
      </c>
      <c r="AK480" t="str">
        <f>IF(AND(Table2[[#This Row],[20D EMA]]&gt;Table2[[#This Row],[50D EMA]],Table2[[#This Row],[50D EMA]]&gt;Table2[[#This Row],[200D EMA]]),"Uptrend","Downtrend/NoTrend")</f>
        <v>Uptrend</v>
      </c>
      <c r="AL480">
        <v>-0.02</v>
      </c>
      <c r="AM480" t="s">
        <v>10339</v>
      </c>
      <c r="AN480">
        <v>1.7</v>
      </c>
      <c r="AO480" t="s">
        <v>10340</v>
      </c>
      <c r="AP480">
        <v>1.1691919224781E-2</v>
      </c>
      <c r="AQ480">
        <f>(Table2[[#This Row],[Sharpe Ratio]]-AVERAGE(Table2[Sharpe Ratio]))/_xlfn.STDEV.P(Table2[Sharpe Ratio])</f>
        <v>-0.61727748301006768</v>
      </c>
      <c r="AR4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-2.1292199612810796</v>
      </c>
      <c r="AS480">
        <f>_xlfn.RANK.AVG(Table2[[#This Row],[1Y Return vs Nifty Z-Score]],Table2[1Y Return vs Nifty Z-Score])</f>
        <v>351</v>
      </c>
      <c r="AT480">
        <f>_xlfn.RANK.AVG(Table2[[#This Row],[6M Return vs Nifty Z-Score]],Table2[6M Return vs Nifty Z-Score])</f>
        <v>497</v>
      </c>
      <c r="AU480">
        <f>_xlfn.RANK.AVG(Table2[[#This Row],[Sharpe Ratio Z-Score]],Table2[Sharpe Ratio Z-Score])</f>
        <v>500</v>
      </c>
      <c r="AV480">
        <f>(Table2[[#This Row],[Rank 1Y]]+Table2[[#This Row],[Rank 6M]]+Table2[[#This Row],[Rank Sharpe]])/3</f>
        <v>449.33333333333331</v>
      </c>
    </row>
    <row r="481" spans="1:48" x14ac:dyDescent="0.3">
      <c r="A481" t="s">
        <v>438</v>
      </c>
      <c r="B481" t="s">
        <v>439</v>
      </c>
      <c r="C481" t="s">
        <v>10297</v>
      </c>
      <c r="D481" t="s">
        <v>258</v>
      </c>
      <c r="E481">
        <v>53093.875944945001</v>
      </c>
      <c r="F481">
        <v>2008.05</v>
      </c>
      <c r="G481">
        <v>2.3942889004471901</v>
      </c>
      <c r="H481">
        <f>(Table2[[#This Row],[1Y Return vs Nifty]]-AVERAGE(Table2[1Y Return vs Nifty]))/_xlfn.STDEV.P(Table2[1Y Return vs Nifty])</f>
        <v>-0.41930253213875657</v>
      </c>
      <c r="I481">
        <v>-6.6628760262275701</v>
      </c>
      <c r="J481">
        <f>(Table2[[#This Row],[1M Return vs Nifty]]-AVERAGE(Table2[1M Return vs Nifty]))/_xlfn.STDEV.P(Table2[1M Return vs Nifty])</f>
        <v>-0.77083250726523289</v>
      </c>
      <c r="K481">
        <v>4.5892076771524</v>
      </c>
      <c r="L481">
        <f>(Table2[[#This Row],[6M Return vs Nifty]]-AVERAGE(Table2[6M Return vs Nifty]))/_xlfn.STDEV.P(Table2[6M Return vs Nifty])</f>
        <v>-7.2623034827414487E-2</v>
      </c>
      <c r="M481">
        <v>-0.71095451856550296</v>
      </c>
      <c r="N481">
        <f>(Table2[[#This Row],[1W Return vs Nifty]]-AVERAGE(Table2[1W Return vs Nifty]))/_xlfn.STDEV.P(Table2[1W Return vs Nifty])</f>
        <v>-0.310653848998866</v>
      </c>
      <c r="O481">
        <v>1986.73</v>
      </c>
      <c r="P481">
        <v>1990.7104729717601</v>
      </c>
      <c r="Q481">
        <v>1862.73068577554</v>
      </c>
      <c r="R481">
        <v>56.821242435267997</v>
      </c>
      <c r="S481" s="2">
        <f>(Table2[[#This Row],[Close Price]]-Table2[[#This Row],[20D EMA]])/Table2[[#This Row],[20D EMA]]</f>
        <v>1.0731201522099096E-2</v>
      </c>
      <c r="T481" s="2">
        <f>(Table2[[#This Row],[Close Price]]-Table2[[#This Row],[50D EMA]])/Table2[[#This Row],[50D EMA]]</f>
        <v>8.7102204281646316E-3</v>
      </c>
      <c r="U481" s="2">
        <f>(Table2[[#This Row],[Close Price]]-Table2[[#This Row],[200D EMA]])/Table2[[#This Row],[200D EMA]]</f>
        <v>7.8014130187562175E-2</v>
      </c>
      <c r="V481">
        <v>0.88615104211470996</v>
      </c>
      <c r="W481">
        <v>1988.2</v>
      </c>
      <c r="X481">
        <v>2020.75</v>
      </c>
      <c r="Y481">
        <v>1988.2</v>
      </c>
      <c r="Z481">
        <v>2020.75</v>
      </c>
      <c r="AA481">
        <v>1888</v>
      </c>
      <c r="AB481">
        <v>2053.8000000000002</v>
      </c>
      <c r="AC481" s="2">
        <f>(Table2[[#This Row],[Close Price]]/Table2[[#This Row],[Day Low]])-1</f>
        <v>9.9839050397343421E-3</v>
      </c>
      <c r="AD481" s="2">
        <f>(Table2[[#This Row],[Day High]]/Table2[[#This Row],[Close Price]])-1</f>
        <v>6.3245437115608816E-3</v>
      </c>
      <c r="AE481" s="2">
        <f>(Table2[[#This Row],[Close Price]]/Table2[[#This Row],[Current Week Low]])-1</f>
        <v>9.9839050397343421E-3</v>
      </c>
      <c r="AF481" s="2">
        <f>(Table2[[#This Row],[Current Week High]]/Table2[[#This Row],[Close Price]])-1</f>
        <v>6.3245437115608816E-3</v>
      </c>
      <c r="AG481" s="2">
        <f>(Table2[[#This Row],[Close Price]]/Table2[[#This Row],[Current Month Low]])-1</f>
        <v>6.3585805084745761E-2</v>
      </c>
      <c r="AH481" s="2">
        <f>(Table2[[#This Row],[Current Month High]]/Table2[[#This Row],[Close Price]])-1</f>
        <v>2.2783297228654797E-2</v>
      </c>
      <c r="AI481">
        <v>8.6850427031199295</v>
      </c>
      <c r="AJ481">
        <v>33.425249169435197</v>
      </c>
      <c r="AK481" t="str">
        <f>IF(AND(Table2[[#This Row],[20D EMA]]&gt;Table2[[#This Row],[50D EMA]],Table2[[#This Row],[50D EMA]]&gt;Table2[[#This Row],[200D EMA]]),"Uptrend","Downtrend/NoTrend")</f>
        <v>Downtrend/NoTrend</v>
      </c>
      <c r="AL481">
        <v>-0.1</v>
      </c>
      <c r="AM481" t="s">
        <v>10339</v>
      </c>
      <c r="AN481">
        <v>2.17</v>
      </c>
      <c r="AO481" t="s">
        <v>10340</v>
      </c>
      <c r="AP481">
        <v>-5.7975531728370003E-3</v>
      </c>
      <c r="AQ481">
        <f>(Table2[[#This Row],[Sharpe Ratio]]-AVERAGE(Table2[Sharpe Ratio]))/_xlfn.STDEV.P(Table2[Sharpe Ratio])</f>
        <v>-0.81676408665622346</v>
      </c>
      <c r="AR4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1">
        <f>_xlfn.RANK.AVG(Table2[[#This Row],[1Y Return vs Nifty Z-Score]],Table2[1Y Return vs Nifty Z-Score])</f>
        <v>431</v>
      </c>
      <c r="AT481">
        <f>_xlfn.RANK.AVG(Table2[[#This Row],[6M Return vs Nifty Z-Score]],Table2[6M Return vs Nifty Z-Score])</f>
        <v>334</v>
      </c>
      <c r="AU481">
        <f>_xlfn.RANK.AVG(Table2[[#This Row],[Sharpe Ratio Z-Score]],Table2[Sharpe Ratio Z-Score])</f>
        <v>583</v>
      </c>
      <c r="AV481">
        <f>(Table2[[#This Row],[Rank 1Y]]+Table2[[#This Row],[Rank 6M]]+Table2[[#This Row],[Rank Sharpe]])/3</f>
        <v>449.33333333333331</v>
      </c>
    </row>
    <row r="482" spans="1:48" x14ac:dyDescent="0.3">
      <c r="A482" t="s">
        <v>370</v>
      </c>
      <c r="B482" t="s">
        <v>371</v>
      </c>
      <c r="C482" t="s">
        <v>10308</v>
      </c>
      <c r="D482" t="s">
        <v>171</v>
      </c>
      <c r="E482">
        <v>66826.545751309997</v>
      </c>
      <c r="F482">
        <v>4405.1499999999996</v>
      </c>
      <c r="G482">
        <v>-8.5381511986941305</v>
      </c>
      <c r="H482">
        <f>(Table2[[#This Row],[1Y Return vs Nifty]]-AVERAGE(Table2[1Y Return vs Nifty]))/_xlfn.STDEV.P(Table2[1Y Return vs Nifty])</f>
        <v>-0.59267913794782756</v>
      </c>
      <c r="I482">
        <v>8.5308310242617296</v>
      </c>
      <c r="J482">
        <f>(Table2[[#This Row],[1M Return vs Nifty]]-AVERAGE(Table2[1M Return vs Nifty]))/_xlfn.STDEV.P(Table2[1M Return vs Nifty])</f>
        <v>0.65829472141742373</v>
      </c>
      <c r="K482">
        <v>6.1651075457934503</v>
      </c>
      <c r="L482">
        <f>(Table2[[#This Row],[6M Return vs Nifty]]-AVERAGE(Table2[6M Return vs Nifty]))/_xlfn.STDEV.P(Table2[6M Return vs Nifty])</f>
        <v>-1.854886371194921E-2</v>
      </c>
      <c r="M482">
        <v>-2.6201138974088098</v>
      </c>
      <c r="N482">
        <f>(Table2[[#This Row],[1W Return vs Nifty]]-AVERAGE(Table2[1W Return vs Nifty]))/_xlfn.STDEV.P(Table2[1W Return vs Nifty])</f>
        <v>-0.71941017310177979</v>
      </c>
      <c r="O482">
        <v>4321.76</v>
      </c>
      <c r="P482">
        <v>4122.1672255883605</v>
      </c>
      <c r="Q482">
        <v>3784.0526729767398</v>
      </c>
      <c r="R482">
        <v>56.611266991253601</v>
      </c>
      <c r="S482" s="2">
        <f>(Table2[[#This Row],[Close Price]]-Table2[[#This Row],[20D EMA]])/Table2[[#This Row],[20D EMA]]</f>
        <v>1.9295379660138327E-2</v>
      </c>
      <c r="T482" s="2">
        <f>(Table2[[#This Row],[Close Price]]-Table2[[#This Row],[50D EMA]])/Table2[[#This Row],[50D EMA]]</f>
        <v>6.8649028272075696E-2</v>
      </c>
      <c r="U482" s="2">
        <f>(Table2[[#This Row],[Close Price]]-Table2[[#This Row],[200D EMA]])/Table2[[#This Row],[200D EMA]]</f>
        <v>0.16413548665924652</v>
      </c>
      <c r="V482">
        <v>0.781459489904201</v>
      </c>
      <c r="W482">
        <v>4392.75</v>
      </c>
      <c r="X482">
        <v>4486.3999999999996</v>
      </c>
      <c r="Y482">
        <v>4392.75</v>
      </c>
      <c r="Z482">
        <v>4486.3999999999996</v>
      </c>
      <c r="AA482">
        <v>4185.1499999999996</v>
      </c>
      <c r="AB482">
        <v>4600</v>
      </c>
      <c r="AC482" s="2">
        <f>(Table2[[#This Row],[Close Price]]/Table2[[#This Row],[Day Low]])-1</f>
        <v>2.8228330772295251E-3</v>
      </c>
      <c r="AD482" s="2">
        <f>(Table2[[#This Row],[Day High]]/Table2[[#This Row],[Close Price]])-1</f>
        <v>1.8444320851730422E-2</v>
      </c>
      <c r="AE482" s="2">
        <f>(Table2[[#This Row],[Close Price]]/Table2[[#This Row],[Current Week Low]])-1</f>
        <v>2.8228330772295251E-3</v>
      </c>
      <c r="AF482" s="2">
        <f>(Table2[[#This Row],[Current Week High]]/Table2[[#This Row],[Close Price]])-1</f>
        <v>1.8444320851730422E-2</v>
      </c>
      <c r="AG482" s="2">
        <f>(Table2[[#This Row],[Close Price]]/Table2[[#This Row],[Current Month Low]])-1</f>
        <v>5.2566813614804753E-2</v>
      </c>
      <c r="AH482" s="2">
        <f>(Table2[[#This Row],[Current Month High]]/Table2[[#This Row],[Close Price]])-1</f>
        <v>4.4232318990272912E-2</v>
      </c>
      <c r="AI482">
        <v>4.4232318990272903</v>
      </c>
      <c r="AJ482">
        <v>36.8059006211179</v>
      </c>
      <c r="AK482" t="str">
        <f>IF(AND(Table2[[#This Row],[20D EMA]]&gt;Table2[[#This Row],[50D EMA]],Table2[[#This Row],[50D EMA]]&gt;Table2[[#This Row],[200D EMA]]),"Uptrend","Downtrend/NoTrend")</f>
        <v>Uptrend</v>
      </c>
      <c r="AL482">
        <v>0.1</v>
      </c>
      <c r="AM482" t="s">
        <v>10340</v>
      </c>
      <c r="AN482">
        <v>-0.39</v>
      </c>
      <c r="AO482" t="s">
        <v>10339</v>
      </c>
      <c r="AP482">
        <v>2.4186589511570001E-3</v>
      </c>
      <c r="AQ482">
        <f>(Table2[[#This Row],[Sharpe Ratio]]-AVERAGE(Table2[Sharpe Ratio]))/_xlfn.STDEV.P(Table2[Sharpe Ratio])</f>
        <v>-0.72304918124403039</v>
      </c>
      <c r="AR4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-1.3953926345881631</v>
      </c>
      <c r="AS482">
        <f>_xlfn.RANK.AVG(Table2[[#This Row],[1Y Return vs Nifty Z-Score]],Table2[1Y Return vs Nifty Z-Score])</f>
        <v>518</v>
      </c>
      <c r="AT482">
        <f>_xlfn.RANK.AVG(Table2[[#This Row],[6M Return vs Nifty Z-Score]],Table2[6M Return vs Nifty Z-Score])</f>
        <v>315</v>
      </c>
      <c r="AU482">
        <f>_xlfn.RANK.AVG(Table2[[#This Row],[Sharpe Ratio Z-Score]],Table2[Sharpe Ratio Z-Score])</f>
        <v>516</v>
      </c>
      <c r="AV482">
        <f>(Table2[[#This Row],[Rank 1Y]]+Table2[[#This Row],[Rank 6M]]+Table2[[#This Row],[Rank Sharpe]])/3</f>
        <v>449.66666666666669</v>
      </c>
    </row>
    <row r="483" spans="1:48" x14ac:dyDescent="0.3">
      <c r="A483" t="s">
        <v>1031</v>
      </c>
      <c r="B483" t="s">
        <v>1032</v>
      </c>
      <c r="C483" t="s">
        <v>10294</v>
      </c>
      <c r="D483" t="s">
        <v>294</v>
      </c>
      <c r="E483">
        <v>13555.369783059999</v>
      </c>
      <c r="F483">
        <v>983.15</v>
      </c>
      <c r="G483">
        <v>10.261146767656101</v>
      </c>
      <c r="H483">
        <f>(Table2[[#This Row],[1Y Return vs Nifty]]-AVERAGE(Table2[1Y Return vs Nifty]))/_xlfn.STDEV.P(Table2[1Y Return vs Nifty])</f>
        <v>-0.29454272526762659</v>
      </c>
      <c r="I483">
        <v>-2.3597399817436702</v>
      </c>
      <c r="J483">
        <f>(Table2[[#This Row],[1M Return vs Nifty]]-AVERAGE(Table2[1M Return vs Nifty]))/_xlfn.STDEV.P(Table2[1M Return vs Nifty])</f>
        <v>-0.36607750774721354</v>
      </c>
      <c r="K483">
        <v>-13.0624196335453</v>
      </c>
      <c r="L483">
        <f>(Table2[[#This Row],[6M Return vs Nifty]]-AVERAGE(Table2[6M Return vs Nifty]))/_xlfn.STDEV.P(Table2[6M Return vs Nifty])</f>
        <v>-0.67830689498801044</v>
      </c>
      <c r="M483">
        <v>0.53544227737275496</v>
      </c>
      <c r="N483">
        <f>(Table2[[#This Row],[1W Return vs Nifty]]-AVERAGE(Table2[1W Return vs Nifty]))/_xlfn.STDEV.P(Table2[1W Return vs Nifty])</f>
        <v>-4.3796834164387705E-2</v>
      </c>
      <c r="O483">
        <v>975.35</v>
      </c>
      <c r="P483">
        <v>990.51203618983197</v>
      </c>
      <c r="Q483">
        <v>927.14446186560497</v>
      </c>
      <c r="R483">
        <v>59.053035575372299</v>
      </c>
      <c r="S483" s="2">
        <f>(Table2[[#This Row],[Close Price]]-Table2[[#This Row],[20D EMA]])/Table2[[#This Row],[20D EMA]]</f>
        <v>7.9971292356589476E-3</v>
      </c>
      <c r="T483" s="2">
        <f>(Table2[[#This Row],[Close Price]]-Table2[[#This Row],[50D EMA]])/Table2[[#This Row],[50D EMA]]</f>
        <v>-7.4325560122936859E-3</v>
      </c>
      <c r="U483" s="2">
        <f>(Table2[[#This Row],[Close Price]]-Table2[[#This Row],[200D EMA]])/Table2[[#This Row],[200D EMA]]</f>
        <v>6.0406485114197168E-2</v>
      </c>
      <c r="V483">
        <v>0.41618185628759002</v>
      </c>
      <c r="W483">
        <v>974.7</v>
      </c>
      <c r="X483">
        <v>994</v>
      </c>
      <c r="Y483">
        <v>974.7</v>
      </c>
      <c r="Z483">
        <v>994</v>
      </c>
      <c r="AA483">
        <v>890.1</v>
      </c>
      <c r="AB483">
        <v>1014.85</v>
      </c>
      <c r="AC483" s="2">
        <f>(Table2[[#This Row],[Close Price]]/Table2[[#This Row],[Day Low]])-1</f>
        <v>8.6693341540986513E-3</v>
      </c>
      <c r="AD483" s="2">
        <f>(Table2[[#This Row],[Day High]]/Table2[[#This Row],[Close Price]])-1</f>
        <v>1.103595585617656E-2</v>
      </c>
      <c r="AE483" s="2">
        <f>(Table2[[#This Row],[Close Price]]/Table2[[#This Row],[Current Week Low]])-1</f>
        <v>8.6693341540986513E-3</v>
      </c>
      <c r="AF483" s="2">
        <f>(Table2[[#This Row],[Current Week High]]/Table2[[#This Row],[Close Price]])-1</f>
        <v>1.103595585617656E-2</v>
      </c>
      <c r="AG483" s="2">
        <f>(Table2[[#This Row],[Close Price]]/Table2[[#This Row],[Current Month Low]])-1</f>
        <v>0.10453881586338598</v>
      </c>
      <c r="AH483" s="2">
        <f>(Table2[[#This Row],[Current Month High]]/Table2[[#This Row],[Close Price]])-1</f>
        <v>3.2243299598230246E-2</v>
      </c>
      <c r="AI483">
        <v>21.9549407516655</v>
      </c>
      <c r="AJ483">
        <v>57.304000000000002</v>
      </c>
      <c r="AK483" t="str">
        <f>IF(AND(Table2[[#This Row],[20D EMA]]&gt;Table2[[#This Row],[50D EMA]],Table2[[#This Row],[50D EMA]]&gt;Table2[[#This Row],[200D EMA]]),"Uptrend","Downtrend/NoTrend")</f>
        <v>Downtrend/NoTrend</v>
      </c>
      <c r="AL483">
        <v>-0.13</v>
      </c>
      <c r="AM483" t="s">
        <v>10339</v>
      </c>
      <c r="AN483">
        <v>4.17</v>
      </c>
      <c r="AO483" t="s">
        <v>10340</v>
      </c>
      <c r="AP483">
        <v>3.6521522171031003E-2</v>
      </c>
      <c r="AQ483">
        <f>(Table2[[#This Row],[Sharpe Ratio]]-AVERAGE(Table2[Sharpe Ratio]))/_xlfn.STDEV.P(Table2[Sharpe Ratio])</f>
        <v>-0.3340686446288369</v>
      </c>
      <c r="AR4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3">
        <f>_xlfn.RANK.AVG(Table2[[#This Row],[1Y Return vs Nifty Z-Score]],Table2[1Y Return vs Nifty Z-Score])</f>
        <v>377</v>
      </c>
      <c r="AT483">
        <f>_xlfn.RANK.AVG(Table2[[#This Row],[6M Return vs Nifty Z-Score]],Table2[6M Return vs Nifty Z-Score])</f>
        <v>546</v>
      </c>
      <c r="AU483">
        <f>_xlfn.RANK.AVG(Table2[[#This Row],[Sharpe Ratio Z-Score]],Table2[Sharpe Ratio Z-Score])</f>
        <v>432</v>
      </c>
      <c r="AV483">
        <f>(Table2[[#This Row],[Rank 1Y]]+Table2[[#This Row],[Rank 6M]]+Table2[[#This Row],[Rank Sharpe]])/3</f>
        <v>451.66666666666669</v>
      </c>
    </row>
    <row r="484" spans="1:48" x14ac:dyDescent="0.3">
      <c r="A484" t="s">
        <v>1105</v>
      </c>
      <c r="B484" t="s">
        <v>1106</v>
      </c>
      <c r="C484" t="s">
        <v>10301</v>
      </c>
      <c r="D484" t="s">
        <v>405</v>
      </c>
      <c r="E484">
        <v>11485.19687202</v>
      </c>
      <c r="F484">
        <v>2839.35</v>
      </c>
      <c r="G484">
        <v>-3.94140076774277</v>
      </c>
      <c r="H484">
        <f>(Table2[[#This Row],[1Y Return vs Nifty]]-AVERAGE(Table2[1Y Return vs Nifty]))/_xlfn.STDEV.P(Table2[1Y Return vs Nifty])</f>
        <v>-0.5197796772380151</v>
      </c>
      <c r="I484">
        <v>8.0749736409246395</v>
      </c>
      <c r="J484">
        <f>(Table2[[#This Row],[1M Return vs Nifty]]-AVERAGE(Table2[1M Return vs Nifty]))/_xlfn.STDEV.P(Table2[1M Return vs Nifty])</f>
        <v>0.61541656161361979</v>
      </c>
      <c r="K484">
        <v>-14.453385664607</v>
      </c>
      <c r="L484">
        <f>(Table2[[#This Row],[6M Return vs Nifty]]-AVERAGE(Table2[6M Return vs Nifty]))/_xlfn.STDEV.P(Table2[6M Return vs Nifty])</f>
        <v>-0.72603539390862437</v>
      </c>
      <c r="M484">
        <v>4.8364955226617896</v>
      </c>
      <c r="N484">
        <f>(Table2[[#This Row],[1W Return vs Nifty]]-AVERAGE(Table2[1W Return vs Nifty]))/_xlfn.STDEV.P(Table2[1W Return vs Nifty])</f>
        <v>0.87707060822819793</v>
      </c>
      <c r="O484">
        <v>2725.41</v>
      </c>
      <c r="P484">
        <v>2659.2523797246099</v>
      </c>
      <c r="Q484">
        <v>2500.21189244274</v>
      </c>
      <c r="R484">
        <v>64.963069860102394</v>
      </c>
      <c r="S484" s="2">
        <f>(Table2[[#This Row],[Close Price]]-Table2[[#This Row],[20D EMA]])/Table2[[#This Row],[20D EMA]]</f>
        <v>4.1806553876297531E-2</v>
      </c>
      <c r="T484" s="2">
        <f>(Table2[[#This Row],[Close Price]]-Table2[[#This Row],[50D EMA]])/Table2[[#This Row],[50D EMA]]</f>
        <v>6.7724907063556244E-2</v>
      </c>
      <c r="U484" s="2">
        <f>(Table2[[#This Row],[Close Price]]-Table2[[#This Row],[200D EMA]])/Table2[[#This Row],[200D EMA]]</f>
        <v>0.13564374626900821</v>
      </c>
      <c r="V484">
        <v>0.85003559781505</v>
      </c>
      <c r="W484">
        <v>2808</v>
      </c>
      <c r="X484">
        <v>2877.95</v>
      </c>
      <c r="Y484">
        <v>2808</v>
      </c>
      <c r="Z484">
        <v>2877.95</v>
      </c>
      <c r="AA484">
        <v>2512.25</v>
      </c>
      <c r="AB484">
        <v>2898</v>
      </c>
      <c r="AC484" s="2">
        <f>(Table2[[#This Row],[Close Price]]/Table2[[#This Row],[Day Low]])-1</f>
        <v>1.1164529914529986E-2</v>
      </c>
      <c r="AD484" s="2">
        <f>(Table2[[#This Row],[Day High]]/Table2[[#This Row],[Close Price]])-1</f>
        <v>1.3594660749819409E-2</v>
      </c>
      <c r="AE484" s="2">
        <f>(Table2[[#This Row],[Close Price]]/Table2[[#This Row],[Current Week Low]])-1</f>
        <v>1.1164529914529986E-2</v>
      </c>
      <c r="AF484" s="2">
        <f>(Table2[[#This Row],[Current Week High]]/Table2[[#This Row],[Close Price]])-1</f>
        <v>1.3594660749819409E-2</v>
      </c>
      <c r="AG484" s="2">
        <f>(Table2[[#This Row],[Close Price]]/Table2[[#This Row],[Current Month Low]])-1</f>
        <v>0.13020201015026367</v>
      </c>
      <c r="AH484" s="2">
        <f>(Table2[[#This Row],[Current Month High]]/Table2[[#This Row],[Close Price]])-1</f>
        <v>2.0656136087484844E-2</v>
      </c>
      <c r="AI484">
        <v>5.6033951432546001</v>
      </c>
      <c r="AJ484">
        <v>38.077175578087299</v>
      </c>
      <c r="AK484" t="str">
        <f>IF(AND(Table2[[#This Row],[20D EMA]]&gt;Table2[[#This Row],[50D EMA]],Table2[[#This Row],[50D EMA]]&gt;Table2[[#This Row],[200D EMA]]),"Uptrend","Downtrend/NoTrend")</f>
        <v>Uptrend</v>
      </c>
      <c r="AL484">
        <v>0.11</v>
      </c>
      <c r="AM484" t="s">
        <v>10340</v>
      </c>
      <c r="AN484">
        <v>5.7</v>
      </c>
      <c r="AO484" t="s">
        <v>10340</v>
      </c>
      <c r="AP484">
        <v>7.9587086453003997E-2</v>
      </c>
      <c r="AQ484">
        <f>(Table2[[#This Row],[Sharpe Ratio]]-AVERAGE(Table2[Sharpe Ratio]))/_xlfn.STDEV.P(Table2[Sharpe Ratio])</f>
        <v>0.15714132199577369</v>
      </c>
      <c r="AR4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0.40381342069095194</v>
      </c>
      <c r="AS484">
        <f>_xlfn.RANK.AVG(Table2[[#This Row],[1Y Return vs Nifty Z-Score]],Table2[1Y Return vs Nifty Z-Score])</f>
        <v>487</v>
      </c>
      <c r="AT484">
        <f>_xlfn.RANK.AVG(Table2[[#This Row],[6M Return vs Nifty Z-Score]],Table2[6M Return vs Nifty Z-Score])</f>
        <v>562</v>
      </c>
      <c r="AU484">
        <f>_xlfn.RANK.AVG(Table2[[#This Row],[Sharpe Ratio Z-Score]],Table2[Sharpe Ratio Z-Score])</f>
        <v>307</v>
      </c>
      <c r="AV484">
        <f>(Table2[[#This Row],[Rank 1Y]]+Table2[[#This Row],[Rank 6M]]+Table2[[#This Row],[Rank Sharpe]])/3</f>
        <v>452</v>
      </c>
    </row>
    <row r="485" spans="1:48" x14ac:dyDescent="0.3">
      <c r="A485" t="s">
        <v>1317</v>
      </c>
      <c r="B485" t="s">
        <v>1318</v>
      </c>
      <c r="C485" t="s">
        <v>10295</v>
      </c>
      <c r="D485" t="s">
        <v>523</v>
      </c>
      <c r="E485">
        <v>8630.6126091899896</v>
      </c>
      <c r="F485">
        <v>261.3</v>
      </c>
      <c r="G485">
        <v>-16.283991046714799</v>
      </c>
      <c r="H485">
        <f>(Table2[[#This Row],[1Y Return vs Nifty]]-AVERAGE(Table2[1Y Return vs Nifty]))/_xlfn.STDEV.P(Table2[1Y Return vs Nifty])</f>
        <v>-0.71551973069856711</v>
      </c>
      <c r="I485">
        <v>5.4012745159504103</v>
      </c>
      <c r="J485">
        <f>(Table2[[#This Row],[1M Return vs Nifty]]-AVERAGE(Table2[1M Return vs Nifty]))/_xlfn.STDEV.P(Table2[1M Return vs Nifty])</f>
        <v>0.36392716484506676</v>
      </c>
      <c r="K485">
        <v>0.65023760333449898</v>
      </c>
      <c r="L485">
        <f>(Table2[[#This Row],[6M Return vs Nifty]]-AVERAGE(Table2[6M Return vs Nifty]))/_xlfn.STDEV.P(Table2[6M Return vs Nifty])</f>
        <v>-0.20778171211951929</v>
      </c>
      <c r="M485">
        <v>12.318152354081199</v>
      </c>
      <c r="N485">
        <f>(Table2[[#This Row],[1W Return vs Nifty]]-AVERAGE(Table2[1W Return vs Nifty]))/_xlfn.STDEV.P(Table2[1W Return vs Nifty])</f>
        <v>2.4789141098761811</v>
      </c>
      <c r="O485">
        <v>250.15</v>
      </c>
      <c r="P485">
        <v>242.87794701153501</v>
      </c>
      <c r="Q485">
        <v>226.894731606222</v>
      </c>
      <c r="R485">
        <v>61.4895223606987</v>
      </c>
      <c r="S485" s="2">
        <f>(Table2[[#This Row],[Close Price]]-Table2[[#This Row],[20D EMA]])/Table2[[#This Row],[20D EMA]]</f>
        <v>4.4573256046372196E-2</v>
      </c>
      <c r="T485" s="2">
        <f>(Table2[[#This Row],[Close Price]]-Table2[[#This Row],[50D EMA]])/Table2[[#This Row],[50D EMA]]</f>
        <v>7.584901476291743E-2</v>
      </c>
      <c r="U485" s="2">
        <f>(Table2[[#This Row],[Close Price]]-Table2[[#This Row],[200D EMA]])/Table2[[#This Row],[200D EMA]]</f>
        <v>0.15163537800202737</v>
      </c>
      <c r="V485">
        <v>1.0043097696998899</v>
      </c>
      <c r="W485">
        <v>257.75</v>
      </c>
      <c r="X485">
        <v>276.8</v>
      </c>
      <c r="Y485">
        <v>257.75</v>
      </c>
      <c r="Z485">
        <v>276.8</v>
      </c>
      <c r="AA485">
        <v>233.05</v>
      </c>
      <c r="AB485">
        <v>277.45</v>
      </c>
      <c r="AC485" s="2">
        <f>(Table2[[#This Row],[Close Price]]/Table2[[#This Row],[Day Low]])-1</f>
        <v>1.3773035887487906E-2</v>
      </c>
      <c r="AD485" s="2">
        <f>(Table2[[#This Row],[Day High]]/Table2[[#This Row],[Close Price]])-1</f>
        <v>5.9318790662074239E-2</v>
      </c>
      <c r="AE485" s="2">
        <f>(Table2[[#This Row],[Close Price]]/Table2[[#This Row],[Current Week Low]])-1</f>
        <v>1.3773035887487906E-2</v>
      </c>
      <c r="AF485" s="2">
        <f>(Table2[[#This Row],[Current Week High]]/Table2[[#This Row],[Close Price]])-1</f>
        <v>5.9318790662074239E-2</v>
      </c>
      <c r="AG485" s="2">
        <f>(Table2[[#This Row],[Close Price]]/Table2[[#This Row],[Current Month Low]])-1</f>
        <v>0.12121862261317307</v>
      </c>
      <c r="AH485" s="2">
        <f>(Table2[[#This Row],[Current Month High]]/Table2[[#This Row],[Close Price]])-1</f>
        <v>6.1806352851128787E-2</v>
      </c>
      <c r="AI485">
        <v>7.3861461921163496</v>
      </c>
      <c r="AJ485">
        <v>29.613095238095202</v>
      </c>
      <c r="AK485" t="str">
        <f>IF(AND(Table2[[#This Row],[20D EMA]]&gt;Table2[[#This Row],[50D EMA]],Table2[[#This Row],[50D EMA]]&gt;Table2[[#This Row],[200D EMA]]),"Uptrend","Downtrend/NoTrend")</f>
        <v>Uptrend</v>
      </c>
      <c r="AL485">
        <v>0.14000000000000001</v>
      </c>
      <c r="AM485" t="s">
        <v>10340</v>
      </c>
      <c r="AN485">
        <v>8.42</v>
      </c>
      <c r="AO485" t="s">
        <v>10340</v>
      </c>
      <c r="AP485">
        <v>5.1714731160774997E-2</v>
      </c>
      <c r="AQ485">
        <f>(Table2[[#This Row],[Sharpe Ratio]]-AVERAGE(Table2[Sharpe Ratio]))/_xlfn.STDEV.P(Table2[Sharpe Ratio])</f>
        <v>-0.16077344218104556</v>
      </c>
      <c r="AR4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1.758766389722116</v>
      </c>
      <c r="AS485">
        <f>_xlfn.RANK.AVG(Table2[[#This Row],[1Y Return vs Nifty Z-Score]],Table2[1Y Return vs Nifty Z-Score])</f>
        <v>578</v>
      </c>
      <c r="AT485">
        <f>_xlfn.RANK.AVG(Table2[[#This Row],[6M Return vs Nifty Z-Score]],Table2[6M Return vs Nifty Z-Score])</f>
        <v>393</v>
      </c>
      <c r="AU485">
        <f>_xlfn.RANK.AVG(Table2[[#This Row],[Sharpe Ratio Z-Score]],Table2[Sharpe Ratio Z-Score])</f>
        <v>396</v>
      </c>
      <c r="AV485">
        <f>(Table2[[#This Row],[Rank 1Y]]+Table2[[#This Row],[Rank 6M]]+Table2[[#This Row],[Rank Sharpe]])/3</f>
        <v>455.66666666666669</v>
      </c>
    </row>
    <row r="486" spans="1:48" x14ac:dyDescent="0.3">
      <c r="A486" t="s">
        <v>300</v>
      </c>
      <c r="B486" t="s">
        <v>301</v>
      </c>
      <c r="C486" t="s">
        <v>10299</v>
      </c>
      <c r="D486" t="s">
        <v>51</v>
      </c>
      <c r="E486">
        <v>94269.56245071</v>
      </c>
      <c r="F486">
        <v>2352.9499999999998</v>
      </c>
      <c r="G486">
        <v>2.8877110976542402</v>
      </c>
      <c r="H486">
        <f>(Table2[[#This Row],[1Y Return vs Nifty]]-AVERAGE(Table2[1Y Return vs Nifty]))/_xlfn.STDEV.P(Table2[1Y Return vs Nifty])</f>
        <v>-0.41147739291944069</v>
      </c>
      <c r="I486">
        <v>4.7353065769568001</v>
      </c>
      <c r="J486">
        <f>(Table2[[#This Row],[1M Return vs Nifty]]-AVERAGE(Table2[1M Return vs Nifty]))/_xlfn.STDEV.P(Table2[1M Return vs Nifty])</f>
        <v>0.30128590739007405</v>
      </c>
      <c r="K486">
        <v>0.60625693263116098</v>
      </c>
      <c r="L486">
        <f>(Table2[[#This Row],[6M Return vs Nifty]]-AVERAGE(Table2[6M Return vs Nifty]))/_xlfn.STDEV.P(Table2[6M Return vs Nifty])</f>
        <v>-0.20929082977395252</v>
      </c>
      <c r="M486">
        <v>0.53258885958726898</v>
      </c>
      <c r="N486">
        <f>(Table2[[#This Row],[1W Return vs Nifty]]-AVERAGE(Table2[1W Return vs Nifty]))/_xlfn.STDEV.P(Table2[1W Return vs Nifty])</f>
        <v>-4.4407758835240368E-2</v>
      </c>
      <c r="O486">
        <v>2218.59</v>
      </c>
      <c r="P486">
        <v>2172.99736725717</v>
      </c>
      <c r="Q486">
        <v>2076.2861649320098</v>
      </c>
      <c r="R486">
        <v>71.898905279163102</v>
      </c>
      <c r="S486" s="2">
        <f>(Table2[[#This Row],[Close Price]]-Table2[[#This Row],[20D EMA]])/Table2[[#This Row],[20D EMA]]</f>
        <v>6.0560986933142068E-2</v>
      </c>
      <c r="T486" s="2">
        <f>(Table2[[#This Row],[Close Price]]-Table2[[#This Row],[50D EMA]])/Table2[[#This Row],[50D EMA]]</f>
        <v>8.2813092852464895E-2</v>
      </c>
      <c r="U486" s="2">
        <f>(Table2[[#This Row],[Close Price]]-Table2[[#This Row],[200D EMA]])/Table2[[#This Row],[200D EMA]]</f>
        <v>0.13324937561150182</v>
      </c>
      <c r="V486">
        <v>0.84105555140571697</v>
      </c>
      <c r="W486">
        <v>2329.3000000000002</v>
      </c>
      <c r="X486">
        <v>2439.85</v>
      </c>
      <c r="Y486">
        <v>2329.3000000000002</v>
      </c>
      <c r="Z486">
        <v>2439.85</v>
      </c>
      <c r="AA486">
        <v>1901.05</v>
      </c>
      <c r="AB486">
        <v>2439.85</v>
      </c>
      <c r="AC486" s="2">
        <f>(Table2[[#This Row],[Close Price]]/Table2[[#This Row],[Day Low]])-1</f>
        <v>1.0153264929377848E-2</v>
      </c>
      <c r="AD486" s="2">
        <f>(Table2[[#This Row],[Day High]]/Table2[[#This Row],[Close Price]])-1</f>
        <v>3.6932361503644318E-2</v>
      </c>
      <c r="AE486" s="2">
        <f>(Table2[[#This Row],[Close Price]]/Table2[[#This Row],[Current Week Low]])-1</f>
        <v>1.0153264929377848E-2</v>
      </c>
      <c r="AF486" s="2">
        <f>(Table2[[#This Row],[Current Week High]]/Table2[[#This Row],[Close Price]])-1</f>
        <v>3.6932361503644318E-2</v>
      </c>
      <c r="AG486" s="2">
        <f>(Table2[[#This Row],[Close Price]]/Table2[[#This Row],[Current Month Low]])-1</f>
        <v>0.23771073880224081</v>
      </c>
      <c r="AH486" s="2">
        <f>(Table2[[#This Row],[Current Month High]]/Table2[[#This Row],[Close Price]])-1</f>
        <v>3.6932361503644318E-2</v>
      </c>
      <c r="AI486">
        <v>5.8246031577381601</v>
      </c>
      <c r="AJ486">
        <v>39.802739074893701</v>
      </c>
      <c r="AK486" t="str">
        <f>IF(AND(Table2[[#This Row],[20D EMA]]&gt;Table2[[#This Row],[50D EMA]],Table2[[#This Row],[50D EMA]]&gt;Table2[[#This Row],[200D EMA]]),"Uptrend","Downtrend/NoTrend")</f>
        <v>Uptrend</v>
      </c>
      <c r="AL486">
        <v>-7.0000000000000007E-2</v>
      </c>
      <c r="AM486" t="s">
        <v>10339</v>
      </c>
      <c r="AN486">
        <v>14.33</v>
      </c>
      <c r="AO486" t="s">
        <v>10340</v>
      </c>
      <c r="AQ486">
        <f>(Table2[[#This Row],[Sharpe Ratio]]-AVERAGE(Table2[Sharpe Ratio]))/_xlfn.STDEV.P(Table2[Sharpe Ratio])</f>
        <v>-0.75063663777647549</v>
      </c>
      <c r="AR4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-1.1145267119150348</v>
      </c>
      <c r="AS486">
        <f>_xlfn.RANK.AVG(Table2[[#This Row],[1Y Return vs Nifty Z-Score]],Table2[1Y Return vs Nifty Z-Score])</f>
        <v>427</v>
      </c>
      <c r="AT486">
        <f>_xlfn.RANK.AVG(Table2[[#This Row],[6M Return vs Nifty Z-Score]],Table2[6M Return vs Nifty Z-Score])</f>
        <v>394</v>
      </c>
      <c r="AU486">
        <f>_xlfn.RANK.AVG(Table2[[#This Row],[Sharpe Ratio Z-Score]],Table2[Sharpe Ratio Z-Score])</f>
        <v>547.5</v>
      </c>
      <c r="AV486">
        <f>(Table2[[#This Row],[Rank 1Y]]+Table2[[#This Row],[Rank 6M]]+Table2[[#This Row],[Rank Sharpe]])/3</f>
        <v>456.16666666666669</v>
      </c>
    </row>
    <row r="487" spans="1:48" x14ac:dyDescent="0.3">
      <c r="A487" t="s">
        <v>948</v>
      </c>
      <c r="B487" t="s">
        <v>949</v>
      </c>
      <c r="C487" t="s">
        <v>10298</v>
      </c>
      <c r="D487" t="s">
        <v>581</v>
      </c>
      <c r="E487">
        <v>15601.600013474999</v>
      </c>
      <c r="F487">
        <v>649.25</v>
      </c>
      <c r="G487">
        <v>4.6712592443107503</v>
      </c>
      <c r="H487">
        <f>(Table2[[#This Row],[1Y Return vs Nifty]]-AVERAGE(Table2[1Y Return vs Nifty]))/_xlfn.STDEV.P(Table2[1Y Return vs Nifty])</f>
        <v>-0.38319225975976734</v>
      </c>
      <c r="I487">
        <v>-5.7011141772545004</v>
      </c>
      <c r="J487">
        <f>(Table2[[#This Row],[1M Return vs Nifty]]-AVERAGE(Table2[1M Return vs Nifty]))/_xlfn.STDEV.P(Table2[1M Return vs Nifty])</f>
        <v>-0.68036873556632249</v>
      </c>
      <c r="K487">
        <v>-29.600813856307699</v>
      </c>
      <c r="L487">
        <f>(Table2[[#This Row],[6M Return vs Nifty]]-AVERAGE(Table2[6M Return vs Nifty]))/_xlfn.STDEV.P(Table2[6M Return vs Nifty])</f>
        <v>-1.2457921629117017</v>
      </c>
      <c r="M487">
        <v>-3.08480297379473</v>
      </c>
      <c r="N487">
        <f>(Table2[[#This Row],[1W Return vs Nifty]]-AVERAGE(Table2[1W Return vs Nifty]))/_xlfn.STDEV.P(Table2[1W Return vs Nifty])</f>
        <v>-0.81890139464105627</v>
      </c>
      <c r="O487">
        <v>676.76</v>
      </c>
      <c r="P487">
        <v>691.10180800475405</v>
      </c>
      <c r="Q487">
        <v>640.50670151494899</v>
      </c>
      <c r="R487">
        <v>29.666286817537301</v>
      </c>
      <c r="S487" s="2">
        <f>(Table2[[#This Row],[Close Price]]-Table2[[#This Row],[20D EMA]])/Table2[[#This Row],[20D EMA]]</f>
        <v>-4.0649565577161755E-2</v>
      </c>
      <c r="T487" s="2">
        <f>(Table2[[#This Row],[Close Price]]-Table2[[#This Row],[50D EMA]])/Table2[[#This Row],[50D EMA]]</f>
        <v>-6.0558093641199316E-2</v>
      </c>
      <c r="U487" s="2">
        <f>(Table2[[#This Row],[Close Price]]-Table2[[#This Row],[200D EMA]])/Table2[[#This Row],[200D EMA]]</f>
        <v>1.3650596417447401E-2</v>
      </c>
      <c r="V487">
        <v>0.32599000861014199</v>
      </c>
      <c r="W487">
        <v>645</v>
      </c>
      <c r="X487">
        <v>658.9</v>
      </c>
      <c r="Y487">
        <v>645</v>
      </c>
      <c r="Z487">
        <v>658.9</v>
      </c>
      <c r="AA487">
        <v>645</v>
      </c>
      <c r="AB487">
        <v>733.8</v>
      </c>
      <c r="AC487" s="2">
        <f>(Table2[[#This Row],[Close Price]]/Table2[[#This Row],[Day Low]])-1</f>
        <v>6.5891472868218059E-3</v>
      </c>
      <c r="AD487" s="2">
        <f>(Table2[[#This Row],[Day High]]/Table2[[#This Row],[Close Price]])-1</f>
        <v>1.4863303812090889E-2</v>
      </c>
      <c r="AE487" s="2">
        <f>(Table2[[#This Row],[Close Price]]/Table2[[#This Row],[Current Week Low]])-1</f>
        <v>6.5891472868218059E-3</v>
      </c>
      <c r="AF487" s="2">
        <f>(Table2[[#This Row],[Current Week High]]/Table2[[#This Row],[Close Price]])-1</f>
        <v>1.4863303812090889E-2</v>
      </c>
      <c r="AG487" s="2">
        <f>(Table2[[#This Row],[Close Price]]/Table2[[#This Row],[Current Month Low]])-1</f>
        <v>6.5891472868218059E-3</v>
      </c>
      <c r="AH487" s="2">
        <f>(Table2[[#This Row],[Current Month High]]/Table2[[#This Row],[Close Price]])-1</f>
        <v>0.13022718521370802</v>
      </c>
      <c r="AI487">
        <v>27.216018482864801</v>
      </c>
      <c r="AJ487">
        <v>50.185056673606198</v>
      </c>
      <c r="AK487" t="str">
        <f>IF(AND(Table2[[#This Row],[20D EMA]]&gt;Table2[[#This Row],[50D EMA]],Table2[[#This Row],[50D EMA]]&gt;Table2[[#This Row],[200D EMA]]),"Uptrend","Downtrend/NoTrend")</f>
        <v>Downtrend/NoTrend</v>
      </c>
      <c r="AL487">
        <v>-0.04</v>
      </c>
      <c r="AM487" t="s">
        <v>10339</v>
      </c>
      <c r="AN487">
        <v>-6.87</v>
      </c>
      <c r="AO487" t="s">
        <v>10339</v>
      </c>
      <c r="AP487">
        <v>9.1457430887981001E-2</v>
      </c>
      <c r="AQ487">
        <f>(Table2[[#This Row],[Sharpe Ratio]]-AVERAGE(Table2[Sharpe Ratio]))/_xlfn.STDEV.P(Table2[Sharpe Ratio])</f>
        <v>0.29253561186389548</v>
      </c>
      <c r="AR4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7">
        <f>_xlfn.RANK.AVG(Table2[[#This Row],[1Y Return vs Nifty Z-Score]],Table2[1Y Return vs Nifty Z-Score])</f>
        <v>419</v>
      </c>
      <c r="AT487">
        <f>_xlfn.RANK.AVG(Table2[[#This Row],[6M Return vs Nifty Z-Score]],Table2[6M Return vs Nifty Z-Score])</f>
        <v>695</v>
      </c>
      <c r="AU487">
        <f>_xlfn.RANK.AVG(Table2[[#This Row],[Sharpe Ratio Z-Score]],Table2[Sharpe Ratio Z-Score])</f>
        <v>255</v>
      </c>
      <c r="AV487">
        <f>(Table2[[#This Row],[Rank 1Y]]+Table2[[#This Row],[Rank 6M]]+Table2[[#This Row],[Rank Sharpe]])/3</f>
        <v>456.33333333333331</v>
      </c>
    </row>
    <row r="488" spans="1:48" x14ac:dyDescent="0.3">
      <c r="A488" t="s">
        <v>1365</v>
      </c>
      <c r="B488" t="s">
        <v>1366</v>
      </c>
      <c r="C488" t="s">
        <v>10303</v>
      </c>
      <c r="D488" t="s">
        <v>328</v>
      </c>
      <c r="E488">
        <v>8269.7898904279991</v>
      </c>
      <c r="F488">
        <v>214.94</v>
      </c>
      <c r="G488">
        <v>14.7274235434306</v>
      </c>
      <c r="H488">
        <f>(Table2[[#This Row],[1Y Return vs Nifty]]-AVERAGE(Table2[1Y Return vs Nifty]))/_xlfn.STDEV.P(Table2[1Y Return vs Nifty])</f>
        <v>-0.22371243477753883</v>
      </c>
      <c r="I488">
        <v>-0.77516950082395697</v>
      </c>
      <c r="J488">
        <f>(Table2[[#This Row],[1M Return vs Nifty]]-AVERAGE(Table2[1M Return vs Nifty]))/_xlfn.STDEV.P(Table2[1M Return vs Nifty])</f>
        <v>-0.21703206330604233</v>
      </c>
      <c r="K488">
        <v>-5.5335723172916103</v>
      </c>
      <c r="L488">
        <f>(Table2[[#This Row],[6M Return vs Nifty]]-AVERAGE(Table2[6M Return vs Nifty]))/_xlfn.STDEV.P(Table2[6M Return vs Nifty])</f>
        <v>-0.41996803337468791</v>
      </c>
      <c r="M488">
        <v>-9.3756753927334806</v>
      </c>
      <c r="N488">
        <f>(Table2[[#This Row],[1W Return vs Nifty]]-AVERAGE(Table2[1W Return vs Nifty]))/_xlfn.STDEV.P(Table2[1W Return vs Nifty])</f>
        <v>-2.1657946471696907</v>
      </c>
      <c r="O488">
        <v>223.23</v>
      </c>
      <c r="P488">
        <v>222.66302543008101</v>
      </c>
      <c r="Q488">
        <v>202.920268716691</v>
      </c>
      <c r="R488">
        <v>35.659669142641199</v>
      </c>
      <c r="S488" s="2">
        <f>(Table2[[#This Row],[Close Price]]-Table2[[#This Row],[20D EMA]])/Table2[[#This Row],[20D EMA]]</f>
        <v>-3.7136585584374826E-2</v>
      </c>
      <c r="T488" s="2">
        <f>(Table2[[#This Row],[Close Price]]-Table2[[#This Row],[50D EMA]])/Table2[[#This Row],[50D EMA]]</f>
        <v>-3.4684813139333436E-2</v>
      </c>
      <c r="U488" s="2">
        <f>(Table2[[#This Row],[Close Price]]-Table2[[#This Row],[200D EMA]])/Table2[[#This Row],[200D EMA]]</f>
        <v>5.9233763878415016E-2</v>
      </c>
      <c r="V488">
        <v>4.1945116513751399</v>
      </c>
      <c r="W488">
        <v>214.55</v>
      </c>
      <c r="X488">
        <v>224.79</v>
      </c>
      <c r="Y488">
        <v>214.55</v>
      </c>
      <c r="Z488">
        <v>224.79</v>
      </c>
      <c r="AA488">
        <v>204</v>
      </c>
      <c r="AB488">
        <v>247.5</v>
      </c>
      <c r="AC488" s="2">
        <f>(Table2[[#This Row],[Close Price]]/Table2[[#This Row],[Day Low]])-1</f>
        <v>1.81775809834539E-3</v>
      </c>
      <c r="AD488" s="2">
        <f>(Table2[[#This Row],[Day High]]/Table2[[#This Row],[Close Price]])-1</f>
        <v>4.5826742346701366E-2</v>
      </c>
      <c r="AE488" s="2">
        <f>(Table2[[#This Row],[Close Price]]/Table2[[#This Row],[Current Week Low]])-1</f>
        <v>1.81775809834539E-3</v>
      </c>
      <c r="AF488" s="2">
        <f>(Table2[[#This Row],[Current Week High]]/Table2[[#This Row],[Close Price]])-1</f>
        <v>4.5826742346701366E-2</v>
      </c>
      <c r="AG488" s="2">
        <f>(Table2[[#This Row],[Close Price]]/Table2[[#This Row],[Current Month Low]])-1</f>
        <v>5.3627450980392233E-2</v>
      </c>
      <c r="AH488" s="2">
        <f>(Table2[[#This Row],[Current Month High]]/Table2[[#This Row],[Close Price]])-1</f>
        <v>0.15148413510747183</v>
      </c>
      <c r="AI488">
        <v>21.894482181073698</v>
      </c>
      <c r="AJ488">
        <v>72.642570281124407</v>
      </c>
      <c r="AK488" t="str">
        <f>IF(AND(Table2[[#This Row],[20D EMA]]&gt;Table2[[#This Row],[50D EMA]],Table2[[#This Row],[50D EMA]]&gt;Table2[[#This Row],[200D EMA]]),"Uptrend","Downtrend/NoTrend")</f>
        <v>Uptrend</v>
      </c>
      <c r="AL488">
        <v>-0.09</v>
      </c>
      <c r="AM488" t="s">
        <v>10339</v>
      </c>
      <c r="AN488">
        <v>-0.77</v>
      </c>
      <c r="AO488" t="s">
        <v>10339</v>
      </c>
      <c r="AQ488">
        <f>(Table2[[#This Row],[Sharpe Ratio]]-AVERAGE(Table2[Sharpe Ratio]))/_xlfn.STDEV.P(Table2[Sharpe Ratio])</f>
        <v>-0.75063663777647549</v>
      </c>
      <c r="AR4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-3.7771438164044353</v>
      </c>
      <c r="AS488">
        <f>_xlfn.RANK.AVG(Table2[[#This Row],[1Y Return vs Nifty Z-Score]],Table2[1Y Return vs Nifty Z-Score])</f>
        <v>362</v>
      </c>
      <c r="AT488">
        <f>_xlfn.RANK.AVG(Table2[[#This Row],[6M Return vs Nifty Z-Score]],Table2[6M Return vs Nifty Z-Score])</f>
        <v>464</v>
      </c>
      <c r="AU488">
        <f>_xlfn.RANK.AVG(Table2[[#This Row],[Sharpe Ratio Z-Score]],Table2[Sharpe Ratio Z-Score])</f>
        <v>547.5</v>
      </c>
      <c r="AV488">
        <f>(Table2[[#This Row],[Rank 1Y]]+Table2[[#This Row],[Rank 6M]]+Table2[[#This Row],[Rank Sharpe]])/3</f>
        <v>457.83333333333331</v>
      </c>
    </row>
    <row r="489" spans="1:48" x14ac:dyDescent="0.3">
      <c r="A489" t="s">
        <v>1090</v>
      </c>
      <c r="B489" t="s">
        <v>1091</v>
      </c>
      <c r="C489" t="s">
        <v>10298</v>
      </c>
      <c r="D489" t="s">
        <v>46</v>
      </c>
      <c r="E489">
        <v>11879.046035325</v>
      </c>
      <c r="F489">
        <v>463.05</v>
      </c>
      <c r="G489">
        <v>14.0527262889171</v>
      </c>
      <c r="H489">
        <f>(Table2[[#This Row],[1Y Return vs Nifty]]-AVERAGE(Table2[1Y Return vs Nifty]))/_xlfn.STDEV.P(Table2[1Y Return vs Nifty])</f>
        <v>-0.23441239918396967</v>
      </c>
      <c r="I489">
        <v>-9.7630622208960407</v>
      </c>
      <c r="J489">
        <f>(Table2[[#This Row],[1M Return vs Nifty]]-AVERAGE(Table2[1M Return vs Nifty]))/_xlfn.STDEV.P(Table2[1M Return vs Nifty])</f>
        <v>-1.062437478327519</v>
      </c>
      <c r="K489">
        <v>-9.4667301713864305</v>
      </c>
      <c r="L489">
        <f>(Table2[[#This Row],[6M Return vs Nifty]]-AVERAGE(Table2[6M Return vs Nifty]))/_xlfn.STDEV.P(Table2[6M Return vs Nifty])</f>
        <v>-0.55492727479518644</v>
      </c>
      <c r="M489">
        <v>-1.0573931791889599</v>
      </c>
      <c r="N489">
        <f>(Table2[[#This Row],[1W Return vs Nifty]]-AVERAGE(Table2[1W Return vs Nifty]))/_xlfn.STDEV.P(Table2[1W Return vs Nifty])</f>
        <v>-0.38482732818182303</v>
      </c>
      <c r="O489">
        <v>475.29</v>
      </c>
      <c r="P489">
        <v>482.295680038824</v>
      </c>
      <c r="Q489">
        <v>439.60957791732898</v>
      </c>
      <c r="R489">
        <v>39.306471700080102</v>
      </c>
      <c r="S489" s="2">
        <f>(Table2[[#This Row],[Close Price]]-Table2[[#This Row],[20D EMA]])/Table2[[#This Row],[20D EMA]]</f>
        <v>-2.5752698352584757E-2</v>
      </c>
      <c r="T489" s="2">
        <f>(Table2[[#This Row],[Close Price]]-Table2[[#This Row],[50D EMA]])/Table2[[#This Row],[50D EMA]]</f>
        <v>-3.9904317694230119E-2</v>
      </c>
      <c r="U489" s="2">
        <f>(Table2[[#This Row],[Close Price]]-Table2[[#This Row],[200D EMA]])/Table2[[#This Row],[200D EMA]]</f>
        <v>5.3320999496237399E-2</v>
      </c>
      <c r="V489">
        <v>0.65312668713477295</v>
      </c>
      <c r="W489">
        <v>459.1</v>
      </c>
      <c r="X489">
        <v>471.35</v>
      </c>
      <c r="Y489">
        <v>459.1</v>
      </c>
      <c r="Z489">
        <v>471.35</v>
      </c>
      <c r="AA489">
        <v>457</v>
      </c>
      <c r="AB489">
        <v>520</v>
      </c>
      <c r="AC489" s="2">
        <f>(Table2[[#This Row],[Close Price]]/Table2[[#This Row],[Day Low]])-1</f>
        <v>8.6037900239599452E-3</v>
      </c>
      <c r="AD489" s="2">
        <f>(Table2[[#This Row],[Day High]]/Table2[[#This Row],[Close Price]])-1</f>
        <v>1.7924630169528166E-2</v>
      </c>
      <c r="AE489" s="2">
        <f>(Table2[[#This Row],[Close Price]]/Table2[[#This Row],[Current Week Low]])-1</f>
        <v>8.6037900239599452E-3</v>
      </c>
      <c r="AF489" s="2">
        <f>(Table2[[#This Row],[Current Week High]]/Table2[[#This Row],[Close Price]])-1</f>
        <v>1.7924630169528166E-2</v>
      </c>
      <c r="AG489" s="2">
        <f>(Table2[[#This Row],[Close Price]]/Table2[[#This Row],[Current Month Low]])-1</f>
        <v>1.3238512035010919E-2</v>
      </c>
      <c r="AH489" s="2">
        <f>(Table2[[#This Row],[Current Month High]]/Table2[[#This Row],[Close Price]])-1</f>
        <v>0.12298887809091896</v>
      </c>
      <c r="AI489">
        <v>24.133462908973002</v>
      </c>
      <c r="AJ489">
        <v>49.322799097065399</v>
      </c>
      <c r="AK489" t="str">
        <f>IF(AND(Table2[[#This Row],[20D EMA]]&gt;Table2[[#This Row],[50D EMA]],Table2[[#This Row],[50D EMA]]&gt;Table2[[#This Row],[200D EMA]]),"Uptrend","Downtrend/NoTrend")</f>
        <v>Downtrend/NoTrend</v>
      </c>
      <c r="AL489">
        <v>-0.11</v>
      </c>
      <c r="AM489" t="s">
        <v>10339</v>
      </c>
      <c r="AN489">
        <v>-1.0900000000000001</v>
      </c>
      <c r="AO489" t="s">
        <v>10339</v>
      </c>
      <c r="AP489">
        <v>9.9267037354109997E-3</v>
      </c>
      <c r="AQ489">
        <f>(Table2[[#This Row],[Sharpe Ratio]]-AVERAGE(Table2[Sharpe Ratio]))/_xlfn.STDEV.P(Table2[Sharpe Ratio])</f>
        <v>-0.63741170059378216</v>
      </c>
      <c r="AR4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9">
        <f>_xlfn.RANK.AVG(Table2[[#This Row],[1Y Return vs Nifty Z-Score]],Table2[1Y Return vs Nifty Z-Score])</f>
        <v>366</v>
      </c>
      <c r="AT489">
        <f>_xlfn.RANK.AVG(Table2[[#This Row],[6M Return vs Nifty Z-Score]],Table2[6M Return vs Nifty Z-Score])</f>
        <v>508</v>
      </c>
      <c r="AU489">
        <f>_xlfn.RANK.AVG(Table2[[#This Row],[Sharpe Ratio Z-Score]],Table2[Sharpe Ratio Z-Score])</f>
        <v>503</v>
      </c>
      <c r="AV489">
        <f>(Table2[[#This Row],[Rank 1Y]]+Table2[[#This Row],[Rank 6M]]+Table2[[#This Row],[Rank Sharpe]])/3</f>
        <v>459</v>
      </c>
    </row>
    <row r="490" spans="1:48" x14ac:dyDescent="0.3">
      <c r="A490" t="s">
        <v>400</v>
      </c>
      <c r="B490" t="s">
        <v>401</v>
      </c>
      <c r="C490" t="s">
        <v>10306</v>
      </c>
      <c r="D490" t="s">
        <v>402</v>
      </c>
      <c r="E490">
        <v>60490.742869440001</v>
      </c>
      <c r="F490">
        <v>992.8</v>
      </c>
      <c r="G490">
        <v>19.6769155368318</v>
      </c>
      <c r="H490">
        <f>(Table2[[#This Row],[1Y Return vs Nifty]]-AVERAGE(Table2[1Y Return vs Nifty]))/_xlfn.STDEV.P(Table2[1Y Return vs Nifty])</f>
        <v>-0.14521887665939523</v>
      </c>
      <c r="I490">
        <v>-3.5335592157528199</v>
      </c>
      <c r="J490">
        <f>(Table2[[#This Row],[1M Return vs Nifty]]-AVERAGE(Table2[1M Return vs Nifty]))/_xlfn.STDEV.P(Table2[1M Return vs Nifty])</f>
        <v>-0.4764874967840807</v>
      </c>
      <c r="K490">
        <v>-12.474790254156201</v>
      </c>
      <c r="L490">
        <f>(Table2[[#This Row],[6M Return vs Nifty]]-AVERAGE(Table2[6M Return vs Nifty]))/_xlfn.STDEV.P(Table2[6M Return vs Nifty])</f>
        <v>-0.65814344917151835</v>
      </c>
      <c r="M490">
        <v>-1.23911884783874</v>
      </c>
      <c r="N490">
        <f>(Table2[[#This Row],[1W Return vs Nifty]]-AVERAGE(Table2[1W Return vs Nifty]))/_xlfn.STDEV.P(Table2[1W Return vs Nifty])</f>
        <v>-0.42373529843071489</v>
      </c>
      <c r="O490">
        <v>995.1</v>
      </c>
      <c r="P490">
        <v>1014.0184668417299</v>
      </c>
      <c r="Q490">
        <v>945.76566106600103</v>
      </c>
      <c r="R490">
        <v>52.9974796349548</v>
      </c>
      <c r="S490" s="2">
        <f>(Table2[[#This Row],[Close Price]]-Table2[[#This Row],[20D EMA]])/Table2[[#This Row],[20D EMA]]</f>
        <v>-2.3113254949252014E-3</v>
      </c>
      <c r="T490" s="2">
        <f>(Table2[[#This Row],[Close Price]]-Table2[[#This Row],[50D EMA]])/Table2[[#This Row],[50D EMA]]</f>
        <v>-2.0925128620011429E-2</v>
      </c>
      <c r="U490" s="2">
        <f>(Table2[[#This Row],[Close Price]]-Table2[[#This Row],[200D EMA]])/Table2[[#This Row],[200D EMA]]</f>
        <v>4.9731493614374941E-2</v>
      </c>
      <c r="V490">
        <v>0.62636390554334498</v>
      </c>
      <c r="W490">
        <v>989.65</v>
      </c>
      <c r="X490">
        <v>1001.25</v>
      </c>
      <c r="Y490">
        <v>989.65</v>
      </c>
      <c r="Z490">
        <v>1001.25</v>
      </c>
      <c r="AA490">
        <v>942.2</v>
      </c>
      <c r="AB490">
        <v>1044.95</v>
      </c>
      <c r="AC490" s="2">
        <f>(Table2[[#This Row],[Close Price]]/Table2[[#This Row],[Day Low]])-1</f>
        <v>3.1829434648613653E-3</v>
      </c>
      <c r="AD490" s="2">
        <f>(Table2[[#This Row],[Day High]]/Table2[[#This Row],[Close Price]])-1</f>
        <v>8.5112812248187009E-3</v>
      </c>
      <c r="AE490" s="2">
        <f>(Table2[[#This Row],[Close Price]]/Table2[[#This Row],[Current Week Low]])-1</f>
        <v>3.1829434648613653E-3</v>
      </c>
      <c r="AF490" s="2">
        <f>(Table2[[#This Row],[Current Week High]]/Table2[[#This Row],[Close Price]])-1</f>
        <v>8.5112812248187009E-3</v>
      </c>
      <c r="AG490" s="2">
        <f>(Table2[[#This Row],[Close Price]]/Table2[[#This Row],[Current Month Low]])-1</f>
        <v>5.3704096794735534E-2</v>
      </c>
      <c r="AH490" s="2">
        <f>(Table2[[#This Row],[Current Month High]]/Table2[[#This Row],[Close Price]])-1</f>
        <v>5.2528203062046863E-2</v>
      </c>
      <c r="AI490">
        <v>18.855761482675199</v>
      </c>
      <c r="AJ490">
        <v>51.850718874273397</v>
      </c>
      <c r="AK490" t="str">
        <f>IF(AND(Table2[[#This Row],[20D EMA]]&gt;Table2[[#This Row],[50D EMA]],Table2[[#This Row],[50D EMA]]&gt;Table2[[#This Row],[200D EMA]]),"Uptrend","Downtrend/NoTrend")</f>
        <v>Downtrend/NoTrend</v>
      </c>
      <c r="AL490">
        <v>-0.1</v>
      </c>
      <c r="AM490" t="s">
        <v>10339</v>
      </c>
      <c r="AN490">
        <v>-1.18</v>
      </c>
      <c r="AO490" t="s">
        <v>10339</v>
      </c>
      <c r="AP490">
        <v>1.518911779647E-2</v>
      </c>
      <c r="AQ490">
        <f>(Table2[[#This Row],[Sharpe Ratio]]-AVERAGE(Table2[Sharpe Ratio]))/_xlfn.STDEV.P(Table2[Sharpe Ratio])</f>
        <v>-0.57738809987250417</v>
      </c>
      <c r="AR4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0">
        <f>_xlfn.RANK.AVG(Table2[[#This Row],[1Y Return vs Nifty Z-Score]],Table2[1Y Return vs Nifty Z-Score])</f>
        <v>345</v>
      </c>
      <c r="AT490">
        <f>_xlfn.RANK.AVG(Table2[[#This Row],[6M Return vs Nifty Z-Score]],Table2[6M Return vs Nifty Z-Score])</f>
        <v>543</v>
      </c>
      <c r="AU490">
        <f>_xlfn.RANK.AVG(Table2[[#This Row],[Sharpe Ratio Z-Score]],Table2[Sharpe Ratio Z-Score])</f>
        <v>495</v>
      </c>
      <c r="AV490">
        <f>(Table2[[#This Row],[Rank 1Y]]+Table2[[#This Row],[Rank 6M]]+Table2[[#This Row],[Rank Sharpe]])/3</f>
        <v>461</v>
      </c>
    </row>
    <row r="491" spans="1:48" x14ac:dyDescent="0.3">
      <c r="A491" t="s">
        <v>688</v>
      </c>
      <c r="B491" t="s">
        <v>689</v>
      </c>
      <c r="C491" t="s">
        <v>10305</v>
      </c>
      <c r="D491" t="s">
        <v>253</v>
      </c>
      <c r="E491">
        <v>26082.48051954</v>
      </c>
      <c r="F491">
        <v>5275.8</v>
      </c>
      <c r="G491">
        <v>-26.078670676318101</v>
      </c>
      <c r="H491">
        <f>(Table2[[#This Row],[1Y Return vs Nifty]]-AVERAGE(Table2[1Y Return vs Nifty]))/_xlfn.STDEV.P(Table2[1Y Return vs Nifty])</f>
        <v>-0.8708526933096542</v>
      </c>
      <c r="I491">
        <v>-8.1053645531355301</v>
      </c>
      <c r="J491">
        <f>(Table2[[#This Row],[1M Return vs Nifty]]-AVERAGE(Table2[1M Return vs Nifty]))/_xlfn.STDEV.P(Table2[1M Return vs Nifty])</f>
        <v>-0.90651365631043002</v>
      </c>
      <c r="K491">
        <v>4.0343496688696003</v>
      </c>
      <c r="L491">
        <f>(Table2[[#This Row],[6M Return vs Nifty]]-AVERAGE(Table2[6M Return vs Nifty]))/_xlfn.STDEV.P(Table2[6M Return vs Nifty])</f>
        <v>-9.1661989955028861E-2</v>
      </c>
      <c r="M491">
        <v>1.4914967091611699</v>
      </c>
      <c r="N491">
        <f>(Table2[[#This Row],[1W Return vs Nifty]]-AVERAGE(Table2[1W Return vs Nifty]))/_xlfn.STDEV.P(Table2[1W Return vs Nifty])</f>
        <v>0.16089707432265565</v>
      </c>
      <c r="O491">
        <v>5374.92</v>
      </c>
      <c r="P491">
        <v>5578.4230719387597</v>
      </c>
      <c r="Q491">
        <v>5253.94278444268</v>
      </c>
      <c r="R491">
        <v>45.5549456642282</v>
      </c>
      <c r="S491" s="2">
        <f>(Table2[[#This Row],[Close Price]]-Table2[[#This Row],[20D EMA]])/Table2[[#This Row],[20D EMA]]</f>
        <v>-1.8441204706302585E-2</v>
      </c>
      <c r="T491" s="2">
        <f>(Table2[[#This Row],[Close Price]]-Table2[[#This Row],[50D EMA]])/Table2[[#This Row],[50D EMA]]</f>
        <v>-5.4248856358896425E-2</v>
      </c>
      <c r="U491" s="2">
        <f>(Table2[[#This Row],[Close Price]]-Table2[[#This Row],[200D EMA]])/Table2[[#This Row],[200D EMA]]</f>
        <v>4.1601548501900365E-3</v>
      </c>
      <c r="V491">
        <v>1.3330845168668899</v>
      </c>
      <c r="W491">
        <v>5235.05</v>
      </c>
      <c r="X491">
        <v>5297</v>
      </c>
      <c r="Y491">
        <v>5235.05</v>
      </c>
      <c r="Z491">
        <v>5297</v>
      </c>
      <c r="AA491">
        <v>4930</v>
      </c>
      <c r="AB491">
        <v>5738</v>
      </c>
      <c r="AC491" s="2">
        <f>(Table2[[#This Row],[Close Price]]/Table2[[#This Row],[Day Low]])-1</f>
        <v>7.7840708302689965E-3</v>
      </c>
      <c r="AD491" s="2">
        <f>(Table2[[#This Row],[Day High]]/Table2[[#This Row],[Close Price]])-1</f>
        <v>4.0183479282762669E-3</v>
      </c>
      <c r="AE491" s="2">
        <f>(Table2[[#This Row],[Close Price]]/Table2[[#This Row],[Current Week Low]])-1</f>
        <v>7.7840708302689965E-3</v>
      </c>
      <c r="AF491" s="2">
        <f>(Table2[[#This Row],[Current Week High]]/Table2[[#This Row],[Close Price]])-1</f>
        <v>4.0183479282762669E-3</v>
      </c>
      <c r="AG491" s="2">
        <f>(Table2[[#This Row],[Close Price]]/Table2[[#This Row],[Current Month Low]])-1</f>
        <v>7.014198782961456E-2</v>
      </c>
      <c r="AH491" s="2">
        <f>(Table2[[#This Row],[Current Month High]]/Table2[[#This Row],[Close Price]])-1</f>
        <v>8.7607566624966715E-2</v>
      </c>
      <c r="AI491">
        <v>39.3153644944842</v>
      </c>
      <c r="AJ491">
        <v>31.0920611256056</v>
      </c>
      <c r="AK491" t="str">
        <f>IF(AND(Table2[[#This Row],[20D EMA]]&gt;Table2[[#This Row],[50D EMA]],Table2[[#This Row],[50D EMA]]&gt;Table2[[#This Row],[200D EMA]]),"Uptrend","Downtrend/NoTrend")</f>
        <v>Downtrend/NoTrend</v>
      </c>
      <c r="AL491">
        <v>-0.19</v>
      </c>
      <c r="AM491" t="s">
        <v>10339</v>
      </c>
      <c r="AN491">
        <v>-2.6</v>
      </c>
      <c r="AO491" t="s">
        <v>10339</v>
      </c>
      <c r="AP491">
        <v>4.2722816957983002E-2</v>
      </c>
      <c r="AQ491">
        <f>(Table2[[#This Row],[Sharpe Ratio]]-AVERAGE(Table2[Sharpe Ratio]))/_xlfn.STDEV.P(Table2[Sharpe Ratio])</f>
        <v>-0.26333608008182691</v>
      </c>
      <c r="AR4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1">
        <f>_xlfn.RANK.AVG(Table2[[#This Row],[1Y Return vs Nifty Z-Score]],Table2[1Y Return vs Nifty Z-Score])</f>
        <v>623</v>
      </c>
      <c r="AT491">
        <f>_xlfn.RANK.AVG(Table2[[#This Row],[6M Return vs Nifty Z-Score]],Table2[6M Return vs Nifty Z-Score])</f>
        <v>342</v>
      </c>
      <c r="AU491">
        <f>_xlfn.RANK.AVG(Table2[[#This Row],[Sharpe Ratio Z-Score]],Table2[Sharpe Ratio Z-Score])</f>
        <v>418</v>
      </c>
      <c r="AV491">
        <f>(Table2[[#This Row],[Rank 1Y]]+Table2[[#This Row],[Rank 6M]]+Table2[[#This Row],[Rank Sharpe]])/3</f>
        <v>461</v>
      </c>
    </row>
    <row r="492" spans="1:48" x14ac:dyDescent="0.3">
      <c r="A492" t="s">
        <v>1248</v>
      </c>
      <c r="B492" t="s">
        <v>1249</v>
      </c>
      <c r="C492" t="s">
        <v>10298</v>
      </c>
      <c r="D492" t="s">
        <v>46</v>
      </c>
      <c r="E492">
        <v>9396.0479859999996</v>
      </c>
      <c r="F492">
        <v>334.1</v>
      </c>
      <c r="G492">
        <v>-5.2009623909146701</v>
      </c>
      <c r="H492">
        <f>(Table2[[#This Row],[1Y Return vs Nifty]]-AVERAGE(Table2[1Y Return vs Nifty]))/_xlfn.STDEV.P(Table2[1Y Return vs Nifty])</f>
        <v>-0.53975495421667052</v>
      </c>
      <c r="I492">
        <v>-8.8964607011180998</v>
      </c>
      <c r="J492">
        <f>(Table2[[#This Row],[1M Return vs Nifty]]-AVERAGE(Table2[1M Return vs Nifty]))/_xlfn.STDEV.P(Table2[1M Return vs Nifty])</f>
        <v>-0.98092453193353513</v>
      </c>
      <c r="K492">
        <v>12.0034930523762</v>
      </c>
      <c r="L492">
        <f>(Table2[[#This Row],[6M Return vs Nifty]]-AVERAGE(Table2[6M Return vs Nifty]))/_xlfn.STDEV.P(Table2[6M Return vs Nifty])</f>
        <v>0.1817848397188731</v>
      </c>
      <c r="M492">
        <v>-3.15450352526579</v>
      </c>
      <c r="N492">
        <f>(Table2[[#This Row],[1W Return vs Nifty]]-AVERAGE(Table2[1W Return vs Nifty]))/_xlfn.STDEV.P(Table2[1W Return vs Nifty])</f>
        <v>-0.83382447624596545</v>
      </c>
      <c r="O492">
        <v>351.04</v>
      </c>
      <c r="P492">
        <v>348.53343776984599</v>
      </c>
      <c r="Q492">
        <v>305.884305158026</v>
      </c>
      <c r="R492">
        <v>35.761905522726202</v>
      </c>
      <c r="S492" s="2">
        <f>(Table2[[#This Row],[Close Price]]-Table2[[#This Row],[20D EMA]])/Table2[[#This Row],[20D EMA]]</f>
        <v>-4.8256608933454868E-2</v>
      </c>
      <c r="T492" s="2">
        <f>(Table2[[#This Row],[Close Price]]-Table2[[#This Row],[50D EMA]])/Table2[[#This Row],[50D EMA]]</f>
        <v>-4.1411916923096155E-2</v>
      </c>
      <c r="U492" s="2">
        <f>(Table2[[#This Row],[Close Price]]-Table2[[#This Row],[200D EMA]])/Table2[[#This Row],[200D EMA]]</f>
        <v>9.2243029034775853E-2</v>
      </c>
      <c r="V492">
        <v>0.44049044687130101</v>
      </c>
      <c r="W492">
        <v>333.5</v>
      </c>
      <c r="X492">
        <v>343.2</v>
      </c>
      <c r="Y492">
        <v>333.5</v>
      </c>
      <c r="Z492">
        <v>343.2</v>
      </c>
      <c r="AA492">
        <v>329.55</v>
      </c>
      <c r="AB492">
        <v>409.05</v>
      </c>
      <c r="AC492" s="2">
        <f>(Table2[[#This Row],[Close Price]]/Table2[[#This Row],[Day Low]])-1</f>
        <v>1.7991004497752705E-3</v>
      </c>
      <c r="AD492" s="2">
        <f>(Table2[[#This Row],[Day High]]/Table2[[#This Row],[Close Price]])-1</f>
        <v>2.7237354085603016E-2</v>
      </c>
      <c r="AE492" s="2">
        <f>(Table2[[#This Row],[Close Price]]/Table2[[#This Row],[Current Week Low]])-1</f>
        <v>1.7991004497752705E-3</v>
      </c>
      <c r="AF492" s="2">
        <f>(Table2[[#This Row],[Current Week High]]/Table2[[#This Row],[Close Price]])-1</f>
        <v>2.7237354085603016E-2</v>
      </c>
      <c r="AG492" s="2">
        <f>(Table2[[#This Row],[Close Price]]/Table2[[#This Row],[Current Month Low]])-1</f>
        <v>1.3806706114398493E-2</v>
      </c>
      <c r="AH492" s="2">
        <f>(Table2[[#This Row],[Current Month High]]/Table2[[#This Row],[Close Price]])-1</f>
        <v>0.22433403172702771</v>
      </c>
      <c r="AI492">
        <v>24.334031727027799</v>
      </c>
      <c r="AJ492">
        <v>41.119324181626197</v>
      </c>
      <c r="AK492" t="str">
        <f>IF(AND(Table2[[#This Row],[20D EMA]]&gt;Table2[[#This Row],[50D EMA]],Table2[[#This Row],[50D EMA]]&gt;Table2[[#This Row],[200D EMA]]),"Uptrend","Downtrend/NoTrend")</f>
        <v>Uptrend</v>
      </c>
      <c r="AL492">
        <v>-0.11</v>
      </c>
      <c r="AM492" t="s">
        <v>10339</v>
      </c>
      <c r="AN492">
        <v>-10.220000000000001</v>
      </c>
      <c r="AO492" t="s">
        <v>10339</v>
      </c>
      <c r="AP492">
        <v>-2.4443035257456999E-2</v>
      </c>
      <c r="AQ492">
        <f>(Table2[[#This Row],[Sharpe Ratio]]-AVERAGE(Table2[Sharpe Ratio]))/_xlfn.STDEV.P(Table2[Sharpe Ratio])</f>
        <v>-1.0294362479338084</v>
      </c>
      <c r="AR4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-3.2021553706111066</v>
      </c>
      <c r="AS492">
        <f>_xlfn.RANK.AVG(Table2[[#This Row],[1Y Return vs Nifty Z-Score]],Table2[1Y Return vs Nifty Z-Score])</f>
        <v>495</v>
      </c>
      <c r="AT492">
        <f>_xlfn.RANK.AVG(Table2[[#This Row],[6M Return vs Nifty Z-Score]],Table2[6M Return vs Nifty Z-Score])</f>
        <v>271</v>
      </c>
      <c r="AU492">
        <f>_xlfn.RANK.AVG(Table2[[#This Row],[Sharpe Ratio Z-Score]],Table2[Sharpe Ratio Z-Score])</f>
        <v>621</v>
      </c>
      <c r="AV492">
        <f>(Table2[[#This Row],[Rank 1Y]]+Table2[[#This Row],[Rank 6M]]+Table2[[#This Row],[Rank Sharpe]])/3</f>
        <v>462.33333333333331</v>
      </c>
    </row>
    <row r="493" spans="1:48" x14ac:dyDescent="0.3">
      <c r="A493" t="s">
        <v>428</v>
      </c>
      <c r="B493" t="s">
        <v>429</v>
      </c>
      <c r="C493" t="s">
        <v>10301</v>
      </c>
      <c r="D493" t="s">
        <v>405</v>
      </c>
      <c r="E493">
        <v>55301.281957350002</v>
      </c>
      <c r="F493">
        <v>2860.65</v>
      </c>
      <c r="G493">
        <v>-8.8148777149094908</v>
      </c>
      <c r="H493">
        <f>(Table2[[#This Row],[1Y Return vs Nifty]]-AVERAGE(Table2[1Y Return vs Nifty]))/_xlfn.STDEV.P(Table2[1Y Return vs Nifty])</f>
        <v>-0.59706771942494508</v>
      </c>
      <c r="I493">
        <v>-10.565027632489899</v>
      </c>
      <c r="J493">
        <f>(Table2[[#This Row],[1M Return vs Nifty]]-AVERAGE(Table2[1M Return vs Nifty]))/_xlfn.STDEV.P(Table2[1M Return vs Nifty])</f>
        <v>-1.1378707219962236</v>
      </c>
      <c r="K493">
        <v>11.8536978302376</v>
      </c>
      <c r="L493">
        <f>(Table2[[#This Row],[6M Return vs Nifty]]-AVERAGE(Table2[6M Return vs Nifty]))/_xlfn.STDEV.P(Table2[6M Return vs Nifty])</f>
        <v>0.17664488594681857</v>
      </c>
      <c r="M493">
        <v>-1.4358376101405801</v>
      </c>
      <c r="N493">
        <f>(Table2[[#This Row],[1W Return vs Nifty]]-AVERAGE(Table2[1W Return vs Nifty]))/_xlfn.STDEV.P(Table2[1W Return vs Nifty])</f>
        <v>-0.46585333166128401</v>
      </c>
      <c r="O493">
        <v>2966.1</v>
      </c>
      <c r="P493">
        <v>3017.5674631443198</v>
      </c>
      <c r="Q493">
        <v>2750.2119852447399</v>
      </c>
      <c r="R493">
        <v>37.293934778551296</v>
      </c>
      <c r="S493" s="2">
        <f>(Table2[[#This Row],[Close Price]]-Table2[[#This Row],[20D EMA]])/Table2[[#This Row],[20D EMA]]</f>
        <v>-3.555173460099114E-2</v>
      </c>
      <c r="T493" s="2">
        <f>(Table2[[#This Row],[Close Price]]-Table2[[#This Row],[50D EMA]])/Table2[[#This Row],[50D EMA]]</f>
        <v>-5.2001310678506253E-2</v>
      </c>
      <c r="U493" s="2">
        <f>(Table2[[#This Row],[Close Price]]-Table2[[#This Row],[200D EMA]])/Table2[[#This Row],[200D EMA]]</f>
        <v>4.0156182631657149E-2</v>
      </c>
      <c r="V493">
        <v>1.03514213352498</v>
      </c>
      <c r="W493">
        <v>2836.75</v>
      </c>
      <c r="X493">
        <v>2875.3</v>
      </c>
      <c r="Y493">
        <v>2836.75</v>
      </c>
      <c r="Z493">
        <v>2875.3</v>
      </c>
      <c r="AA493">
        <v>2753.05</v>
      </c>
      <c r="AB493">
        <v>3375</v>
      </c>
      <c r="AC493" s="2">
        <f>(Table2[[#This Row],[Close Price]]/Table2[[#This Row],[Day Low]])-1</f>
        <v>8.4251343967569614E-3</v>
      </c>
      <c r="AD493" s="2">
        <f>(Table2[[#This Row],[Day High]]/Table2[[#This Row],[Close Price]])-1</f>
        <v>5.1212137101708244E-3</v>
      </c>
      <c r="AE493" s="2">
        <f>(Table2[[#This Row],[Close Price]]/Table2[[#This Row],[Current Week Low]])-1</f>
        <v>8.4251343967569614E-3</v>
      </c>
      <c r="AF493" s="2">
        <f>(Table2[[#This Row],[Current Week High]]/Table2[[#This Row],[Close Price]])-1</f>
        <v>5.1212137101708244E-3</v>
      </c>
      <c r="AG493" s="2">
        <f>(Table2[[#This Row],[Close Price]]/Table2[[#This Row],[Current Month Low]])-1</f>
        <v>3.908392510125136E-2</v>
      </c>
      <c r="AH493" s="2">
        <f>(Table2[[#This Row],[Current Month High]]/Table2[[#This Row],[Close Price]])-1</f>
        <v>0.1798017932987257</v>
      </c>
      <c r="AI493">
        <v>17.980179329872499</v>
      </c>
      <c r="AJ493">
        <v>30.397027987965998</v>
      </c>
      <c r="AK493" t="str">
        <f>IF(AND(Table2[[#This Row],[20D EMA]]&gt;Table2[[#This Row],[50D EMA]],Table2[[#This Row],[50D EMA]]&gt;Table2[[#This Row],[200D EMA]]),"Uptrend","Downtrend/NoTrend")</f>
        <v>Downtrend/NoTrend</v>
      </c>
      <c r="AL493">
        <v>-0.14000000000000001</v>
      </c>
      <c r="AM493" t="s">
        <v>10339</v>
      </c>
      <c r="AN493">
        <v>-10.87</v>
      </c>
      <c r="AO493" t="s">
        <v>10339</v>
      </c>
      <c r="AP493">
        <v>-1.0599585188667E-2</v>
      </c>
      <c r="AQ493">
        <f>(Table2[[#This Row],[Sharpe Ratio]]-AVERAGE(Table2[Sharpe Ratio]))/_xlfn.STDEV.P(Table2[Sharpe Ratio])</f>
        <v>-0.87153652550740901</v>
      </c>
      <c r="AR4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3">
        <f>_xlfn.RANK.AVG(Table2[[#This Row],[1Y Return vs Nifty Z-Score]],Table2[1Y Return vs Nifty Z-Score])</f>
        <v>523</v>
      </c>
      <c r="AT493">
        <f>_xlfn.RANK.AVG(Table2[[#This Row],[6M Return vs Nifty Z-Score]],Table2[6M Return vs Nifty Z-Score])</f>
        <v>275</v>
      </c>
      <c r="AU493">
        <f>_xlfn.RANK.AVG(Table2[[#This Row],[Sharpe Ratio Z-Score]],Table2[Sharpe Ratio Z-Score])</f>
        <v>596</v>
      </c>
      <c r="AV493">
        <f>(Table2[[#This Row],[Rank 1Y]]+Table2[[#This Row],[Rank 6M]]+Table2[[#This Row],[Rank Sharpe]])/3</f>
        <v>464.66666666666669</v>
      </c>
    </row>
    <row r="494" spans="1:48" x14ac:dyDescent="0.3">
      <c r="A494" t="s">
        <v>1019</v>
      </c>
      <c r="B494" t="s">
        <v>1020</v>
      </c>
      <c r="C494" t="s">
        <v>628</v>
      </c>
      <c r="D494" t="s">
        <v>628</v>
      </c>
      <c r="E494">
        <v>13838.124997587</v>
      </c>
      <c r="F494">
        <v>27.87</v>
      </c>
      <c r="G494">
        <v>28.085040358471598</v>
      </c>
      <c r="H494">
        <f>(Table2[[#This Row],[1Y Return vs Nifty]]-AVERAGE(Table2[1Y Return vs Nifty]))/_xlfn.STDEV.P(Table2[1Y Return vs Nifty])</f>
        <v>-1.1875164773024319E-2</v>
      </c>
      <c r="I494">
        <v>4.8582571130558998</v>
      </c>
      <c r="J494">
        <f>(Table2[[#This Row],[1M Return vs Nifty]]-AVERAGE(Table2[1M Return vs Nifty]))/_xlfn.STDEV.P(Table2[1M Return vs Nifty])</f>
        <v>0.31285069262230575</v>
      </c>
      <c r="K494">
        <v>-19.218950359848201</v>
      </c>
      <c r="L494">
        <f>(Table2[[#This Row],[6M Return vs Nifty]]-AVERAGE(Table2[6M Return vs Nifty]))/_xlfn.STDEV.P(Table2[6M Return vs Nifty])</f>
        <v>-0.88955717972773907</v>
      </c>
      <c r="M494">
        <v>9.6091411178667698</v>
      </c>
      <c r="N494">
        <f>(Table2[[#This Row],[1W Return vs Nifty]]-AVERAGE(Table2[1W Return vs Nifty]))/_xlfn.STDEV.P(Table2[1W Return vs Nifty])</f>
        <v>1.8989072821909043</v>
      </c>
      <c r="O494">
        <v>26.69</v>
      </c>
      <c r="P494">
        <v>26.750379952663199</v>
      </c>
      <c r="Q494">
        <v>25.6129252684505</v>
      </c>
      <c r="R494">
        <v>61.920163107083702</v>
      </c>
      <c r="S494" s="2">
        <f>(Table2[[#This Row],[Close Price]]-Table2[[#This Row],[20D EMA]])/Table2[[#This Row],[20D EMA]]</f>
        <v>4.4211315099288113E-2</v>
      </c>
      <c r="T494" s="2">
        <f>(Table2[[#This Row],[Close Price]]-Table2[[#This Row],[50D EMA]])/Table2[[#This Row],[50D EMA]]</f>
        <v>4.1854360548076473E-2</v>
      </c>
      <c r="U494" s="2">
        <f>(Table2[[#This Row],[Close Price]]-Table2[[#This Row],[200D EMA]])/Table2[[#This Row],[200D EMA]]</f>
        <v>8.8122489246853883E-2</v>
      </c>
      <c r="V494">
        <v>2.8702375019714301</v>
      </c>
      <c r="W494">
        <v>27.72</v>
      </c>
      <c r="X494">
        <v>28.88</v>
      </c>
      <c r="Y494">
        <v>27.72</v>
      </c>
      <c r="Z494">
        <v>28.88</v>
      </c>
      <c r="AA494">
        <v>24.48</v>
      </c>
      <c r="AB494">
        <v>29.79</v>
      </c>
      <c r="AC494" s="2">
        <f>(Table2[[#This Row],[Close Price]]/Table2[[#This Row],[Day Low]])-1</f>
        <v>5.4112554112555333E-3</v>
      </c>
      <c r="AD494" s="2">
        <f>(Table2[[#This Row],[Day High]]/Table2[[#This Row],[Close Price]])-1</f>
        <v>3.623968424829549E-2</v>
      </c>
      <c r="AE494" s="2">
        <f>(Table2[[#This Row],[Close Price]]/Table2[[#This Row],[Current Week Low]])-1</f>
        <v>5.4112554112555333E-3</v>
      </c>
      <c r="AF494" s="2">
        <f>(Table2[[#This Row],[Current Week High]]/Table2[[#This Row],[Close Price]])-1</f>
        <v>3.623968424829549E-2</v>
      </c>
      <c r="AG494" s="2">
        <f>(Table2[[#This Row],[Close Price]]/Table2[[#This Row],[Current Month Low]])-1</f>
        <v>0.1384803921568627</v>
      </c>
      <c r="AH494" s="2">
        <f>(Table2[[#This Row],[Current Month High]]/Table2[[#This Row],[Close Price]])-1</f>
        <v>6.8891280947255051E-2</v>
      </c>
      <c r="AI494">
        <v>40.1148188015787</v>
      </c>
      <c r="AJ494">
        <v>73.105590062111702</v>
      </c>
      <c r="AK494" t="str">
        <f>IF(AND(Table2[[#This Row],[20D EMA]]&gt;Table2[[#This Row],[50D EMA]],Table2[[#This Row],[50D EMA]]&gt;Table2[[#This Row],[200D EMA]]),"Uptrend","Downtrend/NoTrend")</f>
        <v>Downtrend/NoTrend</v>
      </c>
      <c r="AL494">
        <v>0.04</v>
      </c>
      <c r="AM494" t="s">
        <v>10340</v>
      </c>
      <c r="AN494">
        <v>6.01</v>
      </c>
      <c r="AO494" t="s">
        <v>10340</v>
      </c>
      <c r="AP494">
        <v>2.2143811695106E-2</v>
      </c>
      <c r="AQ494">
        <f>(Table2[[#This Row],[Sharpe Ratio]]-AVERAGE(Table2[Sharpe Ratio]))/_xlfn.STDEV.P(Table2[Sharpe Ratio])</f>
        <v>-0.49806219262406765</v>
      </c>
      <c r="AR4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4">
        <f>_xlfn.RANK.AVG(Table2[[#This Row],[1Y Return vs Nifty Z-Score]],Table2[1Y Return vs Nifty Z-Score])</f>
        <v>304</v>
      </c>
      <c r="AT494">
        <f>_xlfn.RANK.AVG(Table2[[#This Row],[6M Return vs Nifty Z-Score]],Table2[6M Return vs Nifty Z-Score])</f>
        <v>620</v>
      </c>
      <c r="AU494">
        <f>_xlfn.RANK.AVG(Table2[[#This Row],[Sharpe Ratio Z-Score]],Table2[Sharpe Ratio Z-Score])</f>
        <v>472</v>
      </c>
      <c r="AV494">
        <f>(Table2[[#This Row],[Rank 1Y]]+Table2[[#This Row],[Rank 6M]]+Table2[[#This Row],[Rank Sharpe]])/3</f>
        <v>465.33333333333331</v>
      </c>
    </row>
    <row r="495" spans="1:48" x14ac:dyDescent="0.3">
      <c r="A495" t="s">
        <v>346</v>
      </c>
      <c r="B495" t="s">
        <v>347</v>
      </c>
      <c r="C495" t="s">
        <v>10303</v>
      </c>
      <c r="D495" t="s">
        <v>130</v>
      </c>
      <c r="E495">
        <v>74480</v>
      </c>
      <c r="F495">
        <v>931</v>
      </c>
      <c r="G495">
        <v>7.4767418005530102</v>
      </c>
      <c r="H495">
        <f>(Table2[[#This Row],[1Y Return vs Nifty]]-AVERAGE(Table2[1Y Return vs Nifty]))/_xlfn.STDEV.P(Table2[1Y Return vs Nifty])</f>
        <v>-0.33870035869771226</v>
      </c>
      <c r="I495">
        <v>-5.9956679249598697</v>
      </c>
      <c r="J495">
        <f>(Table2[[#This Row],[1M Return vs Nifty]]-AVERAGE(Table2[1M Return vs Nifty]))/_xlfn.STDEV.P(Table2[1M Return vs Nifty])</f>
        <v>-0.70807459956366126</v>
      </c>
      <c r="K495">
        <v>-16.9193746773729</v>
      </c>
      <c r="L495">
        <f>(Table2[[#This Row],[6M Return vs Nifty]]-AVERAGE(Table2[6M Return vs Nifty]))/_xlfn.STDEV.P(Table2[6M Return vs Nifty])</f>
        <v>-0.81065137395826381</v>
      </c>
      <c r="M495">
        <v>-2.1814030570393301</v>
      </c>
      <c r="N495">
        <f>(Table2[[#This Row],[1W Return vs Nifty]]-AVERAGE(Table2[1W Return vs Nifty]))/_xlfn.STDEV.P(Table2[1W Return vs Nifty])</f>
        <v>-0.62548096402643483</v>
      </c>
      <c r="O495">
        <v>942.93</v>
      </c>
      <c r="P495">
        <v>969.12332131193398</v>
      </c>
      <c r="Q495">
        <v>925.15701353087798</v>
      </c>
      <c r="R495">
        <v>45.957199419193401</v>
      </c>
      <c r="S495" s="2">
        <f>(Table2[[#This Row],[Close Price]]-Table2[[#This Row],[20D EMA]])/Table2[[#This Row],[20D EMA]]</f>
        <v>-1.2652052644416819E-2</v>
      </c>
      <c r="T495" s="2">
        <f>(Table2[[#This Row],[Close Price]]-Table2[[#This Row],[50D EMA]])/Table2[[#This Row],[50D EMA]]</f>
        <v>-3.9337946444550721E-2</v>
      </c>
      <c r="U495" s="2">
        <f>(Table2[[#This Row],[Close Price]]-Table2[[#This Row],[200D EMA]])/Table2[[#This Row],[200D EMA]]</f>
        <v>6.3156700794194534E-3</v>
      </c>
      <c r="V495">
        <v>0.42806482980013399</v>
      </c>
      <c r="W495">
        <v>925.1</v>
      </c>
      <c r="X495">
        <v>931.65</v>
      </c>
      <c r="Y495">
        <v>925.1</v>
      </c>
      <c r="Z495">
        <v>931.65</v>
      </c>
      <c r="AA495">
        <v>906.3</v>
      </c>
      <c r="AB495">
        <v>995</v>
      </c>
      <c r="AC495" s="2">
        <f>(Table2[[#This Row],[Close Price]]/Table2[[#This Row],[Day Low]])-1</f>
        <v>6.3776888984974356E-3</v>
      </c>
      <c r="AD495" s="2">
        <f>(Table2[[#This Row],[Day High]]/Table2[[#This Row],[Close Price]])-1</f>
        <v>6.9817400644467398E-4</v>
      </c>
      <c r="AE495" s="2">
        <f>(Table2[[#This Row],[Close Price]]/Table2[[#This Row],[Current Week Low]])-1</f>
        <v>6.3776888984974356E-3</v>
      </c>
      <c r="AF495" s="2">
        <f>(Table2[[#This Row],[Current Week High]]/Table2[[#This Row],[Close Price]])-1</f>
        <v>6.9817400644467398E-4</v>
      </c>
      <c r="AG495" s="2">
        <f>(Table2[[#This Row],[Close Price]]/Table2[[#This Row],[Current Month Low]])-1</f>
        <v>2.7253668763102867E-2</v>
      </c>
      <c r="AH495" s="2">
        <f>(Table2[[#This Row],[Current Month High]]/Table2[[#This Row],[Close Price]])-1</f>
        <v>6.8743286788399471E-2</v>
      </c>
      <c r="AI495">
        <v>22.330827067669102</v>
      </c>
      <c r="AJ495">
        <v>46.487294469357202</v>
      </c>
      <c r="AK495" t="str">
        <f>IF(AND(Table2[[#This Row],[20D EMA]]&gt;Table2[[#This Row],[50D EMA]],Table2[[#This Row],[50D EMA]]&gt;Table2[[#This Row],[200D EMA]]),"Uptrend","Downtrend/NoTrend")</f>
        <v>Downtrend/NoTrend</v>
      </c>
      <c r="AL495">
        <v>-0.1</v>
      </c>
      <c r="AM495" t="s">
        <v>10339</v>
      </c>
      <c r="AN495">
        <v>0.02</v>
      </c>
      <c r="AO495" t="s">
        <v>10340</v>
      </c>
      <c r="AP495">
        <v>4.4229743078014E-2</v>
      </c>
      <c r="AQ495">
        <f>(Table2[[#This Row],[Sharpe Ratio]]-AVERAGE(Table2[Sharpe Ratio]))/_xlfn.STDEV.P(Table2[Sharpe Ratio])</f>
        <v>-0.24614793587733932</v>
      </c>
      <c r="AR4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5">
        <f>_xlfn.RANK.AVG(Table2[[#This Row],[1Y Return vs Nifty Z-Score]],Table2[1Y Return vs Nifty Z-Score])</f>
        <v>396</v>
      </c>
      <c r="AT495">
        <f>_xlfn.RANK.AVG(Table2[[#This Row],[6M Return vs Nifty Z-Score]],Table2[6M Return vs Nifty Z-Score])</f>
        <v>589</v>
      </c>
      <c r="AU495">
        <f>_xlfn.RANK.AVG(Table2[[#This Row],[Sharpe Ratio Z-Score]],Table2[Sharpe Ratio Z-Score])</f>
        <v>413</v>
      </c>
      <c r="AV495">
        <f>(Table2[[#This Row],[Rank 1Y]]+Table2[[#This Row],[Rank 6M]]+Table2[[#This Row],[Rank Sharpe]])/3</f>
        <v>466</v>
      </c>
    </row>
    <row r="496" spans="1:48" x14ac:dyDescent="0.3">
      <c r="A496" t="s">
        <v>756</v>
      </c>
      <c r="B496" t="s">
        <v>757</v>
      </c>
      <c r="C496" t="s">
        <v>10294</v>
      </c>
      <c r="D496" t="s">
        <v>294</v>
      </c>
      <c r="E496">
        <v>22000.232627124999</v>
      </c>
      <c r="F496">
        <v>1999.75</v>
      </c>
      <c r="G496">
        <v>-2.72531241732089</v>
      </c>
      <c r="H496">
        <f>(Table2[[#This Row],[1Y Return vs Nifty]]-AVERAGE(Table2[1Y Return vs Nifty]))/_xlfn.STDEV.P(Table2[1Y Return vs Nifty])</f>
        <v>-0.50049383906757239</v>
      </c>
      <c r="I496">
        <v>11.085894836863</v>
      </c>
      <c r="J496">
        <f>(Table2[[#This Row],[1M Return vs Nifty]]-AVERAGE(Table2[1M Return vs Nifty]))/_xlfn.STDEV.P(Table2[1M Return vs Nifty])</f>
        <v>0.89862522492628283</v>
      </c>
      <c r="K496">
        <v>-17.175954292686999</v>
      </c>
      <c r="L496">
        <f>(Table2[[#This Row],[6M Return vs Nifty]]-AVERAGE(Table2[6M Return vs Nifty]))/_xlfn.STDEV.P(Table2[6M Return vs Nifty])</f>
        <v>-0.81945544222384414</v>
      </c>
      <c r="M496">
        <v>7.5717174796889202</v>
      </c>
      <c r="N496">
        <f>(Table2[[#This Row],[1W Return vs Nifty]]-AVERAGE(Table2[1W Return vs Nifty]))/_xlfn.STDEV.P(Table2[1W Return vs Nifty])</f>
        <v>1.4626892240178178</v>
      </c>
      <c r="O496">
        <v>1842.11</v>
      </c>
      <c r="P496">
        <v>1826.4102867159199</v>
      </c>
      <c r="Q496">
        <v>1826.8790226633701</v>
      </c>
      <c r="R496">
        <v>76.301211267981401</v>
      </c>
      <c r="S496" s="2">
        <f>(Table2[[#This Row],[Close Price]]-Table2[[#This Row],[20D EMA]])/Table2[[#This Row],[20D EMA]]</f>
        <v>8.5575779947994479E-2</v>
      </c>
      <c r="T496" s="2">
        <f>(Table2[[#This Row],[Close Price]]-Table2[[#This Row],[50D EMA]])/Table2[[#This Row],[50D EMA]]</f>
        <v>9.4907324244085003E-2</v>
      </c>
      <c r="U496" s="2">
        <f>(Table2[[#This Row],[Close Price]]-Table2[[#This Row],[200D EMA]])/Table2[[#This Row],[200D EMA]]</f>
        <v>9.462639572302102E-2</v>
      </c>
      <c r="V496">
        <v>1.2089858773992901</v>
      </c>
      <c r="W496">
        <v>1971.15</v>
      </c>
      <c r="X496">
        <v>2034.85</v>
      </c>
      <c r="Y496">
        <v>1971.15</v>
      </c>
      <c r="Z496">
        <v>2034.85</v>
      </c>
      <c r="AA496">
        <v>1651.5</v>
      </c>
      <c r="AB496">
        <v>2049.9499999999998</v>
      </c>
      <c r="AC496" s="2">
        <f>(Table2[[#This Row],[Close Price]]/Table2[[#This Row],[Day Low]])-1</f>
        <v>1.4509296603505417E-2</v>
      </c>
      <c r="AD496" s="2">
        <f>(Table2[[#This Row],[Day High]]/Table2[[#This Row],[Close Price]])-1</f>
        <v>1.7552194024252898E-2</v>
      </c>
      <c r="AE496" s="2">
        <f>(Table2[[#This Row],[Close Price]]/Table2[[#This Row],[Current Week Low]])-1</f>
        <v>1.4509296603505417E-2</v>
      </c>
      <c r="AF496" s="2">
        <f>(Table2[[#This Row],[Current Week High]]/Table2[[#This Row],[Close Price]])-1</f>
        <v>1.7552194024252898E-2</v>
      </c>
      <c r="AG496" s="2">
        <f>(Table2[[#This Row],[Close Price]]/Table2[[#This Row],[Current Month Low]])-1</f>
        <v>0.21086890705419314</v>
      </c>
      <c r="AH496" s="2">
        <f>(Table2[[#This Row],[Current Month High]]/Table2[[#This Row],[Close Price]])-1</f>
        <v>2.5103137892236393E-2</v>
      </c>
      <c r="AI496">
        <v>22.962870358794799</v>
      </c>
      <c r="AJ496">
        <v>29.677063744244801</v>
      </c>
      <c r="AK496" t="str">
        <f>IF(AND(Table2[[#This Row],[20D EMA]]&gt;Table2[[#This Row],[50D EMA]],Table2[[#This Row],[50D EMA]]&gt;Table2[[#This Row],[200D EMA]]),"Uptrend","Downtrend/NoTrend")</f>
        <v>Downtrend/NoTrend</v>
      </c>
      <c r="AL496">
        <v>-0.12</v>
      </c>
      <c r="AM496" t="s">
        <v>10339</v>
      </c>
      <c r="AN496">
        <v>17.48</v>
      </c>
      <c r="AO496" t="s">
        <v>10340</v>
      </c>
      <c r="AP496">
        <v>7.4784455345765E-2</v>
      </c>
      <c r="AQ496">
        <f>(Table2[[#This Row],[Sharpe Ratio]]-AVERAGE(Table2[Sharpe Ratio]))/_xlfn.STDEV.P(Table2[Sharpe Ratio])</f>
        <v>0.10236204985037907</v>
      </c>
      <c r="AR4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6">
        <f>_xlfn.RANK.AVG(Table2[[#This Row],[1Y Return vs Nifty Z-Score]],Table2[1Y Return vs Nifty Z-Score])</f>
        <v>480</v>
      </c>
      <c r="AT496">
        <f>_xlfn.RANK.AVG(Table2[[#This Row],[6M Return vs Nifty Z-Score]],Table2[6M Return vs Nifty Z-Score])</f>
        <v>592</v>
      </c>
      <c r="AU496">
        <f>_xlfn.RANK.AVG(Table2[[#This Row],[Sharpe Ratio Z-Score]],Table2[Sharpe Ratio Z-Score])</f>
        <v>327</v>
      </c>
      <c r="AV496">
        <f>(Table2[[#This Row],[Rank 1Y]]+Table2[[#This Row],[Rank 6M]]+Table2[[#This Row],[Rank Sharpe]])/3</f>
        <v>466.33333333333331</v>
      </c>
    </row>
    <row r="497" spans="1:48" x14ac:dyDescent="0.3">
      <c r="A497" t="s">
        <v>1293</v>
      </c>
      <c r="B497" t="s">
        <v>1294</v>
      </c>
      <c r="C497" t="s">
        <v>10294</v>
      </c>
      <c r="D497" t="s">
        <v>294</v>
      </c>
      <c r="E497">
        <v>8808.0197148899897</v>
      </c>
      <c r="F497">
        <v>747.45</v>
      </c>
      <c r="G497">
        <v>-0.74767016283640997</v>
      </c>
      <c r="H497">
        <f>(Table2[[#This Row],[1Y Return vs Nifty]]-AVERAGE(Table2[1Y Return vs Nifty]))/_xlfn.STDEV.P(Table2[1Y Return vs Nifty])</f>
        <v>-0.469130584526251</v>
      </c>
      <c r="I497">
        <v>-10.787684598537201</v>
      </c>
      <c r="J497">
        <f>(Table2[[#This Row],[1M Return vs Nifty]]-AVERAGE(Table2[1M Return vs Nifty]))/_xlfn.STDEV.P(Table2[1M Return vs Nifty])</f>
        <v>-1.158813940907623</v>
      </c>
      <c r="K497">
        <v>-22.087943338376899</v>
      </c>
      <c r="L497">
        <f>(Table2[[#This Row],[6M Return vs Nifty]]-AVERAGE(Table2[6M Return vs Nifty]))/_xlfn.STDEV.P(Table2[6M Return vs Nifty])</f>
        <v>-0.98800151641253753</v>
      </c>
      <c r="M497">
        <v>-0.31167782066645999</v>
      </c>
      <c r="N497">
        <f>(Table2[[#This Row],[1W Return vs Nifty]]-AVERAGE(Table2[1W Return vs Nifty]))/_xlfn.STDEV.P(Table2[1W Return vs Nifty])</f>
        <v>-0.22516759932177319</v>
      </c>
      <c r="O497">
        <v>755.14</v>
      </c>
      <c r="P497">
        <v>761.95639845750895</v>
      </c>
      <c r="Q497">
        <v>712.74529454192395</v>
      </c>
      <c r="R497">
        <v>49.891838728896403</v>
      </c>
      <c r="S497" s="2">
        <f>(Table2[[#This Row],[Close Price]]-Table2[[#This Row],[20D EMA]])/Table2[[#This Row],[20D EMA]]</f>
        <v>-1.0183542124639062E-2</v>
      </c>
      <c r="T497" s="2">
        <f>(Table2[[#This Row],[Close Price]]-Table2[[#This Row],[50D EMA]])/Table2[[#This Row],[50D EMA]]</f>
        <v>-1.9038357689331573E-2</v>
      </c>
      <c r="U497" s="2">
        <f>(Table2[[#This Row],[Close Price]]-Table2[[#This Row],[200D EMA]])/Table2[[#This Row],[200D EMA]]</f>
        <v>4.8691595334039411E-2</v>
      </c>
      <c r="V497">
        <v>1.2928695907917001</v>
      </c>
      <c r="W497">
        <v>743.6</v>
      </c>
      <c r="X497">
        <v>768.5</v>
      </c>
      <c r="Y497">
        <v>743.6</v>
      </c>
      <c r="Z497">
        <v>768.5</v>
      </c>
      <c r="AA497">
        <v>710.05</v>
      </c>
      <c r="AB497">
        <v>836.95</v>
      </c>
      <c r="AC497" s="2">
        <f>(Table2[[#This Row],[Close Price]]/Table2[[#This Row],[Day Low]])-1</f>
        <v>5.177514792899407E-3</v>
      </c>
      <c r="AD497" s="2">
        <f>(Table2[[#This Row],[Day High]]/Table2[[#This Row],[Close Price]])-1</f>
        <v>2.8162418890895546E-2</v>
      </c>
      <c r="AE497" s="2">
        <f>(Table2[[#This Row],[Close Price]]/Table2[[#This Row],[Current Week Low]])-1</f>
        <v>5.177514792899407E-3</v>
      </c>
      <c r="AF497" s="2">
        <f>(Table2[[#This Row],[Current Week High]]/Table2[[#This Row],[Close Price]])-1</f>
        <v>2.8162418890895546E-2</v>
      </c>
      <c r="AG497" s="2">
        <f>(Table2[[#This Row],[Close Price]]/Table2[[#This Row],[Current Month Low]])-1</f>
        <v>5.2672347017815868E-2</v>
      </c>
      <c r="AH497" s="2">
        <f>(Table2[[#This Row],[Current Month High]]/Table2[[#This Row],[Close Price]])-1</f>
        <v>0.11974045086627871</v>
      </c>
      <c r="AI497">
        <v>23.312596160278201</v>
      </c>
      <c r="AJ497">
        <v>41.549095729571</v>
      </c>
      <c r="AK497" t="str">
        <f>IF(AND(Table2[[#This Row],[20D EMA]]&gt;Table2[[#This Row],[50D EMA]],Table2[[#This Row],[50D EMA]]&gt;Table2[[#This Row],[200D EMA]]),"Uptrend","Downtrend/NoTrend")</f>
        <v>Downtrend/NoTrend</v>
      </c>
      <c r="AL497">
        <v>-0.15</v>
      </c>
      <c r="AM497" t="s">
        <v>10339</v>
      </c>
      <c r="AN497">
        <v>-4.1399999999999997</v>
      </c>
      <c r="AO497" t="s">
        <v>10339</v>
      </c>
      <c r="AP497">
        <v>8.4233345679719004E-2</v>
      </c>
      <c r="AQ497">
        <f>(Table2[[#This Row],[Sharpe Ratio]]-AVERAGE(Table2[Sharpe Ratio]))/_xlfn.STDEV.P(Table2[Sharpe Ratio])</f>
        <v>0.21013700143795205</v>
      </c>
      <c r="AR4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7">
        <f>_xlfn.RANK.AVG(Table2[[#This Row],[1Y Return vs Nifty Z-Score]],Table2[1Y Return vs Nifty Z-Score])</f>
        <v>464</v>
      </c>
      <c r="AT497">
        <f>_xlfn.RANK.AVG(Table2[[#This Row],[6M Return vs Nifty Z-Score]],Table2[6M Return vs Nifty Z-Score])</f>
        <v>647</v>
      </c>
      <c r="AU497">
        <f>_xlfn.RANK.AVG(Table2[[#This Row],[Sharpe Ratio Z-Score]],Table2[Sharpe Ratio Z-Score])</f>
        <v>289</v>
      </c>
      <c r="AV497">
        <f>(Table2[[#This Row],[Rank 1Y]]+Table2[[#This Row],[Rank 6M]]+Table2[[#This Row],[Rank Sharpe]])/3</f>
        <v>466.66666666666669</v>
      </c>
    </row>
    <row r="498" spans="1:48" x14ac:dyDescent="0.3">
      <c r="A498" t="s">
        <v>1082</v>
      </c>
      <c r="B498" t="s">
        <v>1083</v>
      </c>
      <c r="C498" t="s">
        <v>10295</v>
      </c>
      <c r="D498" t="s">
        <v>24</v>
      </c>
      <c r="E498">
        <v>12050.239692609</v>
      </c>
      <c r="F498">
        <v>109.43</v>
      </c>
      <c r="G498">
        <v>-4.8985510368741201</v>
      </c>
      <c r="H498">
        <f>(Table2[[#This Row],[1Y Return vs Nifty]]-AVERAGE(Table2[1Y Return vs Nifty]))/_xlfn.STDEV.P(Table2[1Y Return vs Nifty])</f>
        <v>-0.53495903915597021</v>
      </c>
      <c r="I498">
        <v>0.89379771810777497</v>
      </c>
      <c r="J498">
        <f>(Table2[[#This Row],[1M Return vs Nifty]]-AVERAGE(Table2[1M Return vs Nifty]))/_xlfn.STDEV.P(Table2[1M Return vs Nifty])</f>
        <v>-6.0048222007266276E-2</v>
      </c>
      <c r="K498">
        <v>-35.1712132017907</v>
      </c>
      <c r="L498">
        <f>(Table2[[#This Row],[6M Return vs Nifty]]-AVERAGE(Table2[6M Return vs Nifty]))/_xlfn.STDEV.P(Table2[6M Return vs Nifty])</f>
        <v>-1.4369304029630008</v>
      </c>
      <c r="M498">
        <v>-1.4733155789046899</v>
      </c>
      <c r="N498">
        <f>(Table2[[#This Row],[1W Return vs Nifty]]-AVERAGE(Table2[1W Return vs Nifty]))/_xlfn.STDEV.P(Table2[1W Return vs Nifty])</f>
        <v>-0.47387746883737603</v>
      </c>
      <c r="O498">
        <v>111.05</v>
      </c>
      <c r="P498">
        <v>113.98179657591</v>
      </c>
      <c r="Q498">
        <v>115.933887015971</v>
      </c>
      <c r="R498">
        <v>41.596302128363099</v>
      </c>
      <c r="S498" s="2">
        <f>(Table2[[#This Row],[Close Price]]-Table2[[#This Row],[20D EMA]])/Table2[[#This Row],[20D EMA]]</f>
        <v>-1.4588023412876995E-2</v>
      </c>
      <c r="T498" s="2">
        <f>(Table2[[#This Row],[Close Price]]-Table2[[#This Row],[50D EMA]])/Table2[[#This Row],[50D EMA]]</f>
        <v>-3.9934416833643856E-2</v>
      </c>
      <c r="U498" s="2">
        <f>(Table2[[#This Row],[Close Price]]-Table2[[#This Row],[200D EMA]])/Table2[[#This Row],[200D EMA]]</f>
        <v>-5.6099965104033964E-2</v>
      </c>
      <c r="V498">
        <v>0.46497995517934898</v>
      </c>
      <c r="W498">
        <v>109.1</v>
      </c>
      <c r="X498">
        <v>111.39</v>
      </c>
      <c r="Y498">
        <v>109.1</v>
      </c>
      <c r="Z498">
        <v>111.39</v>
      </c>
      <c r="AA498">
        <v>107.65</v>
      </c>
      <c r="AB498">
        <v>123.7</v>
      </c>
      <c r="AC498" s="2">
        <f>(Table2[[#This Row],[Close Price]]/Table2[[#This Row],[Day Low]])-1</f>
        <v>3.0247479376719344E-3</v>
      </c>
      <c r="AD498" s="2">
        <f>(Table2[[#This Row],[Day High]]/Table2[[#This Row],[Close Price]])-1</f>
        <v>1.7910993329068647E-2</v>
      </c>
      <c r="AE498" s="2">
        <f>(Table2[[#This Row],[Close Price]]/Table2[[#This Row],[Current Week Low]])-1</f>
        <v>3.0247479376719344E-3</v>
      </c>
      <c r="AF498" s="2">
        <f>(Table2[[#This Row],[Current Week High]]/Table2[[#This Row],[Close Price]])-1</f>
        <v>1.7910993329068647E-2</v>
      </c>
      <c r="AG498" s="2">
        <f>(Table2[[#This Row],[Close Price]]/Table2[[#This Row],[Current Month Low]])-1</f>
        <v>1.6535067347886789E-2</v>
      </c>
      <c r="AH498" s="2">
        <f>(Table2[[#This Row],[Current Month High]]/Table2[[#This Row],[Close Price]])-1</f>
        <v>0.1304029973499039</v>
      </c>
      <c r="AI498">
        <v>39.358494014438399</v>
      </c>
      <c r="AJ498">
        <v>29.0448113207547</v>
      </c>
      <c r="AK498" t="str">
        <f>IF(AND(Table2[[#This Row],[20D EMA]]&gt;Table2[[#This Row],[50D EMA]],Table2[[#This Row],[50D EMA]]&gt;Table2[[#This Row],[200D EMA]]),"Uptrend","Downtrend/NoTrend")</f>
        <v>Downtrend/NoTrend</v>
      </c>
      <c r="AL498">
        <v>-0.1</v>
      </c>
      <c r="AM498" t="s">
        <v>10339</v>
      </c>
      <c r="AN498">
        <v>-5.3</v>
      </c>
      <c r="AO498" t="s">
        <v>10339</v>
      </c>
      <c r="AP498">
        <v>0.119471242850343</v>
      </c>
      <c r="AQ498">
        <f>(Table2[[#This Row],[Sharpe Ratio]]-AVERAGE(Table2[Sharpe Ratio]))/_xlfn.STDEV.P(Table2[Sharpe Ratio])</f>
        <v>0.61206384442022799</v>
      </c>
      <c r="AR4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8">
        <f>_xlfn.RANK.AVG(Table2[[#This Row],[1Y Return vs Nifty Z-Score]],Table2[1Y Return vs Nifty Z-Score])</f>
        <v>492</v>
      </c>
      <c r="AT498">
        <f>_xlfn.RANK.AVG(Table2[[#This Row],[6M Return vs Nifty Z-Score]],Table2[6M Return vs Nifty Z-Score])</f>
        <v>714</v>
      </c>
      <c r="AU498">
        <f>_xlfn.RANK.AVG(Table2[[#This Row],[Sharpe Ratio Z-Score]],Table2[Sharpe Ratio Z-Score])</f>
        <v>195</v>
      </c>
      <c r="AV498">
        <f>(Table2[[#This Row],[Rank 1Y]]+Table2[[#This Row],[Rank 6M]]+Table2[[#This Row],[Rank Sharpe]])/3</f>
        <v>467</v>
      </c>
    </row>
    <row r="499" spans="1:48" x14ac:dyDescent="0.3">
      <c r="A499" t="s">
        <v>281</v>
      </c>
      <c r="B499" t="s">
        <v>282</v>
      </c>
      <c r="C499" t="s">
        <v>10299</v>
      </c>
      <c r="D499" t="s">
        <v>283</v>
      </c>
      <c r="E499">
        <v>97485.997445999994</v>
      </c>
      <c r="F499">
        <v>6780</v>
      </c>
      <c r="G499">
        <v>8.3949771845323795</v>
      </c>
      <c r="H499">
        <f>(Table2[[#This Row],[1Y Return vs Nifty]]-AVERAGE(Table2[1Y Return vs Nifty]))/_xlfn.STDEV.P(Table2[1Y Return vs Nifty])</f>
        <v>-0.32413814452005246</v>
      </c>
      <c r="I499">
        <v>6.5896773462103297</v>
      </c>
      <c r="J499">
        <f>(Table2[[#This Row],[1M Return vs Nifty]]-AVERAGE(Table2[1M Return vs Nifty]))/_xlfn.STDEV.P(Table2[1M Return vs Nifty])</f>
        <v>0.47570889380194364</v>
      </c>
      <c r="K499">
        <v>-10.0804204679769</v>
      </c>
      <c r="L499">
        <f>(Table2[[#This Row],[6M Return vs Nifty]]-AVERAGE(Table2[6M Return vs Nifty]))/_xlfn.STDEV.P(Table2[6M Return vs Nifty])</f>
        <v>-0.57598495413768813</v>
      </c>
      <c r="M499">
        <v>0.58339272517681995</v>
      </c>
      <c r="N499">
        <f>(Table2[[#This Row],[1W Return vs Nifty]]-AVERAGE(Table2[1W Return vs Nifty]))/_xlfn.STDEV.P(Table2[1W Return vs Nifty])</f>
        <v>-3.353051014729426E-2</v>
      </c>
      <c r="O499">
        <v>6656.47</v>
      </c>
      <c r="P499">
        <v>6486.0837974264396</v>
      </c>
      <c r="Q499">
        <v>6043.6603746063802</v>
      </c>
      <c r="R499">
        <v>58.901507037792499</v>
      </c>
      <c r="S499" s="2">
        <f>(Table2[[#This Row],[Close Price]]-Table2[[#This Row],[20D EMA]])/Table2[[#This Row],[20D EMA]]</f>
        <v>1.8557884284012359E-2</v>
      </c>
      <c r="T499" s="2">
        <f>(Table2[[#This Row],[Close Price]]-Table2[[#This Row],[50D EMA]])/Table2[[#This Row],[50D EMA]]</f>
        <v>4.5314894434478482E-2</v>
      </c>
      <c r="U499" s="2">
        <f>(Table2[[#This Row],[Close Price]]-Table2[[#This Row],[200D EMA]])/Table2[[#This Row],[200D EMA]]</f>
        <v>0.1218366982511947</v>
      </c>
      <c r="V499">
        <v>1.19216196231247</v>
      </c>
      <c r="W499">
        <v>6608.8</v>
      </c>
      <c r="X499">
        <v>6878</v>
      </c>
      <c r="Y499">
        <v>6608.8</v>
      </c>
      <c r="Z499">
        <v>6878</v>
      </c>
      <c r="AA499">
        <v>6420.95</v>
      </c>
      <c r="AB499">
        <v>6927.4</v>
      </c>
      <c r="AC499" s="2">
        <f>(Table2[[#This Row],[Close Price]]/Table2[[#This Row],[Day Low]])-1</f>
        <v>2.5904854133881994E-2</v>
      </c>
      <c r="AD499" s="2">
        <f>(Table2[[#This Row],[Day High]]/Table2[[#This Row],[Close Price]])-1</f>
        <v>1.4454277286135797E-2</v>
      </c>
      <c r="AE499" s="2">
        <f>(Table2[[#This Row],[Close Price]]/Table2[[#This Row],[Current Week Low]])-1</f>
        <v>2.5904854133881994E-2</v>
      </c>
      <c r="AF499" s="2">
        <f>(Table2[[#This Row],[Current Week High]]/Table2[[#This Row],[Close Price]])-1</f>
        <v>1.4454277286135797E-2</v>
      </c>
      <c r="AG499" s="2">
        <f>(Table2[[#This Row],[Close Price]]/Table2[[#This Row],[Current Month Low]])-1</f>
        <v>5.5918516730390389E-2</v>
      </c>
      <c r="AH499" s="2">
        <f>(Table2[[#This Row],[Current Month High]]/Table2[[#This Row],[Close Price]])-1</f>
        <v>2.1740412979351031E-2</v>
      </c>
      <c r="AI499">
        <v>2.1740412979351</v>
      </c>
      <c r="AJ499">
        <v>43.461701227253499</v>
      </c>
      <c r="AK499" t="str">
        <f>IF(AND(Table2[[#This Row],[20D EMA]]&gt;Table2[[#This Row],[50D EMA]],Table2[[#This Row],[50D EMA]]&gt;Table2[[#This Row],[200D EMA]]),"Uptrend","Downtrend/NoTrend")</f>
        <v>Uptrend</v>
      </c>
      <c r="AL499">
        <v>-0.02</v>
      </c>
      <c r="AM499" t="s">
        <v>10339</v>
      </c>
      <c r="AN499">
        <v>0.89</v>
      </c>
      <c r="AO499" t="s">
        <v>10340</v>
      </c>
      <c r="AP499">
        <v>1.2092661303473E-2</v>
      </c>
      <c r="AQ499">
        <f>(Table2[[#This Row],[Sharpe Ratio]]-AVERAGE(Table2[Sharpe Ratio]))/_xlfn.STDEV.P(Table2[Sharpe Ratio])</f>
        <v>-0.61270658033222269</v>
      </c>
      <c r="AR4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-1.0706512953353138</v>
      </c>
      <c r="AS499">
        <f>_xlfn.RANK.AVG(Table2[[#This Row],[1Y Return vs Nifty Z-Score]],Table2[1Y Return vs Nifty Z-Score])</f>
        <v>389</v>
      </c>
      <c r="AT499">
        <f>_xlfn.RANK.AVG(Table2[[#This Row],[6M Return vs Nifty Z-Score]],Table2[6M Return vs Nifty Z-Score])</f>
        <v>515</v>
      </c>
      <c r="AU499">
        <f>_xlfn.RANK.AVG(Table2[[#This Row],[Sharpe Ratio Z-Score]],Table2[Sharpe Ratio Z-Score])</f>
        <v>499</v>
      </c>
      <c r="AV499">
        <f>(Table2[[#This Row],[Rank 1Y]]+Table2[[#This Row],[Rank 6M]]+Table2[[#This Row],[Rank Sharpe]])/3</f>
        <v>467.66666666666669</v>
      </c>
    </row>
    <row r="500" spans="1:48" x14ac:dyDescent="0.3">
      <c r="A500" t="s">
        <v>1804</v>
      </c>
      <c r="B500" t="s">
        <v>1805</v>
      </c>
      <c r="C500" t="s">
        <v>10305</v>
      </c>
      <c r="D500" t="s">
        <v>253</v>
      </c>
      <c r="E500">
        <v>4204.6619643960003</v>
      </c>
      <c r="F500">
        <v>180.86</v>
      </c>
      <c r="G500">
        <v>-4.0904532752217202</v>
      </c>
      <c r="H500">
        <f>(Table2[[#This Row],[1Y Return vs Nifty]]-AVERAGE(Table2[1Y Return vs Nifty]))/_xlfn.STDEV.P(Table2[1Y Return vs Nifty])</f>
        <v>-0.52214348784202291</v>
      </c>
      <c r="I500">
        <v>8.2018091898150001</v>
      </c>
      <c r="J500">
        <f>(Table2[[#This Row],[1M Return vs Nifty]]-AVERAGE(Table2[1M Return vs Nifty]))/_xlfn.STDEV.P(Table2[1M Return vs Nifty])</f>
        <v>0.62734677297558539</v>
      </c>
      <c r="K500">
        <v>-1.6217211360016399</v>
      </c>
      <c r="L500">
        <f>(Table2[[#This Row],[6M Return vs Nifty]]-AVERAGE(Table2[6M Return vs Nifty]))/_xlfn.STDEV.P(Table2[6M Return vs Nifty])</f>
        <v>-0.28573989213008072</v>
      </c>
      <c r="M500">
        <v>4.1492243286547996</v>
      </c>
      <c r="N500">
        <f>(Table2[[#This Row],[1W Return vs Nifty]]-AVERAGE(Table2[1W Return vs Nifty]))/_xlfn.STDEV.P(Table2[1W Return vs Nifty])</f>
        <v>0.72992393727067884</v>
      </c>
      <c r="O500">
        <v>168.08</v>
      </c>
      <c r="P500">
        <v>158.95682758617801</v>
      </c>
      <c r="Q500">
        <v>146.802325169867</v>
      </c>
      <c r="R500">
        <v>72.195886064240199</v>
      </c>
      <c r="S500" s="2">
        <f>(Table2[[#This Row],[Close Price]]-Table2[[#This Row],[20D EMA]])/Table2[[#This Row],[20D EMA]]</f>
        <v>7.6035221323179442E-2</v>
      </c>
      <c r="T500" s="2">
        <f>(Table2[[#This Row],[Close Price]]-Table2[[#This Row],[50D EMA]])/Table2[[#This Row],[50D EMA]]</f>
        <v>0.1377932155946385</v>
      </c>
      <c r="U500" s="2">
        <f>(Table2[[#This Row],[Close Price]]-Table2[[#This Row],[200D EMA]])/Table2[[#This Row],[200D EMA]]</f>
        <v>0.23199683513680319</v>
      </c>
      <c r="V500">
        <v>1.1939493707528199</v>
      </c>
      <c r="W500">
        <v>176.27</v>
      </c>
      <c r="X500">
        <v>182.75</v>
      </c>
      <c r="Y500">
        <v>176.27</v>
      </c>
      <c r="Z500">
        <v>182.75</v>
      </c>
      <c r="AA500">
        <v>153.11000000000001</v>
      </c>
      <c r="AB500">
        <v>182.75</v>
      </c>
      <c r="AC500" s="2">
        <f>(Table2[[#This Row],[Close Price]]/Table2[[#This Row],[Day Low]])-1</f>
        <v>2.6039598343450487E-2</v>
      </c>
      <c r="AD500" s="2">
        <f>(Table2[[#This Row],[Day High]]/Table2[[#This Row],[Close Price]])-1</f>
        <v>1.0450071878801204E-2</v>
      </c>
      <c r="AE500" s="2">
        <f>(Table2[[#This Row],[Close Price]]/Table2[[#This Row],[Current Week Low]])-1</f>
        <v>2.6039598343450487E-2</v>
      </c>
      <c r="AF500" s="2">
        <f>(Table2[[#This Row],[Current Week High]]/Table2[[#This Row],[Close Price]])-1</f>
        <v>1.0450071878801204E-2</v>
      </c>
      <c r="AG500" s="2">
        <f>(Table2[[#This Row],[Close Price]]/Table2[[#This Row],[Current Month Low]])-1</f>
        <v>0.18124224413820134</v>
      </c>
      <c r="AH500" s="2">
        <f>(Table2[[#This Row],[Current Month High]]/Table2[[#This Row],[Close Price]])-1</f>
        <v>1.0450071878801204E-2</v>
      </c>
      <c r="AI500">
        <v>1.0450071878801199</v>
      </c>
      <c r="AJ500">
        <v>61.410084783578696</v>
      </c>
      <c r="AK500" t="str">
        <f>IF(AND(Table2[[#This Row],[20D EMA]]&gt;Table2[[#This Row],[50D EMA]],Table2[[#This Row],[50D EMA]]&gt;Table2[[#This Row],[200D EMA]]),"Uptrend","Downtrend/NoTrend")</f>
        <v>Uptrend</v>
      </c>
      <c r="AL500">
        <v>0.38</v>
      </c>
      <c r="AM500" t="s">
        <v>10340</v>
      </c>
      <c r="AN500">
        <v>14.17</v>
      </c>
      <c r="AO500" t="s">
        <v>10340</v>
      </c>
      <c r="AP500">
        <v>1.5395173148239001E-2</v>
      </c>
      <c r="AQ500">
        <f>(Table2[[#This Row],[Sharpe Ratio]]-AVERAGE(Table2[Sharpe Ratio]))/_xlfn.STDEV.P(Table2[Sharpe Ratio])</f>
        <v>-0.57503781271958188</v>
      </c>
      <c r="AR5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-2.5650482445421452E-2</v>
      </c>
      <c r="AS500">
        <f>_xlfn.RANK.AVG(Table2[[#This Row],[1Y Return vs Nifty Z-Score]],Table2[1Y Return vs Nifty Z-Score])</f>
        <v>489</v>
      </c>
      <c r="AT500">
        <f>_xlfn.RANK.AVG(Table2[[#This Row],[6M Return vs Nifty Z-Score]],Table2[6M Return vs Nifty Z-Score])</f>
        <v>420</v>
      </c>
      <c r="AU500">
        <f>_xlfn.RANK.AVG(Table2[[#This Row],[Sharpe Ratio Z-Score]],Table2[Sharpe Ratio Z-Score])</f>
        <v>494</v>
      </c>
      <c r="AV500">
        <f>(Table2[[#This Row],[Rank 1Y]]+Table2[[#This Row],[Rank 6M]]+Table2[[#This Row],[Rank Sharpe]])/3</f>
        <v>467.66666666666669</v>
      </c>
    </row>
    <row r="501" spans="1:48" x14ac:dyDescent="0.3">
      <c r="A501" t="s">
        <v>533</v>
      </c>
      <c r="B501" t="s">
        <v>534</v>
      </c>
      <c r="C501" t="s">
        <v>10295</v>
      </c>
      <c r="D501" t="s">
        <v>54</v>
      </c>
      <c r="E501">
        <v>38927.430032819997</v>
      </c>
      <c r="F501">
        <v>315.35000000000002</v>
      </c>
      <c r="G501">
        <v>-22.080343761826601</v>
      </c>
      <c r="H501">
        <f>(Table2[[#This Row],[1Y Return vs Nifty]]-AVERAGE(Table2[1Y Return vs Nifty]))/_xlfn.STDEV.P(Table2[1Y Return vs Nifty])</f>
        <v>-0.80744357850425585</v>
      </c>
      <c r="I501">
        <v>4.6463838215423801</v>
      </c>
      <c r="J501">
        <f>(Table2[[#This Row],[1M Return vs Nifty]]-AVERAGE(Table2[1M Return vs Nifty]))/_xlfn.STDEV.P(Table2[1M Return vs Nifty])</f>
        <v>0.29292179120763501</v>
      </c>
      <c r="K501">
        <v>-4.5964571560996497</v>
      </c>
      <c r="L501">
        <f>(Table2[[#This Row],[6M Return vs Nifty]]-AVERAGE(Table2[6M Return vs Nifty]))/_xlfn.STDEV.P(Table2[6M Return vs Nifty])</f>
        <v>-0.38781261119999827</v>
      </c>
      <c r="M501">
        <v>0.72151482120291899</v>
      </c>
      <c r="N501">
        <f>(Table2[[#This Row],[1W Return vs Nifty]]-AVERAGE(Table2[1W Return vs Nifty]))/_xlfn.STDEV.P(Table2[1W Return vs Nifty])</f>
        <v>-3.958185869567369E-3</v>
      </c>
      <c r="O501">
        <v>301.79000000000002</v>
      </c>
      <c r="P501">
        <v>296.98015703814701</v>
      </c>
      <c r="Q501">
        <v>285.391021966621</v>
      </c>
      <c r="R501">
        <v>65.288745776418395</v>
      </c>
      <c r="S501" s="2">
        <f>(Table2[[#This Row],[Close Price]]-Table2[[#This Row],[20D EMA]])/Table2[[#This Row],[20D EMA]]</f>
        <v>4.4931906292455026E-2</v>
      </c>
      <c r="T501" s="2">
        <f>(Table2[[#This Row],[Close Price]]-Table2[[#This Row],[50D EMA]])/Table2[[#This Row],[50D EMA]]</f>
        <v>6.1855455748490995E-2</v>
      </c>
      <c r="U501" s="2">
        <f>(Table2[[#This Row],[Close Price]]-Table2[[#This Row],[200D EMA]])/Table2[[#This Row],[200D EMA]]</f>
        <v>0.10497519447855298</v>
      </c>
      <c r="V501">
        <v>0.83273612798500996</v>
      </c>
      <c r="W501">
        <v>306.5</v>
      </c>
      <c r="X501">
        <v>316.5</v>
      </c>
      <c r="Y501">
        <v>306.5</v>
      </c>
      <c r="Z501">
        <v>316.5</v>
      </c>
      <c r="AA501">
        <v>286</v>
      </c>
      <c r="AB501">
        <v>319.45</v>
      </c>
      <c r="AC501" s="2">
        <f>(Table2[[#This Row],[Close Price]]/Table2[[#This Row],[Day Low]])-1</f>
        <v>2.8874388254486183E-2</v>
      </c>
      <c r="AD501" s="2">
        <f>(Table2[[#This Row],[Day High]]/Table2[[#This Row],[Close Price]])-1</f>
        <v>3.6467417155541249E-3</v>
      </c>
      <c r="AE501" s="2">
        <f>(Table2[[#This Row],[Close Price]]/Table2[[#This Row],[Current Week Low]])-1</f>
        <v>2.8874388254486183E-2</v>
      </c>
      <c r="AF501" s="2">
        <f>(Table2[[#This Row],[Current Week High]]/Table2[[#This Row],[Close Price]])-1</f>
        <v>3.6467417155541249E-3</v>
      </c>
      <c r="AG501" s="2">
        <f>(Table2[[#This Row],[Close Price]]/Table2[[#This Row],[Current Month Low]])-1</f>
        <v>0.1026223776223778</v>
      </c>
      <c r="AH501" s="2">
        <f>(Table2[[#This Row],[Current Month High]]/Table2[[#This Row],[Close Price]])-1</f>
        <v>1.3001426985888687E-2</v>
      </c>
      <c r="AI501">
        <v>1.30014269858886</v>
      </c>
      <c r="AJ501">
        <v>32.862860754160501</v>
      </c>
      <c r="AK501" t="str">
        <f>IF(AND(Table2[[#This Row],[20D EMA]]&gt;Table2[[#This Row],[50D EMA]],Table2[[#This Row],[50D EMA]]&gt;Table2[[#This Row],[200D EMA]]),"Uptrend","Downtrend/NoTrend")</f>
        <v>Uptrend</v>
      </c>
      <c r="AL501">
        <v>7.0000000000000007E-2</v>
      </c>
      <c r="AM501" t="s">
        <v>10340</v>
      </c>
      <c r="AN501">
        <v>3.8</v>
      </c>
      <c r="AO501" t="s">
        <v>10340</v>
      </c>
      <c r="AP501">
        <v>6.7447465231956993E-2</v>
      </c>
      <c r="AQ501">
        <f>(Table2[[#This Row],[Sharpe Ratio]]-AVERAGE(Table2[Sharpe Ratio]))/_xlfn.STDEV.P(Table2[Sharpe Ratio])</f>
        <v>1.8675635216835209E-2</v>
      </c>
      <c r="AR5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-0.8876169491493513</v>
      </c>
      <c r="AS501">
        <f>_xlfn.RANK.AVG(Table2[[#This Row],[1Y Return vs Nifty Z-Score]],Table2[1Y Return vs Nifty Z-Score])</f>
        <v>604</v>
      </c>
      <c r="AT501">
        <f>_xlfn.RANK.AVG(Table2[[#This Row],[6M Return vs Nifty Z-Score]],Table2[6M Return vs Nifty Z-Score])</f>
        <v>453</v>
      </c>
      <c r="AU501">
        <f>_xlfn.RANK.AVG(Table2[[#This Row],[Sharpe Ratio Z-Score]],Table2[Sharpe Ratio Z-Score])</f>
        <v>350</v>
      </c>
      <c r="AV501">
        <f>(Table2[[#This Row],[Rank 1Y]]+Table2[[#This Row],[Rank 6M]]+Table2[[#This Row],[Rank Sharpe]])/3</f>
        <v>469</v>
      </c>
    </row>
    <row r="502" spans="1:48" x14ac:dyDescent="0.3">
      <c r="A502" t="s">
        <v>1961</v>
      </c>
      <c r="B502" t="s">
        <v>1962</v>
      </c>
      <c r="C502" t="s">
        <v>10305</v>
      </c>
      <c r="D502" t="s">
        <v>581</v>
      </c>
      <c r="E502">
        <v>3514.1198399999998</v>
      </c>
      <c r="F502">
        <v>811.8</v>
      </c>
      <c r="G502">
        <v>-15.5047650112193</v>
      </c>
      <c r="H502">
        <f>(Table2[[#This Row],[1Y Return vs Nifty]]-AVERAGE(Table2[1Y Return vs Nifty]))/_xlfn.STDEV.P(Table2[1Y Return vs Nifty])</f>
        <v>-0.70316205354990569</v>
      </c>
      <c r="I502">
        <v>-25.8152017821124</v>
      </c>
      <c r="J502">
        <f>(Table2[[#This Row],[1M Return vs Nifty]]-AVERAGE(Table2[1M Return vs Nifty]))/_xlfn.STDEV.P(Table2[1M Return vs Nifty])</f>
        <v>-2.5723092725720704</v>
      </c>
      <c r="K502">
        <v>-41.611789643776603</v>
      </c>
      <c r="L502">
        <f>(Table2[[#This Row],[6M Return vs Nifty]]-AVERAGE(Table2[6M Return vs Nifty]))/_xlfn.STDEV.P(Table2[6M Return vs Nifty])</f>
        <v>-1.6579272058287207</v>
      </c>
      <c r="M502">
        <v>-0.56519066994786804</v>
      </c>
      <c r="N502">
        <f>(Table2[[#This Row],[1W Return vs Nifty]]-AVERAGE(Table2[1W Return vs Nifty]))/_xlfn.STDEV.P(Table2[1W Return vs Nifty])</f>
        <v>-0.27944540427271819</v>
      </c>
      <c r="O502">
        <v>908.51</v>
      </c>
      <c r="P502">
        <v>1004.04014344846</v>
      </c>
      <c r="Q502">
        <v>988.37776226535004</v>
      </c>
      <c r="R502">
        <v>26.3276379314919</v>
      </c>
      <c r="S502" s="2">
        <f>(Table2[[#This Row],[Close Price]]-Table2[[#This Row],[20D EMA]])/Table2[[#This Row],[20D EMA]]</f>
        <v>-0.10644902092437071</v>
      </c>
      <c r="T502" s="2">
        <f>(Table2[[#This Row],[Close Price]]-Table2[[#This Row],[50D EMA]])/Table2[[#This Row],[50D EMA]]</f>
        <v>-0.19146659095541252</v>
      </c>
      <c r="U502" s="2">
        <f>(Table2[[#This Row],[Close Price]]-Table2[[#This Row],[200D EMA]])/Table2[[#This Row],[200D EMA]]</f>
        <v>-0.17865412295460387</v>
      </c>
      <c r="V502">
        <v>0.932117239298907</v>
      </c>
      <c r="W502">
        <v>809.25</v>
      </c>
      <c r="X502">
        <v>842</v>
      </c>
      <c r="Y502">
        <v>809.25</v>
      </c>
      <c r="Z502">
        <v>842</v>
      </c>
      <c r="AA502">
        <v>800</v>
      </c>
      <c r="AB502">
        <v>1205</v>
      </c>
      <c r="AC502" s="2">
        <f>(Table2[[#This Row],[Close Price]]/Table2[[#This Row],[Day Low]])-1</f>
        <v>3.1510658016682402E-3</v>
      </c>
      <c r="AD502" s="2">
        <f>(Table2[[#This Row],[Day High]]/Table2[[#This Row],[Close Price]])-1</f>
        <v>3.7201281103720119E-2</v>
      </c>
      <c r="AE502" s="2">
        <f>(Table2[[#This Row],[Close Price]]/Table2[[#This Row],[Current Week Low]])-1</f>
        <v>3.1510658016682402E-3</v>
      </c>
      <c r="AF502" s="2">
        <f>(Table2[[#This Row],[Current Week High]]/Table2[[#This Row],[Close Price]])-1</f>
        <v>3.7201281103720119E-2</v>
      </c>
      <c r="AG502" s="2">
        <f>(Table2[[#This Row],[Close Price]]/Table2[[#This Row],[Current Month Low]])-1</f>
        <v>1.4750000000000041E-2</v>
      </c>
      <c r="AH502" s="2">
        <f>(Table2[[#This Row],[Current Month High]]/Table2[[#This Row],[Close Price]])-1</f>
        <v>0.48435575264843567</v>
      </c>
      <c r="AI502">
        <v>84.152500615915201</v>
      </c>
      <c r="AJ502">
        <v>32.495511669658796</v>
      </c>
      <c r="AK502" t="str">
        <f>IF(AND(Table2[[#This Row],[20D EMA]]&gt;Table2[[#This Row],[50D EMA]],Table2[[#This Row],[50D EMA]]&gt;Table2[[#This Row],[200D EMA]]),"Uptrend","Downtrend/NoTrend")</f>
        <v>Downtrend/NoTrend</v>
      </c>
      <c r="AL502">
        <v>-0.3</v>
      </c>
      <c r="AM502" t="s">
        <v>10339</v>
      </c>
      <c r="AN502">
        <v>-8.11</v>
      </c>
      <c r="AO502" t="s">
        <v>10339</v>
      </c>
      <c r="AP502">
        <v>0.15798203024574101</v>
      </c>
      <c r="AQ502">
        <f>(Table2[[#This Row],[Sharpe Ratio]]-AVERAGE(Table2[Sharpe Ratio]))/_xlfn.STDEV.P(Table2[Sharpe Ratio])</f>
        <v>1.0513215879696243</v>
      </c>
      <c r="AR5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2">
        <f>_xlfn.RANK.AVG(Table2[[#This Row],[1Y Return vs Nifty Z-Score]],Table2[1Y Return vs Nifty Z-Score])</f>
        <v>572</v>
      </c>
      <c r="AT502">
        <f>_xlfn.RANK.AVG(Table2[[#This Row],[6M Return vs Nifty Z-Score]],Table2[6M Return vs Nifty Z-Score])</f>
        <v>727</v>
      </c>
      <c r="AU502">
        <f>_xlfn.RANK.AVG(Table2[[#This Row],[Sharpe Ratio Z-Score]],Table2[Sharpe Ratio Z-Score])</f>
        <v>108</v>
      </c>
      <c r="AV502">
        <f>(Table2[[#This Row],[Rank 1Y]]+Table2[[#This Row],[Rank 6M]]+Table2[[#This Row],[Rank Sharpe]])/3</f>
        <v>469</v>
      </c>
    </row>
    <row r="503" spans="1:48" x14ac:dyDescent="0.3">
      <c r="A503" t="s">
        <v>1998</v>
      </c>
      <c r="B503" t="s">
        <v>1999</v>
      </c>
      <c r="C503" t="s">
        <v>10305</v>
      </c>
      <c r="D503" t="s">
        <v>505</v>
      </c>
      <c r="E503">
        <v>3330.71083456</v>
      </c>
      <c r="F503">
        <v>3855.2</v>
      </c>
      <c r="G503">
        <v>-19.846027116894302</v>
      </c>
      <c r="H503">
        <f>(Table2[[#This Row],[1Y Return vs Nifty]]-AVERAGE(Table2[1Y Return vs Nifty]))/_xlfn.STDEV.P(Table2[1Y Return vs Nifty])</f>
        <v>-0.77200974738438555</v>
      </c>
      <c r="I503">
        <v>-7.74229918750392</v>
      </c>
      <c r="J503">
        <f>(Table2[[#This Row],[1M Return vs Nifty]]-AVERAGE(Table2[1M Return vs Nifty]))/_xlfn.STDEV.P(Table2[1M Return vs Nifty])</f>
        <v>-0.8723635573193449</v>
      </c>
      <c r="K503">
        <v>3.2681187836788101</v>
      </c>
      <c r="L503">
        <f>(Table2[[#This Row],[6M Return vs Nifty]]-AVERAGE(Table2[6M Return vs Nifty]))/_xlfn.STDEV.P(Table2[6M Return vs Nifty])</f>
        <v>-0.11795382538457966</v>
      </c>
      <c r="M503">
        <v>1.1803641041958699</v>
      </c>
      <c r="N503">
        <f>(Table2[[#This Row],[1W Return vs Nifty]]-AVERAGE(Table2[1W Return vs Nifty]))/_xlfn.STDEV.P(Table2[1W Return vs Nifty])</f>
        <v>9.4282719689135028E-2</v>
      </c>
      <c r="O503">
        <v>3946.37</v>
      </c>
      <c r="P503">
        <v>3937.6642271894998</v>
      </c>
      <c r="Q503">
        <v>3612.76033560419</v>
      </c>
      <c r="R503">
        <v>41.195487149848098</v>
      </c>
      <c r="S503" s="2">
        <f>(Table2[[#This Row],[Close Price]]-Table2[[#This Row],[20D EMA]])/Table2[[#This Row],[20D EMA]]</f>
        <v>-2.31022433274123E-2</v>
      </c>
      <c r="T503" s="2">
        <f>(Table2[[#This Row],[Close Price]]-Table2[[#This Row],[50D EMA]])/Table2[[#This Row],[50D EMA]]</f>
        <v>-2.0942422317293076E-2</v>
      </c>
      <c r="U503" s="2">
        <f>(Table2[[#This Row],[Close Price]]-Table2[[#This Row],[200D EMA]])/Table2[[#This Row],[200D EMA]]</f>
        <v>6.7106489740417483E-2</v>
      </c>
      <c r="V503">
        <v>0.720243477444242</v>
      </c>
      <c r="W503">
        <v>3818.1</v>
      </c>
      <c r="X503">
        <v>3985.2</v>
      </c>
      <c r="Y503">
        <v>3818.1</v>
      </c>
      <c r="Z503">
        <v>3985.2</v>
      </c>
      <c r="AA503">
        <v>3600</v>
      </c>
      <c r="AB503">
        <v>4339.95</v>
      </c>
      <c r="AC503" s="2">
        <f>(Table2[[#This Row],[Close Price]]/Table2[[#This Row],[Day Low]])-1</f>
        <v>9.7168748854141729E-3</v>
      </c>
      <c r="AD503" s="2">
        <f>(Table2[[#This Row],[Day High]]/Table2[[#This Row],[Close Price]])-1</f>
        <v>3.3720688939613996E-2</v>
      </c>
      <c r="AE503" s="2">
        <f>(Table2[[#This Row],[Close Price]]/Table2[[#This Row],[Current Week Low]])-1</f>
        <v>9.7168748854141729E-3</v>
      </c>
      <c r="AF503" s="2">
        <f>(Table2[[#This Row],[Current Week High]]/Table2[[#This Row],[Close Price]])-1</f>
        <v>3.3720688939613996E-2</v>
      </c>
      <c r="AG503" s="2">
        <f>(Table2[[#This Row],[Close Price]]/Table2[[#This Row],[Current Month Low]])-1</f>
        <v>7.0888888888888779E-2</v>
      </c>
      <c r="AH503" s="2">
        <f>(Table2[[#This Row],[Current Month High]]/Table2[[#This Row],[Close Price]])-1</f>
        <v>0.12573926125752233</v>
      </c>
      <c r="AI503">
        <v>13.9240506329113</v>
      </c>
      <c r="AJ503">
        <v>28.661059938592899</v>
      </c>
      <c r="AK503" t="str">
        <f>IF(AND(Table2[[#This Row],[20D EMA]]&gt;Table2[[#This Row],[50D EMA]],Table2[[#This Row],[50D EMA]]&gt;Table2[[#This Row],[200D EMA]]),"Uptrend","Downtrend/NoTrend")</f>
        <v>Uptrend</v>
      </c>
      <c r="AL503">
        <v>0.04</v>
      </c>
      <c r="AM503" t="s">
        <v>10340</v>
      </c>
      <c r="AN503">
        <v>-4.68</v>
      </c>
      <c r="AO503" t="s">
        <v>10339</v>
      </c>
      <c r="AP503">
        <v>2.5103376402416E-2</v>
      </c>
      <c r="AQ503">
        <f>(Table2[[#This Row],[Sharpe Ratio]]-AVERAGE(Table2[Sharpe Ratio]))/_xlfn.STDEV.P(Table2[Sharpe Ratio])</f>
        <v>-0.46430511303299266</v>
      </c>
      <c r="AR5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-2.1323495234321674</v>
      </c>
      <c r="AS503">
        <f>_xlfn.RANK.AVG(Table2[[#This Row],[1Y Return vs Nifty Z-Score]],Table2[1Y Return vs Nifty Z-Score])</f>
        <v>594</v>
      </c>
      <c r="AT503">
        <f>_xlfn.RANK.AVG(Table2[[#This Row],[6M Return vs Nifty Z-Score]],Table2[6M Return vs Nifty Z-Score])</f>
        <v>349</v>
      </c>
      <c r="AU503">
        <f>_xlfn.RANK.AVG(Table2[[#This Row],[Sharpe Ratio Z-Score]],Table2[Sharpe Ratio Z-Score])</f>
        <v>466</v>
      </c>
      <c r="AV503">
        <f>(Table2[[#This Row],[Rank 1Y]]+Table2[[#This Row],[Rank 6M]]+Table2[[#This Row],[Rank Sharpe]])/3</f>
        <v>469.66666666666669</v>
      </c>
    </row>
    <row r="504" spans="1:48" x14ac:dyDescent="0.3">
      <c r="A504" t="s">
        <v>853</v>
      </c>
      <c r="B504" t="s">
        <v>854</v>
      </c>
      <c r="C504" t="s">
        <v>10305</v>
      </c>
      <c r="D504" t="s">
        <v>514</v>
      </c>
      <c r="E504">
        <v>18294.253243554998</v>
      </c>
      <c r="F504">
        <v>1618.15</v>
      </c>
      <c r="G504">
        <v>5.2466721082709702</v>
      </c>
      <c r="H504">
        <f>(Table2[[#This Row],[1Y Return vs Nifty]]-AVERAGE(Table2[1Y Return vs Nifty]))/_xlfn.STDEV.P(Table2[1Y Return vs Nifty])</f>
        <v>-0.37406683776910526</v>
      </c>
      <c r="I504">
        <v>-5.6940572379941097</v>
      </c>
      <c r="J504">
        <f>(Table2[[#This Row],[1M Return vs Nifty]]-AVERAGE(Table2[1M Return vs Nifty]))/_xlfn.STDEV.P(Table2[1M Return vs Nifty])</f>
        <v>-0.67970495654158081</v>
      </c>
      <c r="K504">
        <v>-3.93301279013279</v>
      </c>
      <c r="L504">
        <f>(Table2[[#This Row],[6M Return vs Nifty]]-AVERAGE(Table2[6M Return vs Nifty]))/_xlfn.STDEV.P(Table2[6M Return vs Nifty])</f>
        <v>-0.36504771040600326</v>
      </c>
      <c r="M504">
        <v>-3.62901852528113</v>
      </c>
      <c r="N504">
        <f>(Table2[[#This Row],[1W Return vs Nifty]]-AVERAGE(Table2[1W Return vs Nifty]))/_xlfn.STDEV.P(Table2[1W Return vs Nifty])</f>
        <v>-0.93541945531758108</v>
      </c>
      <c r="O504">
        <v>1663.32</v>
      </c>
      <c r="P504">
        <v>1694.4134851237</v>
      </c>
      <c r="Q504">
        <v>1599.8623697676401</v>
      </c>
      <c r="R504">
        <v>39.318622053402301</v>
      </c>
      <c r="S504" s="2">
        <f>(Table2[[#This Row],[Close Price]]-Table2[[#This Row],[20D EMA]])/Table2[[#This Row],[20D EMA]]</f>
        <v>-2.7156530312868146E-2</v>
      </c>
      <c r="T504" s="2">
        <f>(Table2[[#This Row],[Close Price]]-Table2[[#This Row],[50D EMA]])/Table2[[#This Row],[50D EMA]]</f>
        <v>-4.5008780792447647E-2</v>
      </c>
      <c r="U504" s="2">
        <f>(Table2[[#This Row],[Close Price]]-Table2[[#This Row],[200D EMA]])/Table2[[#This Row],[200D EMA]]</f>
        <v>1.1430752155897051E-2</v>
      </c>
      <c r="V504">
        <v>0.78005137751689901</v>
      </c>
      <c r="W504">
        <v>1608.5</v>
      </c>
      <c r="X504">
        <v>1644.9</v>
      </c>
      <c r="Y504">
        <v>1608.5</v>
      </c>
      <c r="Z504">
        <v>1644.9</v>
      </c>
      <c r="AA504">
        <v>1556.3</v>
      </c>
      <c r="AB504">
        <v>1790</v>
      </c>
      <c r="AC504" s="2">
        <f>(Table2[[#This Row],[Close Price]]/Table2[[#This Row],[Day Low]])-1</f>
        <v>5.9993783027665337E-3</v>
      </c>
      <c r="AD504" s="2">
        <f>(Table2[[#This Row],[Day High]]/Table2[[#This Row],[Close Price]])-1</f>
        <v>1.6531223928560435E-2</v>
      </c>
      <c r="AE504" s="2">
        <f>(Table2[[#This Row],[Close Price]]/Table2[[#This Row],[Current Week Low]])-1</f>
        <v>5.9993783027665337E-3</v>
      </c>
      <c r="AF504" s="2">
        <f>(Table2[[#This Row],[Current Week High]]/Table2[[#This Row],[Close Price]])-1</f>
        <v>1.6531223928560435E-2</v>
      </c>
      <c r="AG504" s="2">
        <f>(Table2[[#This Row],[Close Price]]/Table2[[#This Row],[Current Month Low]])-1</f>
        <v>3.9741695045942382E-2</v>
      </c>
      <c r="AH504" s="2">
        <f>(Table2[[#This Row],[Current Month High]]/Table2[[#This Row],[Close Price]])-1</f>
        <v>0.10620152643450842</v>
      </c>
      <c r="AI504">
        <v>17.538547106263302</v>
      </c>
      <c r="AJ504">
        <v>42.342540464461599</v>
      </c>
      <c r="AK504" t="str">
        <f>IF(AND(Table2[[#This Row],[20D EMA]]&gt;Table2[[#This Row],[50D EMA]],Table2[[#This Row],[50D EMA]]&gt;Table2[[#This Row],[200D EMA]]),"Uptrend","Downtrend/NoTrend")</f>
        <v>Downtrend/NoTrend</v>
      </c>
      <c r="AL504">
        <v>-0.1</v>
      </c>
      <c r="AM504" t="s">
        <v>10339</v>
      </c>
      <c r="AN504">
        <v>-4.8600000000000003</v>
      </c>
      <c r="AO504" t="s">
        <v>10339</v>
      </c>
      <c r="AQ504">
        <f>(Table2[[#This Row],[Sharpe Ratio]]-AVERAGE(Table2[Sharpe Ratio]))/_xlfn.STDEV.P(Table2[Sharpe Ratio])</f>
        <v>-0.75063663777647549</v>
      </c>
      <c r="AR5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4">
        <f>_xlfn.RANK.AVG(Table2[[#This Row],[1Y Return vs Nifty Z-Score]],Table2[1Y Return vs Nifty Z-Score])</f>
        <v>413</v>
      </c>
      <c r="AT504">
        <f>_xlfn.RANK.AVG(Table2[[#This Row],[6M Return vs Nifty Z-Score]],Table2[6M Return vs Nifty Z-Score])</f>
        <v>449</v>
      </c>
      <c r="AU504">
        <f>_xlfn.RANK.AVG(Table2[[#This Row],[Sharpe Ratio Z-Score]],Table2[Sharpe Ratio Z-Score])</f>
        <v>547.5</v>
      </c>
      <c r="AV504">
        <f>(Table2[[#This Row],[Rank 1Y]]+Table2[[#This Row],[Rank 6M]]+Table2[[#This Row],[Rank Sharpe]])/3</f>
        <v>469.83333333333331</v>
      </c>
    </row>
    <row r="505" spans="1:48" x14ac:dyDescent="0.3">
      <c r="A505" t="s">
        <v>436</v>
      </c>
      <c r="B505" t="s">
        <v>437</v>
      </c>
      <c r="C505" t="s">
        <v>10295</v>
      </c>
      <c r="D505" t="s">
        <v>34</v>
      </c>
      <c r="E505">
        <v>53525.716100562</v>
      </c>
      <c r="F505">
        <v>117.57</v>
      </c>
      <c r="G505">
        <v>5.4747983754036298</v>
      </c>
      <c r="H505">
        <f>(Table2[[#This Row],[1Y Return vs Nifty]]-AVERAGE(Table2[1Y Return vs Nifty]))/_xlfn.STDEV.P(Table2[1Y Return vs Nifty])</f>
        <v>-0.37044900336684217</v>
      </c>
      <c r="I505">
        <v>0.492694444021682</v>
      </c>
      <c r="J505">
        <f>(Table2[[#This Row],[1M Return vs Nifty]]-AVERAGE(Table2[1M Return vs Nifty]))/_xlfn.STDEV.P(Table2[1M Return vs Nifty])</f>
        <v>-9.7776184551584114E-2</v>
      </c>
      <c r="K505">
        <v>-27.051481967068899</v>
      </c>
      <c r="L505">
        <f>(Table2[[#This Row],[6M Return vs Nifty]]-AVERAGE(Table2[6M Return vs Nifty]))/_xlfn.STDEV.P(Table2[6M Return vs Nifty])</f>
        <v>-1.1583164218751303</v>
      </c>
      <c r="M505">
        <v>1.1900605583202499</v>
      </c>
      <c r="N505">
        <f>(Table2[[#This Row],[1W Return vs Nifty]]-AVERAGE(Table2[1W Return vs Nifty]))/_xlfn.STDEV.P(Table2[1W Return vs Nifty])</f>
        <v>9.6358757440951986E-2</v>
      </c>
      <c r="O505">
        <v>119.56</v>
      </c>
      <c r="P505">
        <v>121.830912663066</v>
      </c>
      <c r="Q505">
        <v>120.928487289118</v>
      </c>
      <c r="R505">
        <v>41.309758308131599</v>
      </c>
      <c r="S505" s="2">
        <f>(Table2[[#This Row],[Close Price]]-Table2[[#This Row],[20D EMA]])/Table2[[#This Row],[20D EMA]]</f>
        <v>-1.6644362663098104E-2</v>
      </c>
      <c r="T505" s="2">
        <f>(Table2[[#This Row],[Close Price]]-Table2[[#This Row],[50D EMA]])/Table2[[#This Row],[50D EMA]]</f>
        <v>-3.4973986239846482E-2</v>
      </c>
      <c r="U505" s="2">
        <f>(Table2[[#This Row],[Close Price]]-Table2[[#This Row],[200D EMA]])/Table2[[#This Row],[200D EMA]]</f>
        <v>-2.7772507242966423E-2</v>
      </c>
      <c r="V505">
        <v>0.45581515692810998</v>
      </c>
      <c r="W505">
        <v>117.1</v>
      </c>
      <c r="X505">
        <v>121.49</v>
      </c>
      <c r="Y505">
        <v>117.1</v>
      </c>
      <c r="Z505">
        <v>121.49</v>
      </c>
      <c r="AA505">
        <v>114</v>
      </c>
      <c r="AB505">
        <v>128.19999999999999</v>
      </c>
      <c r="AC505" s="2">
        <f>(Table2[[#This Row],[Close Price]]/Table2[[#This Row],[Day Low]])-1</f>
        <v>4.0136635354397487E-3</v>
      </c>
      <c r="AD505" s="2">
        <f>(Table2[[#This Row],[Day High]]/Table2[[#This Row],[Close Price]])-1</f>
        <v>3.334183890448239E-2</v>
      </c>
      <c r="AE505" s="2">
        <f>(Table2[[#This Row],[Close Price]]/Table2[[#This Row],[Current Week Low]])-1</f>
        <v>4.0136635354397487E-3</v>
      </c>
      <c r="AF505" s="2">
        <f>(Table2[[#This Row],[Current Week High]]/Table2[[#This Row],[Close Price]])-1</f>
        <v>3.334183890448239E-2</v>
      </c>
      <c r="AG505" s="2">
        <f>(Table2[[#This Row],[Close Price]]/Table2[[#This Row],[Current Month Low]])-1</f>
        <v>3.1315789473684186E-2</v>
      </c>
      <c r="AH505" s="2">
        <f>(Table2[[#This Row],[Current Month High]]/Table2[[#This Row],[Close Price]])-1</f>
        <v>9.0414221314961241E-2</v>
      </c>
      <c r="AI505">
        <v>34.345496300076498</v>
      </c>
      <c r="AJ505">
        <v>37.912023460410502</v>
      </c>
      <c r="AK505" t="str">
        <f>IF(AND(Table2[[#This Row],[20D EMA]]&gt;Table2[[#This Row],[50D EMA]],Table2[[#This Row],[50D EMA]]&gt;Table2[[#This Row],[200D EMA]]),"Uptrend","Downtrend/NoTrend")</f>
        <v>Downtrend/NoTrend</v>
      </c>
      <c r="AL505">
        <v>-0.04</v>
      </c>
      <c r="AM505" t="s">
        <v>10339</v>
      </c>
      <c r="AN505">
        <v>-1.0900000000000001</v>
      </c>
      <c r="AO505" t="s">
        <v>10339</v>
      </c>
      <c r="AP505">
        <v>7.516899629663E-2</v>
      </c>
      <c r="AQ505">
        <f>(Table2[[#This Row],[Sharpe Ratio]]-AVERAGE(Table2[Sharpe Ratio]))/_xlfn.STDEV.P(Table2[Sharpe Ratio])</f>
        <v>0.10674816090661481</v>
      </c>
      <c r="AR5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5">
        <f>_xlfn.RANK.AVG(Table2[[#This Row],[1Y Return vs Nifty Z-Score]],Table2[1Y Return vs Nifty Z-Score])</f>
        <v>410</v>
      </c>
      <c r="AT505">
        <f>_xlfn.RANK.AVG(Table2[[#This Row],[6M Return vs Nifty Z-Score]],Table2[6M Return vs Nifty Z-Score])</f>
        <v>681</v>
      </c>
      <c r="AU505">
        <f>_xlfn.RANK.AVG(Table2[[#This Row],[Sharpe Ratio Z-Score]],Table2[Sharpe Ratio Z-Score])</f>
        <v>325</v>
      </c>
      <c r="AV505">
        <f>(Table2[[#This Row],[Rank 1Y]]+Table2[[#This Row],[Rank 6M]]+Table2[[#This Row],[Rank Sharpe]])/3</f>
        <v>472</v>
      </c>
    </row>
    <row r="506" spans="1:48" x14ac:dyDescent="0.3">
      <c r="A506" t="s">
        <v>861</v>
      </c>
      <c r="B506" t="s">
        <v>862</v>
      </c>
      <c r="C506" t="s">
        <v>10296</v>
      </c>
      <c r="D506" t="s">
        <v>27</v>
      </c>
      <c r="E506">
        <v>18051.802631118</v>
      </c>
      <c r="F506">
        <v>92.34</v>
      </c>
      <c r="G506">
        <v>-28.8454329570291</v>
      </c>
      <c r="H506">
        <f>(Table2[[#This Row],[1Y Return vs Nifty]]-AVERAGE(Table2[1Y Return vs Nifty]))/_xlfn.STDEV.P(Table2[1Y Return vs Nifty])</f>
        <v>-0.91473053292826922</v>
      </c>
      <c r="I506">
        <v>-13.548647251477499</v>
      </c>
      <c r="J506">
        <f>(Table2[[#This Row],[1M Return vs Nifty]]-AVERAGE(Table2[1M Return vs Nifty]))/_xlfn.STDEV.P(Table2[1M Return vs Nifty])</f>
        <v>-1.4185113861447163</v>
      </c>
      <c r="K506">
        <v>-9.4209705618684296</v>
      </c>
      <c r="L506">
        <f>(Table2[[#This Row],[6M Return vs Nifty]]-AVERAGE(Table2[6M Return vs Nifty]))/_xlfn.STDEV.P(Table2[6M Return vs Nifty])</f>
        <v>-0.55335711605319293</v>
      </c>
      <c r="M506">
        <v>3.22555867017401</v>
      </c>
      <c r="N506">
        <f>(Table2[[#This Row],[1W Return vs Nifty]]-AVERAGE(Table2[1W Return vs Nifty]))/_xlfn.STDEV.P(Table2[1W Return vs Nifty])</f>
        <v>0.5321645550815125</v>
      </c>
      <c r="O506">
        <v>92.4</v>
      </c>
      <c r="P506">
        <v>88.789027905328894</v>
      </c>
      <c r="Q506">
        <v>85.294162693805006</v>
      </c>
      <c r="R506">
        <v>48.239667972970402</v>
      </c>
      <c r="S506" s="2">
        <f>(Table2[[#This Row],[Close Price]]-Table2[[#This Row],[20D EMA]])/Table2[[#This Row],[20D EMA]]</f>
        <v>-6.4935064935067396E-4</v>
      </c>
      <c r="T506" s="2">
        <f>(Table2[[#This Row],[Close Price]]-Table2[[#This Row],[50D EMA]])/Table2[[#This Row],[50D EMA]]</f>
        <v>3.9993366054838733E-2</v>
      </c>
      <c r="U506" s="2">
        <f>(Table2[[#This Row],[Close Price]]-Table2[[#This Row],[200D EMA]])/Table2[[#This Row],[200D EMA]]</f>
        <v>8.2606324790227906E-2</v>
      </c>
      <c r="V506">
        <v>0.44402500375526999</v>
      </c>
      <c r="W506">
        <v>92.01</v>
      </c>
      <c r="X506">
        <v>94.2</v>
      </c>
      <c r="Y506">
        <v>92.01</v>
      </c>
      <c r="Z506">
        <v>94.2</v>
      </c>
      <c r="AA506">
        <v>87.03</v>
      </c>
      <c r="AB506">
        <v>99.95</v>
      </c>
      <c r="AC506" s="2">
        <f>(Table2[[#This Row],[Close Price]]/Table2[[#This Row],[Day Low]])-1</f>
        <v>3.5865666775349858E-3</v>
      </c>
      <c r="AD506" s="2">
        <f>(Table2[[#This Row],[Day High]]/Table2[[#This Row],[Close Price]])-1</f>
        <v>2.0142949967511425E-2</v>
      </c>
      <c r="AE506" s="2">
        <f>(Table2[[#This Row],[Close Price]]/Table2[[#This Row],[Current Week Low]])-1</f>
        <v>3.5865666775349858E-3</v>
      </c>
      <c r="AF506" s="2">
        <f>(Table2[[#This Row],[Current Week High]]/Table2[[#This Row],[Close Price]])-1</f>
        <v>2.0142949967511425E-2</v>
      </c>
      <c r="AG506" s="2">
        <f>(Table2[[#This Row],[Close Price]]/Table2[[#This Row],[Current Month Low]])-1</f>
        <v>6.1013443640124176E-2</v>
      </c>
      <c r="AH506" s="2">
        <f>(Table2[[#This Row],[Current Month High]]/Table2[[#This Row],[Close Price]])-1</f>
        <v>8.2412822178903999E-2</v>
      </c>
      <c r="AI506">
        <v>20.6411089452025</v>
      </c>
      <c r="AJ506">
        <v>41.952344350499601</v>
      </c>
      <c r="AK506" t="str">
        <f>IF(AND(Table2[[#This Row],[20D EMA]]&gt;Table2[[#This Row],[50D EMA]],Table2[[#This Row],[50D EMA]]&gt;Table2[[#This Row],[200D EMA]]),"Uptrend","Downtrend/NoTrend")</f>
        <v>Uptrend</v>
      </c>
      <c r="AL506">
        <v>0.15</v>
      </c>
      <c r="AM506" t="s">
        <v>10340</v>
      </c>
      <c r="AN506">
        <v>0.59</v>
      </c>
      <c r="AO506" t="s">
        <v>10340</v>
      </c>
      <c r="AP506">
        <v>8.8944276193505006E-2</v>
      </c>
      <c r="AQ506">
        <f>(Table2[[#This Row],[Sharpe Ratio]]-AVERAGE(Table2[Sharpe Ratio]))/_xlfn.STDEV.P(Table2[Sharpe Ratio])</f>
        <v>0.26387032779811154</v>
      </c>
      <c r="AR5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-2.0905641522465541</v>
      </c>
      <c r="AS506">
        <f>_xlfn.RANK.AVG(Table2[[#This Row],[1Y Return vs Nifty Z-Score]],Table2[1Y Return vs Nifty Z-Score])</f>
        <v>639</v>
      </c>
      <c r="AT506">
        <f>_xlfn.RANK.AVG(Table2[[#This Row],[6M Return vs Nifty Z-Score]],Table2[6M Return vs Nifty Z-Score])</f>
        <v>507</v>
      </c>
      <c r="AU506">
        <f>_xlfn.RANK.AVG(Table2[[#This Row],[Sharpe Ratio Z-Score]],Table2[Sharpe Ratio Z-Score])</f>
        <v>271</v>
      </c>
      <c r="AV506">
        <f>(Table2[[#This Row],[Rank 1Y]]+Table2[[#This Row],[Rank 6M]]+Table2[[#This Row],[Rank Sharpe]])/3</f>
        <v>472.33333333333331</v>
      </c>
    </row>
    <row r="507" spans="1:48" x14ac:dyDescent="0.3">
      <c r="A507" t="s">
        <v>84</v>
      </c>
      <c r="B507" t="s">
        <v>85</v>
      </c>
      <c r="C507" t="s">
        <v>10304</v>
      </c>
      <c r="D507" t="s">
        <v>86</v>
      </c>
      <c r="E507">
        <v>322021.08751119999</v>
      </c>
      <c r="F507">
        <v>3630.2</v>
      </c>
      <c r="G507">
        <v>-10.739079946156499</v>
      </c>
      <c r="H507">
        <f>(Table2[[#This Row],[1Y Return vs Nifty]]-AVERAGE(Table2[1Y Return vs Nifty]))/_xlfn.STDEV.P(Table2[1Y Return vs Nifty])</f>
        <v>-0.6275834733388449</v>
      </c>
      <c r="I507">
        <v>3.9138413789503801</v>
      </c>
      <c r="J507">
        <f>(Table2[[#This Row],[1M Return vs Nifty]]-AVERAGE(Table2[1M Return vs Nifty]))/_xlfn.STDEV.P(Table2[1M Return vs Nifty])</f>
        <v>0.22401850464333239</v>
      </c>
      <c r="K507">
        <v>-12.8447738117586</v>
      </c>
      <c r="L507">
        <f>(Table2[[#This Row],[6M Return vs Nifty]]-AVERAGE(Table2[6M Return vs Nifty]))/_xlfn.STDEV.P(Table2[6M Return vs Nifty])</f>
        <v>-0.6708387698589634</v>
      </c>
      <c r="M507">
        <v>1.8597191090101599</v>
      </c>
      <c r="N507">
        <f>(Table2[[#This Row],[1W Return vs Nifty]]-AVERAGE(Table2[1W Return vs Nifty]))/_xlfn.STDEV.P(Table2[1W Return vs Nifty])</f>
        <v>0.23973451255990599</v>
      </c>
      <c r="O507">
        <v>3458.83</v>
      </c>
      <c r="P507">
        <v>3418.1432082568999</v>
      </c>
      <c r="Q507">
        <v>3398.7902396173199</v>
      </c>
      <c r="R507">
        <v>76.761856737099393</v>
      </c>
      <c r="S507" s="2">
        <f>(Table2[[#This Row],[Close Price]]-Table2[[#This Row],[20D EMA]])/Table2[[#This Row],[20D EMA]]</f>
        <v>4.9545655611868723E-2</v>
      </c>
      <c r="T507" s="2">
        <f>(Table2[[#This Row],[Close Price]]-Table2[[#This Row],[50D EMA]])/Table2[[#This Row],[50D EMA]]</f>
        <v>6.203859195567156E-2</v>
      </c>
      <c r="U507" s="2">
        <f>(Table2[[#This Row],[Close Price]]-Table2[[#This Row],[200D EMA]])/Table2[[#This Row],[200D EMA]]</f>
        <v>6.8085920009213347E-2</v>
      </c>
      <c r="V507">
        <v>0.745599354823965</v>
      </c>
      <c r="W507">
        <v>3574.05</v>
      </c>
      <c r="X507">
        <v>3640</v>
      </c>
      <c r="Y507">
        <v>3574.05</v>
      </c>
      <c r="Z507">
        <v>3640</v>
      </c>
      <c r="AA507">
        <v>3283.9</v>
      </c>
      <c r="AB507">
        <v>3640</v>
      </c>
      <c r="AC507" s="2">
        <f>(Table2[[#This Row],[Close Price]]/Table2[[#This Row],[Day Low]])-1</f>
        <v>1.5710468516109133E-2</v>
      </c>
      <c r="AD507" s="2">
        <f>(Table2[[#This Row],[Day High]]/Table2[[#This Row],[Close Price]])-1</f>
        <v>2.6995757809487042E-3</v>
      </c>
      <c r="AE507" s="2">
        <f>(Table2[[#This Row],[Close Price]]/Table2[[#This Row],[Current Week Low]])-1</f>
        <v>1.5710468516109133E-2</v>
      </c>
      <c r="AF507" s="2">
        <f>(Table2[[#This Row],[Current Week High]]/Table2[[#This Row],[Close Price]])-1</f>
        <v>2.6995757809487042E-3</v>
      </c>
      <c r="AG507" s="2">
        <f>(Table2[[#This Row],[Close Price]]/Table2[[#This Row],[Current Month Low]])-1</f>
        <v>0.10545388105606124</v>
      </c>
      <c r="AH507" s="2">
        <f>(Table2[[#This Row],[Current Month High]]/Table2[[#This Row],[Close Price]])-1</f>
        <v>2.6995757809487042E-3</v>
      </c>
      <c r="AI507">
        <v>7.0726130791691899</v>
      </c>
      <c r="AJ507">
        <v>19.3869832604334</v>
      </c>
      <c r="AK507" t="str">
        <f>IF(AND(Table2[[#This Row],[20D EMA]]&gt;Table2[[#This Row],[50D EMA]],Table2[[#This Row],[50D EMA]]&gt;Table2[[#This Row],[200D EMA]]),"Uptrend","Downtrend/NoTrend")</f>
        <v>Uptrend</v>
      </c>
      <c r="AL507">
        <v>-0.01</v>
      </c>
      <c r="AM507" t="s">
        <v>10339</v>
      </c>
      <c r="AN507">
        <v>9.14</v>
      </c>
      <c r="AO507" t="s">
        <v>10340</v>
      </c>
      <c r="AP507">
        <v>7.0884361123307996E-2</v>
      </c>
      <c r="AQ507">
        <f>(Table2[[#This Row],[Sharpe Ratio]]-AVERAGE(Table2[Sharpe Ratio]))/_xlfn.STDEV.P(Table2[Sharpe Ratio])</f>
        <v>5.7877200184822258E-2</v>
      </c>
      <c r="AR5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-0.7767920258097476</v>
      </c>
      <c r="AS507">
        <f>_xlfn.RANK.AVG(Table2[[#This Row],[1Y Return vs Nifty Z-Score]],Table2[1Y Return vs Nifty Z-Score])</f>
        <v>531</v>
      </c>
      <c r="AT507">
        <f>_xlfn.RANK.AVG(Table2[[#This Row],[6M Return vs Nifty Z-Score]],Table2[6M Return vs Nifty Z-Score])</f>
        <v>545</v>
      </c>
      <c r="AU507">
        <f>_xlfn.RANK.AVG(Table2[[#This Row],[Sharpe Ratio Z-Score]],Table2[Sharpe Ratio Z-Score])</f>
        <v>342</v>
      </c>
      <c r="AV507">
        <f>(Table2[[#This Row],[Rank 1Y]]+Table2[[#This Row],[Rank 6M]]+Table2[[#This Row],[Rank Sharpe]])/3</f>
        <v>472.66666666666669</v>
      </c>
    </row>
    <row r="508" spans="1:48" x14ac:dyDescent="0.3">
      <c r="A508" t="s">
        <v>1345</v>
      </c>
      <c r="B508" t="s">
        <v>1346</v>
      </c>
      <c r="C508" t="s">
        <v>10295</v>
      </c>
      <c r="D508" t="s">
        <v>24</v>
      </c>
      <c r="E508">
        <v>8454.1709107080005</v>
      </c>
      <c r="F508">
        <v>223.88</v>
      </c>
      <c r="G508">
        <v>-31.062577076558</v>
      </c>
      <c r="H508">
        <f>(Table2[[#This Row],[1Y Return vs Nifty]]-AVERAGE(Table2[1Y Return vs Nifty]))/_xlfn.STDEV.P(Table2[1Y Return vs Nifty])</f>
        <v>-0.94989202647842852</v>
      </c>
      <c r="I508">
        <v>-3.6553728265691099</v>
      </c>
      <c r="J508">
        <f>(Table2[[#This Row],[1M Return vs Nifty]]-AVERAGE(Table2[1M Return vs Nifty]))/_xlfn.STDEV.P(Table2[1M Return vs Nifty])</f>
        <v>-0.48794534228967146</v>
      </c>
      <c r="K508">
        <v>-18.4334964974713</v>
      </c>
      <c r="L508">
        <f>(Table2[[#This Row],[6M Return vs Nifty]]-AVERAGE(Table2[6M Return vs Nifty]))/_xlfn.STDEV.P(Table2[6M Return vs Nifty])</f>
        <v>-0.86260574239175059</v>
      </c>
      <c r="M508">
        <v>0.61681651284675598</v>
      </c>
      <c r="N508">
        <f>(Table2[[#This Row],[1W Return vs Nifty]]-AVERAGE(Table2[1W Return vs Nifty]))/_xlfn.STDEV.P(Table2[1W Return vs Nifty])</f>
        <v>-2.6374384400560225E-2</v>
      </c>
      <c r="O508">
        <v>222.1</v>
      </c>
      <c r="P508">
        <v>223.299078622286</v>
      </c>
      <c r="Q508">
        <v>221.943740057475</v>
      </c>
      <c r="R508">
        <v>57.023214494525703</v>
      </c>
      <c r="S508" s="2">
        <f>(Table2[[#This Row],[Close Price]]-Table2[[#This Row],[20D EMA]])/Table2[[#This Row],[20D EMA]]</f>
        <v>8.0144079243584018E-3</v>
      </c>
      <c r="T508" s="2">
        <f>(Table2[[#This Row],[Close Price]]-Table2[[#This Row],[50D EMA]])/Table2[[#This Row],[50D EMA]]</f>
        <v>2.6015395195455758E-3</v>
      </c>
      <c r="U508" s="2">
        <f>(Table2[[#This Row],[Close Price]]-Table2[[#This Row],[200D EMA]])/Table2[[#This Row],[200D EMA]]</f>
        <v>8.7241025226644387E-3</v>
      </c>
      <c r="V508">
        <v>0.87882621065812505</v>
      </c>
      <c r="W508">
        <v>223.15</v>
      </c>
      <c r="X508">
        <v>226.29</v>
      </c>
      <c r="Y508">
        <v>223.15</v>
      </c>
      <c r="Z508">
        <v>226.29</v>
      </c>
      <c r="AA508">
        <v>214</v>
      </c>
      <c r="AB508">
        <v>240.05</v>
      </c>
      <c r="AC508" s="2">
        <f>(Table2[[#This Row],[Close Price]]/Table2[[#This Row],[Day Low]])-1</f>
        <v>3.2713421465382364E-3</v>
      </c>
      <c r="AD508" s="2">
        <f>(Table2[[#This Row],[Day High]]/Table2[[#This Row],[Close Price]])-1</f>
        <v>1.0764695372520894E-2</v>
      </c>
      <c r="AE508" s="2">
        <f>(Table2[[#This Row],[Close Price]]/Table2[[#This Row],[Current Week Low]])-1</f>
        <v>3.2713421465382364E-3</v>
      </c>
      <c r="AF508" s="2">
        <f>(Table2[[#This Row],[Current Week High]]/Table2[[#This Row],[Close Price]])-1</f>
        <v>1.0764695372520894E-2</v>
      </c>
      <c r="AG508" s="2">
        <f>(Table2[[#This Row],[Close Price]]/Table2[[#This Row],[Current Month Low]])-1</f>
        <v>4.6168224299065308E-2</v>
      </c>
      <c r="AH508" s="2">
        <f>(Table2[[#This Row],[Current Month High]]/Table2[[#This Row],[Close Price]])-1</f>
        <v>7.2226192603180417E-2</v>
      </c>
      <c r="AI508">
        <v>27.992674647132301</v>
      </c>
      <c r="AJ508">
        <v>16.6041666666666</v>
      </c>
      <c r="AK508" t="str">
        <f>IF(AND(Table2[[#This Row],[20D EMA]]&gt;Table2[[#This Row],[50D EMA]],Table2[[#This Row],[50D EMA]]&gt;Table2[[#This Row],[200D EMA]]),"Uptrend","Downtrend/NoTrend")</f>
        <v>Downtrend/NoTrend</v>
      </c>
      <c r="AL508">
        <v>0.01</v>
      </c>
      <c r="AM508" t="s">
        <v>10340</v>
      </c>
      <c r="AN508">
        <v>2.0299999999999998</v>
      </c>
      <c r="AO508" t="s">
        <v>10340</v>
      </c>
      <c r="AP508">
        <v>0.133740978784747</v>
      </c>
      <c r="AQ508">
        <f>(Table2[[#This Row],[Sharpe Ratio]]-AVERAGE(Table2[Sharpe Ratio]))/_xlfn.STDEV.P(Table2[Sharpe Ratio])</f>
        <v>0.77482582441394443</v>
      </c>
      <c r="AR5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8">
        <f>_xlfn.RANK.AVG(Table2[[#This Row],[1Y Return vs Nifty Z-Score]],Table2[1Y Return vs Nifty Z-Score])</f>
        <v>652</v>
      </c>
      <c r="AT508">
        <f>_xlfn.RANK.AVG(Table2[[#This Row],[6M Return vs Nifty Z-Score]],Table2[6M Return vs Nifty Z-Score])</f>
        <v>609</v>
      </c>
      <c r="AU508">
        <f>_xlfn.RANK.AVG(Table2[[#This Row],[Sharpe Ratio Z-Score]],Table2[Sharpe Ratio Z-Score])</f>
        <v>160</v>
      </c>
      <c r="AV508">
        <f>(Table2[[#This Row],[Rank 1Y]]+Table2[[#This Row],[Rank 6M]]+Table2[[#This Row],[Rank Sharpe]])/3</f>
        <v>473.66666666666669</v>
      </c>
    </row>
    <row r="509" spans="1:48" x14ac:dyDescent="0.3">
      <c r="A509" t="s">
        <v>530</v>
      </c>
      <c r="B509" t="s">
        <v>531</v>
      </c>
      <c r="C509" t="s">
        <v>10310</v>
      </c>
      <c r="D509" t="s">
        <v>532</v>
      </c>
      <c r="E509">
        <v>39275.666555000003</v>
      </c>
      <c r="F509">
        <v>34865</v>
      </c>
      <c r="G509">
        <v>-15.397622893256599</v>
      </c>
      <c r="H509">
        <f>(Table2[[#This Row],[1Y Return vs Nifty]]-AVERAGE(Table2[1Y Return vs Nifty]))/_xlfn.STDEV.P(Table2[1Y Return vs Nifty])</f>
        <v>-0.70146289612639257</v>
      </c>
      <c r="I509">
        <v>-8.5060510184416902</v>
      </c>
      <c r="J509">
        <f>(Table2[[#This Row],[1M Return vs Nifty]]-AVERAGE(Table2[1M Return vs Nifty]))/_xlfn.STDEV.P(Table2[1M Return vs Nifty])</f>
        <v>-0.94420241362493951</v>
      </c>
      <c r="K509">
        <v>0.352256092748991</v>
      </c>
      <c r="L509">
        <f>(Table2[[#This Row],[6M Return vs Nifty]]-AVERAGE(Table2[6M Return vs Nifty]))/_xlfn.STDEV.P(Table2[6M Return vs Nifty])</f>
        <v>-0.21800641199625728</v>
      </c>
      <c r="M509">
        <v>-4.3413225448971797</v>
      </c>
      <c r="N509">
        <f>(Table2[[#This Row],[1W Return vs Nifty]]-AVERAGE(Table2[1W Return vs Nifty]))/_xlfn.STDEV.P(Table2[1W Return vs Nifty])</f>
        <v>-1.0879257237457252</v>
      </c>
      <c r="O509">
        <v>36583.760000000002</v>
      </c>
      <c r="P509">
        <v>36599.642682926802</v>
      </c>
      <c r="Q509">
        <v>33380.526964673401</v>
      </c>
      <c r="R509">
        <v>26.598032485532499</v>
      </c>
      <c r="S509" s="2">
        <f>(Table2[[#This Row],[Close Price]]-Table2[[#This Row],[20D EMA]])/Table2[[#This Row],[20D EMA]]</f>
        <v>-4.6981502174735512E-2</v>
      </c>
      <c r="T509" s="2">
        <f>(Table2[[#This Row],[Close Price]]-Table2[[#This Row],[50D EMA]])/Table2[[#This Row],[50D EMA]]</f>
        <v>-4.7395071529919265E-2</v>
      </c>
      <c r="U509" s="2">
        <f>(Table2[[#This Row],[Close Price]]-Table2[[#This Row],[200D EMA]])/Table2[[#This Row],[200D EMA]]</f>
        <v>4.4471228297193029E-2</v>
      </c>
      <c r="V509">
        <v>0.45781964503676298</v>
      </c>
      <c r="W509">
        <v>34778</v>
      </c>
      <c r="X509">
        <v>35481.25</v>
      </c>
      <c r="Y509">
        <v>34778</v>
      </c>
      <c r="Z509">
        <v>35481.25</v>
      </c>
      <c r="AA509">
        <v>34778</v>
      </c>
      <c r="AB509">
        <v>39949</v>
      </c>
      <c r="AC509" s="2">
        <f>(Table2[[#This Row],[Close Price]]/Table2[[#This Row],[Day Low]])-1</f>
        <v>2.5015814595434893E-3</v>
      </c>
      <c r="AD509" s="2">
        <f>(Table2[[#This Row],[Day High]]/Table2[[#This Row],[Close Price]])-1</f>
        <v>1.7675319087910424E-2</v>
      </c>
      <c r="AE509" s="2">
        <f>(Table2[[#This Row],[Close Price]]/Table2[[#This Row],[Current Week Low]])-1</f>
        <v>2.5015814595434893E-3</v>
      </c>
      <c r="AF509" s="2">
        <f>(Table2[[#This Row],[Current Week High]]/Table2[[#This Row],[Close Price]])-1</f>
        <v>1.7675319087910424E-2</v>
      </c>
      <c r="AG509" s="2">
        <f>(Table2[[#This Row],[Close Price]]/Table2[[#This Row],[Current Month Low]])-1</f>
        <v>2.5015814595434893E-3</v>
      </c>
      <c r="AH509" s="2">
        <f>(Table2[[#This Row],[Current Month High]]/Table2[[#This Row],[Close Price]])-1</f>
        <v>0.14581958984655108</v>
      </c>
      <c r="AI509">
        <v>17.1848558726516</v>
      </c>
      <c r="AJ509">
        <v>22.337840516931301</v>
      </c>
      <c r="AK509" t="str">
        <f>IF(AND(Table2[[#This Row],[20D EMA]]&gt;Table2[[#This Row],[50D EMA]],Table2[[#This Row],[50D EMA]]&gt;Table2[[#This Row],[200D EMA]]),"Uptrend","Downtrend/NoTrend")</f>
        <v>Downtrend/NoTrend</v>
      </c>
      <c r="AL509">
        <v>0</v>
      </c>
      <c r="AM509">
        <v>0</v>
      </c>
      <c r="AN509">
        <v>-7.52</v>
      </c>
      <c r="AO509" t="s">
        <v>10339</v>
      </c>
      <c r="AP509">
        <v>2.7460466977770999E-2</v>
      </c>
      <c r="AQ509">
        <f>(Table2[[#This Row],[Sharpe Ratio]]-AVERAGE(Table2[Sharpe Ratio]))/_xlfn.STDEV.P(Table2[Sharpe Ratio])</f>
        <v>-0.43741991131427344</v>
      </c>
      <c r="AR5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9">
        <f>_xlfn.RANK.AVG(Table2[[#This Row],[1Y Return vs Nifty Z-Score]],Table2[1Y Return vs Nifty Z-Score])</f>
        <v>568</v>
      </c>
      <c r="AT509">
        <f>_xlfn.RANK.AVG(Table2[[#This Row],[6M Return vs Nifty Z-Score]],Table2[6M Return vs Nifty Z-Score])</f>
        <v>396</v>
      </c>
      <c r="AU509">
        <f>_xlfn.RANK.AVG(Table2[[#This Row],[Sharpe Ratio Z-Score]],Table2[Sharpe Ratio Z-Score])</f>
        <v>460</v>
      </c>
      <c r="AV509">
        <f>(Table2[[#This Row],[Rank 1Y]]+Table2[[#This Row],[Rank 6M]]+Table2[[#This Row],[Rank Sharpe]])/3</f>
        <v>474.66666666666669</v>
      </c>
    </row>
    <row r="510" spans="1:48" x14ac:dyDescent="0.3">
      <c r="A510" t="s">
        <v>35</v>
      </c>
      <c r="B510" t="s">
        <v>36</v>
      </c>
      <c r="C510" t="s">
        <v>10295</v>
      </c>
      <c r="D510" t="s">
        <v>37</v>
      </c>
      <c r="E510">
        <v>665421.38313370501</v>
      </c>
      <c r="F510">
        <v>1052.05</v>
      </c>
      <c r="G510">
        <v>30.750649458216699</v>
      </c>
      <c r="H510">
        <f>(Table2[[#This Row],[1Y Return vs Nifty]]-AVERAGE(Table2[1Y Return vs Nifty]))/_xlfn.STDEV.P(Table2[1Y Return vs Nifty])</f>
        <v>3.0398495447064921E-2</v>
      </c>
      <c r="I510">
        <v>-9.8114303065496706</v>
      </c>
      <c r="J510">
        <f>(Table2[[#This Row],[1M Return vs Nifty]]-AVERAGE(Table2[1M Return vs Nifty]))/_xlfn.STDEV.P(Table2[1M Return vs Nifty])</f>
        <v>-1.0669870032049669</v>
      </c>
      <c r="K510">
        <v>-12.010414926273199</v>
      </c>
      <c r="L510">
        <f>(Table2[[#This Row],[6M Return vs Nifty]]-AVERAGE(Table2[6M Return vs Nifty]))/_xlfn.STDEV.P(Table2[6M Return vs Nifty])</f>
        <v>-0.64220924456789752</v>
      </c>
      <c r="M510">
        <v>-1.6690745264600499</v>
      </c>
      <c r="N510">
        <f>(Table2[[#This Row],[1W Return vs Nifty]]-AVERAGE(Table2[1W Return vs Nifty]))/_xlfn.STDEV.P(Table2[1W Return vs Nifty])</f>
        <v>-0.51579000306564149</v>
      </c>
      <c r="O510">
        <v>1083.03</v>
      </c>
      <c r="P510">
        <v>1069.82019627614</v>
      </c>
      <c r="Q510">
        <v>950.77287799224496</v>
      </c>
      <c r="R510">
        <v>38.311866397790297</v>
      </c>
      <c r="S510" s="2">
        <f>(Table2[[#This Row],[Close Price]]-Table2[[#This Row],[20D EMA]])/Table2[[#This Row],[20D EMA]]</f>
        <v>-2.8604932458011337E-2</v>
      </c>
      <c r="T510" s="2">
        <f>(Table2[[#This Row],[Close Price]]-Table2[[#This Row],[50D EMA]])/Table2[[#This Row],[50D EMA]]</f>
        <v>-1.6610451305738138E-2</v>
      </c>
      <c r="U510" s="2">
        <f>(Table2[[#This Row],[Close Price]]-Table2[[#This Row],[200D EMA]])/Table2[[#This Row],[200D EMA]]</f>
        <v>0.10652083620814126</v>
      </c>
      <c r="V510">
        <v>0.584965577449019</v>
      </c>
      <c r="W510">
        <v>1049.7</v>
      </c>
      <c r="X510">
        <v>1073.75</v>
      </c>
      <c r="Y510">
        <v>1049.7</v>
      </c>
      <c r="Z510">
        <v>1073.75</v>
      </c>
      <c r="AA510">
        <v>1003.75</v>
      </c>
      <c r="AB510">
        <v>1222</v>
      </c>
      <c r="AC510" s="2">
        <f>(Table2[[#This Row],[Close Price]]/Table2[[#This Row],[Day Low]])-1</f>
        <v>2.2387348766312876E-3</v>
      </c>
      <c r="AD510" s="2">
        <f>(Table2[[#This Row],[Day High]]/Table2[[#This Row],[Close Price]])-1</f>
        <v>2.0626396083836429E-2</v>
      </c>
      <c r="AE510" s="2">
        <f>(Table2[[#This Row],[Close Price]]/Table2[[#This Row],[Current Week Low]])-1</f>
        <v>2.2387348766312876E-3</v>
      </c>
      <c r="AF510" s="2">
        <f>(Table2[[#This Row],[Current Week High]]/Table2[[#This Row],[Close Price]])-1</f>
        <v>2.0626396083836429E-2</v>
      </c>
      <c r="AG510" s="2">
        <f>(Table2[[#This Row],[Close Price]]/Table2[[#This Row],[Current Month Low]])-1</f>
        <v>4.8119551681195416E-2</v>
      </c>
      <c r="AH510" s="2">
        <f>(Table2[[#This Row],[Current Month High]]/Table2[[#This Row],[Close Price]])-1</f>
        <v>0.16154175181787944</v>
      </c>
      <c r="AI510">
        <v>16.154175181787899</v>
      </c>
      <c r="AJ510">
        <v>76.1195279149577</v>
      </c>
      <c r="AK510" t="str">
        <f>IF(AND(Table2[[#This Row],[20D EMA]]&gt;Table2[[#This Row],[50D EMA]],Table2[[#This Row],[50D EMA]]&gt;Table2[[#This Row],[200D EMA]]),"Uptrend","Downtrend/NoTrend")</f>
        <v>Uptrend</v>
      </c>
      <c r="AL510">
        <v>0.04</v>
      </c>
      <c r="AM510" t="s">
        <v>10340</v>
      </c>
      <c r="AN510">
        <v>-6.36</v>
      </c>
      <c r="AO510" t="s">
        <v>10339</v>
      </c>
      <c r="AP510">
        <v>-1.2125986035807E-2</v>
      </c>
      <c r="AQ510">
        <f>(Table2[[#This Row],[Sharpe Ratio]]-AVERAGE(Table2[Sharpe Ratio]))/_xlfn.STDEV.P(Table2[Sharpe Ratio])</f>
        <v>-0.88894680032164775</v>
      </c>
      <c r="AR5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-3.0835345557130887</v>
      </c>
      <c r="AS510">
        <f>_xlfn.RANK.AVG(Table2[[#This Row],[1Y Return vs Nifty Z-Score]],Table2[1Y Return vs Nifty Z-Score])</f>
        <v>288</v>
      </c>
      <c r="AT510">
        <f>_xlfn.RANK.AVG(Table2[[#This Row],[6M Return vs Nifty Z-Score]],Table2[6M Return vs Nifty Z-Score])</f>
        <v>537</v>
      </c>
      <c r="AU510">
        <f>_xlfn.RANK.AVG(Table2[[#This Row],[Sharpe Ratio Z-Score]],Table2[Sharpe Ratio Z-Score])</f>
        <v>600</v>
      </c>
      <c r="AV510">
        <f>(Table2[[#This Row],[Rank 1Y]]+Table2[[#This Row],[Rank 6M]]+Table2[[#This Row],[Rank Sharpe]])/3</f>
        <v>475</v>
      </c>
    </row>
    <row r="511" spans="1:48" x14ac:dyDescent="0.3">
      <c r="A511" t="s">
        <v>1790</v>
      </c>
      <c r="B511" t="s">
        <v>1791</v>
      </c>
      <c r="C511" t="s">
        <v>10299</v>
      </c>
      <c r="D511" t="s">
        <v>283</v>
      </c>
      <c r="E511">
        <v>4404.546204065</v>
      </c>
      <c r="F511">
        <v>513.04999999999995</v>
      </c>
      <c r="G511">
        <v>5.5328943755032096</v>
      </c>
      <c r="H511">
        <f>(Table2[[#This Row],[1Y Return vs Nifty]]-AVERAGE(Table2[1Y Return vs Nifty]))/_xlfn.STDEV.P(Table2[1Y Return vs Nifty])</f>
        <v>-0.3695276640119492</v>
      </c>
      <c r="I511">
        <v>14.0960509811782</v>
      </c>
      <c r="J511">
        <f>(Table2[[#This Row],[1M Return vs Nifty]]-AVERAGE(Table2[1M Return vs Nifty]))/_xlfn.STDEV.P(Table2[1M Return vs Nifty])</f>
        <v>1.1817619271235726</v>
      </c>
      <c r="K511">
        <v>-6.5048939074740399</v>
      </c>
      <c r="L511">
        <f>(Table2[[#This Row],[6M Return vs Nifty]]-AVERAGE(Table2[6M Return vs Nifty]))/_xlfn.STDEV.P(Table2[6M Return vs Nifty])</f>
        <v>-0.45329718766985466</v>
      </c>
      <c r="M511">
        <v>9.3968576553796108</v>
      </c>
      <c r="N511">
        <f>(Table2[[#This Row],[1W Return vs Nifty]]-AVERAGE(Table2[1W Return vs Nifty]))/_xlfn.STDEV.P(Table2[1W Return vs Nifty])</f>
        <v>1.8534568034327283</v>
      </c>
      <c r="O511">
        <v>470.05</v>
      </c>
      <c r="P511">
        <v>451.59178144961402</v>
      </c>
      <c r="Q511">
        <v>419.36146129596602</v>
      </c>
      <c r="R511">
        <v>77.339121954207997</v>
      </c>
      <c r="S511" s="2">
        <f>(Table2[[#This Row],[Close Price]]-Table2[[#This Row],[20D EMA]])/Table2[[#This Row],[20D EMA]]</f>
        <v>9.1479629826614062E-2</v>
      </c>
      <c r="T511" s="2">
        <f>(Table2[[#This Row],[Close Price]]-Table2[[#This Row],[50D EMA]])/Table2[[#This Row],[50D EMA]]</f>
        <v>0.13609242035606683</v>
      </c>
      <c r="U511" s="2">
        <f>(Table2[[#This Row],[Close Price]]-Table2[[#This Row],[200D EMA]])/Table2[[#This Row],[200D EMA]]</f>
        <v>0.22340760263116519</v>
      </c>
      <c r="V511">
        <v>1.8506141862811401</v>
      </c>
      <c r="W511">
        <v>510.5</v>
      </c>
      <c r="X511">
        <v>535.85</v>
      </c>
      <c r="Y511">
        <v>510.5</v>
      </c>
      <c r="Z511">
        <v>535.85</v>
      </c>
      <c r="AA511">
        <v>426.3</v>
      </c>
      <c r="AB511">
        <v>535.85</v>
      </c>
      <c r="AC511" s="2">
        <f>(Table2[[#This Row],[Close Price]]/Table2[[#This Row],[Day Low]])-1</f>
        <v>4.9951028403525388E-3</v>
      </c>
      <c r="AD511" s="2">
        <f>(Table2[[#This Row],[Day High]]/Table2[[#This Row],[Close Price]])-1</f>
        <v>4.4440113049410535E-2</v>
      </c>
      <c r="AE511" s="2">
        <f>(Table2[[#This Row],[Close Price]]/Table2[[#This Row],[Current Week Low]])-1</f>
        <v>4.9951028403525388E-3</v>
      </c>
      <c r="AF511" s="2">
        <f>(Table2[[#This Row],[Current Week High]]/Table2[[#This Row],[Close Price]])-1</f>
        <v>4.4440113049410535E-2</v>
      </c>
      <c r="AG511" s="2">
        <f>(Table2[[#This Row],[Close Price]]/Table2[[#This Row],[Current Month Low]])-1</f>
        <v>0.2034951911799201</v>
      </c>
      <c r="AH511" s="2">
        <f>(Table2[[#This Row],[Current Month High]]/Table2[[#This Row],[Close Price]])-1</f>
        <v>4.4440113049410535E-2</v>
      </c>
      <c r="AI511">
        <v>4.4440113049410499</v>
      </c>
      <c r="AJ511">
        <v>49.099099099099</v>
      </c>
      <c r="AK511" t="str">
        <f>IF(AND(Table2[[#This Row],[20D EMA]]&gt;Table2[[#This Row],[50D EMA]],Table2[[#This Row],[50D EMA]]&gt;Table2[[#This Row],[200D EMA]]),"Uptrend","Downtrend/NoTrend")</f>
        <v>Uptrend</v>
      </c>
      <c r="AL511">
        <v>0.05</v>
      </c>
      <c r="AM511" t="s">
        <v>10340</v>
      </c>
      <c r="AN511">
        <v>16.11</v>
      </c>
      <c r="AO511" t="s">
        <v>10340</v>
      </c>
      <c r="AQ511">
        <f>(Table2[[#This Row],[Sharpe Ratio]]-AVERAGE(Table2[Sharpe Ratio]))/_xlfn.STDEV.P(Table2[Sharpe Ratio])</f>
        <v>-0.75063663777647549</v>
      </c>
      <c r="AR5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1.4617572410980217</v>
      </c>
      <c r="AS511">
        <f>_xlfn.RANK.AVG(Table2[[#This Row],[1Y Return vs Nifty Z-Score]],Table2[1Y Return vs Nifty Z-Score])</f>
        <v>407</v>
      </c>
      <c r="AT511">
        <f>_xlfn.RANK.AVG(Table2[[#This Row],[6M Return vs Nifty Z-Score]],Table2[6M Return vs Nifty Z-Score])</f>
        <v>476</v>
      </c>
      <c r="AU511">
        <f>_xlfn.RANK.AVG(Table2[[#This Row],[Sharpe Ratio Z-Score]],Table2[Sharpe Ratio Z-Score])</f>
        <v>547.5</v>
      </c>
      <c r="AV511">
        <f>(Table2[[#This Row],[Rank 1Y]]+Table2[[#This Row],[Rank 6M]]+Table2[[#This Row],[Rank Sharpe]])/3</f>
        <v>476.83333333333331</v>
      </c>
    </row>
    <row r="512" spans="1:48" x14ac:dyDescent="0.3">
      <c r="A512" t="s">
        <v>571</v>
      </c>
      <c r="B512" t="s">
        <v>572</v>
      </c>
      <c r="C512" t="s">
        <v>6655</v>
      </c>
      <c r="D512" t="s">
        <v>80</v>
      </c>
      <c r="E512">
        <v>34350.760005814998</v>
      </c>
      <c r="F512">
        <v>4445.6499999999996</v>
      </c>
      <c r="G512">
        <v>9.9289371686621397</v>
      </c>
      <c r="H512">
        <f>(Table2[[#This Row],[1Y Return vs Nifty]]-AVERAGE(Table2[1Y Return vs Nifty]))/_xlfn.STDEV.P(Table2[1Y Return vs Nifty])</f>
        <v>-0.29981120807370115</v>
      </c>
      <c r="I512">
        <v>-1.4229291376801101</v>
      </c>
      <c r="J512">
        <f>(Table2[[#This Row],[1M Return vs Nifty]]-AVERAGE(Table2[1M Return vs Nifty]))/_xlfn.STDEV.P(Table2[1M Return vs Nifty])</f>
        <v>-0.27796063930112219</v>
      </c>
      <c r="K512">
        <v>-11.9278983474586</v>
      </c>
      <c r="L512">
        <f>(Table2[[#This Row],[6M Return vs Nifty]]-AVERAGE(Table2[6M Return vs Nifty]))/_xlfn.STDEV.P(Table2[6M Return vs Nifty])</f>
        <v>-0.63937783649973701</v>
      </c>
      <c r="M512">
        <v>1.2718136738167101</v>
      </c>
      <c r="N512">
        <f>(Table2[[#This Row],[1W Return vs Nifty]]-AVERAGE(Table2[1W Return vs Nifty]))/_xlfn.STDEV.P(Table2[1W Return vs Nifty])</f>
        <v>0.11386232646961017</v>
      </c>
      <c r="O512">
        <v>4319.09</v>
      </c>
      <c r="P512">
        <v>4288.2583858461903</v>
      </c>
      <c r="Q512">
        <v>4033.7096642136198</v>
      </c>
      <c r="R512">
        <v>68.701078091170004</v>
      </c>
      <c r="S512" s="2">
        <f>(Table2[[#This Row],[Close Price]]-Table2[[#This Row],[20D EMA]])/Table2[[#This Row],[20D EMA]]</f>
        <v>2.9302468807086559E-2</v>
      </c>
      <c r="T512" s="2">
        <f>(Table2[[#This Row],[Close Price]]-Table2[[#This Row],[50D EMA]])/Table2[[#This Row],[50D EMA]]</f>
        <v>3.6702922257039243E-2</v>
      </c>
      <c r="U512" s="2">
        <f>(Table2[[#This Row],[Close Price]]-Table2[[#This Row],[200D EMA]])/Table2[[#This Row],[200D EMA]]</f>
        <v>0.10212443881150987</v>
      </c>
      <c r="V512">
        <v>0.61428895939471795</v>
      </c>
      <c r="W512">
        <v>4387.3999999999996</v>
      </c>
      <c r="X512">
        <v>4464</v>
      </c>
      <c r="Y512">
        <v>4387.3999999999996</v>
      </c>
      <c r="Z512">
        <v>4464</v>
      </c>
      <c r="AA512">
        <v>4085.5</v>
      </c>
      <c r="AB512">
        <v>4464</v>
      </c>
      <c r="AC512" s="2">
        <f>(Table2[[#This Row],[Close Price]]/Table2[[#This Row],[Day Low]])-1</f>
        <v>1.3276655878196708E-2</v>
      </c>
      <c r="AD512" s="2">
        <f>(Table2[[#This Row],[Day High]]/Table2[[#This Row],[Close Price]])-1</f>
        <v>4.1276303802595393E-3</v>
      </c>
      <c r="AE512" s="2">
        <f>(Table2[[#This Row],[Close Price]]/Table2[[#This Row],[Current Week Low]])-1</f>
        <v>1.3276655878196708E-2</v>
      </c>
      <c r="AF512" s="2">
        <f>(Table2[[#This Row],[Current Week High]]/Table2[[#This Row],[Close Price]])-1</f>
        <v>4.1276303802595393E-3</v>
      </c>
      <c r="AG512" s="2">
        <f>(Table2[[#This Row],[Close Price]]/Table2[[#This Row],[Current Month Low]])-1</f>
        <v>8.81532248194834E-2</v>
      </c>
      <c r="AH512" s="2">
        <f>(Table2[[#This Row],[Current Month High]]/Table2[[#This Row],[Close Price]])-1</f>
        <v>4.1276303802595393E-3</v>
      </c>
      <c r="AI512">
        <v>3.4708085431826601</v>
      </c>
      <c r="AJ512">
        <v>45.632483252256201</v>
      </c>
      <c r="AK512" t="str">
        <f>IF(AND(Table2[[#This Row],[20D EMA]]&gt;Table2[[#This Row],[50D EMA]],Table2[[#This Row],[50D EMA]]&gt;Table2[[#This Row],[200D EMA]]),"Uptrend","Downtrend/NoTrend")</f>
        <v>Uptrend</v>
      </c>
      <c r="AL512">
        <v>0.02</v>
      </c>
      <c r="AM512" t="s">
        <v>10340</v>
      </c>
      <c r="AN512">
        <v>3.49</v>
      </c>
      <c r="AO512" t="s">
        <v>10340</v>
      </c>
      <c r="AP512">
        <v>2.4119013013129999E-3</v>
      </c>
      <c r="AQ512">
        <f>(Table2[[#This Row],[Sharpe Ratio]]-AVERAGE(Table2[Sharpe Ratio]))/_xlfn.STDEV.P(Table2[Sharpe Ratio])</f>
        <v>-0.72312625964784749</v>
      </c>
      <c r="AR5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-1.8264136170527978</v>
      </c>
      <c r="AS512">
        <f>_xlfn.RANK.AVG(Table2[[#This Row],[1Y Return vs Nifty Z-Score]],Table2[1Y Return vs Nifty Z-Score])</f>
        <v>379</v>
      </c>
      <c r="AT512">
        <f>_xlfn.RANK.AVG(Table2[[#This Row],[6M Return vs Nifty Z-Score]],Table2[6M Return vs Nifty Z-Score])</f>
        <v>535</v>
      </c>
      <c r="AU512">
        <f>_xlfn.RANK.AVG(Table2[[#This Row],[Sharpe Ratio Z-Score]],Table2[Sharpe Ratio Z-Score])</f>
        <v>517</v>
      </c>
      <c r="AV512">
        <f>(Table2[[#This Row],[Rank 1Y]]+Table2[[#This Row],[Rank 6M]]+Table2[[#This Row],[Rank Sharpe]])/3</f>
        <v>477</v>
      </c>
    </row>
    <row r="513" spans="1:48" x14ac:dyDescent="0.3">
      <c r="A513" t="s">
        <v>1266</v>
      </c>
      <c r="B513" t="s">
        <v>1267</v>
      </c>
      <c r="C513" t="s">
        <v>10307</v>
      </c>
      <c r="D513" t="s">
        <v>139</v>
      </c>
      <c r="E513">
        <v>9162.7123494000007</v>
      </c>
      <c r="F513">
        <v>591</v>
      </c>
      <c r="G513">
        <v>-18.340758743231</v>
      </c>
      <c r="H513">
        <f>(Table2[[#This Row],[1Y Return vs Nifty]]-AVERAGE(Table2[1Y Return vs Nifty]))/_xlfn.STDEV.P(Table2[1Y Return vs Nifty])</f>
        <v>-0.74813782866443002</v>
      </c>
      <c r="I513">
        <v>-6.1584945725231304</v>
      </c>
      <c r="J513">
        <f>(Table2[[#This Row],[1M Return vs Nifty]]-AVERAGE(Table2[1M Return vs Nifty]))/_xlfn.STDEV.P(Table2[1M Return vs Nifty])</f>
        <v>-0.72339015058847034</v>
      </c>
      <c r="K513">
        <v>-15.621014026770499</v>
      </c>
      <c r="L513">
        <f>(Table2[[#This Row],[6M Return vs Nifty]]-AVERAGE(Table2[6M Return vs Nifty]))/_xlfn.STDEV.P(Table2[6M Return vs Nifty])</f>
        <v>-0.76610046219836658</v>
      </c>
      <c r="M513">
        <v>-4.1851766236905101</v>
      </c>
      <c r="N513">
        <f>(Table2[[#This Row],[1W Return vs Nifty]]-AVERAGE(Table2[1W Return vs Nifty]))/_xlfn.STDEV.P(Table2[1W Return vs Nifty])</f>
        <v>-1.0544944484507464</v>
      </c>
      <c r="O513">
        <v>585.42999999999995</v>
      </c>
      <c r="P513">
        <v>593.52287902991702</v>
      </c>
      <c r="Q513">
        <v>574.88596623210105</v>
      </c>
      <c r="R513">
        <v>57.423562932986997</v>
      </c>
      <c r="S513" s="2">
        <f>(Table2[[#This Row],[Close Price]]-Table2[[#This Row],[20D EMA]])/Table2[[#This Row],[20D EMA]]</f>
        <v>9.5143740498437913E-3</v>
      </c>
      <c r="T513" s="2">
        <f>(Table2[[#This Row],[Close Price]]-Table2[[#This Row],[50D EMA]])/Table2[[#This Row],[50D EMA]]</f>
        <v>-4.2506853889786676E-3</v>
      </c>
      <c r="U513" s="2">
        <f>(Table2[[#This Row],[Close Price]]-Table2[[#This Row],[200D EMA]])/Table2[[#This Row],[200D EMA]]</f>
        <v>2.8029965444300236E-2</v>
      </c>
      <c r="V513">
        <v>0.74732130064567803</v>
      </c>
      <c r="W513">
        <v>578.20000000000005</v>
      </c>
      <c r="X513">
        <v>615</v>
      </c>
      <c r="Y513">
        <v>578.20000000000005</v>
      </c>
      <c r="Z513">
        <v>615</v>
      </c>
      <c r="AA513">
        <v>547</v>
      </c>
      <c r="AB513">
        <v>616</v>
      </c>
      <c r="AC513" s="2">
        <f>(Table2[[#This Row],[Close Price]]/Table2[[#This Row],[Day Low]])-1</f>
        <v>2.2137668626772689E-2</v>
      </c>
      <c r="AD513" s="2">
        <f>(Table2[[#This Row],[Day High]]/Table2[[#This Row],[Close Price]])-1</f>
        <v>4.0609137055837463E-2</v>
      </c>
      <c r="AE513" s="2">
        <f>(Table2[[#This Row],[Close Price]]/Table2[[#This Row],[Current Week Low]])-1</f>
        <v>2.2137668626772689E-2</v>
      </c>
      <c r="AF513" s="2">
        <f>(Table2[[#This Row],[Current Week High]]/Table2[[#This Row],[Close Price]])-1</f>
        <v>4.0609137055837463E-2</v>
      </c>
      <c r="AG513" s="2">
        <f>(Table2[[#This Row],[Close Price]]/Table2[[#This Row],[Current Month Low]])-1</f>
        <v>8.0438756855575777E-2</v>
      </c>
      <c r="AH513" s="2">
        <f>(Table2[[#This Row],[Current Month High]]/Table2[[#This Row],[Close Price]])-1</f>
        <v>4.2301184433164218E-2</v>
      </c>
      <c r="AI513">
        <v>14.8561759729272</v>
      </c>
      <c r="AJ513">
        <v>24.421052631578899</v>
      </c>
      <c r="AK513" t="str">
        <f>IF(AND(Table2[[#This Row],[20D EMA]]&gt;Table2[[#This Row],[50D EMA]],Table2[[#This Row],[50D EMA]]&gt;Table2[[#This Row],[200D EMA]]),"Uptrend","Downtrend/NoTrend")</f>
        <v>Downtrend/NoTrend</v>
      </c>
      <c r="AL513">
        <v>0.03</v>
      </c>
      <c r="AM513" t="s">
        <v>10340</v>
      </c>
      <c r="AN513">
        <v>4.07</v>
      </c>
      <c r="AO513" t="s">
        <v>10340</v>
      </c>
      <c r="AP513">
        <v>8.8946600724279998E-2</v>
      </c>
      <c r="AQ513">
        <f>(Table2[[#This Row],[Sharpe Ratio]]-AVERAGE(Table2[Sharpe Ratio]))/_xlfn.STDEV.P(Table2[Sharpe Ratio])</f>
        <v>0.26389684161961691</v>
      </c>
      <c r="AR5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3">
        <f>_xlfn.RANK.AVG(Table2[[#This Row],[1Y Return vs Nifty Z-Score]],Table2[1Y Return vs Nifty Z-Score])</f>
        <v>587</v>
      </c>
      <c r="AT513">
        <f>_xlfn.RANK.AVG(Table2[[#This Row],[6M Return vs Nifty Z-Score]],Table2[6M Return vs Nifty Z-Score])</f>
        <v>575</v>
      </c>
      <c r="AU513">
        <f>_xlfn.RANK.AVG(Table2[[#This Row],[Sharpe Ratio Z-Score]],Table2[Sharpe Ratio Z-Score])</f>
        <v>270</v>
      </c>
      <c r="AV513">
        <f>(Table2[[#This Row],[Rank 1Y]]+Table2[[#This Row],[Rank 6M]]+Table2[[#This Row],[Rank Sharpe]])/3</f>
        <v>477.33333333333331</v>
      </c>
    </row>
    <row r="514" spans="1:48" x14ac:dyDescent="0.3">
      <c r="A514" t="s">
        <v>1381</v>
      </c>
      <c r="B514" t="s">
        <v>1382</v>
      </c>
      <c r="C514" t="s">
        <v>10300</v>
      </c>
      <c r="D514" t="s">
        <v>210</v>
      </c>
      <c r="E514">
        <v>8180.7086859499996</v>
      </c>
      <c r="F514">
        <v>206.75</v>
      </c>
      <c r="G514">
        <v>-13.6016665319575</v>
      </c>
      <c r="H514">
        <f>(Table2[[#This Row],[1Y Return vs Nifty]]-AVERAGE(Table2[1Y Return vs Nifty]))/_xlfn.STDEV.P(Table2[1Y Return vs Nifty])</f>
        <v>-0.672980982182249</v>
      </c>
      <c r="I514">
        <v>8.6668408787516302</v>
      </c>
      <c r="J514">
        <f>(Table2[[#This Row],[1M Return vs Nifty]]-AVERAGE(Table2[1M Return vs Nifty]))/_xlfn.STDEV.P(Table2[1M Return vs Nifty])</f>
        <v>0.67108787227749789</v>
      </c>
      <c r="K514">
        <v>-22.595728422690598</v>
      </c>
      <c r="L514">
        <f>(Table2[[#This Row],[6M Return vs Nifty]]-AVERAGE(Table2[6M Return vs Nifty]))/_xlfn.STDEV.P(Table2[6M Return vs Nifty])</f>
        <v>-1.0054252487736157</v>
      </c>
      <c r="M514">
        <v>-5.45766634708139</v>
      </c>
      <c r="N514">
        <f>(Table2[[#This Row],[1W Return vs Nifty]]-AVERAGE(Table2[1W Return vs Nifty]))/_xlfn.STDEV.P(Table2[1W Return vs Nifty])</f>
        <v>-1.3269380315041022</v>
      </c>
      <c r="O514">
        <v>215.94</v>
      </c>
      <c r="P514">
        <v>205.913068793077</v>
      </c>
      <c r="Q514">
        <v>198.21045958684101</v>
      </c>
      <c r="R514">
        <v>39.301035012449397</v>
      </c>
      <c r="S514" s="2">
        <f>(Table2[[#This Row],[Close Price]]-Table2[[#This Row],[20D EMA]])/Table2[[#This Row],[20D EMA]]</f>
        <v>-4.2558117995739546E-2</v>
      </c>
      <c r="T514" s="2">
        <f>(Table2[[#This Row],[Close Price]]-Table2[[#This Row],[50D EMA]])/Table2[[#This Row],[50D EMA]]</f>
        <v>4.0644880474489638E-3</v>
      </c>
      <c r="U514" s="2">
        <f>(Table2[[#This Row],[Close Price]]-Table2[[#This Row],[200D EMA]])/Table2[[#This Row],[200D EMA]]</f>
        <v>4.3083197682701503E-2</v>
      </c>
      <c r="V514">
        <v>2.0943057315117199</v>
      </c>
      <c r="W514">
        <v>205.5</v>
      </c>
      <c r="X514">
        <v>215.9</v>
      </c>
      <c r="Y514">
        <v>205.5</v>
      </c>
      <c r="Z514">
        <v>215.9</v>
      </c>
      <c r="AA514">
        <v>190.1</v>
      </c>
      <c r="AB514">
        <v>247.3</v>
      </c>
      <c r="AC514" s="2">
        <f>(Table2[[#This Row],[Close Price]]/Table2[[#This Row],[Day Low]])-1</f>
        <v>6.0827250608272987E-3</v>
      </c>
      <c r="AD514" s="2">
        <f>(Table2[[#This Row],[Day High]]/Table2[[#This Row],[Close Price]])-1</f>
        <v>4.4256348246674682E-2</v>
      </c>
      <c r="AE514" s="2">
        <f>(Table2[[#This Row],[Close Price]]/Table2[[#This Row],[Current Week Low]])-1</f>
        <v>6.0827250608272987E-3</v>
      </c>
      <c r="AF514" s="2">
        <f>(Table2[[#This Row],[Current Week High]]/Table2[[#This Row],[Close Price]])-1</f>
        <v>4.4256348246674682E-2</v>
      </c>
      <c r="AG514" s="2">
        <f>(Table2[[#This Row],[Close Price]]/Table2[[#This Row],[Current Month Low]])-1</f>
        <v>8.7585481325618053E-2</v>
      </c>
      <c r="AH514" s="2">
        <f>(Table2[[#This Row],[Current Month High]]/Table2[[#This Row],[Close Price]])-1</f>
        <v>0.196130592503023</v>
      </c>
      <c r="AI514">
        <v>48.972188633615403</v>
      </c>
      <c r="AJ514">
        <v>43.129110418830003</v>
      </c>
      <c r="AK514" t="str">
        <f>IF(AND(Table2[[#This Row],[20D EMA]]&gt;Table2[[#This Row],[50D EMA]],Table2[[#This Row],[50D EMA]]&gt;Table2[[#This Row],[200D EMA]]),"Uptrend","Downtrend/NoTrend")</f>
        <v>Uptrend</v>
      </c>
      <c r="AL514">
        <v>0.22</v>
      </c>
      <c r="AM514" t="s">
        <v>10340</v>
      </c>
      <c r="AN514">
        <v>-3.41</v>
      </c>
      <c r="AO514" t="s">
        <v>10339</v>
      </c>
      <c r="AP514">
        <v>0.103234468472473</v>
      </c>
      <c r="AQ514">
        <f>(Table2[[#This Row],[Sharpe Ratio]]-AVERAGE(Table2[Sharpe Ratio]))/_xlfn.STDEV.P(Table2[Sharpe Ratio])</f>
        <v>0.42686563482464579</v>
      </c>
      <c r="AR5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-1.9073907553578233</v>
      </c>
      <c r="AS514">
        <f>_xlfn.RANK.AVG(Table2[[#This Row],[1Y Return vs Nifty Z-Score]],Table2[1Y Return vs Nifty Z-Score])</f>
        <v>555</v>
      </c>
      <c r="AT514">
        <f>_xlfn.RANK.AVG(Table2[[#This Row],[6M Return vs Nifty Z-Score]],Table2[6M Return vs Nifty Z-Score])</f>
        <v>650</v>
      </c>
      <c r="AU514">
        <f>_xlfn.RANK.AVG(Table2[[#This Row],[Sharpe Ratio Z-Score]],Table2[Sharpe Ratio Z-Score])</f>
        <v>229</v>
      </c>
      <c r="AV514">
        <f>(Table2[[#This Row],[Rank 1Y]]+Table2[[#This Row],[Rank 6M]]+Table2[[#This Row],[Rank Sharpe]])/3</f>
        <v>478</v>
      </c>
    </row>
    <row r="515" spans="1:48" x14ac:dyDescent="0.3">
      <c r="A515" t="s">
        <v>140</v>
      </c>
      <c r="B515" t="s">
        <v>141</v>
      </c>
      <c r="C515" t="s">
        <v>10295</v>
      </c>
      <c r="D515" t="s">
        <v>54</v>
      </c>
      <c r="E515">
        <v>205369.91137710001</v>
      </c>
      <c r="F515">
        <v>323.25</v>
      </c>
      <c r="G515">
        <v>23.2715778615155</v>
      </c>
      <c r="H515">
        <f>(Table2[[#This Row],[1Y Return vs Nifty]]-AVERAGE(Table2[1Y Return vs Nifty]))/_xlfn.STDEV.P(Table2[1Y Return vs Nifty])</f>
        <v>-8.821144307351575E-2</v>
      </c>
      <c r="I515">
        <v>-1.99011304161106</v>
      </c>
      <c r="J515">
        <f>(Table2[[#This Row],[1M Return vs Nifty]]-AVERAGE(Table2[1M Return vs Nifty]))/_xlfn.STDEV.P(Table2[1M Return vs Nifty])</f>
        <v>-0.33131022397355703</v>
      </c>
      <c r="K515">
        <v>-14.445375686944701</v>
      </c>
      <c r="L515">
        <f>(Table2[[#This Row],[6M Return vs Nifty]]-AVERAGE(Table2[6M Return vs Nifty]))/_xlfn.STDEV.P(Table2[6M Return vs Nifty])</f>
        <v>-0.72576054592407835</v>
      </c>
      <c r="M515">
        <v>-2.7659222302947102</v>
      </c>
      <c r="N515">
        <f>(Table2[[#This Row],[1W Return vs Nifty]]-AVERAGE(Table2[1W Return vs Nifty]))/_xlfn.STDEV.P(Table2[1W Return vs Nifty])</f>
        <v>-0.7506281420332811</v>
      </c>
      <c r="O515">
        <v>329.22</v>
      </c>
      <c r="P515">
        <v>336.31363583114302</v>
      </c>
      <c r="Q515">
        <v>303.57163073543501</v>
      </c>
      <c r="R515">
        <v>40.2941438835825</v>
      </c>
      <c r="S515" s="2">
        <f>(Table2[[#This Row],[Close Price]]-Table2[[#This Row],[20D EMA]])/Table2[[#This Row],[20D EMA]]</f>
        <v>-1.8133770730818378E-2</v>
      </c>
      <c r="T515" s="2">
        <f>(Table2[[#This Row],[Close Price]]-Table2[[#This Row],[50D EMA]])/Table2[[#This Row],[50D EMA]]</f>
        <v>-3.8843610366431983E-2</v>
      </c>
      <c r="U515" s="2">
        <f>(Table2[[#This Row],[Close Price]]-Table2[[#This Row],[200D EMA]])/Table2[[#This Row],[200D EMA]]</f>
        <v>6.4822820290855315E-2</v>
      </c>
      <c r="V515">
        <v>0.85723755310736804</v>
      </c>
      <c r="W515">
        <v>321.75</v>
      </c>
      <c r="X515">
        <v>334.2</v>
      </c>
      <c r="Y515">
        <v>321.75</v>
      </c>
      <c r="Z515">
        <v>334.2</v>
      </c>
      <c r="AA515">
        <v>310</v>
      </c>
      <c r="AB515">
        <v>337.95</v>
      </c>
      <c r="AC515" s="2">
        <f>(Table2[[#This Row],[Close Price]]/Table2[[#This Row],[Day Low]])-1</f>
        <v>4.6620046620047262E-3</v>
      </c>
      <c r="AD515" s="2">
        <f>(Table2[[#This Row],[Day High]]/Table2[[#This Row],[Close Price]])-1</f>
        <v>3.3874709976798201E-2</v>
      </c>
      <c r="AE515" s="2">
        <f>(Table2[[#This Row],[Close Price]]/Table2[[#This Row],[Current Week Low]])-1</f>
        <v>4.6620046620047262E-3</v>
      </c>
      <c r="AF515" s="2">
        <f>(Table2[[#This Row],[Current Week High]]/Table2[[#This Row],[Close Price]])-1</f>
        <v>3.3874709976798201E-2</v>
      </c>
      <c r="AG515" s="2">
        <f>(Table2[[#This Row],[Close Price]]/Table2[[#This Row],[Current Month Low]])-1</f>
        <v>4.2741935483870952E-2</v>
      </c>
      <c r="AH515" s="2">
        <f>(Table2[[#This Row],[Current Month High]]/Table2[[#This Row],[Close Price]])-1</f>
        <v>4.5475638051044154E-2</v>
      </c>
      <c r="AI515">
        <v>22.1036349574632</v>
      </c>
      <c r="AJ515">
        <v>58.261933904528703</v>
      </c>
      <c r="AK515" t="str">
        <f>IF(AND(Table2[[#This Row],[20D EMA]]&gt;Table2[[#This Row],[50D EMA]],Table2[[#This Row],[50D EMA]]&gt;Table2[[#This Row],[200D EMA]]),"Uptrend","Downtrend/NoTrend")</f>
        <v>Downtrend/NoTrend</v>
      </c>
      <c r="AL515">
        <v>-0.13</v>
      </c>
      <c r="AM515" t="s">
        <v>10339</v>
      </c>
      <c r="AN515">
        <v>-1.97</v>
      </c>
      <c r="AO515" t="s">
        <v>10339</v>
      </c>
      <c r="AQ515">
        <f>(Table2[[#This Row],[Sharpe Ratio]]-AVERAGE(Table2[Sharpe Ratio]))/_xlfn.STDEV.P(Table2[Sharpe Ratio])</f>
        <v>-0.75063663777647549</v>
      </c>
      <c r="AR5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5">
        <f>_xlfn.RANK.AVG(Table2[[#This Row],[1Y Return vs Nifty Z-Score]],Table2[1Y Return vs Nifty Z-Score])</f>
        <v>327</v>
      </c>
      <c r="AT515">
        <f>_xlfn.RANK.AVG(Table2[[#This Row],[6M Return vs Nifty Z-Score]],Table2[6M Return vs Nifty Z-Score])</f>
        <v>561</v>
      </c>
      <c r="AU515">
        <f>_xlfn.RANK.AVG(Table2[[#This Row],[Sharpe Ratio Z-Score]],Table2[Sharpe Ratio Z-Score])</f>
        <v>547.5</v>
      </c>
      <c r="AV515">
        <f>(Table2[[#This Row],[Rank 1Y]]+Table2[[#This Row],[Rank 6M]]+Table2[[#This Row],[Rank Sharpe]])/3</f>
        <v>478.5</v>
      </c>
    </row>
    <row r="516" spans="1:48" x14ac:dyDescent="0.3">
      <c r="A516" t="s">
        <v>970</v>
      </c>
      <c r="B516" t="s">
        <v>971</v>
      </c>
      <c r="C516" t="s">
        <v>10298</v>
      </c>
      <c r="D516" t="s">
        <v>46</v>
      </c>
      <c r="E516">
        <v>14948.604391049999</v>
      </c>
      <c r="F516">
        <v>1546.05</v>
      </c>
      <c r="G516">
        <v>-9.3253059102917906</v>
      </c>
      <c r="H516">
        <f>(Table2[[#This Row],[1Y Return vs Nifty]]-AVERAGE(Table2[1Y Return vs Nifty]))/_xlfn.STDEV.P(Table2[1Y Return vs Nifty])</f>
        <v>-0.60516255527330998</v>
      </c>
      <c r="I516">
        <v>-7.61251451939438</v>
      </c>
      <c r="J516">
        <f>(Table2[[#This Row],[1M Return vs Nifty]]-AVERAGE(Table2[1M Return vs Nifty]))/_xlfn.STDEV.P(Table2[1M Return vs Nifty])</f>
        <v>-0.86015595041705761</v>
      </c>
      <c r="K516">
        <v>11.795286329911301</v>
      </c>
      <c r="L516">
        <f>(Table2[[#This Row],[6M Return vs Nifty]]-AVERAGE(Table2[6M Return vs Nifty]))/_xlfn.STDEV.P(Table2[6M Return vs Nifty])</f>
        <v>0.17464060031509307</v>
      </c>
      <c r="M516">
        <v>-5.2023060744306298</v>
      </c>
      <c r="N516">
        <f>(Table2[[#This Row],[1W Return vs Nifty]]-AVERAGE(Table2[1W Return vs Nifty]))/_xlfn.STDEV.P(Table2[1W Return vs Nifty])</f>
        <v>-1.2722646880801063</v>
      </c>
      <c r="O516">
        <v>1612.02</v>
      </c>
      <c r="P516">
        <v>1631.3209905364699</v>
      </c>
      <c r="Q516">
        <v>1455.03701910769</v>
      </c>
      <c r="R516">
        <v>27.206249957230799</v>
      </c>
      <c r="S516" s="2">
        <f>(Table2[[#This Row],[Close Price]]-Table2[[#This Row],[20D EMA]])/Table2[[#This Row],[20D EMA]]</f>
        <v>-4.092380987828937E-2</v>
      </c>
      <c r="T516" s="2">
        <f>(Table2[[#This Row],[Close Price]]-Table2[[#This Row],[50D EMA]])/Table2[[#This Row],[50D EMA]]</f>
        <v>-5.2271129367634811E-2</v>
      </c>
      <c r="U516" s="2">
        <f>(Table2[[#This Row],[Close Price]]-Table2[[#This Row],[200D EMA]])/Table2[[#This Row],[200D EMA]]</f>
        <v>6.2550285454678153E-2</v>
      </c>
      <c r="V516">
        <v>0.45418543904257003</v>
      </c>
      <c r="W516">
        <v>1527.1</v>
      </c>
      <c r="X516">
        <v>1580</v>
      </c>
      <c r="Y516">
        <v>1527.1</v>
      </c>
      <c r="Z516">
        <v>1580</v>
      </c>
      <c r="AA516">
        <v>1527.1</v>
      </c>
      <c r="AB516">
        <v>1810</v>
      </c>
      <c r="AC516" s="2">
        <f>(Table2[[#This Row],[Close Price]]/Table2[[#This Row],[Day Low]])-1</f>
        <v>1.2409141510051791E-2</v>
      </c>
      <c r="AD516" s="2">
        <f>(Table2[[#This Row],[Day High]]/Table2[[#This Row],[Close Price]])-1</f>
        <v>2.1959186313508683E-2</v>
      </c>
      <c r="AE516" s="2">
        <f>(Table2[[#This Row],[Close Price]]/Table2[[#This Row],[Current Week Low]])-1</f>
        <v>1.2409141510051791E-2</v>
      </c>
      <c r="AF516" s="2">
        <f>(Table2[[#This Row],[Current Week High]]/Table2[[#This Row],[Close Price]])-1</f>
        <v>2.1959186313508683E-2</v>
      </c>
      <c r="AG516" s="2">
        <f>(Table2[[#This Row],[Close Price]]/Table2[[#This Row],[Current Month Low]])-1</f>
        <v>1.2409141510051791E-2</v>
      </c>
      <c r="AH516" s="2">
        <f>(Table2[[#This Row],[Current Month High]]/Table2[[#This Row],[Close Price]])-1</f>
        <v>0.17072539697939915</v>
      </c>
      <c r="AI516">
        <v>20.306587755894</v>
      </c>
      <c r="AJ516">
        <v>50.841504463632297</v>
      </c>
      <c r="AK516" t="str">
        <f>IF(AND(Table2[[#This Row],[20D EMA]]&gt;Table2[[#This Row],[50D EMA]],Table2[[#This Row],[50D EMA]]&gt;Table2[[#This Row],[200D EMA]]),"Uptrend","Downtrend/NoTrend")</f>
        <v>Downtrend/NoTrend</v>
      </c>
      <c r="AL516">
        <v>-7.0000000000000007E-2</v>
      </c>
      <c r="AM516" t="s">
        <v>10339</v>
      </c>
      <c r="AN516">
        <v>-4.3499999999999996</v>
      </c>
      <c r="AO516" t="s">
        <v>10339</v>
      </c>
      <c r="AP516">
        <v>-3.1000832838983999E-2</v>
      </c>
      <c r="AQ516">
        <f>(Table2[[#This Row],[Sharpe Ratio]]-AVERAGE(Table2[Sharpe Ratio]))/_xlfn.STDEV.P(Table2[Sharpe Ratio])</f>
        <v>-1.1042351176307561</v>
      </c>
      <c r="AR5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6">
        <f>_xlfn.RANK.AVG(Table2[[#This Row],[1Y Return vs Nifty Z-Score]],Table2[1Y Return vs Nifty Z-Score])</f>
        <v>526</v>
      </c>
      <c r="AT516">
        <f>_xlfn.RANK.AVG(Table2[[#This Row],[6M Return vs Nifty Z-Score]],Table2[6M Return vs Nifty Z-Score])</f>
        <v>276</v>
      </c>
      <c r="AU516">
        <f>_xlfn.RANK.AVG(Table2[[#This Row],[Sharpe Ratio Z-Score]],Table2[Sharpe Ratio Z-Score])</f>
        <v>638</v>
      </c>
      <c r="AV516">
        <f>(Table2[[#This Row],[Rank 1Y]]+Table2[[#This Row],[Rank 6M]]+Table2[[#This Row],[Rank Sharpe]])/3</f>
        <v>480</v>
      </c>
    </row>
    <row r="517" spans="1:48" x14ac:dyDescent="0.3">
      <c r="A517" t="s">
        <v>573</v>
      </c>
      <c r="B517" t="s">
        <v>574</v>
      </c>
      <c r="C517" t="s">
        <v>10299</v>
      </c>
      <c r="D517" t="s">
        <v>201</v>
      </c>
      <c r="E517">
        <v>34208.998647</v>
      </c>
      <c r="F517">
        <v>853.5</v>
      </c>
      <c r="G517">
        <v>-19.461776573642901</v>
      </c>
      <c r="H517">
        <f>(Table2[[#This Row],[1Y Return vs Nifty]]-AVERAGE(Table2[1Y Return vs Nifty]))/_xlfn.STDEV.P(Table2[1Y Return vs Nifty])</f>
        <v>-0.7659159518213573</v>
      </c>
      <c r="I517">
        <v>6.7604373445059602</v>
      </c>
      <c r="J517">
        <f>(Table2[[#This Row],[1M Return vs Nifty]]-AVERAGE(Table2[1M Return vs Nifty]))/_xlfn.STDEV.P(Table2[1M Return vs Nifty])</f>
        <v>0.4917706595266047</v>
      </c>
      <c r="K517">
        <v>3.7404762704644599</v>
      </c>
      <c r="L517">
        <f>(Table2[[#This Row],[6M Return vs Nifty]]-AVERAGE(Table2[6M Return vs Nifty]))/_xlfn.STDEV.P(Table2[6M Return vs Nifty])</f>
        <v>-0.10174572734714259</v>
      </c>
      <c r="M517">
        <v>-0.38627351730002002</v>
      </c>
      <c r="N517">
        <f>(Table2[[#This Row],[1W Return vs Nifty]]-AVERAGE(Table2[1W Return vs Nifty]))/_xlfn.STDEV.P(Table2[1W Return vs Nifty])</f>
        <v>-0.24113874509814304</v>
      </c>
      <c r="O517">
        <v>820.46</v>
      </c>
      <c r="P517">
        <v>781.67285425453599</v>
      </c>
      <c r="Q517">
        <v>733.73225923840596</v>
      </c>
      <c r="R517">
        <v>71.599445406104195</v>
      </c>
      <c r="S517" s="2">
        <f>(Table2[[#This Row],[Close Price]]-Table2[[#This Row],[20D EMA]])/Table2[[#This Row],[20D EMA]]</f>
        <v>4.0270092387197379E-2</v>
      </c>
      <c r="T517" s="2">
        <f>(Table2[[#This Row],[Close Price]]-Table2[[#This Row],[50D EMA]])/Table2[[#This Row],[50D EMA]]</f>
        <v>9.1889011310190574E-2</v>
      </c>
      <c r="U517" s="2">
        <f>(Table2[[#This Row],[Close Price]]-Table2[[#This Row],[200D EMA]])/Table2[[#This Row],[200D EMA]]</f>
        <v>0.16323085056381423</v>
      </c>
      <c r="V517">
        <v>0.61971466131306896</v>
      </c>
      <c r="W517">
        <v>841.35</v>
      </c>
      <c r="X517">
        <v>861.9</v>
      </c>
      <c r="Y517">
        <v>841.35</v>
      </c>
      <c r="Z517">
        <v>861.9</v>
      </c>
      <c r="AA517">
        <v>792.35</v>
      </c>
      <c r="AB517">
        <v>874.55</v>
      </c>
      <c r="AC517" s="2">
        <f>(Table2[[#This Row],[Close Price]]/Table2[[#This Row],[Day Low]])-1</f>
        <v>1.4441076840791656E-2</v>
      </c>
      <c r="AD517" s="2">
        <f>(Table2[[#This Row],[Day High]]/Table2[[#This Row],[Close Price]])-1</f>
        <v>9.841827768014122E-3</v>
      </c>
      <c r="AE517" s="2">
        <f>(Table2[[#This Row],[Close Price]]/Table2[[#This Row],[Current Week Low]])-1</f>
        <v>1.4441076840791656E-2</v>
      </c>
      <c r="AF517" s="2">
        <f>(Table2[[#This Row],[Current Week High]]/Table2[[#This Row],[Close Price]])-1</f>
        <v>9.841827768014122E-3</v>
      </c>
      <c r="AG517" s="2">
        <f>(Table2[[#This Row],[Close Price]]/Table2[[#This Row],[Current Month Low]])-1</f>
        <v>7.7175490629141086E-2</v>
      </c>
      <c r="AH517" s="2">
        <f>(Table2[[#This Row],[Current Month High]]/Table2[[#This Row],[Close Price]])-1</f>
        <v>2.4663151728178123E-2</v>
      </c>
      <c r="AI517">
        <v>2.4663151728178101</v>
      </c>
      <c r="AJ517">
        <v>40.459145889903702</v>
      </c>
      <c r="AK517" t="str">
        <f>IF(AND(Table2[[#This Row],[20D EMA]]&gt;Table2[[#This Row],[50D EMA]],Table2[[#This Row],[50D EMA]]&gt;Table2[[#This Row],[200D EMA]]),"Uptrend","Downtrend/NoTrend")</f>
        <v>Uptrend</v>
      </c>
      <c r="AL517">
        <v>0.09</v>
      </c>
      <c r="AM517" t="s">
        <v>10340</v>
      </c>
      <c r="AN517">
        <v>0.37</v>
      </c>
      <c r="AO517" t="s">
        <v>10340</v>
      </c>
      <c r="AP517">
        <v>6.1115382809879999E-3</v>
      </c>
      <c r="AQ517">
        <f>(Table2[[#This Row],[Sharpe Ratio]]-AVERAGE(Table2[Sharpe Ratio]))/_xlfn.STDEV.P(Table2[Sharpe Ratio])</f>
        <v>-0.68092784456589195</v>
      </c>
      <c r="AR5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-1.2979576093059302</v>
      </c>
      <c r="AS517">
        <f>_xlfn.RANK.AVG(Table2[[#This Row],[1Y Return vs Nifty Z-Score]],Table2[1Y Return vs Nifty Z-Score])</f>
        <v>592</v>
      </c>
      <c r="AT517">
        <f>_xlfn.RANK.AVG(Table2[[#This Row],[6M Return vs Nifty Z-Score]],Table2[6M Return vs Nifty Z-Score])</f>
        <v>346</v>
      </c>
      <c r="AU517">
        <f>_xlfn.RANK.AVG(Table2[[#This Row],[Sharpe Ratio Z-Score]],Table2[Sharpe Ratio Z-Score])</f>
        <v>508</v>
      </c>
      <c r="AV517">
        <f>(Table2[[#This Row],[Rank 1Y]]+Table2[[#This Row],[Rank 6M]]+Table2[[#This Row],[Rank Sharpe]])/3</f>
        <v>482</v>
      </c>
    </row>
    <row r="518" spans="1:48" x14ac:dyDescent="0.3">
      <c r="A518" t="s">
        <v>1834</v>
      </c>
      <c r="B518" t="s">
        <v>1835</v>
      </c>
      <c r="C518" t="s">
        <v>10312</v>
      </c>
      <c r="D518" t="s">
        <v>683</v>
      </c>
      <c r="E518">
        <v>4108.2420775999999</v>
      </c>
      <c r="F518">
        <v>622</v>
      </c>
      <c r="G518">
        <v>-31.041446871159199</v>
      </c>
      <c r="H518">
        <f>(Table2[[#This Row],[1Y Return vs Nifty]]-AVERAGE(Table2[1Y Return vs Nifty]))/_xlfn.STDEV.P(Table2[1Y Return vs Nifty])</f>
        <v>-0.9495569244098262</v>
      </c>
      <c r="I518">
        <v>1.3563250996080001</v>
      </c>
      <c r="J518">
        <f>(Table2[[#This Row],[1M Return vs Nifty]]-AVERAGE(Table2[1M Return vs Nifty]))/_xlfn.STDEV.P(Table2[1M Return vs Nifty])</f>
        <v>-1.6542679040253808E-2</v>
      </c>
      <c r="K518">
        <v>-16.1348565979204</v>
      </c>
      <c r="L518">
        <f>(Table2[[#This Row],[6M Return vs Nifty]]-AVERAGE(Table2[6M Return vs Nifty]))/_xlfn.STDEV.P(Table2[6M Return vs Nifty])</f>
        <v>-0.78373204633113946</v>
      </c>
      <c r="M518">
        <v>5.6987785944185196</v>
      </c>
      <c r="N518">
        <f>(Table2[[#This Row],[1W Return vs Nifty]]-AVERAGE(Table2[1W Return vs Nifty]))/_xlfn.STDEV.P(Table2[1W Return vs Nifty])</f>
        <v>1.0616878081609744</v>
      </c>
      <c r="O518">
        <v>614.6</v>
      </c>
      <c r="P518">
        <v>629.35331171388998</v>
      </c>
      <c r="Q518">
        <v>637.90020904138203</v>
      </c>
      <c r="R518">
        <v>58.058681939832297</v>
      </c>
      <c r="S518" s="2">
        <f>(Table2[[#This Row],[Close Price]]-Table2[[#This Row],[20D EMA]])/Table2[[#This Row],[20D EMA]]</f>
        <v>1.2040351448096285E-2</v>
      </c>
      <c r="T518" s="2">
        <f>(Table2[[#This Row],[Close Price]]-Table2[[#This Row],[50D EMA]])/Table2[[#This Row],[50D EMA]]</f>
        <v>-1.1683916771431666E-2</v>
      </c>
      <c r="U518" s="2">
        <f>(Table2[[#This Row],[Close Price]]-Table2[[#This Row],[200D EMA]])/Table2[[#This Row],[200D EMA]]</f>
        <v>-2.4925856452181448E-2</v>
      </c>
      <c r="V518">
        <v>0.53972243343422199</v>
      </c>
      <c r="W518">
        <v>620</v>
      </c>
      <c r="X518">
        <v>642.6</v>
      </c>
      <c r="Y518">
        <v>620</v>
      </c>
      <c r="Z518">
        <v>642.6</v>
      </c>
      <c r="AA518">
        <v>570.15</v>
      </c>
      <c r="AB518">
        <v>643.70000000000005</v>
      </c>
      <c r="AC518" s="2">
        <f>(Table2[[#This Row],[Close Price]]/Table2[[#This Row],[Day Low]])-1</f>
        <v>3.225806451612856E-3</v>
      </c>
      <c r="AD518" s="2">
        <f>(Table2[[#This Row],[Day High]]/Table2[[#This Row],[Close Price]])-1</f>
        <v>3.3118971061093294E-2</v>
      </c>
      <c r="AE518" s="2">
        <f>(Table2[[#This Row],[Close Price]]/Table2[[#This Row],[Current Week Low]])-1</f>
        <v>3.225806451612856E-3</v>
      </c>
      <c r="AF518" s="2">
        <f>(Table2[[#This Row],[Current Week High]]/Table2[[#This Row],[Close Price]])-1</f>
        <v>3.3118971061093294E-2</v>
      </c>
      <c r="AG518" s="2">
        <f>(Table2[[#This Row],[Close Price]]/Table2[[#This Row],[Current Month Low]])-1</f>
        <v>9.094098044374288E-2</v>
      </c>
      <c r="AH518" s="2">
        <f>(Table2[[#This Row],[Current Month High]]/Table2[[#This Row],[Close Price]])-1</f>
        <v>3.4887459807074084E-2</v>
      </c>
      <c r="AI518">
        <v>31.028938906752401</v>
      </c>
      <c r="AJ518">
        <v>12.762871646120299</v>
      </c>
      <c r="AK518" t="str">
        <f>IF(AND(Table2[[#This Row],[20D EMA]]&gt;Table2[[#This Row],[50D EMA]],Table2[[#This Row],[50D EMA]]&gt;Table2[[#This Row],[200D EMA]]),"Uptrend","Downtrend/NoTrend")</f>
        <v>Downtrend/NoTrend</v>
      </c>
      <c r="AL518">
        <v>-0.03</v>
      </c>
      <c r="AM518" t="s">
        <v>10339</v>
      </c>
      <c r="AN518">
        <v>4.34</v>
      </c>
      <c r="AO518" t="s">
        <v>10340</v>
      </c>
      <c r="AP518">
        <v>0.111424504366839</v>
      </c>
      <c r="AQ518">
        <f>(Table2[[#This Row],[Sharpe Ratio]]-AVERAGE(Table2[Sharpe Ratio]))/_xlfn.STDEV.P(Table2[Sharpe Ratio])</f>
        <v>0.52028197164505752</v>
      </c>
      <c r="AR5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8">
        <f>_xlfn.RANK.AVG(Table2[[#This Row],[1Y Return vs Nifty Z-Score]],Table2[1Y Return vs Nifty Z-Score])</f>
        <v>651</v>
      </c>
      <c r="AT518">
        <f>_xlfn.RANK.AVG(Table2[[#This Row],[6M Return vs Nifty Z-Score]],Table2[6M Return vs Nifty Z-Score])</f>
        <v>582</v>
      </c>
      <c r="AU518">
        <f>_xlfn.RANK.AVG(Table2[[#This Row],[Sharpe Ratio Z-Score]],Table2[Sharpe Ratio Z-Score])</f>
        <v>213</v>
      </c>
      <c r="AV518">
        <f>(Table2[[#This Row],[Rank 1Y]]+Table2[[#This Row],[Rank 6M]]+Table2[[#This Row],[Rank Sharpe]])/3</f>
        <v>482</v>
      </c>
    </row>
    <row r="519" spans="1:48" x14ac:dyDescent="0.3">
      <c r="A519" t="s">
        <v>1201</v>
      </c>
      <c r="B519" t="s">
        <v>1202</v>
      </c>
      <c r="C519" t="s">
        <v>10311</v>
      </c>
      <c r="D519" t="s">
        <v>1203</v>
      </c>
      <c r="E519">
        <v>10019.297326829999</v>
      </c>
      <c r="F519">
        <v>95.7</v>
      </c>
      <c r="G519">
        <v>9.5841253009788296</v>
      </c>
      <c r="H519">
        <f>(Table2[[#This Row],[1Y Return vs Nifty]]-AVERAGE(Table2[1Y Return vs Nifty]))/_xlfn.STDEV.P(Table2[1Y Return vs Nifty])</f>
        <v>-0.30527954915030253</v>
      </c>
      <c r="I519">
        <v>15.741256215997501</v>
      </c>
      <c r="J519">
        <f>(Table2[[#This Row],[1M Return vs Nifty]]-AVERAGE(Table2[1M Return vs Nifty]))/_xlfn.STDEV.P(Table2[1M Return vs Nifty])</f>
        <v>1.336510705024736</v>
      </c>
      <c r="K519">
        <v>-32.365934535500202</v>
      </c>
      <c r="L519">
        <f>(Table2[[#This Row],[6M Return vs Nifty]]-AVERAGE(Table2[6M Return vs Nifty]))/_xlfn.STDEV.P(Table2[6M Return vs Nifty])</f>
        <v>-1.3406723083682175</v>
      </c>
      <c r="M519">
        <v>1.3631158081252499</v>
      </c>
      <c r="N519">
        <f>(Table2[[#This Row],[1W Return vs Nifty]]-AVERAGE(Table2[1W Return vs Nifty]))/_xlfn.STDEV.P(Table2[1W Return vs Nifty])</f>
        <v>0.13341036694034361</v>
      </c>
      <c r="O519">
        <v>94.71</v>
      </c>
      <c r="P519">
        <v>90.517348203987595</v>
      </c>
      <c r="Q519">
        <v>86.999804695970496</v>
      </c>
      <c r="R519">
        <v>49.030130066800403</v>
      </c>
      <c r="S519" s="2">
        <f>(Table2[[#This Row],[Close Price]]-Table2[[#This Row],[20D EMA]])/Table2[[#This Row],[20D EMA]]</f>
        <v>1.0452961672473964E-2</v>
      </c>
      <c r="T519" s="2">
        <f>(Table2[[#This Row],[Close Price]]-Table2[[#This Row],[50D EMA]])/Table2[[#This Row],[50D EMA]]</f>
        <v>5.7255895127781647E-2</v>
      </c>
      <c r="U519" s="2">
        <f>(Table2[[#This Row],[Close Price]]-Table2[[#This Row],[200D EMA]])/Table2[[#This Row],[200D EMA]]</f>
        <v>0.10000246936683602</v>
      </c>
      <c r="V519">
        <v>1.7265015827605801</v>
      </c>
      <c r="W519">
        <v>95</v>
      </c>
      <c r="X519">
        <v>99.7</v>
      </c>
      <c r="Y519">
        <v>95</v>
      </c>
      <c r="Z519">
        <v>99.7</v>
      </c>
      <c r="AA519">
        <v>86.88</v>
      </c>
      <c r="AB519">
        <v>104</v>
      </c>
      <c r="AC519" s="2">
        <f>(Table2[[#This Row],[Close Price]]/Table2[[#This Row],[Day Low]])-1</f>
        <v>7.3684210526316907E-3</v>
      </c>
      <c r="AD519" s="2">
        <f>(Table2[[#This Row],[Day High]]/Table2[[#This Row],[Close Price]])-1</f>
        <v>4.1797283176593591E-2</v>
      </c>
      <c r="AE519" s="2">
        <f>(Table2[[#This Row],[Close Price]]/Table2[[#This Row],[Current Week Low]])-1</f>
        <v>7.3684210526316907E-3</v>
      </c>
      <c r="AF519" s="2">
        <f>(Table2[[#This Row],[Current Week High]]/Table2[[#This Row],[Close Price]])-1</f>
        <v>4.1797283176593591E-2</v>
      </c>
      <c r="AG519" s="2">
        <f>(Table2[[#This Row],[Close Price]]/Table2[[#This Row],[Current Month Low]])-1</f>
        <v>0.10151933701657478</v>
      </c>
      <c r="AH519" s="2">
        <f>(Table2[[#This Row],[Current Month High]]/Table2[[#This Row],[Close Price]])-1</f>
        <v>8.6729362591431602E-2</v>
      </c>
      <c r="AI519">
        <v>41.797283176593503</v>
      </c>
      <c r="AJ519">
        <v>52.388535031847098</v>
      </c>
      <c r="AK519" t="str">
        <f>IF(AND(Table2[[#This Row],[20D EMA]]&gt;Table2[[#This Row],[50D EMA]],Table2[[#This Row],[50D EMA]]&gt;Table2[[#This Row],[200D EMA]]),"Uptrend","Downtrend/NoTrend")</f>
        <v>Uptrend</v>
      </c>
      <c r="AL519">
        <v>0.14000000000000001</v>
      </c>
      <c r="AM519" t="s">
        <v>10340</v>
      </c>
      <c r="AN519">
        <v>-2.78</v>
      </c>
      <c r="AO519" t="s">
        <v>10339</v>
      </c>
      <c r="AP519">
        <v>6.2416433652244002E-2</v>
      </c>
      <c r="AQ519">
        <f>(Table2[[#This Row],[Sharpe Ratio]]-AVERAGE(Table2[Sharpe Ratio]))/_xlfn.STDEV.P(Table2[Sharpe Ratio])</f>
        <v>-3.8708794676555268E-2</v>
      </c>
      <c r="AR5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-0.2147395802299957</v>
      </c>
      <c r="AS519">
        <f>_xlfn.RANK.AVG(Table2[[#This Row],[1Y Return vs Nifty Z-Score]],Table2[1Y Return vs Nifty Z-Score])</f>
        <v>381</v>
      </c>
      <c r="AT519">
        <f>_xlfn.RANK.AVG(Table2[[#This Row],[6M Return vs Nifty Z-Score]],Table2[6M Return vs Nifty Z-Score])</f>
        <v>706</v>
      </c>
      <c r="AU519">
        <f>_xlfn.RANK.AVG(Table2[[#This Row],[Sharpe Ratio Z-Score]],Table2[Sharpe Ratio Z-Score])</f>
        <v>361</v>
      </c>
      <c r="AV519">
        <f>(Table2[[#This Row],[Rank 1Y]]+Table2[[#This Row],[Rank 6M]]+Table2[[#This Row],[Rank Sharpe]])/3</f>
        <v>482.66666666666669</v>
      </c>
    </row>
    <row r="520" spans="1:48" x14ac:dyDescent="0.3">
      <c r="A520" t="s">
        <v>804</v>
      </c>
      <c r="B520" t="s">
        <v>805</v>
      </c>
      <c r="C520" t="s">
        <v>10299</v>
      </c>
      <c r="D520" t="s">
        <v>283</v>
      </c>
      <c r="E520">
        <v>20169.006719460001</v>
      </c>
      <c r="F520">
        <v>405.05</v>
      </c>
      <c r="G520">
        <v>-6.8153019420043002</v>
      </c>
      <c r="H520">
        <f>(Table2[[#This Row],[1Y Return vs Nifty]]-AVERAGE(Table2[1Y Return vs Nifty]))/_xlfn.STDEV.P(Table2[1Y Return vs Nifty])</f>
        <v>-0.56535662314447399</v>
      </c>
      <c r="I520">
        <v>22.628739147667101</v>
      </c>
      <c r="J520">
        <f>(Table2[[#This Row],[1M Return vs Nifty]]-AVERAGE(Table2[1M Return vs Nifty]))/_xlfn.STDEV.P(Table2[1M Return vs Nifty])</f>
        <v>1.9843505878148342</v>
      </c>
      <c r="K520">
        <v>-24.220838968491901</v>
      </c>
      <c r="L520">
        <f>(Table2[[#This Row],[6M Return vs Nifty]]-AVERAGE(Table2[6M Return vs Nifty]))/_xlfn.STDEV.P(Table2[6M Return vs Nifty])</f>
        <v>-1.0611879958134929</v>
      </c>
      <c r="M520">
        <v>0.23072923006312701</v>
      </c>
      <c r="N520">
        <f>(Table2[[#This Row],[1W Return vs Nifty]]-AVERAGE(Table2[1W Return vs Nifty]))/_xlfn.STDEV.P(Table2[1W Return vs Nifty])</f>
        <v>-0.10903674367887954</v>
      </c>
      <c r="O520">
        <v>384.41</v>
      </c>
      <c r="P520">
        <v>371.38542430051399</v>
      </c>
      <c r="Q520">
        <v>371.44260664006202</v>
      </c>
      <c r="R520">
        <v>71.7939762415036</v>
      </c>
      <c r="S520" s="2">
        <f>(Table2[[#This Row],[Close Price]]-Table2[[#This Row],[20D EMA]])/Table2[[#This Row],[20D EMA]]</f>
        <v>5.3692671886787509E-2</v>
      </c>
      <c r="T520" s="2">
        <f>(Table2[[#This Row],[Close Price]]-Table2[[#This Row],[50D EMA]])/Table2[[#This Row],[50D EMA]]</f>
        <v>9.0645926029250021E-2</v>
      </c>
      <c r="U520" s="2">
        <f>(Table2[[#This Row],[Close Price]]-Table2[[#This Row],[200D EMA]])/Table2[[#This Row],[200D EMA]]</f>
        <v>9.0478024758491052E-2</v>
      </c>
      <c r="V520">
        <v>0.56604348212714295</v>
      </c>
      <c r="W520">
        <v>397.6</v>
      </c>
      <c r="X520">
        <v>408.15</v>
      </c>
      <c r="Y520">
        <v>397.6</v>
      </c>
      <c r="Z520">
        <v>408.15</v>
      </c>
      <c r="AA520">
        <v>354.9</v>
      </c>
      <c r="AB520">
        <v>410.45</v>
      </c>
      <c r="AC520" s="2">
        <f>(Table2[[#This Row],[Close Price]]/Table2[[#This Row],[Day Low]])-1</f>
        <v>1.8737424547283776E-2</v>
      </c>
      <c r="AD520" s="2">
        <f>(Table2[[#This Row],[Day High]]/Table2[[#This Row],[Close Price]])-1</f>
        <v>7.6533761264041544E-3</v>
      </c>
      <c r="AE520" s="2">
        <f>(Table2[[#This Row],[Close Price]]/Table2[[#This Row],[Current Week Low]])-1</f>
        <v>1.8737424547283776E-2</v>
      </c>
      <c r="AF520" s="2">
        <f>(Table2[[#This Row],[Current Week High]]/Table2[[#This Row],[Close Price]])-1</f>
        <v>7.6533761264041544E-3</v>
      </c>
      <c r="AG520" s="2">
        <f>(Table2[[#This Row],[Close Price]]/Table2[[#This Row],[Current Month Low]])-1</f>
        <v>0.14130741053817997</v>
      </c>
      <c r="AH520" s="2">
        <f>(Table2[[#This Row],[Current Month High]]/Table2[[#This Row],[Close Price]])-1</f>
        <v>1.3331687445994334E-2</v>
      </c>
      <c r="AI520">
        <v>37.760770275274602</v>
      </c>
      <c r="AJ520">
        <v>30.199292831886801</v>
      </c>
      <c r="AK520" t="str">
        <f>IF(AND(Table2[[#This Row],[20D EMA]]&gt;Table2[[#This Row],[50D EMA]],Table2[[#This Row],[50D EMA]]&gt;Table2[[#This Row],[200D EMA]]),"Uptrend","Downtrend/NoTrend")</f>
        <v>Downtrend/NoTrend</v>
      </c>
      <c r="AL520">
        <v>0.03</v>
      </c>
      <c r="AM520" t="s">
        <v>10340</v>
      </c>
      <c r="AN520">
        <v>2.41</v>
      </c>
      <c r="AO520" t="s">
        <v>10340</v>
      </c>
      <c r="AP520">
        <v>8.6268744921321999E-2</v>
      </c>
      <c r="AQ520">
        <f>(Table2[[#This Row],[Sharpe Ratio]]-AVERAGE(Table2[Sharpe Ratio]))/_xlfn.STDEV.P(Table2[Sharpe Ratio])</f>
        <v>0.23335296087573607</v>
      </c>
      <c r="AR5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0">
        <f>_xlfn.RANK.AVG(Table2[[#This Row],[1Y Return vs Nifty Z-Score]],Table2[1Y Return vs Nifty Z-Score])</f>
        <v>507</v>
      </c>
      <c r="AT520">
        <f>_xlfn.RANK.AVG(Table2[[#This Row],[6M Return vs Nifty Z-Score]],Table2[6M Return vs Nifty Z-Score])</f>
        <v>661</v>
      </c>
      <c r="AU520">
        <f>_xlfn.RANK.AVG(Table2[[#This Row],[Sharpe Ratio Z-Score]],Table2[Sharpe Ratio Z-Score])</f>
        <v>282</v>
      </c>
      <c r="AV520">
        <f>(Table2[[#This Row],[Rank 1Y]]+Table2[[#This Row],[Rank 6M]]+Table2[[#This Row],[Rank Sharpe]])/3</f>
        <v>483.33333333333331</v>
      </c>
    </row>
    <row r="521" spans="1:48" x14ac:dyDescent="0.3">
      <c r="A521" t="s">
        <v>2018</v>
      </c>
      <c r="B521" t="s">
        <v>2019</v>
      </c>
      <c r="C521" t="s">
        <v>10297</v>
      </c>
      <c r="D521" t="s">
        <v>364</v>
      </c>
      <c r="E521">
        <v>3234.6636556399999</v>
      </c>
      <c r="F521">
        <v>2296.15</v>
      </c>
      <c r="G521">
        <v>-9.3838255453607999</v>
      </c>
      <c r="H521">
        <f>(Table2[[#This Row],[1Y Return vs Nifty]]-AVERAGE(Table2[1Y Return vs Nifty]))/_xlfn.STDEV.P(Table2[1Y Return vs Nifty])</f>
        <v>-0.60609061301791611</v>
      </c>
      <c r="I521">
        <v>15.3114169468732</v>
      </c>
      <c r="J521">
        <f>(Table2[[#This Row],[1M Return vs Nifty]]-AVERAGE(Table2[1M Return vs Nifty]))/_xlfn.STDEV.P(Table2[1M Return vs Nifty])</f>
        <v>1.2960798212765325</v>
      </c>
      <c r="K521">
        <v>12.952434213577799</v>
      </c>
      <c r="L521">
        <f>(Table2[[#This Row],[6M Return vs Nifty]]-AVERAGE(Table2[6M Return vs Nifty]))/_xlfn.STDEV.P(Table2[6M Return vs Nifty])</f>
        <v>0.21434604982518057</v>
      </c>
      <c r="M521">
        <v>-1.6285912229984401</v>
      </c>
      <c r="N521">
        <f>(Table2[[#This Row],[1W Return vs Nifty]]-AVERAGE(Table2[1W Return vs Nifty]))/_xlfn.STDEV.P(Table2[1W Return vs Nifty])</f>
        <v>-0.50712241538601244</v>
      </c>
      <c r="O521">
        <v>2184.7199999999998</v>
      </c>
      <c r="P521">
        <v>2050.51894550929</v>
      </c>
      <c r="Q521">
        <v>1915.05242162331</v>
      </c>
      <c r="R521">
        <v>60.274379504923203</v>
      </c>
      <c r="S521" s="2">
        <f>(Table2[[#This Row],[Close Price]]-Table2[[#This Row],[20D EMA]])/Table2[[#This Row],[20D EMA]]</f>
        <v>5.1004247683913866E-2</v>
      </c>
      <c r="T521" s="2">
        <f>(Table2[[#This Row],[Close Price]]-Table2[[#This Row],[50D EMA]])/Table2[[#This Row],[50D EMA]]</f>
        <v>0.11978970251830684</v>
      </c>
      <c r="U521" s="2">
        <f>(Table2[[#This Row],[Close Price]]-Table2[[#This Row],[200D EMA]])/Table2[[#This Row],[200D EMA]]</f>
        <v>0.19900112084328719</v>
      </c>
      <c r="V521">
        <v>1.0790062398845801</v>
      </c>
      <c r="W521">
        <v>2242.25</v>
      </c>
      <c r="X521">
        <v>2365</v>
      </c>
      <c r="Y521">
        <v>2242.25</v>
      </c>
      <c r="Z521">
        <v>2365</v>
      </c>
      <c r="AA521">
        <v>1825</v>
      </c>
      <c r="AB521">
        <v>2520</v>
      </c>
      <c r="AC521" s="2">
        <f>(Table2[[#This Row],[Close Price]]/Table2[[#This Row],[Day Low]])-1</f>
        <v>2.403835433158652E-2</v>
      </c>
      <c r="AD521" s="2">
        <f>(Table2[[#This Row],[Day High]]/Table2[[#This Row],[Close Price]])-1</f>
        <v>2.9984974849204038E-2</v>
      </c>
      <c r="AE521" s="2">
        <f>(Table2[[#This Row],[Close Price]]/Table2[[#This Row],[Current Week Low]])-1</f>
        <v>2.403835433158652E-2</v>
      </c>
      <c r="AF521" s="2">
        <f>(Table2[[#This Row],[Current Week High]]/Table2[[#This Row],[Close Price]])-1</f>
        <v>2.9984974849204038E-2</v>
      </c>
      <c r="AG521" s="2">
        <f>(Table2[[#This Row],[Close Price]]/Table2[[#This Row],[Current Month Low]])-1</f>
        <v>0.25816438356164384</v>
      </c>
      <c r="AH521" s="2">
        <f>(Table2[[#This Row],[Current Month High]]/Table2[[#This Row],[Close Price]])-1</f>
        <v>9.7489275526424723E-2</v>
      </c>
      <c r="AI521">
        <v>9.7489275526424706</v>
      </c>
      <c r="AJ521">
        <v>49.977139124754999</v>
      </c>
      <c r="AK521" t="str">
        <f>IF(AND(Table2[[#This Row],[20D EMA]]&gt;Table2[[#This Row],[50D EMA]],Table2[[#This Row],[50D EMA]]&gt;Table2[[#This Row],[200D EMA]]),"Uptrend","Downtrend/NoTrend")</f>
        <v>Uptrend</v>
      </c>
      <c r="AL521">
        <v>0.17</v>
      </c>
      <c r="AM521" t="s">
        <v>10340</v>
      </c>
      <c r="AN521">
        <v>4.7699999999999996</v>
      </c>
      <c r="AO521" t="s">
        <v>10340</v>
      </c>
      <c r="AP521">
        <v>-5.4864539895165002E-2</v>
      </c>
      <c r="AQ521">
        <f>(Table2[[#This Row],[Sharpe Ratio]]-AVERAGE(Table2[Sharpe Ratio]))/_xlfn.STDEV.P(Table2[Sharpe Ratio])</f>
        <v>-1.3764268546263621</v>
      </c>
      <c r="AR5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-0.97921401192857738</v>
      </c>
      <c r="AS521">
        <f>_xlfn.RANK.AVG(Table2[[#This Row],[1Y Return vs Nifty Z-Score]],Table2[1Y Return vs Nifty Z-Score])</f>
        <v>527</v>
      </c>
      <c r="AT521">
        <f>_xlfn.RANK.AVG(Table2[[#This Row],[6M Return vs Nifty Z-Score]],Table2[6M Return vs Nifty Z-Score])</f>
        <v>256</v>
      </c>
      <c r="AU521">
        <f>_xlfn.RANK.AVG(Table2[[#This Row],[Sharpe Ratio Z-Score]],Table2[Sharpe Ratio Z-Score])</f>
        <v>672</v>
      </c>
      <c r="AV521">
        <f>(Table2[[#This Row],[Rank 1Y]]+Table2[[#This Row],[Rank 6M]]+Table2[[#This Row],[Rank Sharpe]])/3</f>
        <v>485</v>
      </c>
    </row>
    <row r="522" spans="1:48" x14ac:dyDescent="0.3">
      <c r="A522" t="s">
        <v>1514</v>
      </c>
      <c r="B522" t="s">
        <v>1515</v>
      </c>
      <c r="C522" t="s">
        <v>10295</v>
      </c>
      <c r="D522" t="s">
        <v>24</v>
      </c>
      <c r="E522">
        <v>6710.4652103099997</v>
      </c>
      <c r="F522">
        <v>25.65</v>
      </c>
      <c r="G522">
        <v>-8.93996118309812</v>
      </c>
      <c r="H522">
        <f>(Table2[[#This Row],[1Y Return vs Nifty]]-AVERAGE(Table2[1Y Return vs Nifty]))/_xlfn.STDEV.P(Table2[1Y Return vs Nifty])</f>
        <v>-0.59905140714339633</v>
      </c>
      <c r="I522">
        <v>-2.6443601890325898</v>
      </c>
      <c r="J522">
        <f>(Table2[[#This Row],[1M Return vs Nifty]]-AVERAGE(Table2[1M Return vs Nifty]))/_xlfn.STDEV.P(Table2[1M Return vs Nifty])</f>
        <v>-0.39284901826260143</v>
      </c>
      <c r="K522">
        <v>-37.7932496911898</v>
      </c>
      <c r="L522">
        <f>(Table2[[#This Row],[6M Return vs Nifty]]-AVERAGE(Table2[6M Return vs Nifty]))/_xlfn.STDEV.P(Table2[6M Return vs Nifty])</f>
        <v>-1.5269008716584682</v>
      </c>
      <c r="M522">
        <v>2.16562182402363</v>
      </c>
      <c r="N522">
        <f>(Table2[[#This Row],[1W Return vs Nifty]]-AVERAGE(Table2[1W Return vs Nifty]))/_xlfn.STDEV.P(Table2[1W Return vs Nifty])</f>
        <v>0.30522913323309697</v>
      </c>
      <c r="O522">
        <v>25.8</v>
      </c>
      <c r="P522">
        <v>26.362281526403699</v>
      </c>
      <c r="Q522">
        <v>26.129996759577299</v>
      </c>
      <c r="R522">
        <v>48.720669477028402</v>
      </c>
      <c r="S522" s="2">
        <f>(Table2[[#This Row],[Close Price]]-Table2[[#This Row],[20D EMA]])/Table2[[#This Row],[20D EMA]]</f>
        <v>-5.8139534883721753E-3</v>
      </c>
      <c r="T522" s="2">
        <f>(Table2[[#This Row],[Close Price]]-Table2[[#This Row],[50D EMA]])/Table2[[#This Row],[50D EMA]]</f>
        <v>-2.7018963654200399E-2</v>
      </c>
      <c r="U522" s="2">
        <f>(Table2[[#This Row],[Close Price]]-Table2[[#This Row],[200D EMA]])/Table2[[#This Row],[200D EMA]]</f>
        <v>-1.8369568277935955E-2</v>
      </c>
      <c r="V522">
        <v>0.66265024145168705</v>
      </c>
      <c r="W522">
        <v>25.54</v>
      </c>
      <c r="X522">
        <v>26.59</v>
      </c>
      <c r="Y522">
        <v>25.54</v>
      </c>
      <c r="Z522">
        <v>26.59</v>
      </c>
      <c r="AA522">
        <v>24.01</v>
      </c>
      <c r="AB522">
        <v>27.04</v>
      </c>
      <c r="AC522" s="2">
        <f>(Table2[[#This Row],[Close Price]]/Table2[[#This Row],[Day Low]])-1</f>
        <v>4.3069694596711283E-3</v>
      </c>
      <c r="AD522" s="2">
        <f>(Table2[[#This Row],[Day High]]/Table2[[#This Row],[Close Price]])-1</f>
        <v>3.6647173489278817E-2</v>
      </c>
      <c r="AE522" s="2">
        <f>(Table2[[#This Row],[Close Price]]/Table2[[#This Row],[Current Week Low]])-1</f>
        <v>4.3069694596711283E-3</v>
      </c>
      <c r="AF522" s="2">
        <f>(Table2[[#This Row],[Current Week High]]/Table2[[#This Row],[Close Price]])-1</f>
        <v>3.6647173489278817E-2</v>
      </c>
      <c r="AG522" s="2">
        <f>(Table2[[#This Row],[Close Price]]/Table2[[#This Row],[Current Month Low]])-1</f>
        <v>6.8304872969595865E-2</v>
      </c>
      <c r="AH522" s="2">
        <f>(Table2[[#This Row],[Current Month High]]/Table2[[#This Row],[Close Price]])-1</f>
        <v>5.4191033138401679E-2</v>
      </c>
      <c r="AI522">
        <v>43.788401822165397</v>
      </c>
      <c r="AJ522">
        <v>25.4965184364614</v>
      </c>
      <c r="AK522" t="str">
        <f>IF(AND(Table2[[#This Row],[20D EMA]]&gt;Table2[[#This Row],[50D EMA]],Table2[[#This Row],[50D EMA]]&gt;Table2[[#This Row],[200D EMA]]),"Uptrend","Downtrend/NoTrend")</f>
        <v>Downtrend/NoTrend</v>
      </c>
      <c r="AL522">
        <v>-7.0000000000000007E-2</v>
      </c>
      <c r="AM522" t="s">
        <v>10339</v>
      </c>
      <c r="AN522">
        <v>2.35</v>
      </c>
      <c r="AO522" t="s">
        <v>10340</v>
      </c>
      <c r="AP522">
        <v>0.110842714141488</v>
      </c>
      <c r="AQ522">
        <f>(Table2[[#This Row],[Sharpe Ratio]]-AVERAGE(Table2[Sharpe Ratio]))/_xlfn.STDEV.P(Table2[Sharpe Ratio])</f>
        <v>0.51364601640002627</v>
      </c>
      <c r="AR5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2">
        <f>_xlfn.RANK.AVG(Table2[[#This Row],[1Y Return vs Nifty Z-Score]],Table2[1Y Return vs Nifty Z-Score])</f>
        <v>524</v>
      </c>
      <c r="AT522">
        <f>_xlfn.RANK.AVG(Table2[[#This Row],[6M Return vs Nifty Z-Score]],Table2[6M Return vs Nifty Z-Score])</f>
        <v>717</v>
      </c>
      <c r="AU522">
        <f>_xlfn.RANK.AVG(Table2[[#This Row],[Sharpe Ratio Z-Score]],Table2[Sharpe Ratio Z-Score])</f>
        <v>216</v>
      </c>
      <c r="AV522">
        <f>(Table2[[#This Row],[Rank 1Y]]+Table2[[#This Row],[Rank 6M]]+Table2[[#This Row],[Rank Sharpe]])/3</f>
        <v>485.66666666666669</v>
      </c>
    </row>
    <row r="523" spans="1:48" x14ac:dyDescent="0.3">
      <c r="A523" t="s">
        <v>1045</v>
      </c>
      <c r="B523" t="s">
        <v>1046</v>
      </c>
      <c r="C523" t="s">
        <v>10304</v>
      </c>
      <c r="D523" t="s">
        <v>328</v>
      </c>
      <c r="E523">
        <v>13036.648580999999</v>
      </c>
      <c r="F523">
        <v>940.5</v>
      </c>
      <c r="G523">
        <v>-8.5967566872979102</v>
      </c>
      <c r="H523">
        <f>(Table2[[#This Row],[1Y Return vs Nifty]]-AVERAGE(Table2[1Y Return vs Nifty]))/_xlfn.STDEV.P(Table2[1Y Return vs Nifty])</f>
        <v>-0.59360855723608907</v>
      </c>
      <c r="I523">
        <v>1.9800547907933499</v>
      </c>
      <c r="J523">
        <f>(Table2[[#This Row],[1M Return vs Nifty]]-AVERAGE(Table2[1M Return vs Nifty]))/_xlfn.STDEV.P(Table2[1M Return vs Nifty])</f>
        <v>4.2125628967047274E-2</v>
      </c>
      <c r="K523">
        <v>9.3956311035060907</v>
      </c>
      <c r="L523">
        <f>(Table2[[#This Row],[6M Return vs Nifty]]-AVERAGE(Table2[6M Return vs Nifty]))/_xlfn.STDEV.P(Table2[6M Return vs Nifty])</f>
        <v>9.2300744901150047E-2</v>
      </c>
      <c r="M523">
        <v>-3.7665592496778602</v>
      </c>
      <c r="N523">
        <f>(Table2[[#This Row],[1W Return vs Nifty]]-AVERAGE(Table2[1W Return vs Nifty]))/_xlfn.STDEV.P(Table2[1W Return vs Nifty])</f>
        <v>-0.9648673063151868</v>
      </c>
      <c r="O523">
        <v>952.21</v>
      </c>
      <c r="P523">
        <v>897.938465176921</v>
      </c>
      <c r="Q523">
        <v>802.93060311095098</v>
      </c>
      <c r="R523">
        <v>41.380419442354103</v>
      </c>
      <c r="S523" s="2">
        <f>(Table2[[#This Row],[Close Price]]-Table2[[#This Row],[20D EMA]])/Table2[[#This Row],[20D EMA]]</f>
        <v>-1.2297707438485246E-2</v>
      </c>
      <c r="T523" s="2">
        <f>(Table2[[#This Row],[Close Price]]-Table2[[#This Row],[50D EMA]])/Table2[[#This Row],[50D EMA]]</f>
        <v>4.7399166506017859E-2</v>
      </c>
      <c r="U523" s="2">
        <f>(Table2[[#This Row],[Close Price]]-Table2[[#This Row],[200D EMA]])/Table2[[#This Row],[200D EMA]]</f>
        <v>0.1713341057820402</v>
      </c>
      <c r="V523">
        <v>0.97722682904906</v>
      </c>
      <c r="W523">
        <v>929</v>
      </c>
      <c r="X523">
        <v>959.85</v>
      </c>
      <c r="Y523">
        <v>929</v>
      </c>
      <c r="Z523">
        <v>959.85</v>
      </c>
      <c r="AA523">
        <v>926.6</v>
      </c>
      <c r="AB523">
        <v>1025</v>
      </c>
      <c r="AC523" s="2">
        <f>(Table2[[#This Row],[Close Price]]/Table2[[#This Row],[Day Low]])-1</f>
        <v>1.2378902045209861E-2</v>
      </c>
      <c r="AD523" s="2">
        <f>(Table2[[#This Row],[Day High]]/Table2[[#This Row],[Close Price]])-1</f>
        <v>2.05741626794258E-2</v>
      </c>
      <c r="AE523" s="2">
        <f>(Table2[[#This Row],[Close Price]]/Table2[[#This Row],[Current Week Low]])-1</f>
        <v>1.2378902045209861E-2</v>
      </c>
      <c r="AF523" s="2">
        <f>(Table2[[#This Row],[Current Week High]]/Table2[[#This Row],[Close Price]])-1</f>
        <v>2.05741626794258E-2</v>
      </c>
      <c r="AG523" s="2">
        <f>(Table2[[#This Row],[Close Price]]/Table2[[#This Row],[Current Month Low]])-1</f>
        <v>1.5001079214332025E-2</v>
      </c>
      <c r="AH523" s="2">
        <f>(Table2[[#This Row],[Current Month High]]/Table2[[#This Row],[Close Price]])-1</f>
        <v>8.984582668793184E-2</v>
      </c>
      <c r="AI523">
        <v>8.9845826687931805</v>
      </c>
      <c r="AJ523">
        <v>45.329521749207998</v>
      </c>
      <c r="AK523" t="str">
        <f>IF(AND(Table2[[#This Row],[20D EMA]]&gt;Table2[[#This Row],[50D EMA]],Table2[[#This Row],[50D EMA]]&gt;Table2[[#This Row],[200D EMA]]),"Uptrend","Downtrend/NoTrend")</f>
        <v>Uptrend</v>
      </c>
      <c r="AL523">
        <v>0.2</v>
      </c>
      <c r="AM523" t="s">
        <v>10340</v>
      </c>
      <c r="AN523">
        <v>-5.0999999999999996</v>
      </c>
      <c r="AO523" t="s">
        <v>10339</v>
      </c>
      <c r="AP523">
        <v>-3.2804385374046001E-2</v>
      </c>
      <c r="AQ523">
        <f>(Table2[[#This Row],[Sharpe Ratio]]-AVERAGE(Table2[Sharpe Ratio]))/_xlfn.STDEV.P(Table2[Sharpe Ratio])</f>
        <v>-1.1248066112434469</v>
      </c>
      <c r="AR5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-2.5488561009265251</v>
      </c>
      <c r="AS523">
        <f>_xlfn.RANK.AVG(Table2[[#This Row],[1Y Return vs Nifty Z-Score]],Table2[1Y Return vs Nifty Z-Score])</f>
        <v>520</v>
      </c>
      <c r="AT523">
        <f>_xlfn.RANK.AVG(Table2[[#This Row],[6M Return vs Nifty Z-Score]],Table2[6M Return vs Nifty Z-Score])</f>
        <v>296</v>
      </c>
      <c r="AU523">
        <f>_xlfn.RANK.AVG(Table2[[#This Row],[Sharpe Ratio Z-Score]],Table2[Sharpe Ratio Z-Score])</f>
        <v>642</v>
      </c>
      <c r="AV523">
        <f>(Table2[[#This Row],[Rank 1Y]]+Table2[[#This Row],[Rank 6M]]+Table2[[#This Row],[Rank Sharpe]])/3</f>
        <v>486</v>
      </c>
    </row>
    <row r="524" spans="1:48" x14ac:dyDescent="0.3">
      <c r="A524" t="s">
        <v>1935</v>
      </c>
      <c r="B524" t="s">
        <v>1936</v>
      </c>
      <c r="C524" t="s">
        <v>10306</v>
      </c>
      <c r="D524" t="s">
        <v>402</v>
      </c>
      <c r="E524">
        <v>3611.5233426250002</v>
      </c>
      <c r="F524">
        <v>501.25</v>
      </c>
      <c r="G524">
        <v>-1.3259481800958299</v>
      </c>
      <c r="H524">
        <f>(Table2[[#This Row],[1Y Return vs Nifty]]-AVERAGE(Table2[1Y Return vs Nifty]))/_xlfn.STDEV.P(Table2[1Y Return vs Nifty])</f>
        <v>-0.47830144473103842</v>
      </c>
      <c r="I524">
        <v>-1.9625011552182401</v>
      </c>
      <c r="J524">
        <f>(Table2[[#This Row],[1M Return vs Nifty]]-AVERAGE(Table2[1M Return vs Nifty]))/_xlfn.STDEV.P(Table2[1M Return vs Nifty])</f>
        <v>-0.32871303695737059</v>
      </c>
      <c r="K524">
        <v>10.7539539331746</v>
      </c>
      <c r="L524">
        <f>(Table2[[#This Row],[6M Return vs Nifty]]-AVERAGE(Table2[6M Return vs Nifty]))/_xlfn.STDEV.P(Table2[6M Return vs Nifty])</f>
        <v>0.1389091510461905</v>
      </c>
      <c r="M524">
        <v>2.1917150396792202</v>
      </c>
      <c r="N524">
        <f>(Table2[[#This Row],[1W Return vs Nifty]]-AVERAGE(Table2[1W Return vs Nifty]))/_xlfn.STDEV.P(Table2[1W Return vs Nifty])</f>
        <v>0.31081576315703013</v>
      </c>
      <c r="O524">
        <v>500.34</v>
      </c>
      <c r="P524">
        <v>495.81166230459399</v>
      </c>
      <c r="Q524">
        <v>453.415471491728</v>
      </c>
      <c r="R524">
        <v>51.565486580716801</v>
      </c>
      <c r="S524" s="2">
        <f>(Table2[[#This Row],[Close Price]]-Table2[[#This Row],[20D EMA]])/Table2[[#This Row],[20D EMA]]</f>
        <v>1.8187632409961728E-3</v>
      </c>
      <c r="T524" s="2">
        <f>(Table2[[#This Row],[Close Price]]-Table2[[#This Row],[50D EMA]])/Table2[[#This Row],[50D EMA]]</f>
        <v>1.0968555419063639E-2</v>
      </c>
      <c r="U524" s="2">
        <f>(Table2[[#This Row],[Close Price]]-Table2[[#This Row],[200D EMA]])/Table2[[#This Row],[200D EMA]]</f>
        <v>0.10549822737829687</v>
      </c>
      <c r="V524">
        <v>0.35875399992467799</v>
      </c>
      <c r="W524">
        <v>497.15</v>
      </c>
      <c r="X524">
        <v>515</v>
      </c>
      <c r="Y524">
        <v>497.15</v>
      </c>
      <c r="Z524">
        <v>515</v>
      </c>
      <c r="AA524">
        <v>470</v>
      </c>
      <c r="AB524">
        <v>524.4</v>
      </c>
      <c r="AC524" s="2">
        <f>(Table2[[#This Row],[Close Price]]/Table2[[#This Row],[Day Low]])-1</f>
        <v>8.2470079452880984E-3</v>
      </c>
      <c r="AD524" s="2">
        <f>(Table2[[#This Row],[Day High]]/Table2[[#This Row],[Close Price]])-1</f>
        <v>2.7431421446383997E-2</v>
      </c>
      <c r="AE524" s="2">
        <f>(Table2[[#This Row],[Close Price]]/Table2[[#This Row],[Current Week Low]])-1</f>
        <v>8.2470079452880984E-3</v>
      </c>
      <c r="AF524" s="2">
        <f>(Table2[[#This Row],[Current Week High]]/Table2[[#This Row],[Close Price]])-1</f>
        <v>2.7431421446383997E-2</v>
      </c>
      <c r="AG524" s="2">
        <f>(Table2[[#This Row],[Close Price]]/Table2[[#This Row],[Current Month Low]])-1</f>
        <v>6.6489361702127603E-2</v>
      </c>
      <c r="AH524" s="2">
        <f>(Table2[[#This Row],[Current Month High]]/Table2[[#This Row],[Close Price]])-1</f>
        <v>4.618453865336658E-2</v>
      </c>
      <c r="AI524">
        <v>10.6633416458852</v>
      </c>
      <c r="AJ524">
        <v>44.016664272374598</v>
      </c>
      <c r="AK524" t="str">
        <f>IF(AND(Table2[[#This Row],[20D EMA]]&gt;Table2[[#This Row],[50D EMA]],Table2[[#This Row],[50D EMA]]&gt;Table2[[#This Row],[200D EMA]]),"Uptrend","Downtrend/NoTrend")</f>
        <v>Uptrend</v>
      </c>
      <c r="AL524">
        <v>0.05</v>
      </c>
      <c r="AM524" t="s">
        <v>10340</v>
      </c>
      <c r="AN524">
        <v>2.11</v>
      </c>
      <c r="AO524" t="s">
        <v>10340</v>
      </c>
      <c r="AP524">
        <v>-7.8152874334221994E-2</v>
      </c>
      <c r="AQ524">
        <f>(Table2[[#This Row],[Sharpe Ratio]]-AVERAGE(Table2[Sharpe Ratio]))/_xlfn.STDEV.P(Table2[Sharpe Ratio])</f>
        <v>-1.6420558362333779</v>
      </c>
      <c r="AR5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-1.9993454037185663</v>
      </c>
      <c r="AS524">
        <f>_xlfn.RANK.AVG(Table2[[#This Row],[1Y Return vs Nifty Z-Score]],Table2[1Y Return vs Nifty Z-Score])</f>
        <v>471</v>
      </c>
      <c r="AT524">
        <f>_xlfn.RANK.AVG(Table2[[#This Row],[6M Return vs Nifty Z-Score]],Table2[6M Return vs Nifty Z-Score])</f>
        <v>286</v>
      </c>
      <c r="AU524">
        <f>_xlfn.RANK.AVG(Table2[[#This Row],[Sharpe Ratio Z-Score]],Table2[Sharpe Ratio Z-Score])</f>
        <v>701</v>
      </c>
      <c r="AV524">
        <f>(Table2[[#This Row],[Rank 1Y]]+Table2[[#This Row],[Rank 6M]]+Table2[[#This Row],[Rank Sharpe]])/3</f>
        <v>486</v>
      </c>
    </row>
    <row r="525" spans="1:48" x14ac:dyDescent="0.3">
      <c r="A525" t="s">
        <v>169</v>
      </c>
      <c r="B525" t="s">
        <v>170</v>
      </c>
      <c r="C525" t="s">
        <v>10308</v>
      </c>
      <c r="D525" t="s">
        <v>171</v>
      </c>
      <c r="E525">
        <v>158108.84247910001</v>
      </c>
      <c r="F525">
        <v>3108.65</v>
      </c>
      <c r="G525">
        <v>-6.1700205878758903</v>
      </c>
      <c r="H525">
        <f>(Table2[[#This Row],[1Y Return vs Nifty]]-AVERAGE(Table2[1Y Return vs Nifty]))/_xlfn.STDEV.P(Table2[1Y Return vs Nifty])</f>
        <v>-0.55512316291454311</v>
      </c>
      <c r="I525">
        <v>-1.68199271740643</v>
      </c>
      <c r="J525">
        <f>(Table2[[#This Row],[1M Return vs Nifty]]-AVERAGE(Table2[1M Return vs Nifty]))/_xlfn.STDEV.P(Table2[1M Return vs Nifty])</f>
        <v>-0.30232828141220008</v>
      </c>
      <c r="K525">
        <v>1.34061972831535</v>
      </c>
      <c r="L525">
        <f>(Table2[[#This Row],[6M Return vs Nifty]]-AVERAGE(Table2[6M Return vs Nifty]))/_xlfn.STDEV.P(Table2[6M Return vs Nifty])</f>
        <v>-0.1840924905489473</v>
      </c>
      <c r="M525">
        <v>-1.7919906868297799</v>
      </c>
      <c r="N525">
        <f>(Table2[[#This Row],[1W Return vs Nifty]]-AVERAGE(Table2[1W Return vs Nifty]))/_xlfn.STDEV.P(Table2[1W Return vs Nifty])</f>
        <v>-0.54210669429757796</v>
      </c>
      <c r="O525">
        <v>3096.27</v>
      </c>
      <c r="P525">
        <v>3093.2398847426002</v>
      </c>
      <c r="Q525">
        <v>2907.18798436629</v>
      </c>
      <c r="R525">
        <v>54.416231019161003</v>
      </c>
      <c r="S525" s="2">
        <f>(Table2[[#This Row],[Close Price]]-Table2[[#This Row],[20D EMA]])/Table2[[#This Row],[20D EMA]]</f>
        <v>3.9983593162095394E-3</v>
      </c>
      <c r="T525" s="2">
        <f>(Table2[[#This Row],[Close Price]]-Table2[[#This Row],[50D EMA]])/Table2[[#This Row],[50D EMA]]</f>
        <v>4.981868795048916E-3</v>
      </c>
      <c r="U525" s="2">
        <f>(Table2[[#This Row],[Close Price]]-Table2[[#This Row],[200D EMA]])/Table2[[#This Row],[200D EMA]]</f>
        <v>6.9297897733855973E-2</v>
      </c>
      <c r="V525">
        <v>0.60760200326046099</v>
      </c>
      <c r="W525">
        <v>3061.85</v>
      </c>
      <c r="X525">
        <v>3111.95</v>
      </c>
      <c r="Y525">
        <v>3061.85</v>
      </c>
      <c r="Z525">
        <v>3111.95</v>
      </c>
      <c r="AA525">
        <v>2999.45</v>
      </c>
      <c r="AB525">
        <v>3278.95</v>
      </c>
      <c r="AC525" s="2">
        <f>(Table2[[#This Row],[Close Price]]/Table2[[#This Row],[Day Low]])-1</f>
        <v>1.5284876790175872E-2</v>
      </c>
      <c r="AD525" s="2">
        <f>(Table2[[#This Row],[Day High]]/Table2[[#This Row],[Close Price]])-1</f>
        <v>1.0615540507936672E-3</v>
      </c>
      <c r="AE525" s="2">
        <f>(Table2[[#This Row],[Close Price]]/Table2[[#This Row],[Current Week Low]])-1</f>
        <v>1.5284876790175872E-2</v>
      </c>
      <c r="AF525" s="2">
        <f>(Table2[[#This Row],[Current Week High]]/Table2[[#This Row],[Close Price]])-1</f>
        <v>1.0615540507936672E-3</v>
      </c>
      <c r="AG525" s="2">
        <f>(Table2[[#This Row],[Close Price]]/Table2[[#This Row],[Current Month Low]])-1</f>
        <v>3.6406674557002194E-2</v>
      </c>
      <c r="AH525" s="2">
        <f>(Table2[[#This Row],[Current Month High]]/Table2[[#This Row],[Close Price]])-1</f>
        <v>5.4782622681871507E-2</v>
      </c>
      <c r="AI525">
        <v>5.4782622681871498</v>
      </c>
      <c r="AJ525">
        <v>35.597914985496402</v>
      </c>
      <c r="AK525" t="str">
        <f>IF(AND(Table2[[#This Row],[20D EMA]]&gt;Table2[[#This Row],[50D EMA]],Table2[[#This Row],[50D EMA]]&gt;Table2[[#This Row],[200D EMA]]),"Uptrend","Downtrend/NoTrend")</f>
        <v>Uptrend</v>
      </c>
      <c r="AL525">
        <v>-0.1</v>
      </c>
      <c r="AM525" t="s">
        <v>10339</v>
      </c>
      <c r="AN525">
        <v>-1.4</v>
      </c>
      <c r="AO525" t="s">
        <v>10339</v>
      </c>
      <c r="AP525">
        <v>-7.3788132778599997E-4</v>
      </c>
      <c r="AQ525">
        <f>(Table2[[#This Row],[Sharpe Ratio]]-AVERAGE(Table2[Sharpe Ratio]))/_xlfn.STDEV.P(Table2[Sharpe Ratio])</f>
        <v>-0.75905298314284531</v>
      </c>
      <c r="AR5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-2.342703612316114</v>
      </c>
      <c r="AS525">
        <f>_xlfn.RANK.AVG(Table2[[#This Row],[1Y Return vs Nifty Z-Score]],Table2[1Y Return vs Nifty Z-Score])</f>
        <v>503</v>
      </c>
      <c r="AT525">
        <f>_xlfn.RANK.AVG(Table2[[#This Row],[6M Return vs Nifty Z-Score]],Table2[6M Return vs Nifty Z-Score])</f>
        <v>384</v>
      </c>
      <c r="AU525">
        <f>_xlfn.RANK.AVG(Table2[[#This Row],[Sharpe Ratio Z-Score]],Table2[Sharpe Ratio Z-Score])</f>
        <v>574</v>
      </c>
      <c r="AV525">
        <f>(Table2[[#This Row],[Rank 1Y]]+Table2[[#This Row],[Rank 6M]]+Table2[[#This Row],[Rank Sharpe]])/3</f>
        <v>487</v>
      </c>
    </row>
    <row r="526" spans="1:48" x14ac:dyDescent="0.3">
      <c r="A526" t="s">
        <v>1208</v>
      </c>
      <c r="B526" t="s">
        <v>1209</v>
      </c>
      <c r="C526" t="s">
        <v>10308</v>
      </c>
      <c r="D526" t="s">
        <v>386</v>
      </c>
      <c r="E526">
        <v>9926.5778400649997</v>
      </c>
      <c r="F526">
        <v>675.55</v>
      </c>
      <c r="G526">
        <v>-15.3089381488537</v>
      </c>
      <c r="H526">
        <f>(Table2[[#This Row],[1Y Return vs Nifty]]-AVERAGE(Table2[1Y Return vs Nifty]))/_xlfn.STDEV.P(Table2[1Y Return vs Nifty])</f>
        <v>-0.7000564525664752</v>
      </c>
      <c r="I526">
        <v>-1.4297234339635201</v>
      </c>
      <c r="J526">
        <f>(Table2[[#This Row],[1M Return vs Nifty]]-AVERAGE(Table2[1M Return vs Nifty]))/_xlfn.STDEV.P(Table2[1M Return vs Nifty])</f>
        <v>-0.27859971400396411</v>
      </c>
      <c r="K526">
        <v>-13.506788958031599</v>
      </c>
      <c r="L526">
        <f>(Table2[[#This Row],[6M Return vs Nifty]]-AVERAGE(Table2[6M Return vs Nifty]))/_xlfn.STDEV.P(Table2[6M Return vs Nifty])</f>
        <v>-0.69355462954836467</v>
      </c>
      <c r="M526">
        <v>3.4666534313484799E-2</v>
      </c>
      <c r="N526">
        <f>(Table2[[#This Row],[1W Return vs Nifty]]-AVERAGE(Table2[1W Return vs Nifty]))/_xlfn.STDEV.P(Table2[1W Return vs Nifty])</f>
        <v>-0.15101431123894721</v>
      </c>
      <c r="O526">
        <v>668.58</v>
      </c>
      <c r="P526">
        <v>675.13505406123397</v>
      </c>
      <c r="Q526">
        <v>671.05576024332902</v>
      </c>
      <c r="R526">
        <v>60.000109850283202</v>
      </c>
      <c r="S526" s="2">
        <f>(Table2[[#This Row],[Close Price]]-Table2[[#This Row],[20D EMA]])/Table2[[#This Row],[20D EMA]]</f>
        <v>1.042508002034149E-2</v>
      </c>
      <c r="T526" s="2">
        <f>(Table2[[#This Row],[Close Price]]-Table2[[#This Row],[50D EMA]])/Table2[[#This Row],[50D EMA]]</f>
        <v>6.1461175252255028E-4</v>
      </c>
      <c r="U526" s="2">
        <f>(Table2[[#This Row],[Close Price]]-Table2[[#This Row],[200D EMA]])/Table2[[#This Row],[200D EMA]]</f>
        <v>6.6972672360956957E-3</v>
      </c>
      <c r="V526">
        <v>0.55027855107817703</v>
      </c>
      <c r="W526">
        <v>668.7</v>
      </c>
      <c r="X526">
        <v>679.4</v>
      </c>
      <c r="Y526">
        <v>668.7</v>
      </c>
      <c r="Z526">
        <v>679.4</v>
      </c>
      <c r="AA526">
        <v>639.20000000000005</v>
      </c>
      <c r="AB526">
        <v>720.5</v>
      </c>
      <c r="AC526" s="2">
        <f>(Table2[[#This Row],[Close Price]]/Table2[[#This Row],[Day Low]])-1</f>
        <v>1.0243756542545057E-2</v>
      </c>
      <c r="AD526" s="2">
        <f>(Table2[[#This Row],[Day High]]/Table2[[#This Row],[Close Price]])-1</f>
        <v>5.6990600251647372E-3</v>
      </c>
      <c r="AE526" s="2">
        <f>(Table2[[#This Row],[Close Price]]/Table2[[#This Row],[Current Week Low]])-1</f>
        <v>1.0243756542545057E-2</v>
      </c>
      <c r="AF526" s="2">
        <f>(Table2[[#This Row],[Current Week High]]/Table2[[#This Row],[Close Price]])-1</f>
        <v>5.6990600251647372E-3</v>
      </c>
      <c r="AG526" s="2">
        <f>(Table2[[#This Row],[Close Price]]/Table2[[#This Row],[Current Month Low]])-1</f>
        <v>5.6867959949937319E-2</v>
      </c>
      <c r="AH526" s="2">
        <f>(Table2[[#This Row],[Current Month High]]/Table2[[#This Row],[Close Price]])-1</f>
        <v>6.6538376137961652E-2</v>
      </c>
      <c r="AI526">
        <v>20.627636740433701</v>
      </c>
      <c r="AJ526">
        <v>17.979392245895902</v>
      </c>
      <c r="AK526" t="str">
        <f>IF(AND(Table2[[#This Row],[20D EMA]]&gt;Table2[[#This Row],[50D EMA]],Table2[[#This Row],[50D EMA]]&gt;Table2[[#This Row],[200D EMA]]),"Uptrend","Downtrend/NoTrend")</f>
        <v>Downtrend/NoTrend</v>
      </c>
      <c r="AL526">
        <v>-0.01</v>
      </c>
      <c r="AM526" t="s">
        <v>10339</v>
      </c>
      <c r="AN526">
        <v>1.37</v>
      </c>
      <c r="AO526" t="s">
        <v>10340</v>
      </c>
      <c r="AP526">
        <v>7.0677521998093004E-2</v>
      </c>
      <c r="AQ526">
        <f>(Table2[[#This Row],[Sharpe Ratio]]-AVERAGE(Table2[Sharpe Ratio]))/_xlfn.STDEV.P(Table2[Sharpe Ratio])</f>
        <v>5.551797323662111E-2</v>
      </c>
      <c r="AR5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6">
        <f>_xlfn.RANK.AVG(Table2[[#This Row],[1Y Return vs Nifty Z-Score]],Table2[1Y Return vs Nifty Z-Score])</f>
        <v>567</v>
      </c>
      <c r="AT526">
        <f>_xlfn.RANK.AVG(Table2[[#This Row],[6M Return vs Nifty Z-Score]],Table2[6M Return vs Nifty Z-Score])</f>
        <v>552</v>
      </c>
      <c r="AU526">
        <f>_xlfn.RANK.AVG(Table2[[#This Row],[Sharpe Ratio Z-Score]],Table2[Sharpe Ratio Z-Score])</f>
        <v>344</v>
      </c>
      <c r="AV526">
        <f>(Table2[[#This Row],[Rank 1Y]]+Table2[[#This Row],[Rank 6M]]+Table2[[#This Row],[Rank Sharpe]])/3</f>
        <v>487.66666666666669</v>
      </c>
    </row>
    <row r="527" spans="1:48" x14ac:dyDescent="0.3">
      <c r="A527" t="s">
        <v>66</v>
      </c>
      <c r="B527" t="s">
        <v>67</v>
      </c>
      <c r="C527" t="s">
        <v>10295</v>
      </c>
      <c r="D527" t="s">
        <v>24</v>
      </c>
      <c r="E527">
        <v>361849.61227571999</v>
      </c>
      <c r="F527">
        <v>1170.3</v>
      </c>
      <c r="G527">
        <v>-11.6303975620445</v>
      </c>
      <c r="H527">
        <f>(Table2[[#This Row],[1Y Return vs Nifty]]-AVERAGE(Table2[1Y Return vs Nifty]))/_xlfn.STDEV.P(Table2[1Y Return vs Nifty])</f>
        <v>-0.64171880100029099</v>
      </c>
      <c r="I527">
        <v>-0.62612983601430305</v>
      </c>
      <c r="J527">
        <f>(Table2[[#This Row],[1M Return vs Nifty]]-AVERAGE(Table2[1M Return vs Nifty]))/_xlfn.STDEV.P(Table2[1M Return vs Nifty])</f>
        <v>-0.2030133223611619</v>
      </c>
      <c r="K527">
        <v>-5.2154617323271797</v>
      </c>
      <c r="L527">
        <f>(Table2[[#This Row],[6M Return vs Nifty]]-AVERAGE(Table2[6M Return vs Nifty]))/_xlfn.STDEV.P(Table2[6M Return vs Nifty])</f>
        <v>-0.40905264049516393</v>
      </c>
      <c r="M527">
        <v>-2.0431728138733201</v>
      </c>
      <c r="N527">
        <f>(Table2[[#This Row],[1W Return vs Nifty]]-AVERAGE(Table2[1W Return vs Nifty]))/_xlfn.STDEV.P(Table2[1W Return vs Nifty])</f>
        <v>-0.59588548514576489</v>
      </c>
      <c r="O527">
        <v>1173.6199999999999</v>
      </c>
      <c r="P527">
        <v>1188.32665212457</v>
      </c>
      <c r="Q527">
        <v>1124.1907306784699</v>
      </c>
      <c r="R527">
        <v>52.4893434752735</v>
      </c>
      <c r="S527" s="2">
        <f>(Table2[[#This Row],[Close Price]]-Table2[[#This Row],[20D EMA]])/Table2[[#This Row],[20D EMA]]</f>
        <v>-2.8288543140027747E-3</v>
      </c>
      <c r="T527" s="2">
        <f>(Table2[[#This Row],[Close Price]]-Table2[[#This Row],[50D EMA]])/Table2[[#This Row],[50D EMA]]</f>
        <v>-1.51697785220426E-2</v>
      </c>
      <c r="U527" s="2">
        <f>(Table2[[#This Row],[Close Price]]-Table2[[#This Row],[200D EMA]])/Table2[[#This Row],[200D EMA]]</f>
        <v>4.1015521711073234E-2</v>
      </c>
      <c r="V527">
        <v>0.59792792107974801</v>
      </c>
      <c r="W527">
        <v>1166.0999999999999</v>
      </c>
      <c r="X527">
        <v>1175.25</v>
      </c>
      <c r="Y527">
        <v>1166.0999999999999</v>
      </c>
      <c r="Z527">
        <v>1175.25</v>
      </c>
      <c r="AA527">
        <v>1123.0999999999999</v>
      </c>
      <c r="AB527">
        <v>1181</v>
      </c>
      <c r="AC527" s="2">
        <f>(Table2[[#This Row],[Close Price]]/Table2[[#This Row],[Day Low]])-1</f>
        <v>3.6017494211475487E-3</v>
      </c>
      <c r="AD527" s="2">
        <f>(Table2[[#This Row],[Day High]]/Table2[[#This Row],[Close Price]])-1</f>
        <v>4.2296846962317503E-3</v>
      </c>
      <c r="AE527" s="2">
        <f>(Table2[[#This Row],[Close Price]]/Table2[[#This Row],[Current Week Low]])-1</f>
        <v>3.6017494211475487E-3</v>
      </c>
      <c r="AF527" s="2">
        <f>(Table2[[#This Row],[Current Week High]]/Table2[[#This Row],[Close Price]])-1</f>
        <v>4.2296846962317503E-3</v>
      </c>
      <c r="AG527" s="2">
        <f>(Table2[[#This Row],[Close Price]]/Table2[[#This Row],[Current Month Low]])-1</f>
        <v>4.2026533701362334E-2</v>
      </c>
      <c r="AH527" s="2">
        <f>(Table2[[#This Row],[Current Month High]]/Table2[[#This Row],[Close Price]])-1</f>
        <v>9.1429547979151593E-3</v>
      </c>
      <c r="AI527">
        <v>14.470648551653399</v>
      </c>
      <c r="AJ527">
        <v>23.008198444397699</v>
      </c>
      <c r="AK527" t="str">
        <f>IF(AND(Table2[[#This Row],[20D EMA]]&gt;Table2[[#This Row],[50D EMA]],Table2[[#This Row],[50D EMA]]&gt;Table2[[#This Row],[200D EMA]]),"Uptrend","Downtrend/NoTrend")</f>
        <v>Downtrend/NoTrend</v>
      </c>
      <c r="AL527">
        <v>-0.05</v>
      </c>
      <c r="AM527" t="s">
        <v>10339</v>
      </c>
      <c r="AN527">
        <v>2.95</v>
      </c>
      <c r="AO527" t="s">
        <v>10340</v>
      </c>
      <c r="AP527">
        <v>2.5213683310384E-2</v>
      </c>
      <c r="AQ527">
        <f>(Table2[[#This Row],[Sharpe Ratio]]-AVERAGE(Table2[Sharpe Ratio]))/_xlfn.STDEV.P(Table2[Sharpe Ratio])</f>
        <v>-0.46304694183554462</v>
      </c>
      <c r="AR5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7">
        <f>_xlfn.RANK.AVG(Table2[[#This Row],[1Y Return vs Nifty Z-Score]],Table2[1Y Return vs Nifty Z-Score])</f>
        <v>540</v>
      </c>
      <c r="AT527">
        <f>_xlfn.RANK.AVG(Table2[[#This Row],[6M Return vs Nifty Z-Score]],Table2[6M Return vs Nifty Z-Score])</f>
        <v>459</v>
      </c>
      <c r="AU527">
        <f>_xlfn.RANK.AVG(Table2[[#This Row],[Sharpe Ratio Z-Score]],Table2[Sharpe Ratio Z-Score])</f>
        <v>465</v>
      </c>
      <c r="AV527">
        <f>(Table2[[#This Row],[Rank 1Y]]+Table2[[#This Row],[Rank 6M]]+Table2[[#This Row],[Rank Sharpe]])/3</f>
        <v>488</v>
      </c>
    </row>
    <row r="528" spans="1:48" x14ac:dyDescent="0.3">
      <c r="A528" t="s">
        <v>19</v>
      </c>
      <c r="B528" t="s">
        <v>20</v>
      </c>
      <c r="C528" t="s">
        <v>10294</v>
      </c>
      <c r="D528" t="s">
        <v>21</v>
      </c>
      <c r="E528">
        <v>1629025.8145419101</v>
      </c>
      <c r="F528">
        <v>4502.45</v>
      </c>
      <c r="G528">
        <v>3.5655468821593601</v>
      </c>
      <c r="H528">
        <f>(Table2[[#This Row],[1Y Return vs Nifty]]-AVERAGE(Table2[1Y Return vs Nifty]))/_xlfn.STDEV.P(Table2[1Y Return vs Nifty])</f>
        <v>-0.40072765484196821</v>
      </c>
      <c r="I528">
        <v>2.02880381077025</v>
      </c>
      <c r="J528">
        <f>(Table2[[#This Row],[1M Return vs Nifty]]-AVERAGE(Table2[1M Return vs Nifty]))/_xlfn.STDEV.P(Table2[1M Return vs Nifty])</f>
        <v>4.671098470604311E-2</v>
      </c>
      <c r="K528">
        <v>-0.52562377221891698</v>
      </c>
      <c r="L528">
        <f>(Table2[[#This Row],[6M Return vs Nifty]]-AVERAGE(Table2[6M Return vs Nifty]))/_xlfn.STDEV.P(Table2[6M Return vs Nifty])</f>
        <v>-0.24812928146386606</v>
      </c>
      <c r="M528">
        <v>-0.84614395307760104</v>
      </c>
      <c r="N528">
        <f>(Table2[[#This Row],[1W Return vs Nifty]]-AVERAGE(Table2[1W Return vs Nifty]))/_xlfn.STDEV.P(Table2[1W Return vs Nifty])</f>
        <v>-0.33959828230343209</v>
      </c>
      <c r="O528">
        <v>4359.01</v>
      </c>
      <c r="P528">
        <v>4208.7322181675499</v>
      </c>
      <c r="Q528">
        <v>3928.9566002240399</v>
      </c>
      <c r="R528">
        <v>66.444789491244805</v>
      </c>
      <c r="S528" s="2">
        <f>(Table2[[#This Row],[Close Price]]-Table2[[#This Row],[20D EMA]])/Table2[[#This Row],[20D EMA]]</f>
        <v>3.2906554469936886E-2</v>
      </c>
      <c r="T528" s="2">
        <f>(Table2[[#This Row],[Close Price]]-Table2[[#This Row],[50D EMA]])/Table2[[#This Row],[50D EMA]]</f>
        <v>6.9787709601617842E-2</v>
      </c>
      <c r="U528" s="2">
        <f>(Table2[[#This Row],[Close Price]]-Table2[[#This Row],[200D EMA]])/Table2[[#This Row],[200D EMA]]</f>
        <v>0.14596582709599229</v>
      </c>
      <c r="V528">
        <v>0.75975729420625004</v>
      </c>
      <c r="W528">
        <v>4485</v>
      </c>
      <c r="X528">
        <v>4552.1499999999996</v>
      </c>
      <c r="Y528">
        <v>4485</v>
      </c>
      <c r="Z528">
        <v>4552.1499999999996</v>
      </c>
      <c r="AA528">
        <v>4110.5</v>
      </c>
      <c r="AB528">
        <v>4565</v>
      </c>
      <c r="AC528" s="2">
        <f>(Table2[[#This Row],[Close Price]]/Table2[[#This Row],[Day Low]])-1</f>
        <v>3.8907469342250867E-3</v>
      </c>
      <c r="AD528" s="2">
        <f>(Table2[[#This Row],[Day High]]/Table2[[#This Row],[Close Price]])-1</f>
        <v>1.1038434630034732E-2</v>
      </c>
      <c r="AE528" s="2">
        <f>(Table2[[#This Row],[Close Price]]/Table2[[#This Row],[Current Week Low]])-1</f>
        <v>3.8907469342250867E-3</v>
      </c>
      <c r="AF528" s="2">
        <f>(Table2[[#This Row],[Current Week High]]/Table2[[#This Row],[Close Price]])-1</f>
        <v>1.1038434630034732E-2</v>
      </c>
      <c r="AG528" s="2">
        <f>(Table2[[#This Row],[Close Price]]/Table2[[#This Row],[Current Month Low]])-1</f>
        <v>9.5353363337793429E-2</v>
      </c>
      <c r="AH528" s="2">
        <f>(Table2[[#This Row],[Current Month High]]/Table2[[#This Row],[Close Price]])-1</f>
        <v>1.3892436340214864E-2</v>
      </c>
      <c r="AI528">
        <v>1.38924363402148</v>
      </c>
      <c r="AJ528">
        <v>35.9845967985502</v>
      </c>
      <c r="AK528" t="str">
        <f>IF(AND(Table2[[#This Row],[20D EMA]]&gt;Table2[[#This Row],[50D EMA]],Table2[[#This Row],[50D EMA]]&gt;Table2[[#This Row],[200D EMA]]),"Uptrend","Downtrend/NoTrend")</f>
        <v>Uptrend</v>
      </c>
      <c r="AL528">
        <v>-0.05</v>
      </c>
      <c r="AM528" t="s">
        <v>10339</v>
      </c>
      <c r="AN528">
        <v>7.19</v>
      </c>
      <c r="AO528" t="s">
        <v>10340</v>
      </c>
      <c r="AP528">
        <v>-3.0314120251367E-2</v>
      </c>
      <c r="AQ528">
        <f>(Table2[[#This Row],[Sharpe Ratio]]-AVERAGE(Table2[Sharpe Ratio]))/_xlfn.STDEV.P(Table2[Sharpe Ratio])</f>
        <v>-1.0964024078342367</v>
      </c>
      <c r="AR5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-2.0381466417374599</v>
      </c>
      <c r="AS528">
        <f>_xlfn.RANK.AVG(Table2[[#This Row],[1Y Return vs Nifty Z-Score]],Table2[1Y Return vs Nifty Z-Score])</f>
        <v>424</v>
      </c>
      <c r="AT528">
        <f>_xlfn.RANK.AVG(Table2[[#This Row],[6M Return vs Nifty Z-Score]],Table2[6M Return vs Nifty Z-Score])</f>
        <v>407</v>
      </c>
      <c r="AU528">
        <f>_xlfn.RANK.AVG(Table2[[#This Row],[Sharpe Ratio Z-Score]],Table2[Sharpe Ratio Z-Score])</f>
        <v>635</v>
      </c>
      <c r="AV528">
        <f>(Table2[[#This Row],[Rank 1Y]]+Table2[[#This Row],[Rank 6M]]+Table2[[#This Row],[Rank Sharpe]])/3</f>
        <v>488.66666666666669</v>
      </c>
    </row>
    <row r="529" spans="1:48" x14ac:dyDescent="0.3">
      <c r="A529" t="s">
        <v>70</v>
      </c>
      <c r="B529" t="s">
        <v>71</v>
      </c>
      <c r="C529" t="s">
        <v>10302</v>
      </c>
      <c r="D529" t="s">
        <v>72</v>
      </c>
      <c r="E529">
        <v>349866.34403490002</v>
      </c>
      <c r="F529">
        <v>3069</v>
      </c>
      <c r="G529">
        <v>-5.6907530205423802</v>
      </c>
      <c r="H529">
        <f>(Table2[[#This Row],[1Y Return vs Nifty]]-AVERAGE(Table2[1Y Return vs Nifty]))/_xlfn.STDEV.P(Table2[1Y Return vs Nifty])</f>
        <v>-0.54752250072521358</v>
      </c>
      <c r="I529">
        <v>2.0119484593195098</v>
      </c>
      <c r="J529">
        <f>(Table2[[#This Row],[1M Return vs Nifty]]-AVERAGE(Table2[1M Return vs Nifty]))/_xlfn.STDEV.P(Table2[1M Return vs Nifty])</f>
        <v>4.5125562423829722E-2</v>
      </c>
      <c r="K529">
        <v>-20.832858200936599</v>
      </c>
      <c r="L529">
        <f>(Table2[[#This Row],[6M Return vs Nifty]]-AVERAGE(Table2[6M Return vs Nifty]))/_xlfn.STDEV.P(Table2[6M Return vs Nifty])</f>
        <v>-0.94493552609365472</v>
      </c>
      <c r="M529">
        <v>-3.4271922021336101</v>
      </c>
      <c r="N529">
        <f>(Table2[[#This Row],[1W Return vs Nifty]]-AVERAGE(Table2[1W Return vs Nifty]))/_xlfn.STDEV.P(Table2[1W Return vs Nifty])</f>
        <v>-0.89220787912797583</v>
      </c>
      <c r="O529">
        <v>3101.12</v>
      </c>
      <c r="P529">
        <v>3114.69898764659</v>
      </c>
      <c r="Q529">
        <v>3000.5185788939002</v>
      </c>
      <c r="R529">
        <v>43.415750018366502</v>
      </c>
      <c r="S529" s="2">
        <f>(Table2[[#This Row],[Close Price]]-Table2[[#This Row],[20D EMA]])/Table2[[#This Row],[20D EMA]]</f>
        <v>-1.0357548240635606E-2</v>
      </c>
      <c r="T529" s="2">
        <f>(Table2[[#This Row],[Close Price]]-Table2[[#This Row],[50D EMA]])/Table2[[#This Row],[50D EMA]]</f>
        <v>-1.4672039843284933E-2</v>
      </c>
      <c r="U529" s="2">
        <f>(Table2[[#This Row],[Close Price]]-Table2[[#This Row],[200D EMA]])/Table2[[#This Row],[200D EMA]]</f>
        <v>2.282319515959955E-2</v>
      </c>
      <c r="V529">
        <v>0.80384146298063697</v>
      </c>
      <c r="W529">
        <v>3055</v>
      </c>
      <c r="X529">
        <v>3090</v>
      </c>
      <c r="Y529">
        <v>3055</v>
      </c>
      <c r="Z529">
        <v>3090</v>
      </c>
      <c r="AA529">
        <v>2996.3</v>
      </c>
      <c r="AB529">
        <v>3258</v>
      </c>
      <c r="AC529" s="2">
        <f>(Table2[[#This Row],[Close Price]]/Table2[[#This Row],[Day Low]])-1</f>
        <v>4.5826513911619848E-3</v>
      </c>
      <c r="AD529" s="2">
        <f>(Table2[[#This Row],[Day High]]/Table2[[#This Row],[Close Price]])-1</f>
        <v>6.8426197458455462E-3</v>
      </c>
      <c r="AE529" s="2">
        <f>(Table2[[#This Row],[Close Price]]/Table2[[#This Row],[Current Week Low]])-1</f>
        <v>4.5826513911619848E-3</v>
      </c>
      <c r="AF529" s="2">
        <f>(Table2[[#This Row],[Current Week High]]/Table2[[#This Row],[Close Price]])-1</f>
        <v>6.8426197458455462E-3</v>
      </c>
      <c r="AG529" s="2">
        <f>(Table2[[#This Row],[Close Price]]/Table2[[#This Row],[Current Month Low]])-1</f>
        <v>2.4263258018222489E-2</v>
      </c>
      <c r="AH529" s="2">
        <f>(Table2[[#This Row],[Current Month High]]/Table2[[#This Row],[Close Price]])-1</f>
        <v>6.1583577712609916E-2</v>
      </c>
      <c r="AI529">
        <v>21.990876507005499</v>
      </c>
      <c r="AJ529">
        <v>43.277310924369701</v>
      </c>
      <c r="AK529" t="str">
        <f>IF(AND(Table2[[#This Row],[20D EMA]]&gt;Table2[[#This Row],[50D EMA]],Table2[[#This Row],[50D EMA]]&gt;Table2[[#This Row],[200D EMA]]),"Uptrend","Downtrend/NoTrend")</f>
        <v>Downtrend/NoTrend</v>
      </c>
      <c r="AL529">
        <v>-0.12</v>
      </c>
      <c r="AM529" t="s">
        <v>10339</v>
      </c>
      <c r="AN529">
        <v>-3.67</v>
      </c>
      <c r="AO529" t="s">
        <v>10339</v>
      </c>
      <c r="AP529">
        <v>7.0373317543593994E-2</v>
      </c>
      <c r="AQ529">
        <f>(Table2[[#This Row],[Sharpe Ratio]]-AVERAGE(Table2[Sharpe Ratio]))/_xlfn.STDEV.P(Table2[Sharpe Ratio])</f>
        <v>5.2048187981675161E-2</v>
      </c>
      <c r="AR5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9">
        <f>_xlfn.RANK.AVG(Table2[[#This Row],[1Y Return vs Nifty Z-Score]],Table2[1Y Return vs Nifty Z-Score])</f>
        <v>497</v>
      </c>
      <c r="AT529">
        <f>_xlfn.RANK.AVG(Table2[[#This Row],[6M Return vs Nifty Z-Score]],Table2[6M Return vs Nifty Z-Score])</f>
        <v>632</v>
      </c>
      <c r="AU529">
        <f>_xlfn.RANK.AVG(Table2[[#This Row],[Sharpe Ratio Z-Score]],Table2[Sharpe Ratio Z-Score])</f>
        <v>345</v>
      </c>
      <c r="AV529">
        <f>(Table2[[#This Row],[Rank 1Y]]+Table2[[#This Row],[Rank 6M]]+Table2[[#This Row],[Rank Sharpe]])/3</f>
        <v>491.33333333333331</v>
      </c>
    </row>
    <row r="530" spans="1:48" x14ac:dyDescent="0.3">
      <c r="A530" t="s">
        <v>508</v>
      </c>
      <c r="B530" t="s">
        <v>509</v>
      </c>
      <c r="C530" t="s">
        <v>10301</v>
      </c>
      <c r="D530" t="s">
        <v>193</v>
      </c>
      <c r="E530">
        <v>41973.83553674</v>
      </c>
      <c r="F530">
        <v>715.7</v>
      </c>
      <c r="G530">
        <v>-8.5854755955969502</v>
      </c>
      <c r="H530">
        <f>(Table2[[#This Row],[1Y Return vs Nifty]]-AVERAGE(Table2[1Y Return vs Nifty]))/_xlfn.STDEV.P(Table2[1Y Return vs Nifty])</f>
        <v>-0.59342965139519743</v>
      </c>
      <c r="I530">
        <v>-1.84508870575205</v>
      </c>
      <c r="J530">
        <f>(Table2[[#This Row],[1M Return vs Nifty]]-AVERAGE(Table2[1M Return vs Nifty]))/_xlfn.STDEV.P(Table2[1M Return vs Nifty])</f>
        <v>-0.31766916675763185</v>
      </c>
      <c r="K530">
        <v>-5.2874200286792901</v>
      </c>
      <c r="L530">
        <f>(Table2[[#This Row],[6M Return vs Nifty]]-AVERAGE(Table2[6M Return vs Nifty]))/_xlfn.STDEV.P(Table2[6M Return vs Nifty])</f>
        <v>-0.41152176008045632</v>
      </c>
      <c r="M530">
        <v>-1.4359207207993101</v>
      </c>
      <c r="N530">
        <f>(Table2[[#This Row],[1W Return vs Nifty]]-AVERAGE(Table2[1W Return vs Nifty]))/_xlfn.STDEV.P(Table2[1W Return vs Nifty])</f>
        <v>-0.46587112588408836</v>
      </c>
      <c r="O530">
        <v>683.56</v>
      </c>
      <c r="P530">
        <v>674.59109944074305</v>
      </c>
      <c r="Q530">
        <v>635.90379543154597</v>
      </c>
      <c r="R530">
        <v>68.642237462037201</v>
      </c>
      <c r="S530" s="2">
        <f>(Table2[[#This Row],[Close Price]]-Table2[[#This Row],[20D EMA]])/Table2[[#This Row],[20D EMA]]</f>
        <v>4.7018549944408836E-2</v>
      </c>
      <c r="T530" s="2">
        <f>(Table2[[#This Row],[Close Price]]-Table2[[#This Row],[50D EMA]])/Table2[[#This Row],[50D EMA]]</f>
        <v>6.0938990439301004E-2</v>
      </c>
      <c r="U530" s="2">
        <f>(Table2[[#This Row],[Close Price]]-Table2[[#This Row],[200D EMA]])/Table2[[#This Row],[200D EMA]]</f>
        <v>0.12548471190410437</v>
      </c>
      <c r="V530">
        <v>0.700180950999578</v>
      </c>
      <c r="W530">
        <v>690.15</v>
      </c>
      <c r="X530">
        <v>719.5</v>
      </c>
      <c r="Y530">
        <v>690.15</v>
      </c>
      <c r="Z530">
        <v>719.5</v>
      </c>
      <c r="AA530">
        <v>643.75</v>
      </c>
      <c r="AB530">
        <v>719.5</v>
      </c>
      <c r="AC530" s="2">
        <f>(Table2[[#This Row],[Close Price]]/Table2[[#This Row],[Day Low]])-1</f>
        <v>3.7020937477360016E-2</v>
      </c>
      <c r="AD530" s="2">
        <f>(Table2[[#This Row],[Day High]]/Table2[[#This Row],[Close Price]])-1</f>
        <v>5.3094872153136574E-3</v>
      </c>
      <c r="AE530" s="2">
        <f>(Table2[[#This Row],[Close Price]]/Table2[[#This Row],[Current Week Low]])-1</f>
        <v>3.7020937477360016E-2</v>
      </c>
      <c r="AF530" s="2">
        <f>(Table2[[#This Row],[Current Week High]]/Table2[[#This Row],[Close Price]])-1</f>
        <v>5.3094872153136574E-3</v>
      </c>
      <c r="AG530" s="2">
        <f>(Table2[[#This Row],[Close Price]]/Table2[[#This Row],[Current Month Low]])-1</f>
        <v>0.11176699029126214</v>
      </c>
      <c r="AH530" s="2">
        <f>(Table2[[#This Row],[Current Month High]]/Table2[[#This Row],[Close Price]])-1</f>
        <v>5.3094872153136574E-3</v>
      </c>
      <c r="AI530">
        <v>6.8184993712449202</v>
      </c>
      <c r="AJ530">
        <v>46.629788977668497</v>
      </c>
      <c r="AK530" t="str">
        <f>IF(AND(Table2[[#This Row],[20D EMA]]&gt;Table2[[#This Row],[50D EMA]],Table2[[#This Row],[50D EMA]]&gt;Table2[[#This Row],[200D EMA]]),"Uptrend","Downtrend/NoTrend")</f>
        <v>Uptrend</v>
      </c>
      <c r="AL530">
        <v>0.01</v>
      </c>
      <c r="AM530" t="s">
        <v>10340</v>
      </c>
      <c r="AN530">
        <v>9.16</v>
      </c>
      <c r="AO530" t="s">
        <v>10340</v>
      </c>
      <c r="AP530">
        <v>1.4632712827639E-2</v>
      </c>
      <c r="AQ530">
        <f>(Table2[[#This Row],[Sharpe Ratio]]-AVERAGE(Table2[Sharpe Ratio]))/_xlfn.STDEV.P(Table2[Sharpe Ratio])</f>
        <v>-0.58373450844107022</v>
      </c>
      <c r="AR5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-2.3722262125584441</v>
      </c>
      <c r="AS530">
        <f>_xlfn.RANK.AVG(Table2[[#This Row],[1Y Return vs Nifty Z-Score]],Table2[1Y Return vs Nifty Z-Score])</f>
        <v>519</v>
      </c>
      <c r="AT530">
        <f>_xlfn.RANK.AVG(Table2[[#This Row],[6M Return vs Nifty Z-Score]],Table2[6M Return vs Nifty Z-Score])</f>
        <v>461</v>
      </c>
      <c r="AU530">
        <f>_xlfn.RANK.AVG(Table2[[#This Row],[Sharpe Ratio Z-Score]],Table2[Sharpe Ratio Z-Score])</f>
        <v>496</v>
      </c>
      <c r="AV530">
        <f>(Table2[[#This Row],[Rank 1Y]]+Table2[[#This Row],[Rank 6M]]+Table2[[#This Row],[Rank Sharpe]])/3</f>
        <v>492</v>
      </c>
    </row>
    <row r="531" spans="1:48" x14ac:dyDescent="0.3">
      <c r="A531" t="s">
        <v>30</v>
      </c>
      <c r="B531" t="s">
        <v>31</v>
      </c>
      <c r="C531" t="s">
        <v>10294</v>
      </c>
      <c r="D531" t="s">
        <v>21</v>
      </c>
      <c r="E531">
        <v>777076.64737060003</v>
      </c>
      <c r="F531">
        <v>1876.15</v>
      </c>
      <c r="G531">
        <v>2.7105844958457901</v>
      </c>
      <c r="H531">
        <f>(Table2[[#This Row],[1Y Return vs Nifty]]-AVERAGE(Table2[1Y Return vs Nifty]))/_xlfn.STDEV.P(Table2[1Y Return vs Nifty])</f>
        <v>-0.41428642811575117</v>
      </c>
      <c r="I531">
        <v>0.83556863761651501</v>
      </c>
      <c r="J531">
        <f>(Table2[[#This Row],[1M Return vs Nifty]]-AVERAGE(Table2[1M Return vs Nifty]))/_xlfn.STDEV.P(Table2[1M Return vs Nifty])</f>
        <v>-6.552527669541322E-2</v>
      </c>
      <c r="K531">
        <v>-4.6461686712035502E-2</v>
      </c>
      <c r="L531">
        <f>(Table2[[#This Row],[6M Return vs Nifty]]-AVERAGE(Table2[6M Return vs Nifty]))/_xlfn.STDEV.P(Table2[6M Return vs Nifty])</f>
        <v>-0.2316876958534265</v>
      </c>
      <c r="M531">
        <v>-1.41033850097999</v>
      </c>
      <c r="N531">
        <f>(Table2[[#This Row],[1W Return vs Nifty]]-AVERAGE(Table2[1W Return vs Nifty]))/_xlfn.STDEV.P(Table2[1W Return vs Nifty])</f>
        <v>-0.46039390158756394</v>
      </c>
      <c r="O531">
        <v>1825.54</v>
      </c>
      <c r="P531">
        <v>1738.6945436948099</v>
      </c>
      <c r="Q531">
        <v>1589.8873961930999</v>
      </c>
      <c r="R531">
        <v>65.747223056566</v>
      </c>
      <c r="S531" s="2">
        <f>(Table2[[#This Row],[Close Price]]-Table2[[#This Row],[20D EMA]])/Table2[[#This Row],[20D EMA]]</f>
        <v>2.7723303789563707E-2</v>
      </c>
      <c r="T531" s="2">
        <f>(Table2[[#This Row],[Close Price]]-Table2[[#This Row],[50D EMA]])/Table2[[#This Row],[50D EMA]]</f>
        <v>7.9056701939772989E-2</v>
      </c>
      <c r="U531" s="2">
        <f>(Table2[[#This Row],[Close Price]]-Table2[[#This Row],[200D EMA]])/Table2[[#This Row],[200D EMA]]</f>
        <v>0.1800521247557158</v>
      </c>
      <c r="V531">
        <v>0.53561982980354705</v>
      </c>
      <c r="W531">
        <v>1864</v>
      </c>
      <c r="X531">
        <v>1888.75</v>
      </c>
      <c r="Y531">
        <v>1864</v>
      </c>
      <c r="Z531">
        <v>1888.75</v>
      </c>
      <c r="AA531">
        <v>1718.55</v>
      </c>
      <c r="AB531">
        <v>1893.65</v>
      </c>
      <c r="AC531" s="2">
        <f>(Table2[[#This Row],[Close Price]]/Table2[[#This Row],[Day Low]])-1</f>
        <v>6.5182403433476921E-3</v>
      </c>
      <c r="AD531" s="2">
        <f>(Table2[[#This Row],[Day High]]/Table2[[#This Row],[Close Price]])-1</f>
        <v>6.7158809263652142E-3</v>
      </c>
      <c r="AE531" s="2">
        <f>(Table2[[#This Row],[Close Price]]/Table2[[#This Row],[Current Week Low]])-1</f>
        <v>6.5182403433476921E-3</v>
      </c>
      <c r="AF531" s="2">
        <f>(Table2[[#This Row],[Current Week High]]/Table2[[#This Row],[Close Price]])-1</f>
        <v>6.7158809263652142E-3</v>
      </c>
      <c r="AG531" s="2">
        <f>(Table2[[#This Row],[Close Price]]/Table2[[#This Row],[Current Month Low]])-1</f>
        <v>9.1705216607023354E-2</v>
      </c>
      <c r="AH531" s="2">
        <f>(Table2[[#This Row],[Current Month High]]/Table2[[#This Row],[Close Price]])-1</f>
        <v>9.3276123977295011E-3</v>
      </c>
      <c r="AI531">
        <v>1.4311222450230401</v>
      </c>
      <c r="AJ531">
        <v>38.804424222246801</v>
      </c>
      <c r="AK531" t="str">
        <f>IF(AND(Table2[[#This Row],[20D EMA]]&gt;Table2[[#This Row],[50D EMA]],Table2[[#This Row],[50D EMA]]&gt;Table2[[#This Row],[200D EMA]]),"Uptrend","Downtrend/NoTrend")</f>
        <v>Uptrend</v>
      </c>
      <c r="AL531">
        <v>0.04</v>
      </c>
      <c r="AM531" t="s">
        <v>10340</v>
      </c>
      <c r="AN531">
        <v>4.72</v>
      </c>
      <c r="AO531" t="s">
        <v>10340</v>
      </c>
      <c r="AP531">
        <v>-3.7885853914473001E-2</v>
      </c>
      <c r="AQ531">
        <f>(Table2[[#This Row],[Sharpe Ratio]]-AVERAGE(Table2[Sharpe Ratio]))/_xlfn.STDEV.P(Table2[Sharpe Ratio])</f>
        <v>-1.1827663299598694</v>
      </c>
      <c r="AR5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-2.3546596322120243</v>
      </c>
      <c r="AS531">
        <f>_xlfn.RANK.AVG(Table2[[#This Row],[1Y Return vs Nifty Z-Score]],Table2[1Y Return vs Nifty Z-Score])</f>
        <v>429</v>
      </c>
      <c r="AT531">
        <f>_xlfn.RANK.AVG(Table2[[#This Row],[6M Return vs Nifty Z-Score]],Table2[6M Return vs Nifty Z-Score])</f>
        <v>401</v>
      </c>
      <c r="AU531">
        <f>_xlfn.RANK.AVG(Table2[[#This Row],[Sharpe Ratio Z-Score]],Table2[Sharpe Ratio Z-Score])</f>
        <v>650</v>
      </c>
      <c r="AV531">
        <f>(Table2[[#This Row],[Rank 1Y]]+Table2[[#This Row],[Rank 6M]]+Table2[[#This Row],[Rank Sharpe]])/3</f>
        <v>493.33333333333331</v>
      </c>
    </row>
    <row r="532" spans="1:48" x14ac:dyDescent="0.3">
      <c r="A532" t="s">
        <v>1177</v>
      </c>
      <c r="B532" t="s">
        <v>1178</v>
      </c>
      <c r="C532" t="s">
        <v>10303</v>
      </c>
      <c r="D532" t="s">
        <v>490</v>
      </c>
      <c r="E532">
        <v>10337.84399867</v>
      </c>
      <c r="F532">
        <v>1620.55</v>
      </c>
      <c r="G532">
        <v>-13.165172738270501</v>
      </c>
      <c r="H532">
        <f>(Table2[[#This Row],[1Y Return vs Nifty]]-AVERAGE(Table2[1Y Return vs Nifty]))/_xlfn.STDEV.P(Table2[1Y Return vs Nifty])</f>
        <v>-0.66605866550638437</v>
      </c>
      <c r="I532">
        <v>1.96873178747601</v>
      </c>
      <c r="J532">
        <f>(Table2[[#This Row],[1M Return vs Nifty]]-AVERAGE(Table2[1M Return vs Nifty]))/_xlfn.STDEV.P(Table2[1M Return vs Nifty])</f>
        <v>4.1060581951364986E-2</v>
      </c>
      <c r="K532">
        <v>-3.8411325538056</v>
      </c>
      <c r="L532">
        <f>(Table2[[#This Row],[6M Return vs Nifty]]-AVERAGE(Table2[6M Return vs Nifty]))/_xlfn.STDEV.P(Table2[6M Return vs Nifty])</f>
        <v>-0.36189500526264268</v>
      </c>
      <c r="M532">
        <v>1.51537712700951</v>
      </c>
      <c r="N532">
        <f>(Table2[[#This Row],[1W Return vs Nifty]]-AVERAGE(Table2[1W Return vs Nifty]))/_xlfn.STDEV.P(Table2[1W Return vs Nifty])</f>
        <v>0.16600993809186235</v>
      </c>
      <c r="O532">
        <v>1594.95</v>
      </c>
      <c r="P532">
        <v>1568.9228130644301</v>
      </c>
      <c r="Q532">
        <v>1483.9142885569099</v>
      </c>
      <c r="R532">
        <v>59.213846513370598</v>
      </c>
      <c r="S532" s="2">
        <f>(Table2[[#This Row],[Close Price]]-Table2[[#This Row],[20D EMA]])/Table2[[#This Row],[20D EMA]]</f>
        <v>1.6050659895294465E-2</v>
      </c>
      <c r="T532" s="2">
        <f>(Table2[[#This Row],[Close Price]]-Table2[[#This Row],[50D EMA]])/Table2[[#This Row],[50D EMA]]</f>
        <v>3.2906135665610792E-2</v>
      </c>
      <c r="U532" s="2">
        <f>(Table2[[#This Row],[Close Price]]-Table2[[#This Row],[200D EMA]])/Table2[[#This Row],[200D EMA]]</f>
        <v>9.2077899981653749E-2</v>
      </c>
      <c r="V532">
        <v>0.62128654654001403</v>
      </c>
      <c r="W532">
        <v>1615.7</v>
      </c>
      <c r="X532">
        <v>1644.9</v>
      </c>
      <c r="Y532">
        <v>1615.7</v>
      </c>
      <c r="Z532">
        <v>1644.9</v>
      </c>
      <c r="AA532">
        <v>1518.05</v>
      </c>
      <c r="AB532">
        <v>1817.2</v>
      </c>
      <c r="AC532" s="2">
        <f>(Table2[[#This Row],[Close Price]]/Table2[[#This Row],[Day Low]])-1</f>
        <v>3.0017948876648326E-3</v>
      </c>
      <c r="AD532" s="2">
        <f>(Table2[[#This Row],[Day High]]/Table2[[#This Row],[Close Price]])-1</f>
        <v>1.5025762858288827E-2</v>
      </c>
      <c r="AE532" s="2">
        <f>(Table2[[#This Row],[Close Price]]/Table2[[#This Row],[Current Week Low]])-1</f>
        <v>3.0017948876648326E-3</v>
      </c>
      <c r="AF532" s="2">
        <f>(Table2[[#This Row],[Current Week High]]/Table2[[#This Row],[Close Price]])-1</f>
        <v>1.5025762858288827E-2</v>
      </c>
      <c r="AG532" s="2">
        <f>(Table2[[#This Row],[Close Price]]/Table2[[#This Row],[Current Month Low]])-1</f>
        <v>6.7520832647145923E-2</v>
      </c>
      <c r="AH532" s="2">
        <f>(Table2[[#This Row],[Current Month High]]/Table2[[#This Row],[Close Price]])-1</f>
        <v>0.12134769059887085</v>
      </c>
      <c r="AI532">
        <v>12.134769059887001</v>
      </c>
      <c r="AJ532">
        <v>33.598516075844998</v>
      </c>
      <c r="AK532" t="str">
        <f>IF(AND(Table2[[#This Row],[20D EMA]]&gt;Table2[[#This Row],[50D EMA]],Table2[[#This Row],[50D EMA]]&gt;Table2[[#This Row],[200D EMA]]),"Uptrend","Downtrend/NoTrend")</f>
        <v>Uptrend</v>
      </c>
      <c r="AL532">
        <v>0.01</v>
      </c>
      <c r="AM532" t="s">
        <v>10340</v>
      </c>
      <c r="AN532">
        <v>-1.36</v>
      </c>
      <c r="AO532" t="s">
        <v>10339</v>
      </c>
      <c r="AP532">
        <v>1.8481054599189001E-2</v>
      </c>
      <c r="AQ532">
        <f>(Table2[[#This Row],[Sharpe Ratio]]-AVERAGE(Table2[Sharpe Ratio]))/_xlfn.STDEV.P(Table2[Sharpe Ratio])</f>
        <v>-0.53983995220616077</v>
      </c>
      <c r="AR5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-1.3607231029319604</v>
      </c>
      <c r="AS532">
        <f>_xlfn.RANK.AVG(Table2[[#This Row],[1Y Return vs Nifty Z-Score]],Table2[1Y Return vs Nifty Z-Score])</f>
        <v>551</v>
      </c>
      <c r="AT532">
        <f>_xlfn.RANK.AVG(Table2[[#This Row],[6M Return vs Nifty Z-Score]],Table2[6M Return vs Nifty Z-Score])</f>
        <v>447</v>
      </c>
      <c r="AU532">
        <f>_xlfn.RANK.AVG(Table2[[#This Row],[Sharpe Ratio Z-Score]],Table2[Sharpe Ratio Z-Score])</f>
        <v>482</v>
      </c>
      <c r="AV532">
        <f>(Table2[[#This Row],[Rank 1Y]]+Table2[[#This Row],[Rank 6M]]+Table2[[#This Row],[Rank Sharpe]])/3</f>
        <v>493.33333333333331</v>
      </c>
    </row>
    <row r="533" spans="1:48" x14ac:dyDescent="0.3">
      <c r="A533" t="s">
        <v>403</v>
      </c>
      <c r="B533" t="s">
        <v>404</v>
      </c>
      <c r="C533" t="s">
        <v>10301</v>
      </c>
      <c r="D533" t="s">
        <v>405</v>
      </c>
      <c r="E533">
        <v>59089.491584634998</v>
      </c>
      <c r="F533">
        <v>139324.45000000001</v>
      </c>
      <c r="G533">
        <v>-1.1576180555194899</v>
      </c>
      <c r="H533">
        <f>(Table2[[#This Row],[1Y Return vs Nifty]]-AVERAGE(Table2[1Y Return vs Nifty]))/_xlfn.STDEV.P(Table2[1Y Return vs Nifty])</f>
        <v>-0.47563191209332872</v>
      </c>
      <c r="I533">
        <v>2.3449594387454399E-2</v>
      </c>
      <c r="J533">
        <f>(Table2[[#This Row],[1M Return vs Nifty]]-AVERAGE(Table2[1M Return vs Nifty]))/_xlfn.STDEV.P(Table2[1M Return vs Nifty])</f>
        <v>-0.14191357572958352</v>
      </c>
      <c r="K533">
        <v>-19.156956944015899</v>
      </c>
      <c r="L533">
        <f>(Table2[[#This Row],[6M Return vs Nifty]]-AVERAGE(Table2[6M Return vs Nifty]))/_xlfn.STDEV.P(Table2[6M Return vs Nifty])</f>
        <v>-0.88742998710436582</v>
      </c>
      <c r="M533">
        <v>-0.13888478211261401</v>
      </c>
      <c r="N533">
        <f>(Table2[[#This Row],[1W Return vs Nifty]]-AVERAGE(Table2[1W Return vs Nifty]))/_xlfn.STDEV.P(Table2[1W Return vs Nifty])</f>
        <v>-0.188172129979326</v>
      </c>
      <c r="O533">
        <v>136922.41</v>
      </c>
      <c r="P533">
        <v>134405.457745322</v>
      </c>
      <c r="Q533">
        <v>127936.877121982</v>
      </c>
      <c r="R533">
        <v>60.3665516991896</v>
      </c>
      <c r="S533" s="2">
        <f>(Table2[[#This Row],[Close Price]]-Table2[[#This Row],[20D EMA]])/Table2[[#This Row],[20D EMA]]</f>
        <v>1.7543074212614342E-2</v>
      </c>
      <c r="T533" s="2">
        <f>(Table2[[#This Row],[Close Price]]-Table2[[#This Row],[50D EMA]])/Table2[[#This Row],[50D EMA]]</f>
        <v>3.6598158565843066E-2</v>
      </c>
      <c r="U533" s="2">
        <f>(Table2[[#This Row],[Close Price]]-Table2[[#This Row],[200D EMA]])/Table2[[#This Row],[200D EMA]]</f>
        <v>8.9009307825768436E-2</v>
      </c>
      <c r="V533">
        <v>0.74972264999618798</v>
      </c>
      <c r="W533">
        <v>138361.15</v>
      </c>
      <c r="X533">
        <v>140500</v>
      </c>
      <c r="Y533">
        <v>138361.15</v>
      </c>
      <c r="Z533">
        <v>140500</v>
      </c>
      <c r="AA533">
        <v>132000</v>
      </c>
      <c r="AB533">
        <v>143849.9</v>
      </c>
      <c r="AC533" s="2">
        <f>(Table2[[#This Row],[Close Price]]/Table2[[#This Row],[Day Low]])-1</f>
        <v>6.9622144655492324E-3</v>
      </c>
      <c r="AD533" s="2">
        <f>(Table2[[#This Row],[Day High]]/Table2[[#This Row],[Close Price]])-1</f>
        <v>8.4374996635550037E-3</v>
      </c>
      <c r="AE533" s="2">
        <f>(Table2[[#This Row],[Close Price]]/Table2[[#This Row],[Current Week Low]])-1</f>
        <v>6.9622144655492324E-3</v>
      </c>
      <c r="AF533" s="2">
        <f>(Table2[[#This Row],[Current Week High]]/Table2[[#This Row],[Close Price]])-1</f>
        <v>8.4374996635550037E-3</v>
      </c>
      <c r="AG533" s="2">
        <f>(Table2[[#This Row],[Close Price]]/Table2[[#This Row],[Current Month Low]])-1</f>
        <v>5.5488257575757594E-2</v>
      </c>
      <c r="AH533" s="2">
        <f>(Table2[[#This Row],[Current Month High]]/Table2[[#This Row],[Close Price]])-1</f>
        <v>3.2481377102152376E-2</v>
      </c>
      <c r="AI533">
        <v>8.6995139761901097</v>
      </c>
      <c r="AJ533">
        <v>30.9378788590761</v>
      </c>
      <c r="AK533" t="str">
        <f>IF(AND(Table2[[#This Row],[20D EMA]]&gt;Table2[[#This Row],[50D EMA]],Table2[[#This Row],[50D EMA]]&gt;Table2[[#This Row],[200D EMA]]),"Uptrend","Downtrend/NoTrend")</f>
        <v>Uptrend</v>
      </c>
      <c r="AL533">
        <v>0.02</v>
      </c>
      <c r="AM533" t="s">
        <v>10340</v>
      </c>
      <c r="AN533">
        <v>3.51</v>
      </c>
      <c r="AO533" t="s">
        <v>10340</v>
      </c>
      <c r="AP533">
        <v>5.1474448353896002E-2</v>
      </c>
      <c r="AQ533">
        <f>(Table2[[#This Row],[Sharpe Ratio]]-AVERAGE(Table2[Sharpe Ratio]))/_xlfn.STDEV.P(Table2[Sharpe Ratio])</f>
        <v>-0.1635141309776604</v>
      </c>
      <c r="AR5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-1.8566617358842643</v>
      </c>
      <c r="AS533">
        <f>_xlfn.RANK.AVG(Table2[[#This Row],[1Y Return vs Nifty Z-Score]],Table2[1Y Return vs Nifty Z-Score])</f>
        <v>467</v>
      </c>
      <c r="AT533">
        <f>_xlfn.RANK.AVG(Table2[[#This Row],[6M Return vs Nifty Z-Score]],Table2[6M Return vs Nifty Z-Score])</f>
        <v>618</v>
      </c>
      <c r="AU533">
        <f>_xlfn.RANK.AVG(Table2[[#This Row],[Sharpe Ratio Z-Score]],Table2[Sharpe Ratio Z-Score])</f>
        <v>398</v>
      </c>
      <c r="AV533">
        <f>(Table2[[#This Row],[Rank 1Y]]+Table2[[#This Row],[Rank 6M]]+Table2[[#This Row],[Rank Sharpe]])/3</f>
        <v>494.33333333333331</v>
      </c>
    </row>
    <row r="534" spans="1:48" x14ac:dyDescent="0.3">
      <c r="A534" t="s">
        <v>172</v>
      </c>
      <c r="B534" t="s">
        <v>173</v>
      </c>
      <c r="C534" t="s">
        <v>10295</v>
      </c>
      <c r="D534" t="s">
        <v>37</v>
      </c>
      <c r="E534">
        <v>156083.47420711399</v>
      </c>
      <c r="F534">
        <v>725.65</v>
      </c>
      <c r="G534">
        <v>-14.149558117829599</v>
      </c>
      <c r="H534">
        <f>(Table2[[#This Row],[1Y Return vs Nifty]]-AVERAGE(Table2[1Y Return vs Nifty]))/_xlfn.STDEV.P(Table2[1Y Return vs Nifty])</f>
        <v>-0.68166994664474945</v>
      </c>
      <c r="I534">
        <v>5.8712724680290602</v>
      </c>
      <c r="J534">
        <f>(Table2[[#This Row],[1M Return vs Nifty]]-AVERAGE(Table2[1M Return vs Nifty]))/_xlfn.STDEV.P(Table2[1M Return vs Nifty])</f>
        <v>0.40813539319306918</v>
      </c>
      <c r="K534">
        <v>12.8470641708145</v>
      </c>
      <c r="L534">
        <f>(Table2[[#This Row],[6M Return vs Nifty]]-AVERAGE(Table2[6M Return vs Nifty]))/_xlfn.STDEV.P(Table2[6M Return vs Nifty])</f>
        <v>0.2107304662235778</v>
      </c>
      <c r="M534">
        <v>4.1847373599853404</v>
      </c>
      <c r="N534">
        <f>(Table2[[#This Row],[1W Return vs Nifty]]-AVERAGE(Table2[1W Return vs Nifty]))/_xlfn.STDEV.P(Table2[1W Return vs Nifty])</f>
        <v>0.73752737588627426</v>
      </c>
      <c r="O534">
        <v>699.16</v>
      </c>
      <c r="P534">
        <v>664.05783010635196</v>
      </c>
      <c r="Q534">
        <v>623.61611663461395</v>
      </c>
      <c r="R534">
        <v>67.801930103350301</v>
      </c>
      <c r="S534" s="2">
        <f>(Table2[[#This Row],[Close Price]]-Table2[[#This Row],[20D EMA]])/Table2[[#This Row],[20D EMA]]</f>
        <v>3.7888323130613896E-2</v>
      </c>
      <c r="T534" s="2">
        <f>(Table2[[#This Row],[Close Price]]-Table2[[#This Row],[50D EMA]])/Table2[[#This Row],[50D EMA]]</f>
        <v>9.2751213977529251E-2</v>
      </c>
      <c r="U534" s="2">
        <f>(Table2[[#This Row],[Close Price]]-Table2[[#This Row],[200D EMA]])/Table2[[#This Row],[200D EMA]]</f>
        <v>0.16361649521827418</v>
      </c>
      <c r="V534">
        <v>0.748421253616396</v>
      </c>
      <c r="W534">
        <v>719.25</v>
      </c>
      <c r="X534">
        <v>734</v>
      </c>
      <c r="Y534">
        <v>719.25</v>
      </c>
      <c r="Z534">
        <v>734</v>
      </c>
      <c r="AA534">
        <v>664.65</v>
      </c>
      <c r="AB534">
        <v>734</v>
      </c>
      <c r="AC534" s="2">
        <f>(Table2[[#This Row],[Close Price]]/Table2[[#This Row],[Day Low]])-1</f>
        <v>8.8981578032671926E-3</v>
      </c>
      <c r="AD534" s="2">
        <f>(Table2[[#This Row],[Day High]]/Table2[[#This Row],[Close Price]])-1</f>
        <v>1.1506924826018006E-2</v>
      </c>
      <c r="AE534" s="2">
        <f>(Table2[[#This Row],[Close Price]]/Table2[[#This Row],[Current Week Low]])-1</f>
        <v>8.8981578032671926E-3</v>
      </c>
      <c r="AF534" s="2">
        <f>(Table2[[#This Row],[Current Week High]]/Table2[[#This Row],[Close Price]])-1</f>
        <v>1.1506924826018006E-2</v>
      </c>
      <c r="AG534" s="2">
        <f>(Table2[[#This Row],[Close Price]]/Table2[[#This Row],[Current Month Low]])-1</f>
        <v>9.1777627322650934E-2</v>
      </c>
      <c r="AH534" s="2">
        <f>(Table2[[#This Row],[Current Month High]]/Table2[[#This Row],[Close Price]])-1</f>
        <v>1.1506924826018006E-2</v>
      </c>
      <c r="AI534">
        <v>1.1506924826017999</v>
      </c>
      <c r="AJ534">
        <v>41.894798592100102</v>
      </c>
      <c r="AK534" t="str">
        <f>IF(AND(Table2[[#This Row],[20D EMA]]&gt;Table2[[#This Row],[50D EMA]],Table2[[#This Row],[50D EMA]]&gt;Table2[[#This Row],[200D EMA]]),"Uptrend","Downtrend/NoTrend")</f>
        <v>Uptrend</v>
      </c>
      <c r="AL534">
        <v>0.22</v>
      </c>
      <c r="AM534" t="s">
        <v>10340</v>
      </c>
      <c r="AN534">
        <v>4.22</v>
      </c>
      <c r="AO534" t="s">
        <v>10340</v>
      </c>
      <c r="AP534">
        <v>-5.3325659405393001E-2</v>
      </c>
      <c r="AQ534">
        <f>(Table2[[#This Row],[Sharpe Ratio]]-AVERAGE(Table2[Sharpe Ratio]))/_xlfn.STDEV.P(Table2[Sharpe Ratio])</f>
        <v>-1.3588742358084407</v>
      </c>
      <c r="AR5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-0.68415094715026881</v>
      </c>
      <c r="AS534">
        <f>_xlfn.RANK.AVG(Table2[[#This Row],[1Y Return vs Nifty Z-Score]],Table2[1Y Return vs Nifty Z-Score])</f>
        <v>559</v>
      </c>
      <c r="AT534">
        <f>_xlfn.RANK.AVG(Table2[[#This Row],[6M Return vs Nifty Z-Score]],Table2[6M Return vs Nifty Z-Score])</f>
        <v>258</v>
      </c>
      <c r="AU534">
        <f>_xlfn.RANK.AVG(Table2[[#This Row],[Sharpe Ratio Z-Score]],Table2[Sharpe Ratio Z-Score])</f>
        <v>667</v>
      </c>
      <c r="AV534">
        <f>(Table2[[#This Row],[Rank 1Y]]+Table2[[#This Row],[Rank 6M]]+Table2[[#This Row],[Rank Sharpe]])/3</f>
        <v>494.66666666666669</v>
      </c>
    </row>
    <row r="535" spans="1:48" x14ac:dyDescent="0.3">
      <c r="A535" t="s">
        <v>234</v>
      </c>
      <c r="B535" t="s">
        <v>235</v>
      </c>
      <c r="C535" t="s">
        <v>10299</v>
      </c>
      <c r="D535" t="s">
        <v>51</v>
      </c>
      <c r="E535">
        <v>115658.14264640999</v>
      </c>
      <c r="F535">
        <v>6943.3</v>
      </c>
      <c r="G535">
        <v>-9.6070736012280893</v>
      </c>
      <c r="H535">
        <f>(Table2[[#This Row],[1Y Return vs Nifty]]-AVERAGE(Table2[1Y Return vs Nifty]))/_xlfn.STDEV.P(Table2[1Y Return vs Nifty])</f>
        <v>-0.60963108429685631</v>
      </c>
      <c r="I535">
        <v>0.62703783037780703</v>
      </c>
      <c r="J535">
        <f>(Table2[[#This Row],[1M Return vs Nifty]]-AVERAGE(Table2[1M Return vs Nifty]))/_xlfn.STDEV.P(Table2[1M Return vs Nifty])</f>
        <v>-8.5139782467683903E-2</v>
      </c>
      <c r="K535">
        <v>-5.2546714648547503</v>
      </c>
      <c r="L535">
        <f>(Table2[[#This Row],[6M Return vs Nifty]]-AVERAGE(Table2[6M Return vs Nifty]))/_xlfn.STDEV.P(Table2[6M Return vs Nifty])</f>
        <v>-0.41039805198245327</v>
      </c>
      <c r="M535">
        <v>0.135329365844472</v>
      </c>
      <c r="N535">
        <f>(Table2[[#This Row],[1W Return vs Nifty]]-AVERAGE(Table2[1W Return vs Nifty]))/_xlfn.STDEV.P(Table2[1W Return vs Nifty])</f>
        <v>-0.12946211950138442</v>
      </c>
      <c r="O535">
        <v>6881.2</v>
      </c>
      <c r="P535">
        <v>6667.5288015793403</v>
      </c>
      <c r="Q535">
        <v>6142.1957404211598</v>
      </c>
      <c r="R535">
        <v>53.1341757502029</v>
      </c>
      <c r="S535" s="2">
        <f>(Table2[[#This Row],[Close Price]]-Table2[[#This Row],[20D EMA]])/Table2[[#This Row],[20D EMA]]</f>
        <v>9.0245887345231021E-3</v>
      </c>
      <c r="T535" s="2">
        <f>(Table2[[#This Row],[Close Price]]-Table2[[#This Row],[50D EMA]])/Table2[[#This Row],[50D EMA]]</f>
        <v>4.1360331035291187E-2</v>
      </c>
      <c r="U535" s="2">
        <f>(Table2[[#This Row],[Close Price]]-Table2[[#This Row],[200D EMA]])/Table2[[#This Row],[200D EMA]]</f>
        <v>0.1304263643548276</v>
      </c>
      <c r="V535">
        <v>0.59863764455137103</v>
      </c>
      <c r="W535">
        <v>6899.2</v>
      </c>
      <c r="X535">
        <v>6959.95</v>
      </c>
      <c r="Y535">
        <v>6899.2</v>
      </c>
      <c r="Z535">
        <v>6959.95</v>
      </c>
      <c r="AA535">
        <v>6758.15</v>
      </c>
      <c r="AB535">
        <v>7107.45</v>
      </c>
      <c r="AC535" s="2">
        <f>(Table2[[#This Row],[Close Price]]/Table2[[#This Row],[Day Low]])-1</f>
        <v>6.3920454545454142E-3</v>
      </c>
      <c r="AD535" s="2">
        <f>(Table2[[#This Row],[Day High]]/Table2[[#This Row],[Close Price]])-1</f>
        <v>2.3979951896071494E-3</v>
      </c>
      <c r="AE535" s="2">
        <f>(Table2[[#This Row],[Close Price]]/Table2[[#This Row],[Current Week Low]])-1</f>
        <v>6.3920454545454142E-3</v>
      </c>
      <c r="AF535" s="2">
        <f>(Table2[[#This Row],[Current Week High]]/Table2[[#This Row],[Close Price]])-1</f>
        <v>2.3979951896071494E-3</v>
      </c>
      <c r="AG535" s="2">
        <f>(Table2[[#This Row],[Close Price]]/Table2[[#This Row],[Current Month Low]])-1</f>
        <v>2.7396550831218613E-2</v>
      </c>
      <c r="AH535" s="2">
        <f>(Table2[[#This Row],[Current Month High]]/Table2[[#This Row],[Close Price]])-1</f>
        <v>2.3641496118560257E-2</v>
      </c>
      <c r="AI535">
        <v>2.3641496118560199</v>
      </c>
      <c r="AJ535">
        <v>33.382639682646399</v>
      </c>
      <c r="AK535" t="str">
        <f>IF(AND(Table2[[#This Row],[20D EMA]]&gt;Table2[[#This Row],[50D EMA]],Table2[[#This Row],[50D EMA]]&gt;Table2[[#This Row],[200D EMA]]),"Uptrend","Downtrend/NoTrend")</f>
        <v>Uptrend</v>
      </c>
      <c r="AL535">
        <v>0.02</v>
      </c>
      <c r="AM535" t="s">
        <v>10340</v>
      </c>
      <c r="AN535">
        <v>0.24</v>
      </c>
      <c r="AO535" t="s">
        <v>10340</v>
      </c>
      <c r="AP535">
        <v>1.3405117950404E-2</v>
      </c>
      <c r="AQ535">
        <f>(Table2[[#This Row],[Sharpe Ratio]]-AVERAGE(Table2[Sharpe Ratio]))/_xlfn.STDEV.P(Table2[Sharpe Ratio])</f>
        <v>-0.59773657363466537</v>
      </c>
      <c r="AR5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-1.8323676118830434</v>
      </c>
      <c r="AS535">
        <f>_xlfn.RANK.AVG(Table2[[#This Row],[1Y Return vs Nifty Z-Score]],Table2[1Y Return vs Nifty Z-Score])</f>
        <v>528</v>
      </c>
      <c r="AT535">
        <f>_xlfn.RANK.AVG(Table2[[#This Row],[6M Return vs Nifty Z-Score]],Table2[6M Return vs Nifty Z-Score])</f>
        <v>460</v>
      </c>
      <c r="AU535">
        <f>_xlfn.RANK.AVG(Table2[[#This Row],[Sharpe Ratio Z-Score]],Table2[Sharpe Ratio Z-Score])</f>
        <v>497</v>
      </c>
      <c r="AV535">
        <f>(Table2[[#This Row],[Rank 1Y]]+Table2[[#This Row],[Rank 6M]]+Table2[[#This Row],[Rank Sharpe]])/3</f>
        <v>495</v>
      </c>
    </row>
    <row r="536" spans="1:48" x14ac:dyDescent="0.3">
      <c r="A536" t="s">
        <v>648</v>
      </c>
      <c r="B536" t="s">
        <v>649</v>
      </c>
      <c r="C536" t="s">
        <v>10303</v>
      </c>
      <c r="D536" t="s">
        <v>628</v>
      </c>
      <c r="E536">
        <v>28861.212483740001</v>
      </c>
      <c r="F536">
        <v>1188.2</v>
      </c>
      <c r="G536">
        <v>-33.662617435931402</v>
      </c>
      <c r="H536">
        <f>(Table2[[#This Row],[1Y Return vs Nifty]]-AVERAGE(Table2[1Y Return vs Nifty]))/_xlfn.STDEV.P(Table2[1Y Return vs Nifty])</f>
        <v>-0.99112583781302388</v>
      </c>
      <c r="I536">
        <v>8.4994862249277006</v>
      </c>
      <c r="J536">
        <f>(Table2[[#This Row],[1M Return vs Nifty]]-AVERAGE(Table2[1M Return vs Nifty]))/_xlfn.STDEV.P(Table2[1M Return vs Nifty])</f>
        <v>0.65534641485491085</v>
      </c>
      <c r="K536">
        <v>7.44365459543965</v>
      </c>
      <c r="L536">
        <f>(Table2[[#This Row],[6M Return vs Nifty]]-AVERAGE(Table2[6M Return vs Nifty]))/_xlfn.STDEV.P(Table2[6M Return vs Nifty])</f>
        <v>2.5322179948559762E-2</v>
      </c>
      <c r="M536">
        <v>2.4102805278903499</v>
      </c>
      <c r="N536">
        <f>(Table2[[#This Row],[1W Return vs Nifty]]-AVERAGE(Table2[1W Return vs Nifty]))/_xlfn.STDEV.P(Table2[1W Return vs Nifty])</f>
        <v>0.35761124106577763</v>
      </c>
      <c r="O536">
        <v>1134.6300000000001</v>
      </c>
      <c r="P536">
        <v>1103.27855721589</v>
      </c>
      <c r="Q536">
        <v>1101.3275173817699</v>
      </c>
      <c r="R536">
        <v>83.7396428953558</v>
      </c>
      <c r="S536" s="2">
        <f>(Table2[[#This Row],[Close Price]]-Table2[[#This Row],[20D EMA]])/Table2[[#This Row],[20D EMA]]</f>
        <v>4.7213629112574082E-2</v>
      </c>
      <c r="T536" s="2">
        <f>(Table2[[#This Row],[Close Price]]-Table2[[#This Row],[50D EMA]])/Table2[[#This Row],[50D EMA]]</f>
        <v>7.6971896379830165E-2</v>
      </c>
      <c r="U536" s="2">
        <f>(Table2[[#This Row],[Close Price]]-Table2[[#This Row],[200D EMA]])/Table2[[#This Row],[200D EMA]]</f>
        <v>7.8879789387952093E-2</v>
      </c>
      <c r="V536">
        <v>0.630746984142047</v>
      </c>
      <c r="W536">
        <v>1175</v>
      </c>
      <c r="X536">
        <v>1193.5</v>
      </c>
      <c r="Y536">
        <v>1175</v>
      </c>
      <c r="Z536">
        <v>1193.5</v>
      </c>
      <c r="AA536">
        <v>1084</v>
      </c>
      <c r="AB536">
        <v>1193.5</v>
      </c>
      <c r="AC536" s="2">
        <f>(Table2[[#This Row],[Close Price]]/Table2[[#This Row],[Day Low]])-1</f>
        <v>1.1234042553191603E-2</v>
      </c>
      <c r="AD536" s="2">
        <f>(Table2[[#This Row],[Day High]]/Table2[[#This Row],[Close Price]])-1</f>
        <v>4.460528530550345E-3</v>
      </c>
      <c r="AE536" s="2">
        <f>(Table2[[#This Row],[Close Price]]/Table2[[#This Row],[Current Week Low]])-1</f>
        <v>1.1234042553191603E-2</v>
      </c>
      <c r="AF536" s="2">
        <f>(Table2[[#This Row],[Current Week High]]/Table2[[#This Row],[Close Price]])-1</f>
        <v>4.460528530550345E-3</v>
      </c>
      <c r="AG536" s="2">
        <f>(Table2[[#This Row],[Close Price]]/Table2[[#This Row],[Current Month Low]])-1</f>
        <v>9.6125461254612521E-2</v>
      </c>
      <c r="AH536" s="2">
        <f>(Table2[[#This Row],[Current Month High]]/Table2[[#This Row],[Close Price]])-1</f>
        <v>4.460528530550345E-3</v>
      </c>
      <c r="AI536">
        <v>25.2230264265275</v>
      </c>
      <c r="AJ536">
        <v>34.1007843801139</v>
      </c>
      <c r="AK536" t="str">
        <f>IF(AND(Table2[[#This Row],[20D EMA]]&gt;Table2[[#This Row],[50D EMA]],Table2[[#This Row],[50D EMA]]&gt;Table2[[#This Row],[200D EMA]]),"Uptrend","Downtrend/NoTrend")</f>
        <v>Uptrend</v>
      </c>
      <c r="AL536">
        <v>0.02</v>
      </c>
      <c r="AM536" t="s">
        <v>10340</v>
      </c>
      <c r="AN536">
        <v>5.9</v>
      </c>
      <c r="AO536" t="s">
        <v>10340</v>
      </c>
      <c r="AP536">
        <v>3.8075205989819999E-3</v>
      </c>
      <c r="AQ536">
        <f>(Table2[[#This Row],[Sharpe Ratio]]-AVERAGE(Table2[Sharpe Ratio]))/_xlfn.STDEV.P(Table2[Sharpe Ratio])</f>
        <v>-0.70720769176052001</v>
      </c>
      <c r="AR5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-0.66005369370429579</v>
      </c>
      <c r="AS536">
        <f>_xlfn.RANK.AVG(Table2[[#This Row],[1Y Return vs Nifty Z-Score]],Table2[1Y Return vs Nifty Z-Score])</f>
        <v>669</v>
      </c>
      <c r="AT536">
        <f>_xlfn.RANK.AVG(Table2[[#This Row],[6M Return vs Nifty Z-Score]],Table2[6M Return vs Nifty Z-Score])</f>
        <v>306</v>
      </c>
      <c r="AU536">
        <f>_xlfn.RANK.AVG(Table2[[#This Row],[Sharpe Ratio Z-Score]],Table2[Sharpe Ratio Z-Score])</f>
        <v>512</v>
      </c>
      <c r="AV536">
        <f>(Table2[[#This Row],[Rank 1Y]]+Table2[[#This Row],[Rank 6M]]+Table2[[#This Row],[Rank Sharpe]])/3</f>
        <v>495.66666666666669</v>
      </c>
    </row>
    <row r="537" spans="1:48" x14ac:dyDescent="0.3">
      <c r="A537" t="s">
        <v>1755</v>
      </c>
      <c r="B537" t="s">
        <v>1756</v>
      </c>
      <c r="C537" t="s">
        <v>10305</v>
      </c>
      <c r="D537" t="s">
        <v>127</v>
      </c>
      <c r="E537">
        <v>4592.406537756</v>
      </c>
      <c r="F537">
        <v>239.64</v>
      </c>
      <c r="G537">
        <v>-8.6506484285760195</v>
      </c>
      <c r="H537">
        <f>(Table2[[#This Row],[1Y Return vs Nifty]]-AVERAGE(Table2[1Y Return vs Nifty]))/_xlfn.STDEV.P(Table2[1Y Return vs Nifty])</f>
        <v>-0.5944632216201795</v>
      </c>
      <c r="I537">
        <v>7.7763175666513096</v>
      </c>
      <c r="J537">
        <f>(Table2[[#This Row],[1M Return vs Nifty]]-AVERAGE(Table2[1M Return vs Nifty]))/_xlfn.STDEV.P(Table2[1M Return vs Nifty])</f>
        <v>0.58732483085053777</v>
      </c>
      <c r="K537">
        <v>-20.888103429001301</v>
      </c>
      <c r="L537">
        <f>(Table2[[#This Row],[6M Return vs Nifty]]-AVERAGE(Table2[6M Return vs Nifty]))/_xlfn.STDEV.P(Table2[6M Return vs Nifty])</f>
        <v>-0.94683116678449364</v>
      </c>
      <c r="M537">
        <v>5.2852493940649596</v>
      </c>
      <c r="N537">
        <f>(Table2[[#This Row],[1W Return vs Nifty]]-AVERAGE(Table2[1W Return vs Nifty]))/_xlfn.STDEV.P(Table2[1W Return vs Nifty])</f>
        <v>0.9731500581339706</v>
      </c>
      <c r="O537">
        <v>218.15</v>
      </c>
      <c r="P537">
        <v>217.481542889667</v>
      </c>
      <c r="Q537">
        <v>216.95675974071801</v>
      </c>
      <c r="R537">
        <v>79.477911733039605</v>
      </c>
      <c r="S537" s="2">
        <f>(Table2[[#This Row],[Close Price]]-Table2[[#This Row],[20D EMA]])/Table2[[#This Row],[20D EMA]]</f>
        <v>9.8510199404079665E-2</v>
      </c>
      <c r="T537" s="2">
        <f>(Table2[[#This Row],[Close Price]]-Table2[[#This Row],[50D EMA]])/Table2[[#This Row],[50D EMA]]</f>
        <v>0.10188660985164356</v>
      </c>
      <c r="U537" s="2">
        <f>(Table2[[#This Row],[Close Price]]-Table2[[#This Row],[200D EMA]])/Table2[[#This Row],[200D EMA]]</f>
        <v>0.10455189451755455</v>
      </c>
      <c r="V537">
        <v>1.56618947164779</v>
      </c>
      <c r="W537">
        <v>233</v>
      </c>
      <c r="X537">
        <v>241</v>
      </c>
      <c r="Y537">
        <v>233</v>
      </c>
      <c r="Z537">
        <v>241</v>
      </c>
      <c r="AA537">
        <v>195.9</v>
      </c>
      <c r="AB537">
        <v>241</v>
      </c>
      <c r="AC537" s="2">
        <f>(Table2[[#This Row],[Close Price]]/Table2[[#This Row],[Day Low]])-1</f>
        <v>2.8497854077253137E-2</v>
      </c>
      <c r="AD537" s="2">
        <f>(Table2[[#This Row],[Day High]]/Table2[[#This Row],[Close Price]])-1</f>
        <v>5.675179435820521E-3</v>
      </c>
      <c r="AE537" s="2">
        <f>(Table2[[#This Row],[Close Price]]/Table2[[#This Row],[Current Week Low]])-1</f>
        <v>2.8497854077253137E-2</v>
      </c>
      <c r="AF537" s="2">
        <f>(Table2[[#This Row],[Current Week High]]/Table2[[#This Row],[Close Price]])-1</f>
        <v>5.675179435820521E-3</v>
      </c>
      <c r="AG537" s="2">
        <f>(Table2[[#This Row],[Close Price]]/Table2[[#This Row],[Current Month Low]])-1</f>
        <v>0.22327718223583459</v>
      </c>
      <c r="AH537" s="2">
        <f>(Table2[[#This Row],[Current Month High]]/Table2[[#This Row],[Close Price]])-1</f>
        <v>5.675179435820521E-3</v>
      </c>
      <c r="AI537">
        <v>16.007344349858101</v>
      </c>
      <c r="AJ537">
        <v>43.582983822648202</v>
      </c>
      <c r="AK537" t="str">
        <f>IF(AND(Table2[[#This Row],[20D EMA]]&gt;Table2[[#This Row],[50D EMA]],Table2[[#This Row],[50D EMA]]&gt;Table2[[#This Row],[200D EMA]]),"Uptrend","Downtrend/NoTrend")</f>
        <v>Uptrend</v>
      </c>
      <c r="AL537">
        <v>0.12</v>
      </c>
      <c r="AM537" t="s">
        <v>10340</v>
      </c>
      <c r="AN537">
        <v>15.18</v>
      </c>
      <c r="AO537" t="s">
        <v>10340</v>
      </c>
      <c r="AP537">
        <v>7.2451319463557998E-2</v>
      </c>
      <c r="AQ537">
        <f>(Table2[[#This Row],[Sharpe Ratio]]-AVERAGE(Table2[Sharpe Ratio]))/_xlfn.STDEV.P(Table2[Sharpe Ratio])</f>
        <v>7.5750077664766324E-2</v>
      </c>
      <c r="AR5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9.4930578244601604E-2</v>
      </c>
      <c r="AS537">
        <f>_xlfn.RANK.AVG(Table2[[#This Row],[1Y Return vs Nifty Z-Score]],Table2[1Y Return vs Nifty Z-Score])</f>
        <v>521</v>
      </c>
      <c r="AT537">
        <f>_xlfn.RANK.AVG(Table2[[#This Row],[6M Return vs Nifty Z-Score]],Table2[6M Return vs Nifty Z-Score])</f>
        <v>633</v>
      </c>
      <c r="AU537">
        <f>_xlfn.RANK.AVG(Table2[[#This Row],[Sharpe Ratio Z-Score]],Table2[Sharpe Ratio Z-Score])</f>
        <v>334</v>
      </c>
      <c r="AV537">
        <f>(Table2[[#This Row],[Rank 1Y]]+Table2[[#This Row],[Rank 6M]]+Table2[[#This Row],[Rank Sharpe]])/3</f>
        <v>496</v>
      </c>
    </row>
    <row r="538" spans="1:48" x14ac:dyDescent="0.3">
      <c r="A538" t="s">
        <v>938</v>
      </c>
      <c r="B538" t="s">
        <v>939</v>
      </c>
      <c r="C538" t="s">
        <v>10306</v>
      </c>
      <c r="D538" t="s">
        <v>940</v>
      </c>
      <c r="E538">
        <v>15829.368678888</v>
      </c>
      <c r="F538">
        <v>202.48</v>
      </c>
      <c r="G538">
        <v>-0.189961183098105</v>
      </c>
      <c r="H538">
        <f>(Table2[[#This Row],[1Y Return vs Nifty]]-AVERAGE(Table2[1Y Return vs Nifty]))/_xlfn.STDEV.P(Table2[1Y Return vs Nifty])</f>
        <v>-0.46028592687805936</v>
      </c>
      <c r="I538">
        <v>-1.16481775753485</v>
      </c>
      <c r="J538">
        <f>(Table2[[#This Row],[1M Return vs Nifty]]-AVERAGE(Table2[1M Return vs Nifty]))/_xlfn.STDEV.P(Table2[1M Return vs Nifty])</f>
        <v>-0.25368256153032748</v>
      </c>
      <c r="K538">
        <v>-15.5001190693474</v>
      </c>
      <c r="L538">
        <f>(Table2[[#This Row],[6M Return vs Nifty]]-AVERAGE(Table2[6M Return vs Nifty]))/_xlfn.STDEV.P(Table2[6M Return vs Nifty])</f>
        <v>-0.76195216905818708</v>
      </c>
      <c r="M538">
        <v>0.91485995730396596</v>
      </c>
      <c r="N538">
        <f>(Table2[[#This Row],[1W Return vs Nifty]]-AVERAGE(Table2[1W Return vs Nifty]))/_xlfn.STDEV.P(Table2[1W Return vs Nifty])</f>
        <v>3.7437544623988218E-2</v>
      </c>
      <c r="O538">
        <v>203.53</v>
      </c>
      <c r="P538">
        <v>205.801865282585</v>
      </c>
      <c r="Q538">
        <v>198.14009537762001</v>
      </c>
      <c r="R538">
        <v>47.711632962080699</v>
      </c>
      <c r="S538" s="2">
        <f>(Table2[[#This Row],[Close Price]]-Table2[[#This Row],[20D EMA]])/Table2[[#This Row],[20D EMA]]</f>
        <v>-5.1589446273277223E-3</v>
      </c>
      <c r="T538" s="2">
        <f>(Table2[[#This Row],[Close Price]]-Table2[[#This Row],[50D EMA]])/Table2[[#This Row],[50D EMA]]</f>
        <v>-1.6141084426148325E-2</v>
      </c>
      <c r="U538" s="2">
        <f>(Table2[[#This Row],[Close Price]]-Table2[[#This Row],[200D EMA]])/Table2[[#This Row],[200D EMA]]</f>
        <v>2.1903212543169945E-2</v>
      </c>
      <c r="V538">
        <v>0.77832262547977804</v>
      </c>
      <c r="W538">
        <v>202.01</v>
      </c>
      <c r="X538">
        <v>209.85</v>
      </c>
      <c r="Y538">
        <v>202.01</v>
      </c>
      <c r="Z538">
        <v>209.85</v>
      </c>
      <c r="AA538">
        <v>187.55</v>
      </c>
      <c r="AB538">
        <v>212</v>
      </c>
      <c r="AC538" s="2">
        <f>(Table2[[#This Row],[Close Price]]/Table2[[#This Row],[Day Low]])-1</f>
        <v>2.3266174941833917E-3</v>
      </c>
      <c r="AD538" s="2">
        <f>(Table2[[#This Row],[Day High]]/Table2[[#This Row],[Close Price]])-1</f>
        <v>3.6398656657447681E-2</v>
      </c>
      <c r="AE538" s="2">
        <f>(Table2[[#This Row],[Close Price]]/Table2[[#This Row],[Current Week Low]])-1</f>
        <v>2.3266174941833917E-3</v>
      </c>
      <c r="AF538" s="2">
        <f>(Table2[[#This Row],[Current Week High]]/Table2[[#This Row],[Close Price]])-1</f>
        <v>3.6398656657447681E-2</v>
      </c>
      <c r="AG538" s="2">
        <f>(Table2[[#This Row],[Close Price]]/Table2[[#This Row],[Current Month Low]])-1</f>
        <v>7.960543854972002E-2</v>
      </c>
      <c r="AH538" s="2">
        <f>(Table2[[#This Row],[Current Month High]]/Table2[[#This Row],[Close Price]])-1</f>
        <v>4.7016989332279824E-2</v>
      </c>
      <c r="AI538">
        <v>17.320229158435399</v>
      </c>
      <c r="AJ538">
        <v>48.663729809104197</v>
      </c>
      <c r="AK538" t="str">
        <f>IF(AND(Table2[[#This Row],[20D EMA]]&gt;Table2[[#This Row],[50D EMA]],Table2[[#This Row],[50D EMA]]&gt;Table2[[#This Row],[200D EMA]]),"Uptrend","Downtrend/NoTrend")</f>
        <v>Downtrend/NoTrend</v>
      </c>
      <c r="AL538">
        <v>-0.13</v>
      </c>
      <c r="AM538" t="s">
        <v>10339</v>
      </c>
      <c r="AN538">
        <v>5.0599999999999996</v>
      </c>
      <c r="AO538" t="s">
        <v>10340</v>
      </c>
      <c r="AP538">
        <v>2.7138171170407E-2</v>
      </c>
      <c r="AQ538">
        <f>(Table2[[#This Row],[Sharpe Ratio]]-AVERAGE(Table2[Sharpe Ratio]))/_xlfn.STDEV.P(Table2[Sharpe Ratio])</f>
        <v>-0.44109604827934257</v>
      </c>
      <c r="AR5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8">
        <f>_xlfn.RANK.AVG(Table2[[#This Row],[1Y Return vs Nifty Z-Score]],Table2[1Y Return vs Nifty Z-Score])</f>
        <v>457</v>
      </c>
      <c r="AT538">
        <f>_xlfn.RANK.AVG(Table2[[#This Row],[6M Return vs Nifty Z-Score]],Table2[6M Return vs Nifty Z-Score])</f>
        <v>572</v>
      </c>
      <c r="AU538">
        <f>_xlfn.RANK.AVG(Table2[[#This Row],[Sharpe Ratio Z-Score]],Table2[Sharpe Ratio Z-Score])</f>
        <v>461</v>
      </c>
      <c r="AV538">
        <f>(Table2[[#This Row],[Rank 1Y]]+Table2[[#This Row],[Rank 6M]]+Table2[[#This Row],[Rank Sharpe]])/3</f>
        <v>496.66666666666669</v>
      </c>
    </row>
    <row r="539" spans="1:48" x14ac:dyDescent="0.3">
      <c r="A539" t="s">
        <v>1115</v>
      </c>
      <c r="B539" t="s">
        <v>1116</v>
      </c>
      <c r="C539" t="s">
        <v>10295</v>
      </c>
      <c r="D539" t="s">
        <v>552</v>
      </c>
      <c r="E539">
        <v>11349.391844375001</v>
      </c>
      <c r="F539">
        <v>852.35</v>
      </c>
      <c r="G539">
        <v>-15.186136140915</v>
      </c>
      <c r="H539">
        <f>(Table2[[#This Row],[1Y Return vs Nifty]]-AVERAGE(Table2[1Y Return vs Nifty]))/_xlfn.STDEV.P(Table2[1Y Return vs Nifty])</f>
        <v>-0.69810894632542808</v>
      </c>
      <c r="I539">
        <v>0.63948771286505202</v>
      </c>
      <c r="J539">
        <f>(Table2[[#This Row],[1M Return vs Nifty]]-AVERAGE(Table2[1M Return vs Nifty]))/_xlfn.STDEV.P(Table2[1M Return vs Nifty])</f>
        <v>-8.3968740667463834E-2</v>
      </c>
      <c r="K539">
        <v>-6.4202767729849697</v>
      </c>
      <c r="L539">
        <f>(Table2[[#This Row],[6M Return vs Nifty]]-AVERAGE(Table2[6M Return vs Nifty]))/_xlfn.STDEV.P(Table2[6M Return vs Nifty])</f>
        <v>-0.4503937028097359</v>
      </c>
      <c r="M539">
        <v>-0.27778844402027703</v>
      </c>
      <c r="N539">
        <f>(Table2[[#This Row],[1W Return vs Nifty]]-AVERAGE(Table2[1W Return vs Nifty]))/_xlfn.STDEV.P(Table2[1W Return vs Nifty])</f>
        <v>-0.21791178968244093</v>
      </c>
      <c r="O539">
        <v>835.15</v>
      </c>
      <c r="P539">
        <v>831.79025264979498</v>
      </c>
      <c r="Q539">
        <v>790.507259410953</v>
      </c>
      <c r="R539">
        <v>66.405552258036593</v>
      </c>
      <c r="S539" s="2">
        <f>(Table2[[#This Row],[Close Price]]-Table2[[#This Row],[20D EMA]])/Table2[[#This Row],[20D EMA]]</f>
        <v>2.0595102676166013E-2</v>
      </c>
      <c r="T539" s="2">
        <f>(Table2[[#This Row],[Close Price]]-Table2[[#This Row],[50D EMA]])/Table2[[#This Row],[50D EMA]]</f>
        <v>2.4717466073579036E-2</v>
      </c>
      <c r="U539" s="2">
        <f>(Table2[[#This Row],[Close Price]]-Table2[[#This Row],[200D EMA]])/Table2[[#This Row],[200D EMA]]</f>
        <v>7.8231717486224206E-2</v>
      </c>
      <c r="V539">
        <v>0.46113476270999898</v>
      </c>
      <c r="W539">
        <v>842.45</v>
      </c>
      <c r="X539">
        <v>856.95</v>
      </c>
      <c r="Y539">
        <v>842.45</v>
      </c>
      <c r="Z539">
        <v>856.95</v>
      </c>
      <c r="AA539">
        <v>766.35</v>
      </c>
      <c r="AB539">
        <v>859.4</v>
      </c>
      <c r="AC539" s="2">
        <f>(Table2[[#This Row],[Close Price]]/Table2[[#This Row],[Day Low]])-1</f>
        <v>1.175143925455524E-2</v>
      </c>
      <c r="AD539" s="2">
        <f>(Table2[[#This Row],[Day High]]/Table2[[#This Row],[Close Price]])-1</f>
        <v>5.3968440194755996E-3</v>
      </c>
      <c r="AE539" s="2">
        <f>(Table2[[#This Row],[Close Price]]/Table2[[#This Row],[Current Week Low]])-1</f>
        <v>1.175143925455524E-2</v>
      </c>
      <c r="AF539" s="2">
        <f>(Table2[[#This Row],[Current Week High]]/Table2[[#This Row],[Close Price]])-1</f>
        <v>5.3968440194755996E-3</v>
      </c>
      <c r="AG539" s="2">
        <f>(Table2[[#This Row],[Close Price]]/Table2[[#This Row],[Current Month Low]])-1</f>
        <v>0.11222026489202053</v>
      </c>
      <c r="AH539" s="2">
        <f>(Table2[[#This Row],[Current Month High]]/Table2[[#This Row],[Close Price]])-1</f>
        <v>8.2712500733266303E-3</v>
      </c>
      <c r="AI539">
        <v>10.048688918871299</v>
      </c>
      <c r="AJ539">
        <v>25.345588235294102</v>
      </c>
      <c r="AK539" t="str">
        <f>IF(AND(Table2[[#This Row],[20D EMA]]&gt;Table2[[#This Row],[50D EMA]],Table2[[#This Row],[50D EMA]]&gt;Table2[[#This Row],[200D EMA]]),"Uptrend","Downtrend/NoTrend")</f>
        <v>Uptrend</v>
      </c>
      <c r="AL539">
        <v>0.06</v>
      </c>
      <c r="AM539" t="s">
        <v>10340</v>
      </c>
      <c r="AN539">
        <v>8.23</v>
      </c>
      <c r="AO539" t="s">
        <v>10340</v>
      </c>
      <c r="AP539">
        <v>3.0057639982247E-2</v>
      </c>
      <c r="AQ539">
        <f>(Table2[[#This Row],[Sharpe Ratio]]-AVERAGE(Table2[Sharpe Ratio]))/_xlfn.STDEV.P(Table2[Sharpe Ratio])</f>
        <v>-0.40779630632691177</v>
      </c>
      <c r="AR5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-1.8581794858119804</v>
      </c>
      <c r="AS539">
        <f>_xlfn.RANK.AVG(Table2[[#This Row],[1Y Return vs Nifty Z-Score]],Table2[1Y Return vs Nifty Z-Score])</f>
        <v>564</v>
      </c>
      <c r="AT539">
        <f>_xlfn.RANK.AVG(Table2[[#This Row],[6M Return vs Nifty Z-Score]],Table2[6M Return vs Nifty Z-Score])</f>
        <v>475</v>
      </c>
      <c r="AU539">
        <f>_xlfn.RANK.AVG(Table2[[#This Row],[Sharpe Ratio Z-Score]],Table2[Sharpe Ratio Z-Score])</f>
        <v>451</v>
      </c>
      <c r="AV539">
        <f>(Table2[[#This Row],[Rank 1Y]]+Table2[[#This Row],[Rank 6M]]+Table2[[#This Row],[Rank Sharpe]])/3</f>
        <v>496.66666666666669</v>
      </c>
    </row>
    <row r="540" spans="1:48" x14ac:dyDescent="0.3">
      <c r="A540" t="s">
        <v>1335</v>
      </c>
      <c r="B540" t="s">
        <v>1336</v>
      </c>
      <c r="C540" t="s">
        <v>6655</v>
      </c>
      <c r="D540" t="s">
        <v>80</v>
      </c>
      <c r="E540">
        <v>8524.3436822999993</v>
      </c>
      <c r="F540">
        <v>169.35</v>
      </c>
      <c r="G540">
        <v>2.2796415702821999</v>
      </c>
      <c r="H540">
        <f>(Table2[[#This Row],[1Y Return vs Nifty]]-AVERAGE(Table2[1Y Return vs Nifty]))/_xlfn.STDEV.P(Table2[1Y Return vs Nifty])</f>
        <v>-0.42112071406235463</v>
      </c>
      <c r="I540">
        <v>4.1298250996080101</v>
      </c>
      <c r="J540">
        <f>(Table2[[#This Row],[1M Return vs Nifty]]-AVERAGE(Table2[1M Return vs Nifty]))/_xlfn.STDEV.P(Table2[1M Return vs Nifty])</f>
        <v>0.24433403495586842</v>
      </c>
      <c r="K540">
        <v>-13.4689778324573</v>
      </c>
      <c r="L540">
        <f>(Table2[[#This Row],[6M Return vs Nifty]]-AVERAGE(Table2[6M Return vs Nifty]))/_xlfn.STDEV.P(Table2[6M Return vs Nifty])</f>
        <v>-0.69225720874450614</v>
      </c>
      <c r="M540">
        <v>4.9429359546012401</v>
      </c>
      <c r="N540">
        <f>(Table2[[#This Row],[1W Return vs Nifty]]-AVERAGE(Table2[1W Return vs Nifty]))/_xlfn.STDEV.P(Table2[1W Return vs Nifty])</f>
        <v>0.89985980025566314</v>
      </c>
      <c r="O540">
        <v>161.85</v>
      </c>
      <c r="P540">
        <v>162.38362590545501</v>
      </c>
      <c r="Q540">
        <v>160.10424262452199</v>
      </c>
      <c r="R540">
        <v>70.979544489249093</v>
      </c>
      <c r="S540" s="2">
        <f>(Table2[[#This Row],[Close Price]]-Table2[[#This Row],[20D EMA]])/Table2[[#This Row],[20D EMA]]</f>
        <v>4.6339202965708995E-2</v>
      </c>
      <c r="T540" s="2">
        <f>(Table2[[#This Row],[Close Price]]-Table2[[#This Row],[50D EMA]])/Table2[[#This Row],[50D EMA]]</f>
        <v>4.2900717702910741E-2</v>
      </c>
      <c r="U540" s="2">
        <f>(Table2[[#This Row],[Close Price]]-Table2[[#This Row],[200D EMA]])/Table2[[#This Row],[200D EMA]]</f>
        <v>5.7748359593201078E-2</v>
      </c>
      <c r="V540">
        <v>1.05996275971405</v>
      </c>
      <c r="W540">
        <v>168.33</v>
      </c>
      <c r="X540">
        <v>175.99</v>
      </c>
      <c r="Y540">
        <v>168.33</v>
      </c>
      <c r="Z540">
        <v>175.99</v>
      </c>
      <c r="AA540">
        <v>154.15</v>
      </c>
      <c r="AB540">
        <v>175.99</v>
      </c>
      <c r="AC540" s="2">
        <f>(Table2[[#This Row],[Close Price]]/Table2[[#This Row],[Day Low]])-1</f>
        <v>6.0595259312063998E-3</v>
      </c>
      <c r="AD540" s="2">
        <f>(Table2[[#This Row],[Day High]]/Table2[[#This Row],[Close Price]])-1</f>
        <v>3.9208739297313278E-2</v>
      </c>
      <c r="AE540" s="2">
        <f>(Table2[[#This Row],[Close Price]]/Table2[[#This Row],[Current Week Low]])-1</f>
        <v>6.0595259312063998E-3</v>
      </c>
      <c r="AF540" s="2">
        <f>(Table2[[#This Row],[Current Week High]]/Table2[[#This Row],[Close Price]])-1</f>
        <v>3.9208739297313278E-2</v>
      </c>
      <c r="AG540" s="2">
        <f>(Table2[[#This Row],[Close Price]]/Table2[[#This Row],[Current Month Low]])-1</f>
        <v>9.8605254622121219E-2</v>
      </c>
      <c r="AH540" s="2">
        <f>(Table2[[#This Row],[Current Month High]]/Table2[[#This Row],[Close Price]])-1</f>
        <v>3.9208739297313278E-2</v>
      </c>
      <c r="AI540">
        <v>17.5081192795984</v>
      </c>
      <c r="AJ540">
        <v>41.124999999999901</v>
      </c>
      <c r="AK540" t="str">
        <f>IF(AND(Table2[[#This Row],[20D EMA]]&gt;Table2[[#This Row],[50D EMA]],Table2[[#This Row],[50D EMA]]&gt;Table2[[#This Row],[200D EMA]]),"Uptrend","Downtrend/NoTrend")</f>
        <v>Downtrend/NoTrend</v>
      </c>
      <c r="AL540">
        <v>-0.02</v>
      </c>
      <c r="AM540" t="s">
        <v>10339</v>
      </c>
      <c r="AN540">
        <v>5.05</v>
      </c>
      <c r="AO540" t="s">
        <v>10340</v>
      </c>
      <c r="AP540">
        <v>9.1629874104239995E-3</v>
      </c>
      <c r="AQ540">
        <f>(Table2[[#This Row],[Sharpe Ratio]]-AVERAGE(Table2[Sharpe Ratio]))/_xlfn.STDEV.P(Table2[Sharpe Ratio])</f>
        <v>-0.64612272242206381</v>
      </c>
      <c r="AR5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0">
        <f>_xlfn.RANK.AVG(Table2[[#This Row],[1Y Return vs Nifty Z-Score]],Table2[1Y Return vs Nifty Z-Score])</f>
        <v>433</v>
      </c>
      <c r="AT540">
        <f>_xlfn.RANK.AVG(Table2[[#This Row],[6M Return vs Nifty Z-Score]],Table2[6M Return vs Nifty Z-Score])</f>
        <v>551</v>
      </c>
      <c r="AU540">
        <f>_xlfn.RANK.AVG(Table2[[#This Row],[Sharpe Ratio Z-Score]],Table2[Sharpe Ratio Z-Score])</f>
        <v>506</v>
      </c>
      <c r="AV540">
        <f>(Table2[[#This Row],[Rank 1Y]]+Table2[[#This Row],[Rank 6M]]+Table2[[#This Row],[Rank Sharpe]])/3</f>
        <v>496.66666666666669</v>
      </c>
    </row>
    <row r="541" spans="1:48" x14ac:dyDescent="0.3">
      <c r="A541" t="s">
        <v>1021</v>
      </c>
      <c r="B541" t="s">
        <v>1022</v>
      </c>
      <c r="C541" t="s">
        <v>10303</v>
      </c>
      <c r="D541" t="s">
        <v>490</v>
      </c>
      <c r="E541">
        <v>13811.17133879</v>
      </c>
      <c r="F541">
        <v>888.65</v>
      </c>
      <c r="G541">
        <v>-30.9479258501716</v>
      </c>
      <c r="H541">
        <f>(Table2[[#This Row],[1Y Return vs Nifty]]-AVERAGE(Table2[1Y Return vs Nifty]))/_xlfn.STDEV.P(Table2[1Y Return vs Nifty])</f>
        <v>-0.94807378276499787</v>
      </c>
      <c r="I541">
        <v>4.16571258169113</v>
      </c>
      <c r="J541">
        <f>(Table2[[#This Row],[1M Return vs Nifty]]-AVERAGE(Table2[1M Return vs Nifty]))/_xlfn.STDEV.P(Table2[1M Return vs Nifty])</f>
        <v>0.2477096283935605</v>
      </c>
      <c r="K541">
        <v>-2.1978032601083299</v>
      </c>
      <c r="L541">
        <f>(Table2[[#This Row],[6M Return vs Nifty]]-AVERAGE(Table2[6M Return vs Nifty]))/_xlfn.STDEV.P(Table2[6M Return vs Nifty])</f>
        <v>-0.30550711463919134</v>
      </c>
      <c r="M541">
        <v>7.9745937477771403</v>
      </c>
      <c r="N541">
        <f>(Table2[[#This Row],[1W Return vs Nifty]]-AVERAGE(Table2[1W Return vs Nifty]))/_xlfn.STDEV.P(Table2[1W Return vs Nifty])</f>
        <v>1.5489461516672074</v>
      </c>
      <c r="O541">
        <v>827.07</v>
      </c>
      <c r="P541">
        <v>826.77292348256105</v>
      </c>
      <c r="Q541">
        <v>825.47107672612401</v>
      </c>
      <c r="R541">
        <v>85.579636192821496</v>
      </c>
      <c r="S541" s="2">
        <f>(Table2[[#This Row],[Close Price]]-Table2[[#This Row],[20D EMA]])/Table2[[#This Row],[20D EMA]]</f>
        <v>7.4455608352376371E-2</v>
      </c>
      <c r="T541" s="2">
        <f>(Table2[[#This Row],[Close Price]]-Table2[[#This Row],[50D EMA]])/Table2[[#This Row],[50D EMA]]</f>
        <v>7.4841682353116015E-2</v>
      </c>
      <c r="U541" s="2">
        <f>(Table2[[#This Row],[Close Price]]-Table2[[#This Row],[200D EMA]])/Table2[[#This Row],[200D EMA]]</f>
        <v>7.6536810380380613E-2</v>
      </c>
      <c r="V541">
        <v>0.81856237728256798</v>
      </c>
      <c r="W541">
        <v>857.3</v>
      </c>
      <c r="X541">
        <v>894.5</v>
      </c>
      <c r="Y541">
        <v>857.3</v>
      </c>
      <c r="Z541">
        <v>894.5</v>
      </c>
      <c r="AA541">
        <v>770.1</v>
      </c>
      <c r="AB541">
        <v>894.5</v>
      </c>
      <c r="AC541" s="2">
        <f>(Table2[[#This Row],[Close Price]]/Table2[[#This Row],[Day Low]])-1</f>
        <v>3.6568295812434481E-2</v>
      </c>
      <c r="AD541" s="2">
        <f>(Table2[[#This Row],[Day High]]/Table2[[#This Row],[Close Price]])-1</f>
        <v>6.5830191864064691E-3</v>
      </c>
      <c r="AE541" s="2">
        <f>(Table2[[#This Row],[Close Price]]/Table2[[#This Row],[Current Week Low]])-1</f>
        <v>3.6568295812434481E-2</v>
      </c>
      <c r="AF541" s="2">
        <f>(Table2[[#This Row],[Current Week High]]/Table2[[#This Row],[Close Price]])-1</f>
        <v>6.5830191864064691E-3</v>
      </c>
      <c r="AG541" s="2">
        <f>(Table2[[#This Row],[Close Price]]/Table2[[#This Row],[Current Month Low]])-1</f>
        <v>0.15394104661732233</v>
      </c>
      <c r="AH541" s="2">
        <f>(Table2[[#This Row],[Current Month High]]/Table2[[#This Row],[Close Price]])-1</f>
        <v>6.5830191864064691E-3</v>
      </c>
      <c r="AI541">
        <v>15.3378720531142</v>
      </c>
      <c r="AJ541">
        <v>25.347344664644801</v>
      </c>
      <c r="AK541" t="str">
        <f>IF(AND(Table2[[#This Row],[20D EMA]]&gt;Table2[[#This Row],[50D EMA]],Table2[[#This Row],[50D EMA]]&gt;Table2[[#This Row],[200D EMA]]),"Uptrend","Downtrend/NoTrend")</f>
        <v>Uptrend</v>
      </c>
      <c r="AL541">
        <v>0</v>
      </c>
      <c r="AM541" t="s">
        <v>10341</v>
      </c>
      <c r="AN541">
        <v>10.84</v>
      </c>
      <c r="AO541" t="s">
        <v>10340</v>
      </c>
      <c r="AP541">
        <v>4.3967382884304997E-2</v>
      </c>
      <c r="AQ541">
        <f>(Table2[[#This Row],[Sharpe Ratio]]-AVERAGE(Table2[Sharpe Ratio]))/_xlfn.STDEV.P(Table2[Sharpe Ratio])</f>
        <v>-0.24914044147070902</v>
      </c>
      <c r="AR5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0.29393444118586953</v>
      </c>
      <c r="AS541">
        <f>_xlfn.RANK.AVG(Table2[[#This Row],[1Y Return vs Nifty Z-Score]],Table2[1Y Return vs Nifty Z-Score])</f>
        <v>649</v>
      </c>
      <c r="AT541">
        <f>_xlfn.RANK.AVG(Table2[[#This Row],[6M Return vs Nifty Z-Score]],Table2[6M Return vs Nifty Z-Score])</f>
        <v>429</v>
      </c>
      <c r="AU541">
        <f>_xlfn.RANK.AVG(Table2[[#This Row],[Sharpe Ratio Z-Score]],Table2[Sharpe Ratio Z-Score])</f>
        <v>414</v>
      </c>
      <c r="AV541">
        <f>(Table2[[#This Row],[Rank 1Y]]+Table2[[#This Row],[Rank 6M]]+Table2[[#This Row],[Rank Sharpe]])/3</f>
        <v>497.33333333333331</v>
      </c>
    </row>
    <row r="542" spans="1:48" x14ac:dyDescent="0.3">
      <c r="A542" t="s">
        <v>396</v>
      </c>
      <c r="B542" t="s">
        <v>397</v>
      </c>
      <c r="C542" t="s">
        <v>10299</v>
      </c>
      <c r="D542" t="s">
        <v>51</v>
      </c>
      <c r="E542">
        <v>61650.91863213</v>
      </c>
      <c r="F542">
        <v>29013.15</v>
      </c>
      <c r="G542">
        <v>-5.7695925095457703</v>
      </c>
      <c r="H542">
        <f>(Table2[[#This Row],[1Y Return vs Nifty]]-AVERAGE(Table2[1Y Return vs Nifty]))/_xlfn.STDEV.P(Table2[1Y Return vs Nifty])</f>
        <v>-0.54877280924583405</v>
      </c>
      <c r="I542">
        <v>2.6923485787133798</v>
      </c>
      <c r="J542">
        <f>(Table2[[#This Row],[1M Return vs Nifty]]-AVERAGE(Table2[1M Return vs Nifty]))/_xlfn.STDEV.P(Table2[1M Return vs Nifty])</f>
        <v>0.10912431755274314</v>
      </c>
      <c r="K542">
        <v>-11.108714097454</v>
      </c>
      <c r="L542">
        <f>(Table2[[#This Row],[6M Return vs Nifty]]-AVERAGE(Table2[6M Return vs Nifty]))/_xlfn.STDEV.P(Table2[6M Return vs Nifty])</f>
        <v>-0.61126900154689112</v>
      </c>
      <c r="M542">
        <v>2.2102276694306902</v>
      </c>
      <c r="N542">
        <f>(Table2[[#This Row],[1W Return vs Nifty]]-AVERAGE(Table2[1W Return vs Nifty]))/_xlfn.STDEV.P(Table2[1W Return vs Nifty])</f>
        <v>0.31477936859015732</v>
      </c>
      <c r="O542">
        <v>28147.79</v>
      </c>
      <c r="P542">
        <v>27802.4545086625</v>
      </c>
      <c r="Q542">
        <v>26354.580835085701</v>
      </c>
      <c r="R542">
        <v>67.284576099630101</v>
      </c>
      <c r="S542" s="2">
        <f>(Table2[[#This Row],[Close Price]]-Table2[[#This Row],[20D EMA]])/Table2[[#This Row],[20D EMA]]</f>
        <v>3.074344380144944E-2</v>
      </c>
      <c r="T542" s="2">
        <f>(Table2[[#This Row],[Close Price]]-Table2[[#This Row],[50D EMA]])/Table2[[#This Row],[50D EMA]]</f>
        <v>4.3546352749548815E-2</v>
      </c>
      <c r="U542" s="2">
        <f>(Table2[[#This Row],[Close Price]]-Table2[[#This Row],[200D EMA]])/Table2[[#This Row],[200D EMA]]</f>
        <v>0.10087692843799524</v>
      </c>
      <c r="V542">
        <v>1.21258696496313</v>
      </c>
      <c r="W542">
        <v>28632.55</v>
      </c>
      <c r="X542">
        <v>29075</v>
      </c>
      <c r="Y542">
        <v>28632.55</v>
      </c>
      <c r="Z542">
        <v>29075</v>
      </c>
      <c r="AA542">
        <v>26770</v>
      </c>
      <c r="AB542">
        <v>29947.25</v>
      </c>
      <c r="AC542" s="2">
        <f>(Table2[[#This Row],[Close Price]]/Table2[[#This Row],[Day Low]])-1</f>
        <v>1.3292563882713937E-2</v>
      </c>
      <c r="AD542" s="2">
        <f>(Table2[[#This Row],[Day High]]/Table2[[#This Row],[Close Price]])-1</f>
        <v>2.1317919632992677E-3</v>
      </c>
      <c r="AE542" s="2">
        <f>(Table2[[#This Row],[Close Price]]/Table2[[#This Row],[Current Week Low]])-1</f>
        <v>1.3292563882713937E-2</v>
      </c>
      <c r="AF542" s="2">
        <f>(Table2[[#This Row],[Current Week High]]/Table2[[#This Row],[Close Price]])-1</f>
        <v>2.1317919632992677E-3</v>
      </c>
      <c r="AG542" s="2">
        <f>(Table2[[#This Row],[Close Price]]/Table2[[#This Row],[Current Month Low]])-1</f>
        <v>8.3793425476279548E-2</v>
      </c>
      <c r="AH542" s="2">
        <f>(Table2[[#This Row],[Current Month High]]/Table2[[#This Row],[Close Price]])-1</f>
        <v>3.219574572219841E-2</v>
      </c>
      <c r="AI542">
        <v>3.2195745722198401</v>
      </c>
      <c r="AJ542">
        <v>31.8779545454545</v>
      </c>
      <c r="AK542" t="str">
        <f>IF(AND(Table2[[#This Row],[20D EMA]]&gt;Table2[[#This Row],[50D EMA]],Table2[[#This Row],[50D EMA]]&gt;Table2[[#This Row],[200D EMA]]),"Uptrend","Downtrend/NoTrend")</f>
        <v>Uptrend</v>
      </c>
      <c r="AL542">
        <v>-0.1</v>
      </c>
      <c r="AM542" t="s">
        <v>10339</v>
      </c>
      <c r="AN542">
        <v>3.11</v>
      </c>
      <c r="AO542" t="s">
        <v>10340</v>
      </c>
      <c r="AP542">
        <v>2.1286542268164999E-2</v>
      </c>
      <c r="AQ542">
        <f>(Table2[[#This Row],[Sharpe Ratio]]-AVERAGE(Table2[Sharpe Ratio]))/_xlfn.STDEV.P(Table2[Sharpe Ratio])</f>
        <v>-0.50784029012765153</v>
      </c>
      <c r="AR5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-1.2439784147774762</v>
      </c>
      <c r="AS542">
        <f>_xlfn.RANK.AVG(Table2[[#This Row],[1Y Return vs Nifty Z-Score]],Table2[1Y Return vs Nifty Z-Score])</f>
        <v>498</v>
      </c>
      <c r="AT542">
        <f>_xlfn.RANK.AVG(Table2[[#This Row],[6M Return vs Nifty Z-Score]],Table2[6M Return vs Nifty Z-Score])</f>
        <v>524</v>
      </c>
      <c r="AU542">
        <f>_xlfn.RANK.AVG(Table2[[#This Row],[Sharpe Ratio Z-Score]],Table2[Sharpe Ratio Z-Score])</f>
        <v>473</v>
      </c>
      <c r="AV542">
        <f>(Table2[[#This Row],[Rank 1Y]]+Table2[[#This Row],[Rank 6M]]+Table2[[#This Row],[Rank Sharpe]])/3</f>
        <v>498.33333333333331</v>
      </c>
    </row>
    <row r="543" spans="1:48" x14ac:dyDescent="0.3">
      <c r="A543" t="s">
        <v>1418</v>
      </c>
      <c r="B543" t="s">
        <v>1419</v>
      </c>
      <c r="C543" t="s">
        <v>10305</v>
      </c>
      <c r="D543" t="s">
        <v>222</v>
      </c>
      <c r="E543">
        <v>7810.9585042799999</v>
      </c>
      <c r="F543">
        <v>2023.8</v>
      </c>
      <c r="G543">
        <v>-14.6139972879265</v>
      </c>
      <c r="H543">
        <f>(Table2[[#This Row],[1Y Return vs Nifty]]-AVERAGE(Table2[1Y Return vs Nifty]))/_xlfn.STDEV.P(Table2[1Y Return vs Nifty])</f>
        <v>-0.68903544658675298</v>
      </c>
      <c r="I543">
        <v>-5.8461075611146498</v>
      </c>
      <c r="J543">
        <f>(Table2[[#This Row],[1M Return vs Nifty]]-AVERAGE(Table2[1M Return vs Nifty]))/_xlfn.STDEV.P(Table2[1M Return vs Nifty])</f>
        <v>-0.6940068814226823</v>
      </c>
      <c r="K543">
        <v>7.14222629354198</v>
      </c>
      <c r="L543">
        <f>(Table2[[#This Row],[6M Return vs Nifty]]-AVERAGE(Table2[6M Return vs Nifty]))/_xlfn.STDEV.P(Table2[6M Return vs Nifty])</f>
        <v>1.4979209623983043E-2</v>
      </c>
      <c r="M543">
        <v>-0.95932341256905695</v>
      </c>
      <c r="N543">
        <f>(Table2[[#This Row],[1W Return vs Nifty]]-AVERAGE(Table2[1W Return vs Nifty]))/_xlfn.STDEV.P(Table2[1W Return vs Nifty])</f>
        <v>-0.36383031884179123</v>
      </c>
      <c r="O543">
        <v>2062.66</v>
      </c>
      <c r="P543">
        <v>2114.6812074504901</v>
      </c>
      <c r="Q543">
        <v>1996.7187456561401</v>
      </c>
      <c r="R543">
        <v>43.253746172726103</v>
      </c>
      <c r="S543" s="2">
        <f>(Table2[[#This Row],[Close Price]]-Table2[[#This Row],[20D EMA]])/Table2[[#This Row],[20D EMA]]</f>
        <v>-1.8839750613285709E-2</v>
      </c>
      <c r="T543" s="2">
        <f>(Table2[[#This Row],[Close Price]]-Table2[[#This Row],[50D EMA]])/Table2[[#This Row],[50D EMA]]</f>
        <v>-4.297631582968417E-2</v>
      </c>
      <c r="U543" s="2">
        <f>(Table2[[#This Row],[Close Price]]-Table2[[#This Row],[200D EMA]])/Table2[[#This Row],[200D EMA]]</f>
        <v>1.3562878799417859E-2</v>
      </c>
      <c r="V543">
        <v>0.73778371831039402</v>
      </c>
      <c r="W543">
        <v>2019</v>
      </c>
      <c r="X543">
        <v>2065</v>
      </c>
      <c r="Y543">
        <v>2019</v>
      </c>
      <c r="Z543">
        <v>2065</v>
      </c>
      <c r="AA543">
        <v>1979.05</v>
      </c>
      <c r="AB543">
        <v>2263.3000000000002</v>
      </c>
      <c r="AC543" s="2">
        <f>(Table2[[#This Row],[Close Price]]/Table2[[#This Row],[Day Low]])-1</f>
        <v>2.3774145616641817E-3</v>
      </c>
      <c r="AD543" s="2">
        <f>(Table2[[#This Row],[Day High]]/Table2[[#This Row],[Close Price]])-1</f>
        <v>2.0357742859966388E-2</v>
      </c>
      <c r="AE543" s="2">
        <f>(Table2[[#This Row],[Close Price]]/Table2[[#This Row],[Current Week Low]])-1</f>
        <v>2.3774145616641817E-3</v>
      </c>
      <c r="AF543" s="2">
        <f>(Table2[[#This Row],[Current Week High]]/Table2[[#This Row],[Close Price]])-1</f>
        <v>2.0357742859966388E-2</v>
      </c>
      <c r="AG543" s="2">
        <f>(Table2[[#This Row],[Close Price]]/Table2[[#This Row],[Current Month Low]])-1</f>
        <v>2.2611859225385889E-2</v>
      </c>
      <c r="AH543" s="2">
        <f>(Table2[[#This Row],[Current Month High]]/Table2[[#This Row],[Close Price]])-1</f>
        <v>0.11834173337286313</v>
      </c>
      <c r="AI543">
        <v>35.537108409921899</v>
      </c>
      <c r="AJ543">
        <v>38.4362815514056</v>
      </c>
      <c r="AK543" t="str">
        <f>IF(AND(Table2[[#This Row],[20D EMA]]&gt;Table2[[#This Row],[50D EMA]],Table2[[#This Row],[50D EMA]]&gt;Table2[[#This Row],[200D EMA]]),"Uptrend","Downtrend/NoTrend")</f>
        <v>Downtrend/NoTrend</v>
      </c>
      <c r="AL543">
        <v>-0.12</v>
      </c>
      <c r="AM543" t="s">
        <v>10339</v>
      </c>
      <c r="AN543">
        <v>-1.31</v>
      </c>
      <c r="AO543" t="s">
        <v>10339</v>
      </c>
      <c r="AP543">
        <v>-2.5516751365936001E-2</v>
      </c>
      <c r="AQ543">
        <f>(Table2[[#This Row],[Sharpe Ratio]]-AVERAGE(Table2[Sharpe Ratio]))/_xlfn.STDEV.P(Table2[Sharpe Ratio])</f>
        <v>-1.0416831570967064</v>
      </c>
      <c r="AR5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3">
        <f>_xlfn.RANK.AVG(Table2[[#This Row],[1Y Return vs Nifty Z-Score]],Table2[1Y Return vs Nifty Z-Score])</f>
        <v>561</v>
      </c>
      <c r="AT543">
        <f>_xlfn.RANK.AVG(Table2[[#This Row],[6M Return vs Nifty Z-Score]],Table2[6M Return vs Nifty Z-Score])</f>
        <v>309</v>
      </c>
      <c r="AU543">
        <f>_xlfn.RANK.AVG(Table2[[#This Row],[Sharpe Ratio Z-Score]],Table2[Sharpe Ratio Z-Score])</f>
        <v>626</v>
      </c>
      <c r="AV543">
        <f>(Table2[[#This Row],[Rank 1Y]]+Table2[[#This Row],[Rank 6M]]+Table2[[#This Row],[Rank Sharpe]])/3</f>
        <v>498.66666666666669</v>
      </c>
    </row>
    <row r="544" spans="1:48" x14ac:dyDescent="0.3">
      <c r="A544" t="s">
        <v>548</v>
      </c>
      <c r="B544" t="s">
        <v>549</v>
      </c>
      <c r="C544" t="s">
        <v>10293</v>
      </c>
      <c r="D544" t="s">
        <v>178</v>
      </c>
      <c r="E544">
        <v>36760.542011999998</v>
      </c>
      <c r="F544">
        <v>525.15</v>
      </c>
      <c r="G544">
        <v>-11.448305383728</v>
      </c>
      <c r="H544">
        <f>(Table2[[#This Row],[1Y Return vs Nifty]]-AVERAGE(Table2[1Y Return vs Nifty]))/_xlfn.STDEV.P(Table2[1Y Return vs Nifty])</f>
        <v>-0.63883101716295942</v>
      </c>
      <c r="I544">
        <v>-2.8275852477957999</v>
      </c>
      <c r="J544">
        <f>(Table2[[#This Row],[1M Return vs Nifty]]-AVERAGE(Table2[1M Return vs Nifty]))/_xlfn.STDEV.P(Table2[1M Return vs Nifty])</f>
        <v>-0.41008325343544882</v>
      </c>
      <c r="K544">
        <v>8.8296334239101899</v>
      </c>
      <c r="L544">
        <f>(Table2[[#This Row],[6M Return vs Nifty]]-AVERAGE(Table2[6M Return vs Nifty]))/_xlfn.STDEV.P(Table2[6M Return vs Nifty])</f>
        <v>7.2879551977377902E-2</v>
      </c>
      <c r="M544">
        <v>-5.5821742707380002</v>
      </c>
      <c r="N544">
        <f>(Table2[[#This Row],[1W Return vs Nifty]]-AVERAGE(Table2[1W Return vs Nifty]))/_xlfn.STDEV.P(Table2[1W Return vs Nifty])</f>
        <v>-1.3535955236755501</v>
      </c>
      <c r="O544">
        <v>537.53</v>
      </c>
      <c r="P544">
        <v>521.79490687089503</v>
      </c>
      <c r="Q544">
        <v>474.02245488584799</v>
      </c>
      <c r="R544">
        <v>32.981727525247003</v>
      </c>
      <c r="S544" s="2">
        <f>(Table2[[#This Row],[Close Price]]-Table2[[#This Row],[20D EMA]])/Table2[[#This Row],[20D EMA]]</f>
        <v>-2.3031272673153119E-2</v>
      </c>
      <c r="T544" s="2">
        <f>(Table2[[#This Row],[Close Price]]-Table2[[#This Row],[50D EMA]])/Table2[[#This Row],[50D EMA]]</f>
        <v>6.429907775882291E-3</v>
      </c>
      <c r="U544" s="2">
        <f>(Table2[[#This Row],[Close Price]]-Table2[[#This Row],[200D EMA]])/Table2[[#This Row],[200D EMA]]</f>
        <v>0.10785890960896419</v>
      </c>
      <c r="V544">
        <v>0.31200100853891799</v>
      </c>
      <c r="W544">
        <v>521.70000000000005</v>
      </c>
      <c r="X544">
        <v>529.20000000000005</v>
      </c>
      <c r="Y544">
        <v>521.70000000000005</v>
      </c>
      <c r="Z544">
        <v>529.20000000000005</v>
      </c>
      <c r="AA544">
        <v>513.29999999999995</v>
      </c>
      <c r="AB544">
        <v>555</v>
      </c>
      <c r="AC544" s="2">
        <f>(Table2[[#This Row],[Close Price]]/Table2[[#This Row],[Day Low]])-1</f>
        <v>6.6129959746978884E-3</v>
      </c>
      <c r="AD544" s="2">
        <f>(Table2[[#This Row],[Day High]]/Table2[[#This Row],[Close Price]])-1</f>
        <v>7.7120822622109841E-3</v>
      </c>
      <c r="AE544" s="2">
        <f>(Table2[[#This Row],[Close Price]]/Table2[[#This Row],[Current Week Low]])-1</f>
        <v>6.6129959746978884E-3</v>
      </c>
      <c r="AF544" s="2">
        <f>(Table2[[#This Row],[Current Week High]]/Table2[[#This Row],[Close Price]])-1</f>
        <v>7.7120822622109841E-3</v>
      </c>
      <c r="AG544" s="2">
        <f>(Table2[[#This Row],[Close Price]]/Table2[[#This Row],[Current Month Low]])-1</f>
        <v>2.3085914669783714E-2</v>
      </c>
      <c r="AH544" s="2">
        <f>(Table2[[#This Row],[Current Month High]]/Table2[[#This Row],[Close Price]])-1</f>
        <v>5.6840902599257337E-2</v>
      </c>
      <c r="AI544">
        <v>6.5219461106350503</v>
      </c>
      <c r="AJ544">
        <v>39.779079052435399</v>
      </c>
      <c r="AK544" t="str">
        <f>IF(AND(Table2[[#This Row],[20D EMA]]&gt;Table2[[#This Row],[50D EMA]],Table2[[#This Row],[50D EMA]]&gt;Table2[[#This Row],[200D EMA]]),"Uptrend","Downtrend/NoTrend")</f>
        <v>Uptrend</v>
      </c>
      <c r="AL544">
        <v>0.04</v>
      </c>
      <c r="AM544" t="s">
        <v>10340</v>
      </c>
      <c r="AN544">
        <v>-4.13</v>
      </c>
      <c r="AO544" t="s">
        <v>10339</v>
      </c>
      <c r="AP544">
        <v>-4.7089701479309999E-2</v>
      </c>
      <c r="AQ544">
        <f>(Table2[[#This Row],[Sharpe Ratio]]-AVERAGE(Table2[Sharpe Ratio]))/_xlfn.STDEV.P(Table2[Sharpe Ratio])</f>
        <v>-1.2877463001639069</v>
      </c>
      <c r="AR5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-3.6173765424604873</v>
      </c>
      <c r="AS544">
        <f>_xlfn.RANK.AVG(Table2[[#This Row],[1Y Return vs Nifty Z-Score]],Table2[1Y Return vs Nifty Z-Score])</f>
        <v>539</v>
      </c>
      <c r="AT544">
        <f>_xlfn.RANK.AVG(Table2[[#This Row],[6M Return vs Nifty Z-Score]],Table2[6M Return vs Nifty Z-Score])</f>
        <v>299</v>
      </c>
      <c r="AU544">
        <f>_xlfn.RANK.AVG(Table2[[#This Row],[Sharpe Ratio Z-Score]],Table2[Sharpe Ratio Z-Score])</f>
        <v>661</v>
      </c>
      <c r="AV544">
        <f>(Table2[[#This Row],[Rank 1Y]]+Table2[[#This Row],[Rank 6M]]+Table2[[#This Row],[Rank Sharpe]])/3</f>
        <v>499.66666666666669</v>
      </c>
    </row>
    <row r="545" spans="1:48" x14ac:dyDescent="0.3">
      <c r="A545" t="s">
        <v>1412</v>
      </c>
      <c r="B545" t="s">
        <v>1413</v>
      </c>
      <c r="C545" t="s">
        <v>10305</v>
      </c>
      <c r="D545" t="s">
        <v>154</v>
      </c>
      <c r="E545">
        <v>7867.3433000000005</v>
      </c>
      <c r="F545">
        <v>419.95</v>
      </c>
      <c r="G545">
        <v>-26.636824179256799</v>
      </c>
      <c r="H545">
        <f>(Table2[[#This Row],[1Y Return vs Nifty]]-AVERAGE(Table2[1Y Return vs Nifty]))/_xlfn.STDEV.P(Table2[1Y Return vs Nifty])</f>
        <v>-0.87970440061217636</v>
      </c>
      <c r="I545">
        <v>-14.447579642574601</v>
      </c>
      <c r="J545">
        <f>(Table2[[#This Row],[1M Return vs Nifty]]-AVERAGE(Table2[1M Return vs Nifty]))/_xlfn.STDEV.P(Table2[1M Return vs Nifty])</f>
        <v>-1.5030653894957486</v>
      </c>
      <c r="K545">
        <v>-15.700199620742801</v>
      </c>
      <c r="L545">
        <f>(Table2[[#This Row],[6M Return vs Nifty]]-AVERAGE(Table2[6M Return vs Nifty]))/_xlfn.STDEV.P(Table2[6M Return vs Nifty])</f>
        <v>-0.76881757350952518</v>
      </c>
      <c r="M545">
        <v>-3.0386368038567499</v>
      </c>
      <c r="N545">
        <f>(Table2[[#This Row],[1W Return vs Nifty]]-AVERAGE(Table2[1W Return vs Nifty]))/_xlfn.STDEV.P(Table2[1W Return vs Nifty])</f>
        <v>-0.80901708946943018</v>
      </c>
      <c r="O545">
        <v>439.82</v>
      </c>
      <c r="P545">
        <v>452.69137479474801</v>
      </c>
      <c r="Q545">
        <v>424.973545178785</v>
      </c>
      <c r="R545">
        <v>36.827132804888102</v>
      </c>
      <c r="S545" s="2">
        <f>(Table2[[#This Row],[Close Price]]-Table2[[#This Row],[20D EMA]])/Table2[[#This Row],[20D EMA]]</f>
        <v>-4.5177572643354112E-2</v>
      </c>
      <c r="T545" s="2">
        <f>(Table2[[#This Row],[Close Price]]-Table2[[#This Row],[50D EMA]])/Table2[[#This Row],[50D EMA]]</f>
        <v>-7.2326040692940283E-2</v>
      </c>
      <c r="U545" s="2">
        <f>(Table2[[#This Row],[Close Price]]-Table2[[#This Row],[200D EMA]])/Table2[[#This Row],[200D EMA]]</f>
        <v>-1.1820842110705091E-2</v>
      </c>
      <c r="V545">
        <v>0.39626297895782697</v>
      </c>
      <c r="W545">
        <v>415.5</v>
      </c>
      <c r="X545">
        <v>425.65</v>
      </c>
      <c r="Y545">
        <v>415.5</v>
      </c>
      <c r="Z545">
        <v>425.65</v>
      </c>
      <c r="AA545">
        <v>401.15</v>
      </c>
      <c r="AB545">
        <v>493.7</v>
      </c>
      <c r="AC545" s="2">
        <f>(Table2[[#This Row],[Close Price]]/Table2[[#This Row],[Day Low]])-1</f>
        <v>1.0709987966305734E-2</v>
      </c>
      <c r="AD545" s="2">
        <f>(Table2[[#This Row],[Day High]]/Table2[[#This Row],[Close Price]])-1</f>
        <v>1.3573044410048807E-2</v>
      </c>
      <c r="AE545" s="2">
        <f>(Table2[[#This Row],[Close Price]]/Table2[[#This Row],[Current Week Low]])-1</f>
        <v>1.0709987966305734E-2</v>
      </c>
      <c r="AF545" s="2">
        <f>(Table2[[#This Row],[Current Week High]]/Table2[[#This Row],[Close Price]])-1</f>
        <v>1.3573044410048807E-2</v>
      </c>
      <c r="AG545" s="2">
        <f>(Table2[[#This Row],[Close Price]]/Table2[[#This Row],[Current Month Low]])-1</f>
        <v>4.6865262370684224E-2</v>
      </c>
      <c r="AH545" s="2">
        <f>(Table2[[#This Row],[Current Month High]]/Table2[[#This Row],[Close Price]])-1</f>
        <v>0.17561614477914045</v>
      </c>
      <c r="AI545">
        <v>30.372663412310899</v>
      </c>
      <c r="AJ545">
        <v>21.7246376811594</v>
      </c>
      <c r="AK545" t="str">
        <f>IF(AND(Table2[[#This Row],[20D EMA]]&gt;Table2[[#This Row],[50D EMA]],Table2[[#This Row],[50D EMA]]&gt;Table2[[#This Row],[200D EMA]]),"Uptrend","Downtrend/NoTrend")</f>
        <v>Downtrend/NoTrend</v>
      </c>
      <c r="AL545">
        <v>0.1</v>
      </c>
      <c r="AM545" t="s">
        <v>10340</v>
      </c>
      <c r="AN545">
        <v>-6.28</v>
      </c>
      <c r="AO545" t="s">
        <v>10339</v>
      </c>
      <c r="AP545">
        <v>8.2758683726491006E-2</v>
      </c>
      <c r="AQ545">
        <f>(Table2[[#This Row],[Sharpe Ratio]]-AVERAGE(Table2[Sharpe Ratio]))/_xlfn.STDEV.P(Table2[Sharpe Ratio])</f>
        <v>0.19331686542197224</v>
      </c>
      <c r="AR5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5">
        <f>_xlfn.RANK.AVG(Table2[[#This Row],[1Y Return vs Nifty Z-Score]],Table2[1Y Return vs Nifty Z-Score])</f>
        <v>628</v>
      </c>
      <c r="AT545">
        <f>_xlfn.RANK.AVG(Table2[[#This Row],[6M Return vs Nifty Z-Score]],Table2[6M Return vs Nifty Z-Score])</f>
        <v>576</v>
      </c>
      <c r="AU545">
        <f>_xlfn.RANK.AVG(Table2[[#This Row],[Sharpe Ratio Z-Score]],Table2[Sharpe Ratio Z-Score])</f>
        <v>296</v>
      </c>
      <c r="AV545">
        <f>(Table2[[#This Row],[Rank 1Y]]+Table2[[#This Row],[Rank 6M]]+Table2[[#This Row],[Rank Sharpe]])/3</f>
        <v>500</v>
      </c>
    </row>
    <row r="546" spans="1:48" x14ac:dyDescent="0.3">
      <c r="A546" t="s">
        <v>145</v>
      </c>
      <c r="B546" t="s">
        <v>146</v>
      </c>
      <c r="C546" t="s">
        <v>10302</v>
      </c>
      <c r="D546" t="s">
        <v>127</v>
      </c>
      <c r="E546">
        <v>194368.58609336999</v>
      </c>
      <c r="F546">
        <v>155.69999999999999</v>
      </c>
      <c r="G546">
        <v>2.5793168225984</v>
      </c>
      <c r="H546">
        <f>(Table2[[#This Row],[1Y Return vs Nifty]]-AVERAGE(Table2[1Y Return vs Nifty]))/_xlfn.STDEV.P(Table2[1Y Return vs Nifty])</f>
        <v>-0.41636819059820684</v>
      </c>
      <c r="I546">
        <v>-3.4267462523571601</v>
      </c>
      <c r="J546">
        <f>(Table2[[#This Row],[1M Return vs Nifty]]-AVERAGE(Table2[1M Return vs Nifty]))/_xlfn.STDEV.P(Table2[1M Return vs Nifty])</f>
        <v>-0.46644061922761859</v>
      </c>
      <c r="K546">
        <v>-3.9090692140049601</v>
      </c>
      <c r="L546">
        <f>(Table2[[#This Row],[6M Return vs Nifty]]-AVERAGE(Table2[6M Return vs Nifty]))/_xlfn.STDEV.P(Table2[6M Return vs Nifty])</f>
        <v>-0.36422612963274709</v>
      </c>
      <c r="M546">
        <v>0.25584934901558798</v>
      </c>
      <c r="N546">
        <f>(Table2[[#This Row],[1W Return vs Nifty]]-AVERAGE(Table2[1W Return vs Nifty]))/_xlfn.STDEV.P(Table2[1W Return vs Nifty])</f>
        <v>-0.10365845646104814</v>
      </c>
      <c r="O546">
        <v>155.15</v>
      </c>
      <c r="P546">
        <v>160.40853489593101</v>
      </c>
      <c r="Q546">
        <v>152.618924156589</v>
      </c>
      <c r="R546">
        <v>56.752952466037698</v>
      </c>
      <c r="S546" s="2">
        <f>(Table2[[#This Row],[Close Price]]-Table2[[#This Row],[20D EMA]])/Table2[[#This Row],[20D EMA]]</f>
        <v>3.5449564937156488E-3</v>
      </c>
      <c r="T546" s="2">
        <f>(Table2[[#This Row],[Close Price]]-Table2[[#This Row],[50D EMA]])/Table2[[#This Row],[50D EMA]]</f>
        <v>-2.9353393814024933E-2</v>
      </c>
      <c r="U546" s="2">
        <f>(Table2[[#This Row],[Close Price]]-Table2[[#This Row],[200D EMA]])/Table2[[#This Row],[200D EMA]]</f>
        <v>2.0188032777965083E-2</v>
      </c>
      <c r="V546">
        <v>0.95798469851398105</v>
      </c>
      <c r="W546">
        <v>153.69999999999999</v>
      </c>
      <c r="X546">
        <v>156.4</v>
      </c>
      <c r="Y546">
        <v>153.69999999999999</v>
      </c>
      <c r="Z546">
        <v>156.4</v>
      </c>
      <c r="AA546">
        <v>142.35</v>
      </c>
      <c r="AB546">
        <v>168.95</v>
      </c>
      <c r="AC546" s="2">
        <f>(Table2[[#This Row],[Close Price]]/Table2[[#This Row],[Day Low]])-1</f>
        <v>1.3012361743656387E-2</v>
      </c>
      <c r="AD546" s="2">
        <f>(Table2[[#This Row],[Day High]]/Table2[[#This Row],[Close Price]])-1</f>
        <v>4.4958253050739749E-3</v>
      </c>
      <c r="AE546" s="2">
        <f>(Table2[[#This Row],[Close Price]]/Table2[[#This Row],[Current Week Low]])-1</f>
        <v>1.3012361743656387E-2</v>
      </c>
      <c r="AF546" s="2">
        <f>(Table2[[#This Row],[Current Week High]]/Table2[[#This Row],[Close Price]])-1</f>
        <v>4.4958253050739749E-3</v>
      </c>
      <c r="AG546" s="2">
        <f>(Table2[[#This Row],[Close Price]]/Table2[[#This Row],[Current Month Low]])-1</f>
        <v>9.378292939936772E-2</v>
      </c>
      <c r="AH546" s="2">
        <f>(Table2[[#This Row],[Current Month High]]/Table2[[#This Row],[Close Price]])-1</f>
        <v>8.5099550417469416E-2</v>
      </c>
      <c r="AI546">
        <v>18.5613359023763</v>
      </c>
      <c r="AJ546">
        <v>35.863874345549704</v>
      </c>
      <c r="AK546" t="str">
        <f>IF(AND(Table2[[#This Row],[20D EMA]]&gt;Table2[[#This Row],[50D EMA]],Table2[[#This Row],[50D EMA]]&gt;Table2[[#This Row],[200D EMA]]),"Uptrend","Downtrend/NoTrend")</f>
        <v>Downtrend/NoTrend</v>
      </c>
      <c r="AL546">
        <v>-0.08</v>
      </c>
      <c r="AM546" t="s">
        <v>10339</v>
      </c>
      <c r="AN546">
        <v>1.2</v>
      </c>
      <c r="AO546" t="s">
        <v>10340</v>
      </c>
      <c r="AP546">
        <v>-2.4937841595993E-2</v>
      </c>
      <c r="AQ546">
        <f>(Table2[[#This Row],[Sharpe Ratio]]-AVERAGE(Table2[Sharpe Ratio]))/_xlfn.STDEV.P(Table2[Sharpe Ratio])</f>
        <v>-1.0350800566029927</v>
      </c>
      <c r="AR5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6">
        <f>_xlfn.RANK.AVG(Table2[[#This Row],[1Y Return vs Nifty Z-Score]],Table2[1Y Return vs Nifty Z-Score])</f>
        <v>430</v>
      </c>
      <c r="AT546">
        <f>_xlfn.RANK.AVG(Table2[[#This Row],[6M Return vs Nifty Z-Score]],Table2[6M Return vs Nifty Z-Score])</f>
        <v>448</v>
      </c>
      <c r="AU546">
        <f>_xlfn.RANK.AVG(Table2[[#This Row],[Sharpe Ratio Z-Score]],Table2[Sharpe Ratio Z-Score])</f>
        <v>623</v>
      </c>
      <c r="AV546">
        <f>(Table2[[#This Row],[Rank 1Y]]+Table2[[#This Row],[Rank 6M]]+Table2[[#This Row],[Rank Sharpe]])/3</f>
        <v>500.33333333333331</v>
      </c>
    </row>
    <row r="547" spans="1:48" x14ac:dyDescent="0.3">
      <c r="A547" t="s">
        <v>413</v>
      </c>
      <c r="B547" t="s">
        <v>414</v>
      </c>
      <c r="C547" t="s">
        <v>10294</v>
      </c>
      <c r="D547" t="s">
        <v>21</v>
      </c>
      <c r="E547">
        <v>57100.441576924997</v>
      </c>
      <c r="F547">
        <v>3019.75</v>
      </c>
      <c r="G547">
        <v>-0.24622383325974401</v>
      </c>
      <c r="H547">
        <f>(Table2[[#This Row],[1Y Return vs Nifty]]-AVERAGE(Table2[1Y Return vs Nifty]))/_xlfn.STDEV.P(Table2[1Y Return vs Nifty])</f>
        <v>-0.46117819129756571</v>
      </c>
      <c r="I547">
        <v>5.2950126062383696</v>
      </c>
      <c r="J547">
        <f>(Table2[[#This Row],[1M Return vs Nifty]]-AVERAGE(Table2[1M Return vs Nifty]))/_xlfn.STDEV.P(Table2[1M Return vs Nifty])</f>
        <v>0.3539321196571707</v>
      </c>
      <c r="K547">
        <v>-0.25171586393371098</v>
      </c>
      <c r="L547">
        <f>(Table2[[#This Row],[6M Return vs Nifty]]-AVERAGE(Table2[6M Return vs Nifty]))/_xlfn.STDEV.P(Table2[6M Return vs Nifty])</f>
        <v>-0.23873062397475436</v>
      </c>
      <c r="M547">
        <v>0.18208647303700601</v>
      </c>
      <c r="N547">
        <f>(Table2[[#This Row],[1W Return vs Nifty]]-AVERAGE(Table2[1W Return vs Nifty]))/_xlfn.STDEV.P(Table2[1W Return vs Nifty])</f>
        <v>-0.1194512930227247</v>
      </c>
      <c r="O547">
        <v>2872.92</v>
      </c>
      <c r="P547">
        <v>2736.9537765914602</v>
      </c>
      <c r="Q547">
        <v>2519.4474612047002</v>
      </c>
      <c r="R547">
        <v>66.434148775703605</v>
      </c>
      <c r="S547" s="2">
        <f>(Table2[[#This Row],[Close Price]]-Table2[[#This Row],[20D EMA]])/Table2[[#This Row],[20D EMA]]</f>
        <v>5.1108280077412499E-2</v>
      </c>
      <c r="T547" s="2">
        <f>(Table2[[#This Row],[Close Price]]-Table2[[#This Row],[50D EMA]])/Table2[[#This Row],[50D EMA]]</f>
        <v>0.10332517334681765</v>
      </c>
      <c r="U547" s="2">
        <f>(Table2[[#This Row],[Close Price]]-Table2[[#This Row],[200D EMA]])/Table2[[#This Row],[200D EMA]]</f>
        <v>0.19857629361164567</v>
      </c>
      <c r="V547">
        <v>0.50300192349523298</v>
      </c>
      <c r="W547">
        <v>3003.25</v>
      </c>
      <c r="X547">
        <v>3122</v>
      </c>
      <c r="Y547">
        <v>3003.25</v>
      </c>
      <c r="Z547">
        <v>3122</v>
      </c>
      <c r="AA547">
        <v>2589.35</v>
      </c>
      <c r="AB547">
        <v>3153</v>
      </c>
      <c r="AC547" s="2">
        <f>(Table2[[#This Row],[Close Price]]/Table2[[#This Row],[Day Low]])-1</f>
        <v>5.4940481145426823E-3</v>
      </c>
      <c r="AD547" s="2">
        <f>(Table2[[#This Row],[Day High]]/Table2[[#This Row],[Close Price]])-1</f>
        <v>3.3860418908850054E-2</v>
      </c>
      <c r="AE547" s="2">
        <f>(Table2[[#This Row],[Close Price]]/Table2[[#This Row],[Current Week Low]])-1</f>
        <v>5.4940481145426823E-3</v>
      </c>
      <c r="AF547" s="2">
        <f>(Table2[[#This Row],[Current Week High]]/Table2[[#This Row],[Close Price]])-1</f>
        <v>3.3860418908850054E-2</v>
      </c>
      <c r="AG547" s="2">
        <f>(Table2[[#This Row],[Close Price]]/Table2[[#This Row],[Current Month Low]])-1</f>
        <v>0.16621932145132945</v>
      </c>
      <c r="AH547" s="2">
        <f>(Table2[[#This Row],[Current Month High]]/Table2[[#This Row],[Close Price]])-1</f>
        <v>4.4126169384882896E-2</v>
      </c>
      <c r="AI547">
        <v>4.4126169384882896</v>
      </c>
      <c r="AJ547">
        <v>45.945096902034699</v>
      </c>
      <c r="AK547" t="str">
        <f>IF(AND(Table2[[#This Row],[20D EMA]]&gt;Table2[[#This Row],[50D EMA]],Table2[[#This Row],[50D EMA]]&gt;Table2[[#This Row],[200D EMA]]),"Uptrend","Downtrend/NoTrend")</f>
        <v>Uptrend</v>
      </c>
      <c r="AL547">
        <v>0.02</v>
      </c>
      <c r="AM547" t="s">
        <v>10340</v>
      </c>
      <c r="AN547">
        <v>10.78</v>
      </c>
      <c r="AO547" t="s">
        <v>10340</v>
      </c>
      <c r="AP547">
        <v>-3.1361964972527002E-2</v>
      </c>
      <c r="AQ547">
        <f>(Table2[[#This Row],[Sharpe Ratio]]-AVERAGE(Table2[Sharpe Ratio]))/_xlfn.STDEV.P(Table2[Sharpe Ratio])</f>
        <v>-1.1083542254660388</v>
      </c>
      <c r="AR5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-1.5737822141039128</v>
      </c>
      <c r="AS547">
        <f>_xlfn.RANK.AVG(Table2[[#This Row],[1Y Return vs Nifty Z-Score]],Table2[1Y Return vs Nifty Z-Score])</f>
        <v>458</v>
      </c>
      <c r="AT547">
        <f>_xlfn.RANK.AVG(Table2[[#This Row],[6M Return vs Nifty Z-Score]],Table2[6M Return vs Nifty Z-Score])</f>
        <v>404</v>
      </c>
      <c r="AU547">
        <f>_xlfn.RANK.AVG(Table2[[#This Row],[Sharpe Ratio Z-Score]],Table2[Sharpe Ratio Z-Score])</f>
        <v>639</v>
      </c>
      <c r="AV547">
        <f>(Table2[[#This Row],[Rank 1Y]]+Table2[[#This Row],[Rank 6M]]+Table2[[#This Row],[Rank Sharpe]])/3</f>
        <v>500.33333333333331</v>
      </c>
    </row>
    <row r="548" spans="1:48" x14ac:dyDescent="0.3">
      <c r="A548" t="s">
        <v>867</v>
      </c>
      <c r="B548" t="s">
        <v>868</v>
      </c>
      <c r="C548" t="s">
        <v>10295</v>
      </c>
      <c r="D548" t="s">
        <v>412</v>
      </c>
      <c r="E548">
        <v>17870.226165683998</v>
      </c>
      <c r="F548">
        <v>111.69</v>
      </c>
      <c r="G548">
        <v>-37.436508366037799</v>
      </c>
      <c r="H548">
        <f>(Table2[[#This Row],[1Y Return vs Nifty]]-AVERAGE(Table2[1Y Return vs Nifty]))/_xlfn.STDEV.P(Table2[1Y Return vs Nifty])</f>
        <v>-1.0509756420856196</v>
      </c>
      <c r="I548">
        <v>0.38339813838167403</v>
      </c>
      <c r="J548">
        <f>(Table2[[#This Row],[1M Return vs Nifty]]-AVERAGE(Table2[1M Return vs Nifty]))/_xlfn.STDEV.P(Table2[1M Return vs Nifty])</f>
        <v>-0.10805664644712441</v>
      </c>
      <c r="K548">
        <v>-19.475432229233299</v>
      </c>
      <c r="L548">
        <f>(Table2[[#This Row],[6M Return vs Nifty]]-AVERAGE(Table2[6M Return vs Nifty]))/_xlfn.STDEV.P(Table2[6M Return vs Nifty])</f>
        <v>-0.89835789401747612</v>
      </c>
      <c r="M548">
        <v>1.64978487124672</v>
      </c>
      <c r="N548">
        <f>(Table2[[#This Row],[1W Return vs Nifty]]-AVERAGE(Table2[1W Return vs Nifty]))/_xlfn.STDEV.P(Table2[1W Return vs Nifty])</f>
        <v>0.19478700933808424</v>
      </c>
      <c r="O548">
        <v>110.41</v>
      </c>
      <c r="P548">
        <v>112.690606155898</v>
      </c>
      <c r="Q548">
        <v>114.42196657213999</v>
      </c>
      <c r="R548">
        <v>60.233201829622402</v>
      </c>
      <c r="S548" s="2">
        <f>(Table2[[#This Row],[Close Price]]-Table2[[#This Row],[20D EMA]])/Table2[[#This Row],[20D EMA]]</f>
        <v>1.1593152794130977E-2</v>
      </c>
      <c r="T548" s="2">
        <f>(Table2[[#This Row],[Close Price]]-Table2[[#This Row],[50D EMA]])/Table2[[#This Row],[50D EMA]]</f>
        <v>-8.8792330614829006E-3</v>
      </c>
      <c r="U548" s="2">
        <f>(Table2[[#This Row],[Close Price]]-Table2[[#This Row],[200D EMA]])/Table2[[#This Row],[200D EMA]]</f>
        <v>-2.3876242071207227E-2</v>
      </c>
      <c r="V548">
        <v>0.63863571513774697</v>
      </c>
      <c r="W548">
        <v>111.25</v>
      </c>
      <c r="X548">
        <v>113.4</v>
      </c>
      <c r="Y548">
        <v>111.25</v>
      </c>
      <c r="Z548">
        <v>113.4</v>
      </c>
      <c r="AA548">
        <v>104.5</v>
      </c>
      <c r="AB548">
        <v>113.8</v>
      </c>
      <c r="AC548" s="2">
        <f>(Table2[[#This Row],[Close Price]]/Table2[[#This Row],[Day Low]])-1</f>
        <v>3.9550561797752071E-3</v>
      </c>
      <c r="AD548" s="2">
        <f>(Table2[[#This Row],[Day High]]/Table2[[#This Row],[Close Price]])-1</f>
        <v>1.5310233682514163E-2</v>
      </c>
      <c r="AE548" s="2">
        <f>(Table2[[#This Row],[Close Price]]/Table2[[#This Row],[Current Week Low]])-1</f>
        <v>3.9550561797752071E-3</v>
      </c>
      <c r="AF548" s="2">
        <f>(Table2[[#This Row],[Current Week High]]/Table2[[#This Row],[Close Price]])-1</f>
        <v>1.5310233682514163E-2</v>
      </c>
      <c r="AG548" s="2">
        <f>(Table2[[#This Row],[Close Price]]/Table2[[#This Row],[Current Month Low]])-1</f>
        <v>6.88038277511962E-2</v>
      </c>
      <c r="AH548" s="2">
        <f>(Table2[[#This Row],[Current Month High]]/Table2[[#This Row],[Close Price]])-1</f>
        <v>1.8891574894798202E-2</v>
      </c>
      <c r="AI548">
        <v>22.660936520726999</v>
      </c>
      <c r="AJ548">
        <v>6.88038277511962</v>
      </c>
      <c r="AK548" t="str">
        <f>IF(AND(Table2[[#This Row],[20D EMA]]&gt;Table2[[#This Row],[50D EMA]],Table2[[#This Row],[50D EMA]]&gt;Table2[[#This Row],[200D EMA]]),"Uptrend","Downtrend/NoTrend")</f>
        <v>Downtrend/NoTrend</v>
      </c>
      <c r="AL548">
        <v>-0.09</v>
      </c>
      <c r="AM548" t="s">
        <v>10339</v>
      </c>
      <c r="AN548">
        <v>4.21</v>
      </c>
      <c r="AO548" t="s">
        <v>10340</v>
      </c>
      <c r="AP548">
        <v>0.11607535172368399</v>
      </c>
      <c r="AQ548">
        <f>(Table2[[#This Row],[Sharpe Ratio]]-AVERAGE(Table2[Sharpe Ratio]))/_xlfn.STDEV.P(Table2[Sharpe Ratio])</f>
        <v>0.57332998374061217</v>
      </c>
      <c r="AR5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8">
        <f>_xlfn.RANK.AVG(Table2[[#This Row],[1Y Return vs Nifty Z-Score]],Table2[1Y Return vs Nifty Z-Score])</f>
        <v>683</v>
      </c>
      <c r="AT548">
        <f>_xlfn.RANK.AVG(Table2[[#This Row],[6M Return vs Nifty Z-Score]],Table2[6M Return vs Nifty Z-Score])</f>
        <v>623</v>
      </c>
      <c r="AU548">
        <f>_xlfn.RANK.AVG(Table2[[#This Row],[Sharpe Ratio Z-Score]],Table2[Sharpe Ratio Z-Score])</f>
        <v>203</v>
      </c>
      <c r="AV548">
        <f>(Table2[[#This Row],[Rank 1Y]]+Table2[[#This Row],[Rank 6M]]+Table2[[#This Row],[Rank Sharpe]])/3</f>
        <v>503</v>
      </c>
    </row>
    <row r="549" spans="1:48" x14ac:dyDescent="0.3">
      <c r="A549" t="s">
        <v>1696</v>
      </c>
      <c r="B549" t="s">
        <v>1697</v>
      </c>
      <c r="C549" t="s">
        <v>10301</v>
      </c>
      <c r="D549" t="s">
        <v>193</v>
      </c>
      <c r="E549">
        <v>4987.2412598849996</v>
      </c>
      <c r="F549">
        <v>125.01</v>
      </c>
      <c r="G549">
        <v>-22.697819738966999</v>
      </c>
      <c r="H549">
        <f>(Table2[[#This Row],[1Y Return vs Nifty]]-AVERAGE(Table2[1Y Return vs Nifty]))/_xlfn.STDEV.P(Table2[1Y Return vs Nifty])</f>
        <v>-0.81723607570656398</v>
      </c>
      <c r="I549">
        <v>-8.0151428117105503</v>
      </c>
      <c r="J549">
        <f>(Table2[[#This Row],[1M Return vs Nifty]]-AVERAGE(Table2[1M Return vs Nifty]))/_xlfn.STDEV.P(Table2[1M Return vs Nifty])</f>
        <v>-0.89802735689310298</v>
      </c>
      <c r="K549">
        <v>-4.8704021341905301</v>
      </c>
      <c r="L549">
        <f>(Table2[[#This Row],[6M Return vs Nifty]]-AVERAGE(Table2[6M Return vs Nifty]))/_xlfn.STDEV.P(Table2[6M Return vs Nifty])</f>
        <v>-0.39721254067285411</v>
      </c>
      <c r="M549">
        <v>-1.8137274371152099</v>
      </c>
      <c r="N549">
        <f>(Table2[[#This Row],[1W Return vs Nifty]]-AVERAGE(Table2[1W Return vs Nifty]))/_xlfn.STDEV.P(Table2[1W Return vs Nifty])</f>
        <v>-0.54676059288932277</v>
      </c>
      <c r="O549">
        <v>128.54</v>
      </c>
      <c r="P549">
        <v>128.861793258597</v>
      </c>
      <c r="Q549">
        <v>123.932898981672</v>
      </c>
      <c r="R549">
        <v>37.258117566095301</v>
      </c>
      <c r="S549" s="2">
        <f>(Table2[[#This Row],[Close Price]]-Table2[[#This Row],[20D EMA]])/Table2[[#This Row],[20D EMA]]</f>
        <v>-2.7462268554535454E-2</v>
      </c>
      <c r="T549" s="2">
        <f>(Table2[[#This Row],[Close Price]]-Table2[[#This Row],[50D EMA]])/Table2[[#This Row],[50D EMA]]</f>
        <v>-2.9890886671639784E-2</v>
      </c>
      <c r="U549" s="2">
        <f>(Table2[[#This Row],[Close Price]]-Table2[[#This Row],[200D EMA]])/Table2[[#This Row],[200D EMA]]</f>
        <v>8.6910015595398678E-3</v>
      </c>
      <c r="V549">
        <v>0.53162711892369197</v>
      </c>
      <c r="W549">
        <v>124.77</v>
      </c>
      <c r="X549">
        <v>129</v>
      </c>
      <c r="Y549">
        <v>124.77</v>
      </c>
      <c r="Z549">
        <v>129</v>
      </c>
      <c r="AA549">
        <v>124.1</v>
      </c>
      <c r="AB549">
        <v>148.4</v>
      </c>
      <c r="AC549" s="2">
        <f>(Table2[[#This Row],[Close Price]]/Table2[[#This Row],[Day Low]])-1</f>
        <v>1.9235393123346878E-3</v>
      </c>
      <c r="AD549" s="2">
        <f>(Table2[[#This Row],[Day High]]/Table2[[#This Row],[Close Price]])-1</f>
        <v>3.1917446604271538E-2</v>
      </c>
      <c r="AE549" s="2">
        <f>(Table2[[#This Row],[Close Price]]/Table2[[#This Row],[Current Week Low]])-1</f>
        <v>1.9235393123346878E-3</v>
      </c>
      <c r="AF549" s="2">
        <f>(Table2[[#This Row],[Current Week High]]/Table2[[#This Row],[Close Price]])-1</f>
        <v>3.1917446604271538E-2</v>
      </c>
      <c r="AG549" s="2">
        <f>(Table2[[#This Row],[Close Price]]/Table2[[#This Row],[Current Month Low]])-1</f>
        <v>7.3327961321516533E-3</v>
      </c>
      <c r="AH549" s="2">
        <f>(Table2[[#This Row],[Current Month High]]/Table2[[#This Row],[Close Price]])-1</f>
        <v>0.18710503159747227</v>
      </c>
      <c r="AI549">
        <v>19.718422526197799</v>
      </c>
      <c r="AJ549">
        <v>22.139716658524598</v>
      </c>
      <c r="AK549" t="str">
        <f>IF(AND(Table2[[#This Row],[20D EMA]]&gt;Table2[[#This Row],[50D EMA]],Table2[[#This Row],[50D EMA]]&gt;Table2[[#This Row],[200D EMA]]),"Uptrend","Downtrend/NoTrend")</f>
        <v>Downtrend/NoTrend</v>
      </c>
      <c r="AL549">
        <v>-0.01</v>
      </c>
      <c r="AM549" t="s">
        <v>10339</v>
      </c>
      <c r="AN549">
        <v>-5.37</v>
      </c>
      <c r="AO549" t="s">
        <v>10339</v>
      </c>
      <c r="AP549">
        <v>2.8900512014444001E-2</v>
      </c>
      <c r="AQ549">
        <f>(Table2[[#This Row],[Sharpe Ratio]]-AVERAGE(Table2[Sharpe Ratio]))/_xlfn.STDEV.P(Table2[Sharpe Ratio])</f>
        <v>-0.42099461917667147</v>
      </c>
      <c r="AR5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9">
        <f>_xlfn.RANK.AVG(Table2[[#This Row],[1Y Return vs Nifty Z-Score]],Table2[1Y Return vs Nifty Z-Score])</f>
        <v>606</v>
      </c>
      <c r="AT549">
        <f>_xlfn.RANK.AVG(Table2[[#This Row],[6M Return vs Nifty Z-Score]],Table2[6M Return vs Nifty Z-Score])</f>
        <v>455</v>
      </c>
      <c r="AU549">
        <f>_xlfn.RANK.AVG(Table2[[#This Row],[Sharpe Ratio Z-Score]],Table2[Sharpe Ratio Z-Score])</f>
        <v>455</v>
      </c>
      <c r="AV549">
        <f>(Table2[[#This Row],[Rank 1Y]]+Table2[[#This Row],[Rank 6M]]+Table2[[#This Row],[Rank Sharpe]])/3</f>
        <v>505.33333333333331</v>
      </c>
    </row>
    <row r="550" spans="1:48" x14ac:dyDescent="0.3">
      <c r="A550" t="s">
        <v>1616</v>
      </c>
      <c r="B550" t="s">
        <v>1617</v>
      </c>
      <c r="C550" t="s">
        <v>10304</v>
      </c>
      <c r="D550" t="s">
        <v>328</v>
      </c>
      <c r="E550">
        <v>5673.3992544100001</v>
      </c>
      <c r="F550">
        <v>265.89999999999998</v>
      </c>
      <c r="G550">
        <v>-15.9915875665545</v>
      </c>
      <c r="H550">
        <f>(Table2[[#This Row],[1Y Return vs Nifty]]-AVERAGE(Table2[1Y Return vs Nifty]))/_xlfn.STDEV.P(Table2[1Y Return vs Nifty])</f>
        <v>-0.71088252962934428</v>
      </c>
      <c r="I550">
        <v>-1.24007805809349</v>
      </c>
      <c r="J550">
        <f>(Table2[[#This Row],[1M Return vs Nifty]]-AVERAGE(Table2[1M Return vs Nifty]))/_xlfn.STDEV.P(Table2[1M Return vs Nifty])</f>
        <v>-0.26076158078545586</v>
      </c>
      <c r="K550">
        <v>13.9548463606406</v>
      </c>
      <c r="L550">
        <f>(Table2[[#This Row],[6M Return vs Nifty]]-AVERAGE(Table2[6M Return vs Nifty]))/_xlfn.STDEV.P(Table2[6M Return vs Nifty])</f>
        <v>0.24874202069053589</v>
      </c>
      <c r="M550">
        <v>-1.9112983140251001</v>
      </c>
      <c r="N550">
        <f>(Table2[[#This Row],[1W Return vs Nifty]]-AVERAGE(Table2[1W Return vs Nifty]))/_xlfn.STDEV.P(Table2[1W Return vs Nifty])</f>
        <v>-0.56765078855719209</v>
      </c>
      <c r="O550">
        <v>269.3</v>
      </c>
      <c r="P550">
        <v>262.74617248957702</v>
      </c>
      <c r="Q550">
        <v>240.322813612733</v>
      </c>
      <c r="R550">
        <v>43.027637576025697</v>
      </c>
      <c r="S550" s="2">
        <f>(Table2[[#This Row],[Close Price]]-Table2[[#This Row],[20D EMA]])/Table2[[#This Row],[20D EMA]]</f>
        <v>-1.2625324916450182E-2</v>
      </c>
      <c r="T550" s="2">
        <f>(Table2[[#This Row],[Close Price]]-Table2[[#This Row],[50D EMA]])/Table2[[#This Row],[50D EMA]]</f>
        <v>1.2003324275058916E-2</v>
      </c>
      <c r="U550" s="2">
        <f>(Table2[[#This Row],[Close Price]]-Table2[[#This Row],[200D EMA]])/Table2[[#This Row],[200D EMA]]</f>
        <v>0.10642845763483448</v>
      </c>
      <c r="V550">
        <v>0.393638520240368</v>
      </c>
      <c r="W550">
        <v>263.39999999999998</v>
      </c>
      <c r="X550">
        <v>272.05</v>
      </c>
      <c r="Y550">
        <v>263.39999999999998</v>
      </c>
      <c r="Z550">
        <v>272.05</v>
      </c>
      <c r="AA550">
        <v>253.1</v>
      </c>
      <c r="AB550">
        <v>292.3</v>
      </c>
      <c r="AC550" s="2">
        <f>(Table2[[#This Row],[Close Price]]/Table2[[#This Row],[Day Low]])-1</f>
        <v>9.4912680334091615E-3</v>
      </c>
      <c r="AD550" s="2">
        <f>(Table2[[#This Row],[Day High]]/Table2[[#This Row],[Close Price]])-1</f>
        <v>2.3128995863106461E-2</v>
      </c>
      <c r="AE550" s="2">
        <f>(Table2[[#This Row],[Close Price]]/Table2[[#This Row],[Current Week Low]])-1</f>
        <v>9.4912680334091615E-3</v>
      </c>
      <c r="AF550" s="2">
        <f>(Table2[[#This Row],[Current Week High]]/Table2[[#This Row],[Close Price]])-1</f>
        <v>2.3128995863106461E-2</v>
      </c>
      <c r="AG550" s="2">
        <f>(Table2[[#This Row],[Close Price]]/Table2[[#This Row],[Current Month Low]])-1</f>
        <v>5.0572896088502572E-2</v>
      </c>
      <c r="AH550" s="2">
        <f>(Table2[[#This Row],[Current Month High]]/Table2[[#This Row],[Close Price]])-1</f>
        <v>9.9285445656261961E-2</v>
      </c>
      <c r="AI550">
        <v>11.7337344866491</v>
      </c>
      <c r="AJ550">
        <v>40.687830687830598</v>
      </c>
      <c r="AK550" t="str">
        <f>IF(AND(Table2[[#This Row],[20D EMA]]&gt;Table2[[#This Row],[50D EMA]],Table2[[#This Row],[50D EMA]]&gt;Table2[[#This Row],[200D EMA]]),"Uptrend","Downtrend/NoTrend")</f>
        <v>Uptrend</v>
      </c>
      <c r="AL550">
        <v>0.04</v>
      </c>
      <c r="AM550" t="s">
        <v>10340</v>
      </c>
      <c r="AN550">
        <v>1.92</v>
      </c>
      <c r="AO550" t="s">
        <v>10340</v>
      </c>
      <c r="AP550">
        <v>-7.9475734572342999E-2</v>
      </c>
      <c r="AQ550">
        <f>(Table2[[#This Row],[Sharpe Ratio]]-AVERAGE(Table2[Sharpe Ratio]))/_xlfn.STDEV.P(Table2[Sharpe Ratio])</f>
        <v>-1.6571445072922741</v>
      </c>
      <c r="AR5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-2.9476973855737301</v>
      </c>
      <c r="AS550">
        <f>_xlfn.RANK.AVG(Table2[[#This Row],[1Y Return vs Nifty Z-Score]],Table2[1Y Return vs Nifty Z-Score])</f>
        <v>573</v>
      </c>
      <c r="AT550">
        <f>_xlfn.RANK.AVG(Table2[[#This Row],[6M Return vs Nifty Z-Score]],Table2[6M Return vs Nifty Z-Score])</f>
        <v>243</v>
      </c>
      <c r="AU550">
        <f>_xlfn.RANK.AVG(Table2[[#This Row],[Sharpe Ratio Z-Score]],Table2[Sharpe Ratio Z-Score])</f>
        <v>702</v>
      </c>
      <c r="AV550">
        <f>(Table2[[#This Row],[Rank 1Y]]+Table2[[#This Row],[Rank 6M]]+Table2[[#This Row],[Rank Sharpe]])/3</f>
        <v>506</v>
      </c>
    </row>
    <row r="551" spans="1:48" x14ac:dyDescent="0.3">
      <c r="A551" t="s">
        <v>1650</v>
      </c>
      <c r="B551" t="s">
        <v>1651</v>
      </c>
      <c r="C551" t="s">
        <v>10306</v>
      </c>
      <c r="D551" t="s">
        <v>1098</v>
      </c>
      <c r="E551">
        <v>5411.8861225000001</v>
      </c>
      <c r="F551">
        <v>3228.5</v>
      </c>
      <c r="G551">
        <v>8.8298728093099292</v>
      </c>
      <c r="H551">
        <f>(Table2[[#This Row],[1Y Return vs Nifty]]-AVERAGE(Table2[1Y Return vs Nifty]))/_xlfn.STDEV.P(Table2[1Y Return vs Nifty])</f>
        <v>-0.31724117306433242</v>
      </c>
      <c r="I551">
        <v>-2.5304297906175801</v>
      </c>
      <c r="J551">
        <f>(Table2[[#This Row],[1M Return vs Nifty]]-AVERAGE(Table2[1M Return vs Nifty]))/_xlfn.STDEV.P(Table2[1M Return vs Nifty])</f>
        <v>-0.38213267142186702</v>
      </c>
      <c r="K551">
        <v>-5.6983291436962897</v>
      </c>
      <c r="L551">
        <f>(Table2[[#This Row],[6M Return vs Nifty]]-AVERAGE(Table2[6M Return vs Nifty]))/_xlfn.STDEV.P(Table2[6M Return vs Nifty])</f>
        <v>-0.42562136770177955</v>
      </c>
      <c r="M551">
        <v>2.2091316554454901</v>
      </c>
      <c r="N551">
        <f>(Table2[[#This Row],[1W Return vs Nifty]]-AVERAGE(Table2[1W Return vs Nifty]))/_xlfn.STDEV.P(Table2[1W Return vs Nifty])</f>
        <v>0.31454470895266429</v>
      </c>
      <c r="O551">
        <v>3144.74</v>
      </c>
      <c r="P551">
        <v>3100.4962392267498</v>
      </c>
      <c r="Q551">
        <v>2970.2755726823302</v>
      </c>
      <c r="R551">
        <v>61.993514755882003</v>
      </c>
      <c r="S551" s="2">
        <f>(Table2[[#This Row],[Close Price]]-Table2[[#This Row],[20D EMA]])/Table2[[#This Row],[20D EMA]]</f>
        <v>2.663495233310233E-2</v>
      </c>
      <c r="T551" s="2">
        <f>(Table2[[#This Row],[Close Price]]-Table2[[#This Row],[50D EMA]])/Table2[[#This Row],[50D EMA]]</f>
        <v>4.1284926959038584E-2</v>
      </c>
      <c r="U551" s="2">
        <f>(Table2[[#This Row],[Close Price]]-Table2[[#This Row],[200D EMA]])/Table2[[#This Row],[200D EMA]]</f>
        <v>8.693618521209405E-2</v>
      </c>
      <c r="V551">
        <v>0.57027796168665501</v>
      </c>
      <c r="W551">
        <v>3211.05</v>
      </c>
      <c r="X551">
        <v>3302.95</v>
      </c>
      <c r="Y551">
        <v>3211.05</v>
      </c>
      <c r="Z551">
        <v>3302.95</v>
      </c>
      <c r="AA551">
        <v>2955.55</v>
      </c>
      <c r="AB551">
        <v>3456</v>
      </c>
      <c r="AC551" s="2">
        <f>(Table2[[#This Row],[Close Price]]/Table2[[#This Row],[Day Low]])-1</f>
        <v>5.4343594774295401E-3</v>
      </c>
      <c r="AD551" s="2">
        <f>(Table2[[#This Row],[Day High]]/Table2[[#This Row],[Close Price]])-1</f>
        <v>2.3060244695679133E-2</v>
      </c>
      <c r="AE551" s="2">
        <f>(Table2[[#This Row],[Close Price]]/Table2[[#This Row],[Current Week Low]])-1</f>
        <v>5.4343594774295401E-3</v>
      </c>
      <c r="AF551" s="2">
        <f>(Table2[[#This Row],[Current Week High]]/Table2[[#This Row],[Close Price]])-1</f>
        <v>2.3060244695679133E-2</v>
      </c>
      <c r="AG551" s="2">
        <f>(Table2[[#This Row],[Close Price]]/Table2[[#This Row],[Current Month Low]])-1</f>
        <v>9.2351677352776829E-2</v>
      </c>
      <c r="AH551" s="2">
        <f>(Table2[[#This Row],[Current Month High]]/Table2[[#This Row],[Close Price]])-1</f>
        <v>7.0466160755768836E-2</v>
      </c>
      <c r="AI551">
        <v>14.6043054049868</v>
      </c>
      <c r="AJ551">
        <v>41.037962518020102</v>
      </c>
      <c r="AK551" t="str">
        <f>IF(AND(Table2[[#This Row],[20D EMA]]&gt;Table2[[#This Row],[50D EMA]],Table2[[#This Row],[50D EMA]]&gt;Table2[[#This Row],[200D EMA]]),"Uptrend","Downtrend/NoTrend")</f>
        <v>Uptrend</v>
      </c>
      <c r="AL551">
        <v>0</v>
      </c>
      <c r="AM551">
        <v>0</v>
      </c>
      <c r="AN551">
        <v>3.41</v>
      </c>
      <c r="AO551" t="s">
        <v>10340</v>
      </c>
      <c r="AP551">
        <v>-5.3901547338118E-2</v>
      </c>
      <c r="AQ551">
        <f>(Table2[[#This Row],[Sharpe Ratio]]-AVERAGE(Table2[Sharpe Ratio]))/_xlfn.STDEV.P(Table2[Sharpe Ratio])</f>
        <v>-1.3654428689363194</v>
      </c>
      <c r="AR5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-2.1758933721716343</v>
      </c>
      <c r="AS551">
        <f>_xlfn.RANK.AVG(Table2[[#This Row],[1Y Return vs Nifty Z-Score]],Table2[1Y Return vs Nifty Z-Score])</f>
        <v>386</v>
      </c>
      <c r="AT551">
        <f>_xlfn.RANK.AVG(Table2[[#This Row],[6M Return vs Nifty Z-Score]],Table2[6M Return vs Nifty Z-Score])</f>
        <v>467</v>
      </c>
      <c r="AU551">
        <f>_xlfn.RANK.AVG(Table2[[#This Row],[Sharpe Ratio Z-Score]],Table2[Sharpe Ratio Z-Score])</f>
        <v>669</v>
      </c>
      <c r="AV551">
        <f>(Table2[[#This Row],[Rank 1Y]]+Table2[[#This Row],[Rank 6M]]+Table2[[#This Row],[Rank Sharpe]])/3</f>
        <v>507.33333333333331</v>
      </c>
    </row>
    <row r="552" spans="1:48" x14ac:dyDescent="0.3">
      <c r="A552" t="s">
        <v>1581</v>
      </c>
      <c r="B552" t="s">
        <v>1582</v>
      </c>
      <c r="C552" t="s">
        <v>10295</v>
      </c>
      <c r="D552" t="s">
        <v>523</v>
      </c>
      <c r="E552">
        <v>6164.4417289499997</v>
      </c>
      <c r="F552">
        <v>294.10000000000002</v>
      </c>
      <c r="G552">
        <v>-18.269239743968999</v>
      </c>
      <c r="H552">
        <f>(Table2[[#This Row],[1Y Return vs Nifty]]-AVERAGE(Table2[1Y Return vs Nifty]))/_xlfn.STDEV.P(Table2[1Y Return vs Nifty])</f>
        <v>-0.74700361514663705</v>
      </c>
      <c r="I552">
        <v>-8.7408725201852899</v>
      </c>
      <c r="J552">
        <f>(Table2[[#This Row],[1M Return vs Nifty]]-AVERAGE(Table2[1M Return vs Nifty]))/_xlfn.STDEV.P(Table2[1M Return vs Nifty])</f>
        <v>-0.96628983448324302</v>
      </c>
      <c r="K552">
        <v>-39.438470146566097</v>
      </c>
      <c r="L552">
        <f>(Table2[[#This Row],[6M Return vs Nifty]]-AVERAGE(Table2[6M Return vs Nifty]))/_xlfn.STDEV.P(Table2[6M Return vs Nifty])</f>
        <v>-1.5833536540953357</v>
      </c>
      <c r="M552">
        <v>-0.19084588643974501</v>
      </c>
      <c r="N552">
        <f>(Table2[[#This Row],[1W Return vs Nifty]]-AVERAGE(Table2[1W Return vs Nifty]))/_xlfn.STDEV.P(Table2[1W Return vs Nifty])</f>
        <v>-0.19929714669425019</v>
      </c>
      <c r="O552">
        <v>295.45</v>
      </c>
      <c r="P552">
        <v>301.51304233125302</v>
      </c>
      <c r="Q552">
        <v>314.0716654702</v>
      </c>
      <c r="R552">
        <v>49.353146118298298</v>
      </c>
      <c r="S552" s="2">
        <f>(Table2[[#This Row],[Close Price]]-Table2[[#This Row],[20D EMA]])/Table2[[#This Row],[20D EMA]]</f>
        <v>-4.5693010661701332E-3</v>
      </c>
      <c r="T552" s="2">
        <f>(Table2[[#This Row],[Close Price]]-Table2[[#This Row],[50D EMA]])/Table2[[#This Row],[50D EMA]]</f>
        <v>-2.4586141527863866E-2</v>
      </c>
      <c r="U552" s="2">
        <f>(Table2[[#This Row],[Close Price]]-Table2[[#This Row],[200D EMA]])/Table2[[#This Row],[200D EMA]]</f>
        <v>-6.358951687125354E-2</v>
      </c>
      <c r="V552">
        <v>0.62454671418437502</v>
      </c>
      <c r="W552">
        <v>290</v>
      </c>
      <c r="X552">
        <v>297</v>
      </c>
      <c r="Y552">
        <v>290</v>
      </c>
      <c r="Z552">
        <v>297</v>
      </c>
      <c r="AA552">
        <v>278.14999999999998</v>
      </c>
      <c r="AB552">
        <v>308.95</v>
      </c>
      <c r="AC552" s="2">
        <f>(Table2[[#This Row],[Close Price]]/Table2[[#This Row],[Day Low]])-1</f>
        <v>1.4137931034482909E-2</v>
      </c>
      <c r="AD552" s="2">
        <f>(Table2[[#This Row],[Day High]]/Table2[[#This Row],[Close Price]])-1</f>
        <v>9.8605916354981282E-3</v>
      </c>
      <c r="AE552" s="2">
        <f>(Table2[[#This Row],[Close Price]]/Table2[[#This Row],[Current Week Low]])-1</f>
        <v>1.4137931034482909E-2</v>
      </c>
      <c r="AF552" s="2">
        <f>(Table2[[#This Row],[Current Week High]]/Table2[[#This Row],[Close Price]])-1</f>
        <v>9.8605916354981282E-3</v>
      </c>
      <c r="AG552" s="2">
        <f>(Table2[[#This Row],[Close Price]]/Table2[[#This Row],[Current Month Low]])-1</f>
        <v>5.7343160165378659E-2</v>
      </c>
      <c r="AH552" s="2">
        <f>(Table2[[#This Row],[Current Month High]]/Table2[[#This Row],[Close Price]])-1</f>
        <v>5.0493029581774707E-2</v>
      </c>
      <c r="AI552">
        <v>37.803468208092397</v>
      </c>
      <c r="AJ552">
        <v>15.537222549597301</v>
      </c>
      <c r="AK552" t="str">
        <f>IF(AND(Table2[[#This Row],[20D EMA]]&gt;Table2[[#This Row],[50D EMA]],Table2[[#This Row],[50D EMA]]&gt;Table2[[#This Row],[200D EMA]]),"Uptrend","Downtrend/NoTrend")</f>
        <v>Downtrend/NoTrend</v>
      </c>
      <c r="AL552">
        <v>-0.09</v>
      </c>
      <c r="AM552" t="s">
        <v>10339</v>
      </c>
      <c r="AN552">
        <v>-0.93</v>
      </c>
      <c r="AO552" t="s">
        <v>10339</v>
      </c>
      <c r="AP552">
        <v>0.109150939836179</v>
      </c>
      <c r="AQ552">
        <f>(Table2[[#This Row],[Sharpe Ratio]]-AVERAGE(Table2[Sharpe Ratio]))/_xlfn.STDEV.P(Table2[Sharpe Ratio])</f>
        <v>0.49434947602251955</v>
      </c>
      <c r="AR5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2">
        <f>_xlfn.RANK.AVG(Table2[[#This Row],[1Y Return vs Nifty Z-Score]],Table2[1Y Return vs Nifty Z-Score])</f>
        <v>585</v>
      </c>
      <c r="AT552">
        <f>_xlfn.RANK.AVG(Table2[[#This Row],[6M Return vs Nifty Z-Score]],Table2[6M Return vs Nifty Z-Score])</f>
        <v>720</v>
      </c>
      <c r="AU552">
        <f>_xlfn.RANK.AVG(Table2[[#This Row],[Sharpe Ratio Z-Score]],Table2[Sharpe Ratio Z-Score])</f>
        <v>218</v>
      </c>
      <c r="AV552">
        <f>(Table2[[#This Row],[Rank 1Y]]+Table2[[#This Row],[Rank 6M]]+Table2[[#This Row],[Rank Sharpe]])/3</f>
        <v>507.66666666666669</v>
      </c>
    </row>
    <row r="553" spans="1:48" x14ac:dyDescent="0.3">
      <c r="A553" t="s">
        <v>230</v>
      </c>
      <c r="B553" t="s">
        <v>231</v>
      </c>
      <c r="C553" t="s">
        <v>10297</v>
      </c>
      <c r="D553" t="s">
        <v>186</v>
      </c>
      <c r="E553">
        <v>116006.64144335499</v>
      </c>
      <c r="F553">
        <v>654.54999999999995</v>
      </c>
      <c r="G553">
        <v>-11.7008042306049</v>
      </c>
      <c r="H553">
        <f>(Table2[[#This Row],[1Y Return vs Nifty]]-AVERAGE(Table2[1Y Return vs Nifty]))/_xlfn.STDEV.P(Table2[1Y Return vs Nifty])</f>
        <v>-0.64283537416333858</v>
      </c>
      <c r="I553">
        <v>0.78333172630413594</v>
      </c>
      <c r="J553">
        <f>(Table2[[#This Row],[1M Return vs Nifty]]-AVERAGE(Table2[1M Return vs Nifty]))/_xlfn.STDEV.P(Table2[1M Return vs Nifty])</f>
        <v>-7.0438705133300472E-2</v>
      </c>
      <c r="K553">
        <v>10.6176776109318</v>
      </c>
      <c r="L553">
        <f>(Table2[[#This Row],[6M Return vs Nifty]]-AVERAGE(Table2[6M Return vs Nifty]))/_xlfn.STDEV.P(Table2[6M Return vs Nifty])</f>
        <v>0.13423307402214835</v>
      </c>
      <c r="M553">
        <v>2.60754244777196</v>
      </c>
      <c r="N553">
        <f>(Table2[[#This Row],[1W Return vs Nifty]]-AVERAGE(Table2[1W Return vs Nifty]))/_xlfn.STDEV.P(Table2[1W Return vs Nifty])</f>
        <v>0.3998455658423411</v>
      </c>
      <c r="O553">
        <v>631.22</v>
      </c>
      <c r="P553">
        <v>617.98129430586596</v>
      </c>
      <c r="Q553">
        <v>575.43366893580799</v>
      </c>
      <c r="R553">
        <v>71.178161838359401</v>
      </c>
      <c r="S553" s="2">
        <f>(Table2[[#This Row],[Close Price]]-Table2[[#This Row],[20D EMA]])/Table2[[#This Row],[20D EMA]]</f>
        <v>3.6960172364627113E-2</v>
      </c>
      <c r="T553" s="2">
        <f>(Table2[[#This Row],[Close Price]]-Table2[[#This Row],[50D EMA]])/Table2[[#This Row],[50D EMA]]</f>
        <v>5.9174454034582068E-2</v>
      </c>
      <c r="U553" s="2">
        <f>(Table2[[#This Row],[Close Price]]-Table2[[#This Row],[200D EMA]])/Table2[[#This Row],[200D EMA]]</f>
        <v>0.13748992340074165</v>
      </c>
      <c r="V553">
        <v>0.61113577913691097</v>
      </c>
      <c r="W553">
        <v>640.9</v>
      </c>
      <c r="X553">
        <v>655.4</v>
      </c>
      <c r="Y553">
        <v>640.9</v>
      </c>
      <c r="Z553">
        <v>655.4</v>
      </c>
      <c r="AA553">
        <v>598.6</v>
      </c>
      <c r="AB553">
        <v>655.85</v>
      </c>
      <c r="AC553" s="2">
        <f>(Table2[[#This Row],[Close Price]]/Table2[[#This Row],[Day Low]])-1</f>
        <v>2.1298174442190732E-2</v>
      </c>
      <c r="AD553" s="2">
        <f>(Table2[[#This Row],[Day High]]/Table2[[#This Row],[Close Price]])-1</f>
        <v>1.2986020930410014E-3</v>
      </c>
      <c r="AE553" s="2">
        <f>(Table2[[#This Row],[Close Price]]/Table2[[#This Row],[Current Week Low]])-1</f>
        <v>2.1298174442190732E-2</v>
      </c>
      <c r="AF553" s="2">
        <f>(Table2[[#This Row],[Current Week High]]/Table2[[#This Row],[Close Price]])-1</f>
        <v>1.2986020930410014E-3</v>
      </c>
      <c r="AG553" s="2">
        <f>(Table2[[#This Row],[Close Price]]/Table2[[#This Row],[Current Month Low]])-1</f>
        <v>9.3468092215168719E-2</v>
      </c>
      <c r="AH553" s="2">
        <f>(Table2[[#This Row],[Current Month High]]/Table2[[#This Row],[Close Price]])-1</f>
        <v>1.9860973187686426E-3</v>
      </c>
      <c r="AI553">
        <v>1.19165839126118</v>
      </c>
      <c r="AJ553">
        <v>33.8000817661488</v>
      </c>
      <c r="AK553" t="str">
        <f>IF(AND(Table2[[#This Row],[20D EMA]]&gt;Table2[[#This Row],[50D EMA]],Table2[[#This Row],[50D EMA]]&gt;Table2[[#This Row],[200D EMA]]),"Uptrend","Downtrend/NoTrend")</f>
        <v>Uptrend</v>
      </c>
      <c r="AL553">
        <v>-0.01</v>
      </c>
      <c r="AM553" t="s">
        <v>10339</v>
      </c>
      <c r="AN553">
        <v>2.39</v>
      </c>
      <c r="AO553" t="s">
        <v>10340</v>
      </c>
      <c r="AP553">
        <v>-7.6870714738969004E-2</v>
      </c>
      <c r="AQ553">
        <f>(Table2[[#This Row],[Sharpe Ratio]]-AVERAGE(Table2[Sharpe Ratio]))/_xlfn.STDEV.P(Table2[Sharpe Ratio])</f>
        <v>-1.6274314006200892</v>
      </c>
      <c r="AR5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-1.8066268400522389</v>
      </c>
      <c r="AS553">
        <f>_xlfn.RANK.AVG(Table2[[#This Row],[1Y Return vs Nifty Z-Score]],Table2[1Y Return vs Nifty Z-Score])</f>
        <v>541</v>
      </c>
      <c r="AT553">
        <f>_xlfn.RANK.AVG(Table2[[#This Row],[6M Return vs Nifty Z-Score]],Table2[6M Return vs Nifty Z-Score])</f>
        <v>288</v>
      </c>
      <c r="AU553">
        <f>_xlfn.RANK.AVG(Table2[[#This Row],[Sharpe Ratio Z-Score]],Table2[Sharpe Ratio Z-Score])</f>
        <v>697</v>
      </c>
      <c r="AV553">
        <f>(Table2[[#This Row],[Rank 1Y]]+Table2[[#This Row],[Rank 6M]]+Table2[[#This Row],[Rank Sharpe]])/3</f>
        <v>508.66666666666669</v>
      </c>
    </row>
    <row r="554" spans="1:48" x14ac:dyDescent="0.3">
      <c r="A554" t="s">
        <v>408</v>
      </c>
      <c r="B554" t="s">
        <v>409</v>
      </c>
      <c r="C554" t="s">
        <v>10294</v>
      </c>
      <c r="D554" t="s">
        <v>294</v>
      </c>
      <c r="E554">
        <v>58348.761130564999</v>
      </c>
      <c r="F554">
        <v>5513.05</v>
      </c>
      <c r="G554">
        <v>-3.29273726038081</v>
      </c>
      <c r="H554">
        <f>(Table2[[#This Row],[1Y Return vs Nifty]]-AVERAGE(Table2[1Y Return vs Nifty]))/_xlfn.STDEV.P(Table2[1Y Return vs Nifty])</f>
        <v>-0.50949257973748019</v>
      </c>
      <c r="I554">
        <v>3.99234426771228</v>
      </c>
      <c r="J554">
        <f>(Table2[[#This Row],[1M Return vs Nifty]]-AVERAGE(Table2[1M Return vs Nifty]))/_xlfn.STDEV.P(Table2[1M Return vs Nifty])</f>
        <v>0.23140252326940322</v>
      </c>
      <c r="K554">
        <v>-11.549366272470399</v>
      </c>
      <c r="L554">
        <f>(Table2[[#This Row],[6M Return vs Nifty]]-AVERAGE(Table2[6M Return vs Nifty]))/_xlfn.STDEV.P(Table2[6M Return vs Nifty])</f>
        <v>-0.62638918880522643</v>
      </c>
      <c r="M554">
        <v>2.40748892968571</v>
      </c>
      <c r="N554">
        <f>(Table2[[#This Row],[1W Return vs Nifty]]-AVERAGE(Table2[1W Return vs Nifty]))/_xlfn.STDEV.P(Table2[1W Return vs Nifty])</f>
        <v>0.35701355213883629</v>
      </c>
      <c r="O554">
        <v>5194.93</v>
      </c>
      <c r="P554">
        <v>5068.4017776362898</v>
      </c>
      <c r="Q554">
        <v>4915.0535874884499</v>
      </c>
      <c r="R554">
        <v>79.171651649703904</v>
      </c>
      <c r="S554" s="2">
        <f>(Table2[[#This Row],[Close Price]]-Table2[[#This Row],[20D EMA]])/Table2[[#This Row],[20D EMA]]</f>
        <v>6.1236628789993294E-2</v>
      </c>
      <c r="T554" s="2">
        <f>(Table2[[#This Row],[Close Price]]-Table2[[#This Row],[50D EMA]])/Table2[[#This Row],[50D EMA]]</f>
        <v>8.7729474077147332E-2</v>
      </c>
      <c r="U554" s="2">
        <f>(Table2[[#This Row],[Close Price]]-Table2[[#This Row],[200D EMA]])/Table2[[#This Row],[200D EMA]]</f>
        <v>0.12166630574156594</v>
      </c>
      <c r="V554">
        <v>0.76607828545727097</v>
      </c>
      <c r="W554">
        <v>5472</v>
      </c>
      <c r="X554">
        <v>5574.65</v>
      </c>
      <c r="Y554">
        <v>5472</v>
      </c>
      <c r="Z554">
        <v>5574.65</v>
      </c>
      <c r="AA554">
        <v>4763</v>
      </c>
      <c r="AB554">
        <v>5574.65</v>
      </c>
      <c r="AC554" s="2">
        <f>(Table2[[#This Row],[Close Price]]/Table2[[#This Row],[Day Low]])-1</f>
        <v>7.5018274853801969E-3</v>
      </c>
      <c r="AD554" s="2">
        <f>(Table2[[#This Row],[Day High]]/Table2[[#This Row],[Close Price]])-1</f>
        <v>1.1173488359437878E-2</v>
      </c>
      <c r="AE554" s="2">
        <f>(Table2[[#This Row],[Close Price]]/Table2[[#This Row],[Current Week Low]])-1</f>
        <v>7.5018274853801969E-3</v>
      </c>
      <c r="AF554" s="2">
        <f>(Table2[[#This Row],[Current Week High]]/Table2[[#This Row],[Close Price]])-1</f>
        <v>1.1173488359437878E-2</v>
      </c>
      <c r="AG554" s="2">
        <f>(Table2[[#This Row],[Close Price]]/Table2[[#This Row],[Current Month Low]])-1</f>
        <v>0.15747428091538951</v>
      </c>
      <c r="AH554" s="2">
        <f>(Table2[[#This Row],[Current Month High]]/Table2[[#This Row],[Close Price]])-1</f>
        <v>1.1173488359437878E-2</v>
      </c>
      <c r="AI554">
        <v>6.5354023634829996</v>
      </c>
      <c r="AJ554">
        <v>34.104840671369402</v>
      </c>
      <c r="AK554" t="str">
        <f>IF(AND(Table2[[#This Row],[20D EMA]]&gt;Table2[[#This Row],[50D EMA]],Table2[[#This Row],[50D EMA]]&gt;Table2[[#This Row],[200D EMA]]),"Uptrend","Downtrend/NoTrend")</f>
        <v>Uptrend</v>
      </c>
      <c r="AL554">
        <v>-0.05</v>
      </c>
      <c r="AM554" t="s">
        <v>10339</v>
      </c>
      <c r="AN554">
        <v>11.11</v>
      </c>
      <c r="AO554" t="s">
        <v>10340</v>
      </c>
      <c r="AP554">
        <v>2.8455499120520001E-3</v>
      </c>
      <c r="AQ554">
        <f>(Table2[[#This Row],[Sharpe Ratio]]-AVERAGE(Table2[Sharpe Ratio]))/_xlfn.STDEV.P(Table2[Sharpe Ratio])</f>
        <v>-0.71818002190176311</v>
      </c>
      <c r="AR5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-1.2656457150362304</v>
      </c>
      <c r="AS554">
        <f>_xlfn.RANK.AVG(Table2[[#This Row],[1Y Return vs Nifty Z-Score]],Table2[1Y Return vs Nifty Z-Score])</f>
        <v>482</v>
      </c>
      <c r="AT554">
        <f>_xlfn.RANK.AVG(Table2[[#This Row],[6M Return vs Nifty Z-Score]],Table2[6M Return vs Nifty Z-Score])</f>
        <v>531</v>
      </c>
      <c r="AU554">
        <f>_xlfn.RANK.AVG(Table2[[#This Row],[Sharpe Ratio Z-Score]],Table2[Sharpe Ratio Z-Score])</f>
        <v>515</v>
      </c>
      <c r="AV554">
        <f>(Table2[[#This Row],[Rank 1Y]]+Table2[[#This Row],[Rank 6M]]+Table2[[#This Row],[Rank Sharpe]])/3</f>
        <v>509.33333333333331</v>
      </c>
    </row>
    <row r="555" spans="1:48" x14ac:dyDescent="0.3">
      <c r="A555" t="s">
        <v>730</v>
      </c>
      <c r="B555" t="s">
        <v>731</v>
      </c>
      <c r="C555" t="s">
        <v>10308</v>
      </c>
      <c r="D555" t="s">
        <v>171</v>
      </c>
      <c r="E555">
        <v>23354.083318649999</v>
      </c>
      <c r="F555">
        <v>7932.3</v>
      </c>
      <c r="G555">
        <v>-15.249632019634101</v>
      </c>
      <c r="H555">
        <f>(Table2[[#This Row],[1Y Return vs Nifty]]-AVERAGE(Table2[1Y Return vs Nifty]))/_xlfn.STDEV.P(Table2[1Y Return vs Nifty])</f>
        <v>-0.69911592188032257</v>
      </c>
      <c r="I555">
        <v>6.57538295084768</v>
      </c>
      <c r="J555">
        <f>(Table2[[#This Row],[1M Return vs Nifty]]-AVERAGE(Table2[1M Return vs Nifty]))/_xlfn.STDEV.P(Table2[1M Return vs Nifty])</f>
        <v>0.47436435625344198</v>
      </c>
      <c r="K555">
        <v>13.1015035048478</v>
      </c>
      <c r="L555">
        <f>(Table2[[#This Row],[6M Return vs Nifty]]-AVERAGE(Table2[6M Return vs Nifty]))/_xlfn.STDEV.P(Table2[6M Return vs Nifty])</f>
        <v>0.21946109458443055</v>
      </c>
      <c r="M555">
        <v>-3.3512230755109198</v>
      </c>
      <c r="N555">
        <f>(Table2[[#This Row],[1W Return vs Nifty]]-AVERAGE(Table2[1W Return vs Nifty]))/_xlfn.STDEV.P(Table2[1W Return vs Nifty])</f>
        <v>-0.87594267817738058</v>
      </c>
      <c r="O555">
        <v>7745.2</v>
      </c>
      <c r="P555">
        <v>7290.8917650650401</v>
      </c>
      <c r="Q555">
        <v>6734.27851727899</v>
      </c>
      <c r="R555">
        <v>57.386843781441002</v>
      </c>
      <c r="S555" s="2">
        <f>(Table2[[#This Row],[Close Price]]-Table2[[#This Row],[20D EMA]])/Table2[[#This Row],[20D EMA]]</f>
        <v>2.4156897175024578E-2</v>
      </c>
      <c r="T555" s="2">
        <f>(Table2[[#This Row],[Close Price]]-Table2[[#This Row],[50D EMA]])/Table2[[#This Row],[50D EMA]]</f>
        <v>8.7973907116318056E-2</v>
      </c>
      <c r="U555" s="2">
        <f>(Table2[[#This Row],[Close Price]]-Table2[[#This Row],[200D EMA]])/Table2[[#This Row],[200D EMA]]</f>
        <v>0.17789901021276369</v>
      </c>
      <c r="V555">
        <v>0.55627140992365998</v>
      </c>
      <c r="W555">
        <v>7790</v>
      </c>
      <c r="X555">
        <v>7948.45</v>
      </c>
      <c r="Y555">
        <v>7790</v>
      </c>
      <c r="Z555">
        <v>7948.45</v>
      </c>
      <c r="AA555">
        <v>7590.2</v>
      </c>
      <c r="AB555">
        <v>8135.4</v>
      </c>
      <c r="AC555" s="2">
        <f>(Table2[[#This Row],[Close Price]]/Table2[[#This Row],[Day Low]])-1</f>
        <v>1.8267008985879407E-2</v>
      </c>
      <c r="AD555" s="2">
        <f>(Table2[[#This Row],[Day High]]/Table2[[#This Row],[Close Price]])-1</f>
        <v>2.0359794763182837E-3</v>
      </c>
      <c r="AE555" s="2">
        <f>(Table2[[#This Row],[Close Price]]/Table2[[#This Row],[Current Week Low]])-1</f>
        <v>1.8267008985879407E-2</v>
      </c>
      <c r="AF555" s="2">
        <f>(Table2[[#This Row],[Current Week High]]/Table2[[#This Row],[Close Price]])-1</f>
        <v>2.0359794763182837E-3</v>
      </c>
      <c r="AG555" s="2">
        <f>(Table2[[#This Row],[Close Price]]/Table2[[#This Row],[Current Month Low]])-1</f>
        <v>4.5071276119206471E-2</v>
      </c>
      <c r="AH555" s="2">
        <f>(Table2[[#This Row],[Current Month High]]/Table2[[#This Row],[Close Price]])-1</f>
        <v>2.5604175333761914E-2</v>
      </c>
      <c r="AI555">
        <v>2.56041753337619</v>
      </c>
      <c r="AJ555">
        <v>53.285602481231301</v>
      </c>
      <c r="AK555" t="str">
        <f>IF(AND(Table2[[#This Row],[20D EMA]]&gt;Table2[[#This Row],[50D EMA]],Table2[[#This Row],[50D EMA]]&gt;Table2[[#This Row],[200D EMA]]),"Uptrend","Downtrend/NoTrend")</f>
        <v>Uptrend</v>
      </c>
      <c r="AL555">
        <v>0.25</v>
      </c>
      <c r="AM555" t="s">
        <v>10340</v>
      </c>
      <c r="AN555">
        <v>-1.29</v>
      </c>
      <c r="AO555" t="s">
        <v>10339</v>
      </c>
      <c r="AP555">
        <v>-8.3630847172143002E-2</v>
      </c>
      <c r="AQ555">
        <f>(Table2[[#This Row],[Sharpe Ratio]]-AVERAGE(Table2[Sharpe Ratio]))/_xlfn.STDEV.P(Table2[Sharpe Ratio])</f>
        <v>-1.7045381210878705</v>
      </c>
      <c r="AR5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-2.5857712703077009</v>
      </c>
      <c r="AS555">
        <f>_xlfn.RANK.AVG(Table2[[#This Row],[1Y Return vs Nifty Z-Score]],Table2[1Y Return vs Nifty Z-Score])</f>
        <v>565</v>
      </c>
      <c r="AT555">
        <f>_xlfn.RANK.AVG(Table2[[#This Row],[6M Return vs Nifty Z-Score]],Table2[6M Return vs Nifty Z-Score])</f>
        <v>253</v>
      </c>
      <c r="AU555">
        <f>_xlfn.RANK.AVG(Table2[[#This Row],[Sharpe Ratio Z-Score]],Table2[Sharpe Ratio Z-Score])</f>
        <v>710</v>
      </c>
      <c r="AV555">
        <f>(Table2[[#This Row],[Rank 1Y]]+Table2[[#This Row],[Rank 6M]]+Table2[[#This Row],[Rank Sharpe]])/3</f>
        <v>509.33333333333331</v>
      </c>
    </row>
    <row r="556" spans="1:48" x14ac:dyDescent="0.3">
      <c r="A556" t="s">
        <v>1252</v>
      </c>
      <c r="B556" t="s">
        <v>1253</v>
      </c>
      <c r="C556" t="s">
        <v>10294</v>
      </c>
      <c r="D556" t="s">
        <v>21</v>
      </c>
      <c r="E556">
        <v>9364.9946846849998</v>
      </c>
      <c r="F556">
        <v>3034.95</v>
      </c>
      <c r="G556">
        <v>4.2043207654429198</v>
      </c>
      <c r="H556">
        <f>(Table2[[#This Row],[1Y Return vs Nifty]]-AVERAGE(Table2[1Y Return vs Nifty]))/_xlfn.STDEV.P(Table2[1Y Return vs Nifty])</f>
        <v>-0.39059739601970567</v>
      </c>
      <c r="I556">
        <v>9.5241308313310196</v>
      </c>
      <c r="J556">
        <f>(Table2[[#This Row],[1M Return vs Nifty]]-AVERAGE(Table2[1M Return vs Nifty]))/_xlfn.STDEV.P(Table2[1M Return vs Nifty])</f>
        <v>0.75172496828283475</v>
      </c>
      <c r="K556">
        <v>-10.6186802676957</v>
      </c>
      <c r="L556">
        <f>(Table2[[#This Row],[6M Return vs Nifty]]-AVERAGE(Table2[6M Return vs Nifty]))/_xlfn.STDEV.P(Table2[6M Return vs Nifty])</f>
        <v>-0.59445437157578307</v>
      </c>
      <c r="M556">
        <v>6.5379709425401202</v>
      </c>
      <c r="N556">
        <f>(Table2[[#This Row],[1W Return vs Nifty]]-AVERAGE(Table2[1W Return vs Nifty]))/_xlfn.STDEV.P(Table2[1W Return vs Nifty])</f>
        <v>1.2413612200483073</v>
      </c>
      <c r="O556">
        <v>2858.53</v>
      </c>
      <c r="P556">
        <v>2789.1992715572101</v>
      </c>
      <c r="Q556">
        <v>2628.6017948816102</v>
      </c>
      <c r="R556">
        <v>70.017720164864102</v>
      </c>
      <c r="S556" s="2">
        <f>(Table2[[#This Row],[Close Price]]-Table2[[#This Row],[20D EMA]])/Table2[[#This Row],[20D EMA]]</f>
        <v>6.1717036378837936E-2</v>
      </c>
      <c r="T556" s="2">
        <f>(Table2[[#This Row],[Close Price]]-Table2[[#This Row],[50D EMA]])/Table2[[#This Row],[50D EMA]]</f>
        <v>8.8107985309198472E-2</v>
      </c>
      <c r="U556" s="2">
        <f>(Table2[[#This Row],[Close Price]]-Table2[[#This Row],[200D EMA]])/Table2[[#This Row],[200D EMA]]</f>
        <v>0.1545872052243239</v>
      </c>
      <c r="V556">
        <v>1.2117211230669001</v>
      </c>
      <c r="W556">
        <v>2979.55</v>
      </c>
      <c r="X556">
        <v>3048.95</v>
      </c>
      <c r="Y556">
        <v>2979.55</v>
      </c>
      <c r="Z556">
        <v>3048.95</v>
      </c>
      <c r="AA556">
        <v>2655.05</v>
      </c>
      <c r="AB556">
        <v>3050</v>
      </c>
      <c r="AC556" s="2">
        <f>(Table2[[#This Row],[Close Price]]/Table2[[#This Row],[Day Low]])-1</f>
        <v>1.8593411756808731E-2</v>
      </c>
      <c r="AD556" s="2">
        <f>(Table2[[#This Row],[Day High]]/Table2[[#This Row],[Close Price]])-1</f>
        <v>4.6129260778595693E-3</v>
      </c>
      <c r="AE556" s="2">
        <f>(Table2[[#This Row],[Close Price]]/Table2[[#This Row],[Current Week Low]])-1</f>
        <v>1.8593411756808731E-2</v>
      </c>
      <c r="AF556" s="2">
        <f>(Table2[[#This Row],[Current Week High]]/Table2[[#This Row],[Close Price]])-1</f>
        <v>4.6129260778595693E-3</v>
      </c>
      <c r="AG556" s="2">
        <f>(Table2[[#This Row],[Close Price]]/Table2[[#This Row],[Current Month Low]])-1</f>
        <v>0.14308581759288885</v>
      </c>
      <c r="AH556" s="2">
        <f>(Table2[[#This Row],[Current Month High]]/Table2[[#This Row],[Close Price]])-1</f>
        <v>4.9588955336992147E-3</v>
      </c>
      <c r="AI556">
        <v>3.6260893919175001</v>
      </c>
      <c r="AJ556">
        <v>44.311832814245903</v>
      </c>
      <c r="AK556" t="str">
        <f>IF(AND(Table2[[#This Row],[20D EMA]]&gt;Table2[[#This Row],[50D EMA]],Table2[[#This Row],[50D EMA]]&gt;Table2[[#This Row],[200D EMA]]),"Uptrend","Downtrend/NoTrend")</f>
        <v>Uptrend</v>
      </c>
      <c r="AL556">
        <v>-0.01</v>
      </c>
      <c r="AM556" t="s">
        <v>10339</v>
      </c>
      <c r="AN556">
        <v>6.47</v>
      </c>
      <c r="AO556" t="s">
        <v>10340</v>
      </c>
      <c r="AP556">
        <v>-7.8894843327190003E-3</v>
      </c>
      <c r="AQ556">
        <f>(Table2[[#This Row],[Sharpe Ratio]]-AVERAGE(Table2[Sharpe Ratio]))/_xlfn.STDEV.P(Table2[Sharpe Ratio])</f>
        <v>-0.84062485458900915</v>
      </c>
      <c r="AR5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0.16740956614664415</v>
      </c>
      <c r="AS556">
        <f>_xlfn.RANK.AVG(Table2[[#This Row],[1Y Return vs Nifty Z-Score]],Table2[1Y Return vs Nifty Z-Score])</f>
        <v>421</v>
      </c>
      <c r="AT556">
        <f>_xlfn.RANK.AVG(Table2[[#This Row],[6M Return vs Nifty Z-Score]],Table2[6M Return vs Nifty Z-Score])</f>
        <v>518</v>
      </c>
      <c r="AU556">
        <f>_xlfn.RANK.AVG(Table2[[#This Row],[Sharpe Ratio Z-Score]],Table2[Sharpe Ratio Z-Score])</f>
        <v>591</v>
      </c>
      <c r="AV556">
        <f>(Table2[[#This Row],[Rank 1Y]]+Table2[[#This Row],[Rank 6M]]+Table2[[#This Row],[Rank Sharpe]])/3</f>
        <v>510</v>
      </c>
    </row>
    <row r="557" spans="1:48" x14ac:dyDescent="0.3">
      <c r="A557" t="s">
        <v>16</v>
      </c>
      <c r="B557" t="s">
        <v>17</v>
      </c>
      <c r="C557" t="s">
        <v>10293</v>
      </c>
      <c r="D557" t="s">
        <v>18</v>
      </c>
      <c r="E557">
        <v>2046793.3240219101</v>
      </c>
      <c r="F557">
        <v>3025.2</v>
      </c>
      <c r="G557">
        <v>-6.0252919774433504</v>
      </c>
      <c r="H557">
        <f>(Table2[[#This Row],[1Y Return vs Nifty]]-AVERAGE(Table2[1Y Return vs Nifty]))/_xlfn.STDEV.P(Table2[1Y Return vs Nifty])</f>
        <v>-0.55282792461342245</v>
      </c>
      <c r="I557">
        <v>-0.20010320379591401</v>
      </c>
      <c r="J557">
        <f>(Table2[[#This Row],[1M Return vs Nifty]]-AVERAGE(Table2[1M Return vs Nifty]))/_xlfn.STDEV.P(Table2[1M Return vs Nifty])</f>
        <v>-0.16294105703288808</v>
      </c>
      <c r="K557">
        <v>-11.357974609709</v>
      </c>
      <c r="L557">
        <f>(Table2[[#This Row],[6M Return vs Nifty]]-AVERAGE(Table2[6M Return vs Nifty]))/_xlfn.STDEV.P(Table2[6M Return vs Nifty])</f>
        <v>-0.61982192794800084</v>
      </c>
      <c r="M557">
        <v>-0.63762681118647702</v>
      </c>
      <c r="N557">
        <f>(Table2[[#This Row],[1W Return vs Nifty]]-AVERAGE(Table2[1W Return vs Nifty]))/_xlfn.STDEV.P(Table2[1W Return vs Nifty])</f>
        <v>-0.29495418324267103</v>
      </c>
      <c r="O557">
        <v>2986.58</v>
      </c>
      <c r="P557">
        <v>2991.4997110201698</v>
      </c>
      <c r="Q557">
        <v>2835.2926320301999</v>
      </c>
      <c r="R557">
        <v>67.526450205865999</v>
      </c>
      <c r="S557" s="2">
        <f>(Table2[[#This Row],[Close Price]]-Table2[[#This Row],[20D EMA]])/Table2[[#This Row],[20D EMA]]</f>
        <v>1.2931178806527832E-2</v>
      </c>
      <c r="T557" s="2">
        <f>(Table2[[#This Row],[Close Price]]-Table2[[#This Row],[50D EMA]])/Table2[[#This Row],[50D EMA]]</f>
        <v>1.126534923459426E-2</v>
      </c>
      <c r="U557" s="2">
        <f>(Table2[[#This Row],[Close Price]]-Table2[[#This Row],[200D EMA]])/Table2[[#This Row],[200D EMA]]</f>
        <v>6.6979812180380655E-2</v>
      </c>
      <c r="V557">
        <v>0.721861811617595</v>
      </c>
      <c r="W557">
        <v>3006</v>
      </c>
      <c r="X557">
        <v>3046</v>
      </c>
      <c r="Y557">
        <v>3006</v>
      </c>
      <c r="Z557">
        <v>3046</v>
      </c>
      <c r="AA557">
        <v>2866.5</v>
      </c>
      <c r="AB557">
        <v>3046</v>
      </c>
      <c r="AC557" s="2">
        <f>(Table2[[#This Row],[Close Price]]/Table2[[#This Row],[Day Low]])-1</f>
        <v>6.3872255489021423E-3</v>
      </c>
      <c r="AD557" s="2">
        <f>(Table2[[#This Row],[Day High]]/Table2[[#This Row],[Close Price]])-1</f>
        <v>6.8755784741505455E-3</v>
      </c>
      <c r="AE557" s="2">
        <f>(Table2[[#This Row],[Close Price]]/Table2[[#This Row],[Current Week Low]])-1</f>
        <v>6.3872255489021423E-3</v>
      </c>
      <c r="AF557" s="2">
        <f>(Table2[[#This Row],[Current Week High]]/Table2[[#This Row],[Close Price]])-1</f>
        <v>6.8755784741505455E-3</v>
      </c>
      <c r="AG557" s="2">
        <f>(Table2[[#This Row],[Close Price]]/Table2[[#This Row],[Current Month Low]])-1</f>
        <v>5.5363683935112373E-2</v>
      </c>
      <c r="AH557" s="2">
        <f>(Table2[[#This Row],[Current Month High]]/Table2[[#This Row],[Close Price]])-1</f>
        <v>6.8755784741505455E-3</v>
      </c>
      <c r="AI557">
        <v>6.3599100885891797</v>
      </c>
      <c r="AJ557">
        <v>36.251857857046303</v>
      </c>
      <c r="AK557" t="str">
        <f>IF(AND(Table2[[#This Row],[20D EMA]]&gt;Table2[[#This Row],[50D EMA]],Table2[[#This Row],[50D EMA]]&gt;Table2[[#This Row],[200D EMA]]),"Uptrend","Downtrend/NoTrend")</f>
        <v>Downtrend/NoTrend</v>
      </c>
      <c r="AL557">
        <v>-0.06</v>
      </c>
      <c r="AM557" t="s">
        <v>10339</v>
      </c>
      <c r="AN557">
        <v>3.26</v>
      </c>
      <c r="AO557" t="s">
        <v>10340</v>
      </c>
      <c r="AP557">
        <v>9.2479616893149999E-3</v>
      </c>
      <c r="AQ557">
        <f>(Table2[[#This Row],[Sharpe Ratio]]-AVERAGE(Table2[Sharpe Ratio]))/_xlfn.STDEV.P(Table2[Sharpe Ratio])</f>
        <v>-0.64515349762740637</v>
      </c>
      <c r="AR5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7">
        <f>_xlfn.RANK.AVG(Table2[[#This Row],[1Y Return vs Nifty Z-Score]],Table2[1Y Return vs Nifty Z-Score])</f>
        <v>500</v>
      </c>
      <c r="AT557">
        <f>_xlfn.RANK.AVG(Table2[[#This Row],[6M Return vs Nifty Z-Score]],Table2[6M Return vs Nifty Z-Score])</f>
        <v>527</v>
      </c>
      <c r="AU557">
        <f>_xlfn.RANK.AVG(Table2[[#This Row],[Sharpe Ratio Z-Score]],Table2[Sharpe Ratio Z-Score])</f>
        <v>505</v>
      </c>
      <c r="AV557">
        <f>(Table2[[#This Row],[Rank 1Y]]+Table2[[#This Row],[Rank 6M]]+Table2[[#This Row],[Rank Sharpe]])/3</f>
        <v>510.66666666666669</v>
      </c>
    </row>
    <row r="558" spans="1:48" x14ac:dyDescent="0.3">
      <c r="A558" t="s">
        <v>659</v>
      </c>
      <c r="B558" t="s">
        <v>660</v>
      </c>
      <c r="C558" t="s">
        <v>10308</v>
      </c>
      <c r="D558" t="s">
        <v>386</v>
      </c>
      <c r="E558">
        <v>28226.555011979999</v>
      </c>
      <c r="F558">
        <v>6280.65</v>
      </c>
      <c r="G558">
        <v>3.59789065503734</v>
      </c>
      <c r="H558">
        <f>(Table2[[#This Row],[1Y Return vs Nifty]]-AVERAGE(Table2[1Y Return vs Nifty]))/_xlfn.STDEV.P(Table2[1Y Return vs Nifty])</f>
        <v>-0.40021471779316753</v>
      </c>
      <c r="I558">
        <v>-5.87817114395156</v>
      </c>
      <c r="J558">
        <f>(Table2[[#This Row],[1M Return vs Nifty]]-AVERAGE(Table2[1M Return vs Nifty]))/_xlfn.STDEV.P(Table2[1M Return vs Nifty])</f>
        <v>-0.69702279709942128</v>
      </c>
      <c r="K558">
        <v>-6.9948347259566104</v>
      </c>
      <c r="L558">
        <f>(Table2[[#This Row],[6M Return vs Nifty]]-AVERAGE(Table2[6M Return vs Nifty]))/_xlfn.STDEV.P(Table2[6M Return vs Nifty])</f>
        <v>-0.47010862612623544</v>
      </c>
      <c r="M558">
        <v>-0.99503543518219495</v>
      </c>
      <c r="N558">
        <f>(Table2[[#This Row],[1W Return vs Nifty]]-AVERAGE(Table2[1W Return vs Nifty]))/_xlfn.STDEV.P(Table2[1W Return vs Nifty])</f>
        <v>-0.37147636204352258</v>
      </c>
      <c r="O558">
        <v>6432.53</v>
      </c>
      <c r="P558">
        <v>6374.6575582362502</v>
      </c>
      <c r="Q558">
        <v>5809.9088014249</v>
      </c>
      <c r="R558">
        <v>39.548810245336703</v>
      </c>
      <c r="S558" s="2">
        <f>(Table2[[#This Row],[Close Price]]-Table2[[#This Row],[20D EMA]])/Table2[[#This Row],[20D EMA]]</f>
        <v>-2.3611238501802575E-2</v>
      </c>
      <c r="T558" s="2">
        <f>(Table2[[#This Row],[Close Price]]-Table2[[#This Row],[50D EMA]])/Table2[[#This Row],[50D EMA]]</f>
        <v>-1.4747075804062601E-2</v>
      </c>
      <c r="U558" s="2">
        <f>(Table2[[#This Row],[Close Price]]-Table2[[#This Row],[200D EMA]])/Table2[[#This Row],[200D EMA]]</f>
        <v>8.1023853327895384E-2</v>
      </c>
      <c r="V558">
        <v>1.0878142250843501</v>
      </c>
      <c r="W558">
        <v>6250</v>
      </c>
      <c r="X558">
        <v>6344</v>
      </c>
      <c r="Y558">
        <v>6250</v>
      </c>
      <c r="Z558">
        <v>6344</v>
      </c>
      <c r="AA558">
        <v>6044</v>
      </c>
      <c r="AB558">
        <v>7196.85</v>
      </c>
      <c r="AC558" s="2">
        <f>(Table2[[#This Row],[Close Price]]/Table2[[#This Row],[Day Low]])-1</f>
        <v>4.9040000000000195E-3</v>
      </c>
      <c r="AD558" s="2">
        <f>(Table2[[#This Row],[Day High]]/Table2[[#This Row],[Close Price]])-1</f>
        <v>1.0086535629274085E-2</v>
      </c>
      <c r="AE558" s="2">
        <f>(Table2[[#This Row],[Close Price]]/Table2[[#This Row],[Current Week Low]])-1</f>
        <v>4.9040000000000195E-3</v>
      </c>
      <c r="AF558" s="2">
        <f>(Table2[[#This Row],[Current Week High]]/Table2[[#This Row],[Close Price]])-1</f>
        <v>1.0086535629274085E-2</v>
      </c>
      <c r="AG558" s="2">
        <f>(Table2[[#This Row],[Close Price]]/Table2[[#This Row],[Current Month Low]])-1</f>
        <v>3.9154533421575044E-2</v>
      </c>
      <c r="AH558" s="2">
        <f>(Table2[[#This Row],[Current Month High]]/Table2[[#This Row],[Close Price]])-1</f>
        <v>0.14587662105036903</v>
      </c>
      <c r="AI558">
        <v>14.5876621050369</v>
      </c>
      <c r="AJ558">
        <v>34.717187533514902</v>
      </c>
      <c r="AK558" t="str">
        <f>IF(AND(Table2[[#This Row],[20D EMA]]&gt;Table2[[#This Row],[50D EMA]],Table2[[#This Row],[50D EMA]]&gt;Table2[[#This Row],[200D EMA]]),"Uptrend","Downtrend/NoTrend")</f>
        <v>Uptrend</v>
      </c>
      <c r="AL558">
        <v>0.09</v>
      </c>
      <c r="AM558" t="s">
        <v>10340</v>
      </c>
      <c r="AN558">
        <v>-9.56</v>
      </c>
      <c r="AO558" t="s">
        <v>10339</v>
      </c>
      <c r="AP558">
        <v>-2.7160640508086999E-2</v>
      </c>
      <c r="AQ558">
        <f>(Table2[[#This Row],[Sharpe Ratio]]-AVERAGE(Table2[Sharpe Ratio]))/_xlfn.STDEV.P(Table2[Sharpe Ratio])</f>
        <v>-1.0604335146994412</v>
      </c>
      <c r="AR5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-2.999256017761788</v>
      </c>
      <c r="AS558">
        <f>_xlfn.RANK.AVG(Table2[[#This Row],[1Y Return vs Nifty Z-Score]],Table2[1Y Return vs Nifty Z-Score])</f>
        <v>423</v>
      </c>
      <c r="AT558">
        <f>_xlfn.RANK.AVG(Table2[[#This Row],[6M Return vs Nifty Z-Score]],Table2[6M Return vs Nifty Z-Score])</f>
        <v>483</v>
      </c>
      <c r="AU558">
        <f>_xlfn.RANK.AVG(Table2[[#This Row],[Sharpe Ratio Z-Score]],Table2[Sharpe Ratio Z-Score])</f>
        <v>629</v>
      </c>
      <c r="AV558">
        <f>(Table2[[#This Row],[Rank 1Y]]+Table2[[#This Row],[Rank 6M]]+Table2[[#This Row],[Rank Sharpe]])/3</f>
        <v>511.66666666666669</v>
      </c>
    </row>
    <row r="559" spans="1:48" x14ac:dyDescent="0.3">
      <c r="A559" t="s">
        <v>615</v>
      </c>
      <c r="B559" t="s">
        <v>616</v>
      </c>
      <c r="C559" t="s">
        <v>10301</v>
      </c>
      <c r="D559" t="s">
        <v>514</v>
      </c>
      <c r="E559">
        <v>31248.390863376</v>
      </c>
      <c r="F559">
        <v>70.680000000000007</v>
      </c>
      <c r="G559">
        <v>-12.018642361075001</v>
      </c>
      <c r="H559">
        <f>(Table2[[#This Row],[1Y Return vs Nifty]]-AVERAGE(Table2[1Y Return vs Nifty]))/_xlfn.STDEV.P(Table2[1Y Return vs Nifty])</f>
        <v>-0.64787594111434654</v>
      </c>
      <c r="I559">
        <v>-6.0552684832796899</v>
      </c>
      <c r="J559">
        <f>(Table2[[#This Row],[1M Return vs Nifty]]-AVERAGE(Table2[1M Return vs Nifty]))/_xlfn.STDEV.P(Table2[1M Return vs Nifty])</f>
        <v>-0.71368065610118026</v>
      </c>
      <c r="K559">
        <v>-15.500398380426599</v>
      </c>
      <c r="L559">
        <f>(Table2[[#This Row],[6M Return vs Nifty]]-AVERAGE(Table2[6M Return vs Nifty]))/_xlfn.STDEV.P(Table2[6M Return vs Nifty])</f>
        <v>-0.76196175311577319</v>
      </c>
      <c r="M559">
        <v>-2.0639561968056501</v>
      </c>
      <c r="N559">
        <f>(Table2[[#This Row],[1W Return vs Nifty]]-AVERAGE(Table2[1W Return vs Nifty]))/_xlfn.STDEV.P(Table2[1W Return vs Nifty])</f>
        <v>-0.60033526514003099</v>
      </c>
      <c r="O559">
        <v>71.75</v>
      </c>
      <c r="P559">
        <v>71.884432550197303</v>
      </c>
      <c r="Q559">
        <v>68.078343016105194</v>
      </c>
      <c r="R559">
        <v>41.576749194795099</v>
      </c>
      <c r="S559" s="2">
        <f>(Table2[[#This Row],[Close Price]]-Table2[[#This Row],[20D EMA]])/Table2[[#This Row],[20D EMA]]</f>
        <v>-1.4912891986062623E-2</v>
      </c>
      <c r="T559" s="2">
        <f>(Table2[[#This Row],[Close Price]]-Table2[[#This Row],[50D EMA]])/Table2[[#This Row],[50D EMA]]</f>
        <v>-1.675512357082647E-2</v>
      </c>
      <c r="U559" s="2">
        <f>(Table2[[#This Row],[Close Price]]-Table2[[#This Row],[200D EMA]])/Table2[[#This Row],[200D EMA]]</f>
        <v>3.8215633175433528E-2</v>
      </c>
      <c r="V559">
        <v>0.54521165876399402</v>
      </c>
      <c r="W559">
        <v>70.55</v>
      </c>
      <c r="X559">
        <v>71.8</v>
      </c>
      <c r="Y559">
        <v>70.55</v>
      </c>
      <c r="Z559">
        <v>71.8</v>
      </c>
      <c r="AA559">
        <v>68.099999999999994</v>
      </c>
      <c r="AB559">
        <v>74.45</v>
      </c>
      <c r="AC559" s="2">
        <f>(Table2[[#This Row],[Close Price]]/Table2[[#This Row],[Day Low]])-1</f>
        <v>1.8426647767542104E-3</v>
      </c>
      <c r="AD559" s="2">
        <f>(Table2[[#This Row],[Day High]]/Table2[[#This Row],[Close Price]])-1</f>
        <v>1.5846066779852785E-2</v>
      </c>
      <c r="AE559" s="2">
        <f>(Table2[[#This Row],[Close Price]]/Table2[[#This Row],[Current Week Low]])-1</f>
        <v>1.8426647767542104E-3</v>
      </c>
      <c r="AF559" s="2">
        <f>(Table2[[#This Row],[Current Week High]]/Table2[[#This Row],[Close Price]])-1</f>
        <v>1.5846066779852785E-2</v>
      </c>
      <c r="AG559" s="2">
        <f>(Table2[[#This Row],[Close Price]]/Table2[[#This Row],[Current Month Low]])-1</f>
        <v>3.7885462555066196E-2</v>
      </c>
      <c r="AH559" s="2">
        <f>(Table2[[#This Row],[Current Month High]]/Table2[[#This Row],[Close Price]])-1</f>
        <v>5.3338992642897542E-2</v>
      </c>
      <c r="AI559">
        <v>13.186191284663201</v>
      </c>
      <c r="AJ559">
        <v>22.1780466724287</v>
      </c>
      <c r="AK559" t="str">
        <f>IF(AND(Table2[[#This Row],[20D EMA]]&gt;Table2[[#This Row],[50D EMA]],Table2[[#This Row],[50D EMA]]&gt;Table2[[#This Row],[200D EMA]]),"Uptrend","Downtrend/NoTrend")</f>
        <v>Downtrend/NoTrend</v>
      </c>
      <c r="AL559">
        <v>0.1</v>
      </c>
      <c r="AM559" t="s">
        <v>10340</v>
      </c>
      <c r="AN559">
        <v>-1.24</v>
      </c>
      <c r="AO559" t="s">
        <v>10339</v>
      </c>
      <c r="AP559">
        <v>4.1264189240359003E-2</v>
      </c>
      <c r="AQ559">
        <f>(Table2[[#This Row],[Sharpe Ratio]]-AVERAGE(Table2[Sharpe Ratio]))/_xlfn.STDEV.P(Table2[Sharpe Ratio])</f>
        <v>-0.27997332806493846</v>
      </c>
      <c r="AR5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9">
        <f>_xlfn.RANK.AVG(Table2[[#This Row],[1Y Return vs Nifty Z-Score]],Table2[1Y Return vs Nifty Z-Score])</f>
        <v>544</v>
      </c>
      <c r="AT559">
        <f>_xlfn.RANK.AVG(Table2[[#This Row],[6M Return vs Nifty Z-Score]],Table2[6M Return vs Nifty Z-Score])</f>
        <v>573</v>
      </c>
      <c r="AU559">
        <f>_xlfn.RANK.AVG(Table2[[#This Row],[Sharpe Ratio Z-Score]],Table2[Sharpe Ratio Z-Score])</f>
        <v>421</v>
      </c>
      <c r="AV559">
        <f>(Table2[[#This Row],[Rank 1Y]]+Table2[[#This Row],[Rank 6M]]+Table2[[#This Row],[Rank Sharpe]])/3</f>
        <v>512.66666666666663</v>
      </c>
    </row>
    <row r="560" spans="1:48" x14ac:dyDescent="0.3">
      <c r="A560" t="s">
        <v>1722</v>
      </c>
      <c r="B560" t="s">
        <v>1723</v>
      </c>
      <c r="C560" t="s">
        <v>10308</v>
      </c>
      <c r="D560" t="s">
        <v>297</v>
      </c>
      <c r="E560">
        <v>4831.9286879499996</v>
      </c>
      <c r="F560">
        <v>289.89999999999998</v>
      </c>
      <c r="G560">
        <v>3.1325156302113202</v>
      </c>
      <c r="H560">
        <f>(Table2[[#This Row],[1Y Return vs Nifty]]-AVERAGE(Table2[1Y Return vs Nifty]))/_xlfn.STDEV.P(Table2[1Y Return vs Nifty])</f>
        <v>-0.40759505937299334</v>
      </c>
      <c r="I560">
        <v>-5.3818026159943502</v>
      </c>
      <c r="J560">
        <f>(Table2[[#This Row],[1M Return vs Nifty]]-AVERAGE(Table2[1M Return vs Nifty]))/_xlfn.STDEV.P(Table2[1M Return vs Nifty])</f>
        <v>-0.65033413998582157</v>
      </c>
      <c r="K560">
        <v>-6.8474056398880601</v>
      </c>
      <c r="L560">
        <f>(Table2[[#This Row],[6M Return vs Nifty]]-AVERAGE(Table2[6M Return vs Nifty]))/_xlfn.STDEV.P(Table2[6M Return vs Nifty])</f>
        <v>-0.46504986205999937</v>
      </c>
      <c r="M560">
        <v>-1.74772374162551</v>
      </c>
      <c r="N560">
        <f>(Table2[[#This Row],[1W Return vs Nifty]]-AVERAGE(Table2[1W Return vs Nifty]))/_xlfn.STDEV.P(Table2[1W Return vs Nifty])</f>
        <v>-0.5326290184149467</v>
      </c>
      <c r="O560">
        <v>293.62</v>
      </c>
      <c r="P560">
        <v>290.48166892250401</v>
      </c>
      <c r="Q560">
        <v>269.37863696885898</v>
      </c>
      <c r="R560">
        <v>46.597188732453098</v>
      </c>
      <c r="S560" s="2">
        <f>(Table2[[#This Row],[Close Price]]-Table2[[#This Row],[20D EMA]])/Table2[[#This Row],[20D EMA]]</f>
        <v>-1.2669436686874284E-2</v>
      </c>
      <c r="T560" s="2">
        <f>(Table2[[#This Row],[Close Price]]-Table2[[#This Row],[50D EMA]])/Table2[[#This Row],[50D EMA]]</f>
        <v>-2.0024290161291263E-3</v>
      </c>
      <c r="U560" s="2">
        <f>(Table2[[#This Row],[Close Price]]-Table2[[#This Row],[200D EMA]])/Table2[[#This Row],[200D EMA]]</f>
        <v>7.6180365533267319E-2</v>
      </c>
      <c r="V560">
        <v>0.43277445564268002</v>
      </c>
      <c r="W560">
        <v>287.89999999999998</v>
      </c>
      <c r="X560">
        <v>295.8</v>
      </c>
      <c r="Y560">
        <v>287.89999999999998</v>
      </c>
      <c r="Z560">
        <v>295.8</v>
      </c>
      <c r="AA560">
        <v>277</v>
      </c>
      <c r="AB560">
        <v>336</v>
      </c>
      <c r="AC560" s="2">
        <f>(Table2[[#This Row],[Close Price]]/Table2[[#This Row],[Day Low]])-1</f>
        <v>6.9468565474122279E-3</v>
      </c>
      <c r="AD560" s="2">
        <f>(Table2[[#This Row],[Day High]]/Table2[[#This Row],[Close Price]])-1</f>
        <v>2.03518454639533E-2</v>
      </c>
      <c r="AE560" s="2">
        <f>(Table2[[#This Row],[Close Price]]/Table2[[#This Row],[Current Week Low]])-1</f>
        <v>6.9468565474122279E-3</v>
      </c>
      <c r="AF560" s="2">
        <f>(Table2[[#This Row],[Current Week High]]/Table2[[#This Row],[Close Price]])-1</f>
        <v>2.03518454639533E-2</v>
      </c>
      <c r="AG560" s="2">
        <f>(Table2[[#This Row],[Close Price]]/Table2[[#This Row],[Current Month Low]])-1</f>
        <v>4.6570397111913353E-2</v>
      </c>
      <c r="AH560" s="2">
        <f>(Table2[[#This Row],[Current Month High]]/Table2[[#This Row],[Close Price]])-1</f>
        <v>0.15902035184546404</v>
      </c>
      <c r="AI560">
        <v>15.902035184546399</v>
      </c>
      <c r="AJ560">
        <v>37.850689491202999</v>
      </c>
      <c r="AK560" t="str">
        <f>IF(AND(Table2[[#This Row],[20D EMA]]&gt;Table2[[#This Row],[50D EMA]],Table2[[#This Row],[50D EMA]]&gt;Table2[[#This Row],[200D EMA]]),"Uptrend","Downtrend/NoTrend")</f>
        <v>Uptrend</v>
      </c>
      <c r="AL560">
        <v>0.09</v>
      </c>
      <c r="AM560" t="s">
        <v>10340</v>
      </c>
      <c r="AN560">
        <v>-3.61</v>
      </c>
      <c r="AO560" t="s">
        <v>10339</v>
      </c>
      <c r="AP560">
        <v>-2.9992204591923002E-2</v>
      </c>
      <c r="AQ560">
        <f>(Table2[[#This Row],[Sharpe Ratio]]-AVERAGE(Table2[Sharpe Ratio]))/_xlfn.STDEV.P(Table2[Sharpe Ratio])</f>
        <v>-1.0927306068728915</v>
      </c>
      <c r="AR5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-3.1483386867066523</v>
      </c>
      <c r="AS560">
        <f>_xlfn.RANK.AVG(Table2[[#This Row],[1Y Return vs Nifty Z-Score]],Table2[1Y Return vs Nifty Z-Score])</f>
        <v>425</v>
      </c>
      <c r="AT560">
        <f>_xlfn.RANK.AVG(Table2[[#This Row],[6M Return vs Nifty Z-Score]],Table2[6M Return vs Nifty Z-Score])</f>
        <v>481</v>
      </c>
      <c r="AU560">
        <f>_xlfn.RANK.AVG(Table2[[#This Row],[Sharpe Ratio Z-Score]],Table2[Sharpe Ratio Z-Score])</f>
        <v>633</v>
      </c>
      <c r="AV560">
        <f>(Table2[[#This Row],[Rank 1Y]]+Table2[[#This Row],[Rank 6M]]+Table2[[#This Row],[Rank Sharpe]])/3</f>
        <v>513</v>
      </c>
    </row>
    <row r="561" spans="1:48" x14ac:dyDescent="0.3">
      <c r="A561" t="s">
        <v>1521</v>
      </c>
      <c r="B561" t="s">
        <v>1522</v>
      </c>
      <c r="C561" t="s">
        <v>10305</v>
      </c>
      <c r="D561" t="s">
        <v>1523</v>
      </c>
      <c r="E561">
        <v>6646.9845213999997</v>
      </c>
      <c r="F561">
        <v>509.2</v>
      </c>
      <c r="G561">
        <v>-11.303571954930501</v>
      </c>
      <c r="H561">
        <f>(Table2[[#This Row],[1Y Return vs Nifty]]-AVERAGE(Table2[1Y Return vs Nifty]))/_xlfn.STDEV.P(Table2[1Y Return vs Nifty])</f>
        <v>-0.63653570244781277</v>
      </c>
      <c r="I561">
        <v>-6.2790640701998504</v>
      </c>
      <c r="J561">
        <f>(Table2[[#This Row],[1M Return vs Nifty]]-AVERAGE(Table2[1M Return vs Nifty]))/_xlfn.STDEV.P(Table2[1M Return vs Nifty])</f>
        <v>-0.73473097422721767</v>
      </c>
      <c r="K561">
        <v>-18.287187166778502</v>
      </c>
      <c r="L561">
        <f>(Table2[[#This Row],[6M Return vs Nifty]]-AVERAGE(Table2[6M Return vs Nifty]))/_xlfn.STDEV.P(Table2[6M Return vs Nifty])</f>
        <v>-0.85758540071833322</v>
      </c>
      <c r="M561">
        <v>-1.7530490711534099</v>
      </c>
      <c r="N561">
        <f>(Table2[[#This Row],[1W Return vs Nifty]]-AVERAGE(Table2[1W Return vs Nifty]))/_xlfn.STDEV.P(Table2[1W Return vs Nifty])</f>
        <v>-0.53376918625351655</v>
      </c>
      <c r="O561">
        <v>512.45000000000005</v>
      </c>
      <c r="P561">
        <v>512.18974887530101</v>
      </c>
      <c r="Q561">
        <v>504.25752130988599</v>
      </c>
      <c r="R561">
        <v>48.024459610541697</v>
      </c>
      <c r="S561" s="2">
        <f>(Table2[[#This Row],[Close Price]]-Table2[[#This Row],[20D EMA]])/Table2[[#This Row],[20D EMA]]</f>
        <v>-6.3420821543566331E-3</v>
      </c>
      <c r="T561" s="2">
        <f>(Table2[[#This Row],[Close Price]]-Table2[[#This Row],[50D EMA]])/Table2[[#This Row],[50D EMA]]</f>
        <v>-5.8371899903621651E-3</v>
      </c>
      <c r="U561" s="2">
        <f>(Table2[[#This Row],[Close Price]]-Table2[[#This Row],[200D EMA]])/Table2[[#This Row],[200D EMA]]</f>
        <v>9.8014972137156365E-3</v>
      </c>
      <c r="V561">
        <v>0.42455766095901398</v>
      </c>
      <c r="W561">
        <v>506</v>
      </c>
      <c r="X561">
        <v>517.9</v>
      </c>
      <c r="Y561">
        <v>506</v>
      </c>
      <c r="Z561">
        <v>517.9</v>
      </c>
      <c r="AA561">
        <v>486.05</v>
      </c>
      <c r="AB561">
        <v>563</v>
      </c>
      <c r="AC561" s="2">
        <f>(Table2[[#This Row],[Close Price]]/Table2[[#This Row],[Day Low]])-1</f>
        <v>6.3241106719367224E-3</v>
      </c>
      <c r="AD561" s="2">
        <f>(Table2[[#This Row],[Day High]]/Table2[[#This Row],[Close Price]])-1</f>
        <v>1.7085624509033837E-2</v>
      </c>
      <c r="AE561" s="2">
        <f>(Table2[[#This Row],[Close Price]]/Table2[[#This Row],[Current Week Low]])-1</f>
        <v>6.3241106719367224E-3</v>
      </c>
      <c r="AF561" s="2">
        <f>(Table2[[#This Row],[Current Week High]]/Table2[[#This Row],[Close Price]])-1</f>
        <v>1.7085624509033837E-2</v>
      </c>
      <c r="AG561" s="2">
        <f>(Table2[[#This Row],[Close Price]]/Table2[[#This Row],[Current Month Low]])-1</f>
        <v>4.7628844769056711E-2</v>
      </c>
      <c r="AH561" s="2">
        <f>(Table2[[#This Row],[Current Month High]]/Table2[[#This Row],[Close Price]])-1</f>
        <v>0.10565593087195602</v>
      </c>
      <c r="AI561">
        <v>31.451296150824799</v>
      </c>
      <c r="AJ561">
        <v>30.213527681882098</v>
      </c>
      <c r="AK561" t="str">
        <f>IF(AND(Table2[[#This Row],[20D EMA]]&gt;Table2[[#This Row],[50D EMA]],Table2[[#This Row],[50D EMA]]&gt;Table2[[#This Row],[200D EMA]]),"Uptrend","Downtrend/NoTrend")</f>
        <v>Uptrend</v>
      </c>
      <c r="AL561">
        <v>-0.01</v>
      </c>
      <c r="AM561" t="s">
        <v>10339</v>
      </c>
      <c r="AN561">
        <v>2.4</v>
      </c>
      <c r="AO561" t="s">
        <v>10340</v>
      </c>
      <c r="AP561">
        <v>4.9016939192523E-2</v>
      </c>
      <c r="AQ561">
        <f>(Table2[[#This Row],[Sharpe Ratio]]-AVERAGE(Table2[Sharpe Ratio]))/_xlfn.STDEV.P(Table2[Sharpe Ratio])</f>
        <v>-0.19154471674297949</v>
      </c>
      <c r="AR5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-2.9541659803898597</v>
      </c>
      <c r="AS561">
        <f>_xlfn.RANK.AVG(Table2[[#This Row],[1Y Return vs Nifty Z-Score]],Table2[1Y Return vs Nifty Z-Score])</f>
        <v>536</v>
      </c>
      <c r="AT561">
        <f>_xlfn.RANK.AVG(Table2[[#This Row],[6M Return vs Nifty Z-Score]],Table2[6M Return vs Nifty Z-Score])</f>
        <v>606</v>
      </c>
      <c r="AU561">
        <f>_xlfn.RANK.AVG(Table2[[#This Row],[Sharpe Ratio Z-Score]],Table2[Sharpe Ratio Z-Score])</f>
        <v>401</v>
      </c>
      <c r="AV561">
        <f>(Table2[[#This Row],[Rank 1Y]]+Table2[[#This Row],[Rank 6M]]+Table2[[#This Row],[Rank Sharpe]])/3</f>
        <v>514.33333333333337</v>
      </c>
    </row>
    <row r="562" spans="1:48" x14ac:dyDescent="0.3">
      <c r="A562" t="s">
        <v>471</v>
      </c>
      <c r="B562" t="s">
        <v>472</v>
      </c>
      <c r="C562" t="s">
        <v>628</v>
      </c>
      <c r="D562" t="s">
        <v>473</v>
      </c>
      <c r="E562">
        <v>46749.734020529999</v>
      </c>
      <c r="F562">
        <v>41913.449999999997</v>
      </c>
      <c r="G562">
        <v>-24.008393420731299</v>
      </c>
      <c r="H562">
        <f>(Table2[[#This Row],[1Y Return vs Nifty]]-AVERAGE(Table2[1Y Return vs Nifty]))/_xlfn.STDEV.P(Table2[1Y Return vs Nifty])</f>
        <v>-0.83802034843492212</v>
      </c>
      <c r="I562">
        <v>-0.247148743813106</v>
      </c>
      <c r="J562">
        <f>(Table2[[#This Row],[1M Return vs Nifty]]-AVERAGE(Table2[1M Return vs Nifty]))/_xlfn.STDEV.P(Table2[1M Return vs Nifty])</f>
        <v>-0.16736618264596112</v>
      </c>
      <c r="K562">
        <v>3.2235646781724099</v>
      </c>
      <c r="L562">
        <f>(Table2[[#This Row],[6M Return vs Nifty]]-AVERAGE(Table2[6M Return vs Nifty]))/_xlfn.STDEV.P(Table2[6M Return vs Nifty])</f>
        <v>-0.11948261942345927</v>
      </c>
      <c r="M562">
        <v>-0.48260768602402698</v>
      </c>
      <c r="N562">
        <f>(Table2[[#This Row],[1W Return vs Nifty]]-AVERAGE(Table2[1W Return vs Nifty]))/_xlfn.STDEV.P(Table2[1W Return vs Nifty])</f>
        <v>-0.26176415810949266</v>
      </c>
      <c r="O562">
        <v>41211.910000000003</v>
      </c>
      <c r="P562">
        <v>40252.466805783602</v>
      </c>
      <c r="Q562">
        <v>38401.868920266497</v>
      </c>
      <c r="R562">
        <v>59.371355619623799</v>
      </c>
      <c r="S562" s="2">
        <f>(Table2[[#This Row],[Close Price]]-Table2[[#This Row],[20D EMA]])/Table2[[#This Row],[20D EMA]]</f>
        <v>1.7022749006294382E-2</v>
      </c>
      <c r="T562" s="2">
        <f>(Table2[[#This Row],[Close Price]]-Table2[[#This Row],[50D EMA]])/Table2[[#This Row],[50D EMA]]</f>
        <v>4.126413425121412E-2</v>
      </c>
      <c r="U562" s="2">
        <f>(Table2[[#This Row],[Close Price]]-Table2[[#This Row],[200D EMA]])/Table2[[#This Row],[200D EMA]]</f>
        <v>9.1442973440291883E-2</v>
      </c>
      <c r="V562">
        <v>0.56180099291360897</v>
      </c>
      <c r="W562">
        <v>41554.15</v>
      </c>
      <c r="X562">
        <v>42345</v>
      </c>
      <c r="Y562">
        <v>41554.15</v>
      </c>
      <c r="Z562">
        <v>42345</v>
      </c>
      <c r="AA562">
        <v>39586.5</v>
      </c>
      <c r="AB562">
        <v>42922</v>
      </c>
      <c r="AC562" s="2">
        <f>(Table2[[#This Row],[Close Price]]/Table2[[#This Row],[Day Low]])-1</f>
        <v>8.6465491413010298E-3</v>
      </c>
      <c r="AD562" s="2">
        <f>(Table2[[#This Row],[Day High]]/Table2[[#This Row],[Close Price]])-1</f>
        <v>1.0296217562620225E-2</v>
      </c>
      <c r="AE562" s="2">
        <f>(Table2[[#This Row],[Close Price]]/Table2[[#This Row],[Current Week Low]])-1</f>
        <v>8.6465491413010298E-3</v>
      </c>
      <c r="AF562" s="2">
        <f>(Table2[[#This Row],[Current Week High]]/Table2[[#This Row],[Close Price]])-1</f>
        <v>1.0296217562620225E-2</v>
      </c>
      <c r="AG562" s="2">
        <f>(Table2[[#This Row],[Close Price]]/Table2[[#This Row],[Current Month Low]])-1</f>
        <v>5.8781402750937684E-2</v>
      </c>
      <c r="AH562" s="2">
        <f>(Table2[[#This Row],[Current Month High]]/Table2[[#This Row],[Close Price]])-1</f>
        <v>2.4062681549717357E-2</v>
      </c>
      <c r="AI562">
        <v>2.40626815497173</v>
      </c>
      <c r="AJ562">
        <v>26.741417082828701</v>
      </c>
      <c r="AK562" t="str">
        <f>IF(AND(Table2[[#This Row],[20D EMA]]&gt;Table2[[#This Row],[50D EMA]],Table2[[#This Row],[50D EMA]]&gt;Table2[[#This Row],[200D EMA]]),"Uptrend","Downtrend/NoTrend")</f>
        <v>Uptrend</v>
      </c>
      <c r="AL562">
        <v>-0.02</v>
      </c>
      <c r="AM562" t="s">
        <v>10339</v>
      </c>
      <c r="AN562">
        <v>1.51</v>
      </c>
      <c r="AO562" t="s">
        <v>10340</v>
      </c>
      <c r="AP562">
        <v>-5.8014871420639996E-3</v>
      </c>
      <c r="AQ562">
        <f>(Table2[[#This Row],[Sharpe Ratio]]-AVERAGE(Table2[Sharpe Ratio]))/_xlfn.STDEV.P(Table2[Sharpe Ratio])</f>
        <v>-0.81680895788744745</v>
      </c>
      <c r="AR5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-2.2034422665012827</v>
      </c>
      <c r="AS562">
        <f>_xlfn.RANK.AVG(Table2[[#This Row],[1Y Return vs Nifty Z-Score]],Table2[1Y Return vs Nifty Z-Score])</f>
        <v>610</v>
      </c>
      <c r="AT562">
        <f>_xlfn.RANK.AVG(Table2[[#This Row],[6M Return vs Nifty Z-Score]],Table2[6M Return vs Nifty Z-Score])</f>
        <v>350</v>
      </c>
      <c r="AU562">
        <f>_xlfn.RANK.AVG(Table2[[#This Row],[Sharpe Ratio Z-Score]],Table2[Sharpe Ratio Z-Score])</f>
        <v>584</v>
      </c>
      <c r="AV562">
        <f>(Table2[[#This Row],[Rank 1Y]]+Table2[[#This Row],[Rank 6M]]+Table2[[#This Row],[Rank Sharpe]])/3</f>
        <v>514.66666666666663</v>
      </c>
    </row>
    <row r="563" spans="1:48" x14ac:dyDescent="0.3">
      <c r="A563" t="s">
        <v>1047</v>
      </c>
      <c r="B563" t="s">
        <v>1048</v>
      </c>
      <c r="C563" t="s">
        <v>10305</v>
      </c>
      <c r="D563" t="s">
        <v>80</v>
      </c>
      <c r="E563">
        <v>13008.55733087</v>
      </c>
      <c r="F563">
        <v>629.95000000000005</v>
      </c>
      <c r="G563">
        <v>-41.615057930943401</v>
      </c>
      <c r="H563">
        <f>(Table2[[#This Row],[1Y Return vs Nifty]]-AVERAGE(Table2[1Y Return vs Nifty]))/_xlfn.STDEV.P(Table2[1Y Return vs Nifty])</f>
        <v>-1.1172428920498068</v>
      </c>
      <c r="I563">
        <v>5.4428011296021097</v>
      </c>
      <c r="J563">
        <f>(Table2[[#This Row],[1M Return vs Nifty]]-AVERAGE(Table2[1M Return vs Nifty]))/_xlfn.STDEV.P(Table2[1M Return vs Nifty])</f>
        <v>0.36783317764940854</v>
      </c>
      <c r="K563">
        <v>-3.45315846965442</v>
      </c>
      <c r="L563">
        <f>(Table2[[#This Row],[6M Return vs Nifty]]-AVERAGE(Table2[6M Return vs Nifty]))/_xlfn.STDEV.P(Table2[6M Return vs Nifty])</f>
        <v>-0.3485823719968959</v>
      </c>
      <c r="M563">
        <v>-1.7505074215818399</v>
      </c>
      <c r="N563">
        <f>(Table2[[#This Row],[1W Return vs Nifty]]-AVERAGE(Table2[1W Return vs Nifty]))/_xlfn.STDEV.P(Table2[1W Return vs Nifty])</f>
        <v>-0.53322501202293848</v>
      </c>
      <c r="O563">
        <v>614.75</v>
      </c>
      <c r="P563">
        <v>618.30150735650795</v>
      </c>
      <c r="Q563">
        <v>646.29890040753105</v>
      </c>
      <c r="R563">
        <v>64.746785056563795</v>
      </c>
      <c r="S563" s="2">
        <f>(Table2[[#This Row],[Close Price]]-Table2[[#This Row],[20D EMA]])/Table2[[#This Row],[20D EMA]]</f>
        <v>2.4725498169987873E-2</v>
      </c>
      <c r="T563" s="2">
        <f>(Table2[[#This Row],[Close Price]]-Table2[[#This Row],[50D EMA]])/Table2[[#This Row],[50D EMA]]</f>
        <v>1.8839502257230724E-2</v>
      </c>
      <c r="U563" s="2">
        <f>(Table2[[#This Row],[Close Price]]-Table2[[#This Row],[200D EMA]])/Table2[[#This Row],[200D EMA]]</f>
        <v>-2.5296190968640084E-2</v>
      </c>
      <c r="V563">
        <v>2.64390227474065</v>
      </c>
      <c r="W563">
        <v>622.9</v>
      </c>
      <c r="X563">
        <v>638.5</v>
      </c>
      <c r="Y563">
        <v>622.9</v>
      </c>
      <c r="Z563">
        <v>638.5</v>
      </c>
      <c r="AA563">
        <v>570.20000000000005</v>
      </c>
      <c r="AB563">
        <v>672</v>
      </c>
      <c r="AC563" s="2">
        <f>(Table2[[#This Row],[Close Price]]/Table2[[#This Row],[Day Low]])-1</f>
        <v>1.1318028576015493E-2</v>
      </c>
      <c r="AD563" s="2">
        <f>(Table2[[#This Row],[Day High]]/Table2[[#This Row],[Close Price]])-1</f>
        <v>1.3572505754424924E-2</v>
      </c>
      <c r="AE563" s="2">
        <f>(Table2[[#This Row],[Close Price]]/Table2[[#This Row],[Current Week Low]])-1</f>
        <v>1.1318028576015493E-2</v>
      </c>
      <c r="AF563" s="2">
        <f>(Table2[[#This Row],[Current Week High]]/Table2[[#This Row],[Close Price]])-1</f>
        <v>1.3572505754424924E-2</v>
      </c>
      <c r="AG563" s="2">
        <f>(Table2[[#This Row],[Close Price]]/Table2[[#This Row],[Current Month Low]])-1</f>
        <v>0.10478779375657665</v>
      </c>
      <c r="AH563" s="2">
        <f>(Table2[[#This Row],[Current Month High]]/Table2[[#This Row],[Close Price]])-1</f>
        <v>6.6751329470592813E-2</v>
      </c>
      <c r="AI563">
        <v>30.8040320660369</v>
      </c>
      <c r="AJ563">
        <v>24.928111056023798</v>
      </c>
      <c r="AK563" t="str">
        <f>IF(AND(Table2[[#This Row],[20D EMA]]&gt;Table2[[#This Row],[50D EMA]],Table2[[#This Row],[50D EMA]]&gt;Table2[[#This Row],[200D EMA]]),"Uptrend","Downtrend/NoTrend")</f>
        <v>Downtrend/NoTrend</v>
      </c>
      <c r="AL563">
        <v>-0.14000000000000001</v>
      </c>
      <c r="AM563" t="s">
        <v>10339</v>
      </c>
      <c r="AN563">
        <v>6.74</v>
      </c>
      <c r="AO563" t="s">
        <v>10340</v>
      </c>
      <c r="AP563">
        <v>4.7260145628707E-2</v>
      </c>
      <c r="AQ563">
        <f>(Table2[[#This Row],[Sharpe Ratio]]-AVERAGE(Table2[Sharpe Ratio]))/_xlfn.STDEV.P(Table2[Sharpe Ratio])</f>
        <v>-0.21158287303412129</v>
      </c>
      <c r="AR5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3">
        <f>_xlfn.RANK.AVG(Table2[[#This Row],[1Y Return vs Nifty Z-Score]],Table2[1Y Return vs Nifty Z-Score])</f>
        <v>694</v>
      </c>
      <c r="AT563">
        <f>_xlfn.RANK.AVG(Table2[[#This Row],[6M Return vs Nifty Z-Score]],Table2[6M Return vs Nifty Z-Score])</f>
        <v>443</v>
      </c>
      <c r="AU563">
        <f>_xlfn.RANK.AVG(Table2[[#This Row],[Sharpe Ratio Z-Score]],Table2[Sharpe Ratio Z-Score])</f>
        <v>407</v>
      </c>
      <c r="AV563">
        <f>(Table2[[#This Row],[Rank 1Y]]+Table2[[#This Row],[Rank 6M]]+Table2[[#This Row],[Rank Sharpe]])/3</f>
        <v>514.66666666666663</v>
      </c>
    </row>
    <row r="564" spans="1:48" x14ac:dyDescent="0.3">
      <c r="A564" t="s">
        <v>1629</v>
      </c>
      <c r="B564" t="s">
        <v>1630</v>
      </c>
      <c r="C564" t="s">
        <v>10299</v>
      </c>
      <c r="D564" t="s">
        <v>51</v>
      </c>
      <c r="E564">
        <v>5559.7691249999998</v>
      </c>
      <c r="F564">
        <v>604.75</v>
      </c>
      <c r="G564">
        <v>-16.154513049919998</v>
      </c>
      <c r="H564">
        <f>(Table2[[#This Row],[1Y Return vs Nifty]]-AVERAGE(Table2[1Y Return vs Nifty]))/_xlfn.STDEV.P(Table2[1Y Return vs Nifty])</f>
        <v>-0.71346635053753571</v>
      </c>
      <c r="I564">
        <v>6.1725373816398399</v>
      </c>
      <c r="J564">
        <f>(Table2[[#This Row],[1M Return vs Nifty]]-AVERAGE(Table2[1M Return vs Nifty]))/_xlfn.STDEV.P(Table2[1M Return vs Nifty])</f>
        <v>0.43647251261081049</v>
      </c>
      <c r="K564">
        <v>4.6326531521619998</v>
      </c>
      <c r="L564">
        <f>(Table2[[#This Row],[6M Return vs Nifty]]-AVERAGE(Table2[6M Return vs Nifty]))/_xlfn.STDEV.P(Table2[6M Return vs Nifty])</f>
        <v>-7.1132281451130736E-2</v>
      </c>
      <c r="M564">
        <v>10.8175741996304</v>
      </c>
      <c r="N564">
        <f>(Table2[[#This Row],[1W Return vs Nifty]]-AVERAGE(Table2[1W Return vs Nifty]))/_xlfn.STDEV.P(Table2[1W Return vs Nifty])</f>
        <v>2.1576361604081473</v>
      </c>
      <c r="O564">
        <v>531.84</v>
      </c>
      <c r="P564">
        <v>521.21756692450595</v>
      </c>
      <c r="Q564">
        <v>505.89335706161597</v>
      </c>
      <c r="R564">
        <v>88.464221759548195</v>
      </c>
      <c r="S564" s="2">
        <f>(Table2[[#This Row],[Close Price]]-Table2[[#This Row],[20D EMA]])/Table2[[#This Row],[20D EMA]]</f>
        <v>0.13709010228640187</v>
      </c>
      <c r="T564" s="2">
        <f>(Table2[[#This Row],[Close Price]]-Table2[[#This Row],[50D EMA]])/Table2[[#This Row],[50D EMA]]</f>
        <v>0.1602640401557936</v>
      </c>
      <c r="U564" s="2">
        <f>(Table2[[#This Row],[Close Price]]-Table2[[#This Row],[200D EMA]])/Table2[[#This Row],[200D EMA]]</f>
        <v>0.19541004355655858</v>
      </c>
      <c r="V564">
        <v>2.7795216817342099</v>
      </c>
      <c r="W564">
        <v>556.1</v>
      </c>
      <c r="X564">
        <v>632.5</v>
      </c>
      <c r="Y564">
        <v>556.1</v>
      </c>
      <c r="Z564">
        <v>632.5</v>
      </c>
      <c r="AA564">
        <v>492.05</v>
      </c>
      <c r="AB564">
        <v>632.5</v>
      </c>
      <c r="AC564" s="2">
        <f>(Table2[[#This Row],[Close Price]]/Table2[[#This Row],[Day Low]])-1</f>
        <v>8.7484265419888407E-2</v>
      </c>
      <c r="AD564" s="2">
        <f>(Table2[[#This Row],[Day High]]/Table2[[#This Row],[Close Price]])-1</f>
        <v>4.5886730053741109E-2</v>
      </c>
      <c r="AE564" s="2">
        <f>(Table2[[#This Row],[Close Price]]/Table2[[#This Row],[Current Week Low]])-1</f>
        <v>8.7484265419888407E-2</v>
      </c>
      <c r="AF564" s="2">
        <f>(Table2[[#This Row],[Current Week High]]/Table2[[#This Row],[Close Price]])-1</f>
        <v>4.5886730053741109E-2</v>
      </c>
      <c r="AG564" s="2">
        <f>(Table2[[#This Row],[Close Price]]/Table2[[#This Row],[Current Month Low]])-1</f>
        <v>0.22904176404836907</v>
      </c>
      <c r="AH564" s="2">
        <f>(Table2[[#This Row],[Current Month High]]/Table2[[#This Row],[Close Price]])-1</f>
        <v>4.5886730053741109E-2</v>
      </c>
      <c r="AI564">
        <v>4.58867300537411</v>
      </c>
      <c r="AJ564">
        <v>40.296949309824797</v>
      </c>
      <c r="AK564" t="str">
        <f>IF(AND(Table2[[#This Row],[20D EMA]]&gt;Table2[[#This Row],[50D EMA]],Table2[[#This Row],[50D EMA]]&gt;Table2[[#This Row],[200D EMA]]),"Uptrend","Downtrend/NoTrend")</f>
        <v>Uptrend</v>
      </c>
      <c r="AL564">
        <v>7.0000000000000007E-2</v>
      </c>
      <c r="AM564" t="s">
        <v>10340</v>
      </c>
      <c r="AN564">
        <v>19.670000000000002</v>
      </c>
      <c r="AO564" t="s">
        <v>10340</v>
      </c>
      <c r="AP564">
        <v>-3.5507710429547999E-2</v>
      </c>
      <c r="AQ564">
        <f>(Table2[[#This Row],[Sharpe Ratio]]-AVERAGE(Table2[Sharpe Ratio]))/_xlfn.STDEV.P(Table2[Sharpe Ratio])</f>
        <v>-1.1556409967305186</v>
      </c>
      <c r="AR5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0.65386904429977255</v>
      </c>
      <c r="AS564">
        <f>_xlfn.RANK.AVG(Table2[[#This Row],[1Y Return vs Nifty Z-Score]],Table2[1Y Return vs Nifty Z-Score])</f>
        <v>575</v>
      </c>
      <c r="AT564">
        <f>_xlfn.RANK.AVG(Table2[[#This Row],[6M Return vs Nifty Z-Score]],Table2[6M Return vs Nifty Z-Score])</f>
        <v>332</v>
      </c>
      <c r="AU564">
        <f>_xlfn.RANK.AVG(Table2[[#This Row],[Sharpe Ratio Z-Score]],Table2[Sharpe Ratio Z-Score])</f>
        <v>646</v>
      </c>
      <c r="AV564">
        <f>(Table2[[#This Row],[Rank 1Y]]+Table2[[#This Row],[Rank 6M]]+Table2[[#This Row],[Rank Sharpe]])/3</f>
        <v>517.66666666666663</v>
      </c>
    </row>
    <row r="565" spans="1:48" x14ac:dyDescent="0.3">
      <c r="A565" t="s">
        <v>669</v>
      </c>
      <c r="B565" t="s">
        <v>670</v>
      </c>
      <c r="C565" t="s">
        <v>10308</v>
      </c>
      <c r="D565" t="s">
        <v>171</v>
      </c>
      <c r="E565">
        <v>27339.169973569999</v>
      </c>
      <c r="F565">
        <v>1073.1500000000001</v>
      </c>
      <c r="G565">
        <v>-26.207732392453199</v>
      </c>
      <c r="H565">
        <f>(Table2[[#This Row],[1Y Return vs Nifty]]-AVERAGE(Table2[1Y Return vs Nifty]))/_xlfn.STDEV.P(Table2[1Y Return vs Nifty])</f>
        <v>-0.8728994717123234</v>
      </c>
      <c r="I565">
        <v>1.09617965196726</v>
      </c>
      <c r="J565">
        <f>(Table2[[#This Row],[1M Return vs Nifty]]-AVERAGE(Table2[1M Return vs Nifty]))/_xlfn.STDEV.P(Table2[1M Return vs Nifty])</f>
        <v>-4.1012082156015948E-2</v>
      </c>
      <c r="K565">
        <v>-2.16036199610331</v>
      </c>
      <c r="L565">
        <f>(Table2[[#This Row],[6M Return vs Nifty]]-AVERAGE(Table2[6M Return vs Nifty]))/_xlfn.STDEV.P(Table2[6M Return vs Nifty])</f>
        <v>-0.30422238497021015</v>
      </c>
      <c r="M565">
        <v>0.46326433736480399</v>
      </c>
      <c r="N565">
        <f>(Table2[[#This Row],[1W Return vs Nifty]]-AVERAGE(Table2[1W Return vs Nifty]))/_xlfn.STDEV.P(Table2[1W Return vs Nifty])</f>
        <v>-5.9250331533918801E-2</v>
      </c>
      <c r="O565">
        <v>1061.81</v>
      </c>
      <c r="P565">
        <v>1069.11423175861</v>
      </c>
      <c r="Q565">
        <v>1058.8145702915699</v>
      </c>
      <c r="R565">
        <v>57.424864922045103</v>
      </c>
      <c r="S565" s="2">
        <f>(Table2[[#This Row],[Close Price]]-Table2[[#This Row],[20D EMA]])/Table2[[#This Row],[20D EMA]]</f>
        <v>1.0679876814119424E-2</v>
      </c>
      <c r="T565" s="2">
        <f>(Table2[[#This Row],[Close Price]]-Table2[[#This Row],[50D EMA]])/Table2[[#This Row],[50D EMA]]</f>
        <v>3.7748709366178406E-3</v>
      </c>
      <c r="U565" s="2">
        <f>(Table2[[#This Row],[Close Price]]-Table2[[#This Row],[200D EMA]])/Table2[[#This Row],[200D EMA]]</f>
        <v>1.3539131506740203E-2</v>
      </c>
      <c r="V565">
        <v>0.43643948997950999</v>
      </c>
      <c r="W565">
        <v>1071</v>
      </c>
      <c r="X565">
        <v>1083</v>
      </c>
      <c r="Y565">
        <v>1071</v>
      </c>
      <c r="Z565">
        <v>1083</v>
      </c>
      <c r="AA565">
        <v>1011.1</v>
      </c>
      <c r="AB565">
        <v>1133</v>
      </c>
      <c r="AC565" s="2">
        <f>(Table2[[#This Row],[Close Price]]/Table2[[#This Row],[Day Low]])-1</f>
        <v>2.0074696545284709E-3</v>
      </c>
      <c r="AD565" s="2">
        <f>(Table2[[#This Row],[Day High]]/Table2[[#This Row],[Close Price]])-1</f>
        <v>9.1785864045099697E-3</v>
      </c>
      <c r="AE565" s="2">
        <f>(Table2[[#This Row],[Close Price]]/Table2[[#This Row],[Current Week Low]])-1</f>
        <v>2.0074696545284709E-3</v>
      </c>
      <c r="AF565" s="2">
        <f>(Table2[[#This Row],[Current Week High]]/Table2[[#This Row],[Close Price]])-1</f>
        <v>9.1785864045099697E-3</v>
      </c>
      <c r="AG565" s="2">
        <f>(Table2[[#This Row],[Close Price]]/Table2[[#This Row],[Current Month Low]])-1</f>
        <v>6.1368806250618135E-2</v>
      </c>
      <c r="AH565" s="2">
        <f>(Table2[[#This Row],[Current Month High]]/Table2[[#This Row],[Close Price]])-1</f>
        <v>5.5770395564459729E-2</v>
      </c>
      <c r="AI565">
        <v>25.7047011135442</v>
      </c>
      <c r="AJ565">
        <v>15.021436227223999</v>
      </c>
      <c r="AK565" t="str">
        <f>IF(AND(Table2[[#This Row],[20D EMA]]&gt;Table2[[#This Row],[50D EMA]],Table2[[#This Row],[50D EMA]]&gt;Table2[[#This Row],[200D EMA]]),"Uptrend","Downtrend/NoTrend")</f>
        <v>Downtrend/NoTrend</v>
      </c>
      <c r="AL565">
        <v>-0.06</v>
      </c>
      <c r="AM565" t="s">
        <v>10339</v>
      </c>
      <c r="AN565">
        <v>1.91</v>
      </c>
      <c r="AO565" t="s">
        <v>10340</v>
      </c>
      <c r="AP565">
        <v>1.1653182245528E-2</v>
      </c>
      <c r="AQ565">
        <f>(Table2[[#This Row],[Sharpe Ratio]]-AVERAGE(Table2[Sharpe Ratio]))/_xlfn.STDEV.P(Table2[Sharpe Ratio])</f>
        <v>-0.61771932071969149</v>
      </c>
      <c r="AR5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5">
        <f>_xlfn.RANK.AVG(Table2[[#This Row],[1Y Return vs Nifty Z-Score]],Table2[1Y Return vs Nifty Z-Score])</f>
        <v>625</v>
      </c>
      <c r="AT565">
        <f>_xlfn.RANK.AVG(Table2[[#This Row],[6M Return vs Nifty Z-Score]],Table2[6M Return vs Nifty Z-Score])</f>
        <v>428</v>
      </c>
      <c r="AU565">
        <f>_xlfn.RANK.AVG(Table2[[#This Row],[Sharpe Ratio Z-Score]],Table2[Sharpe Ratio Z-Score])</f>
        <v>501</v>
      </c>
      <c r="AV565">
        <f>(Table2[[#This Row],[Rank 1Y]]+Table2[[#This Row],[Rank 6M]]+Table2[[#This Row],[Rank Sharpe]])/3</f>
        <v>518</v>
      </c>
    </row>
    <row r="566" spans="1:48" x14ac:dyDescent="0.3">
      <c r="A566" t="s">
        <v>1206</v>
      </c>
      <c r="B566" t="s">
        <v>1207</v>
      </c>
      <c r="C566" t="s">
        <v>10297</v>
      </c>
      <c r="D566" t="s">
        <v>995</v>
      </c>
      <c r="E566">
        <v>9971.9745865050008</v>
      </c>
      <c r="F566">
        <v>46.85</v>
      </c>
      <c r="G566">
        <v>-26.964635774906</v>
      </c>
      <c r="H566">
        <f>(Table2[[#This Row],[1Y Return vs Nifty]]-AVERAGE(Table2[1Y Return vs Nifty]))/_xlfn.STDEV.P(Table2[1Y Return vs Nifty])</f>
        <v>-0.88490313587009728</v>
      </c>
      <c r="I566">
        <v>-7.06823940049137</v>
      </c>
      <c r="J566">
        <f>(Table2[[#This Row],[1M Return vs Nifty]]-AVERAGE(Table2[1M Return vs Nifty]))/_xlfn.STDEV.P(Table2[1M Return vs Nifty])</f>
        <v>-0.80896117683520585</v>
      </c>
      <c r="K566">
        <v>-14.1133004073133</v>
      </c>
      <c r="L566">
        <f>(Table2[[#This Row],[6M Return vs Nifty]]-AVERAGE(Table2[6M Return vs Nifty]))/_xlfn.STDEV.P(Table2[6M Return vs Nifty])</f>
        <v>-0.7143659796503411</v>
      </c>
      <c r="M566">
        <v>-0.57925853716358</v>
      </c>
      <c r="N566">
        <f>(Table2[[#This Row],[1W Return vs Nifty]]-AVERAGE(Table2[1W Return vs Nifty]))/_xlfn.STDEV.P(Table2[1W Return vs Nifty])</f>
        <v>-0.28245737370533114</v>
      </c>
      <c r="O566">
        <v>47.5</v>
      </c>
      <c r="P566">
        <v>47.371954301429199</v>
      </c>
      <c r="Q566">
        <v>46.670952415294103</v>
      </c>
      <c r="R566">
        <v>44.456837264832501</v>
      </c>
      <c r="S566" s="2">
        <f>(Table2[[#This Row],[Close Price]]-Table2[[#This Row],[20D EMA]])/Table2[[#This Row],[20D EMA]]</f>
        <v>-1.3684210526315759E-2</v>
      </c>
      <c r="T566" s="2">
        <f>(Table2[[#This Row],[Close Price]]-Table2[[#This Row],[50D EMA]])/Table2[[#This Row],[50D EMA]]</f>
        <v>-1.101821339495487E-2</v>
      </c>
      <c r="U566" s="2">
        <f>(Table2[[#This Row],[Close Price]]-Table2[[#This Row],[200D EMA]])/Table2[[#This Row],[200D EMA]]</f>
        <v>3.836381634398027E-3</v>
      </c>
      <c r="V566">
        <v>0.46634321097492698</v>
      </c>
      <c r="W566">
        <v>46.71</v>
      </c>
      <c r="X566">
        <v>47.44</v>
      </c>
      <c r="Y566">
        <v>46.71</v>
      </c>
      <c r="Z566">
        <v>47.44</v>
      </c>
      <c r="AA566">
        <v>44.18</v>
      </c>
      <c r="AB566">
        <v>51.19</v>
      </c>
      <c r="AC566" s="2">
        <f>(Table2[[#This Row],[Close Price]]/Table2[[#This Row],[Day Low]])-1</f>
        <v>2.9972168700491686E-3</v>
      </c>
      <c r="AD566" s="2">
        <f>(Table2[[#This Row],[Day High]]/Table2[[#This Row],[Close Price]])-1</f>
        <v>1.2593383137673442E-2</v>
      </c>
      <c r="AE566" s="2">
        <f>(Table2[[#This Row],[Close Price]]/Table2[[#This Row],[Current Week Low]])-1</f>
        <v>2.9972168700491686E-3</v>
      </c>
      <c r="AF566" s="2">
        <f>(Table2[[#This Row],[Current Week High]]/Table2[[#This Row],[Close Price]])-1</f>
        <v>1.2593383137673442E-2</v>
      </c>
      <c r="AG566" s="2">
        <f>(Table2[[#This Row],[Close Price]]/Table2[[#This Row],[Current Month Low]])-1</f>
        <v>6.0434585785423378E-2</v>
      </c>
      <c r="AH566" s="2">
        <f>(Table2[[#This Row],[Current Month High]]/Table2[[#This Row],[Close Price]])-1</f>
        <v>9.2636072572038319E-2</v>
      </c>
      <c r="AI566">
        <v>22.198505869797199</v>
      </c>
      <c r="AJ566">
        <v>28.180574555403499</v>
      </c>
      <c r="AK566" t="str">
        <f>IF(AND(Table2[[#This Row],[20D EMA]]&gt;Table2[[#This Row],[50D EMA]],Table2[[#This Row],[50D EMA]]&gt;Table2[[#This Row],[200D EMA]]),"Uptrend","Downtrend/NoTrend")</f>
        <v>Uptrend</v>
      </c>
      <c r="AL566">
        <v>7.0000000000000007E-2</v>
      </c>
      <c r="AM566" t="s">
        <v>10340</v>
      </c>
      <c r="AN566">
        <v>1.34</v>
      </c>
      <c r="AO566" t="s">
        <v>10340</v>
      </c>
      <c r="AP566">
        <v>5.9315698518685997E-2</v>
      </c>
      <c r="AQ566">
        <f>(Table2[[#This Row],[Sharpe Ratio]]-AVERAGE(Table2[Sharpe Ratio]))/_xlfn.STDEV.P(Table2[Sharpe Ratio])</f>
        <v>-7.4076077721871164E-2</v>
      </c>
      <c r="AR5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-2.7647637437828467</v>
      </c>
      <c r="AS566">
        <f>_xlfn.RANK.AVG(Table2[[#This Row],[1Y Return vs Nifty Z-Score]],Table2[1Y Return vs Nifty Z-Score])</f>
        <v>631</v>
      </c>
      <c r="AT566">
        <f>_xlfn.RANK.AVG(Table2[[#This Row],[6M Return vs Nifty Z-Score]],Table2[6M Return vs Nifty Z-Score])</f>
        <v>555</v>
      </c>
      <c r="AU566">
        <f>_xlfn.RANK.AVG(Table2[[#This Row],[Sharpe Ratio Z-Score]],Table2[Sharpe Ratio Z-Score])</f>
        <v>370</v>
      </c>
      <c r="AV566">
        <f>(Table2[[#This Row],[Rank 1Y]]+Table2[[#This Row],[Rank 6M]]+Table2[[#This Row],[Rank Sharpe]])/3</f>
        <v>518.66666666666663</v>
      </c>
    </row>
    <row r="567" spans="1:48" x14ac:dyDescent="0.3">
      <c r="A567" t="s">
        <v>1763</v>
      </c>
      <c r="B567" t="s">
        <v>1764</v>
      </c>
      <c r="C567" t="s">
        <v>10303</v>
      </c>
      <c r="D567" t="s">
        <v>304</v>
      </c>
      <c r="E567">
        <v>4562.5713548240001</v>
      </c>
      <c r="F567">
        <v>207.34</v>
      </c>
      <c r="G567">
        <v>14.7699210977812</v>
      </c>
      <c r="H567">
        <f>(Table2[[#This Row],[1Y Return vs Nifty]]-AVERAGE(Table2[1Y Return vs Nifty]))/_xlfn.STDEV.P(Table2[1Y Return vs Nifty])</f>
        <v>-0.22303846980158873</v>
      </c>
      <c r="I567">
        <v>17.173752466846</v>
      </c>
      <c r="J567">
        <f>(Table2[[#This Row],[1M Return vs Nifty]]-AVERAGE(Table2[1M Return vs Nifty]))/_xlfn.STDEV.P(Table2[1M Return vs Nifty])</f>
        <v>1.4712519758857852</v>
      </c>
      <c r="K567">
        <v>-22.337579221202901</v>
      </c>
      <c r="L567">
        <f>(Table2[[#This Row],[6M Return vs Nifty]]-AVERAGE(Table2[6M Return vs Nifty]))/_xlfn.STDEV.P(Table2[6M Return vs Nifty])</f>
        <v>-0.9965673229800156</v>
      </c>
      <c r="M567">
        <v>4.4465281912668502</v>
      </c>
      <c r="N567">
        <f>(Table2[[#This Row],[1W Return vs Nifty]]-AVERAGE(Table2[1W Return vs Nifty]))/_xlfn.STDEV.P(Table2[1W Return vs Nifty])</f>
        <v>0.79357751976860891</v>
      </c>
      <c r="O567">
        <v>195.19</v>
      </c>
      <c r="P567">
        <v>190.95581381726601</v>
      </c>
      <c r="Q567">
        <v>184.86243558778</v>
      </c>
      <c r="R567">
        <v>68.637522026906595</v>
      </c>
      <c r="S567" s="2">
        <f>(Table2[[#This Row],[Close Price]]-Table2[[#This Row],[20D EMA]])/Table2[[#This Row],[20D EMA]]</f>
        <v>6.2247041344331192E-2</v>
      </c>
      <c r="T567" s="2">
        <f>(Table2[[#This Row],[Close Price]]-Table2[[#This Row],[50D EMA]])/Table2[[#This Row],[50D EMA]]</f>
        <v>8.5800928786660277E-2</v>
      </c>
      <c r="U567" s="2">
        <f>(Table2[[#This Row],[Close Price]]-Table2[[#This Row],[200D EMA]])/Table2[[#This Row],[200D EMA]]</f>
        <v>0.12159076202123696</v>
      </c>
      <c r="V567">
        <v>1.1525057707541699</v>
      </c>
      <c r="W567">
        <v>207</v>
      </c>
      <c r="X567">
        <v>211.65</v>
      </c>
      <c r="Y567">
        <v>207</v>
      </c>
      <c r="Z567">
        <v>211.65</v>
      </c>
      <c r="AA567">
        <v>175</v>
      </c>
      <c r="AB567">
        <v>213.99</v>
      </c>
      <c r="AC567" s="2">
        <f>(Table2[[#This Row],[Close Price]]/Table2[[#This Row],[Day Low]])-1</f>
        <v>1.642512077294711E-3</v>
      </c>
      <c r="AD567" s="2">
        <f>(Table2[[#This Row],[Day High]]/Table2[[#This Row],[Close Price]])-1</f>
        <v>2.0787112954567366E-2</v>
      </c>
      <c r="AE567" s="2">
        <f>(Table2[[#This Row],[Close Price]]/Table2[[#This Row],[Current Week Low]])-1</f>
        <v>1.642512077294711E-3</v>
      </c>
      <c r="AF567" s="2">
        <f>(Table2[[#This Row],[Current Week High]]/Table2[[#This Row],[Close Price]])-1</f>
        <v>2.0787112954567366E-2</v>
      </c>
      <c r="AG567" s="2">
        <f>(Table2[[#This Row],[Close Price]]/Table2[[#This Row],[Current Month Low]])-1</f>
        <v>0.18480000000000008</v>
      </c>
      <c r="AH567" s="2">
        <f>(Table2[[#This Row],[Current Month High]]/Table2[[#This Row],[Close Price]])-1</f>
        <v>3.2072923700202649E-2</v>
      </c>
      <c r="AI567">
        <v>14.714960933732</v>
      </c>
      <c r="AJ567">
        <v>62.9390962671905</v>
      </c>
      <c r="AK567" t="str">
        <f>IF(AND(Table2[[#This Row],[20D EMA]]&gt;Table2[[#This Row],[50D EMA]],Table2[[#This Row],[50D EMA]]&gt;Table2[[#This Row],[200D EMA]]),"Uptrend","Downtrend/NoTrend")</f>
        <v>Uptrend</v>
      </c>
      <c r="AL567">
        <v>0.03</v>
      </c>
      <c r="AM567" t="s">
        <v>10340</v>
      </c>
      <c r="AN567">
        <v>9.1300000000000008</v>
      </c>
      <c r="AO567" t="s">
        <v>10340</v>
      </c>
      <c r="AQ567">
        <f>(Table2[[#This Row],[Sharpe Ratio]]-AVERAGE(Table2[Sharpe Ratio]))/_xlfn.STDEV.P(Table2[Sharpe Ratio])</f>
        <v>-0.75063663777647549</v>
      </c>
      <c r="AR5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0.29458706509631427</v>
      </c>
      <c r="AS567">
        <f>_xlfn.RANK.AVG(Table2[[#This Row],[1Y Return vs Nifty Z-Score]],Table2[1Y Return vs Nifty Z-Score])</f>
        <v>361</v>
      </c>
      <c r="AT567">
        <f>_xlfn.RANK.AVG(Table2[[#This Row],[6M Return vs Nifty Z-Score]],Table2[6M Return vs Nifty Z-Score])</f>
        <v>649</v>
      </c>
      <c r="AU567">
        <f>_xlfn.RANK.AVG(Table2[[#This Row],[Sharpe Ratio Z-Score]],Table2[Sharpe Ratio Z-Score])</f>
        <v>547.5</v>
      </c>
      <c r="AV567">
        <f>(Table2[[#This Row],[Rank 1Y]]+Table2[[#This Row],[Rank 6M]]+Table2[[#This Row],[Rank Sharpe]])/3</f>
        <v>519.16666666666663</v>
      </c>
    </row>
    <row r="568" spans="1:48" x14ac:dyDescent="0.3">
      <c r="A568" t="s">
        <v>1941</v>
      </c>
      <c r="B568" t="s">
        <v>1942</v>
      </c>
      <c r="C568" t="s">
        <v>10311</v>
      </c>
      <c r="D568" t="s">
        <v>1595</v>
      </c>
      <c r="E568">
        <v>3592.26531428</v>
      </c>
      <c r="F568">
        <v>158.80000000000001</v>
      </c>
      <c r="G568">
        <v>-27.400067707737399</v>
      </c>
      <c r="H568">
        <f>(Table2[[#This Row],[1Y Return vs Nifty]]-AVERAGE(Table2[1Y Return vs Nifty]))/_xlfn.STDEV.P(Table2[1Y Return vs Nifty])</f>
        <v>-0.89180861258806443</v>
      </c>
      <c r="I568">
        <v>2.3210625874995099</v>
      </c>
      <c r="J568">
        <f>(Table2[[#This Row],[1M Return vs Nifty]]-AVERAGE(Table2[1M Return vs Nifty]))/_xlfn.STDEV.P(Table2[1M Return vs Nifty])</f>
        <v>7.4200982654359468E-2</v>
      </c>
      <c r="K568">
        <v>-9.5033726723109702</v>
      </c>
      <c r="L568">
        <f>(Table2[[#This Row],[6M Return vs Nifty]]-AVERAGE(Table2[6M Return vs Nifty]))/_xlfn.STDEV.P(Table2[6M Return vs Nifty])</f>
        <v>-0.55618459634493744</v>
      </c>
      <c r="M568">
        <v>-1.5372142180718</v>
      </c>
      <c r="N568">
        <f>(Table2[[#This Row],[1W Return vs Nifty]]-AVERAGE(Table2[1W Return vs Nifty]))/_xlfn.STDEV.P(Table2[1W Return vs Nifty])</f>
        <v>-0.48755834490805322</v>
      </c>
      <c r="O568">
        <v>159.62</v>
      </c>
      <c r="P568">
        <v>157.476485323904</v>
      </c>
      <c r="Q568">
        <v>150.53975729515199</v>
      </c>
      <c r="R568">
        <v>47.697949080033503</v>
      </c>
      <c r="S568" s="2">
        <f>(Table2[[#This Row],[Close Price]]-Table2[[#This Row],[20D EMA]])/Table2[[#This Row],[20D EMA]]</f>
        <v>-5.1372008520235131E-3</v>
      </c>
      <c r="T568" s="2">
        <f>(Table2[[#This Row],[Close Price]]-Table2[[#This Row],[50D EMA]])/Table2[[#This Row],[50D EMA]]</f>
        <v>8.4045225760135053E-3</v>
      </c>
      <c r="U568" s="2">
        <f>(Table2[[#This Row],[Close Price]]-Table2[[#This Row],[200D EMA]])/Table2[[#This Row],[200D EMA]]</f>
        <v>5.4870838463308987E-2</v>
      </c>
      <c r="V568">
        <v>1.8945917679114599</v>
      </c>
      <c r="W568">
        <v>156.1</v>
      </c>
      <c r="X568">
        <v>161.25</v>
      </c>
      <c r="Y568">
        <v>156.1</v>
      </c>
      <c r="Z568">
        <v>161.25</v>
      </c>
      <c r="AA568">
        <v>152.65</v>
      </c>
      <c r="AB568">
        <v>179.09</v>
      </c>
      <c r="AC568" s="2">
        <f>(Table2[[#This Row],[Close Price]]/Table2[[#This Row],[Day Low]])-1</f>
        <v>1.7296604740550947E-2</v>
      </c>
      <c r="AD568" s="2">
        <f>(Table2[[#This Row],[Day High]]/Table2[[#This Row],[Close Price]])-1</f>
        <v>1.5428211586901774E-2</v>
      </c>
      <c r="AE568" s="2">
        <f>(Table2[[#This Row],[Close Price]]/Table2[[#This Row],[Current Week Low]])-1</f>
        <v>1.7296604740550947E-2</v>
      </c>
      <c r="AF568" s="2">
        <f>(Table2[[#This Row],[Current Week High]]/Table2[[#This Row],[Close Price]])-1</f>
        <v>1.5428211586901774E-2</v>
      </c>
      <c r="AG568" s="2">
        <f>(Table2[[#This Row],[Close Price]]/Table2[[#This Row],[Current Month Low]])-1</f>
        <v>4.0288241074353026E-2</v>
      </c>
      <c r="AH568" s="2">
        <f>(Table2[[#This Row],[Current Month High]]/Table2[[#This Row],[Close Price]])-1</f>
        <v>0.12777078085642302</v>
      </c>
      <c r="AI568">
        <v>12.7770780856423</v>
      </c>
      <c r="AJ568">
        <v>23.100775193798398</v>
      </c>
      <c r="AK568" t="str">
        <f>IF(AND(Table2[[#This Row],[20D EMA]]&gt;Table2[[#This Row],[50D EMA]],Table2[[#This Row],[50D EMA]]&gt;Table2[[#This Row],[200D EMA]]),"Uptrend","Downtrend/NoTrend")</f>
        <v>Uptrend</v>
      </c>
      <c r="AL568">
        <v>0</v>
      </c>
      <c r="AM568" t="s">
        <v>10341</v>
      </c>
      <c r="AN568">
        <v>-5.04</v>
      </c>
      <c r="AO568" t="s">
        <v>10339</v>
      </c>
      <c r="AP568">
        <v>4.1225266505504003E-2</v>
      </c>
      <c r="AQ568">
        <f>(Table2[[#This Row],[Sharpe Ratio]]-AVERAGE(Table2[Sharpe Ratio]))/_xlfn.STDEV.P(Table2[Sharpe Ratio])</f>
        <v>-0.28041728452081766</v>
      </c>
      <c r="AR5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-2.1417678557075135</v>
      </c>
      <c r="AS568">
        <f>_xlfn.RANK.AVG(Table2[[#This Row],[1Y Return vs Nifty Z-Score]],Table2[1Y Return vs Nifty Z-Score])</f>
        <v>632</v>
      </c>
      <c r="AT568">
        <f>_xlfn.RANK.AVG(Table2[[#This Row],[6M Return vs Nifty Z-Score]],Table2[6M Return vs Nifty Z-Score])</f>
        <v>509</v>
      </c>
      <c r="AU568">
        <f>_xlfn.RANK.AVG(Table2[[#This Row],[Sharpe Ratio Z-Score]],Table2[Sharpe Ratio Z-Score])</f>
        <v>422</v>
      </c>
      <c r="AV568">
        <f>(Table2[[#This Row],[Rank 1Y]]+Table2[[#This Row],[Rank 6M]]+Table2[[#This Row],[Rank Sharpe]])/3</f>
        <v>521</v>
      </c>
    </row>
    <row r="569" spans="1:48" x14ac:dyDescent="0.3">
      <c r="A569" t="s">
        <v>771</v>
      </c>
      <c r="B569" t="s">
        <v>772</v>
      </c>
      <c r="C569" t="s">
        <v>10303</v>
      </c>
      <c r="D569" t="s">
        <v>490</v>
      </c>
      <c r="E569">
        <v>21648.458878466001</v>
      </c>
      <c r="F569">
        <v>179.47</v>
      </c>
      <c r="G569">
        <v>-36.925267619874198</v>
      </c>
      <c r="H569">
        <f>(Table2[[#This Row],[1Y Return vs Nifty]]-AVERAGE(Table2[1Y Return vs Nifty]))/_xlfn.STDEV.P(Table2[1Y Return vs Nifty])</f>
        <v>-1.0428679200658937</v>
      </c>
      <c r="I569">
        <v>2.0827642324595801</v>
      </c>
      <c r="J569">
        <f>(Table2[[#This Row],[1M Return vs Nifty]]-AVERAGE(Table2[1M Return vs Nifty]))/_xlfn.STDEV.P(Table2[1M Return vs Nifty])</f>
        <v>5.1786527340316586E-2</v>
      </c>
      <c r="K569">
        <v>-2.4781598297785998</v>
      </c>
      <c r="L569">
        <f>(Table2[[#This Row],[6M Return vs Nifty]]-AVERAGE(Table2[6M Return vs Nifty]))/_xlfn.STDEV.P(Table2[6M Return vs Nifty])</f>
        <v>-0.31512704635145683</v>
      </c>
      <c r="M569">
        <v>6.3580848212323904</v>
      </c>
      <c r="N569">
        <f>(Table2[[#This Row],[1W Return vs Nifty]]-AVERAGE(Table2[1W Return vs Nifty]))/_xlfn.STDEV.P(Table2[1W Return vs Nifty])</f>
        <v>1.2028471019931517</v>
      </c>
      <c r="O569">
        <v>175.4</v>
      </c>
      <c r="P569">
        <v>172.336102057636</v>
      </c>
      <c r="Q569">
        <v>171.30190130743301</v>
      </c>
      <c r="R569">
        <v>58.214351953903403</v>
      </c>
      <c r="S569" s="2">
        <f>(Table2[[#This Row],[Close Price]]-Table2[[#This Row],[20D EMA]])/Table2[[#This Row],[20D EMA]]</f>
        <v>2.3204104903078639E-2</v>
      </c>
      <c r="T569" s="2">
        <f>(Table2[[#This Row],[Close Price]]-Table2[[#This Row],[50D EMA]])/Table2[[#This Row],[50D EMA]]</f>
        <v>4.1395261104247003E-2</v>
      </c>
      <c r="U569" s="2">
        <f>(Table2[[#This Row],[Close Price]]-Table2[[#This Row],[200D EMA]])/Table2[[#This Row],[200D EMA]]</f>
        <v>4.7682475385418047E-2</v>
      </c>
      <c r="V569">
        <v>1.38655038401024</v>
      </c>
      <c r="W569">
        <v>178.88</v>
      </c>
      <c r="X569">
        <v>188.5</v>
      </c>
      <c r="Y569">
        <v>178.88</v>
      </c>
      <c r="Z569">
        <v>188.5</v>
      </c>
      <c r="AA569">
        <v>165.66</v>
      </c>
      <c r="AB569">
        <v>191.33</v>
      </c>
      <c r="AC569" s="2">
        <f>(Table2[[#This Row],[Close Price]]/Table2[[#This Row],[Day Low]])-1</f>
        <v>3.2983005366726825E-3</v>
      </c>
      <c r="AD569" s="2">
        <f>(Table2[[#This Row],[Day High]]/Table2[[#This Row],[Close Price]])-1</f>
        <v>5.0314815846659533E-2</v>
      </c>
      <c r="AE569" s="2">
        <f>(Table2[[#This Row],[Close Price]]/Table2[[#This Row],[Current Week Low]])-1</f>
        <v>3.2983005366726825E-3</v>
      </c>
      <c r="AF569" s="2">
        <f>(Table2[[#This Row],[Current Week High]]/Table2[[#This Row],[Close Price]])-1</f>
        <v>5.0314815846659533E-2</v>
      </c>
      <c r="AG569" s="2">
        <f>(Table2[[#This Row],[Close Price]]/Table2[[#This Row],[Current Month Low]])-1</f>
        <v>8.3363515634431895E-2</v>
      </c>
      <c r="AH569" s="2">
        <f>(Table2[[#This Row],[Current Month High]]/Table2[[#This Row],[Close Price]])-1</f>
        <v>6.6083467989078937E-2</v>
      </c>
      <c r="AI569">
        <v>26.762132947010599</v>
      </c>
      <c r="AJ569">
        <v>26.165202108963001</v>
      </c>
      <c r="AK569" t="str">
        <f>IF(AND(Table2[[#This Row],[20D EMA]]&gt;Table2[[#This Row],[50D EMA]],Table2[[#This Row],[50D EMA]]&gt;Table2[[#This Row],[200D EMA]]),"Uptrend","Downtrend/NoTrend")</f>
        <v>Uptrend</v>
      </c>
      <c r="AL569">
        <v>0.01</v>
      </c>
      <c r="AM569" t="s">
        <v>10340</v>
      </c>
      <c r="AN569">
        <v>1.51</v>
      </c>
      <c r="AO569" t="s">
        <v>10340</v>
      </c>
      <c r="AP569">
        <v>2.9552982879942E-2</v>
      </c>
      <c r="AQ569">
        <f>(Table2[[#This Row],[Sharpe Ratio]]-AVERAGE(Table2[Sharpe Ratio]))/_xlfn.STDEV.P(Table2[Sharpe Ratio])</f>
        <v>-0.41355247375472093</v>
      </c>
      <c r="AR5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-0.5169138108386031</v>
      </c>
      <c r="AS569">
        <f>_xlfn.RANK.AVG(Table2[[#This Row],[1Y Return vs Nifty Z-Score]],Table2[1Y Return vs Nifty Z-Score])</f>
        <v>682</v>
      </c>
      <c r="AT569">
        <f>_xlfn.RANK.AVG(Table2[[#This Row],[6M Return vs Nifty Z-Score]],Table2[6M Return vs Nifty Z-Score])</f>
        <v>432</v>
      </c>
      <c r="AU569">
        <f>_xlfn.RANK.AVG(Table2[[#This Row],[Sharpe Ratio Z-Score]],Table2[Sharpe Ratio Z-Score])</f>
        <v>453</v>
      </c>
      <c r="AV569">
        <f>(Table2[[#This Row],[Rank 1Y]]+Table2[[#This Row],[Rank 6M]]+Table2[[#This Row],[Rank Sharpe]])/3</f>
        <v>522.33333333333337</v>
      </c>
    </row>
    <row r="570" spans="1:48" x14ac:dyDescent="0.3">
      <c r="A570" t="s">
        <v>1620</v>
      </c>
      <c r="B570" t="s">
        <v>1621</v>
      </c>
      <c r="C570" t="s">
        <v>10308</v>
      </c>
      <c r="D570" t="s">
        <v>297</v>
      </c>
      <c r="E570">
        <v>5653.1747174399998</v>
      </c>
      <c r="F570">
        <v>769.8</v>
      </c>
      <c r="G570">
        <v>-15.469266246993</v>
      </c>
      <c r="H570">
        <f>(Table2[[#This Row],[1Y Return vs Nifty]]-AVERAGE(Table2[1Y Return vs Nifty]))/_xlfn.STDEV.P(Table2[1Y Return vs Nifty])</f>
        <v>-0.70259908177085562</v>
      </c>
      <c r="I570">
        <v>-2.7482325683260802</v>
      </c>
      <c r="J570">
        <f>(Table2[[#This Row],[1M Return vs Nifty]]-AVERAGE(Table2[1M Return vs Nifty]))/_xlfn.STDEV.P(Table2[1M Return vs Nifty])</f>
        <v>-0.40261930309586064</v>
      </c>
      <c r="K570">
        <v>-18.347688528940701</v>
      </c>
      <c r="L570">
        <f>(Table2[[#This Row],[6M Return vs Nifty]]-AVERAGE(Table2[6M Return vs Nifty]))/_xlfn.STDEV.P(Table2[6M Return vs Nifty])</f>
        <v>-0.85966139620216986</v>
      </c>
      <c r="M570">
        <v>4.7511591680228697</v>
      </c>
      <c r="N570">
        <f>(Table2[[#This Row],[1W Return vs Nifty]]-AVERAGE(Table2[1W Return vs Nifty]))/_xlfn.STDEV.P(Table2[1W Return vs Nifty])</f>
        <v>0.85879985774969092</v>
      </c>
      <c r="O570">
        <v>760.44</v>
      </c>
      <c r="P570">
        <v>766.54680331413999</v>
      </c>
      <c r="Q570">
        <v>760.90977161219803</v>
      </c>
      <c r="R570">
        <v>57.948868011019698</v>
      </c>
      <c r="S570" s="2">
        <f>(Table2[[#This Row],[Close Price]]-Table2[[#This Row],[20D EMA]])/Table2[[#This Row],[20D EMA]]</f>
        <v>1.2308663405396743E-2</v>
      </c>
      <c r="T570" s="2">
        <f>(Table2[[#This Row],[Close Price]]-Table2[[#This Row],[50D EMA]])/Table2[[#This Row],[50D EMA]]</f>
        <v>4.2439635411626172E-3</v>
      </c>
      <c r="U570" s="2">
        <f>(Table2[[#This Row],[Close Price]]-Table2[[#This Row],[200D EMA]])/Table2[[#This Row],[200D EMA]]</f>
        <v>1.1683682769595027E-2</v>
      </c>
      <c r="V570">
        <v>0.76525908186282399</v>
      </c>
      <c r="W570">
        <v>766.05</v>
      </c>
      <c r="X570">
        <v>777.55</v>
      </c>
      <c r="Y570">
        <v>766.05</v>
      </c>
      <c r="Z570">
        <v>777.55</v>
      </c>
      <c r="AA570">
        <v>709.45</v>
      </c>
      <c r="AB570">
        <v>805.2</v>
      </c>
      <c r="AC570" s="2">
        <f>(Table2[[#This Row],[Close Price]]/Table2[[#This Row],[Day Low]])-1</f>
        <v>4.8952418249461616E-3</v>
      </c>
      <c r="AD570" s="2">
        <f>(Table2[[#This Row],[Day High]]/Table2[[#This Row],[Close Price]])-1</f>
        <v>1.0067550012990312E-2</v>
      </c>
      <c r="AE570" s="2">
        <f>(Table2[[#This Row],[Close Price]]/Table2[[#This Row],[Current Week Low]])-1</f>
        <v>4.8952418249461616E-3</v>
      </c>
      <c r="AF570" s="2">
        <f>(Table2[[#This Row],[Current Week High]]/Table2[[#This Row],[Close Price]])-1</f>
        <v>1.0067550012990312E-2</v>
      </c>
      <c r="AG570" s="2">
        <f>(Table2[[#This Row],[Close Price]]/Table2[[#This Row],[Current Month Low]])-1</f>
        <v>8.5065896116709894E-2</v>
      </c>
      <c r="AH570" s="2">
        <f>(Table2[[#This Row],[Current Month High]]/Table2[[#This Row],[Close Price]])-1</f>
        <v>4.5985970381917429E-2</v>
      </c>
      <c r="AI570">
        <v>12.860483242400599</v>
      </c>
      <c r="AJ570">
        <v>19.3488372093023</v>
      </c>
      <c r="AK570" t="str">
        <f>IF(AND(Table2[[#This Row],[20D EMA]]&gt;Table2[[#This Row],[50D EMA]],Table2[[#This Row],[50D EMA]]&gt;Table2[[#This Row],[200D EMA]]),"Uptrend","Downtrend/NoTrend")</f>
        <v>Downtrend/NoTrend</v>
      </c>
      <c r="AL570">
        <v>0.02</v>
      </c>
      <c r="AM570" t="s">
        <v>10340</v>
      </c>
      <c r="AN570">
        <v>2.83</v>
      </c>
      <c r="AO570" t="s">
        <v>10340</v>
      </c>
      <c r="AP570">
        <v>5.2265795330360999E-2</v>
      </c>
      <c r="AQ570">
        <f>(Table2[[#This Row],[Sharpe Ratio]]-AVERAGE(Table2[Sharpe Ratio]))/_xlfn.STDEV.P(Table2[Sharpe Ratio])</f>
        <v>-0.15448795128214499</v>
      </c>
      <c r="AR5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0">
        <f>_xlfn.RANK.AVG(Table2[[#This Row],[1Y Return vs Nifty Z-Score]],Table2[1Y Return vs Nifty Z-Score])</f>
        <v>570</v>
      </c>
      <c r="AT570">
        <f>_xlfn.RANK.AVG(Table2[[#This Row],[6M Return vs Nifty Z-Score]],Table2[6M Return vs Nifty Z-Score])</f>
        <v>607</v>
      </c>
      <c r="AU570">
        <f>_xlfn.RANK.AVG(Table2[[#This Row],[Sharpe Ratio Z-Score]],Table2[Sharpe Ratio Z-Score])</f>
        <v>390</v>
      </c>
      <c r="AV570">
        <f>(Table2[[#This Row],[Rank 1Y]]+Table2[[#This Row],[Rank 6M]]+Table2[[#This Row],[Rank Sharpe]])/3</f>
        <v>522.33333333333337</v>
      </c>
    </row>
    <row r="571" spans="1:48" x14ac:dyDescent="0.3">
      <c r="A571" t="s">
        <v>1214</v>
      </c>
      <c r="B571" t="s">
        <v>1215</v>
      </c>
      <c r="C571" t="s">
        <v>10295</v>
      </c>
      <c r="D571" t="s">
        <v>523</v>
      </c>
      <c r="E571">
        <v>9801.2545729350004</v>
      </c>
      <c r="F571">
        <v>102.55</v>
      </c>
      <c r="G571">
        <v>4.1460865742613198</v>
      </c>
      <c r="H571">
        <f>(Table2[[#This Row],[1Y Return vs Nifty]]-AVERAGE(Table2[1Y Return vs Nifty]))/_xlfn.STDEV.P(Table2[1Y Return vs Nifty])</f>
        <v>-0.39152092693481172</v>
      </c>
      <c r="I571">
        <v>-9.0793032720203506</v>
      </c>
      <c r="J571">
        <f>(Table2[[#This Row],[1M Return vs Nifty]]-AVERAGE(Table2[1M Return vs Nifty]))/_xlfn.STDEV.P(Table2[1M Return vs Nifty])</f>
        <v>-0.99812279011834926</v>
      </c>
      <c r="K571">
        <v>-11.522680732885499</v>
      </c>
      <c r="L571">
        <f>(Table2[[#This Row],[6M Return vs Nifty]]-AVERAGE(Table2[6M Return vs Nifty]))/_xlfn.STDEV.P(Table2[6M Return vs Nifty])</f>
        <v>-0.62547352248496291</v>
      </c>
      <c r="M571">
        <v>-2.2596966115161301</v>
      </c>
      <c r="N571">
        <f>(Table2[[#This Row],[1W Return vs Nifty]]-AVERAGE(Table2[1W Return vs Nifty]))/_xlfn.STDEV.P(Table2[1W Return vs Nifty])</f>
        <v>-0.64224383143474806</v>
      </c>
      <c r="O571">
        <v>95.6</v>
      </c>
      <c r="P571">
        <v>93.485609137301594</v>
      </c>
      <c r="Q571">
        <v>88.476843468582601</v>
      </c>
      <c r="R571">
        <v>71.618755419030293</v>
      </c>
      <c r="S571" s="2">
        <f>(Table2[[#This Row],[Close Price]]-Table2[[#This Row],[20D EMA]])/Table2[[#This Row],[20D EMA]]</f>
        <v>7.2698744769874507E-2</v>
      </c>
      <c r="T571" s="2">
        <f>(Table2[[#This Row],[Close Price]]-Table2[[#This Row],[50D EMA]])/Table2[[#This Row],[50D EMA]]</f>
        <v>9.6960280265014923E-2</v>
      </c>
      <c r="U571" s="2">
        <f>(Table2[[#This Row],[Close Price]]-Table2[[#This Row],[200D EMA]])/Table2[[#This Row],[200D EMA]]</f>
        <v>0.15906033691645721</v>
      </c>
      <c r="V571">
        <v>1.51598191898104</v>
      </c>
      <c r="W571">
        <v>92.31</v>
      </c>
      <c r="X571">
        <v>105.9</v>
      </c>
      <c r="Y571">
        <v>92.31</v>
      </c>
      <c r="Z571">
        <v>105.9</v>
      </c>
      <c r="AA571">
        <v>89.87</v>
      </c>
      <c r="AB571">
        <v>105.9</v>
      </c>
      <c r="AC571" s="2">
        <f>(Table2[[#This Row],[Close Price]]/Table2[[#This Row],[Day Low]])-1</f>
        <v>0.11093056006933155</v>
      </c>
      <c r="AD571" s="2">
        <f>(Table2[[#This Row],[Day High]]/Table2[[#This Row],[Close Price]])-1</f>
        <v>3.2666991711360449E-2</v>
      </c>
      <c r="AE571" s="2">
        <f>(Table2[[#This Row],[Close Price]]/Table2[[#This Row],[Current Week Low]])-1</f>
        <v>0.11093056006933155</v>
      </c>
      <c r="AF571" s="2">
        <f>(Table2[[#This Row],[Current Week High]]/Table2[[#This Row],[Close Price]])-1</f>
        <v>3.2666991711360449E-2</v>
      </c>
      <c r="AG571" s="2">
        <f>(Table2[[#This Row],[Close Price]]/Table2[[#This Row],[Current Month Low]])-1</f>
        <v>0.14109268944030262</v>
      </c>
      <c r="AH571" s="2">
        <f>(Table2[[#This Row],[Current Month High]]/Table2[[#This Row],[Close Price]])-1</f>
        <v>3.2666991711360449E-2</v>
      </c>
      <c r="AI571">
        <v>11.9941491955143</v>
      </c>
      <c r="AJ571">
        <v>48.623188405797002</v>
      </c>
      <c r="AK571" t="str">
        <f>IF(AND(Table2[[#This Row],[20D EMA]]&gt;Table2[[#This Row],[50D EMA]],Table2[[#This Row],[50D EMA]]&gt;Table2[[#This Row],[200D EMA]]),"Uptrend","Downtrend/NoTrend")</f>
        <v>Uptrend</v>
      </c>
      <c r="AL571">
        <v>0.24</v>
      </c>
      <c r="AM571" t="s">
        <v>10340</v>
      </c>
      <c r="AN571">
        <v>4.7699999999999996</v>
      </c>
      <c r="AO571" t="s">
        <v>10340</v>
      </c>
      <c r="AP571">
        <v>-2.3342552791722999E-2</v>
      </c>
      <c r="AQ571">
        <f>(Table2[[#This Row],[Sharpe Ratio]]-AVERAGE(Table2[Sharpe Ratio]))/_xlfn.STDEV.P(Table2[Sharpe Ratio])</f>
        <v>-1.0168840391266791</v>
      </c>
      <c r="AR5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-3.6742451100995508</v>
      </c>
      <c r="AS571">
        <f>_xlfn.RANK.AVG(Table2[[#This Row],[1Y Return vs Nifty Z-Score]],Table2[1Y Return vs Nifty Z-Score])</f>
        <v>422</v>
      </c>
      <c r="AT571">
        <f>_xlfn.RANK.AVG(Table2[[#This Row],[6M Return vs Nifty Z-Score]],Table2[6M Return vs Nifty Z-Score])</f>
        <v>530</v>
      </c>
      <c r="AU571">
        <f>_xlfn.RANK.AVG(Table2[[#This Row],[Sharpe Ratio Z-Score]],Table2[Sharpe Ratio Z-Score])</f>
        <v>617</v>
      </c>
      <c r="AV571">
        <f>(Table2[[#This Row],[Rank 1Y]]+Table2[[#This Row],[Rank 6M]]+Table2[[#This Row],[Rank Sharpe]])/3</f>
        <v>523</v>
      </c>
    </row>
    <row r="572" spans="1:48" x14ac:dyDescent="0.3">
      <c r="A572" t="s">
        <v>543</v>
      </c>
      <c r="B572" t="s">
        <v>544</v>
      </c>
      <c r="C572" t="s">
        <v>10295</v>
      </c>
      <c r="D572" t="s">
        <v>37</v>
      </c>
      <c r="E572">
        <v>37029.089354445001</v>
      </c>
      <c r="F572">
        <v>1072.95</v>
      </c>
      <c r="G572">
        <v>-14.142937547318301</v>
      </c>
      <c r="H572">
        <f>(Table2[[#This Row],[1Y Return vs Nifty]]-AVERAGE(Table2[1Y Return vs Nifty]))/_xlfn.STDEV.P(Table2[1Y Return vs Nifty])</f>
        <v>-0.68156495159942021</v>
      </c>
      <c r="I572">
        <v>-4.2816985152875304</v>
      </c>
      <c r="J572">
        <f>(Table2[[#This Row],[1M Return vs Nifty]]-AVERAGE(Table2[1M Return vs Nifty]))/_xlfn.STDEV.P(Table2[1M Return vs Nifty])</f>
        <v>-0.54685783104547425</v>
      </c>
      <c r="K572">
        <v>2.9059189765855402</v>
      </c>
      <c r="L572">
        <f>(Table2[[#This Row],[6M Return vs Nifty]]-AVERAGE(Table2[6M Return vs Nifty]))/_xlfn.STDEV.P(Table2[6M Return vs Nifty])</f>
        <v>-0.13038206066556826</v>
      </c>
      <c r="M572">
        <v>1.29054947802001</v>
      </c>
      <c r="N572">
        <f>(Table2[[#This Row],[1W Return vs Nifty]]-AVERAGE(Table2[1W Return vs Nifty]))/_xlfn.STDEV.P(Table2[1W Return vs Nifty])</f>
        <v>0.11787371417255445</v>
      </c>
      <c r="O572">
        <v>1054.5999999999999</v>
      </c>
      <c r="P572">
        <v>1038.07437051745</v>
      </c>
      <c r="Q572">
        <v>976.13027971491204</v>
      </c>
      <c r="R572">
        <v>58.368884733405501</v>
      </c>
      <c r="S572" s="2">
        <f>(Table2[[#This Row],[Close Price]]-Table2[[#This Row],[20D EMA]])/Table2[[#This Row],[20D EMA]]</f>
        <v>1.7399962070927498E-2</v>
      </c>
      <c r="T572" s="2">
        <f>(Table2[[#This Row],[Close Price]]-Table2[[#This Row],[50D EMA]])/Table2[[#This Row],[50D EMA]]</f>
        <v>3.3596465217771966E-2</v>
      </c>
      <c r="U572" s="2">
        <f>(Table2[[#This Row],[Close Price]]-Table2[[#This Row],[200D EMA]])/Table2[[#This Row],[200D EMA]]</f>
        <v>9.9187293230331014E-2</v>
      </c>
      <c r="V572">
        <v>1.1245186381555501</v>
      </c>
      <c r="W572">
        <v>1060</v>
      </c>
      <c r="X572">
        <v>1075.75</v>
      </c>
      <c r="Y572">
        <v>1060</v>
      </c>
      <c r="Z572">
        <v>1075.75</v>
      </c>
      <c r="AA572">
        <v>985.05</v>
      </c>
      <c r="AB572">
        <v>1131.95</v>
      </c>
      <c r="AC572" s="2">
        <f>(Table2[[#This Row],[Close Price]]/Table2[[#This Row],[Day Low]])-1</f>
        <v>1.2216981132075588E-2</v>
      </c>
      <c r="AD572" s="2">
        <f>(Table2[[#This Row],[Day High]]/Table2[[#This Row],[Close Price]])-1</f>
        <v>2.6096276620530823E-3</v>
      </c>
      <c r="AE572" s="2">
        <f>(Table2[[#This Row],[Close Price]]/Table2[[#This Row],[Current Week Low]])-1</f>
        <v>1.2216981132075588E-2</v>
      </c>
      <c r="AF572" s="2">
        <f>(Table2[[#This Row],[Current Week High]]/Table2[[#This Row],[Close Price]])-1</f>
        <v>2.6096276620530823E-3</v>
      </c>
      <c r="AG572" s="2">
        <f>(Table2[[#This Row],[Close Price]]/Table2[[#This Row],[Current Month Low]])-1</f>
        <v>8.9234049033044105E-2</v>
      </c>
      <c r="AH572" s="2">
        <f>(Table2[[#This Row],[Current Month High]]/Table2[[#This Row],[Close Price]])-1</f>
        <v>5.4988582878978454E-2</v>
      </c>
      <c r="AI572">
        <v>5.5501188312595904</v>
      </c>
      <c r="AJ572">
        <v>25.601404741000799</v>
      </c>
      <c r="AK572" t="str">
        <f>IF(AND(Table2[[#This Row],[20D EMA]]&gt;Table2[[#This Row],[50D EMA]],Table2[[#This Row],[50D EMA]]&gt;Table2[[#This Row],[200D EMA]]),"Uptrend","Downtrend/NoTrend")</f>
        <v>Uptrend</v>
      </c>
      <c r="AL572">
        <v>7.0000000000000007E-2</v>
      </c>
      <c r="AM572" t="s">
        <v>10340</v>
      </c>
      <c r="AN572">
        <v>-1.03</v>
      </c>
      <c r="AO572" t="s">
        <v>10339</v>
      </c>
      <c r="AP572">
        <v>-4.2224443719040002E-2</v>
      </c>
      <c r="AQ572">
        <f>(Table2[[#This Row],[Sharpe Ratio]]-AVERAGE(Table2[Sharpe Ratio]))/_xlfn.STDEV.P(Table2[Sharpe Ratio])</f>
        <v>-1.2322527023929672</v>
      </c>
      <c r="AR5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-2.4731838315308754</v>
      </c>
      <c r="AS572">
        <f>_xlfn.RANK.AVG(Table2[[#This Row],[1Y Return vs Nifty Z-Score]],Table2[1Y Return vs Nifty Z-Score])</f>
        <v>558</v>
      </c>
      <c r="AT572">
        <f>_xlfn.RANK.AVG(Table2[[#This Row],[6M Return vs Nifty Z-Score]],Table2[6M Return vs Nifty Z-Score])</f>
        <v>358</v>
      </c>
      <c r="AU572">
        <f>_xlfn.RANK.AVG(Table2[[#This Row],[Sharpe Ratio Z-Score]],Table2[Sharpe Ratio Z-Score])</f>
        <v>655</v>
      </c>
      <c r="AV572">
        <f>(Table2[[#This Row],[Rank 1Y]]+Table2[[#This Row],[Rank 6M]]+Table2[[#This Row],[Rank Sharpe]])/3</f>
        <v>523.66666666666663</v>
      </c>
    </row>
    <row r="573" spans="1:48" x14ac:dyDescent="0.3">
      <c r="A573" t="s">
        <v>782</v>
      </c>
      <c r="B573" t="s">
        <v>783</v>
      </c>
      <c r="C573" t="s">
        <v>10293</v>
      </c>
      <c r="D573" t="s">
        <v>178</v>
      </c>
      <c r="E573">
        <v>21267.947818320001</v>
      </c>
      <c r="F573">
        <v>376.95</v>
      </c>
      <c r="G573">
        <v>6.1662061237734198</v>
      </c>
      <c r="H573">
        <f>(Table2[[#This Row],[1Y Return vs Nifty]]-AVERAGE(Table2[1Y Return vs Nifty]))/_xlfn.STDEV.P(Table2[1Y Return vs Nifty])</f>
        <v>-0.35948402870836116</v>
      </c>
      <c r="I573">
        <v>1.65024529307838</v>
      </c>
      <c r="J573">
        <f>(Table2[[#This Row],[1M Return vs Nifty]]-AVERAGE(Table2[1M Return vs Nifty]))/_xlfn.STDEV.P(Table2[1M Return vs Nifty])</f>
        <v>1.1103592547868395E-2</v>
      </c>
      <c r="K573">
        <v>-10.625268980840699</v>
      </c>
      <c r="L573">
        <f>(Table2[[#This Row],[6M Return vs Nifty]]-AVERAGE(Table2[6M Return vs Nifty]))/_xlfn.STDEV.P(Table2[6M Return vs Nifty])</f>
        <v>-0.59468045142331838</v>
      </c>
      <c r="M573">
        <v>2.7561717334806199</v>
      </c>
      <c r="N573">
        <f>(Table2[[#This Row],[1W Return vs Nifty]]-AVERAGE(Table2[1W Return vs Nifty]))/_xlfn.STDEV.P(Table2[1W Return vs Nifty])</f>
        <v>0.43166750860603109</v>
      </c>
      <c r="O573">
        <v>333.06</v>
      </c>
      <c r="P573">
        <v>324.49124687711799</v>
      </c>
      <c r="Q573">
        <v>316.59642466042999</v>
      </c>
      <c r="R573">
        <v>87.6075419879311</v>
      </c>
      <c r="S573" s="2">
        <f>(Table2[[#This Row],[Close Price]]-Table2[[#This Row],[20D EMA]])/Table2[[#This Row],[20D EMA]]</f>
        <v>0.13177805800756617</v>
      </c>
      <c r="T573" s="2">
        <f>(Table2[[#This Row],[Close Price]]-Table2[[#This Row],[50D EMA]])/Table2[[#This Row],[50D EMA]]</f>
        <v>0.16166461692801123</v>
      </c>
      <c r="U573" s="2">
        <f>(Table2[[#This Row],[Close Price]]-Table2[[#This Row],[200D EMA]])/Table2[[#This Row],[200D EMA]]</f>
        <v>0.1906325234225342</v>
      </c>
      <c r="V573">
        <v>1.95257931731262</v>
      </c>
      <c r="W573">
        <v>338</v>
      </c>
      <c r="X573">
        <v>388.75</v>
      </c>
      <c r="Y573">
        <v>338</v>
      </c>
      <c r="Z573">
        <v>388.75</v>
      </c>
      <c r="AA573">
        <v>315.39999999999998</v>
      </c>
      <c r="AB573">
        <v>388.75</v>
      </c>
      <c r="AC573" s="2">
        <f>(Table2[[#This Row],[Close Price]]/Table2[[#This Row],[Day Low]])-1</f>
        <v>0.11523668639053253</v>
      </c>
      <c r="AD573" s="2">
        <f>(Table2[[#This Row],[Day High]]/Table2[[#This Row],[Close Price]])-1</f>
        <v>3.1303886457089813E-2</v>
      </c>
      <c r="AE573" s="2">
        <f>(Table2[[#This Row],[Close Price]]/Table2[[#This Row],[Current Week Low]])-1</f>
        <v>0.11523668639053253</v>
      </c>
      <c r="AF573" s="2">
        <f>(Table2[[#This Row],[Current Week High]]/Table2[[#This Row],[Close Price]])-1</f>
        <v>3.1303886457089813E-2</v>
      </c>
      <c r="AG573" s="2">
        <f>(Table2[[#This Row],[Close Price]]/Table2[[#This Row],[Current Month Low]])-1</f>
        <v>0.1951490171211161</v>
      </c>
      <c r="AH573" s="2">
        <f>(Table2[[#This Row],[Current Month High]]/Table2[[#This Row],[Close Price]])-1</f>
        <v>3.1303886457089813E-2</v>
      </c>
      <c r="AI573">
        <v>7.9055577662820102</v>
      </c>
      <c r="AJ573">
        <v>48.113948919449797</v>
      </c>
      <c r="AK573" t="str">
        <f>IF(AND(Table2[[#This Row],[20D EMA]]&gt;Table2[[#This Row],[50D EMA]],Table2[[#This Row],[50D EMA]]&gt;Table2[[#This Row],[200D EMA]]),"Uptrend","Downtrend/NoTrend")</f>
        <v>Uptrend</v>
      </c>
      <c r="AL573">
        <v>0.2</v>
      </c>
      <c r="AM573" t="s">
        <v>10340</v>
      </c>
      <c r="AN573">
        <v>13.3</v>
      </c>
      <c r="AO573" t="s">
        <v>10340</v>
      </c>
      <c r="AP573">
        <v>-3.8211218768735997E-2</v>
      </c>
      <c r="AQ573">
        <f>(Table2[[#This Row],[Sharpe Ratio]]-AVERAGE(Table2[Sharpe Ratio]))/_xlfn.STDEV.P(Table2[Sharpe Ratio])</f>
        <v>-1.1864774727689338</v>
      </c>
      <c r="AR5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-1.697870851746714</v>
      </c>
      <c r="AS573">
        <f>_xlfn.RANK.AVG(Table2[[#This Row],[1Y Return vs Nifty Z-Score]],Table2[1Y Return vs Nifty Z-Score])</f>
        <v>402</v>
      </c>
      <c r="AT573">
        <f>_xlfn.RANK.AVG(Table2[[#This Row],[6M Return vs Nifty Z-Score]],Table2[6M Return vs Nifty Z-Score])</f>
        <v>519</v>
      </c>
      <c r="AU573">
        <f>_xlfn.RANK.AVG(Table2[[#This Row],[Sharpe Ratio Z-Score]],Table2[Sharpe Ratio Z-Score])</f>
        <v>651</v>
      </c>
      <c r="AV573">
        <f>(Table2[[#This Row],[Rank 1Y]]+Table2[[#This Row],[Rank 6M]]+Table2[[#This Row],[Rank Sharpe]])/3</f>
        <v>524</v>
      </c>
    </row>
    <row r="574" spans="1:48" x14ac:dyDescent="0.3">
      <c r="A574" t="s">
        <v>1662</v>
      </c>
      <c r="B574" t="s">
        <v>1663</v>
      </c>
      <c r="C574" t="s">
        <v>10308</v>
      </c>
      <c r="D574" t="s">
        <v>564</v>
      </c>
      <c r="E574">
        <v>5207.1430718800002</v>
      </c>
      <c r="F574">
        <v>941.8</v>
      </c>
      <c r="G574">
        <v>-13.683245604185</v>
      </c>
      <c r="H574">
        <f>(Table2[[#This Row],[1Y Return vs Nifty]]-AVERAGE(Table2[1Y Return vs Nifty]))/_xlfn.STDEV.P(Table2[1Y Return vs Nifty])</f>
        <v>-0.67427473751222045</v>
      </c>
      <c r="I574">
        <v>11.0213999894758</v>
      </c>
      <c r="J574">
        <f>(Table2[[#This Row],[1M Return vs Nifty]]-AVERAGE(Table2[1M Return vs Nifty]))/_xlfn.STDEV.P(Table2[1M Return vs Nifty])</f>
        <v>0.89255880925797415</v>
      </c>
      <c r="K574">
        <v>10.871871670575</v>
      </c>
      <c r="L574">
        <f>(Table2[[#This Row],[6M Return vs Nifty]]-AVERAGE(Table2[6M Return vs Nifty]))/_xlfn.STDEV.P(Table2[6M Return vs Nifty])</f>
        <v>0.14295528623321621</v>
      </c>
      <c r="M574">
        <v>-2.84955395280747</v>
      </c>
      <c r="N574">
        <f>(Table2[[#This Row],[1W Return vs Nifty]]-AVERAGE(Table2[1W Return vs Nifty]))/_xlfn.STDEV.P(Table2[1W Return vs Nifty])</f>
        <v>-0.76853392604038795</v>
      </c>
      <c r="O574">
        <v>894.99</v>
      </c>
      <c r="P574">
        <v>848.37417392178497</v>
      </c>
      <c r="Q574">
        <v>788.89380888438905</v>
      </c>
      <c r="R574">
        <v>69.659946837927606</v>
      </c>
      <c r="S574" s="2">
        <f>(Table2[[#This Row],[Close Price]]-Table2[[#This Row],[20D EMA]])/Table2[[#This Row],[20D EMA]]</f>
        <v>5.2302260360450895E-2</v>
      </c>
      <c r="T574" s="2">
        <f>(Table2[[#This Row],[Close Price]]-Table2[[#This Row],[50D EMA]])/Table2[[#This Row],[50D EMA]]</f>
        <v>0.11012337356562234</v>
      </c>
      <c r="U574" s="2">
        <f>(Table2[[#This Row],[Close Price]]-Table2[[#This Row],[200D EMA]])/Table2[[#This Row],[200D EMA]]</f>
        <v>0.19382354049886966</v>
      </c>
      <c r="V574">
        <v>0.72258218983979094</v>
      </c>
      <c r="W574">
        <v>913.4</v>
      </c>
      <c r="X574">
        <v>954</v>
      </c>
      <c r="Y574">
        <v>913.4</v>
      </c>
      <c r="Z574">
        <v>954</v>
      </c>
      <c r="AA574">
        <v>828.05</v>
      </c>
      <c r="AB574">
        <v>954</v>
      </c>
      <c r="AC574" s="2">
        <f>(Table2[[#This Row],[Close Price]]/Table2[[#This Row],[Day Low]])-1</f>
        <v>3.109262097657095E-2</v>
      </c>
      <c r="AD574" s="2">
        <f>(Table2[[#This Row],[Day High]]/Table2[[#This Row],[Close Price]])-1</f>
        <v>1.2953918029305678E-2</v>
      </c>
      <c r="AE574" s="2">
        <f>(Table2[[#This Row],[Close Price]]/Table2[[#This Row],[Current Week Low]])-1</f>
        <v>3.109262097657095E-2</v>
      </c>
      <c r="AF574" s="2">
        <f>(Table2[[#This Row],[Current Week High]]/Table2[[#This Row],[Close Price]])-1</f>
        <v>1.2953918029305678E-2</v>
      </c>
      <c r="AG574" s="2">
        <f>(Table2[[#This Row],[Close Price]]/Table2[[#This Row],[Current Month Low]])-1</f>
        <v>0.13737093170702264</v>
      </c>
      <c r="AH574" s="2">
        <f>(Table2[[#This Row],[Current Month High]]/Table2[[#This Row],[Close Price]])-1</f>
        <v>1.2953918029305678E-2</v>
      </c>
      <c r="AI574">
        <v>1.29539180293056</v>
      </c>
      <c r="AJ574">
        <v>43.359464190577597</v>
      </c>
      <c r="AK574" t="str">
        <f>IF(AND(Table2[[#This Row],[20D EMA]]&gt;Table2[[#This Row],[50D EMA]],Table2[[#This Row],[50D EMA]]&gt;Table2[[#This Row],[200D EMA]]),"Uptrend","Downtrend/NoTrend")</f>
        <v>Uptrend</v>
      </c>
      <c r="AL574">
        <v>0.27</v>
      </c>
      <c r="AM574" t="s">
        <v>10340</v>
      </c>
      <c r="AN574">
        <v>4.71</v>
      </c>
      <c r="AO574" t="s">
        <v>10340</v>
      </c>
      <c r="AP574">
        <v>-0.124540766759395</v>
      </c>
      <c r="AQ574">
        <f>(Table2[[#This Row],[Sharpe Ratio]]-AVERAGE(Table2[Sharpe Ratio]))/_xlfn.STDEV.P(Table2[Sharpe Ratio])</f>
        <v>-2.1711605970757528</v>
      </c>
      <c r="AR5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-2.578455165137171</v>
      </c>
      <c r="AS574">
        <f>_xlfn.RANK.AVG(Table2[[#This Row],[1Y Return vs Nifty Z-Score]],Table2[1Y Return vs Nifty Z-Score])</f>
        <v>556</v>
      </c>
      <c r="AT574">
        <f>_xlfn.RANK.AVG(Table2[[#This Row],[6M Return vs Nifty Z-Score]],Table2[6M Return vs Nifty Z-Score])</f>
        <v>284</v>
      </c>
      <c r="AU574">
        <f>_xlfn.RANK.AVG(Table2[[#This Row],[Sharpe Ratio Z-Score]],Table2[Sharpe Ratio Z-Score])</f>
        <v>732</v>
      </c>
      <c r="AV574">
        <f>(Table2[[#This Row],[Rank 1Y]]+Table2[[#This Row],[Rank 6M]]+Table2[[#This Row],[Rank Sharpe]])/3</f>
        <v>524</v>
      </c>
    </row>
    <row r="575" spans="1:48" x14ac:dyDescent="0.3">
      <c r="A575" t="s">
        <v>810</v>
      </c>
      <c r="B575" t="s">
        <v>811</v>
      </c>
      <c r="C575" t="s">
        <v>10304</v>
      </c>
      <c r="D575" t="s">
        <v>40</v>
      </c>
      <c r="E575">
        <v>20058.56993754</v>
      </c>
      <c r="F575">
        <v>908.1</v>
      </c>
      <c r="G575">
        <v>-15.116103520605099</v>
      </c>
      <c r="H575">
        <f>(Table2[[#This Row],[1Y Return vs Nifty]]-AVERAGE(Table2[1Y Return vs Nifty]))/_xlfn.STDEV.P(Table2[1Y Return vs Nifty])</f>
        <v>-0.6969983051606804</v>
      </c>
      <c r="I575">
        <v>-6.6006518341862996</v>
      </c>
      <c r="J575">
        <f>(Table2[[#This Row],[1M Return vs Nifty]]-AVERAGE(Table2[1M Return vs Nifty]))/_xlfn.STDEV.P(Table2[1M Return vs Nifty])</f>
        <v>-0.76497967050633975</v>
      </c>
      <c r="K575">
        <v>-5.3093512841361896</v>
      </c>
      <c r="L575">
        <f>(Table2[[#This Row],[6M Return vs Nifty]]-AVERAGE(Table2[6M Return vs Nifty]))/_xlfn.STDEV.P(Table2[6M Return vs Nifty])</f>
        <v>-0.41227429168728741</v>
      </c>
      <c r="M575">
        <v>1.57864983612738</v>
      </c>
      <c r="N575">
        <f>(Table2[[#This Row],[1W Return vs Nifty]]-AVERAGE(Table2[1W Return vs Nifty]))/_xlfn.STDEV.P(Table2[1W Return vs Nifty])</f>
        <v>0.17955680080100034</v>
      </c>
      <c r="O575">
        <v>915.38</v>
      </c>
      <c r="P575">
        <v>916.76121538837299</v>
      </c>
      <c r="Q575">
        <v>858.39162272592102</v>
      </c>
      <c r="R575">
        <v>47.124586216343801</v>
      </c>
      <c r="S575" s="2">
        <f>(Table2[[#This Row],[Close Price]]-Table2[[#This Row],[20D EMA]])/Table2[[#This Row],[20D EMA]]</f>
        <v>-7.9529812755358125E-3</v>
      </c>
      <c r="T575" s="2">
        <f>(Table2[[#This Row],[Close Price]]-Table2[[#This Row],[50D EMA]])/Table2[[#This Row],[50D EMA]]</f>
        <v>-9.4476241391863031E-3</v>
      </c>
      <c r="U575" s="2">
        <f>(Table2[[#This Row],[Close Price]]-Table2[[#This Row],[200D EMA]])/Table2[[#This Row],[200D EMA]]</f>
        <v>5.7908739971418113E-2</v>
      </c>
      <c r="V575">
        <v>1.0339505843633201</v>
      </c>
      <c r="W575">
        <v>903.15</v>
      </c>
      <c r="X575">
        <v>921.55</v>
      </c>
      <c r="Y575">
        <v>903.15</v>
      </c>
      <c r="Z575">
        <v>921.55</v>
      </c>
      <c r="AA575">
        <v>870.65</v>
      </c>
      <c r="AB575">
        <v>961</v>
      </c>
      <c r="AC575" s="2">
        <f>(Table2[[#This Row],[Close Price]]/Table2[[#This Row],[Day Low]])-1</f>
        <v>5.4808171400100303E-3</v>
      </c>
      <c r="AD575" s="2">
        <f>(Table2[[#This Row],[Day High]]/Table2[[#This Row],[Close Price]])-1</f>
        <v>1.481114414712037E-2</v>
      </c>
      <c r="AE575" s="2">
        <f>(Table2[[#This Row],[Close Price]]/Table2[[#This Row],[Current Week Low]])-1</f>
        <v>5.4808171400100303E-3</v>
      </c>
      <c r="AF575" s="2">
        <f>(Table2[[#This Row],[Current Week High]]/Table2[[#This Row],[Close Price]])-1</f>
        <v>1.481114414712037E-2</v>
      </c>
      <c r="AG575" s="2">
        <f>(Table2[[#This Row],[Close Price]]/Table2[[#This Row],[Current Month Low]])-1</f>
        <v>4.3013840234307654E-2</v>
      </c>
      <c r="AH575" s="2">
        <f>(Table2[[#This Row],[Current Month High]]/Table2[[#This Row],[Close Price]])-1</f>
        <v>5.8253496310978869E-2</v>
      </c>
      <c r="AI575">
        <v>12.8730316044488</v>
      </c>
      <c r="AJ575">
        <v>27.685601799775</v>
      </c>
      <c r="AK575" t="str">
        <f>IF(AND(Table2[[#This Row],[20D EMA]]&gt;Table2[[#This Row],[50D EMA]],Table2[[#This Row],[50D EMA]]&gt;Table2[[#This Row],[200D EMA]]),"Uptrend","Downtrend/NoTrend")</f>
        <v>Downtrend/NoTrend</v>
      </c>
      <c r="AL575">
        <v>-0.01</v>
      </c>
      <c r="AM575" t="s">
        <v>10339</v>
      </c>
      <c r="AN575">
        <v>-0.65</v>
      </c>
      <c r="AO575" t="s">
        <v>10339</v>
      </c>
      <c r="AQ575">
        <f>(Table2[[#This Row],[Sharpe Ratio]]-AVERAGE(Table2[Sharpe Ratio]))/_xlfn.STDEV.P(Table2[Sharpe Ratio])</f>
        <v>-0.75063663777647549</v>
      </c>
      <c r="AR5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5">
        <f>_xlfn.RANK.AVG(Table2[[#This Row],[1Y Return vs Nifty Z-Score]],Table2[1Y Return vs Nifty Z-Score])</f>
        <v>563</v>
      </c>
      <c r="AT575">
        <f>_xlfn.RANK.AVG(Table2[[#This Row],[6M Return vs Nifty Z-Score]],Table2[6M Return vs Nifty Z-Score])</f>
        <v>462</v>
      </c>
      <c r="AU575">
        <f>_xlfn.RANK.AVG(Table2[[#This Row],[Sharpe Ratio Z-Score]],Table2[Sharpe Ratio Z-Score])</f>
        <v>547.5</v>
      </c>
      <c r="AV575">
        <f>(Table2[[#This Row],[Rank 1Y]]+Table2[[#This Row],[Rank 6M]]+Table2[[#This Row],[Rank Sharpe]])/3</f>
        <v>524.16666666666663</v>
      </c>
    </row>
    <row r="576" spans="1:48" x14ac:dyDescent="0.3">
      <c r="A576" t="s">
        <v>1468</v>
      </c>
      <c r="B576" t="s">
        <v>1469</v>
      </c>
      <c r="C576" t="s">
        <v>10304</v>
      </c>
      <c r="D576" t="s">
        <v>1470</v>
      </c>
      <c r="E576">
        <v>7117.1150820800003</v>
      </c>
      <c r="F576">
        <v>266.95</v>
      </c>
      <c r="G576">
        <v>-18.427029592454101</v>
      </c>
      <c r="H576">
        <f>(Table2[[#This Row],[1Y Return vs Nifty]]-AVERAGE(Table2[1Y Return vs Nifty]))/_xlfn.STDEV.P(Table2[1Y Return vs Nifty])</f>
        <v>-0.74950599047304056</v>
      </c>
      <c r="I576">
        <v>-7.2362814289984998</v>
      </c>
      <c r="J576">
        <f>(Table2[[#This Row],[1M Return vs Nifty]]-AVERAGE(Table2[1M Return vs Nifty]))/_xlfn.STDEV.P(Table2[1M Return vs Nifty])</f>
        <v>-0.82476728904367269</v>
      </c>
      <c r="K576">
        <v>-22.103330791076999</v>
      </c>
      <c r="L576">
        <f>(Table2[[#This Row],[6M Return vs Nifty]]-AVERAGE(Table2[6M Return vs Nifty]))/_xlfn.STDEV.P(Table2[6M Return vs Nifty])</f>
        <v>-0.98852950919107219</v>
      </c>
      <c r="M576">
        <v>-11.2040347634435</v>
      </c>
      <c r="N576">
        <f>(Table2[[#This Row],[1W Return vs Nifty]]-AVERAGE(Table2[1W Return vs Nifty]))/_xlfn.STDEV.P(Table2[1W Return vs Nifty])</f>
        <v>-2.5572514651768596</v>
      </c>
      <c r="O576">
        <v>277.27</v>
      </c>
      <c r="P576">
        <v>286.62113033621398</v>
      </c>
      <c r="Q576">
        <v>285.84684061388901</v>
      </c>
      <c r="R576">
        <v>40.244769189962398</v>
      </c>
      <c r="S576" s="2">
        <f>(Table2[[#This Row],[Close Price]]-Table2[[#This Row],[20D EMA]])/Table2[[#This Row],[20D EMA]]</f>
        <v>-3.7220038229884206E-2</v>
      </c>
      <c r="T576" s="2">
        <f>(Table2[[#This Row],[Close Price]]-Table2[[#This Row],[50D EMA]])/Table2[[#This Row],[50D EMA]]</f>
        <v>-6.863112399682203E-2</v>
      </c>
      <c r="U576" s="2">
        <f>(Table2[[#This Row],[Close Price]]-Table2[[#This Row],[200D EMA]])/Table2[[#This Row],[200D EMA]]</f>
        <v>-6.6108271734981863E-2</v>
      </c>
      <c r="V576">
        <v>1.4920805382578699</v>
      </c>
      <c r="W576">
        <v>265.85000000000002</v>
      </c>
      <c r="X576">
        <v>271.60000000000002</v>
      </c>
      <c r="Y576">
        <v>265.85000000000002</v>
      </c>
      <c r="Z576">
        <v>271.60000000000002</v>
      </c>
      <c r="AA576">
        <v>262.5</v>
      </c>
      <c r="AB576">
        <v>302.14999999999998</v>
      </c>
      <c r="AC576" s="2">
        <f>(Table2[[#This Row],[Close Price]]/Table2[[#This Row],[Day Low]])-1</f>
        <v>4.1376716193339824E-3</v>
      </c>
      <c r="AD576" s="2">
        <f>(Table2[[#This Row],[Day High]]/Table2[[#This Row],[Close Price]])-1</f>
        <v>1.7418992320659354E-2</v>
      </c>
      <c r="AE576" s="2">
        <f>(Table2[[#This Row],[Close Price]]/Table2[[#This Row],[Current Week Low]])-1</f>
        <v>4.1376716193339824E-3</v>
      </c>
      <c r="AF576" s="2">
        <f>(Table2[[#This Row],[Current Week High]]/Table2[[#This Row],[Close Price]])-1</f>
        <v>1.7418992320659354E-2</v>
      </c>
      <c r="AG576" s="2">
        <f>(Table2[[#This Row],[Close Price]]/Table2[[#This Row],[Current Month Low]])-1</f>
        <v>1.695238095238083E-2</v>
      </c>
      <c r="AH576" s="2">
        <f>(Table2[[#This Row],[Current Month High]]/Table2[[#This Row],[Close Price]])-1</f>
        <v>0.13185989885746396</v>
      </c>
      <c r="AI576">
        <v>36.710994568271197</v>
      </c>
      <c r="AJ576">
        <v>13.114406779661</v>
      </c>
      <c r="AK576" t="str">
        <f>IF(AND(Table2[[#This Row],[20D EMA]]&gt;Table2[[#This Row],[50D EMA]],Table2[[#This Row],[50D EMA]]&gt;Table2[[#This Row],[200D EMA]]),"Uptrend","Downtrend/NoTrend")</f>
        <v>Downtrend/NoTrend</v>
      </c>
      <c r="AL576">
        <v>-0.2</v>
      </c>
      <c r="AM576" t="s">
        <v>10339</v>
      </c>
      <c r="AN576">
        <v>-2.0699999999999998</v>
      </c>
      <c r="AO576" t="s">
        <v>10339</v>
      </c>
      <c r="AP576">
        <v>7.1065501709476994E-2</v>
      </c>
      <c r="AQ576">
        <f>(Table2[[#This Row],[Sharpe Ratio]]-AVERAGE(Table2[Sharpe Ratio]))/_xlfn.STDEV.P(Table2[Sharpe Ratio])</f>
        <v>5.9943307125946955E-2</v>
      </c>
      <c r="AR5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6">
        <f>_xlfn.RANK.AVG(Table2[[#This Row],[1Y Return vs Nifty Z-Score]],Table2[1Y Return vs Nifty Z-Score])</f>
        <v>588</v>
      </c>
      <c r="AT576">
        <f>_xlfn.RANK.AVG(Table2[[#This Row],[6M Return vs Nifty Z-Score]],Table2[6M Return vs Nifty Z-Score])</f>
        <v>648</v>
      </c>
      <c r="AU576">
        <f>_xlfn.RANK.AVG(Table2[[#This Row],[Sharpe Ratio Z-Score]],Table2[Sharpe Ratio Z-Score])</f>
        <v>339</v>
      </c>
      <c r="AV576">
        <f>(Table2[[#This Row],[Rank 1Y]]+Table2[[#This Row],[Rank 6M]]+Table2[[#This Row],[Rank Sharpe]])/3</f>
        <v>525</v>
      </c>
    </row>
    <row r="577" spans="1:48" x14ac:dyDescent="0.3">
      <c r="A577" t="s">
        <v>1794</v>
      </c>
      <c r="B577" t="s">
        <v>1795</v>
      </c>
      <c r="C577" t="s">
        <v>10298</v>
      </c>
      <c r="D577" t="s">
        <v>46</v>
      </c>
      <c r="E577">
        <v>4365.7803908160004</v>
      </c>
      <c r="F577">
        <v>54.08</v>
      </c>
      <c r="G577">
        <v>-34.941449378618898</v>
      </c>
      <c r="H577">
        <f>(Table2[[#This Row],[1Y Return vs Nifty]]-AVERAGE(Table2[1Y Return vs Nifty]))/_xlfn.STDEV.P(Table2[1Y Return vs Nifty])</f>
        <v>-1.0114067210936735</v>
      </c>
      <c r="I577">
        <v>-11.445929933948999</v>
      </c>
      <c r="J577">
        <f>(Table2[[#This Row],[1M Return vs Nifty]]-AVERAGE(Table2[1M Return vs Nifty]))/_xlfn.STDEV.P(Table2[1M Return vs Nifty])</f>
        <v>-1.2207288066388307</v>
      </c>
      <c r="K577">
        <v>-39.827814902362</v>
      </c>
      <c r="L577">
        <f>(Table2[[#This Row],[6M Return vs Nifty]]-AVERAGE(Table2[6M Return vs Nifty]))/_xlfn.STDEV.P(Table2[6M Return vs Nifty])</f>
        <v>-1.5967133194946177</v>
      </c>
      <c r="M577">
        <v>-3.2281362891071401</v>
      </c>
      <c r="N577">
        <f>(Table2[[#This Row],[1W Return vs Nifty]]-AVERAGE(Table2[1W Return vs Nifty]))/_xlfn.STDEV.P(Table2[1W Return vs Nifty])</f>
        <v>-0.84958945543778308</v>
      </c>
      <c r="O577">
        <v>55.61</v>
      </c>
      <c r="P577">
        <v>58.371999556513103</v>
      </c>
      <c r="Q577">
        <v>57.514390058126502</v>
      </c>
      <c r="R577">
        <v>44.588332372078703</v>
      </c>
      <c r="S577" s="2">
        <f>(Table2[[#This Row],[Close Price]]-Table2[[#This Row],[20D EMA]])/Table2[[#This Row],[20D EMA]]</f>
        <v>-2.751303722352097E-2</v>
      </c>
      <c r="T577" s="2">
        <f>(Table2[[#This Row],[Close Price]]-Table2[[#This Row],[50D EMA]])/Table2[[#This Row],[50D EMA]]</f>
        <v>-7.352839699037185E-2</v>
      </c>
      <c r="U577" s="2">
        <f>(Table2[[#This Row],[Close Price]]-Table2[[#This Row],[200D EMA]])/Table2[[#This Row],[200D EMA]]</f>
        <v>-5.9713578717527242E-2</v>
      </c>
      <c r="V577">
        <v>0.76041842153712802</v>
      </c>
      <c r="W577">
        <v>54.01</v>
      </c>
      <c r="X577">
        <v>54.93</v>
      </c>
      <c r="Y577">
        <v>54.01</v>
      </c>
      <c r="Z577">
        <v>54.93</v>
      </c>
      <c r="AA577">
        <v>50.96</v>
      </c>
      <c r="AB577">
        <v>59.98</v>
      </c>
      <c r="AC577" s="2">
        <f>(Table2[[#This Row],[Close Price]]/Table2[[#This Row],[Day Low]])-1</f>
        <v>1.2960562858730373E-3</v>
      </c>
      <c r="AD577" s="2">
        <f>(Table2[[#This Row],[Day High]]/Table2[[#This Row],[Close Price]])-1</f>
        <v>1.5717455621301779E-2</v>
      </c>
      <c r="AE577" s="2">
        <f>(Table2[[#This Row],[Close Price]]/Table2[[#This Row],[Current Week Low]])-1</f>
        <v>1.2960562858730373E-3</v>
      </c>
      <c r="AF577" s="2">
        <f>(Table2[[#This Row],[Current Week High]]/Table2[[#This Row],[Close Price]])-1</f>
        <v>1.5717455621301779E-2</v>
      </c>
      <c r="AG577" s="2">
        <f>(Table2[[#This Row],[Close Price]]/Table2[[#This Row],[Current Month Low]])-1</f>
        <v>6.1224489795918213E-2</v>
      </c>
      <c r="AH577" s="2">
        <f>(Table2[[#This Row],[Current Month High]]/Table2[[#This Row],[Close Price]])-1</f>
        <v>0.10909763313609466</v>
      </c>
      <c r="AI577">
        <v>46.079881656804702</v>
      </c>
      <c r="AJ577">
        <v>28.608799048751401</v>
      </c>
      <c r="AK577" t="str">
        <f>IF(AND(Table2[[#This Row],[20D EMA]]&gt;Table2[[#This Row],[50D EMA]],Table2[[#This Row],[50D EMA]]&gt;Table2[[#This Row],[200D EMA]]),"Uptrend","Downtrend/NoTrend")</f>
        <v>Downtrend/NoTrend</v>
      </c>
      <c r="AL577">
        <v>-0.15</v>
      </c>
      <c r="AM577" t="s">
        <v>10339</v>
      </c>
      <c r="AN577">
        <v>-2.75</v>
      </c>
      <c r="AO577" t="s">
        <v>10339</v>
      </c>
      <c r="AP577">
        <v>0.124113060652583</v>
      </c>
      <c r="AQ577">
        <f>(Table2[[#This Row],[Sharpe Ratio]]-AVERAGE(Table2[Sharpe Ratio]))/_xlfn.STDEV.P(Table2[Sharpe Ratio])</f>
        <v>0.66500886454783548</v>
      </c>
      <c r="AR5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7">
        <f>_xlfn.RANK.AVG(Table2[[#This Row],[1Y Return vs Nifty Z-Score]],Table2[1Y Return vs Nifty Z-Score])</f>
        <v>673</v>
      </c>
      <c r="AT577">
        <f>_xlfn.RANK.AVG(Table2[[#This Row],[6M Return vs Nifty Z-Score]],Table2[6M Return vs Nifty Z-Score])</f>
        <v>723</v>
      </c>
      <c r="AU577">
        <f>_xlfn.RANK.AVG(Table2[[#This Row],[Sharpe Ratio Z-Score]],Table2[Sharpe Ratio Z-Score])</f>
        <v>184</v>
      </c>
      <c r="AV577">
        <f>(Table2[[#This Row],[Rank 1Y]]+Table2[[#This Row],[Rank 6M]]+Table2[[#This Row],[Rank Sharpe]])/3</f>
        <v>526.66666666666663</v>
      </c>
    </row>
    <row r="578" spans="1:48" x14ac:dyDescent="0.3">
      <c r="A578" t="s">
        <v>894</v>
      </c>
      <c r="B578" t="s">
        <v>895</v>
      </c>
      <c r="C578" t="s">
        <v>10294</v>
      </c>
      <c r="D578" t="s">
        <v>21</v>
      </c>
      <c r="E578">
        <v>17225.8541358</v>
      </c>
      <c r="F578">
        <v>620.5</v>
      </c>
      <c r="G578">
        <v>-8.1519756944083905</v>
      </c>
      <c r="H578">
        <f>(Table2[[#This Row],[1Y Return vs Nifty]]-AVERAGE(Table2[1Y Return vs Nifty]))/_xlfn.STDEV.P(Table2[1Y Return vs Nifty])</f>
        <v>-0.58655481459709391</v>
      </c>
      <c r="I578">
        <v>-14.8187860115031</v>
      </c>
      <c r="J578">
        <f>(Table2[[#This Row],[1M Return vs Nifty]]-AVERAGE(Table2[1M Return vs Nifty]))/_xlfn.STDEV.P(Table2[1M Return vs Nifty])</f>
        <v>-1.537981235084535</v>
      </c>
      <c r="K578">
        <v>-39.841994965193699</v>
      </c>
      <c r="L578">
        <f>(Table2[[#This Row],[6M Return vs Nifty]]-AVERAGE(Table2[6M Return vs Nifty]))/_xlfn.STDEV.P(Table2[6M Return vs Nifty])</f>
        <v>-1.5971998828602525</v>
      </c>
      <c r="M578">
        <v>-3.0987904316088599</v>
      </c>
      <c r="N578">
        <f>(Table2[[#This Row],[1W Return vs Nifty]]-AVERAGE(Table2[1W Return vs Nifty]))/_xlfn.STDEV.P(Table2[1W Return vs Nifty])</f>
        <v>-0.82189614819752066</v>
      </c>
      <c r="O578">
        <v>631.76</v>
      </c>
      <c r="P578">
        <v>634.77201174021195</v>
      </c>
      <c r="Q578">
        <v>634.46377864417104</v>
      </c>
      <c r="R578">
        <v>46.240098678799797</v>
      </c>
      <c r="S578" s="2">
        <f>(Table2[[#This Row],[Close Price]]-Table2[[#This Row],[20D EMA]])/Table2[[#This Row],[20D EMA]]</f>
        <v>-1.7823224009117372E-2</v>
      </c>
      <c r="T578" s="2">
        <f>(Table2[[#This Row],[Close Price]]-Table2[[#This Row],[50D EMA]])/Table2[[#This Row],[50D EMA]]</f>
        <v>-2.2483681504932108E-2</v>
      </c>
      <c r="U578" s="2">
        <f>(Table2[[#This Row],[Close Price]]-Table2[[#This Row],[200D EMA]])/Table2[[#This Row],[200D EMA]]</f>
        <v>-2.2008787757767975E-2</v>
      </c>
      <c r="V578">
        <v>0.73420942372333398</v>
      </c>
      <c r="W578">
        <v>618.4</v>
      </c>
      <c r="X578">
        <v>632.4</v>
      </c>
      <c r="Y578">
        <v>618.4</v>
      </c>
      <c r="Z578">
        <v>632.4</v>
      </c>
      <c r="AA578">
        <v>579.35</v>
      </c>
      <c r="AB578">
        <v>730</v>
      </c>
      <c r="AC578" s="2">
        <f>(Table2[[#This Row],[Close Price]]/Table2[[#This Row],[Day Low]])-1</f>
        <v>3.3958602846053676E-3</v>
      </c>
      <c r="AD578" s="2">
        <f>(Table2[[#This Row],[Day High]]/Table2[[#This Row],[Close Price]])-1</f>
        <v>1.9178082191780854E-2</v>
      </c>
      <c r="AE578" s="2">
        <f>(Table2[[#This Row],[Close Price]]/Table2[[#This Row],[Current Week Low]])-1</f>
        <v>3.3958602846053676E-3</v>
      </c>
      <c r="AF578" s="2">
        <f>(Table2[[#This Row],[Current Week High]]/Table2[[#This Row],[Close Price]])-1</f>
        <v>1.9178082191780854E-2</v>
      </c>
      <c r="AG578" s="2">
        <f>(Table2[[#This Row],[Close Price]]/Table2[[#This Row],[Current Month Low]])-1</f>
        <v>7.1027876068007201E-2</v>
      </c>
      <c r="AH578" s="2">
        <f>(Table2[[#This Row],[Current Month High]]/Table2[[#This Row],[Close Price]])-1</f>
        <v>0.17647058823529416</v>
      </c>
      <c r="AI578">
        <v>40.209508460918599</v>
      </c>
      <c r="AJ578">
        <v>32.133730834752903</v>
      </c>
      <c r="AK578" t="str">
        <f>IF(AND(Table2[[#This Row],[20D EMA]]&gt;Table2[[#This Row],[50D EMA]],Table2[[#This Row],[50D EMA]]&gt;Table2[[#This Row],[200D EMA]]),"Uptrend","Downtrend/NoTrend")</f>
        <v>Downtrend/NoTrend</v>
      </c>
      <c r="AL578">
        <v>-0.04</v>
      </c>
      <c r="AM578" t="s">
        <v>10339</v>
      </c>
      <c r="AN578">
        <v>-3.04</v>
      </c>
      <c r="AO578" t="s">
        <v>10339</v>
      </c>
      <c r="AP578">
        <v>7.0809523428500998E-2</v>
      </c>
      <c r="AQ578">
        <f>(Table2[[#This Row],[Sharpe Ratio]]-AVERAGE(Table2[Sharpe Ratio]))/_xlfn.STDEV.P(Table2[Sharpe Ratio])</f>
        <v>5.7023594242782014E-2</v>
      </c>
      <c r="AR5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8">
        <f>_xlfn.RANK.AVG(Table2[[#This Row],[1Y Return vs Nifty Z-Score]],Table2[1Y Return vs Nifty Z-Score])</f>
        <v>514</v>
      </c>
      <c r="AT578">
        <f>_xlfn.RANK.AVG(Table2[[#This Row],[6M Return vs Nifty Z-Score]],Table2[6M Return vs Nifty Z-Score])</f>
        <v>724</v>
      </c>
      <c r="AU578">
        <f>_xlfn.RANK.AVG(Table2[[#This Row],[Sharpe Ratio Z-Score]],Table2[Sharpe Ratio Z-Score])</f>
        <v>343</v>
      </c>
      <c r="AV578">
        <f>(Table2[[#This Row],[Rank 1Y]]+Table2[[#This Row],[Rank 6M]]+Table2[[#This Row],[Rank Sharpe]])/3</f>
        <v>527</v>
      </c>
    </row>
    <row r="579" spans="1:48" x14ac:dyDescent="0.3">
      <c r="A579" t="s">
        <v>1571</v>
      </c>
      <c r="B579" t="s">
        <v>1572</v>
      </c>
      <c r="C579" t="s">
        <v>10305</v>
      </c>
      <c r="D579" t="s">
        <v>253</v>
      </c>
      <c r="E579">
        <v>6206.4972642399998</v>
      </c>
      <c r="F579">
        <v>782.6</v>
      </c>
      <c r="G579">
        <v>6.6178987825790498</v>
      </c>
      <c r="H579">
        <f>(Table2[[#This Row],[1Y Return vs Nifty]]-AVERAGE(Table2[1Y Return vs Nifty]))/_xlfn.STDEV.P(Table2[1Y Return vs Nifty])</f>
        <v>-0.3523206745676194</v>
      </c>
      <c r="I579">
        <v>2.84319503040162</v>
      </c>
      <c r="J579">
        <f>(Table2[[#This Row],[1M Return vs Nifty]]-AVERAGE(Table2[1M Return vs Nifty]))/_xlfn.STDEV.P(Table2[1M Return vs Nifty])</f>
        <v>0.12331300572090712</v>
      </c>
      <c r="K579">
        <v>-21.5305229006471</v>
      </c>
      <c r="L579">
        <f>(Table2[[#This Row],[6M Return vs Nifty]]-AVERAGE(Table2[6M Return vs Nifty]))/_xlfn.STDEV.P(Table2[6M Return vs Nifty])</f>
        <v>-0.96887463612473645</v>
      </c>
      <c r="M579">
        <v>-0.78554639913494395</v>
      </c>
      <c r="N579">
        <f>(Table2[[#This Row],[1W Return vs Nifty]]-AVERAGE(Table2[1W Return vs Nifty]))/_xlfn.STDEV.P(Table2[1W Return vs Nifty])</f>
        <v>-0.32662417774531205</v>
      </c>
      <c r="O579">
        <v>781.9</v>
      </c>
      <c r="P579">
        <v>762.04500058318899</v>
      </c>
      <c r="Q579">
        <v>701.78246167231396</v>
      </c>
      <c r="R579">
        <v>48.762548911885901</v>
      </c>
      <c r="S579" s="2">
        <f>(Table2[[#This Row],[Close Price]]-Table2[[#This Row],[20D EMA]])/Table2[[#This Row],[20D EMA]]</f>
        <v>8.9525514771715759E-4</v>
      </c>
      <c r="T579" s="2">
        <f>(Table2[[#This Row],[Close Price]]-Table2[[#This Row],[50D EMA]])/Table2[[#This Row],[50D EMA]]</f>
        <v>2.6973471909244727E-2</v>
      </c>
      <c r="U579" s="2">
        <f>(Table2[[#This Row],[Close Price]]-Table2[[#This Row],[200D EMA]])/Table2[[#This Row],[200D EMA]]</f>
        <v>0.11516038479374613</v>
      </c>
      <c r="V579">
        <v>0.97438226368803804</v>
      </c>
      <c r="W579">
        <v>777.3</v>
      </c>
      <c r="X579">
        <v>814.85</v>
      </c>
      <c r="Y579">
        <v>777.3</v>
      </c>
      <c r="Z579">
        <v>814.85</v>
      </c>
      <c r="AA579">
        <v>741.55</v>
      </c>
      <c r="AB579">
        <v>840.8</v>
      </c>
      <c r="AC579" s="2">
        <f>(Table2[[#This Row],[Close Price]]/Table2[[#This Row],[Day Low]])-1</f>
        <v>6.818474205583458E-3</v>
      </c>
      <c r="AD579" s="2">
        <f>(Table2[[#This Row],[Day High]]/Table2[[#This Row],[Close Price]])-1</f>
        <v>4.1208791208791284E-2</v>
      </c>
      <c r="AE579" s="2">
        <f>(Table2[[#This Row],[Close Price]]/Table2[[#This Row],[Current Week Low]])-1</f>
        <v>6.818474205583458E-3</v>
      </c>
      <c r="AF579" s="2">
        <f>(Table2[[#This Row],[Current Week High]]/Table2[[#This Row],[Close Price]])-1</f>
        <v>4.1208791208791284E-2</v>
      </c>
      <c r="AG579" s="2">
        <f>(Table2[[#This Row],[Close Price]]/Table2[[#This Row],[Current Month Low]])-1</f>
        <v>5.535702245297025E-2</v>
      </c>
      <c r="AH579" s="2">
        <f>(Table2[[#This Row],[Current Month High]]/Table2[[#This Row],[Close Price]])-1</f>
        <v>7.4367492972144067E-2</v>
      </c>
      <c r="AI579">
        <v>12.931254791719899</v>
      </c>
      <c r="AJ579">
        <v>42.810218978102199</v>
      </c>
      <c r="AK579" t="str">
        <f>IF(AND(Table2[[#This Row],[20D EMA]]&gt;Table2[[#This Row],[50D EMA]],Table2[[#This Row],[50D EMA]]&gt;Table2[[#This Row],[200D EMA]]),"Uptrend","Downtrend/NoTrend")</f>
        <v>Uptrend</v>
      </c>
      <c r="AL579">
        <v>0.18</v>
      </c>
      <c r="AM579" t="s">
        <v>10340</v>
      </c>
      <c r="AN579">
        <v>0.69</v>
      </c>
      <c r="AO579" t="s">
        <v>10340</v>
      </c>
      <c r="AQ579">
        <f>(Table2[[#This Row],[Sharpe Ratio]]-AVERAGE(Table2[Sharpe Ratio]))/_xlfn.STDEV.P(Table2[Sharpe Ratio])</f>
        <v>-0.75063663777647549</v>
      </c>
      <c r="AR5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-2.2751431204932366</v>
      </c>
      <c r="AS579">
        <f>_xlfn.RANK.AVG(Table2[[#This Row],[1Y Return vs Nifty Z-Score]],Table2[1Y Return vs Nifty Z-Score])</f>
        <v>400</v>
      </c>
      <c r="AT579">
        <f>_xlfn.RANK.AVG(Table2[[#This Row],[6M Return vs Nifty Z-Score]],Table2[6M Return vs Nifty Z-Score])</f>
        <v>637</v>
      </c>
      <c r="AU579">
        <f>_xlfn.RANK.AVG(Table2[[#This Row],[Sharpe Ratio Z-Score]],Table2[Sharpe Ratio Z-Score])</f>
        <v>547.5</v>
      </c>
      <c r="AV579">
        <f>(Table2[[#This Row],[Rank 1Y]]+Table2[[#This Row],[Rank 6M]]+Table2[[#This Row],[Rank Sharpe]])/3</f>
        <v>528.16666666666663</v>
      </c>
    </row>
    <row r="580" spans="1:48" x14ac:dyDescent="0.3">
      <c r="A580" t="s">
        <v>1652</v>
      </c>
      <c r="B580" t="s">
        <v>1653</v>
      </c>
      <c r="C580" t="s">
        <v>10299</v>
      </c>
      <c r="D580" t="s">
        <v>51</v>
      </c>
      <c r="E580">
        <v>5361.9132161099997</v>
      </c>
      <c r="F580">
        <v>1310.0999999999999</v>
      </c>
      <c r="G580">
        <v>-31.665430149050302</v>
      </c>
      <c r="H580">
        <f>(Table2[[#This Row],[1Y Return vs Nifty]]-AVERAGE(Table2[1Y Return vs Nifty]))/_xlfn.STDEV.P(Table2[1Y Return vs Nifty])</f>
        <v>-0.95945262032229461</v>
      </c>
      <c r="I580">
        <v>-1.45909339448798</v>
      </c>
      <c r="J580">
        <f>(Table2[[#This Row],[1M Return vs Nifty]]-AVERAGE(Table2[1M Return vs Nifty]))/_xlfn.STDEV.P(Table2[1M Return vs Nifty])</f>
        <v>-0.28136226629955341</v>
      </c>
      <c r="K580">
        <v>4.7839070880283101</v>
      </c>
      <c r="L580">
        <f>(Table2[[#This Row],[6M Return vs Nifty]]-AVERAGE(Table2[6M Return vs Nifty]))/_xlfn.STDEV.P(Table2[6M Return vs Nifty])</f>
        <v>-6.5942274539730047E-2</v>
      </c>
      <c r="M580">
        <v>0.78102382954317595</v>
      </c>
      <c r="N580">
        <f>(Table2[[#This Row],[1W Return vs Nifty]]-AVERAGE(Table2[1W Return vs Nifty]))/_xlfn.STDEV.P(Table2[1W Return vs Nifty])</f>
        <v>8.7828580525542883E-3</v>
      </c>
      <c r="O580">
        <v>1297.42</v>
      </c>
      <c r="P580">
        <v>1295.7419621095601</v>
      </c>
      <c r="Q580">
        <v>1223.4166034063001</v>
      </c>
      <c r="R580">
        <v>55.638652210727898</v>
      </c>
      <c r="S580" s="2">
        <f>(Table2[[#This Row],[Close Price]]-Table2[[#This Row],[20D EMA]])/Table2[[#This Row],[20D EMA]]</f>
        <v>9.7732422808341438E-3</v>
      </c>
      <c r="T580" s="2">
        <f>(Table2[[#This Row],[Close Price]]-Table2[[#This Row],[50D EMA]])/Table2[[#This Row],[50D EMA]]</f>
        <v>1.1080939191831018E-2</v>
      </c>
      <c r="U580" s="2">
        <f>(Table2[[#This Row],[Close Price]]-Table2[[#This Row],[200D EMA]])/Table2[[#This Row],[200D EMA]]</f>
        <v>7.0853539466729024E-2</v>
      </c>
      <c r="V580">
        <v>0.68449854591739401</v>
      </c>
      <c r="W580">
        <v>1271</v>
      </c>
      <c r="X580">
        <v>1312.2</v>
      </c>
      <c r="Y580">
        <v>1271</v>
      </c>
      <c r="Z580">
        <v>1312.2</v>
      </c>
      <c r="AA580">
        <v>1215</v>
      </c>
      <c r="AB580">
        <v>1365.9</v>
      </c>
      <c r="AC580" s="2">
        <f>(Table2[[#This Row],[Close Price]]/Table2[[#This Row],[Day Low]])-1</f>
        <v>3.0763178599527929E-2</v>
      </c>
      <c r="AD580" s="2">
        <f>(Table2[[#This Row],[Day High]]/Table2[[#This Row],[Close Price]])-1</f>
        <v>1.6029310739640312E-3</v>
      </c>
      <c r="AE580" s="2">
        <f>(Table2[[#This Row],[Close Price]]/Table2[[#This Row],[Current Week Low]])-1</f>
        <v>3.0763178599527929E-2</v>
      </c>
      <c r="AF580" s="2">
        <f>(Table2[[#This Row],[Current Week High]]/Table2[[#This Row],[Close Price]])-1</f>
        <v>1.6029310739640312E-3</v>
      </c>
      <c r="AG580" s="2">
        <f>(Table2[[#This Row],[Close Price]]/Table2[[#This Row],[Current Month Low]])-1</f>
        <v>7.8271604938271455E-2</v>
      </c>
      <c r="AH580" s="2">
        <f>(Table2[[#This Row],[Current Month High]]/Table2[[#This Row],[Close Price]])-1</f>
        <v>4.2592168536752961E-2</v>
      </c>
      <c r="AI580">
        <v>12.128845126326199</v>
      </c>
      <c r="AJ580">
        <v>30.429588331922901</v>
      </c>
      <c r="AK580" t="str">
        <f>IF(AND(Table2[[#This Row],[20D EMA]]&gt;Table2[[#This Row],[50D EMA]],Table2[[#This Row],[50D EMA]]&gt;Table2[[#This Row],[200D EMA]]),"Uptrend","Downtrend/NoTrend")</f>
        <v>Uptrend</v>
      </c>
      <c r="AL580">
        <v>0.01</v>
      </c>
      <c r="AM580" t="s">
        <v>10340</v>
      </c>
      <c r="AN580">
        <v>0.98</v>
      </c>
      <c r="AO580" t="s">
        <v>10340</v>
      </c>
      <c r="AP580">
        <v>-1.1432212194804E-2</v>
      </c>
      <c r="AQ580">
        <f>(Table2[[#This Row],[Sharpe Ratio]]-AVERAGE(Table2[Sharpe Ratio]))/_xlfn.STDEV.P(Table2[Sharpe Ratio])</f>
        <v>-0.88103354919012211</v>
      </c>
      <c r="AR5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-2.1790078522991463</v>
      </c>
      <c r="AS580">
        <f>_xlfn.RANK.AVG(Table2[[#This Row],[1Y Return vs Nifty Z-Score]],Table2[1Y Return vs Nifty Z-Score])</f>
        <v>657</v>
      </c>
      <c r="AT580">
        <f>_xlfn.RANK.AVG(Table2[[#This Row],[6M Return vs Nifty Z-Score]],Table2[6M Return vs Nifty Z-Score])</f>
        <v>330</v>
      </c>
      <c r="AU580">
        <f>_xlfn.RANK.AVG(Table2[[#This Row],[Sharpe Ratio Z-Score]],Table2[Sharpe Ratio Z-Score])</f>
        <v>598</v>
      </c>
      <c r="AV580">
        <f>(Table2[[#This Row],[Rank 1Y]]+Table2[[#This Row],[Rank 6M]]+Table2[[#This Row],[Rank Sharpe]])/3</f>
        <v>528.33333333333337</v>
      </c>
    </row>
    <row r="581" spans="1:48" x14ac:dyDescent="0.3">
      <c r="A581" t="s">
        <v>424</v>
      </c>
      <c r="B581" t="s">
        <v>425</v>
      </c>
      <c r="C581" t="s">
        <v>10296</v>
      </c>
      <c r="D581" t="s">
        <v>27</v>
      </c>
      <c r="E581">
        <v>55509.45</v>
      </c>
      <c r="F581">
        <v>1947.7</v>
      </c>
      <c r="G581">
        <v>-21.477660578291001</v>
      </c>
      <c r="H581">
        <f>(Table2[[#This Row],[1Y Return vs Nifty]]-AVERAGE(Table2[1Y Return vs Nifty]))/_xlfn.STDEV.P(Table2[1Y Return vs Nifty])</f>
        <v>-0.79788567891440909</v>
      </c>
      <c r="I581">
        <v>2.76791996625479</v>
      </c>
      <c r="J581">
        <f>(Table2[[#This Row],[1M Return vs Nifty]]-AVERAGE(Table2[1M Return vs Nifty]))/_xlfn.STDEV.P(Table2[1M Return vs Nifty])</f>
        <v>0.11623259779573233</v>
      </c>
      <c r="K581">
        <v>-8.9217446027018195</v>
      </c>
      <c r="L581">
        <f>(Table2[[#This Row],[6M Return vs Nifty]]-AVERAGE(Table2[6M Return vs Nifty]))/_xlfn.STDEV.P(Table2[6M Return vs Nifty])</f>
        <v>-0.53622707468544006</v>
      </c>
      <c r="M581">
        <v>-0.102624379518219</v>
      </c>
      <c r="N581">
        <f>(Table2[[#This Row],[1W Return vs Nifty]]-AVERAGE(Table2[1W Return vs Nifty]))/_xlfn.STDEV.P(Table2[1W Return vs Nifty])</f>
        <v>-0.18040867710094108</v>
      </c>
      <c r="O581">
        <v>1886.53</v>
      </c>
      <c r="P581">
        <v>1868.7835808683899</v>
      </c>
      <c r="Q581">
        <v>1800.9397130980101</v>
      </c>
      <c r="R581">
        <v>67.811179594929996</v>
      </c>
      <c r="S581" s="2">
        <f>(Table2[[#This Row],[Close Price]]-Table2[[#This Row],[20D EMA]])/Table2[[#This Row],[20D EMA]]</f>
        <v>3.2424610263287662E-2</v>
      </c>
      <c r="T581" s="2">
        <f>(Table2[[#This Row],[Close Price]]-Table2[[#This Row],[50D EMA]])/Table2[[#This Row],[50D EMA]]</f>
        <v>4.2228763105323905E-2</v>
      </c>
      <c r="U581" s="2">
        <f>(Table2[[#This Row],[Close Price]]-Table2[[#This Row],[200D EMA]])/Table2[[#This Row],[200D EMA]]</f>
        <v>8.1490949327520892E-2</v>
      </c>
      <c r="V581">
        <v>0.55314782887720204</v>
      </c>
      <c r="W581">
        <v>1911.2</v>
      </c>
      <c r="X581">
        <v>1953.7</v>
      </c>
      <c r="Y581">
        <v>1911.2</v>
      </c>
      <c r="Z581">
        <v>1953.7</v>
      </c>
      <c r="AA581">
        <v>1814.9</v>
      </c>
      <c r="AB581">
        <v>2005.85</v>
      </c>
      <c r="AC581" s="2">
        <f>(Table2[[#This Row],[Close Price]]/Table2[[#This Row],[Day Low]])-1</f>
        <v>1.9097948932607745E-2</v>
      </c>
      <c r="AD581" s="2">
        <f>(Table2[[#This Row],[Day High]]/Table2[[#This Row],[Close Price]])-1</f>
        <v>3.0805565538840618E-3</v>
      </c>
      <c r="AE581" s="2">
        <f>(Table2[[#This Row],[Close Price]]/Table2[[#This Row],[Current Week Low]])-1</f>
        <v>1.9097948932607745E-2</v>
      </c>
      <c r="AF581" s="2">
        <f>(Table2[[#This Row],[Current Week High]]/Table2[[#This Row],[Close Price]])-1</f>
        <v>3.0805565538840618E-3</v>
      </c>
      <c r="AG581" s="2">
        <f>(Table2[[#This Row],[Close Price]]/Table2[[#This Row],[Current Month Low]])-1</f>
        <v>7.3172075596451558E-2</v>
      </c>
      <c r="AH581" s="2">
        <f>(Table2[[#This Row],[Current Month High]]/Table2[[#This Row],[Close Price]])-1</f>
        <v>2.985572726805974E-2</v>
      </c>
      <c r="AI581">
        <v>7.0313703342403899</v>
      </c>
      <c r="AJ581">
        <v>26.195412725152199</v>
      </c>
      <c r="AK581" t="str">
        <f>IF(AND(Table2[[#This Row],[20D EMA]]&gt;Table2[[#This Row],[50D EMA]],Table2[[#This Row],[50D EMA]]&gt;Table2[[#This Row],[200D EMA]]),"Uptrend","Downtrend/NoTrend")</f>
        <v>Uptrend</v>
      </c>
      <c r="AL581">
        <v>-0.01</v>
      </c>
      <c r="AM581" t="s">
        <v>10339</v>
      </c>
      <c r="AN581">
        <v>3.78</v>
      </c>
      <c r="AO581" t="s">
        <v>10340</v>
      </c>
      <c r="AP581">
        <v>1.9508255978303999E-2</v>
      </c>
      <c r="AQ581">
        <f>(Table2[[#This Row],[Sharpe Ratio]]-AVERAGE(Table2[Sharpe Ratio]))/_xlfn.STDEV.P(Table2[Sharpe Ratio])</f>
        <v>-0.52812359451842372</v>
      </c>
      <c r="AR5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-1.9264124274234815</v>
      </c>
      <c r="AS581">
        <f>_xlfn.RANK.AVG(Table2[[#This Row],[1Y Return vs Nifty Z-Score]],Table2[1Y Return vs Nifty Z-Score])</f>
        <v>602</v>
      </c>
      <c r="AT581">
        <f>_xlfn.RANK.AVG(Table2[[#This Row],[6M Return vs Nifty Z-Score]],Table2[6M Return vs Nifty Z-Score])</f>
        <v>504</v>
      </c>
      <c r="AU581">
        <f>_xlfn.RANK.AVG(Table2[[#This Row],[Sharpe Ratio Z-Score]],Table2[Sharpe Ratio Z-Score])</f>
        <v>480</v>
      </c>
      <c r="AV581">
        <f>(Table2[[#This Row],[Rank 1Y]]+Table2[[#This Row],[Rank 6M]]+Table2[[#This Row],[Rank Sharpe]])/3</f>
        <v>528.66666666666663</v>
      </c>
    </row>
    <row r="582" spans="1:48" x14ac:dyDescent="0.3">
      <c r="A582" t="s">
        <v>2307</v>
      </c>
      <c r="B582" t="s">
        <v>2308</v>
      </c>
      <c r="C582" t="s">
        <v>10299</v>
      </c>
      <c r="D582" t="s">
        <v>283</v>
      </c>
      <c r="E582">
        <v>2383.4688558449998</v>
      </c>
      <c r="F582">
        <v>738.15</v>
      </c>
      <c r="G582">
        <v>-5.3519026258082096</v>
      </c>
      <c r="H582">
        <f>(Table2[[#This Row],[1Y Return vs Nifty]]-AVERAGE(Table2[1Y Return vs Nifty]))/_xlfn.STDEV.P(Table2[1Y Return vs Nifty])</f>
        <v>-0.5421487021236836</v>
      </c>
      <c r="I582">
        <v>6.3480162467125201</v>
      </c>
      <c r="J582">
        <f>(Table2[[#This Row],[1M Return vs Nifty]]-AVERAGE(Table2[1M Return vs Nifty]))/_xlfn.STDEV.P(Table2[1M Return vs Nifty])</f>
        <v>0.45297813716315577</v>
      </c>
      <c r="K582">
        <v>-3.3686500463634501</v>
      </c>
      <c r="L582">
        <f>(Table2[[#This Row],[6M Return vs Nifty]]-AVERAGE(Table2[6M Return vs Nifty]))/_xlfn.STDEV.P(Table2[6M Return vs Nifty])</f>
        <v>-0.34568261736611805</v>
      </c>
      <c r="M582">
        <v>8.1683606056421496</v>
      </c>
      <c r="N582">
        <f>(Table2[[#This Row],[1W Return vs Nifty]]-AVERAGE(Table2[1W Return vs Nifty]))/_xlfn.STDEV.P(Table2[1W Return vs Nifty])</f>
        <v>1.5904321739614067</v>
      </c>
      <c r="O582">
        <v>693.62</v>
      </c>
      <c r="P582">
        <v>668.20710844798998</v>
      </c>
      <c r="Q582">
        <v>637.32915244304002</v>
      </c>
      <c r="R582">
        <v>71.231307780131701</v>
      </c>
      <c r="S582" s="2">
        <f>(Table2[[#This Row],[Close Price]]-Table2[[#This Row],[20D EMA]])/Table2[[#This Row],[20D EMA]]</f>
        <v>6.4199417548513549E-2</v>
      </c>
      <c r="T582" s="2">
        <f>(Table2[[#This Row],[Close Price]]-Table2[[#This Row],[50D EMA]])/Table2[[#This Row],[50D EMA]]</f>
        <v>0.10467247454829195</v>
      </c>
      <c r="U582" s="2">
        <f>(Table2[[#This Row],[Close Price]]-Table2[[#This Row],[200D EMA]])/Table2[[#This Row],[200D EMA]]</f>
        <v>0.15819274415816184</v>
      </c>
      <c r="V582">
        <v>0.920784181986956</v>
      </c>
      <c r="W582">
        <v>727.2</v>
      </c>
      <c r="X582">
        <v>753.95</v>
      </c>
      <c r="Y582">
        <v>727.2</v>
      </c>
      <c r="Z582">
        <v>753.95</v>
      </c>
      <c r="AA582">
        <v>636.1</v>
      </c>
      <c r="AB582">
        <v>753.95</v>
      </c>
      <c r="AC582" s="2">
        <f>(Table2[[#This Row],[Close Price]]/Table2[[#This Row],[Day Low]])-1</f>
        <v>1.5057755775577553E-2</v>
      </c>
      <c r="AD582" s="2">
        <f>(Table2[[#This Row],[Day High]]/Table2[[#This Row],[Close Price]])-1</f>
        <v>2.1404863510126715E-2</v>
      </c>
      <c r="AE582" s="2">
        <f>(Table2[[#This Row],[Close Price]]/Table2[[#This Row],[Current Week Low]])-1</f>
        <v>1.5057755775577553E-2</v>
      </c>
      <c r="AF582" s="2">
        <f>(Table2[[#This Row],[Current Week High]]/Table2[[#This Row],[Close Price]])-1</f>
        <v>2.1404863510126715E-2</v>
      </c>
      <c r="AG582" s="2">
        <f>(Table2[[#This Row],[Close Price]]/Table2[[#This Row],[Current Month Low]])-1</f>
        <v>0.16043074988209383</v>
      </c>
      <c r="AH582" s="2">
        <f>(Table2[[#This Row],[Current Month High]]/Table2[[#This Row],[Close Price]])-1</f>
        <v>2.1404863510126715E-2</v>
      </c>
      <c r="AI582">
        <v>4.03034613560928</v>
      </c>
      <c r="AJ582">
        <v>39.787898873212697</v>
      </c>
      <c r="AK582" t="str">
        <f>IF(AND(Table2[[#This Row],[20D EMA]]&gt;Table2[[#This Row],[50D EMA]],Table2[[#This Row],[50D EMA]]&gt;Table2[[#This Row],[200D EMA]]),"Uptrend","Downtrend/NoTrend")</f>
        <v>Uptrend</v>
      </c>
      <c r="AL582">
        <v>0.16</v>
      </c>
      <c r="AM582" t="s">
        <v>10340</v>
      </c>
      <c r="AN582">
        <v>9.02</v>
      </c>
      <c r="AO582" t="s">
        <v>10340</v>
      </c>
      <c r="AP582">
        <v>-4.332805967976E-2</v>
      </c>
      <c r="AQ582">
        <f>(Table2[[#This Row],[Sharpe Ratio]]-AVERAGE(Table2[Sharpe Ratio]))/_xlfn.STDEV.P(Table2[Sharpe Ratio])</f>
        <v>-1.2448406521451683</v>
      </c>
      <c r="AR5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-8.9261660510407292E-2</v>
      </c>
      <c r="AS582">
        <f>_xlfn.RANK.AVG(Table2[[#This Row],[1Y Return vs Nifty Z-Score]],Table2[1Y Return vs Nifty Z-Score])</f>
        <v>496</v>
      </c>
      <c r="AT582">
        <f>_xlfn.RANK.AVG(Table2[[#This Row],[6M Return vs Nifty Z-Score]],Table2[6M Return vs Nifty Z-Score])</f>
        <v>441</v>
      </c>
      <c r="AU582">
        <f>_xlfn.RANK.AVG(Table2[[#This Row],[Sharpe Ratio Z-Score]],Table2[Sharpe Ratio Z-Score])</f>
        <v>657</v>
      </c>
      <c r="AV582">
        <f>(Table2[[#This Row],[Rank 1Y]]+Table2[[#This Row],[Rank 6M]]+Table2[[#This Row],[Rank Sharpe]])/3</f>
        <v>531.33333333333337</v>
      </c>
    </row>
    <row r="583" spans="1:48" x14ac:dyDescent="0.3">
      <c r="A583" t="s">
        <v>1376</v>
      </c>
      <c r="B583" t="s">
        <v>1377</v>
      </c>
      <c r="C583" t="s">
        <v>10303</v>
      </c>
      <c r="D583" t="s">
        <v>304</v>
      </c>
      <c r="E583">
        <v>8216.4796656500002</v>
      </c>
      <c r="F583">
        <v>407.65</v>
      </c>
      <c r="G583">
        <v>-25.759931448503199</v>
      </c>
      <c r="H583">
        <f>(Table2[[#This Row],[1Y Return vs Nifty]]-AVERAGE(Table2[1Y Return vs Nifty]))/_xlfn.STDEV.P(Table2[1Y Return vs Nifty])</f>
        <v>-0.86579783593512416</v>
      </c>
      <c r="I583">
        <v>-14.0693770280515</v>
      </c>
      <c r="J583">
        <f>(Table2[[#This Row],[1M Return vs Nifty]]-AVERAGE(Table2[1M Return vs Nifty]))/_xlfn.STDEV.P(Table2[1M Return vs Nifty])</f>
        <v>-1.4674914737569607</v>
      </c>
      <c r="K583">
        <v>-18.6720598291651</v>
      </c>
      <c r="L583">
        <f>(Table2[[#This Row],[6M Return vs Nifty]]-AVERAGE(Table2[6M Return vs Nifty]))/_xlfn.STDEV.P(Table2[6M Return vs Nifty])</f>
        <v>-0.8707916142714216</v>
      </c>
      <c r="M583">
        <v>-0.17278383512464801</v>
      </c>
      <c r="N583">
        <f>(Table2[[#This Row],[1W Return vs Nifty]]-AVERAGE(Table2[1W Return vs Nifty]))/_xlfn.STDEV.P(Table2[1W Return vs Nifty])</f>
        <v>-0.19543001135545499</v>
      </c>
      <c r="O583">
        <v>420.42</v>
      </c>
      <c r="P583">
        <v>428.95774836988699</v>
      </c>
      <c r="Q583">
        <v>409.04004572426101</v>
      </c>
      <c r="R583">
        <v>39.095573703282803</v>
      </c>
      <c r="S583" s="2">
        <f>(Table2[[#This Row],[Close Price]]-Table2[[#This Row],[20D EMA]])/Table2[[#This Row],[20D EMA]]</f>
        <v>-3.037438751724475E-2</v>
      </c>
      <c r="T583" s="2">
        <f>(Table2[[#This Row],[Close Price]]-Table2[[#This Row],[50D EMA]])/Table2[[#This Row],[50D EMA]]</f>
        <v>-4.9673303375122858E-2</v>
      </c>
      <c r="U583" s="2">
        <f>(Table2[[#This Row],[Close Price]]-Table2[[#This Row],[200D EMA]])/Table2[[#This Row],[200D EMA]]</f>
        <v>-3.3983120694204005E-3</v>
      </c>
      <c r="V583">
        <v>0.82415312550256103</v>
      </c>
      <c r="W583">
        <v>406.5</v>
      </c>
      <c r="X583">
        <v>412.4</v>
      </c>
      <c r="Y583">
        <v>406.5</v>
      </c>
      <c r="Z583">
        <v>412.4</v>
      </c>
      <c r="AA583">
        <v>395</v>
      </c>
      <c r="AB583">
        <v>458.75</v>
      </c>
      <c r="AC583" s="2">
        <f>(Table2[[#This Row],[Close Price]]/Table2[[#This Row],[Day Low]])-1</f>
        <v>2.8290282902827535E-3</v>
      </c>
      <c r="AD583" s="2">
        <f>(Table2[[#This Row],[Day High]]/Table2[[#This Row],[Close Price]])-1</f>
        <v>1.16521525818718E-2</v>
      </c>
      <c r="AE583" s="2">
        <f>(Table2[[#This Row],[Close Price]]/Table2[[#This Row],[Current Week Low]])-1</f>
        <v>2.8290282902827535E-3</v>
      </c>
      <c r="AF583" s="2">
        <f>(Table2[[#This Row],[Current Week High]]/Table2[[#This Row],[Close Price]])-1</f>
        <v>1.16521525818718E-2</v>
      </c>
      <c r="AG583" s="2">
        <f>(Table2[[#This Row],[Close Price]]/Table2[[#This Row],[Current Month Low]])-1</f>
        <v>3.2025316455696062E-2</v>
      </c>
      <c r="AH583" s="2">
        <f>(Table2[[#This Row],[Current Month High]]/Table2[[#This Row],[Close Price]])-1</f>
        <v>0.12535263093339877</v>
      </c>
      <c r="AI583">
        <v>23.880780080951801</v>
      </c>
      <c r="AJ583">
        <v>17.225017972681499</v>
      </c>
      <c r="AK583" t="str">
        <f>IF(AND(Table2[[#This Row],[20D EMA]]&gt;Table2[[#This Row],[50D EMA]],Table2[[#This Row],[50D EMA]]&gt;Table2[[#This Row],[200D EMA]]),"Uptrend","Downtrend/NoTrend")</f>
        <v>Downtrend/NoTrend</v>
      </c>
      <c r="AL583">
        <v>-0.08</v>
      </c>
      <c r="AM583" t="s">
        <v>10339</v>
      </c>
      <c r="AN583">
        <v>-2.4500000000000002</v>
      </c>
      <c r="AO583" t="s">
        <v>10339</v>
      </c>
      <c r="AP583">
        <v>6.0099732434603002E-2</v>
      </c>
      <c r="AQ583">
        <f>(Table2[[#This Row],[Sharpe Ratio]]-AVERAGE(Table2[Sharpe Ratio]))/_xlfn.STDEV.P(Table2[Sharpe Ratio])</f>
        <v>-6.5133311498060967E-2</v>
      </c>
      <c r="AR5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3">
        <f>_xlfn.RANK.AVG(Table2[[#This Row],[1Y Return vs Nifty Z-Score]],Table2[1Y Return vs Nifty Z-Score])</f>
        <v>619</v>
      </c>
      <c r="AT583">
        <f>_xlfn.RANK.AVG(Table2[[#This Row],[6M Return vs Nifty Z-Score]],Table2[6M Return vs Nifty Z-Score])</f>
        <v>611</v>
      </c>
      <c r="AU583">
        <f>_xlfn.RANK.AVG(Table2[[#This Row],[Sharpe Ratio Z-Score]],Table2[Sharpe Ratio Z-Score])</f>
        <v>366</v>
      </c>
      <c r="AV583">
        <f>(Table2[[#This Row],[Rank 1Y]]+Table2[[#This Row],[Rank 6M]]+Table2[[#This Row],[Rank Sharpe]])/3</f>
        <v>532</v>
      </c>
    </row>
    <row r="584" spans="1:48" x14ac:dyDescent="0.3">
      <c r="A584" t="s">
        <v>1877</v>
      </c>
      <c r="B584" t="s">
        <v>1878</v>
      </c>
      <c r="C584" t="s">
        <v>10297</v>
      </c>
      <c r="D584" t="s">
        <v>186</v>
      </c>
      <c r="E584">
        <v>3874.7098444049998</v>
      </c>
      <c r="F584">
        <v>271.35000000000002</v>
      </c>
      <c r="G584">
        <v>-21.2569300186065</v>
      </c>
      <c r="H584">
        <f>(Table2[[#This Row],[1Y Return vs Nifty]]-AVERAGE(Table2[1Y Return vs Nifty]))/_xlfn.STDEV.P(Table2[1Y Return vs Nifty])</f>
        <v>-0.79438513238596831</v>
      </c>
      <c r="I584">
        <v>8.7737604232493299E-2</v>
      </c>
      <c r="J584">
        <f>(Table2[[#This Row],[1M Return vs Nifty]]-AVERAGE(Table2[1M Return vs Nifty]))/_xlfn.STDEV.P(Table2[1M Return vs Nifty])</f>
        <v>-0.1358666152977378</v>
      </c>
      <c r="K584">
        <v>0.81173839933401803</v>
      </c>
      <c r="L584">
        <f>(Table2[[#This Row],[6M Return vs Nifty]]-AVERAGE(Table2[6M Return vs Nifty]))/_xlfn.STDEV.P(Table2[6M Return vs Nifty])</f>
        <v>-0.20224010262265915</v>
      </c>
      <c r="M584">
        <v>-2.5652230843655399</v>
      </c>
      <c r="N584">
        <f>(Table2[[#This Row],[1W Return vs Nifty]]-AVERAGE(Table2[1W Return vs Nifty]))/_xlfn.STDEV.P(Table2[1W Return vs Nifty])</f>
        <v>-0.70765789761591602</v>
      </c>
      <c r="O584">
        <v>272.89999999999998</v>
      </c>
      <c r="P584">
        <v>266.96206751221501</v>
      </c>
      <c r="Q584">
        <v>242.667247961496</v>
      </c>
      <c r="R584">
        <v>44.539519654194898</v>
      </c>
      <c r="S584" s="2">
        <f>(Table2[[#This Row],[Close Price]]-Table2[[#This Row],[20D EMA]])/Table2[[#This Row],[20D EMA]]</f>
        <v>-5.6797361670940074E-3</v>
      </c>
      <c r="T584" s="2">
        <f>(Table2[[#This Row],[Close Price]]-Table2[[#This Row],[50D EMA]])/Table2[[#This Row],[50D EMA]]</f>
        <v>1.6436539200777037E-2</v>
      </c>
      <c r="U584" s="2">
        <f>(Table2[[#This Row],[Close Price]]-Table2[[#This Row],[200D EMA]])/Table2[[#This Row],[200D EMA]]</f>
        <v>0.11819787086823975</v>
      </c>
      <c r="V584">
        <v>0.98460002825414406</v>
      </c>
      <c r="W584">
        <v>269.14999999999998</v>
      </c>
      <c r="X584">
        <v>275.89999999999998</v>
      </c>
      <c r="Y584">
        <v>269.14999999999998</v>
      </c>
      <c r="Z584">
        <v>275.89999999999998</v>
      </c>
      <c r="AA584">
        <v>255.15</v>
      </c>
      <c r="AB584">
        <v>286</v>
      </c>
      <c r="AC584" s="2">
        <f>(Table2[[#This Row],[Close Price]]/Table2[[#This Row],[Day Low]])-1</f>
        <v>8.173880735649508E-3</v>
      </c>
      <c r="AD584" s="2">
        <f>(Table2[[#This Row],[Day High]]/Table2[[#This Row],[Close Price]])-1</f>
        <v>1.6768011792887227E-2</v>
      </c>
      <c r="AE584" s="2">
        <f>(Table2[[#This Row],[Close Price]]/Table2[[#This Row],[Current Week Low]])-1</f>
        <v>8.173880735649508E-3</v>
      </c>
      <c r="AF584" s="2">
        <f>(Table2[[#This Row],[Current Week High]]/Table2[[#This Row],[Close Price]])-1</f>
        <v>1.6768011792887227E-2</v>
      </c>
      <c r="AG584" s="2">
        <f>(Table2[[#This Row],[Close Price]]/Table2[[#This Row],[Current Month Low]])-1</f>
        <v>6.3492063492063489E-2</v>
      </c>
      <c r="AH584" s="2">
        <f>(Table2[[#This Row],[Current Month High]]/Table2[[#This Row],[Close Price]])-1</f>
        <v>5.3989312695780223E-2</v>
      </c>
      <c r="AI584">
        <v>5.7306062281186501</v>
      </c>
      <c r="AJ584">
        <v>35.844806007509298</v>
      </c>
      <c r="AK584" t="str">
        <f>IF(AND(Table2[[#This Row],[20D EMA]]&gt;Table2[[#This Row],[50D EMA]],Table2[[#This Row],[50D EMA]]&gt;Table2[[#This Row],[200D EMA]]),"Uptrend","Downtrend/NoTrend")</f>
        <v>Uptrend</v>
      </c>
      <c r="AL584">
        <v>0.03</v>
      </c>
      <c r="AM584" t="s">
        <v>10340</v>
      </c>
      <c r="AN584">
        <v>-3.21</v>
      </c>
      <c r="AO584" t="s">
        <v>10339</v>
      </c>
      <c r="AP584">
        <v>-2.2834714768779001E-2</v>
      </c>
      <c r="AQ584">
        <f>(Table2[[#This Row],[Sharpe Ratio]]-AVERAGE(Table2[Sharpe Ratio]))/_xlfn.STDEV.P(Table2[Sharpe Ratio])</f>
        <v>-1.0110915898122406</v>
      </c>
      <c r="AR5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-2.8512413377345216</v>
      </c>
      <c r="AS584">
        <f>_xlfn.RANK.AVG(Table2[[#This Row],[1Y Return vs Nifty Z-Score]],Table2[1Y Return vs Nifty Z-Score])</f>
        <v>600</v>
      </c>
      <c r="AT584">
        <f>_xlfn.RANK.AVG(Table2[[#This Row],[6M Return vs Nifty Z-Score]],Table2[6M Return vs Nifty Z-Score])</f>
        <v>390</v>
      </c>
      <c r="AU584">
        <f>_xlfn.RANK.AVG(Table2[[#This Row],[Sharpe Ratio Z-Score]],Table2[Sharpe Ratio Z-Score])</f>
        <v>614</v>
      </c>
      <c r="AV584">
        <f>(Table2[[#This Row],[Rank 1Y]]+Table2[[#This Row],[Rank 6M]]+Table2[[#This Row],[Rank Sharpe]])/3</f>
        <v>534.66666666666663</v>
      </c>
    </row>
    <row r="585" spans="1:48" x14ac:dyDescent="0.3">
      <c r="A585" t="s">
        <v>584</v>
      </c>
      <c r="B585" t="s">
        <v>585</v>
      </c>
      <c r="C585" t="s">
        <v>10295</v>
      </c>
      <c r="D585" t="s">
        <v>547</v>
      </c>
      <c r="E585">
        <v>32894.81351475</v>
      </c>
      <c r="F585">
        <v>4498.1499999999996</v>
      </c>
      <c r="G585">
        <v>-14.0033536049279</v>
      </c>
      <c r="H585">
        <f>(Table2[[#This Row],[1Y Return vs Nifty]]-AVERAGE(Table2[1Y Return vs Nifty]))/_xlfn.STDEV.P(Table2[1Y Return vs Nifty])</f>
        <v>-0.67935130213620509</v>
      </c>
      <c r="I585">
        <v>5.5331980273975203</v>
      </c>
      <c r="J585">
        <f>(Table2[[#This Row],[1M Return vs Nifty]]-AVERAGE(Table2[1M Return vs Nifty]))/_xlfn.STDEV.P(Table2[1M Return vs Nifty])</f>
        <v>0.37633595235729023</v>
      </c>
      <c r="K585">
        <v>-21.223682717570998</v>
      </c>
      <c r="L585">
        <f>(Table2[[#This Row],[6M Return vs Nifty]]-AVERAGE(Table2[6M Return vs Nifty]))/_xlfn.STDEV.P(Table2[6M Return vs Nifty])</f>
        <v>-0.95834596682605455</v>
      </c>
      <c r="M585">
        <v>-1.1002692223744399</v>
      </c>
      <c r="N585">
        <f>(Table2[[#This Row],[1W Return vs Nifty]]-AVERAGE(Table2[1W Return vs Nifty]))/_xlfn.STDEV.P(Table2[1W Return vs Nifty])</f>
        <v>-0.39400720808016493</v>
      </c>
      <c r="O585">
        <v>4452.1099999999997</v>
      </c>
      <c r="P585">
        <v>4381.1939211457602</v>
      </c>
      <c r="Q585">
        <v>4301.2450508113598</v>
      </c>
      <c r="R585">
        <v>52.037514495811898</v>
      </c>
      <c r="S585" s="2">
        <f>(Table2[[#This Row],[Close Price]]-Table2[[#This Row],[20D EMA]])/Table2[[#This Row],[20D EMA]]</f>
        <v>1.0341164077257742E-2</v>
      </c>
      <c r="T585" s="2">
        <f>(Table2[[#This Row],[Close Price]]-Table2[[#This Row],[50D EMA]])/Table2[[#This Row],[50D EMA]]</f>
        <v>2.669502445206838E-2</v>
      </c>
      <c r="U585" s="2">
        <f>(Table2[[#This Row],[Close Price]]-Table2[[#This Row],[200D EMA]])/Table2[[#This Row],[200D EMA]]</f>
        <v>4.5778593607796646E-2</v>
      </c>
      <c r="V585">
        <v>0.66540553993240703</v>
      </c>
      <c r="W585">
        <v>4476</v>
      </c>
      <c r="X585">
        <v>4650</v>
      </c>
      <c r="Y585">
        <v>4476</v>
      </c>
      <c r="Z585">
        <v>4650</v>
      </c>
      <c r="AA585">
        <v>4147.7</v>
      </c>
      <c r="AB585">
        <v>4682.8</v>
      </c>
      <c r="AC585" s="2">
        <f>(Table2[[#This Row],[Close Price]]/Table2[[#This Row],[Day Low]])-1</f>
        <v>4.9486148346737924E-3</v>
      </c>
      <c r="AD585" s="2">
        <f>(Table2[[#This Row],[Day High]]/Table2[[#This Row],[Close Price]])-1</f>
        <v>3.375832286606717E-2</v>
      </c>
      <c r="AE585" s="2">
        <f>(Table2[[#This Row],[Close Price]]/Table2[[#This Row],[Current Week Low]])-1</f>
        <v>4.9486148346737924E-3</v>
      </c>
      <c r="AF585" s="2">
        <f>(Table2[[#This Row],[Current Week High]]/Table2[[#This Row],[Close Price]])-1</f>
        <v>3.375832286606717E-2</v>
      </c>
      <c r="AG585" s="2">
        <f>(Table2[[#This Row],[Close Price]]/Table2[[#This Row],[Current Month Low]])-1</f>
        <v>8.4492610362369547E-2</v>
      </c>
      <c r="AH585" s="2">
        <f>(Table2[[#This Row],[Current Month High]]/Table2[[#This Row],[Close Price]])-1</f>
        <v>4.1050209530584914E-2</v>
      </c>
      <c r="AI585">
        <v>17.125929548814501</v>
      </c>
      <c r="AJ585">
        <v>22.876772202037799</v>
      </c>
      <c r="AK585" t="str">
        <f>IF(AND(Table2[[#This Row],[20D EMA]]&gt;Table2[[#This Row],[50D EMA]],Table2[[#This Row],[50D EMA]]&gt;Table2[[#This Row],[200D EMA]]),"Uptrend","Downtrend/NoTrend")</f>
        <v>Uptrend</v>
      </c>
      <c r="AL585">
        <v>0</v>
      </c>
      <c r="AM585" t="s">
        <v>10341</v>
      </c>
      <c r="AN585">
        <v>5.99</v>
      </c>
      <c r="AO585" t="s">
        <v>10340</v>
      </c>
      <c r="AP585">
        <v>4.3102930718716001E-2</v>
      </c>
      <c r="AQ585">
        <f>(Table2[[#This Row],[Sharpe Ratio]]-AVERAGE(Table2[Sharpe Ratio]))/_xlfn.STDEV.P(Table2[Sharpe Ratio])</f>
        <v>-0.2590004659818772</v>
      </c>
      <c r="AR5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-1.9143689906670116</v>
      </c>
      <c r="AS585">
        <f>_xlfn.RANK.AVG(Table2[[#This Row],[1Y Return vs Nifty Z-Score]],Table2[1Y Return vs Nifty Z-Score])</f>
        <v>557</v>
      </c>
      <c r="AT585">
        <f>_xlfn.RANK.AVG(Table2[[#This Row],[6M Return vs Nifty Z-Score]],Table2[6M Return vs Nifty Z-Score])</f>
        <v>634</v>
      </c>
      <c r="AU585">
        <f>_xlfn.RANK.AVG(Table2[[#This Row],[Sharpe Ratio Z-Score]],Table2[Sharpe Ratio Z-Score])</f>
        <v>417</v>
      </c>
      <c r="AV585">
        <f>(Table2[[#This Row],[Rank 1Y]]+Table2[[#This Row],[Rank 6M]]+Table2[[#This Row],[Rank Sharpe]])/3</f>
        <v>536</v>
      </c>
    </row>
    <row r="586" spans="1:48" x14ac:dyDescent="0.3">
      <c r="A586" t="s">
        <v>2006</v>
      </c>
      <c r="B586" t="s">
        <v>2007</v>
      </c>
      <c r="C586" t="s">
        <v>10294</v>
      </c>
      <c r="D586" t="s">
        <v>21</v>
      </c>
      <c r="E586">
        <v>3311.6696744999999</v>
      </c>
      <c r="F586">
        <v>561</v>
      </c>
      <c r="G586">
        <v>-25.910511225679599</v>
      </c>
      <c r="H586">
        <f>(Table2[[#This Row],[1Y Return vs Nifty]]-AVERAGE(Table2[1Y Return vs Nifty]))/_xlfn.STDEV.P(Table2[1Y Return vs Nifty])</f>
        <v>-0.86818586737491055</v>
      </c>
      <c r="I586">
        <v>-12.2791034718205</v>
      </c>
      <c r="J586">
        <f>(Table2[[#This Row],[1M Return vs Nifty]]-AVERAGE(Table2[1M Return vs Nifty]))/_xlfn.STDEV.P(Table2[1M Return vs Nifty])</f>
        <v>-1.2990975013381061</v>
      </c>
      <c r="K586">
        <v>-19.000833234194801</v>
      </c>
      <c r="L586">
        <f>(Table2[[#This Row],[6M Return vs Nifty]]-AVERAGE(Table2[6M Return vs Nifty]))/_xlfn.STDEV.P(Table2[6M Return vs Nifty])</f>
        <v>-0.88207288265373385</v>
      </c>
      <c r="M586">
        <v>-3.8822572693864501</v>
      </c>
      <c r="N586">
        <f>(Table2[[#This Row],[1W Return vs Nifty]]-AVERAGE(Table2[1W Return vs Nifty]))/_xlfn.STDEV.P(Table2[1W Return vs Nifty])</f>
        <v>-0.98963857358922791</v>
      </c>
      <c r="O586">
        <v>578.16</v>
      </c>
      <c r="P586">
        <v>593.96120026226197</v>
      </c>
      <c r="Q586">
        <v>592.68023971099501</v>
      </c>
      <c r="R586">
        <v>40.9006282522503</v>
      </c>
      <c r="S586" s="2">
        <f>(Table2[[#This Row],[Close Price]]-Table2[[#This Row],[20D EMA]])/Table2[[#This Row],[20D EMA]]</f>
        <v>-2.9680365296803599E-2</v>
      </c>
      <c r="T586" s="2">
        <f>(Table2[[#This Row],[Close Price]]-Table2[[#This Row],[50D EMA]])/Table2[[#This Row],[50D EMA]]</f>
        <v>-5.5493860958776495E-2</v>
      </c>
      <c r="U586" s="2">
        <f>(Table2[[#This Row],[Close Price]]-Table2[[#This Row],[200D EMA]])/Table2[[#This Row],[200D EMA]]</f>
        <v>-5.3452498646560327E-2</v>
      </c>
      <c r="V586">
        <v>0.398878472185491</v>
      </c>
      <c r="W586">
        <v>557.5</v>
      </c>
      <c r="X586">
        <v>567.15</v>
      </c>
      <c r="Y586">
        <v>557.5</v>
      </c>
      <c r="Z586">
        <v>567.15</v>
      </c>
      <c r="AA586">
        <v>543</v>
      </c>
      <c r="AB586">
        <v>660.9</v>
      </c>
      <c r="AC586" s="2">
        <f>(Table2[[#This Row],[Close Price]]/Table2[[#This Row],[Day Low]])-1</f>
        <v>6.2780269058295701E-3</v>
      </c>
      <c r="AD586" s="2">
        <f>(Table2[[#This Row],[Day High]]/Table2[[#This Row],[Close Price]])-1</f>
        <v>1.0962566844919808E-2</v>
      </c>
      <c r="AE586" s="2">
        <f>(Table2[[#This Row],[Close Price]]/Table2[[#This Row],[Current Week Low]])-1</f>
        <v>6.2780269058295701E-3</v>
      </c>
      <c r="AF586" s="2">
        <f>(Table2[[#This Row],[Current Week High]]/Table2[[#This Row],[Close Price]])-1</f>
        <v>1.0962566844919808E-2</v>
      </c>
      <c r="AG586" s="2">
        <f>(Table2[[#This Row],[Close Price]]/Table2[[#This Row],[Current Month Low]])-1</f>
        <v>3.3149171270718147E-2</v>
      </c>
      <c r="AH586" s="2">
        <f>(Table2[[#This Row],[Current Month High]]/Table2[[#This Row],[Close Price]])-1</f>
        <v>0.17807486631016034</v>
      </c>
      <c r="AI586">
        <v>41.087344028520498</v>
      </c>
      <c r="AJ586">
        <v>24.6666666666666</v>
      </c>
      <c r="AK586" t="str">
        <f>IF(AND(Table2[[#This Row],[20D EMA]]&gt;Table2[[#This Row],[50D EMA]],Table2[[#This Row],[50D EMA]]&gt;Table2[[#This Row],[200D EMA]]),"Uptrend","Downtrend/NoTrend")</f>
        <v>Downtrend/NoTrend</v>
      </c>
      <c r="AL586">
        <v>-0.16</v>
      </c>
      <c r="AM586" t="s">
        <v>10339</v>
      </c>
      <c r="AN586">
        <v>-0.88</v>
      </c>
      <c r="AO586" t="s">
        <v>10339</v>
      </c>
      <c r="AP586">
        <v>5.8970341482681002E-2</v>
      </c>
      <c r="AQ586">
        <f>(Table2[[#This Row],[Sharpe Ratio]]-AVERAGE(Table2[Sharpe Ratio]))/_xlfn.STDEV.P(Table2[Sharpe Ratio])</f>
        <v>-7.8015253277980146E-2</v>
      </c>
      <c r="AR5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6">
        <f>_xlfn.RANK.AVG(Table2[[#This Row],[1Y Return vs Nifty Z-Score]],Table2[1Y Return vs Nifty Z-Score])</f>
        <v>622</v>
      </c>
      <c r="AT586">
        <f>_xlfn.RANK.AVG(Table2[[#This Row],[6M Return vs Nifty Z-Score]],Table2[6M Return vs Nifty Z-Score])</f>
        <v>615</v>
      </c>
      <c r="AU586">
        <f>_xlfn.RANK.AVG(Table2[[#This Row],[Sharpe Ratio Z-Score]],Table2[Sharpe Ratio Z-Score])</f>
        <v>372</v>
      </c>
      <c r="AV586">
        <f>(Table2[[#This Row],[Rank 1Y]]+Table2[[#This Row],[Rank 6M]]+Table2[[#This Row],[Rank Sharpe]])/3</f>
        <v>536.33333333333337</v>
      </c>
    </row>
    <row r="587" spans="1:48" x14ac:dyDescent="0.3">
      <c r="A587" t="s">
        <v>510</v>
      </c>
      <c r="B587" t="s">
        <v>511</v>
      </c>
      <c r="C587" t="s">
        <v>10293</v>
      </c>
      <c r="D587" t="s">
        <v>178</v>
      </c>
      <c r="E587">
        <v>41265.546043125003</v>
      </c>
      <c r="F587">
        <v>599.45000000000005</v>
      </c>
      <c r="G587">
        <v>1.65410684388163</v>
      </c>
      <c r="H587">
        <f>(Table2[[#This Row],[1Y Return vs Nifty]]-AVERAGE(Table2[1Y Return vs Nifty]))/_xlfn.STDEV.P(Table2[1Y Return vs Nifty])</f>
        <v>-0.43104101426025426</v>
      </c>
      <c r="I587">
        <v>-9.4564267246488498</v>
      </c>
      <c r="J587">
        <f>(Table2[[#This Row],[1M Return vs Nifty]]-AVERAGE(Table2[1M Return vs Nifty]))/_xlfn.STDEV.P(Table2[1M Return vs Nifty])</f>
        <v>-1.0335951993819494</v>
      </c>
      <c r="K587">
        <v>-7.3528729039277199</v>
      </c>
      <c r="L587">
        <f>(Table2[[#This Row],[6M Return vs Nifty]]-AVERAGE(Table2[6M Return vs Nifty]))/_xlfn.STDEV.P(Table2[6M Return vs Nifty])</f>
        <v>-0.48239406258494555</v>
      </c>
      <c r="M587">
        <v>-3.51923876067521</v>
      </c>
      <c r="N587">
        <f>(Table2[[#This Row],[1W Return vs Nifty]]-AVERAGE(Table2[1W Return vs Nifty]))/_xlfn.STDEV.P(Table2[1W Return vs Nifty])</f>
        <v>-0.91191530289402267</v>
      </c>
      <c r="O587">
        <v>612.83000000000004</v>
      </c>
      <c r="P587">
        <v>615.13853611982597</v>
      </c>
      <c r="Q587">
        <v>563.82435753006496</v>
      </c>
      <c r="R587">
        <v>41.671225834641199</v>
      </c>
      <c r="S587" s="2">
        <f>(Table2[[#This Row],[Close Price]]-Table2[[#This Row],[20D EMA]])/Table2[[#This Row],[20D EMA]]</f>
        <v>-2.1833134800841987E-2</v>
      </c>
      <c r="T587" s="2">
        <f>(Table2[[#This Row],[Close Price]]-Table2[[#This Row],[50D EMA]])/Table2[[#This Row],[50D EMA]]</f>
        <v>-2.5504069731651272E-2</v>
      </c>
      <c r="U587" s="2">
        <f>(Table2[[#This Row],[Close Price]]-Table2[[#This Row],[200D EMA]])/Table2[[#This Row],[200D EMA]]</f>
        <v>6.3185710220111255E-2</v>
      </c>
      <c r="V587">
        <v>0.78810178592829105</v>
      </c>
      <c r="W587">
        <v>588.6</v>
      </c>
      <c r="X587">
        <v>601.45000000000005</v>
      </c>
      <c r="Y587">
        <v>588.6</v>
      </c>
      <c r="Z587">
        <v>601.45000000000005</v>
      </c>
      <c r="AA587">
        <v>584</v>
      </c>
      <c r="AB587">
        <v>682.75</v>
      </c>
      <c r="AC587" s="2">
        <f>(Table2[[#This Row],[Close Price]]/Table2[[#This Row],[Day Low]])-1</f>
        <v>1.843357118586475E-2</v>
      </c>
      <c r="AD587" s="2">
        <f>(Table2[[#This Row],[Day High]]/Table2[[#This Row],[Close Price]])-1</f>
        <v>3.3363916923847547E-3</v>
      </c>
      <c r="AE587" s="2">
        <f>(Table2[[#This Row],[Close Price]]/Table2[[#This Row],[Current Week Low]])-1</f>
        <v>1.843357118586475E-2</v>
      </c>
      <c r="AF587" s="2">
        <f>(Table2[[#This Row],[Current Week High]]/Table2[[#This Row],[Close Price]])-1</f>
        <v>3.3363916923847547E-3</v>
      </c>
      <c r="AG587" s="2">
        <f>(Table2[[#This Row],[Close Price]]/Table2[[#This Row],[Current Month Low]])-1</f>
        <v>2.6455479452054842E-2</v>
      </c>
      <c r="AH587" s="2">
        <f>(Table2[[#This Row],[Current Month High]]/Table2[[#This Row],[Close Price]])-1</f>
        <v>0.13896071398782217</v>
      </c>
      <c r="AI587">
        <v>14.6551005087997</v>
      </c>
      <c r="AJ587">
        <v>50.975947613650597</v>
      </c>
      <c r="AK587" t="str">
        <f>IF(AND(Table2[[#This Row],[20D EMA]]&gt;Table2[[#This Row],[50D EMA]],Table2[[#This Row],[50D EMA]]&gt;Table2[[#This Row],[200D EMA]]),"Uptrend","Downtrend/NoTrend")</f>
        <v>Downtrend/NoTrend</v>
      </c>
      <c r="AL587">
        <v>-0.04</v>
      </c>
      <c r="AM587" t="s">
        <v>10339</v>
      </c>
      <c r="AN587">
        <v>-5.89</v>
      </c>
      <c r="AO587" t="s">
        <v>10339</v>
      </c>
      <c r="AP587">
        <v>-6.3928169821119998E-2</v>
      </c>
      <c r="AQ587">
        <f>(Table2[[#This Row],[Sharpe Ratio]]-AVERAGE(Table2[Sharpe Ratio]))/_xlfn.STDEV.P(Table2[Sharpe Ratio])</f>
        <v>-1.4798074889604587</v>
      </c>
      <c r="AR5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7">
        <f>_xlfn.RANK.AVG(Table2[[#This Row],[1Y Return vs Nifty Z-Score]],Table2[1Y Return vs Nifty Z-Score])</f>
        <v>440</v>
      </c>
      <c r="AT587">
        <f>_xlfn.RANK.AVG(Table2[[#This Row],[6M Return vs Nifty Z-Score]],Table2[6M Return vs Nifty Z-Score])</f>
        <v>488</v>
      </c>
      <c r="AU587">
        <f>_xlfn.RANK.AVG(Table2[[#This Row],[Sharpe Ratio Z-Score]],Table2[Sharpe Ratio Z-Score])</f>
        <v>682</v>
      </c>
      <c r="AV587">
        <f>(Table2[[#This Row],[Rank 1Y]]+Table2[[#This Row],[Rank 6M]]+Table2[[#This Row],[Rank Sharpe]])/3</f>
        <v>536.66666666666663</v>
      </c>
    </row>
    <row r="588" spans="1:48" x14ac:dyDescent="0.3">
      <c r="A588" t="s">
        <v>888</v>
      </c>
      <c r="B588" t="s">
        <v>889</v>
      </c>
      <c r="C588" t="s">
        <v>10294</v>
      </c>
      <c r="D588" t="s">
        <v>21</v>
      </c>
      <c r="E588">
        <v>17376.807087599998</v>
      </c>
      <c r="F588">
        <v>629</v>
      </c>
      <c r="G588">
        <v>-0.141289510853436</v>
      </c>
      <c r="H588">
        <f>(Table2[[#This Row],[1Y Return vs Nifty]]-AVERAGE(Table2[1Y Return vs Nifty]))/_xlfn.STDEV.P(Table2[1Y Return vs Nifty])</f>
        <v>-0.4595140471095624</v>
      </c>
      <c r="I588">
        <v>-15.905136113368</v>
      </c>
      <c r="J588">
        <f>(Table2[[#This Row],[1M Return vs Nifty]]-AVERAGE(Table2[1M Return vs Nifty]))/_xlfn.STDEV.P(Table2[1M Return vs Nifty])</f>
        <v>-1.6401638364271949</v>
      </c>
      <c r="K588">
        <v>-32.317972154717502</v>
      </c>
      <c r="L588">
        <f>(Table2[[#This Row],[6M Return vs Nifty]]-AVERAGE(Table2[6M Return vs Nifty]))/_xlfn.STDEV.P(Table2[6M Return vs Nifty])</f>
        <v>-1.3390265654900324</v>
      </c>
      <c r="M588">
        <v>-4.1291882583318698</v>
      </c>
      <c r="N588">
        <f>(Table2[[#This Row],[1W Return vs Nifty]]-AVERAGE(Table2[1W Return vs Nifty]))/_xlfn.STDEV.P(Table2[1W Return vs Nifty])</f>
        <v>-1.0425071839666284</v>
      </c>
      <c r="O588">
        <v>619.58000000000004</v>
      </c>
      <c r="P588">
        <v>646.74723489058601</v>
      </c>
      <c r="Q588">
        <v>645.993587722749</v>
      </c>
      <c r="R588">
        <v>59.916699415531703</v>
      </c>
      <c r="S588" s="2">
        <f>(Table2[[#This Row],[Close Price]]-Table2[[#This Row],[20D EMA]])/Table2[[#This Row],[20D EMA]]</f>
        <v>1.5203847767842666E-2</v>
      </c>
      <c r="T588" s="2">
        <f>(Table2[[#This Row],[Close Price]]-Table2[[#This Row],[50D EMA]])/Table2[[#This Row],[50D EMA]]</f>
        <v>-2.7440758820698193E-2</v>
      </c>
      <c r="U588" s="2">
        <f>(Table2[[#This Row],[Close Price]]-Table2[[#This Row],[200D EMA]])/Table2[[#This Row],[200D EMA]]</f>
        <v>-2.6306124465808781E-2</v>
      </c>
      <c r="V588">
        <v>1.29719974890139</v>
      </c>
      <c r="W588">
        <v>609.04999999999995</v>
      </c>
      <c r="X588">
        <v>635.85</v>
      </c>
      <c r="Y588">
        <v>609.04999999999995</v>
      </c>
      <c r="Z588">
        <v>635.85</v>
      </c>
      <c r="AA588">
        <v>550.85</v>
      </c>
      <c r="AB588">
        <v>675.5</v>
      </c>
      <c r="AC588" s="2">
        <f>(Table2[[#This Row],[Close Price]]/Table2[[#This Row],[Day Low]])-1</f>
        <v>3.2755931368524838E-2</v>
      </c>
      <c r="AD588" s="2">
        <f>(Table2[[#This Row],[Day High]]/Table2[[#This Row],[Close Price]])-1</f>
        <v>1.0890302066772772E-2</v>
      </c>
      <c r="AE588" s="2">
        <f>(Table2[[#This Row],[Close Price]]/Table2[[#This Row],[Current Week Low]])-1</f>
        <v>3.2755931368524838E-2</v>
      </c>
      <c r="AF588" s="2">
        <f>(Table2[[#This Row],[Current Week High]]/Table2[[#This Row],[Close Price]])-1</f>
        <v>1.0890302066772772E-2</v>
      </c>
      <c r="AG588" s="2">
        <f>(Table2[[#This Row],[Close Price]]/Table2[[#This Row],[Current Month Low]])-1</f>
        <v>0.14187165290006343</v>
      </c>
      <c r="AH588" s="2">
        <f>(Table2[[#This Row],[Current Month High]]/Table2[[#This Row],[Close Price]])-1</f>
        <v>7.3926868044515093E-2</v>
      </c>
      <c r="AI588">
        <v>37.019077901430798</v>
      </c>
      <c r="AJ588">
        <v>33.1498729889923</v>
      </c>
      <c r="AK588" t="str">
        <f>IF(AND(Table2[[#This Row],[20D EMA]]&gt;Table2[[#This Row],[50D EMA]],Table2[[#This Row],[50D EMA]]&gt;Table2[[#This Row],[200D EMA]]),"Uptrend","Downtrend/NoTrend")</f>
        <v>Downtrend/NoTrend</v>
      </c>
      <c r="AL588">
        <v>-0.21</v>
      </c>
      <c r="AM588" t="s">
        <v>10339</v>
      </c>
      <c r="AN588">
        <v>9.23</v>
      </c>
      <c r="AO588" t="s">
        <v>10340</v>
      </c>
      <c r="AP588">
        <v>3.0994918007274001E-2</v>
      </c>
      <c r="AQ588">
        <f>(Table2[[#This Row],[Sharpe Ratio]]-AVERAGE(Table2[Sharpe Ratio]))/_xlfn.STDEV.P(Table2[Sharpe Ratio])</f>
        <v>-0.39710562306134473</v>
      </c>
      <c r="AR5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8">
        <f>_xlfn.RANK.AVG(Table2[[#This Row],[1Y Return vs Nifty Z-Score]],Table2[1Y Return vs Nifty Z-Score])</f>
        <v>456</v>
      </c>
      <c r="AT588">
        <f>_xlfn.RANK.AVG(Table2[[#This Row],[6M Return vs Nifty Z-Score]],Table2[6M Return vs Nifty Z-Score])</f>
        <v>705</v>
      </c>
      <c r="AU588">
        <f>_xlfn.RANK.AVG(Table2[[#This Row],[Sharpe Ratio Z-Score]],Table2[Sharpe Ratio Z-Score])</f>
        <v>449</v>
      </c>
      <c r="AV588">
        <f>(Table2[[#This Row],[Rank 1Y]]+Table2[[#This Row],[Rank 6M]]+Table2[[#This Row],[Rank Sharpe]])/3</f>
        <v>536.66666666666663</v>
      </c>
    </row>
    <row r="589" spans="1:48" x14ac:dyDescent="0.3">
      <c r="A589" t="s">
        <v>562</v>
      </c>
      <c r="B589" t="s">
        <v>563</v>
      </c>
      <c r="C589" t="s">
        <v>10308</v>
      </c>
      <c r="D589" t="s">
        <v>564</v>
      </c>
      <c r="E589">
        <v>35573.824000000001</v>
      </c>
      <c r="F589">
        <v>3238.4</v>
      </c>
      <c r="G589">
        <v>-18.299650660258902</v>
      </c>
      <c r="H589">
        <f>(Table2[[#This Row],[1Y Return vs Nifty]]-AVERAGE(Table2[1Y Return vs Nifty]))/_xlfn.STDEV.P(Table2[1Y Return vs Nifty])</f>
        <v>-0.74748589919284036</v>
      </c>
      <c r="I589">
        <v>0.47210304234060702</v>
      </c>
      <c r="J589">
        <f>(Table2[[#This Row],[1M Return vs Nifty]]-AVERAGE(Table2[1M Return vs Nifty]))/_xlfn.STDEV.P(Table2[1M Return vs Nifty])</f>
        <v>-9.9713021475014096E-2</v>
      </c>
      <c r="K589">
        <v>-25.491593645267798</v>
      </c>
      <c r="L589">
        <f>(Table2[[#This Row],[6M Return vs Nifty]]-AVERAGE(Table2[6M Return vs Nifty]))/_xlfn.STDEV.P(Table2[6M Return vs Nifty])</f>
        <v>-1.1047916582067216</v>
      </c>
      <c r="M589">
        <v>-8.7511753396107306</v>
      </c>
      <c r="N589">
        <f>(Table2[[#This Row],[1W Return vs Nifty]]-AVERAGE(Table2[1W Return vs Nifty]))/_xlfn.STDEV.P(Table2[1W Return vs Nifty])</f>
        <v>-2.0320874517698031</v>
      </c>
      <c r="O589">
        <v>3286.27</v>
      </c>
      <c r="P589">
        <v>3280.4372001372099</v>
      </c>
      <c r="Q589">
        <v>3263.3561524249599</v>
      </c>
      <c r="R589">
        <v>42.694105513788799</v>
      </c>
      <c r="S589" s="2">
        <f>(Table2[[#This Row],[Close Price]]-Table2[[#This Row],[20D EMA]])/Table2[[#This Row],[20D EMA]]</f>
        <v>-1.4566666768098754E-2</v>
      </c>
      <c r="T589" s="2">
        <f>(Table2[[#This Row],[Close Price]]-Table2[[#This Row],[50D EMA]])/Table2[[#This Row],[50D EMA]]</f>
        <v>-1.2814511472876692E-2</v>
      </c>
      <c r="U589" s="2">
        <f>(Table2[[#This Row],[Close Price]]-Table2[[#This Row],[200D EMA]])/Table2[[#This Row],[200D EMA]]</f>
        <v>-7.6473885347804202E-3</v>
      </c>
      <c r="V589">
        <v>1.01093492508708</v>
      </c>
      <c r="W589">
        <v>3205</v>
      </c>
      <c r="X589">
        <v>3278</v>
      </c>
      <c r="Y589">
        <v>3205</v>
      </c>
      <c r="Z589">
        <v>3278</v>
      </c>
      <c r="AA589">
        <v>3153.6</v>
      </c>
      <c r="AB589">
        <v>3499</v>
      </c>
      <c r="AC589" s="2">
        <f>(Table2[[#This Row],[Close Price]]/Table2[[#This Row],[Day Low]])-1</f>
        <v>1.042121684867392E-2</v>
      </c>
      <c r="AD589" s="2">
        <f>(Table2[[#This Row],[Day High]]/Table2[[#This Row],[Close Price]])-1</f>
        <v>1.2228260869565188E-2</v>
      </c>
      <c r="AE589" s="2">
        <f>(Table2[[#This Row],[Close Price]]/Table2[[#This Row],[Current Week Low]])-1</f>
        <v>1.042121684867392E-2</v>
      </c>
      <c r="AF589" s="2">
        <f>(Table2[[#This Row],[Current Week High]]/Table2[[#This Row],[Close Price]])-1</f>
        <v>1.2228260869565188E-2</v>
      </c>
      <c r="AG589" s="2">
        <f>(Table2[[#This Row],[Close Price]]/Table2[[#This Row],[Current Month Low]])-1</f>
        <v>2.6889903602232534E-2</v>
      </c>
      <c r="AH589" s="2">
        <f>(Table2[[#This Row],[Current Month High]]/Table2[[#This Row],[Close Price]])-1</f>
        <v>8.047183794466406E-2</v>
      </c>
      <c r="AI589">
        <v>21.047430830039499</v>
      </c>
      <c r="AJ589">
        <v>30.7915993537964</v>
      </c>
      <c r="AK589" t="str">
        <f>IF(AND(Table2[[#This Row],[20D EMA]]&gt;Table2[[#This Row],[50D EMA]],Table2[[#This Row],[50D EMA]]&gt;Table2[[#This Row],[200D EMA]]),"Uptrend","Downtrend/NoTrend")</f>
        <v>Uptrend</v>
      </c>
      <c r="AL589">
        <v>0.01</v>
      </c>
      <c r="AM589" t="s">
        <v>10340</v>
      </c>
      <c r="AN589">
        <v>-2.23</v>
      </c>
      <c r="AO589" t="s">
        <v>10339</v>
      </c>
      <c r="AP589">
        <v>6.5341367382623999E-2</v>
      </c>
      <c r="AQ589">
        <f>(Table2[[#This Row],[Sharpe Ratio]]-AVERAGE(Table2[Sharpe Ratio]))/_xlfn.STDEV.P(Table2[Sharpe Ratio])</f>
        <v>-5.3467193378472491E-3</v>
      </c>
      <c r="AR5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-3.9894247499822262</v>
      </c>
      <c r="AS589">
        <f>_xlfn.RANK.AVG(Table2[[#This Row],[1Y Return vs Nifty Z-Score]],Table2[1Y Return vs Nifty Z-Score])</f>
        <v>586</v>
      </c>
      <c r="AT589">
        <f>_xlfn.RANK.AVG(Table2[[#This Row],[6M Return vs Nifty Z-Score]],Table2[6M Return vs Nifty Z-Score])</f>
        <v>671</v>
      </c>
      <c r="AU589">
        <f>_xlfn.RANK.AVG(Table2[[#This Row],[Sharpe Ratio Z-Score]],Table2[Sharpe Ratio Z-Score])</f>
        <v>354</v>
      </c>
      <c r="AV589">
        <f>(Table2[[#This Row],[Rank 1Y]]+Table2[[#This Row],[Rank 6M]]+Table2[[#This Row],[Rank Sharpe]])/3</f>
        <v>537</v>
      </c>
    </row>
    <row r="590" spans="1:48" x14ac:dyDescent="0.3">
      <c r="A590" t="s">
        <v>657</v>
      </c>
      <c r="B590" t="s">
        <v>658</v>
      </c>
      <c r="C590" t="s">
        <v>10299</v>
      </c>
      <c r="D590" t="s">
        <v>283</v>
      </c>
      <c r="E590">
        <v>28421.712173970001</v>
      </c>
      <c r="F590">
        <v>1058.3499999999999</v>
      </c>
      <c r="G590">
        <v>19.255236081068698</v>
      </c>
      <c r="H590">
        <f>(Table2[[#This Row],[1Y Return vs Nifty]]-AVERAGE(Table2[1Y Return vs Nifty]))/_xlfn.STDEV.P(Table2[1Y Return vs Nifty])</f>
        <v>-0.15190625405333724</v>
      </c>
      <c r="I590">
        <v>-11.883489545417399</v>
      </c>
      <c r="J590">
        <f>(Table2[[#This Row],[1M Return vs Nifty]]-AVERAGE(Table2[1M Return vs Nifty]))/_xlfn.STDEV.P(Table2[1M Return vs Nifty])</f>
        <v>-1.2618858694177366</v>
      </c>
      <c r="K590">
        <v>-39.302151090806703</v>
      </c>
      <c r="L590">
        <f>(Table2[[#This Row],[6M Return vs Nifty]]-AVERAGE(Table2[6M Return vs Nifty]))/_xlfn.STDEV.P(Table2[6M Return vs Nifty])</f>
        <v>-1.5786761107474905</v>
      </c>
      <c r="M590">
        <v>-5.9571012012109898</v>
      </c>
      <c r="N590">
        <f>(Table2[[#This Row],[1W Return vs Nifty]]-AVERAGE(Table2[1W Return vs Nifty]))/_xlfn.STDEV.P(Table2[1W Return vs Nifty])</f>
        <v>-1.4338684205356222</v>
      </c>
      <c r="O590">
        <v>1126.06</v>
      </c>
      <c r="P590">
        <v>1185.45038526607</v>
      </c>
      <c r="Q590">
        <v>1138.36844509609</v>
      </c>
      <c r="R590">
        <v>28.762833043166399</v>
      </c>
      <c r="S590" s="2">
        <f>(Table2[[#This Row],[Close Price]]-Table2[[#This Row],[20D EMA]])/Table2[[#This Row],[20D EMA]]</f>
        <v>-6.0130010834236219E-2</v>
      </c>
      <c r="T590" s="2">
        <f>(Table2[[#This Row],[Close Price]]-Table2[[#This Row],[50D EMA]])/Table2[[#This Row],[50D EMA]]</f>
        <v>-0.10721695892615776</v>
      </c>
      <c r="U590" s="2">
        <f>(Table2[[#This Row],[Close Price]]-Table2[[#This Row],[200D EMA]])/Table2[[#This Row],[200D EMA]]</f>
        <v>-7.0292219922993129E-2</v>
      </c>
      <c r="V590">
        <v>0.99565083015155498</v>
      </c>
      <c r="W590">
        <v>1054</v>
      </c>
      <c r="X590">
        <v>1116</v>
      </c>
      <c r="Y590">
        <v>1054</v>
      </c>
      <c r="Z590">
        <v>1116</v>
      </c>
      <c r="AA590">
        <v>1054</v>
      </c>
      <c r="AB590">
        <v>1253.8</v>
      </c>
      <c r="AC590" s="2">
        <f>(Table2[[#This Row],[Close Price]]/Table2[[#This Row],[Day Low]])-1</f>
        <v>4.1271347248577062E-3</v>
      </c>
      <c r="AD590" s="2">
        <f>(Table2[[#This Row],[Day High]]/Table2[[#This Row],[Close Price]])-1</f>
        <v>5.4471583124675371E-2</v>
      </c>
      <c r="AE590" s="2">
        <f>(Table2[[#This Row],[Close Price]]/Table2[[#This Row],[Current Week Low]])-1</f>
        <v>4.1271347248577062E-3</v>
      </c>
      <c r="AF590" s="2">
        <f>(Table2[[#This Row],[Current Week High]]/Table2[[#This Row],[Close Price]])-1</f>
        <v>5.4471583124675371E-2</v>
      </c>
      <c r="AG590" s="2">
        <f>(Table2[[#This Row],[Close Price]]/Table2[[#This Row],[Current Month Low]])-1</f>
        <v>4.1271347248577062E-3</v>
      </c>
      <c r="AH590" s="2">
        <f>(Table2[[#This Row],[Current Month High]]/Table2[[#This Row],[Close Price]])-1</f>
        <v>0.18467425709831353</v>
      </c>
      <c r="AI590">
        <v>43.043416639108003</v>
      </c>
      <c r="AJ590">
        <v>56.792592592592499</v>
      </c>
      <c r="AK590" t="str">
        <f>IF(AND(Table2[[#This Row],[20D EMA]]&gt;Table2[[#This Row],[50D EMA]],Table2[[#This Row],[50D EMA]]&gt;Table2[[#This Row],[200D EMA]]),"Uptrend","Downtrend/NoTrend")</f>
        <v>Downtrend/NoTrend</v>
      </c>
      <c r="AL590">
        <v>-0.19</v>
      </c>
      <c r="AM590" t="s">
        <v>10339</v>
      </c>
      <c r="AN590">
        <v>-11.17</v>
      </c>
      <c r="AO590" t="s">
        <v>10339</v>
      </c>
      <c r="AQ590">
        <f>(Table2[[#This Row],[Sharpe Ratio]]-AVERAGE(Table2[Sharpe Ratio]))/_xlfn.STDEV.P(Table2[Sharpe Ratio])</f>
        <v>-0.75063663777647549</v>
      </c>
      <c r="AR5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0">
        <f>_xlfn.RANK.AVG(Table2[[#This Row],[1Y Return vs Nifty Z-Score]],Table2[1Y Return vs Nifty Z-Score])</f>
        <v>346</v>
      </c>
      <c r="AT590">
        <f>_xlfn.RANK.AVG(Table2[[#This Row],[6M Return vs Nifty Z-Score]],Table2[6M Return vs Nifty Z-Score])</f>
        <v>719</v>
      </c>
      <c r="AU590">
        <f>_xlfn.RANK.AVG(Table2[[#This Row],[Sharpe Ratio Z-Score]],Table2[Sharpe Ratio Z-Score])</f>
        <v>547.5</v>
      </c>
      <c r="AV590">
        <f>(Table2[[#This Row],[Rank 1Y]]+Table2[[#This Row],[Rank 6M]]+Table2[[#This Row],[Rank Sharpe]])/3</f>
        <v>537.5</v>
      </c>
    </row>
    <row r="591" spans="1:48" x14ac:dyDescent="0.3">
      <c r="A591" t="s">
        <v>38</v>
      </c>
      <c r="B591" t="s">
        <v>39</v>
      </c>
      <c r="C591" t="s">
        <v>10297</v>
      </c>
      <c r="D591" t="s">
        <v>40</v>
      </c>
      <c r="E591">
        <v>662854.93887912994</v>
      </c>
      <c r="F591">
        <v>2821.15</v>
      </c>
      <c r="G591">
        <v>-19.432055515983599</v>
      </c>
      <c r="H591">
        <f>(Table2[[#This Row],[1Y Return vs Nifty]]-AVERAGE(Table2[1Y Return vs Nifty]))/_xlfn.STDEV.P(Table2[1Y Return vs Nifty])</f>
        <v>-0.76544460818249016</v>
      </c>
      <c r="I591">
        <v>3.13152849256393</v>
      </c>
      <c r="J591">
        <f>(Table2[[#This Row],[1M Return vs Nifty]]-AVERAGE(Table2[1M Return vs Nifty]))/_xlfn.STDEV.P(Table2[1M Return vs Nifty])</f>
        <v>0.15043378673551983</v>
      </c>
      <c r="K591">
        <v>4.2827926604556597</v>
      </c>
      <c r="L591">
        <f>(Table2[[#This Row],[6M Return vs Nifty]]-AVERAGE(Table2[6M Return vs Nifty]))/_xlfn.STDEV.P(Table2[6M Return vs Nifty])</f>
        <v>-8.3137115306078271E-2</v>
      </c>
      <c r="M591">
        <v>0.52878045566732501</v>
      </c>
      <c r="N591">
        <f>(Table2[[#This Row],[1W Return vs Nifty]]-AVERAGE(Table2[1W Return vs Nifty]))/_xlfn.STDEV.P(Table2[1W Return vs Nifty])</f>
        <v>-4.5223148689155328E-2</v>
      </c>
      <c r="O591">
        <v>2745.85</v>
      </c>
      <c r="P591">
        <v>2655.3260339724702</v>
      </c>
      <c r="Q591">
        <v>2517.7179068711198</v>
      </c>
      <c r="R591">
        <v>79.346638791315996</v>
      </c>
      <c r="S591" s="2">
        <f>(Table2[[#This Row],[Close Price]]-Table2[[#This Row],[20D EMA]])/Table2[[#This Row],[20D EMA]]</f>
        <v>2.7423202287087854E-2</v>
      </c>
      <c r="T591" s="2">
        <f>(Table2[[#This Row],[Close Price]]-Table2[[#This Row],[50D EMA]])/Table2[[#This Row],[50D EMA]]</f>
        <v>6.2449568868742956E-2</v>
      </c>
      <c r="U591" s="2">
        <f>(Table2[[#This Row],[Close Price]]-Table2[[#This Row],[200D EMA]])/Table2[[#This Row],[200D EMA]]</f>
        <v>0.12051870159908776</v>
      </c>
      <c r="V591">
        <v>0.59700461617299505</v>
      </c>
      <c r="W591">
        <v>2803.6</v>
      </c>
      <c r="X591">
        <v>2834.95</v>
      </c>
      <c r="Y591">
        <v>2803.6</v>
      </c>
      <c r="Z591">
        <v>2834.95</v>
      </c>
      <c r="AA591">
        <v>2666.2</v>
      </c>
      <c r="AB591">
        <v>2834.95</v>
      </c>
      <c r="AC591" s="2">
        <f>(Table2[[#This Row],[Close Price]]/Table2[[#This Row],[Day Low]])-1</f>
        <v>6.2598088172349797E-3</v>
      </c>
      <c r="AD591" s="2">
        <f>(Table2[[#This Row],[Day High]]/Table2[[#This Row],[Close Price]])-1</f>
        <v>4.891622210800417E-3</v>
      </c>
      <c r="AE591" s="2">
        <f>(Table2[[#This Row],[Close Price]]/Table2[[#This Row],[Current Week Low]])-1</f>
        <v>6.2598088172349797E-3</v>
      </c>
      <c r="AF591" s="2">
        <f>(Table2[[#This Row],[Current Week High]]/Table2[[#This Row],[Close Price]])-1</f>
        <v>4.891622210800417E-3</v>
      </c>
      <c r="AG591" s="2">
        <f>(Table2[[#This Row],[Close Price]]/Table2[[#This Row],[Current Month Low]])-1</f>
        <v>5.8116420373565569E-2</v>
      </c>
      <c r="AH591" s="2">
        <f>(Table2[[#This Row],[Current Month High]]/Table2[[#This Row],[Close Price]])-1</f>
        <v>4.891622210800417E-3</v>
      </c>
      <c r="AI591">
        <v>0.48916222108004098</v>
      </c>
      <c r="AJ591">
        <v>29.884210768628702</v>
      </c>
      <c r="AK591" t="str">
        <f>IF(AND(Table2[[#This Row],[20D EMA]]&gt;Table2[[#This Row],[50D EMA]],Table2[[#This Row],[50D EMA]]&gt;Table2[[#This Row],[200D EMA]]),"Uptrend","Downtrend/NoTrend")</f>
        <v>Uptrend</v>
      </c>
      <c r="AL591">
        <v>-0.02</v>
      </c>
      <c r="AM591" t="s">
        <v>10339</v>
      </c>
      <c r="AN591">
        <v>2.81</v>
      </c>
      <c r="AO591" t="s">
        <v>10340</v>
      </c>
      <c r="AP591">
        <v>-6.5371265769350997E-2</v>
      </c>
      <c r="AQ591">
        <f>(Table2[[#This Row],[Sharpe Ratio]]-AVERAGE(Table2[Sharpe Ratio]))/_xlfn.STDEV.P(Table2[Sharpe Ratio])</f>
        <v>-1.4962675800886129</v>
      </c>
      <c r="AR5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-2.2396386655308165</v>
      </c>
      <c r="AS591">
        <f>_xlfn.RANK.AVG(Table2[[#This Row],[1Y Return vs Nifty Z-Score]],Table2[1Y Return vs Nifty Z-Score])</f>
        <v>591</v>
      </c>
      <c r="AT591">
        <f>_xlfn.RANK.AVG(Table2[[#This Row],[6M Return vs Nifty Z-Score]],Table2[6M Return vs Nifty Z-Score])</f>
        <v>338</v>
      </c>
      <c r="AU591">
        <f>_xlfn.RANK.AVG(Table2[[#This Row],[Sharpe Ratio Z-Score]],Table2[Sharpe Ratio Z-Score])</f>
        <v>685</v>
      </c>
      <c r="AV591">
        <f>(Table2[[#This Row],[Rank 1Y]]+Table2[[#This Row],[Rank 6M]]+Table2[[#This Row],[Rank Sharpe]])/3</f>
        <v>538</v>
      </c>
    </row>
    <row r="592" spans="1:48" x14ac:dyDescent="0.3">
      <c r="A592" t="s">
        <v>1190</v>
      </c>
      <c r="B592" t="s">
        <v>1191</v>
      </c>
      <c r="C592" t="s">
        <v>10308</v>
      </c>
      <c r="D592" t="s">
        <v>564</v>
      </c>
      <c r="E592">
        <v>10232.241427200001</v>
      </c>
      <c r="F592">
        <v>2886</v>
      </c>
      <c r="G592">
        <v>-21.442593242616201</v>
      </c>
      <c r="H592">
        <f>(Table2[[#This Row],[1Y Return vs Nifty]]-AVERAGE(Table2[1Y Return vs Nifty]))/_xlfn.STDEV.P(Table2[1Y Return vs Nifty])</f>
        <v>-0.79732954912280463</v>
      </c>
      <c r="I592">
        <v>0.18085218842606601</v>
      </c>
      <c r="J592">
        <f>(Table2[[#This Row],[1M Return vs Nifty]]-AVERAGE(Table2[1M Return vs Nifty]))/_xlfn.STDEV.P(Table2[1M Return vs Nifty])</f>
        <v>-0.1271082137294903</v>
      </c>
      <c r="K592">
        <v>5.2795527953713197</v>
      </c>
      <c r="L592">
        <f>(Table2[[#This Row],[6M Return vs Nifty]]-AVERAGE(Table2[6M Return vs Nifty]))/_xlfn.STDEV.P(Table2[6M Return vs Nifty])</f>
        <v>-4.8935083077353926E-2</v>
      </c>
      <c r="M592">
        <v>2.6066228329282999</v>
      </c>
      <c r="N592">
        <f>(Table2[[#This Row],[1W Return vs Nifty]]-AVERAGE(Table2[1W Return vs Nifty]))/_xlfn.STDEV.P(Table2[1W Return vs Nifty])</f>
        <v>0.39964867375085278</v>
      </c>
      <c r="O592">
        <v>2864.9</v>
      </c>
      <c r="P592">
        <v>2815.4996640078798</v>
      </c>
      <c r="Q592">
        <v>2692.3335121855398</v>
      </c>
      <c r="R592">
        <v>53.042092395137203</v>
      </c>
      <c r="S592" s="2">
        <f>(Table2[[#This Row],[Close Price]]-Table2[[#This Row],[20D EMA]])/Table2[[#This Row],[20D EMA]]</f>
        <v>7.3650040141016821E-3</v>
      </c>
      <c r="T592" s="2">
        <f>(Table2[[#This Row],[Close Price]]-Table2[[#This Row],[50D EMA]])/Table2[[#This Row],[50D EMA]]</f>
        <v>2.5040079703565855E-2</v>
      </c>
      <c r="U592" s="2">
        <f>(Table2[[#This Row],[Close Price]]-Table2[[#This Row],[200D EMA]])/Table2[[#This Row],[200D EMA]]</f>
        <v>7.1932577051811344E-2</v>
      </c>
      <c r="V592">
        <v>0.58114569952408701</v>
      </c>
      <c r="W592">
        <v>2850</v>
      </c>
      <c r="X592">
        <v>2921.05</v>
      </c>
      <c r="Y592">
        <v>2850</v>
      </c>
      <c r="Z592">
        <v>2921.05</v>
      </c>
      <c r="AA592">
        <v>2744</v>
      </c>
      <c r="AB592">
        <v>3040</v>
      </c>
      <c r="AC592" s="2">
        <f>(Table2[[#This Row],[Close Price]]/Table2[[#This Row],[Day Low]])-1</f>
        <v>1.2631578947368327E-2</v>
      </c>
      <c r="AD592" s="2">
        <f>(Table2[[#This Row],[Day High]]/Table2[[#This Row],[Close Price]])-1</f>
        <v>1.2144837144837162E-2</v>
      </c>
      <c r="AE592" s="2">
        <f>(Table2[[#This Row],[Close Price]]/Table2[[#This Row],[Current Week Low]])-1</f>
        <v>1.2631578947368327E-2</v>
      </c>
      <c r="AF592" s="2">
        <f>(Table2[[#This Row],[Current Week High]]/Table2[[#This Row],[Close Price]])-1</f>
        <v>1.2144837144837162E-2</v>
      </c>
      <c r="AG592" s="2">
        <f>(Table2[[#This Row],[Close Price]]/Table2[[#This Row],[Current Month Low]])-1</f>
        <v>5.1749271137026209E-2</v>
      </c>
      <c r="AH592" s="2">
        <f>(Table2[[#This Row],[Current Month High]]/Table2[[#This Row],[Close Price]])-1</f>
        <v>5.3361053361053346E-2</v>
      </c>
      <c r="AI592">
        <v>11.159043659043601</v>
      </c>
      <c r="AJ592">
        <v>28.4379172229639</v>
      </c>
      <c r="AK592" t="str">
        <f>IF(AND(Table2[[#This Row],[20D EMA]]&gt;Table2[[#This Row],[50D EMA]],Table2[[#This Row],[50D EMA]]&gt;Table2[[#This Row],[200D EMA]]),"Uptrend","Downtrend/NoTrend")</f>
        <v>Uptrend</v>
      </c>
      <c r="AL592">
        <v>0.03</v>
      </c>
      <c r="AM592" t="s">
        <v>10340</v>
      </c>
      <c r="AN592">
        <v>0.89</v>
      </c>
      <c r="AO592" t="s">
        <v>10340</v>
      </c>
      <c r="AP592">
        <v>-6.6630002952837997E-2</v>
      </c>
      <c r="AQ592">
        <f>(Table2[[#This Row],[Sharpe Ratio]]-AVERAGE(Table2[Sharpe Ratio]))/_xlfn.STDEV.P(Table2[Sharpe Ratio])</f>
        <v>-1.5106248574214125</v>
      </c>
      <c r="AR5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-2.0843490296002085</v>
      </c>
      <c r="AS592">
        <f>_xlfn.RANK.AVG(Table2[[#This Row],[1Y Return vs Nifty Z-Score]],Table2[1Y Return vs Nifty Z-Score])</f>
        <v>601</v>
      </c>
      <c r="AT592">
        <f>_xlfn.RANK.AVG(Table2[[#This Row],[6M Return vs Nifty Z-Score]],Table2[6M Return vs Nifty Z-Score])</f>
        <v>326</v>
      </c>
      <c r="AU592">
        <f>_xlfn.RANK.AVG(Table2[[#This Row],[Sharpe Ratio Z-Score]],Table2[Sharpe Ratio Z-Score])</f>
        <v>687</v>
      </c>
      <c r="AV592">
        <f>(Table2[[#This Row],[Rank 1Y]]+Table2[[#This Row],[Rank 6M]]+Table2[[#This Row],[Rank Sharpe]])/3</f>
        <v>538</v>
      </c>
    </row>
    <row r="593" spans="1:48" x14ac:dyDescent="0.3">
      <c r="A593" t="s">
        <v>1518</v>
      </c>
      <c r="B593" t="s">
        <v>1519</v>
      </c>
      <c r="C593" t="s">
        <v>10303</v>
      </c>
      <c r="D593" t="s">
        <v>1520</v>
      </c>
      <c r="E593">
        <v>6649.7204653500003</v>
      </c>
      <c r="F593">
        <v>488.5</v>
      </c>
      <c r="G593">
        <v>1.12895179520425</v>
      </c>
      <c r="H593">
        <f>(Table2[[#This Row],[1Y Return vs Nifty]]-AVERAGE(Table2[1Y Return vs Nifty]))/_xlfn.STDEV.P(Table2[1Y Return vs Nifty])</f>
        <v>-0.43936940197950941</v>
      </c>
      <c r="I593">
        <v>-2.6592995240813799</v>
      </c>
      <c r="J593">
        <f>(Table2[[#This Row],[1M Return vs Nifty]]-AVERAGE(Table2[1M Return vs Nifty]))/_xlfn.STDEV.P(Table2[1M Return vs Nifty])</f>
        <v>-0.39425421914120801</v>
      </c>
      <c r="K593">
        <v>-20.115933893817999</v>
      </c>
      <c r="L593">
        <f>(Table2[[#This Row],[6M Return vs Nifty]]-AVERAGE(Table2[6M Return vs Nifty]))/_xlfn.STDEV.P(Table2[6M Return vs Nifty])</f>
        <v>-0.92033555725591532</v>
      </c>
      <c r="M593">
        <v>0.38106547459647899</v>
      </c>
      <c r="N593">
        <f>(Table2[[#This Row],[1W Return vs Nifty]]-AVERAGE(Table2[1W Return vs Nifty]))/_xlfn.STDEV.P(Table2[1W Return vs Nifty])</f>
        <v>-7.6849336291173284E-2</v>
      </c>
      <c r="O593">
        <v>469.11</v>
      </c>
      <c r="P593">
        <v>466.52100693242699</v>
      </c>
      <c r="Q593">
        <v>449.72436696400302</v>
      </c>
      <c r="R593">
        <v>72.116339555198394</v>
      </c>
      <c r="S593" s="2">
        <f>(Table2[[#This Row],[Close Price]]-Table2[[#This Row],[20D EMA]])/Table2[[#This Row],[20D EMA]]</f>
        <v>4.1333589136876181E-2</v>
      </c>
      <c r="T593" s="2">
        <f>(Table2[[#This Row],[Close Price]]-Table2[[#This Row],[50D EMA]])/Table2[[#This Row],[50D EMA]]</f>
        <v>4.7112547432953115E-2</v>
      </c>
      <c r="U593" s="2">
        <f>(Table2[[#This Row],[Close Price]]-Table2[[#This Row],[200D EMA]])/Table2[[#This Row],[200D EMA]]</f>
        <v>8.6220885245252163E-2</v>
      </c>
      <c r="V593">
        <v>1.1227758646113799</v>
      </c>
      <c r="W593">
        <v>478</v>
      </c>
      <c r="X593">
        <v>508.9</v>
      </c>
      <c r="Y593">
        <v>478</v>
      </c>
      <c r="Z593">
        <v>508.9</v>
      </c>
      <c r="AA593">
        <v>446.05</v>
      </c>
      <c r="AB593">
        <v>508.9</v>
      </c>
      <c r="AC593" s="2">
        <f>(Table2[[#This Row],[Close Price]]/Table2[[#This Row],[Day Low]])-1</f>
        <v>2.1966527196652708E-2</v>
      </c>
      <c r="AD593" s="2">
        <f>(Table2[[#This Row],[Day High]]/Table2[[#This Row],[Close Price]])-1</f>
        <v>4.1760491299897673E-2</v>
      </c>
      <c r="AE593" s="2">
        <f>(Table2[[#This Row],[Close Price]]/Table2[[#This Row],[Current Week Low]])-1</f>
        <v>2.1966527196652708E-2</v>
      </c>
      <c r="AF593" s="2">
        <f>(Table2[[#This Row],[Current Week High]]/Table2[[#This Row],[Close Price]])-1</f>
        <v>4.1760491299897673E-2</v>
      </c>
      <c r="AG593" s="2">
        <f>(Table2[[#This Row],[Close Price]]/Table2[[#This Row],[Current Month Low]])-1</f>
        <v>9.5168703060195092E-2</v>
      </c>
      <c r="AH593" s="2">
        <f>(Table2[[#This Row],[Current Month High]]/Table2[[#This Row],[Close Price]])-1</f>
        <v>4.1760491299897673E-2</v>
      </c>
      <c r="AI593">
        <v>18.096212896622301</v>
      </c>
      <c r="AJ593">
        <v>42.7110721589249</v>
      </c>
      <c r="AK593" t="str">
        <f>IF(AND(Table2[[#This Row],[20D EMA]]&gt;Table2[[#This Row],[50D EMA]],Table2[[#This Row],[50D EMA]]&gt;Table2[[#This Row],[200D EMA]]),"Uptrend","Downtrend/NoTrend")</f>
        <v>Uptrend</v>
      </c>
      <c r="AL593">
        <v>-0.08</v>
      </c>
      <c r="AM593" t="s">
        <v>10339</v>
      </c>
      <c r="AN593">
        <v>3.18</v>
      </c>
      <c r="AO593" t="s">
        <v>10340</v>
      </c>
      <c r="AQ593">
        <f>(Table2[[#This Row],[Sharpe Ratio]]-AVERAGE(Table2[Sharpe Ratio]))/_xlfn.STDEV.P(Table2[Sharpe Ratio])</f>
        <v>-0.75063663777647549</v>
      </c>
      <c r="AR5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-2.5814451524442812</v>
      </c>
      <c r="AS593">
        <f>_xlfn.RANK.AVG(Table2[[#This Row],[1Y Return vs Nifty Z-Score]],Table2[1Y Return vs Nifty Z-Score])</f>
        <v>443</v>
      </c>
      <c r="AT593">
        <f>_xlfn.RANK.AVG(Table2[[#This Row],[6M Return vs Nifty Z-Score]],Table2[6M Return vs Nifty Z-Score])</f>
        <v>629</v>
      </c>
      <c r="AU593">
        <f>_xlfn.RANK.AVG(Table2[[#This Row],[Sharpe Ratio Z-Score]],Table2[Sharpe Ratio Z-Score])</f>
        <v>547.5</v>
      </c>
      <c r="AV593">
        <f>(Table2[[#This Row],[Rank 1Y]]+Table2[[#This Row],[Rank 6M]]+Table2[[#This Row],[Rank Sharpe]])/3</f>
        <v>539.83333333333337</v>
      </c>
    </row>
    <row r="594" spans="1:48" x14ac:dyDescent="0.3">
      <c r="A594" t="s">
        <v>611</v>
      </c>
      <c r="B594" t="s">
        <v>612</v>
      </c>
      <c r="C594" t="s">
        <v>10295</v>
      </c>
      <c r="D594" t="s">
        <v>54</v>
      </c>
      <c r="E594">
        <v>31591.124528864999</v>
      </c>
      <c r="F594">
        <v>406.45</v>
      </c>
      <c r="G594">
        <v>-32.114315437998101</v>
      </c>
      <c r="H594">
        <f>(Table2[[#This Row],[1Y Return vs Nifty]]-AVERAGE(Table2[1Y Return vs Nifty]))/_xlfn.STDEV.P(Table2[1Y Return vs Nifty])</f>
        <v>-0.96657145263142441</v>
      </c>
      <c r="I594">
        <v>7.5231671052844504</v>
      </c>
      <c r="J594">
        <f>(Table2[[#This Row],[1M Return vs Nifty]]-AVERAGE(Table2[1M Return vs Nifty]))/_xlfn.STDEV.P(Table2[1M Return vs Nifty])</f>
        <v>0.56351337943247826</v>
      </c>
      <c r="K594">
        <v>-27.099842393219902</v>
      </c>
      <c r="L594">
        <f>(Table2[[#This Row],[6M Return vs Nifty]]-AVERAGE(Table2[6M Return vs Nifty]))/_xlfn.STDEV.P(Table2[6M Return vs Nifty])</f>
        <v>-1.1599758229645927</v>
      </c>
      <c r="M594">
        <v>8.2026261291788103</v>
      </c>
      <c r="N594">
        <f>(Table2[[#This Row],[1W Return vs Nifty]]-AVERAGE(Table2[1W Return vs Nifty]))/_xlfn.STDEV.P(Table2[1W Return vs Nifty])</f>
        <v>1.5977685176944234</v>
      </c>
      <c r="O594">
        <v>383.03</v>
      </c>
      <c r="P594">
        <v>396.66532345165001</v>
      </c>
      <c r="Q594">
        <v>419.26756233215701</v>
      </c>
      <c r="R594">
        <v>74.075150661276197</v>
      </c>
      <c r="S594" s="2">
        <f>(Table2[[#This Row],[Close Price]]-Table2[[#This Row],[20D EMA]])/Table2[[#This Row],[20D EMA]]</f>
        <v>6.1144035715218176E-2</v>
      </c>
      <c r="T594" s="2">
        <f>(Table2[[#This Row],[Close Price]]-Table2[[#This Row],[50D EMA]])/Table2[[#This Row],[50D EMA]]</f>
        <v>2.466733533248374E-2</v>
      </c>
      <c r="U594" s="2">
        <f>(Table2[[#This Row],[Close Price]]-Table2[[#This Row],[200D EMA]])/Table2[[#This Row],[200D EMA]]</f>
        <v>-3.0571318851522662E-2</v>
      </c>
      <c r="V594">
        <v>1.00458496051296</v>
      </c>
      <c r="W594">
        <v>396.1</v>
      </c>
      <c r="X594">
        <v>409.5</v>
      </c>
      <c r="Y594">
        <v>396.1</v>
      </c>
      <c r="Z594">
        <v>409.5</v>
      </c>
      <c r="AA594">
        <v>341</v>
      </c>
      <c r="AB594">
        <v>409.5</v>
      </c>
      <c r="AC594" s="2">
        <f>(Table2[[#This Row],[Close Price]]/Table2[[#This Row],[Day Low]])-1</f>
        <v>2.6129765210805234E-2</v>
      </c>
      <c r="AD594" s="2">
        <f>(Table2[[#This Row],[Day High]]/Table2[[#This Row],[Close Price]])-1</f>
        <v>7.5039980317381794E-3</v>
      </c>
      <c r="AE594" s="2">
        <f>(Table2[[#This Row],[Close Price]]/Table2[[#This Row],[Current Week Low]])-1</f>
        <v>2.6129765210805234E-2</v>
      </c>
      <c r="AF594" s="2">
        <f>(Table2[[#This Row],[Current Week High]]/Table2[[#This Row],[Close Price]])-1</f>
        <v>7.5039980317381794E-3</v>
      </c>
      <c r="AG594" s="2">
        <f>(Table2[[#This Row],[Close Price]]/Table2[[#This Row],[Current Month Low]])-1</f>
        <v>0.1919354838709677</v>
      </c>
      <c r="AH594" s="2">
        <f>(Table2[[#This Row],[Current Month High]]/Table2[[#This Row],[Close Price]])-1</f>
        <v>7.5039980317381794E-3</v>
      </c>
      <c r="AI594">
        <v>27.8632058063722</v>
      </c>
      <c r="AJ594">
        <v>20.8593517692536</v>
      </c>
      <c r="AK594" t="str">
        <f>IF(AND(Table2[[#This Row],[20D EMA]]&gt;Table2[[#This Row],[50D EMA]],Table2[[#This Row],[50D EMA]]&gt;Table2[[#This Row],[200D EMA]]),"Uptrend","Downtrend/NoTrend")</f>
        <v>Downtrend/NoTrend</v>
      </c>
      <c r="AL594">
        <v>-0.13</v>
      </c>
      <c r="AM594" t="s">
        <v>10339</v>
      </c>
      <c r="AN594">
        <v>15.52</v>
      </c>
      <c r="AO594" t="s">
        <v>10340</v>
      </c>
      <c r="AP594">
        <v>8.6776311507122006E-2</v>
      </c>
      <c r="AQ594">
        <f>(Table2[[#This Row],[Sharpe Ratio]]-AVERAGE(Table2[Sharpe Ratio]))/_xlfn.STDEV.P(Table2[Sharpe Ratio])</f>
        <v>0.23914231415201379</v>
      </c>
      <c r="AR5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4">
        <f>_xlfn.RANK.AVG(Table2[[#This Row],[1Y Return vs Nifty Z-Score]],Table2[1Y Return vs Nifty Z-Score])</f>
        <v>661</v>
      </c>
      <c r="AT594">
        <f>_xlfn.RANK.AVG(Table2[[#This Row],[6M Return vs Nifty Z-Score]],Table2[6M Return vs Nifty Z-Score])</f>
        <v>682</v>
      </c>
      <c r="AU594">
        <f>_xlfn.RANK.AVG(Table2[[#This Row],[Sharpe Ratio Z-Score]],Table2[Sharpe Ratio Z-Score])</f>
        <v>281</v>
      </c>
      <c r="AV594">
        <f>(Table2[[#This Row],[Rank 1Y]]+Table2[[#This Row],[Rank 6M]]+Table2[[#This Row],[Rank Sharpe]])/3</f>
        <v>541.33333333333337</v>
      </c>
    </row>
    <row r="595" spans="1:48" x14ac:dyDescent="0.3">
      <c r="A595" t="s">
        <v>2204</v>
      </c>
      <c r="B595" t="s">
        <v>2205</v>
      </c>
      <c r="C595" t="s">
        <v>10299</v>
      </c>
      <c r="D595" t="s">
        <v>297</v>
      </c>
      <c r="E595">
        <v>2644.3893375900002</v>
      </c>
      <c r="F595">
        <v>450.45</v>
      </c>
      <c r="G595">
        <v>-12.483398808066401</v>
      </c>
      <c r="H595">
        <f>(Table2[[#This Row],[1Y Return vs Nifty]]-AVERAGE(Table2[1Y Return vs Nifty]))/_xlfn.STDEV.P(Table2[1Y Return vs Nifty])</f>
        <v>-0.65524647272270919</v>
      </c>
      <c r="I595">
        <v>9.3152969288910406</v>
      </c>
      <c r="J595">
        <f>(Table2[[#This Row],[1M Return vs Nifty]]-AVERAGE(Table2[1M Return vs Nifty]))/_xlfn.STDEV.P(Table2[1M Return vs Nifty])</f>
        <v>0.73208195323342851</v>
      </c>
      <c r="K595">
        <v>-3.6052627609826602</v>
      </c>
      <c r="L595">
        <f>(Table2[[#This Row],[6M Return vs Nifty]]-AVERAGE(Table2[6M Return vs Nifty]))/_xlfn.STDEV.P(Table2[6M Return vs Nifty])</f>
        <v>-0.35380155732735252</v>
      </c>
      <c r="M595">
        <v>14.289162515467901</v>
      </c>
      <c r="N595">
        <f>(Table2[[#This Row],[1W Return vs Nifty]]-AVERAGE(Table2[1W Return vs Nifty]))/_xlfn.STDEV.P(Table2[1W Return vs Nifty])</f>
        <v>2.9009128582604267</v>
      </c>
      <c r="O595">
        <v>423.75</v>
      </c>
      <c r="P595">
        <v>413.94487171418399</v>
      </c>
      <c r="Q595">
        <v>408.84479859298898</v>
      </c>
      <c r="R595">
        <v>65.802333718040302</v>
      </c>
      <c r="S595" s="2">
        <f>(Table2[[#This Row],[Close Price]]-Table2[[#This Row],[20D EMA]])/Table2[[#This Row],[20D EMA]]</f>
        <v>6.3008849557522104E-2</v>
      </c>
      <c r="T595" s="2">
        <f>(Table2[[#This Row],[Close Price]]-Table2[[#This Row],[50D EMA]])/Table2[[#This Row],[50D EMA]]</f>
        <v>8.8188381546182443E-2</v>
      </c>
      <c r="U595" s="2">
        <f>(Table2[[#This Row],[Close Price]]-Table2[[#This Row],[200D EMA]])/Table2[[#This Row],[200D EMA]]</f>
        <v>0.10176282430446082</v>
      </c>
      <c r="V595">
        <v>2.2430900034537999</v>
      </c>
      <c r="W595">
        <v>448.5</v>
      </c>
      <c r="X595">
        <v>461</v>
      </c>
      <c r="Y595">
        <v>448.5</v>
      </c>
      <c r="Z595">
        <v>461</v>
      </c>
      <c r="AA595">
        <v>379.1</v>
      </c>
      <c r="AB595">
        <v>470</v>
      </c>
      <c r="AC595" s="2">
        <f>(Table2[[#This Row],[Close Price]]/Table2[[#This Row],[Day Low]])-1</f>
        <v>4.3478260869564966E-3</v>
      </c>
      <c r="AD595" s="2">
        <f>(Table2[[#This Row],[Day High]]/Table2[[#This Row],[Close Price]])-1</f>
        <v>2.3421023421023479E-2</v>
      </c>
      <c r="AE595" s="2">
        <f>(Table2[[#This Row],[Close Price]]/Table2[[#This Row],[Current Week Low]])-1</f>
        <v>4.3478260869564966E-3</v>
      </c>
      <c r="AF595" s="2">
        <f>(Table2[[#This Row],[Current Week High]]/Table2[[#This Row],[Close Price]])-1</f>
        <v>2.3421023421023479E-2</v>
      </c>
      <c r="AG595" s="2">
        <f>(Table2[[#This Row],[Close Price]]/Table2[[#This Row],[Current Month Low]])-1</f>
        <v>0.18820891585333666</v>
      </c>
      <c r="AH595" s="2">
        <f>(Table2[[#This Row],[Current Month High]]/Table2[[#This Row],[Close Price]])-1</f>
        <v>4.3401043401043449E-2</v>
      </c>
      <c r="AI595">
        <v>18.969918969918901</v>
      </c>
      <c r="AJ595">
        <v>36.149312377210101</v>
      </c>
      <c r="AK595" t="str">
        <f>IF(AND(Table2[[#This Row],[20D EMA]]&gt;Table2[[#This Row],[50D EMA]],Table2[[#This Row],[50D EMA]]&gt;Table2[[#This Row],[200D EMA]]),"Uptrend","Downtrend/NoTrend")</f>
        <v>Uptrend</v>
      </c>
      <c r="AL595">
        <v>0.08</v>
      </c>
      <c r="AM595" t="s">
        <v>10340</v>
      </c>
      <c r="AN595">
        <v>8.16</v>
      </c>
      <c r="AO595" t="s">
        <v>10340</v>
      </c>
      <c r="AP595">
        <v>-3.2130478789671998E-2</v>
      </c>
      <c r="AQ595">
        <f>(Table2[[#This Row],[Sharpe Ratio]]-AVERAGE(Table2[Sharpe Ratio]))/_xlfn.STDEV.P(Table2[Sharpe Ratio])</f>
        <v>-1.1171199679511166</v>
      </c>
      <c r="AR5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1.506826813492677</v>
      </c>
      <c r="AS595">
        <f>_xlfn.RANK.AVG(Table2[[#This Row],[1Y Return vs Nifty Z-Score]],Table2[1Y Return vs Nifty Z-Score])</f>
        <v>547</v>
      </c>
      <c r="AT595">
        <f>_xlfn.RANK.AVG(Table2[[#This Row],[6M Return vs Nifty Z-Score]],Table2[6M Return vs Nifty Z-Score])</f>
        <v>445</v>
      </c>
      <c r="AU595">
        <f>_xlfn.RANK.AVG(Table2[[#This Row],[Sharpe Ratio Z-Score]],Table2[Sharpe Ratio Z-Score])</f>
        <v>640</v>
      </c>
      <c r="AV595">
        <f>(Table2[[#This Row],[Rank 1Y]]+Table2[[#This Row],[Rank 6M]]+Table2[[#This Row],[Rank Sharpe]])/3</f>
        <v>544</v>
      </c>
    </row>
    <row r="596" spans="1:48" x14ac:dyDescent="0.3">
      <c r="A596" t="s">
        <v>1742</v>
      </c>
      <c r="B596" t="s">
        <v>1743</v>
      </c>
      <c r="C596" t="s">
        <v>10304</v>
      </c>
      <c r="D596" t="s">
        <v>885</v>
      </c>
      <c r="E596">
        <v>4749.9721453250004</v>
      </c>
      <c r="F596">
        <v>387.35</v>
      </c>
      <c r="G596">
        <v>-25.818105376244802</v>
      </c>
      <c r="H596">
        <f>(Table2[[#This Row],[1Y Return vs Nifty]]-AVERAGE(Table2[1Y Return vs Nifty]))/_xlfn.STDEV.P(Table2[1Y Return vs Nifty])</f>
        <v>-0.86672041113763676</v>
      </c>
      <c r="I596">
        <v>19.481004344891002</v>
      </c>
      <c r="J596">
        <f>(Table2[[#This Row],[1M Return vs Nifty]]-AVERAGE(Table2[1M Return vs Nifty]))/_xlfn.STDEV.P(Table2[1M Return vs Nifty])</f>
        <v>1.6882731723183648</v>
      </c>
      <c r="K596">
        <v>-15.0064545627428</v>
      </c>
      <c r="L596">
        <f>(Table2[[#This Row],[6M Return vs Nifty]]-AVERAGE(Table2[6M Return vs Nifty]))/_xlfn.STDEV.P(Table2[6M Return vs Nifty])</f>
        <v>-0.74501295893769348</v>
      </c>
      <c r="M596">
        <v>5.2615653402024103</v>
      </c>
      <c r="N596">
        <f>(Table2[[#This Row],[1W Return vs Nifty]]-AVERAGE(Table2[1W Return vs Nifty]))/_xlfn.STDEV.P(Table2[1W Return vs Nifty])</f>
        <v>0.96807923643935834</v>
      </c>
      <c r="O596">
        <v>358.91</v>
      </c>
      <c r="P596">
        <v>342.29355506365198</v>
      </c>
      <c r="Q596">
        <v>339.28427848583499</v>
      </c>
      <c r="R596">
        <v>77.861653334419202</v>
      </c>
      <c r="S596" s="2">
        <f>(Table2[[#This Row],[Close Price]]-Table2[[#This Row],[20D EMA]])/Table2[[#This Row],[20D EMA]]</f>
        <v>7.9239920871527675E-2</v>
      </c>
      <c r="T596" s="2">
        <f>(Table2[[#This Row],[Close Price]]-Table2[[#This Row],[50D EMA]])/Table2[[#This Row],[50D EMA]]</f>
        <v>0.13163100581303516</v>
      </c>
      <c r="U596" s="2">
        <f>(Table2[[#This Row],[Close Price]]-Table2[[#This Row],[200D EMA]])/Table2[[#This Row],[200D EMA]]</f>
        <v>0.14166798924098029</v>
      </c>
      <c r="V596">
        <v>0.72356978194711796</v>
      </c>
      <c r="W596">
        <v>382.5</v>
      </c>
      <c r="X596">
        <v>390.9</v>
      </c>
      <c r="Y596">
        <v>382.5</v>
      </c>
      <c r="Z596">
        <v>390.9</v>
      </c>
      <c r="AA596">
        <v>337.55</v>
      </c>
      <c r="AB596">
        <v>390.9</v>
      </c>
      <c r="AC596" s="2">
        <f>(Table2[[#This Row],[Close Price]]/Table2[[#This Row],[Day Low]])-1</f>
        <v>1.2679738562091591E-2</v>
      </c>
      <c r="AD596" s="2">
        <f>(Table2[[#This Row],[Day High]]/Table2[[#This Row],[Close Price]])-1</f>
        <v>9.1648380018070075E-3</v>
      </c>
      <c r="AE596" s="2">
        <f>(Table2[[#This Row],[Close Price]]/Table2[[#This Row],[Current Week Low]])-1</f>
        <v>1.2679738562091591E-2</v>
      </c>
      <c r="AF596" s="2">
        <f>(Table2[[#This Row],[Current Week High]]/Table2[[#This Row],[Close Price]])-1</f>
        <v>9.1648380018070075E-3</v>
      </c>
      <c r="AG596" s="2">
        <f>(Table2[[#This Row],[Close Price]]/Table2[[#This Row],[Current Month Low]])-1</f>
        <v>0.14753369871130206</v>
      </c>
      <c r="AH596" s="2">
        <f>(Table2[[#This Row],[Current Month High]]/Table2[[#This Row],[Close Price]])-1</f>
        <v>9.1648380018070075E-3</v>
      </c>
      <c r="AI596">
        <v>16.148186394733401</v>
      </c>
      <c r="AJ596">
        <v>44.560552341854802</v>
      </c>
      <c r="AK596" t="str">
        <f>IF(AND(Table2[[#This Row],[20D EMA]]&gt;Table2[[#This Row],[50D EMA]],Table2[[#This Row],[50D EMA]]&gt;Table2[[#This Row],[200D EMA]]),"Uptrend","Downtrend/NoTrend")</f>
        <v>Uptrend</v>
      </c>
      <c r="AL596">
        <v>0.2</v>
      </c>
      <c r="AM596" t="s">
        <v>10340</v>
      </c>
      <c r="AN596">
        <v>5.54</v>
      </c>
      <c r="AO596" t="s">
        <v>10340</v>
      </c>
      <c r="AP596">
        <v>3.1043155721306E-2</v>
      </c>
      <c r="AQ596">
        <f>(Table2[[#This Row],[Sharpe Ratio]]-AVERAGE(Table2[Sharpe Ratio]))/_xlfn.STDEV.P(Table2[Sharpe Ratio])</f>
        <v>-0.39655541905740865</v>
      </c>
      <c r="AR5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0.64806361962498438</v>
      </c>
      <c r="AS596">
        <f>_xlfn.RANK.AVG(Table2[[#This Row],[1Y Return vs Nifty Z-Score]],Table2[1Y Return vs Nifty Z-Score])</f>
        <v>620</v>
      </c>
      <c r="AT596">
        <f>_xlfn.RANK.AVG(Table2[[#This Row],[6M Return vs Nifty Z-Score]],Table2[6M Return vs Nifty Z-Score])</f>
        <v>565</v>
      </c>
      <c r="AU596">
        <f>_xlfn.RANK.AVG(Table2[[#This Row],[Sharpe Ratio Z-Score]],Table2[Sharpe Ratio Z-Score])</f>
        <v>448</v>
      </c>
      <c r="AV596">
        <f>(Table2[[#This Row],[Rank 1Y]]+Table2[[#This Row],[Rank 6M]]+Table2[[#This Row],[Rank Sharpe]])/3</f>
        <v>544.33333333333337</v>
      </c>
    </row>
    <row r="597" spans="1:48" x14ac:dyDescent="0.3">
      <c r="A597" t="s">
        <v>465</v>
      </c>
      <c r="B597" t="s">
        <v>466</v>
      </c>
      <c r="C597" t="s">
        <v>10294</v>
      </c>
      <c r="D597" t="s">
        <v>294</v>
      </c>
      <c r="E597">
        <v>47847.300234200004</v>
      </c>
      <c r="F597">
        <v>7683.05</v>
      </c>
      <c r="G597">
        <v>-25.629684989716999</v>
      </c>
      <c r="H597">
        <f>(Table2[[#This Row],[1Y Return vs Nifty]]-AVERAGE(Table2[1Y Return vs Nifty]))/_xlfn.STDEV.P(Table2[1Y Return vs Nifty])</f>
        <v>-0.8637322688029726</v>
      </c>
      <c r="I597">
        <v>2.0653100638673099</v>
      </c>
      <c r="J597">
        <f>(Table2[[#This Row],[1M Return vs Nifty]]-AVERAGE(Table2[1M Return vs Nifty]))/_xlfn.STDEV.P(Table2[1M Return vs Nifty])</f>
        <v>5.0144780036229415E-2</v>
      </c>
      <c r="K597">
        <v>-13.3667971470182</v>
      </c>
      <c r="L597">
        <f>(Table2[[#This Row],[6M Return vs Nifty]]-AVERAGE(Table2[6M Return vs Nifty]))/_xlfn.STDEV.P(Table2[6M Return vs Nifty])</f>
        <v>-0.68875106220621485</v>
      </c>
      <c r="M597">
        <v>1.42317948859387</v>
      </c>
      <c r="N597">
        <f>(Table2[[#This Row],[1W Return vs Nifty]]-AVERAGE(Table2[1W Return vs Nifty]))/_xlfn.STDEV.P(Table2[1W Return vs Nifty])</f>
        <v>0.14627016770528548</v>
      </c>
      <c r="O597">
        <v>6990.51</v>
      </c>
      <c r="P597">
        <v>7020.9891241974001</v>
      </c>
      <c r="Q597">
        <v>7336.7400277039096</v>
      </c>
      <c r="R597">
        <v>89.773065782381806</v>
      </c>
      <c r="S597" s="2">
        <f>(Table2[[#This Row],[Close Price]]-Table2[[#This Row],[20D EMA]])/Table2[[#This Row],[20D EMA]]</f>
        <v>9.9068594423010622E-2</v>
      </c>
      <c r="T597" s="2">
        <f>(Table2[[#This Row],[Close Price]]-Table2[[#This Row],[50D EMA]])/Table2[[#This Row],[50D EMA]]</f>
        <v>9.4297379484729396E-2</v>
      </c>
      <c r="U597" s="2">
        <f>(Table2[[#This Row],[Close Price]]-Table2[[#This Row],[200D EMA]])/Table2[[#This Row],[200D EMA]]</f>
        <v>4.7202159404368456E-2</v>
      </c>
      <c r="V597">
        <v>1.5311857908836</v>
      </c>
      <c r="W597">
        <v>7103</v>
      </c>
      <c r="X597">
        <v>7940</v>
      </c>
      <c r="Y597">
        <v>7103</v>
      </c>
      <c r="Z597">
        <v>7940</v>
      </c>
      <c r="AA597">
        <v>6666</v>
      </c>
      <c r="AB597">
        <v>7940</v>
      </c>
      <c r="AC597" s="2">
        <f>(Table2[[#This Row],[Close Price]]/Table2[[#This Row],[Day Low]])-1</f>
        <v>8.166267774179925E-2</v>
      </c>
      <c r="AD597" s="2">
        <f>(Table2[[#This Row],[Day High]]/Table2[[#This Row],[Close Price]])-1</f>
        <v>3.3443749552586555E-2</v>
      </c>
      <c r="AE597" s="2">
        <f>(Table2[[#This Row],[Close Price]]/Table2[[#This Row],[Current Week Low]])-1</f>
        <v>8.166267774179925E-2</v>
      </c>
      <c r="AF597" s="2">
        <f>(Table2[[#This Row],[Current Week High]]/Table2[[#This Row],[Close Price]])-1</f>
        <v>3.3443749552586555E-2</v>
      </c>
      <c r="AG597" s="2">
        <f>(Table2[[#This Row],[Close Price]]/Table2[[#This Row],[Current Month Low]])-1</f>
        <v>0.15257275727572761</v>
      </c>
      <c r="AH597" s="2">
        <f>(Table2[[#This Row],[Current Month High]]/Table2[[#This Row],[Close Price]])-1</f>
        <v>3.3443749552586555E-2</v>
      </c>
      <c r="AI597">
        <v>19.744112038838701</v>
      </c>
      <c r="AJ597">
        <v>19.8379398552533</v>
      </c>
      <c r="AK597" t="str">
        <f>IF(AND(Table2[[#This Row],[20D EMA]]&gt;Table2[[#This Row],[50D EMA]],Table2[[#This Row],[50D EMA]]&gt;Table2[[#This Row],[200D EMA]]),"Uptrend","Downtrend/NoTrend")</f>
        <v>Downtrend/NoTrend</v>
      </c>
      <c r="AL597">
        <v>-0.11</v>
      </c>
      <c r="AM597" t="s">
        <v>10339</v>
      </c>
      <c r="AN597">
        <v>12.25</v>
      </c>
      <c r="AO597" t="s">
        <v>10340</v>
      </c>
      <c r="AP597">
        <v>2.4820027367671998E-2</v>
      </c>
      <c r="AQ597">
        <f>(Table2[[#This Row],[Sharpe Ratio]]-AVERAGE(Table2[Sharpe Ratio]))/_xlfn.STDEV.P(Table2[Sharpe Ratio])</f>
        <v>-0.46753701936512393</v>
      </c>
      <c r="AR5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7">
        <f>_xlfn.RANK.AVG(Table2[[#This Row],[1Y Return vs Nifty Z-Score]],Table2[1Y Return vs Nifty Z-Score])</f>
        <v>618</v>
      </c>
      <c r="AT597">
        <f>_xlfn.RANK.AVG(Table2[[#This Row],[6M Return vs Nifty Z-Score]],Table2[6M Return vs Nifty Z-Score])</f>
        <v>549</v>
      </c>
      <c r="AU597">
        <f>_xlfn.RANK.AVG(Table2[[#This Row],[Sharpe Ratio Z-Score]],Table2[Sharpe Ratio Z-Score])</f>
        <v>467</v>
      </c>
      <c r="AV597">
        <f>(Table2[[#This Row],[Rank 1Y]]+Table2[[#This Row],[Rank 6M]]+Table2[[#This Row],[Rank Sharpe]])/3</f>
        <v>544.66666666666663</v>
      </c>
    </row>
    <row r="598" spans="1:48" x14ac:dyDescent="0.3">
      <c r="A598" t="s">
        <v>1860</v>
      </c>
      <c r="B598" t="s">
        <v>1861</v>
      </c>
      <c r="C598" t="s">
        <v>10299</v>
      </c>
      <c r="D598" t="s">
        <v>51</v>
      </c>
      <c r="E598">
        <v>4007.89087875</v>
      </c>
      <c r="F598">
        <v>325.05</v>
      </c>
      <c r="G598">
        <v>-16.085262375070801</v>
      </c>
      <c r="H598">
        <f>(Table2[[#This Row],[1Y Return vs Nifty]]-AVERAGE(Table2[1Y Return vs Nifty]))/_xlfn.STDEV.P(Table2[1Y Return vs Nifty])</f>
        <v>-0.7123681101770617</v>
      </c>
      <c r="I598">
        <v>-9.0550138359662196</v>
      </c>
      <c r="J598">
        <f>(Table2[[#This Row],[1M Return vs Nifty]]-AVERAGE(Table2[1M Return vs Nifty]))/_xlfn.STDEV.P(Table2[1M Return vs Nifty])</f>
        <v>-0.99583811434311198</v>
      </c>
      <c r="K598">
        <v>2.59824310118083</v>
      </c>
      <c r="L598">
        <f>(Table2[[#This Row],[6M Return vs Nifty]]-AVERAGE(Table2[6M Return vs Nifty]))/_xlfn.STDEV.P(Table2[6M Return vs Nifty])</f>
        <v>-0.14093940524424492</v>
      </c>
      <c r="M598">
        <v>0.165077767064815</v>
      </c>
      <c r="N598">
        <f>(Table2[[#This Row],[1W Return vs Nifty]]-AVERAGE(Table2[1W Return vs Nifty]))/_xlfn.STDEV.P(Table2[1W Return vs Nifty])</f>
        <v>-0.12309290419881848</v>
      </c>
      <c r="O598">
        <v>328.42</v>
      </c>
      <c r="P598">
        <v>327.62522358181798</v>
      </c>
      <c r="Q598">
        <v>309.78307363134002</v>
      </c>
      <c r="R598">
        <v>47.402897264648502</v>
      </c>
      <c r="S598" s="2">
        <f>(Table2[[#This Row],[Close Price]]-Table2[[#This Row],[20D EMA]])/Table2[[#This Row],[20D EMA]]</f>
        <v>-1.0261250837342441E-2</v>
      </c>
      <c r="T598" s="2">
        <f>(Table2[[#This Row],[Close Price]]-Table2[[#This Row],[50D EMA]])/Table2[[#This Row],[50D EMA]]</f>
        <v>-7.8602726422095943E-3</v>
      </c>
      <c r="U598" s="2">
        <f>(Table2[[#This Row],[Close Price]]-Table2[[#This Row],[200D EMA]])/Table2[[#This Row],[200D EMA]]</f>
        <v>4.9282635715689652E-2</v>
      </c>
      <c r="V598">
        <v>0.33584602506207001</v>
      </c>
      <c r="W598">
        <v>322.95</v>
      </c>
      <c r="X598">
        <v>329.5</v>
      </c>
      <c r="Y598">
        <v>322.95</v>
      </c>
      <c r="Z598">
        <v>329.5</v>
      </c>
      <c r="AA598">
        <v>309.14999999999998</v>
      </c>
      <c r="AB598">
        <v>365</v>
      </c>
      <c r="AC598" s="2">
        <f>(Table2[[#This Row],[Close Price]]/Table2[[#This Row],[Day Low]])-1</f>
        <v>6.5025545750116986E-3</v>
      </c>
      <c r="AD598" s="2">
        <f>(Table2[[#This Row],[Day High]]/Table2[[#This Row],[Close Price]])-1</f>
        <v>1.3690201507460253E-2</v>
      </c>
      <c r="AE598" s="2">
        <f>(Table2[[#This Row],[Close Price]]/Table2[[#This Row],[Current Week Low]])-1</f>
        <v>6.5025545750116986E-3</v>
      </c>
      <c r="AF598" s="2">
        <f>(Table2[[#This Row],[Current Week High]]/Table2[[#This Row],[Close Price]])-1</f>
        <v>1.3690201507460253E-2</v>
      </c>
      <c r="AG598" s="2">
        <f>(Table2[[#This Row],[Close Price]]/Table2[[#This Row],[Current Month Low]])-1</f>
        <v>5.1431344007763391E-2</v>
      </c>
      <c r="AH598" s="2">
        <f>(Table2[[#This Row],[Current Month High]]/Table2[[#This Row],[Close Price]])-1</f>
        <v>0.12290416858944764</v>
      </c>
      <c r="AI598">
        <v>16.274419320104499</v>
      </c>
      <c r="AJ598">
        <v>29.968012794882</v>
      </c>
      <c r="AK598" t="str">
        <f>IF(AND(Table2[[#This Row],[20D EMA]]&gt;Table2[[#This Row],[50D EMA]],Table2[[#This Row],[50D EMA]]&gt;Table2[[#This Row],[200D EMA]]),"Uptrend","Downtrend/NoTrend")</f>
        <v>Uptrend</v>
      </c>
      <c r="AL598">
        <v>-0.01</v>
      </c>
      <c r="AM598" t="s">
        <v>10339</v>
      </c>
      <c r="AN598">
        <v>0.84</v>
      </c>
      <c r="AO598" t="s">
        <v>10340</v>
      </c>
      <c r="AP598">
        <v>-8.2785253041737006E-2</v>
      </c>
      <c r="AQ598">
        <f>(Table2[[#This Row],[Sharpe Ratio]]-AVERAGE(Table2[Sharpe Ratio]))/_xlfn.STDEV.P(Table2[Sharpe Ratio])</f>
        <v>-1.6948931931390552</v>
      </c>
      <c r="AR5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-3.6671317271022921</v>
      </c>
      <c r="AS598">
        <f>_xlfn.RANK.AVG(Table2[[#This Row],[1Y Return vs Nifty Z-Score]],Table2[1Y Return vs Nifty Z-Score])</f>
        <v>574</v>
      </c>
      <c r="AT598">
        <f>_xlfn.RANK.AVG(Table2[[#This Row],[6M Return vs Nifty Z-Score]],Table2[6M Return vs Nifty Z-Score])</f>
        <v>364</v>
      </c>
      <c r="AU598">
        <f>_xlfn.RANK.AVG(Table2[[#This Row],[Sharpe Ratio Z-Score]],Table2[Sharpe Ratio Z-Score])</f>
        <v>709</v>
      </c>
      <c r="AV598">
        <f>(Table2[[#This Row],[Rank 1Y]]+Table2[[#This Row],[Rank 6M]]+Table2[[#This Row],[Rank Sharpe]])/3</f>
        <v>549</v>
      </c>
    </row>
    <row r="599" spans="1:48" x14ac:dyDescent="0.3">
      <c r="A599" t="s">
        <v>2231</v>
      </c>
      <c r="B599" t="s">
        <v>2232</v>
      </c>
      <c r="C599" t="s">
        <v>10297</v>
      </c>
      <c r="D599" t="s">
        <v>258</v>
      </c>
      <c r="E599">
        <v>2589.8821491250001</v>
      </c>
      <c r="F599">
        <v>896.45</v>
      </c>
      <c r="G599">
        <v>-29.0203064978041</v>
      </c>
      <c r="H599">
        <f>(Table2[[#This Row],[1Y Return vs Nifty]]-AVERAGE(Table2[1Y Return vs Nifty]))/_xlfn.STDEV.P(Table2[1Y Return vs Nifty])</f>
        <v>-0.9175038370278511</v>
      </c>
      <c r="I599">
        <v>-1.96591336653939</v>
      </c>
      <c r="J599">
        <f>(Table2[[#This Row],[1M Return vs Nifty]]-AVERAGE(Table2[1M Return vs Nifty]))/_xlfn.STDEV.P(Table2[1M Return vs Nifty])</f>
        <v>-0.32903399115853227</v>
      </c>
      <c r="K599">
        <v>8.7939056848080399E-2</v>
      </c>
      <c r="L599">
        <f>(Table2[[#This Row],[6M Return vs Nifty]]-AVERAGE(Table2[6M Return vs Nifty]))/_xlfn.STDEV.P(Table2[6M Return vs Nifty])</f>
        <v>-0.22707597594029358</v>
      </c>
      <c r="M599">
        <v>3.5090158166072198</v>
      </c>
      <c r="N599">
        <f>(Table2[[#This Row],[1W Return vs Nifty]]-AVERAGE(Table2[1W Return vs Nifty]))/_xlfn.STDEV.P(Table2[1W Return vs Nifty])</f>
        <v>0.59285351719788582</v>
      </c>
      <c r="O599">
        <v>898.77</v>
      </c>
      <c r="P599">
        <v>868.22352608425399</v>
      </c>
      <c r="Q599">
        <v>839.29542102856999</v>
      </c>
      <c r="R599">
        <v>47.919237337232303</v>
      </c>
      <c r="S599" s="2">
        <f>(Table2[[#This Row],[Close Price]]-Table2[[#This Row],[20D EMA]])/Table2[[#This Row],[20D EMA]]</f>
        <v>-2.5813055620458364E-3</v>
      </c>
      <c r="T599" s="2">
        <f>(Table2[[#This Row],[Close Price]]-Table2[[#This Row],[50D EMA]])/Table2[[#This Row],[50D EMA]]</f>
        <v>3.251060708185291E-2</v>
      </c>
      <c r="U599" s="2">
        <f>(Table2[[#This Row],[Close Price]]-Table2[[#This Row],[200D EMA]])/Table2[[#This Row],[200D EMA]]</f>
        <v>6.809828522760937E-2</v>
      </c>
      <c r="V599">
        <v>0.80175939233902804</v>
      </c>
      <c r="W599">
        <v>892</v>
      </c>
      <c r="X599">
        <v>910.5</v>
      </c>
      <c r="Y599">
        <v>892</v>
      </c>
      <c r="Z599">
        <v>910.5</v>
      </c>
      <c r="AA599">
        <v>841.95</v>
      </c>
      <c r="AB599">
        <v>999</v>
      </c>
      <c r="AC599" s="2">
        <f>(Table2[[#This Row],[Close Price]]/Table2[[#This Row],[Day Low]])-1</f>
        <v>4.9887892376683229E-3</v>
      </c>
      <c r="AD599" s="2">
        <f>(Table2[[#This Row],[Day High]]/Table2[[#This Row],[Close Price]])-1</f>
        <v>1.5672932121144401E-2</v>
      </c>
      <c r="AE599" s="2">
        <f>(Table2[[#This Row],[Close Price]]/Table2[[#This Row],[Current Week Low]])-1</f>
        <v>4.9887892376683229E-3</v>
      </c>
      <c r="AF599" s="2">
        <f>(Table2[[#This Row],[Current Week High]]/Table2[[#This Row],[Close Price]])-1</f>
        <v>1.5672932121144401E-2</v>
      </c>
      <c r="AG599" s="2">
        <f>(Table2[[#This Row],[Close Price]]/Table2[[#This Row],[Current Month Low]])-1</f>
        <v>6.4730684719995324E-2</v>
      </c>
      <c r="AH599" s="2">
        <f>(Table2[[#This Row],[Current Month High]]/Table2[[#This Row],[Close Price]])-1</f>
        <v>0.11439567181660992</v>
      </c>
      <c r="AI599">
        <v>11.4395671816609</v>
      </c>
      <c r="AJ599">
        <v>35.558747920762102</v>
      </c>
      <c r="AK599" t="str">
        <f>IF(AND(Table2[[#This Row],[20D EMA]]&gt;Table2[[#This Row],[50D EMA]],Table2[[#This Row],[50D EMA]]&gt;Table2[[#This Row],[200D EMA]]),"Uptrend","Downtrend/NoTrend")</f>
        <v>Uptrend</v>
      </c>
      <c r="AL599">
        <v>0.16</v>
      </c>
      <c r="AM599" t="s">
        <v>10340</v>
      </c>
      <c r="AN599">
        <v>-6.06</v>
      </c>
      <c r="AO599" t="s">
        <v>10339</v>
      </c>
      <c r="AP599">
        <v>-1.8958731213820999E-2</v>
      </c>
      <c r="AQ599">
        <f>(Table2[[#This Row],[Sharpe Ratio]]-AVERAGE(Table2[Sharpe Ratio]))/_xlfn.STDEV.P(Table2[Sharpe Ratio])</f>
        <v>-0.96688174873823352</v>
      </c>
      <c r="AR5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-1.8476420356670245</v>
      </c>
      <c r="AS599">
        <f>_xlfn.RANK.AVG(Table2[[#This Row],[1Y Return vs Nifty Z-Score]],Table2[1Y Return vs Nifty Z-Score])</f>
        <v>640</v>
      </c>
      <c r="AT599">
        <f>_xlfn.RANK.AVG(Table2[[#This Row],[6M Return vs Nifty Z-Score]],Table2[6M Return vs Nifty Z-Score])</f>
        <v>400</v>
      </c>
      <c r="AU599">
        <f>_xlfn.RANK.AVG(Table2[[#This Row],[Sharpe Ratio Z-Score]],Table2[Sharpe Ratio Z-Score])</f>
        <v>608</v>
      </c>
      <c r="AV599">
        <f>(Table2[[#This Row],[Rank 1Y]]+Table2[[#This Row],[Rank 6M]]+Table2[[#This Row],[Rank Sharpe]])/3</f>
        <v>549.33333333333337</v>
      </c>
    </row>
    <row r="600" spans="1:48" x14ac:dyDescent="0.3">
      <c r="A600" t="s">
        <v>1220</v>
      </c>
      <c r="B600" t="s">
        <v>1221</v>
      </c>
      <c r="C600" t="s">
        <v>10308</v>
      </c>
      <c r="D600" t="s">
        <v>297</v>
      </c>
      <c r="E600">
        <v>9758.2323085200005</v>
      </c>
      <c r="F600">
        <v>790.8</v>
      </c>
      <c r="G600">
        <v>-8.0728183290528897</v>
      </c>
      <c r="H600">
        <f>(Table2[[#This Row],[1Y Return vs Nifty]]-AVERAGE(Table2[1Y Return vs Nifty]))/_xlfn.STDEV.P(Table2[1Y Return vs Nifty])</f>
        <v>-0.58529946490336882</v>
      </c>
      <c r="I600">
        <v>9.5365631457036404</v>
      </c>
      <c r="J600">
        <f>(Table2[[#This Row],[1M Return vs Nifty]]-AVERAGE(Table2[1M Return vs Nifty]))/_xlfn.STDEV.P(Table2[1M Return vs Nifty])</f>
        <v>0.75289435761793344</v>
      </c>
      <c r="K600">
        <v>-16.9406523386149</v>
      </c>
      <c r="L600">
        <f>(Table2[[#This Row],[6M Return vs Nifty]]-AVERAGE(Table2[6M Return vs Nifty]))/_xlfn.STDEV.P(Table2[6M Return vs Nifty])</f>
        <v>-0.81138147865452792</v>
      </c>
      <c r="M600">
        <v>4.3509966278386099</v>
      </c>
      <c r="N600">
        <f>(Table2[[#This Row],[1W Return vs Nifty]]-AVERAGE(Table2[1W Return vs Nifty]))/_xlfn.STDEV.P(Table2[1W Return vs Nifty])</f>
        <v>0.77312394677964758</v>
      </c>
      <c r="O600">
        <v>752.97</v>
      </c>
      <c r="P600">
        <v>722.62544469171701</v>
      </c>
      <c r="Q600">
        <v>664.66997962820005</v>
      </c>
      <c r="R600">
        <v>60.296520458076799</v>
      </c>
      <c r="S600" s="2">
        <f>(Table2[[#This Row],[Close Price]]-Table2[[#This Row],[20D EMA]])/Table2[[#This Row],[20D EMA]]</f>
        <v>5.0241045459978387E-2</v>
      </c>
      <c r="T600" s="2">
        <f>(Table2[[#This Row],[Close Price]]-Table2[[#This Row],[50D EMA]])/Table2[[#This Row],[50D EMA]]</f>
        <v>9.4342865739203585E-2</v>
      </c>
      <c r="U600" s="2">
        <f>(Table2[[#This Row],[Close Price]]-Table2[[#This Row],[200D EMA]])/Table2[[#This Row],[200D EMA]]</f>
        <v>0.18976337767256152</v>
      </c>
      <c r="V600">
        <v>0.71060803257095895</v>
      </c>
      <c r="W600">
        <v>788.1</v>
      </c>
      <c r="X600">
        <v>814.3</v>
      </c>
      <c r="Y600">
        <v>788.1</v>
      </c>
      <c r="Z600">
        <v>814.3</v>
      </c>
      <c r="AA600">
        <v>674</v>
      </c>
      <c r="AB600">
        <v>832</v>
      </c>
      <c r="AC600" s="2">
        <f>(Table2[[#This Row],[Close Price]]/Table2[[#This Row],[Day Low]])-1</f>
        <v>3.4259611724398731E-3</v>
      </c>
      <c r="AD600" s="2">
        <f>(Table2[[#This Row],[Day High]]/Table2[[#This Row],[Close Price]])-1</f>
        <v>2.9716742539200869E-2</v>
      </c>
      <c r="AE600" s="2">
        <f>(Table2[[#This Row],[Close Price]]/Table2[[#This Row],[Current Week Low]])-1</f>
        <v>3.4259611724398731E-3</v>
      </c>
      <c r="AF600" s="2">
        <f>(Table2[[#This Row],[Current Week High]]/Table2[[#This Row],[Close Price]])-1</f>
        <v>2.9716742539200869E-2</v>
      </c>
      <c r="AG600" s="2">
        <f>(Table2[[#This Row],[Close Price]]/Table2[[#This Row],[Current Month Low]])-1</f>
        <v>0.1732937685459941</v>
      </c>
      <c r="AH600" s="2">
        <f>(Table2[[#This Row],[Current Month High]]/Table2[[#This Row],[Close Price]])-1</f>
        <v>5.2099140111279807E-2</v>
      </c>
      <c r="AI600">
        <v>5.93070308548306</v>
      </c>
      <c r="AJ600">
        <v>55.043623174198601</v>
      </c>
      <c r="AK600" t="str">
        <f>IF(AND(Table2[[#This Row],[20D EMA]]&gt;Table2[[#This Row],[50D EMA]],Table2[[#This Row],[50D EMA]]&gt;Table2[[#This Row],[200D EMA]]),"Uptrend","Downtrend/NoTrend")</f>
        <v>Uptrend</v>
      </c>
      <c r="AL600">
        <v>0.18</v>
      </c>
      <c r="AM600" t="s">
        <v>10340</v>
      </c>
      <c r="AN600">
        <v>16.23</v>
      </c>
      <c r="AO600" t="s">
        <v>10340</v>
      </c>
      <c r="AQ600">
        <f>(Table2[[#This Row],[Sharpe Ratio]]-AVERAGE(Table2[Sharpe Ratio]))/_xlfn.STDEV.P(Table2[Sharpe Ratio])</f>
        <v>-0.75063663777647549</v>
      </c>
      <c r="AR6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-0.62129927693679132</v>
      </c>
      <c r="AS600">
        <f>_xlfn.RANK.AVG(Table2[[#This Row],[1Y Return vs Nifty Z-Score]],Table2[1Y Return vs Nifty Z-Score])</f>
        <v>513</v>
      </c>
      <c r="AT600">
        <f>_xlfn.RANK.AVG(Table2[[#This Row],[6M Return vs Nifty Z-Score]],Table2[6M Return vs Nifty Z-Score])</f>
        <v>590</v>
      </c>
      <c r="AU600">
        <f>_xlfn.RANK.AVG(Table2[[#This Row],[Sharpe Ratio Z-Score]],Table2[Sharpe Ratio Z-Score])</f>
        <v>547.5</v>
      </c>
      <c r="AV600">
        <f>(Table2[[#This Row],[Rank 1Y]]+Table2[[#This Row],[Rank 6M]]+Table2[[#This Row],[Rank Sharpe]])/3</f>
        <v>550.16666666666663</v>
      </c>
    </row>
    <row r="601" spans="1:48" x14ac:dyDescent="0.3">
      <c r="A601" t="s">
        <v>1660</v>
      </c>
      <c r="B601" t="s">
        <v>1661</v>
      </c>
      <c r="C601" t="s">
        <v>6655</v>
      </c>
      <c r="D601" t="s">
        <v>80</v>
      </c>
      <c r="E601">
        <v>5207.7960187959998</v>
      </c>
      <c r="F601">
        <v>229.81</v>
      </c>
      <c r="G601">
        <v>-6.1318824041321101</v>
      </c>
      <c r="H601">
        <f>(Table2[[#This Row],[1Y Return vs Nifty]]-AVERAGE(Table2[1Y Return vs Nifty]))/_xlfn.STDEV.P(Table2[1Y Return vs Nifty])</f>
        <v>-0.55451833281355423</v>
      </c>
      <c r="I601">
        <v>-2.9566200480713101</v>
      </c>
      <c r="J601">
        <f>(Table2[[#This Row],[1M Return vs Nifty]]-AVERAGE(Table2[1M Return vs Nifty]))/_xlfn.STDEV.P(Table2[1M Return vs Nifty])</f>
        <v>-0.42222032741670756</v>
      </c>
      <c r="K601">
        <v>-3.7541237344984202</v>
      </c>
      <c r="L601">
        <f>(Table2[[#This Row],[6M Return vs Nifty]]-AVERAGE(Table2[6M Return vs Nifty]))/_xlfn.STDEV.P(Table2[6M Return vs Nifty])</f>
        <v>-0.35890945403734292</v>
      </c>
      <c r="M601">
        <v>3.00785516712607</v>
      </c>
      <c r="N601">
        <f>(Table2[[#This Row],[1W Return vs Nifty]]-AVERAGE(Table2[1W Return vs Nifty]))/_xlfn.STDEV.P(Table2[1W Return vs Nifty])</f>
        <v>0.48555363058964646</v>
      </c>
      <c r="O601">
        <v>225.91</v>
      </c>
      <c r="P601">
        <v>223.07047246907601</v>
      </c>
      <c r="Q601">
        <v>211.027263063969</v>
      </c>
      <c r="R601">
        <v>61.267467737692797</v>
      </c>
      <c r="S601" s="2">
        <f>(Table2[[#This Row],[Close Price]]-Table2[[#This Row],[20D EMA]])/Table2[[#This Row],[20D EMA]]</f>
        <v>1.7263512018060315E-2</v>
      </c>
      <c r="T601" s="2">
        <f>(Table2[[#This Row],[Close Price]]-Table2[[#This Row],[50D EMA]])/Table2[[#This Row],[50D EMA]]</f>
        <v>3.021254878033347E-2</v>
      </c>
      <c r="U601" s="2">
        <f>(Table2[[#This Row],[Close Price]]-Table2[[#This Row],[200D EMA]])/Table2[[#This Row],[200D EMA]]</f>
        <v>8.9006210208665601E-2</v>
      </c>
      <c r="V601">
        <v>0.67024383903266205</v>
      </c>
      <c r="W601">
        <v>229.12</v>
      </c>
      <c r="X601">
        <v>232.8</v>
      </c>
      <c r="Y601">
        <v>229.12</v>
      </c>
      <c r="Z601">
        <v>232.8</v>
      </c>
      <c r="AA601">
        <v>216.46</v>
      </c>
      <c r="AB601">
        <v>233.69</v>
      </c>
      <c r="AC601" s="2">
        <f>(Table2[[#This Row],[Close Price]]/Table2[[#This Row],[Day Low]])-1</f>
        <v>3.0115223463687002E-3</v>
      </c>
      <c r="AD601" s="2">
        <f>(Table2[[#This Row],[Day High]]/Table2[[#This Row],[Close Price]])-1</f>
        <v>1.3010748009224971E-2</v>
      </c>
      <c r="AE601" s="2">
        <f>(Table2[[#This Row],[Close Price]]/Table2[[#This Row],[Current Week Low]])-1</f>
        <v>3.0115223463687002E-3</v>
      </c>
      <c r="AF601" s="2">
        <f>(Table2[[#This Row],[Current Week High]]/Table2[[#This Row],[Close Price]])-1</f>
        <v>1.3010748009224971E-2</v>
      </c>
      <c r="AG601" s="2">
        <f>(Table2[[#This Row],[Close Price]]/Table2[[#This Row],[Current Month Low]])-1</f>
        <v>6.1674212325602884E-2</v>
      </c>
      <c r="AH601" s="2">
        <f>(Table2[[#This Row],[Current Month High]]/Table2[[#This Row],[Close Price]])-1</f>
        <v>1.6883512466820294E-2</v>
      </c>
      <c r="AI601">
        <v>7.4800922501196503</v>
      </c>
      <c r="AJ601">
        <v>30.462673857507799</v>
      </c>
      <c r="AK601" t="str">
        <f>IF(AND(Table2[[#This Row],[20D EMA]]&gt;Table2[[#This Row],[50D EMA]],Table2[[#This Row],[50D EMA]]&gt;Table2[[#This Row],[200D EMA]]),"Uptrend","Downtrend/NoTrend")</f>
        <v>Uptrend</v>
      </c>
      <c r="AL601">
        <v>0.03</v>
      </c>
      <c r="AM601" t="s">
        <v>10340</v>
      </c>
      <c r="AN601">
        <v>4.01</v>
      </c>
      <c r="AO601" t="s">
        <v>10340</v>
      </c>
      <c r="AP601">
        <v>-8.1357378893632995E-2</v>
      </c>
      <c r="AQ601">
        <f>(Table2[[#This Row],[Sharpe Ratio]]-AVERAGE(Table2[Sharpe Ratio]))/_xlfn.STDEV.P(Table2[Sharpe Ratio])</f>
        <v>-1.6786067233266091</v>
      </c>
      <c r="AR6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-2.5287012070045676</v>
      </c>
      <c r="AS601">
        <f>_xlfn.RANK.AVG(Table2[[#This Row],[1Y Return vs Nifty Z-Score]],Table2[1Y Return vs Nifty Z-Score])</f>
        <v>502</v>
      </c>
      <c r="AT601">
        <f>_xlfn.RANK.AVG(Table2[[#This Row],[6M Return vs Nifty Z-Score]],Table2[6M Return vs Nifty Z-Score])</f>
        <v>446</v>
      </c>
      <c r="AU601">
        <f>_xlfn.RANK.AVG(Table2[[#This Row],[Sharpe Ratio Z-Score]],Table2[Sharpe Ratio Z-Score])</f>
        <v>704</v>
      </c>
      <c r="AV601">
        <f>(Table2[[#This Row],[Rank 1Y]]+Table2[[#This Row],[Rank 6M]]+Table2[[#This Row],[Rank Sharpe]])/3</f>
        <v>550.66666666666663</v>
      </c>
    </row>
    <row r="602" spans="1:48" x14ac:dyDescent="0.3">
      <c r="A602" t="s">
        <v>1986</v>
      </c>
      <c r="B602" t="s">
        <v>1987</v>
      </c>
      <c r="C602" t="s">
        <v>10297</v>
      </c>
      <c r="D602" t="s">
        <v>995</v>
      </c>
      <c r="E602">
        <v>3398.2366364549998</v>
      </c>
      <c r="F602">
        <v>419.85</v>
      </c>
      <c r="G602">
        <v>-14.917164528562701</v>
      </c>
      <c r="H602">
        <f>(Table2[[#This Row],[1Y Return vs Nifty]]-AVERAGE(Table2[1Y Return vs Nifty]))/_xlfn.STDEV.P(Table2[1Y Return vs Nifty])</f>
        <v>-0.69384334918647861</v>
      </c>
      <c r="I602">
        <v>5.9715230945954696</v>
      </c>
      <c r="J602">
        <f>(Table2[[#This Row],[1M Return vs Nifty]]-AVERAGE(Table2[1M Return vs Nifty]))/_xlfn.STDEV.P(Table2[1M Return vs Nifty])</f>
        <v>0.41756501426200632</v>
      </c>
      <c r="K602">
        <v>-7.8053913554143097</v>
      </c>
      <c r="L602">
        <f>(Table2[[#This Row],[6M Return vs Nifty]]-AVERAGE(Table2[6M Return vs Nifty]))/_xlfn.STDEV.P(Table2[6M Return vs Nifty])</f>
        <v>-0.49792141978924059</v>
      </c>
      <c r="M602">
        <v>3.2905554695886501</v>
      </c>
      <c r="N602">
        <f>(Table2[[#This Row],[1W Return vs Nifty]]-AVERAGE(Table2[1W Return vs Nifty]))/_xlfn.STDEV.P(Table2[1W Return vs Nifty])</f>
        <v>0.54608055031040703</v>
      </c>
      <c r="O602">
        <v>410.59</v>
      </c>
      <c r="P602">
        <v>405.05887908273002</v>
      </c>
      <c r="Q602">
        <v>397.95439155128003</v>
      </c>
      <c r="R602">
        <v>56.186185913420097</v>
      </c>
      <c r="S602" s="2">
        <f>(Table2[[#This Row],[Close Price]]-Table2[[#This Row],[20D EMA]])/Table2[[#This Row],[20D EMA]]</f>
        <v>2.255291166370357E-2</v>
      </c>
      <c r="T602" s="2">
        <f>(Table2[[#This Row],[Close Price]]-Table2[[#This Row],[50D EMA]])/Table2[[#This Row],[50D EMA]]</f>
        <v>3.651597750619618E-2</v>
      </c>
      <c r="U602" s="2">
        <f>(Table2[[#This Row],[Close Price]]-Table2[[#This Row],[200D EMA]])/Table2[[#This Row],[200D EMA]]</f>
        <v>5.5020396592101811E-2</v>
      </c>
      <c r="V602">
        <v>1.20970387800331</v>
      </c>
      <c r="W602">
        <v>419</v>
      </c>
      <c r="X602">
        <v>428.5</v>
      </c>
      <c r="Y602">
        <v>419</v>
      </c>
      <c r="Z602">
        <v>428.5</v>
      </c>
      <c r="AA602">
        <v>376.8</v>
      </c>
      <c r="AB602">
        <v>446</v>
      </c>
      <c r="AC602" s="2">
        <f>(Table2[[#This Row],[Close Price]]/Table2[[#This Row],[Day Low]])-1</f>
        <v>2.0286396181383726E-3</v>
      </c>
      <c r="AD602" s="2">
        <f>(Table2[[#This Row],[Day High]]/Table2[[#This Row],[Close Price]])-1</f>
        <v>2.0602596165297138E-2</v>
      </c>
      <c r="AE602" s="2">
        <f>(Table2[[#This Row],[Close Price]]/Table2[[#This Row],[Current Week Low]])-1</f>
        <v>2.0286396181383726E-3</v>
      </c>
      <c r="AF602" s="2">
        <f>(Table2[[#This Row],[Current Week High]]/Table2[[#This Row],[Close Price]])-1</f>
        <v>2.0602596165297138E-2</v>
      </c>
      <c r="AG602" s="2">
        <f>(Table2[[#This Row],[Close Price]]/Table2[[#This Row],[Current Month Low]])-1</f>
        <v>0.11425159235668803</v>
      </c>
      <c r="AH602" s="2">
        <f>(Table2[[#This Row],[Current Month High]]/Table2[[#This Row],[Close Price]])-1</f>
        <v>6.2284149100869213E-2</v>
      </c>
      <c r="AI602">
        <v>16.7083482196022</v>
      </c>
      <c r="AJ602">
        <v>24.197603904747801</v>
      </c>
      <c r="AK602" t="str">
        <f>IF(AND(Table2[[#This Row],[20D EMA]]&gt;Table2[[#This Row],[50D EMA]],Table2[[#This Row],[50D EMA]]&gt;Table2[[#This Row],[200D EMA]]),"Uptrend","Downtrend/NoTrend")</f>
        <v>Uptrend</v>
      </c>
      <c r="AL602">
        <v>-0.01</v>
      </c>
      <c r="AM602" t="s">
        <v>10339</v>
      </c>
      <c r="AN602">
        <v>7.71</v>
      </c>
      <c r="AO602" t="s">
        <v>10340</v>
      </c>
      <c r="AP602">
        <v>-1.7089331948919002E-2</v>
      </c>
      <c r="AQ602">
        <f>(Table2[[#This Row],[Sharpe Ratio]]-AVERAGE(Table2[Sharpe Ratio]))/_xlfn.STDEV.P(Table2[Sharpe Ratio])</f>
        <v>-0.94555920099432844</v>
      </c>
      <c r="AR6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-1.1736784053976344</v>
      </c>
      <c r="AS602">
        <f>_xlfn.RANK.AVG(Table2[[#This Row],[1Y Return vs Nifty Z-Score]],Table2[1Y Return vs Nifty Z-Score])</f>
        <v>562</v>
      </c>
      <c r="AT602">
        <f>_xlfn.RANK.AVG(Table2[[#This Row],[6M Return vs Nifty Z-Score]],Table2[6M Return vs Nifty Z-Score])</f>
        <v>492</v>
      </c>
      <c r="AU602">
        <f>_xlfn.RANK.AVG(Table2[[#This Row],[Sharpe Ratio Z-Score]],Table2[Sharpe Ratio Z-Score])</f>
        <v>605</v>
      </c>
      <c r="AV602">
        <f>(Table2[[#This Row],[Rank 1Y]]+Table2[[#This Row],[Rank 6M]]+Table2[[#This Row],[Rank Sharpe]])/3</f>
        <v>553</v>
      </c>
    </row>
    <row r="603" spans="1:48" x14ac:dyDescent="0.3">
      <c r="A603" t="s">
        <v>2194</v>
      </c>
      <c r="B603" t="s">
        <v>2195</v>
      </c>
      <c r="C603" t="s">
        <v>10294</v>
      </c>
      <c r="D603" t="s">
        <v>294</v>
      </c>
      <c r="E603">
        <v>2669.337885935</v>
      </c>
      <c r="F603">
        <v>1788.35</v>
      </c>
      <c r="G603">
        <v>-14.377916801897401</v>
      </c>
      <c r="H603">
        <f>(Table2[[#This Row],[1Y Return vs Nifty]]-AVERAGE(Table2[1Y Return vs Nifty]))/_xlfn.STDEV.P(Table2[1Y Return vs Nifty])</f>
        <v>-0.68529146692674126</v>
      </c>
      <c r="I603">
        <v>-7.7345184349647802</v>
      </c>
      <c r="J603">
        <f>(Table2[[#This Row],[1M Return vs Nifty]]-AVERAGE(Table2[1M Return vs Nifty]))/_xlfn.STDEV.P(Table2[1M Return vs Nifty])</f>
        <v>-0.87163169607729407</v>
      </c>
      <c r="K603">
        <v>-19.428895152133801</v>
      </c>
      <c r="L603">
        <f>(Table2[[#This Row],[6M Return vs Nifty]]-AVERAGE(Table2[6M Return vs Nifty]))/_xlfn.STDEV.P(Table2[6M Return vs Nifty])</f>
        <v>-0.89676105787301874</v>
      </c>
      <c r="M603">
        <v>0.51625427157856796</v>
      </c>
      <c r="N603">
        <f>(Table2[[#This Row],[1W Return vs Nifty]]-AVERAGE(Table2[1W Return vs Nifty]))/_xlfn.STDEV.P(Table2[1W Return vs Nifty])</f>
        <v>-4.7905039483552424E-2</v>
      </c>
      <c r="O603">
        <v>1771.59</v>
      </c>
      <c r="P603">
        <v>1768.89032735358</v>
      </c>
      <c r="Q603">
        <v>1686.2604745880201</v>
      </c>
      <c r="R603">
        <v>58.2278080494536</v>
      </c>
      <c r="S603" s="2">
        <f>(Table2[[#This Row],[Close Price]]-Table2[[#This Row],[20D EMA]])/Table2[[#This Row],[20D EMA]]</f>
        <v>9.4604282029137621E-3</v>
      </c>
      <c r="T603" s="2">
        <f>(Table2[[#This Row],[Close Price]]-Table2[[#This Row],[50D EMA]])/Table2[[#This Row],[50D EMA]]</f>
        <v>1.1001062273619492E-2</v>
      </c>
      <c r="U603" s="2">
        <f>(Table2[[#This Row],[Close Price]]-Table2[[#This Row],[200D EMA]])/Table2[[#This Row],[200D EMA]]</f>
        <v>6.0541966647781324E-2</v>
      </c>
      <c r="V603">
        <v>0.44118309481784801</v>
      </c>
      <c r="W603">
        <v>1780</v>
      </c>
      <c r="X603">
        <v>1811.2</v>
      </c>
      <c r="Y603">
        <v>1780</v>
      </c>
      <c r="Z603">
        <v>1811.2</v>
      </c>
      <c r="AA603">
        <v>1652.4</v>
      </c>
      <c r="AB603">
        <v>1851.4</v>
      </c>
      <c r="AC603" s="2">
        <f>(Table2[[#This Row],[Close Price]]/Table2[[#This Row],[Day Low]])-1</f>
        <v>4.691011235955056E-3</v>
      </c>
      <c r="AD603" s="2">
        <f>(Table2[[#This Row],[Day High]]/Table2[[#This Row],[Close Price]])-1</f>
        <v>1.277714093997262E-2</v>
      </c>
      <c r="AE603" s="2">
        <f>(Table2[[#This Row],[Close Price]]/Table2[[#This Row],[Current Week Low]])-1</f>
        <v>4.691011235955056E-3</v>
      </c>
      <c r="AF603" s="2">
        <f>(Table2[[#This Row],[Current Week High]]/Table2[[#This Row],[Close Price]])-1</f>
        <v>1.277714093997262E-2</v>
      </c>
      <c r="AG603" s="2">
        <f>(Table2[[#This Row],[Close Price]]/Table2[[#This Row],[Current Month Low]])-1</f>
        <v>8.2274267731784034E-2</v>
      </c>
      <c r="AH603" s="2">
        <f>(Table2[[#This Row],[Current Month High]]/Table2[[#This Row],[Close Price]])-1</f>
        <v>3.5255962199793212E-2</v>
      </c>
      <c r="AI603">
        <v>18.958816786423199</v>
      </c>
      <c r="AJ603">
        <v>36.515267175572497</v>
      </c>
      <c r="AK603" t="str">
        <f>IF(AND(Table2[[#This Row],[20D EMA]]&gt;Table2[[#This Row],[50D EMA]],Table2[[#This Row],[50D EMA]]&gt;Table2[[#This Row],[200D EMA]]),"Uptrend","Downtrend/NoTrend")</f>
        <v>Uptrend</v>
      </c>
      <c r="AL603">
        <v>-0.11</v>
      </c>
      <c r="AM603" t="s">
        <v>10339</v>
      </c>
      <c r="AN603">
        <v>1.39</v>
      </c>
      <c r="AO603" t="s">
        <v>10340</v>
      </c>
      <c r="AP603">
        <v>1.9918818354937001E-2</v>
      </c>
      <c r="AQ603">
        <f>(Table2[[#This Row],[Sharpe Ratio]]-AVERAGE(Table2[Sharpe Ratio]))/_xlfn.STDEV.P(Table2[Sharpe Ratio])</f>
        <v>-0.5234406805781171</v>
      </c>
      <c r="AR6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-3.0250299409387242</v>
      </c>
      <c r="AS603">
        <f>_xlfn.RANK.AVG(Table2[[#This Row],[1Y Return vs Nifty Z-Score]],Table2[1Y Return vs Nifty Z-Score])</f>
        <v>560</v>
      </c>
      <c r="AT603">
        <f>_xlfn.RANK.AVG(Table2[[#This Row],[6M Return vs Nifty Z-Score]],Table2[6M Return vs Nifty Z-Score])</f>
        <v>622</v>
      </c>
      <c r="AU603">
        <f>_xlfn.RANK.AVG(Table2[[#This Row],[Sharpe Ratio Z-Score]],Table2[Sharpe Ratio Z-Score])</f>
        <v>477</v>
      </c>
      <c r="AV603">
        <f>(Table2[[#This Row],[Rank 1Y]]+Table2[[#This Row],[Rank 6M]]+Table2[[#This Row],[Rank Sharpe]])/3</f>
        <v>553</v>
      </c>
    </row>
    <row r="604" spans="1:48" x14ac:dyDescent="0.3">
      <c r="A604" t="s">
        <v>528</v>
      </c>
      <c r="B604" t="s">
        <v>529</v>
      </c>
      <c r="C604" t="s">
        <v>10305</v>
      </c>
      <c r="D604" t="s">
        <v>444</v>
      </c>
      <c r="E604">
        <v>39631.895362019997</v>
      </c>
      <c r="F604">
        <v>1428.05</v>
      </c>
      <c r="G604">
        <v>-44.245176397508402</v>
      </c>
      <c r="H604">
        <f>(Table2[[#This Row],[1Y Return vs Nifty]]-AVERAGE(Table2[1Y Return vs Nifty]))/_xlfn.STDEV.P(Table2[1Y Return vs Nifty])</f>
        <v>-1.1589537094403926</v>
      </c>
      <c r="I604">
        <v>-3.3026766121345501</v>
      </c>
      <c r="J604">
        <f>(Table2[[#This Row],[1M Return vs Nifty]]-AVERAGE(Table2[1M Return vs Nifty]))/_xlfn.STDEV.P(Table2[1M Return vs Nifty])</f>
        <v>-0.45477057053536851</v>
      </c>
      <c r="K604">
        <v>-14.8893270489916</v>
      </c>
      <c r="L604">
        <f>(Table2[[#This Row],[6M Return vs Nifty]]-AVERAGE(Table2[6M Return vs Nifty]))/_xlfn.STDEV.P(Table2[6M Return vs Nifty])</f>
        <v>-0.74099393885466436</v>
      </c>
      <c r="M604">
        <v>-0.70944189965507798</v>
      </c>
      <c r="N604">
        <f>(Table2[[#This Row],[1W Return vs Nifty]]-AVERAGE(Table2[1W Return vs Nifty]))/_xlfn.STDEV.P(Table2[1W Return vs Nifty])</f>
        <v>-0.31032999309011083</v>
      </c>
      <c r="O604">
        <v>1428.01</v>
      </c>
      <c r="P604">
        <v>1479.6907198876199</v>
      </c>
      <c r="Q604">
        <v>1511.3069817982901</v>
      </c>
      <c r="R604">
        <v>55.276498037402298</v>
      </c>
      <c r="S604" s="2">
        <f>(Table2[[#This Row],[Close Price]]-Table2[[#This Row],[20D EMA]])/Table2[[#This Row],[20D EMA]]</f>
        <v>2.8011008326246749E-5</v>
      </c>
      <c r="T604" s="2">
        <f>(Table2[[#This Row],[Close Price]]-Table2[[#This Row],[50D EMA]])/Table2[[#This Row],[50D EMA]]</f>
        <v>-3.4899671393182764E-2</v>
      </c>
      <c r="U604" s="2">
        <f>(Table2[[#This Row],[Close Price]]-Table2[[#This Row],[200D EMA]])/Table2[[#This Row],[200D EMA]]</f>
        <v>-5.5089391368538104E-2</v>
      </c>
      <c r="V604">
        <v>0.91732306854883205</v>
      </c>
      <c r="W604">
        <v>1414</v>
      </c>
      <c r="X604">
        <v>1446.65</v>
      </c>
      <c r="Y604">
        <v>1414</v>
      </c>
      <c r="Z604">
        <v>1446.65</v>
      </c>
      <c r="AA604">
        <v>1341.95</v>
      </c>
      <c r="AB604">
        <v>1506.8</v>
      </c>
      <c r="AC604" s="2">
        <f>(Table2[[#This Row],[Close Price]]/Table2[[#This Row],[Day Low]])-1</f>
        <v>9.9363507779348659E-3</v>
      </c>
      <c r="AD604" s="2">
        <f>(Table2[[#This Row],[Day High]]/Table2[[#This Row],[Close Price]])-1</f>
        <v>1.3024754035222852E-2</v>
      </c>
      <c r="AE604" s="2">
        <f>(Table2[[#This Row],[Close Price]]/Table2[[#This Row],[Current Week Low]])-1</f>
        <v>9.9363507779348659E-3</v>
      </c>
      <c r="AF604" s="2">
        <f>(Table2[[#This Row],[Current Week High]]/Table2[[#This Row],[Close Price]])-1</f>
        <v>1.3024754035222852E-2</v>
      </c>
      <c r="AG604" s="2">
        <f>(Table2[[#This Row],[Close Price]]/Table2[[#This Row],[Current Month Low]])-1</f>
        <v>6.41603636499124E-2</v>
      </c>
      <c r="AH604" s="2">
        <f>(Table2[[#This Row],[Current Month High]]/Table2[[#This Row],[Close Price]])-1</f>
        <v>5.5145127971709673E-2</v>
      </c>
      <c r="AI604">
        <v>26.046006792479201</v>
      </c>
      <c r="AJ604">
        <v>9.4291187739463602</v>
      </c>
      <c r="AK604" t="str">
        <f>IF(AND(Table2[[#This Row],[20D EMA]]&gt;Table2[[#This Row],[50D EMA]],Table2[[#This Row],[50D EMA]]&gt;Table2[[#This Row],[200D EMA]]),"Uptrend","Downtrend/NoTrend")</f>
        <v>Downtrend/NoTrend</v>
      </c>
      <c r="AL604">
        <v>-0.03</v>
      </c>
      <c r="AM604" t="s">
        <v>10339</v>
      </c>
      <c r="AN604">
        <v>1.02</v>
      </c>
      <c r="AO604" t="s">
        <v>10340</v>
      </c>
      <c r="AP604">
        <v>4.8809259920125997E-2</v>
      </c>
      <c r="AQ604">
        <f>(Table2[[#This Row],[Sharpe Ratio]]-AVERAGE(Table2[Sharpe Ratio]))/_xlfn.STDEV.P(Table2[Sharpe Ratio])</f>
        <v>-0.19391352649071239</v>
      </c>
      <c r="AR6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4">
        <f>_xlfn.RANK.AVG(Table2[[#This Row],[1Y Return vs Nifty Z-Score]],Table2[1Y Return vs Nifty Z-Score])</f>
        <v>701</v>
      </c>
      <c r="AT604">
        <f>_xlfn.RANK.AVG(Table2[[#This Row],[6M Return vs Nifty Z-Score]],Table2[6M Return vs Nifty Z-Score])</f>
        <v>563</v>
      </c>
      <c r="AU604">
        <f>_xlfn.RANK.AVG(Table2[[#This Row],[Sharpe Ratio Z-Score]],Table2[Sharpe Ratio Z-Score])</f>
        <v>403</v>
      </c>
      <c r="AV604">
        <f>(Table2[[#This Row],[Rank 1Y]]+Table2[[#This Row],[Rank 6M]]+Table2[[#This Row],[Rank Sharpe]])/3</f>
        <v>555.66666666666663</v>
      </c>
    </row>
    <row r="605" spans="1:48" x14ac:dyDescent="0.3">
      <c r="A605" t="s">
        <v>684</v>
      </c>
      <c r="B605" t="s">
        <v>685</v>
      </c>
      <c r="C605" t="s">
        <v>10295</v>
      </c>
      <c r="D605" t="s">
        <v>523</v>
      </c>
      <c r="E605">
        <v>26182.509340600001</v>
      </c>
      <c r="F605">
        <v>808.25</v>
      </c>
      <c r="G605">
        <v>-9.3901168554388903E-2</v>
      </c>
      <c r="H605">
        <f>(Table2[[#This Row],[1Y Return vs Nifty]]-AVERAGE(Table2[1Y Return vs Nifty]))/_xlfn.STDEV.P(Table2[1Y Return vs Nifty])</f>
        <v>-0.45876251955777891</v>
      </c>
      <c r="I605">
        <v>5.8690202938147298</v>
      </c>
      <c r="J605">
        <f>(Table2[[#This Row],[1M Return vs Nifty]]-AVERAGE(Table2[1M Return vs Nifty]))/_xlfn.STDEV.P(Table2[1M Return vs Nifty])</f>
        <v>0.40792355262758107</v>
      </c>
      <c r="K605">
        <v>-15.9060630881894</v>
      </c>
      <c r="L605">
        <f>(Table2[[#This Row],[6M Return vs Nifty]]-AVERAGE(Table2[6M Return vs Nifty]))/_xlfn.STDEV.P(Table2[6M Return vs Nifty])</f>
        <v>-0.77588140832964603</v>
      </c>
      <c r="M605">
        <v>-1.75755181437886</v>
      </c>
      <c r="N605">
        <f>(Table2[[#This Row],[1W Return vs Nifty]]-AVERAGE(Table2[1W Return vs Nifty]))/_xlfn.STDEV.P(Table2[1W Return vs Nifty])</f>
        <v>-0.53473323608068668</v>
      </c>
      <c r="O605">
        <v>786.39</v>
      </c>
      <c r="P605">
        <v>770.86298850287596</v>
      </c>
      <c r="Q605">
        <v>730.73076795028999</v>
      </c>
      <c r="R605">
        <v>57.552359146762399</v>
      </c>
      <c r="S605" s="2">
        <f>(Table2[[#This Row],[Close Price]]-Table2[[#This Row],[20D EMA]])/Table2[[#This Row],[20D EMA]]</f>
        <v>2.7797911977517534E-2</v>
      </c>
      <c r="T605" s="2">
        <f>(Table2[[#This Row],[Close Price]]-Table2[[#This Row],[50D EMA]])/Table2[[#This Row],[50D EMA]]</f>
        <v>4.8500203090220816E-2</v>
      </c>
      <c r="U605" s="2">
        <f>(Table2[[#This Row],[Close Price]]-Table2[[#This Row],[200D EMA]])/Table2[[#This Row],[200D EMA]]</f>
        <v>0.10608453270299886</v>
      </c>
      <c r="V605">
        <v>2.46524985429423</v>
      </c>
      <c r="W605">
        <v>803.45</v>
      </c>
      <c r="X605">
        <v>813</v>
      </c>
      <c r="Y605">
        <v>803.45</v>
      </c>
      <c r="Z605">
        <v>813</v>
      </c>
      <c r="AA605">
        <v>723</v>
      </c>
      <c r="AB605">
        <v>882.9</v>
      </c>
      <c r="AC605" s="2">
        <f>(Table2[[#This Row],[Close Price]]/Table2[[#This Row],[Day Low]])-1</f>
        <v>5.9742361067893768E-3</v>
      </c>
      <c r="AD605" s="2">
        <f>(Table2[[#This Row],[Day High]]/Table2[[#This Row],[Close Price]])-1</f>
        <v>5.8768945252087867E-3</v>
      </c>
      <c r="AE605" s="2">
        <f>(Table2[[#This Row],[Close Price]]/Table2[[#This Row],[Current Week Low]])-1</f>
        <v>5.9742361067893768E-3</v>
      </c>
      <c r="AF605" s="2">
        <f>(Table2[[#This Row],[Current Week High]]/Table2[[#This Row],[Close Price]])-1</f>
        <v>5.8768945252087867E-3</v>
      </c>
      <c r="AG605" s="2">
        <f>(Table2[[#This Row],[Close Price]]/Table2[[#This Row],[Current Month Low]])-1</f>
        <v>0.11791147994467499</v>
      </c>
      <c r="AH605" s="2">
        <f>(Table2[[#This Row],[Current Month High]]/Table2[[#This Row],[Close Price]])-1</f>
        <v>9.2360037117228622E-2</v>
      </c>
      <c r="AI605">
        <v>9.2360037117228604</v>
      </c>
      <c r="AJ605">
        <v>32.968660031257699</v>
      </c>
      <c r="AK605" t="str">
        <f>IF(AND(Table2[[#This Row],[20D EMA]]&gt;Table2[[#This Row],[50D EMA]],Table2[[#This Row],[50D EMA]]&gt;Table2[[#This Row],[200D EMA]]),"Uptrend","Downtrend/NoTrend")</f>
        <v>Uptrend</v>
      </c>
      <c r="AL605">
        <v>0.06</v>
      </c>
      <c r="AM605" t="s">
        <v>10340</v>
      </c>
      <c r="AN605">
        <v>8.08</v>
      </c>
      <c r="AO605" t="s">
        <v>10340</v>
      </c>
      <c r="AP605">
        <v>-3.6214100428184001E-2</v>
      </c>
      <c r="AQ605">
        <f>(Table2[[#This Row],[Sharpe Ratio]]-AVERAGE(Table2[Sharpe Ratio]))/_xlfn.STDEV.P(Table2[Sharpe Ratio])</f>
        <v>-1.1636981489689533</v>
      </c>
      <c r="AR6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-2.525151760309484</v>
      </c>
      <c r="AS605">
        <f>_xlfn.RANK.AVG(Table2[[#This Row],[1Y Return vs Nifty Z-Score]],Table2[1Y Return vs Nifty Z-Score])</f>
        <v>454</v>
      </c>
      <c r="AT605">
        <f>_xlfn.RANK.AVG(Table2[[#This Row],[6M Return vs Nifty Z-Score]],Table2[6M Return vs Nifty Z-Score])</f>
        <v>579</v>
      </c>
      <c r="AU605">
        <f>_xlfn.RANK.AVG(Table2[[#This Row],[Sharpe Ratio Z-Score]],Table2[Sharpe Ratio Z-Score])</f>
        <v>649</v>
      </c>
      <c r="AV605">
        <f>(Table2[[#This Row],[Rank 1Y]]+Table2[[#This Row],[Rank 6M]]+Table2[[#This Row],[Rank Sharpe]])/3</f>
        <v>560.66666666666663</v>
      </c>
    </row>
    <row r="606" spans="1:48" x14ac:dyDescent="0.3">
      <c r="A606" t="s">
        <v>873</v>
      </c>
      <c r="B606" t="s">
        <v>874</v>
      </c>
      <c r="C606" t="s">
        <v>10295</v>
      </c>
      <c r="D606" t="s">
        <v>54</v>
      </c>
      <c r="E606">
        <v>17725.485178364001</v>
      </c>
      <c r="F606">
        <v>214.87</v>
      </c>
      <c r="G606">
        <v>-22.423915383691501</v>
      </c>
      <c r="H606">
        <f>(Table2[[#This Row],[1Y Return vs Nifty]]-AVERAGE(Table2[1Y Return vs Nifty]))/_xlfn.STDEV.P(Table2[1Y Return vs Nifty])</f>
        <v>-0.81289225063152726</v>
      </c>
      <c r="I606">
        <v>0.97323678051968698</v>
      </c>
      <c r="J606">
        <f>(Table2[[#This Row],[1M Return vs Nifty]]-AVERAGE(Table2[1M Return vs Nifty]))/_xlfn.STDEV.P(Table2[1M Return vs Nifty])</f>
        <v>-5.2576146447521413E-2</v>
      </c>
      <c r="K606">
        <v>-27.033633341478101</v>
      </c>
      <c r="L606">
        <f>(Table2[[#This Row],[6M Return vs Nifty]]-AVERAGE(Table2[6M Return vs Nifty]))/_xlfn.STDEV.P(Table2[6M Return vs Nifty])</f>
        <v>-1.1577039783731173</v>
      </c>
      <c r="M606">
        <v>3.1420320478171502</v>
      </c>
      <c r="N606">
        <f>(Table2[[#This Row],[1W Return vs Nifty]]-AVERAGE(Table2[1W Return vs Nifty]))/_xlfn.STDEV.P(Table2[1W Return vs Nifty])</f>
        <v>0.5142812733096116</v>
      </c>
      <c r="O606">
        <v>209.78</v>
      </c>
      <c r="P606">
        <v>212.40793368729999</v>
      </c>
      <c r="Q606">
        <v>212.00430354637399</v>
      </c>
      <c r="R606">
        <v>66.696427586896604</v>
      </c>
      <c r="S606" s="2">
        <f>(Table2[[#This Row],[Close Price]]-Table2[[#This Row],[20D EMA]])/Table2[[#This Row],[20D EMA]]</f>
        <v>2.4263514157689025E-2</v>
      </c>
      <c r="T606" s="2">
        <f>(Table2[[#This Row],[Close Price]]-Table2[[#This Row],[50D EMA]])/Table2[[#This Row],[50D EMA]]</f>
        <v>1.1591216344699208E-2</v>
      </c>
      <c r="U606" s="2">
        <f>(Table2[[#This Row],[Close Price]]-Table2[[#This Row],[200D EMA]])/Table2[[#This Row],[200D EMA]]</f>
        <v>1.3517161707046055E-2</v>
      </c>
      <c r="V606">
        <v>2.3437072972797899</v>
      </c>
      <c r="W606">
        <v>212.4</v>
      </c>
      <c r="X606">
        <v>216.99</v>
      </c>
      <c r="Y606">
        <v>212.4</v>
      </c>
      <c r="Z606">
        <v>216.99</v>
      </c>
      <c r="AA606">
        <v>199.23</v>
      </c>
      <c r="AB606">
        <v>228.5</v>
      </c>
      <c r="AC606" s="2">
        <f>(Table2[[#This Row],[Close Price]]/Table2[[#This Row],[Day Low]])-1</f>
        <v>1.1629001883239232E-2</v>
      </c>
      <c r="AD606" s="2">
        <f>(Table2[[#This Row],[Day High]]/Table2[[#This Row],[Close Price]])-1</f>
        <v>9.8664308651743582E-3</v>
      </c>
      <c r="AE606" s="2">
        <f>(Table2[[#This Row],[Close Price]]/Table2[[#This Row],[Current Week Low]])-1</f>
        <v>1.1629001883239232E-2</v>
      </c>
      <c r="AF606" s="2">
        <f>(Table2[[#This Row],[Current Week High]]/Table2[[#This Row],[Close Price]])-1</f>
        <v>9.8664308651743582E-3</v>
      </c>
      <c r="AG606" s="2">
        <f>(Table2[[#This Row],[Close Price]]/Table2[[#This Row],[Current Month Low]])-1</f>
        <v>7.8502233599357707E-2</v>
      </c>
      <c r="AH606" s="2">
        <f>(Table2[[#This Row],[Current Month High]]/Table2[[#This Row],[Close Price]])-1</f>
        <v>6.3433704100153587E-2</v>
      </c>
      <c r="AI606">
        <v>34.616279610927499</v>
      </c>
      <c r="AJ606">
        <v>17.399262395847501</v>
      </c>
      <c r="AK606" t="str">
        <f>IF(AND(Table2[[#This Row],[20D EMA]]&gt;Table2[[#This Row],[50D EMA]],Table2[[#This Row],[50D EMA]]&gt;Table2[[#This Row],[200D EMA]]),"Uptrend","Downtrend/NoTrend")</f>
        <v>Downtrend/NoTrend</v>
      </c>
      <c r="AL606">
        <v>-7.0000000000000007E-2</v>
      </c>
      <c r="AM606" t="s">
        <v>10339</v>
      </c>
      <c r="AN606">
        <v>3.95</v>
      </c>
      <c r="AO606" t="s">
        <v>10340</v>
      </c>
      <c r="AP606">
        <v>5.1696989416493998E-2</v>
      </c>
      <c r="AQ606">
        <f>(Table2[[#This Row],[Sharpe Ratio]]-AVERAGE(Table2[Sharpe Ratio]))/_xlfn.STDEV.P(Table2[Sharpe Ratio])</f>
        <v>-0.16097580622204757</v>
      </c>
      <c r="AR6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6">
        <f>_xlfn.RANK.AVG(Table2[[#This Row],[1Y Return vs Nifty Z-Score]],Table2[1Y Return vs Nifty Z-Score])</f>
        <v>605</v>
      </c>
      <c r="AT606">
        <f>_xlfn.RANK.AVG(Table2[[#This Row],[6M Return vs Nifty Z-Score]],Table2[6M Return vs Nifty Z-Score])</f>
        <v>680</v>
      </c>
      <c r="AU606">
        <f>_xlfn.RANK.AVG(Table2[[#This Row],[Sharpe Ratio Z-Score]],Table2[Sharpe Ratio Z-Score])</f>
        <v>397</v>
      </c>
      <c r="AV606">
        <f>(Table2[[#This Row],[Rank 1Y]]+Table2[[#This Row],[Rank 6M]]+Table2[[#This Row],[Rank Sharpe]])/3</f>
        <v>560.66666666666663</v>
      </c>
    </row>
    <row r="607" spans="1:48" x14ac:dyDescent="0.3">
      <c r="A607" t="s">
        <v>1303</v>
      </c>
      <c r="B607" t="s">
        <v>1304</v>
      </c>
      <c r="C607" t="s">
        <v>10306</v>
      </c>
      <c r="D607" t="s">
        <v>402</v>
      </c>
      <c r="E607">
        <v>8702.2765335999993</v>
      </c>
      <c r="F607">
        <v>197.6</v>
      </c>
      <c r="G607">
        <v>-29.717325238481301</v>
      </c>
      <c r="H607">
        <f>(Table2[[#This Row],[1Y Return vs Nifty]]-AVERAGE(Table2[1Y Return vs Nifty]))/_xlfn.STDEV.P(Table2[1Y Return vs Nifty])</f>
        <v>-0.92855779591973819</v>
      </c>
      <c r="I607">
        <v>-0.48713946085972598</v>
      </c>
      <c r="J607">
        <f>(Table2[[#This Row],[1M Return vs Nifty]]-AVERAGE(Table2[1M Return vs Nifty]))/_xlfn.STDEV.P(Table2[1M Return vs Nifty])</f>
        <v>-0.1899398223260387</v>
      </c>
      <c r="K607">
        <v>-8.06264769451262</v>
      </c>
      <c r="L607">
        <f>(Table2[[#This Row],[6M Return vs Nifty]]-AVERAGE(Table2[6M Return vs Nifty]))/_xlfn.STDEV.P(Table2[6M Return vs Nifty])</f>
        <v>-0.50674870861498045</v>
      </c>
      <c r="M607">
        <v>0.52663446759962895</v>
      </c>
      <c r="N607">
        <f>(Table2[[#This Row],[1W Return vs Nifty]]-AVERAGE(Table2[1W Return vs Nifty]))/_xlfn.STDEV.P(Table2[1W Return vs Nifty])</f>
        <v>-4.5682610693135117E-2</v>
      </c>
      <c r="O607">
        <v>190.68</v>
      </c>
      <c r="P607">
        <v>186.84130470846799</v>
      </c>
      <c r="Q607">
        <v>190.886422045573</v>
      </c>
      <c r="R607">
        <v>69.901230388888706</v>
      </c>
      <c r="S607" s="2">
        <f>(Table2[[#This Row],[Close Price]]-Table2[[#This Row],[20D EMA]])/Table2[[#This Row],[20D EMA]]</f>
        <v>3.6291168449758694E-2</v>
      </c>
      <c r="T607" s="2">
        <f>(Table2[[#This Row],[Close Price]]-Table2[[#This Row],[50D EMA]])/Table2[[#This Row],[50D EMA]]</f>
        <v>5.7581996166848663E-2</v>
      </c>
      <c r="U607" s="2">
        <f>(Table2[[#This Row],[Close Price]]-Table2[[#This Row],[200D EMA]])/Table2[[#This Row],[200D EMA]]</f>
        <v>3.517053692181505E-2</v>
      </c>
      <c r="V607">
        <v>0.75657715206569198</v>
      </c>
      <c r="W607">
        <v>194.84</v>
      </c>
      <c r="X607">
        <v>200.25</v>
      </c>
      <c r="Y607">
        <v>194.84</v>
      </c>
      <c r="Z607">
        <v>200.25</v>
      </c>
      <c r="AA607">
        <v>176.35</v>
      </c>
      <c r="AB607">
        <v>200.25</v>
      </c>
      <c r="AC607" s="2">
        <f>(Table2[[#This Row],[Close Price]]/Table2[[#This Row],[Day Low]])-1</f>
        <v>1.4165469102853656E-2</v>
      </c>
      <c r="AD607" s="2">
        <f>(Table2[[#This Row],[Day High]]/Table2[[#This Row],[Close Price]])-1</f>
        <v>1.3410931174089091E-2</v>
      </c>
      <c r="AE607" s="2">
        <f>(Table2[[#This Row],[Close Price]]/Table2[[#This Row],[Current Week Low]])-1</f>
        <v>1.4165469102853656E-2</v>
      </c>
      <c r="AF607" s="2">
        <f>(Table2[[#This Row],[Current Week High]]/Table2[[#This Row],[Close Price]])-1</f>
        <v>1.3410931174089091E-2</v>
      </c>
      <c r="AG607" s="2">
        <f>(Table2[[#This Row],[Close Price]]/Table2[[#This Row],[Current Month Low]])-1</f>
        <v>0.12049900765523103</v>
      </c>
      <c r="AH607" s="2">
        <f>(Table2[[#This Row],[Current Month High]]/Table2[[#This Row],[Close Price]])-1</f>
        <v>1.3410931174089091E-2</v>
      </c>
      <c r="AI607">
        <v>30.5668016194331</v>
      </c>
      <c r="AJ607">
        <v>36.275862068965502</v>
      </c>
      <c r="AK607" t="str">
        <f>IF(AND(Table2[[#This Row],[20D EMA]]&gt;Table2[[#This Row],[50D EMA]],Table2[[#This Row],[50D EMA]]&gt;Table2[[#This Row],[200D EMA]]),"Uptrend","Downtrend/NoTrend")</f>
        <v>Downtrend/NoTrend</v>
      </c>
      <c r="AL607">
        <v>7.0000000000000007E-2</v>
      </c>
      <c r="AM607" t="s">
        <v>10340</v>
      </c>
      <c r="AN607">
        <v>7.23</v>
      </c>
      <c r="AO607" t="s">
        <v>10340</v>
      </c>
      <c r="AQ607">
        <f>(Table2[[#This Row],[Sharpe Ratio]]-AVERAGE(Table2[Sharpe Ratio]))/_xlfn.STDEV.P(Table2[Sharpe Ratio])</f>
        <v>-0.75063663777647549</v>
      </c>
      <c r="AR6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7">
        <f>_xlfn.RANK.AVG(Table2[[#This Row],[1Y Return vs Nifty Z-Score]],Table2[1Y Return vs Nifty Z-Score])</f>
        <v>641</v>
      </c>
      <c r="AT607">
        <f>_xlfn.RANK.AVG(Table2[[#This Row],[6M Return vs Nifty Z-Score]],Table2[6M Return vs Nifty Z-Score])</f>
        <v>495</v>
      </c>
      <c r="AU607">
        <f>_xlfn.RANK.AVG(Table2[[#This Row],[Sharpe Ratio Z-Score]],Table2[Sharpe Ratio Z-Score])</f>
        <v>547.5</v>
      </c>
      <c r="AV607">
        <f>(Table2[[#This Row],[Rank 1Y]]+Table2[[#This Row],[Rank 6M]]+Table2[[#This Row],[Rank Sharpe]])/3</f>
        <v>561.16666666666663</v>
      </c>
    </row>
    <row r="608" spans="1:48" x14ac:dyDescent="0.3">
      <c r="A608" t="s">
        <v>714</v>
      </c>
      <c r="B608" t="s">
        <v>715</v>
      </c>
      <c r="C608" t="s">
        <v>10299</v>
      </c>
      <c r="D608" t="s">
        <v>51</v>
      </c>
      <c r="E608">
        <v>24148.94567406</v>
      </c>
      <c r="F608">
        <v>447.9</v>
      </c>
      <c r="G608">
        <v>-15.412512092875801</v>
      </c>
      <c r="H608">
        <f>(Table2[[#This Row],[1Y Return vs Nifty]]-AVERAGE(Table2[1Y Return vs Nifty]))/_xlfn.STDEV.P(Table2[1Y Return vs Nifty])</f>
        <v>-0.70169902263335548</v>
      </c>
      <c r="I608">
        <v>3.6421847815537398</v>
      </c>
      <c r="J608">
        <f>(Table2[[#This Row],[1M Return vs Nifty]]-AVERAGE(Table2[1M Return vs Nifty]))/_xlfn.STDEV.P(Table2[1M Return vs Nifty])</f>
        <v>0.19846635736941751</v>
      </c>
      <c r="K608">
        <v>0.20603664511094699</v>
      </c>
      <c r="L608">
        <f>(Table2[[#This Row],[6M Return vs Nifty]]-AVERAGE(Table2[6M Return vs Nifty]))/_xlfn.STDEV.P(Table2[6M Return vs Nifty])</f>
        <v>-0.22302366949422675</v>
      </c>
      <c r="M608">
        <v>1.69639813698932</v>
      </c>
      <c r="N608">
        <f>(Table2[[#This Row],[1W Return vs Nifty]]-AVERAGE(Table2[1W Return vs Nifty]))/_xlfn.STDEV.P(Table2[1W Return vs Nifty])</f>
        <v>0.20476703896291382</v>
      </c>
      <c r="O608">
        <v>440.04</v>
      </c>
      <c r="P608">
        <v>440.28794800854598</v>
      </c>
      <c r="Q608">
        <v>422.48366657409503</v>
      </c>
      <c r="R608">
        <v>62.901518156706601</v>
      </c>
      <c r="S608" s="2">
        <f>(Table2[[#This Row],[Close Price]]-Table2[[#This Row],[20D EMA]])/Table2[[#This Row],[20D EMA]]</f>
        <v>1.7862012544314056E-2</v>
      </c>
      <c r="T608" s="2">
        <f>(Table2[[#This Row],[Close Price]]-Table2[[#This Row],[50D EMA]])/Table2[[#This Row],[50D EMA]]</f>
        <v>1.7288803897276439E-2</v>
      </c>
      <c r="U608" s="2">
        <f>(Table2[[#This Row],[Close Price]]-Table2[[#This Row],[200D EMA]])/Table2[[#This Row],[200D EMA]]</f>
        <v>6.0159327890720822E-2</v>
      </c>
      <c r="V608">
        <v>0.778694729512176</v>
      </c>
      <c r="W608">
        <v>444</v>
      </c>
      <c r="X608">
        <v>450.45</v>
      </c>
      <c r="Y608">
        <v>444</v>
      </c>
      <c r="Z608">
        <v>450.45</v>
      </c>
      <c r="AA608">
        <v>417.7</v>
      </c>
      <c r="AB608">
        <v>466.1</v>
      </c>
      <c r="AC608" s="2">
        <f>(Table2[[#This Row],[Close Price]]/Table2[[#This Row],[Day Low]])-1</f>
        <v>8.7837837837836386E-3</v>
      </c>
      <c r="AD608" s="2">
        <f>(Table2[[#This Row],[Day High]]/Table2[[#This Row],[Close Price]])-1</f>
        <v>5.6932350971199419E-3</v>
      </c>
      <c r="AE608" s="2">
        <f>(Table2[[#This Row],[Close Price]]/Table2[[#This Row],[Current Week Low]])-1</f>
        <v>8.7837837837836386E-3</v>
      </c>
      <c r="AF608" s="2">
        <f>(Table2[[#This Row],[Current Week High]]/Table2[[#This Row],[Close Price]])-1</f>
        <v>5.6932350971199419E-3</v>
      </c>
      <c r="AG608" s="2">
        <f>(Table2[[#This Row],[Close Price]]/Table2[[#This Row],[Current Month Low]])-1</f>
        <v>7.2300694278190081E-2</v>
      </c>
      <c r="AH608" s="2">
        <f>(Table2[[#This Row],[Current Month High]]/Table2[[#This Row],[Close Price]])-1</f>
        <v>4.0634070104934139E-2</v>
      </c>
      <c r="AI608">
        <v>8.1268140209868207</v>
      </c>
      <c r="AJ608">
        <v>28.19118488838</v>
      </c>
      <c r="AK608" t="str">
        <f>IF(AND(Table2[[#This Row],[20D EMA]]&gt;Table2[[#This Row],[50D EMA]],Table2[[#This Row],[50D EMA]]&gt;Table2[[#This Row],[200D EMA]]),"Uptrend","Downtrend/NoTrend")</f>
        <v>Downtrend/NoTrend</v>
      </c>
      <c r="AL608">
        <v>-0.1</v>
      </c>
      <c r="AM608" t="s">
        <v>10339</v>
      </c>
      <c r="AN608">
        <v>3.7</v>
      </c>
      <c r="AO608" t="s">
        <v>10340</v>
      </c>
      <c r="AP608">
        <v>-8.8761604336174998E-2</v>
      </c>
      <c r="AQ608">
        <f>(Table2[[#This Row],[Sharpe Ratio]]-AVERAGE(Table2[Sharpe Ratio]))/_xlfn.STDEV.P(Table2[Sharpe Ratio])</f>
        <v>-1.7630600305838553</v>
      </c>
      <c r="AR6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8">
        <f>_xlfn.RANK.AVG(Table2[[#This Row],[1Y Return vs Nifty Z-Score]],Table2[1Y Return vs Nifty Z-Score])</f>
        <v>569</v>
      </c>
      <c r="AT608">
        <f>_xlfn.RANK.AVG(Table2[[#This Row],[6M Return vs Nifty Z-Score]],Table2[6M Return vs Nifty Z-Score])</f>
        <v>399</v>
      </c>
      <c r="AU608">
        <f>_xlfn.RANK.AVG(Table2[[#This Row],[Sharpe Ratio Z-Score]],Table2[Sharpe Ratio Z-Score])</f>
        <v>716</v>
      </c>
      <c r="AV608">
        <f>(Table2[[#This Row],[Rank 1Y]]+Table2[[#This Row],[Rank 6M]]+Table2[[#This Row],[Rank Sharpe]])/3</f>
        <v>561.33333333333337</v>
      </c>
    </row>
    <row r="609" spans="1:48" x14ac:dyDescent="0.3">
      <c r="A609" t="s">
        <v>344</v>
      </c>
      <c r="B609" t="s">
        <v>345</v>
      </c>
      <c r="C609" t="s">
        <v>10308</v>
      </c>
      <c r="D609" t="s">
        <v>171</v>
      </c>
      <c r="E609">
        <v>75248.923950375</v>
      </c>
      <c r="F609">
        <v>2538.5500000000002</v>
      </c>
      <c r="G609">
        <v>-20.0126428368844</v>
      </c>
      <c r="H609">
        <f>(Table2[[#This Row],[1Y Return vs Nifty]]-AVERAGE(Table2[1Y Return vs Nifty]))/_xlfn.STDEV.P(Table2[1Y Return vs Nifty])</f>
        <v>-0.77465209143057756</v>
      </c>
      <c r="I609">
        <v>2.8471969371233401</v>
      </c>
      <c r="J609">
        <f>(Table2[[#This Row],[1M Return vs Nifty]]-AVERAGE(Table2[1M Return vs Nifty]))/_xlfn.STDEV.P(Table2[1M Return vs Nifty])</f>
        <v>0.12368942694869919</v>
      </c>
      <c r="K609">
        <v>-7.3086516046597696</v>
      </c>
      <c r="L609">
        <f>(Table2[[#This Row],[6M Return vs Nifty]]-AVERAGE(Table2[6M Return vs Nifty]))/_xlfn.STDEV.P(Table2[6M Return vs Nifty])</f>
        <v>-0.48087668819387752</v>
      </c>
      <c r="M609">
        <v>-1.5549018708499101</v>
      </c>
      <c r="N609">
        <f>(Table2[[#This Row],[1W Return vs Nifty]]-AVERAGE(Table2[1W Return vs Nifty]))/_xlfn.STDEV.P(Table2[1W Return vs Nifty])</f>
        <v>-0.49134532048050084</v>
      </c>
      <c r="O609">
        <v>2499.6</v>
      </c>
      <c r="P609">
        <v>2463.6841210790099</v>
      </c>
      <c r="Q609">
        <v>2413.3414855555602</v>
      </c>
      <c r="R609">
        <v>57.430561329278902</v>
      </c>
      <c r="S609" s="2">
        <f>(Table2[[#This Row],[Close Price]]-Table2[[#This Row],[20D EMA]])/Table2[[#This Row],[20D EMA]]</f>
        <v>1.5582493198911935E-2</v>
      </c>
      <c r="T609" s="2">
        <f>(Table2[[#This Row],[Close Price]]-Table2[[#This Row],[50D EMA]])/Table2[[#This Row],[50D EMA]]</f>
        <v>3.0387775072480323E-2</v>
      </c>
      <c r="U609" s="2">
        <f>(Table2[[#This Row],[Close Price]]-Table2[[#This Row],[200D EMA]])/Table2[[#This Row],[200D EMA]]</f>
        <v>5.1881805867028598E-2</v>
      </c>
      <c r="V609">
        <v>0.69342309025248705</v>
      </c>
      <c r="W609">
        <v>2486.65</v>
      </c>
      <c r="X609">
        <v>2545.0500000000002</v>
      </c>
      <c r="Y609">
        <v>2486.65</v>
      </c>
      <c r="Z609">
        <v>2545.0500000000002</v>
      </c>
      <c r="AA609">
        <v>2418</v>
      </c>
      <c r="AB609">
        <v>2653.55</v>
      </c>
      <c r="AC609" s="2">
        <f>(Table2[[#This Row],[Close Price]]/Table2[[#This Row],[Day Low]])-1</f>
        <v>2.0871453562021136E-2</v>
      </c>
      <c r="AD609" s="2">
        <f>(Table2[[#This Row],[Day High]]/Table2[[#This Row],[Close Price]])-1</f>
        <v>2.5605168304740911E-3</v>
      </c>
      <c r="AE609" s="2">
        <f>(Table2[[#This Row],[Close Price]]/Table2[[#This Row],[Current Week Low]])-1</f>
        <v>2.0871453562021136E-2</v>
      </c>
      <c r="AF609" s="2">
        <f>(Table2[[#This Row],[Current Week High]]/Table2[[#This Row],[Close Price]])-1</f>
        <v>2.5605168304740911E-3</v>
      </c>
      <c r="AG609" s="2">
        <f>(Table2[[#This Row],[Close Price]]/Table2[[#This Row],[Current Month Low]])-1</f>
        <v>4.9855252274607187E-2</v>
      </c>
      <c r="AH609" s="2">
        <f>(Table2[[#This Row],[Current Month High]]/Table2[[#This Row],[Close Price]])-1</f>
        <v>4.5301451616080124E-2</v>
      </c>
      <c r="AI609">
        <v>6.1216048531641896</v>
      </c>
      <c r="AJ609">
        <v>21.9137951734902</v>
      </c>
      <c r="AK609" t="str">
        <f>IF(AND(Table2[[#This Row],[20D EMA]]&gt;Table2[[#This Row],[50D EMA]],Table2[[#This Row],[50D EMA]]&gt;Table2[[#This Row],[200D EMA]]),"Uptrend","Downtrend/NoTrend")</f>
        <v>Uptrend</v>
      </c>
      <c r="AL609">
        <v>0.01</v>
      </c>
      <c r="AM609" t="s">
        <v>10340</v>
      </c>
      <c r="AN609">
        <v>-1.99</v>
      </c>
      <c r="AO609" t="s">
        <v>10339</v>
      </c>
      <c r="AP609">
        <v>-1.6215097138665001E-2</v>
      </c>
      <c r="AQ609">
        <f>(Table2[[#This Row],[Sharpe Ratio]]-AVERAGE(Table2[Sharpe Ratio]))/_xlfn.STDEV.P(Table2[Sharpe Ratio])</f>
        <v>-0.93558759469758468</v>
      </c>
      <c r="AR6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-2.5587722678538416</v>
      </c>
      <c r="AS609">
        <f>_xlfn.RANK.AVG(Table2[[#This Row],[1Y Return vs Nifty Z-Score]],Table2[1Y Return vs Nifty Z-Score])</f>
        <v>596</v>
      </c>
      <c r="AT609">
        <f>_xlfn.RANK.AVG(Table2[[#This Row],[6M Return vs Nifty Z-Score]],Table2[6M Return vs Nifty Z-Score])</f>
        <v>487</v>
      </c>
      <c r="AU609">
        <f>_xlfn.RANK.AVG(Table2[[#This Row],[Sharpe Ratio Z-Score]],Table2[Sharpe Ratio Z-Score])</f>
        <v>603</v>
      </c>
      <c r="AV609">
        <f>(Table2[[#This Row],[Rank 1Y]]+Table2[[#This Row],[Rank 6M]]+Table2[[#This Row],[Rank Sharpe]])/3</f>
        <v>562</v>
      </c>
    </row>
    <row r="610" spans="1:48" x14ac:dyDescent="0.3">
      <c r="A610" t="s">
        <v>2095</v>
      </c>
      <c r="B610" t="s">
        <v>2096</v>
      </c>
      <c r="C610" t="s">
        <v>10295</v>
      </c>
      <c r="D610" t="s">
        <v>547</v>
      </c>
      <c r="E610">
        <v>2957.6829732400001</v>
      </c>
      <c r="F610">
        <v>989.2</v>
      </c>
      <c r="G610">
        <v>-9.7263757591568805</v>
      </c>
      <c r="H610">
        <f>(Table2[[#This Row],[1Y Return vs Nifty]]-AVERAGE(Table2[1Y Return vs Nifty]))/_xlfn.STDEV.P(Table2[1Y Return vs Nifty])</f>
        <v>-0.61152308672447686</v>
      </c>
      <c r="I610">
        <v>-2.8891543846804302</v>
      </c>
      <c r="J610">
        <f>(Table2[[#This Row],[1M Return vs Nifty]]-AVERAGE(Table2[1M Return vs Nifty]))/_xlfn.STDEV.P(Table2[1M Return vs Nifty])</f>
        <v>-0.41587447539832595</v>
      </c>
      <c r="K610">
        <v>-28.4958707001982</v>
      </c>
      <c r="L610">
        <f>(Table2[[#This Row],[6M Return vs Nifty]]-AVERAGE(Table2[6M Return vs Nifty]))/_xlfn.STDEV.P(Table2[6M Return vs Nifty])</f>
        <v>-1.2078780247832108</v>
      </c>
      <c r="M610">
        <v>0.59844199945245802</v>
      </c>
      <c r="N610">
        <f>(Table2[[#This Row],[1W Return vs Nifty]]-AVERAGE(Table2[1W Return vs Nifty]))/_xlfn.STDEV.P(Table2[1W Return vs Nifty])</f>
        <v>-3.0308418738114306E-2</v>
      </c>
      <c r="O610">
        <v>992.27</v>
      </c>
      <c r="P610">
        <v>1019.69379562791</v>
      </c>
      <c r="Q610">
        <v>1008.76444168187</v>
      </c>
      <c r="R610">
        <v>51.093335815226801</v>
      </c>
      <c r="S610" s="2">
        <f>(Table2[[#This Row],[Close Price]]-Table2[[#This Row],[20D EMA]])/Table2[[#This Row],[20D EMA]]</f>
        <v>-3.0939159704515269E-3</v>
      </c>
      <c r="T610" s="2">
        <f>(Table2[[#This Row],[Close Price]]-Table2[[#This Row],[50D EMA]])/Table2[[#This Row],[50D EMA]]</f>
        <v>-2.9904855515113186E-2</v>
      </c>
      <c r="U610" s="2">
        <f>(Table2[[#This Row],[Close Price]]-Table2[[#This Row],[200D EMA]])/Table2[[#This Row],[200D EMA]]</f>
        <v>-1.9394460067655668E-2</v>
      </c>
      <c r="V610">
        <v>0.87489283752472102</v>
      </c>
      <c r="W610">
        <v>979</v>
      </c>
      <c r="X610">
        <v>1006.95</v>
      </c>
      <c r="Y610">
        <v>979</v>
      </c>
      <c r="Z610">
        <v>1006.95</v>
      </c>
      <c r="AA610">
        <v>921.8</v>
      </c>
      <c r="AB610">
        <v>1017</v>
      </c>
      <c r="AC610" s="2">
        <f>(Table2[[#This Row],[Close Price]]/Table2[[#This Row],[Day Low]])-1</f>
        <v>1.0418794688457744E-2</v>
      </c>
      <c r="AD610" s="2">
        <f>(Table2[[#This Row],[Day High]]/Table2[[#This Row],[Close Price]])-1</f>
        <v>1.7943792964011385E-2</v>
      </c>
      <c r="AE610" s="2">
        <f>(Table2[[#This Row],[Close Price]]/Table2[[#This Row],[Current Week Low]])-1</f>
        <v>1.0418794688457744E-2</v>
      </c>
      <c r="AF610" s="2">
        <f>(Table2[[#This Row],[Current Week High]]/Table2[[#This Row],[Close Price]])-1</f>
        <v>1.7943792964011385E-2</v>
      </c>
      <c r="AG610" s="2">
        <f>(Table2[[#This Row],[Close Price]]/Table2[[#This Row],[Current Month Low]])-1</f>
        <v>7.311781297461506E-2</v>
      </c>
      <c r="AH610" s="2">
        <f>(Table2[[#This Row],[Current Month High]]/Table2[[#This Row],[Close Price]])-1</f>
        <v>2.8103517994338745E-2</v>
      </c>
      <c r="AI610">
        <v>27.7749696724626</v>
      </c>
      <c r="AJ610">
        <v>23.5033397840064</v>
      </c>
      <c r="AK610" t="str">
        <f>IF(AND(Table2[[#This Row],[20D EMA]]&gt;Table2[[#This Row],[50D EMA]],Table2[[#This Row],[50D EMA]]&gt;Table2[[#This Row],[200D EMA]]),"Uptrend","Downtrend/NoTrend")</f>
        <v>Downtrend/NoTrend</v>
      </c>
      <c r="AL610">
        <v>-0.09</v>
      </c>
      <c r="AM610" t="s">
        <v>10339</v>
      </c>
      <c r="AN610">
        <v>3.33</v>
      </c>
      <c r="AO610" t="s">
        <v>10340</v>
      </c>
      <c r="AP610">
        <v>2.3300982968076998E-2</v>
      </c>
      <c r="AQ610">
        <f>(Table2[[#This Row],[Sharpe Ratio]]-AVERAGE(Table2[Sharpe Ratio]))/_xlfn.STDEV.P(Table2[Sharpe Ratio])</f>
        <v>-0.48486338583139832</v>
      </c>
      <c r="AR6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0">
        <f>_xlfn.RANK.AVG(Table2[[#This Row],[1Y Return vs Nifty Z-Score]],Table2[1Y Return vs Nifty Z-Score])</f>
        <v>530</v>
      </c>
      <c r="AT610">
        <f>_xlfn.RANK.AVG(Table2[[#This Row],[6M Return vs Nifty Z-Score]],Table2[6M Return vs Nifty Z-Score])</f>
        <v>689</v>
      </c>
      <c r="AU610">
        <f>_xlfn.RANK.AVG(Table2[[#This Row],[Sharpe Ratio Z-Score]],Table2[Sharpe Ratio Z-Score])</f>
        <v>469</v>
      </c>
      <c r="AV610">
        <f>(Table2[[#This Row],[Rank 1Y]]+Table2[[#This Row],[Rank 6M]]+Table2[[#This Row],[Rank Sharpe]])/3</f>
        <v>562.66666666666663</v>
      </c>
    </row>
    <row r="611" spans="1:48" x14ac:dyDescent="0.3">
      <c r="A611" t="s">
        <v>1039</v>
      </c>
      <c r="B611" t="s">
        <v>1040</v>
      </c>
      <c r="C611" t="s">
        <v>10295</v>
      </c>
      <c r="D611" t="s">
        <v>552</v>
      </c>
      <c r="E611">
        <v>13350.788838099999</v>
      </c>
      <c r="F611">
        <v>1686.95</v>
      </c>
      <c r="G611">
        <v>-24.3216285091004</v>
      </c>
      <c r="H611">
        <f>(Table2[[#This Row],[1Y Return vs Nifty]]-AVERAGE(Table2[1Y Return vs Nifty]))/_xlfn.STDEV.P(Table2[1Y Return vs Nifty])</f>
        <v>-0.84298791614617852</v>
      </c>
      <c r="I611">
        <v>-4.9234448975454104</v>
      </c>
      <c r="J611">
        <f>(Table2[[#This Row],[1M Return vs Nifty]]-AVERAGE(Table2[1M Return vs Nifty]))/_xlfn.STDEV.P(Table2[1M Return vs Nifty])</f>
        <v>-0.6072207974858328</v>
      </c>
      <c r="K611">
        <v>1.97113397537264</v>
      </c>
      <c r="L611">
        <f>(Table2[[#This Row],[6M Return vs Nifty]]-AVERAGE(Table2[6M Return vs Nifty]))/_xlfn.STDEV.P(Table2[6M Return vs Nifty])</f>
        <v>-0.16245752758933016</v>
      </c>
      <c r="M611">
        <v>-1.8179156207388001</v>
      </c>
      <c r="N611">
        <f>(Table2[[#This Row],[1W Return vs Nifty]]-AVERAGE(Table2[1W Return vs Nifty]))/_xlfn.STDEV.P(Table2[1W Return vs Nifty])</f>
        <v>-0.54765729463230872</v>
      </c>
      <c r="O611">
        <v>1692.77</v>
      </c>
      <c r="P611">
        <v>1706.71016979146</v>
      </c>
      <c r="Q611">
        <v>1635.9597643822899</v>
      </c>
      <c r="R611">
        <v>50.542279816496297</v>
      </c>
      <c r="S611" s="2">
        <f>(Table2[[#This Row],[Close Price]]-Table2[[#This Row],[20D EMA]])/Table2[[#This Row],[20D EMA]]</f>
        <v>-3.4381516685668676E-3</v>
      </c>
      <c r="T611" s="2">
        <f>(Table2[[#This Row],[Close Price]]-Table2[[#This Row],[50D EMA]])/Table2[[#This Row],[50D EMA]]</f>
        <v>-1.1577929364465198E-2</v>
      </c>
      <c r="U611" s="2">
        <f>(Table2[[#This Row],[Close Price]]-Table2[[#This Row],[200D EMA]])/Table2[[#This Row],[200D EMA]]</f>
        <v>3.1168392235467461E-2</v>
      </c>
      <c r="V611">
        <v>1.0112925208749299</v>
      </c>
      <c r="W611">
        <v>1680</v>
      </c>
      <c r="X611">
        <v>1764.45</v>
      </c>
      <c r="Y611">
        <v>1680</v>
      </c>
      <c r="Z611">
        <v>1764.45</v>
      </c>
      <c r="AA611">
        <v>1603.3</v>
      </c>
      <c r="AB611">
        <v>1779.3</v>
      </c>
      <c r="AC611" s="2">
        <f>(Table2[[#This Row],[Close Price]]/Table2[[#This Row],[Day Low]])-1</f>
        <v>4.1369047619048693E-3</v>
      </c>
      <c r="AD611" s="2">
        <f>(Table2[[#This Row],[Day High]]/Table2[[#This Row],[Close Price]])-1</f>
        <v>4.5940899256053713E-2</v>
      </c>
      <c r="AE611" s="2">
        <f>(Table2[[#This Row],[Close Price]]/Table2[[#This Row],[Current Week Low]])-1</f>
        <v>4.1369047619048693E-3</v>
      </c>
      <c r="AF611" s="2">
        <f>(Table2[[#This Row],[Current Week High]]/Table2[[#This Row],[Close Price]])-1</f>
        <v>4.5940899256053713E-2</v>
      </c>
      <c r="AG611" s="2">
        <f>(Table2[[#This Row],[Close Price]]/Table2[[#This Row],[Current Month Low]])-1</f>
        <v>5.217364186365625E-2</v>
      </c>
      <c r="AH611" s="2">
        <f>(Table2[[#This Row],[Current Month High]]/Table2[[#This Row],[Close Price]])-1</f>
        <v>5.4743768339310606E-2</v>
      </c>
      <c r="AI611">
        <v>17.309345268087299</v>
      </c>
      <c r="AJ611">
        <v>29.070390206579901</v>
      </c>
      <c r="AK611" t="str">
        <f>IF(AND(Table2[[#This Row],[20D EMA]]&gt;Table2[[#This Row],[50D EMA]],Table2[[#This Row],[50D EMA]]&gt;Table2[[#This Row],[200D EMA]]),"Uptrend","Downtrend/NoTrend")</f>
        <v>Downtrend/NoTrend</v>
      </c>
      <c r="AL611">
        <v>0.01</v>
      </c>
      <c r="AM611" t="s">
        <v>10340</v>
      </c>
      <c r="AN611">
        <v>3.32</v>
      </c>
      <c r="AO611" t="s">
        <v>10340</v>
      </c>
      <c r="AP611">
        <v>-8.2125587262874E-2</v>
      </c>
      <c r="AQ611">
        <f>(Table2[[#This Row],[Sharpe Ratio]]-AVERAGE(Table2[Sharpe Ratio]))/_xlfn.STDEV.P(Table2[Sharpe Ratio])</f>
        <v>-1.6873689818435276</v>
      </c>
      <c r="AR6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1">
        <f>_xlfn.RANK.AVG(Table2[[#This Row],[1Y Return vs Nifty Z-Score]],Table2[1Y Return vs Nifty Z-Score])</f>
        <v>611</v>
      </c>
      <c r="AT611">
        <f>_xlfn.RANK.AVG(Table2[[#This Row],[6M Return vs Nifty Z-Score]],Table2[6M Return vs Nifty Z-Score])</f>
        <v>375</v>
      </c>
      <c r="AU611">
        <f>_xlfn.RANK.AVG(Table2[[#This Row],[Sharpe Ratio Z-Score]],Table2[Sharpe Ratio Z-Score])</f>
        <v>705</v>
      </c>
      <c r="AV611">
        <f>(Table2[[#This Row],[Rank 1Y]]+Table2[[#This Row],[Rank 6M]]+Table2[[#This Row],[Rank Sharpe]])/3</f>
        <v>563.66666666666663</v>
      </c>
    </row>
    <row r="612" spans="1:48" x14ac:dyDescent="0.3">
      <c r="A612" t="s">
        <v>1343</v>
      </c>
      <c r="B612" t="s">
        <v>1344</v>
      </c>
      <c r="C612" t="s">
        <v>10295</v>
      </c>
      <c r="D612" t="s">
        <v>24</v>
      </c>
      <c r="E612">
        <v>8457.3350864559998</v>
      </c>
      <c r="F612">
        <v>43.73</v>
      </c>
      <c r="G612">
        <v>-41.116816803265699</v>
      </c>
      <c r="H612">
        <f>(Table2[[#This Row],[1Y Return vs Nifty]]-AVERAGE(Table2[1Y Return vs Nifty]))/_xlfn.STDEV.P(Table2[1Y Return vs Nifty])</f>
        <v>-1.1093413298360768</v>
      </c>
      <c r="I612">
        <v>-0.86877961845873297</v>
      </c>
      <c r="J612">
        <f>(Table2[[#This Row],[1M Return vs Nifty]]-AVERAGE(Table2[1M Return vs Nifty]))/_xlfn.STDEV.P(Table2[1M Return vs Nifty])</f>
        <v>-0.22583707498275069</v>
      </c>
      <c r="K612">
        <v>-31.012306055642899</v>
      </c>
      <c r="L612">
        <f>(Table2[[#This Row],[6M Return vs Nifty]]-AVERAGE(Table2[6M Return vs Nifty]))/_xlfn.STDEV.P(Table2[6M Return vs Nifty])</f>
        <v>-1.2942249803982682</v>
      </c>
      <c r="M612">
        <v>0.965246971040851</v>
      </c>
      <c r="N612">
        <f>(Table2[[#This Row],[1W Return vs Nifty]]-AVERAGE(Table2[1W Return vs Nifty]))/_xlfn.STDEV.P(Table2[1W Return vs Nifty])</f>
        <v>4.8225544172821357E-2</v>
      </c>
      <c r="O612">
        <v>43.28</v>
      </c>
      <c r="P612">
        <v>44.855494534276602</v>
      </c>
      <c r="Q612">
        <v>48.106154977574597</v>
      </c>
      <c r="R612">
        <v>59.730247250463997</v>
      </c>
      <c r="S612" s="2">
        <f>(Table2[[#This Row],[Close Price]]-Table2[[#This Row],[20D EMA]])/Table2[[#This Row],[20D EMA]]</f>
        <v>1.0397412199630215E-2</v>
      </c>
      <c r="T612" s="2">
        <f>(Table2[[#This Row],[Close Price]]-Table2[[#This Row],[50D EMA]])/Table2[[#This Row],[50D EMA]]</f>
        <v>-2.5091564499786115E-2</v>
      </c>
      <c r="U612" s="2">
        <f>(Table2[[#This Row],[Close Price]]-Table2[[#This Row],[200D EMA]])/Table2[[#This Row],[200D EMA]]</f>
        <v>-9.0968712415586128E-2</v>
      </c>
      <c r="V612">
        <v>0.91074768124405303</v>
      </c>
      <c r="W612">
        <v>43.65</v>
      </c>
      <c r="X612">
        <v>44.48</v>
      </c>
      <c r="Y612">
        <v>43.65</v>
      </c>
      <c r="Z612">
        <v>44.48</v>
      </c>
      <c r="AA612">
        <v>41</v>
      </c>
      <c r="AB612">
        <v>45.7</v>
      </c>
      <c r="AC612" s="2">
        <f>(Table2[[#This Row],[Close Price]]/Table2[[#This Row],[Day Low]])-1</f>
        <v>1.8327605956471871E-3</v>
      </c>
      <c r="AD612" s="2">
        <f>(Table2[[#This Row],[Day High]]/Table2[[#This Row],[Close Price]])-1</f>
        <v>1.715069746169684E-2</v>
      </c>
      <c r="AE612" s="2">
        <f>(Table2[[#This Row],[Close Price]]/Table2[[#This Row],[Current Week Low]])-1</f>
        <v>1.8327605956471871E-3</v>
      </c>
      <c r="AF612" s="2">
        <f>(Table2[[#This Row],[Current Week High]]/Table2[[#This Row],[Close Price]])-1</f>
        <v>1.715069746169684E-2</v>
      </c>
      <c r="AG612" s="2">
        <f>(Table2[[#This Row],[Close Price]]/Table2[[#This Row],[Current Month Low]])-1</f>
        <v>6.6585365853658374E-2</v>
      </c>
      <c r="AH612" s="2">
        <f>(Table2[[#This Row],[Current Month High]]/Table2[[#This Row],[Close Price]])-1</f>
        <v>4.5049165332723629E-2</v>
      </c>
      <c r="AI612">
        <v>44.065858678252901</v>
      </c>
      <c r="AJ612">
        <v>9.3249999999999797</v>
      </c>
      <c r="AK612" t="str">
        <f>IF(AND(Table2[[#This Row],[20D EMA]]&gt;Table2[[#This Row],[50D EMA]],Table2[[#This Row],[50D EMA]]&gt;Table2[[#This Row],[200D EMA]]),"Uptrend","Downtrend/NoTrend")</f>
        <v>Downtrend/NoTrend</v>
      </c>
      <c r="AL612">
        <v>-0.12</v>
      </c>
      <c r="AM612" t="s">
        <v>10339</v>
      </c>
      <c r="AN612">
        <v>2.8</v>
      </c>
      <c r="AO612" t="s">
        <v>10340</v>
      </c>
      <c r="AP612">
        <v>8.2717899361451006E-2</v>
      </c>
      <c r="AQ612">
        <f>(Table2[[#This Row],[Sharpe Ratio]]-AVERAGE(Table2[Sharpe Ratio]))/_xlfn.STDEV.P(Table2[Sharpe Ratio])</f>
        <v>0.1928516750332214</v>
      </c>
      <c r="AR6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2">
        <f>_xlfn.RANK.AVG(Table2[[#This Row],[1Y Return vs Nifty Z-Score]],Table2[1Y Return vs Nifty Z-Score])</f>
        <v>693</v>
      </c>
      <c r="AT612">
        <f>_xlfn.RANK.AVG(Table2[[#This Row],[6M Return vs Nifty Z-Score]],Table2[6M Return vs Nifty Z-Score])</f>
        <v>702</v>
      </c>
      <c r="AU612">
        <f>_xlfn.RANK.AVG(Table2[[#This Row],[Sharpe Ratio Z-Score]],Table2[Sharpe Ratio Z-Score])</f>
        <v>297</v>
      </c>
      <c r="AV612">
        <f>(Table2[[#This Row],[Rank 1Y]]+Table2[[#This Row],[Rank 6M]]+Table2[[#This Row],[Rank Sharpe]])/3</f>
        <v>564</v>
      </c>
    </row>
    <row r="613" spans="1:48" x14ac:dyDescent="0.3">
      <c r="A613" t="s">
        <v>1698</v>
      </c>
      <c r="B613" t="s">
        <v>1699</v>
      </c>
      <c r="C613" t="s">
        <v>10306</v>
      </c>
      <c r="D613" t="s">
        <v>402</v>
      </c>
      <c r="E613">
        <v>4984.4469079359997</v>
      </c>
      <c r="F613">
        <v>99.76</v>
      </c>
      <c r="G613">
        <v>-16.196774479525999</v>
      </c>
      <c r="H613">
        <f>(Table2[[#This Row],[1Y Return vs Nifty]]-AVERAGE(Table2[1Y Return vs Nifty]))/_xlfn.STDEV.P(Table2[1Y Return vs Nifty])</f>
        <v>-0.71413657083193305</v>
      </c>
      <c r="I613">
        <v>-10.510188365383</v>
      </c>
      <c r="J613">
        <f>(Table2[[#This Row],[1M Return vs Nifty]]-AVERAGE(Table2[1M Return vs Nifty]))/_xlfn.STDEV.P(Table2[1M Return vs Nifty])</f>
        <v>-1.1327125147487733</v>
      </c>
      <c r="K613">
        <v>-21.576362167053698</v>
      </c>
      <c r="L613">
        <f>(Table2[[#This Row],[6M Return vs Nifty]]-AVERAGE(Table2[6M Return vs Nifty]))/_xlfn.STDEV.P(Table2[6M Return vs Nifty])</f>
        <v>-0.97044752814966906</v>
      </c>
      <c r="M613">
        <v>-2.1985197725116201</v>
      </c>
      <c r="N613">
        <f>(Table2[[#This Row],[1W Return vs Nifty]]-AVERAGE(Table2[1W Return vs Nifty]))/_xlfn.STDEV.P(Table2[1W Return vs Nifty])</f>
        <v>-0.62914570033640582</v>
      </c>
      <c r="O613">
        <v>102.64</v>
      </c>
      <c r="P613">
        <v>104.212482850638</v>
      </c>
      <c r="Q613">
        <v>101.192997115522</v>
      </c>
      <c r="R613">
        <v>37.8484949807753</v>
      </c>
      <c r="S613" s="2">
        <f>(Table2[[#This Row],[Close Price]]-Table2[[#This Row],[20D EMA]])/Table2[[#This Row],[20D EMA]]</f>
        <v>-2.8059236165237679E-2</v>
      </c>
      <c r="T613" s="2">
        <f>(Table2[[#This Row],[Close Price]]-Table2[[#This Row],[50D EMA]])/Table2[[#This Row],[50D EMA]]</f>
        <v>-4.2725043381026534E-2</v>
      </c>
      <c r="U613" s="2">
        <f>(Table2[[#This Row],[Close Price]]-Table2[[#This Row],[200D EMA]])/Table2[[#This Row],[200D EMA]]</f>
        <v>-1.4161030470182525E-2</v>
      </c>
      <c r="V613">
        <v>0.68536296682601805</v>
      </c>
      <c r="W613">
        <v>99.45</v>
      </c>
      <c r="X613">
        <v>101.51</v>
      </c>
      <c r="Y613">
        <v>99.45</v>
      </c>
      <c r="Z613">
        <v>101.51</v>
      </c>
      <c r="AA613">
        <v>95.4</v>
      </c>
      <c r="AB613">
        <v>111.46</v>
      </c>
      <c r="AC613" s="2">
        <f>(Table2[[#This Row],[Close Price]]/Table2[[#This Row],[Day Low]])-1</f>
        <v>3.1171442936148708E-3</v>
      </c>
      <c r="AD613" s="2">
        <f>(Table2[[#This Row],[Day High]]/Table2[[#This Row],[Close Price]])-1</f>
        <v>1.754210104250209E-2</v>
      </c>
      <c r="AE613" s="2">
        <f>(Table2[[#This Row],[Close Price]]/Table2[[#This Row],[Current Week Low]])-1</f>
        <v>3.1171442936148708E-3</v>
      </c>
      <c r="AF613" s="2">
        <f>(Table2[[#This Row],[Current Week High]]/Table2[[#This Row],[Close Price]])-1</f>
        <v>1.754210104250209E-2</v>
      </c>
      <c r="AG613" s="2">
        <f>(Table2[[#This Row],[Close Price]]/Table2[[#This Row],[Current Month Low]])-1</f>
        <v>4.5702306079664634E-2</v>
      </c>
      <c r="AH613" s="2">
        <f>(Table2[[#This Row],[Current Month High]]/Table2[[#This Row],[Close Price]])-1</f>
        <v>0.11728147554129897</v>
      </c>
      <c r="AI613">
        <v>21.842421812349599</v>
      </c>
      <c r="AJ613">
        <v>23.465346534653399</v>
      </c>
      <c r="AK613" t="str">
        <f>IF(AND(Table2[[#This Row],[20D EMA]]&gt;Table2[[#This Row],[50D EMA]],Table2[[#This Row],[50D EMA]]&gt;Table2[[#This Row],[200D EMA]]),"Uptrend","Downtrend/NoTrend")</f>
        <v>Downtrend/NoTrend</v>
      </c>
      <c r="AL613">
        <v>-0.04</v>
      </c>
      <c r="AM613" t="s">
        <v>10339</v>
      </c>
      <c r="AN613">
        <v>-4.34</v>
      </c>
      <c r="AO613" t="s">
        <v>10339</v>
      </c>
      <c r="AP613">
        <v>1.9780683527692001E-2</v>
      </c>
      <c r="AQ613">
        <f>(Table2[[#This Row],[Sharpe Ratio]]-AVERAGE(Table2[Sharpe Ratio]))/_xlfn.STDEV.P(Table2[Sharpe Ratio])</f>
        <v>-0.52501625969828014</v>
      </c>
      <c r="AR6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3">
        <f>_xlfn.RANK.AVG(Table2[[#This Row],[1Y Return vs Nifty Z-Score]],Table2[1Y Return vs Nifty Z-Score])</f>
        <v>576</v>
      </c>
      <c r="AT613">
        <f>_xlfn.RANK.AVG(Table2[[#This Row],[6M Return vs Nifty Z-Score]],Table2[6M Return vs Nifty Z-Score])</f>
        <v>638</v>
      </c>
      <c r="AU613">
        <f>_xlfn.RANK.AVG(Table2[[#This Row],[Sharpe Ratio Z-Score]],Table2[Sharpe Ratio Z-Score])</f>
        <v>478</v>
      </c>
      <c r="AV613">
        <f>(Table2[[#This Row],[Rank 1Y]]+Table2[[#This Row],[Rank 6M]]+Table2[[#This Row],[Rank Sharpe]])/3</f>
        <v>564</v>
      </c>
    </row>
    <row r="614" spans="1:48" x14ac:dyDescent="0.3">
      <c r="A614" t="s">
        <v>1482</v>
      </c>
      <c r="B614" t="s">
        <v>1483</v>
      </c>
      <c r="C614" t="s">
        <v>10306</v>
      </c>
      <c r="D614" t="s">
        <v>402</v>
      </c>
      <c r="E614">
        <v>7037.7025894560002</v>
      </c>
      <c r="F614">
        <v>71.61</v>
      </c>
      <c r="G614">
        <v>-23.729753472186101</v>
      </c>
      <c r="H614">
        <f>(Table2[[#This Row],[1Y Return vs Nifty]]-AVERAGE(Table2[1Y Return vs Nifty]))/_xlfn.STDEV.P(Table2[1Y Return vs Nifty])</f>
        <v>-0.83360142200280984</v>
      </c>
      <c r="I614">
        <v>12.9756982101887</v>
      </c>
      <c r="J614">
        <f>(Table2[[#This Row],[1M Return vs Nifty]]-AVERAGE(Table2[1M Return vs Nifty]))/_xlfn.STDEV.P(Table2[1M Return vs Nifty])</f>
        <v>1.0763810187362679</v>
      </c>
      <c r="K614">
        <v>-28.261597075674299</v>
      </c>
      <c r="L614">
        <f>(Table2[[#This Row],[6M Return vs Nifty]]-AVERAGE(Table2[6M Return vs Nifty]))/_xlfn.STDEV.P(Table2[6M Return vs Nifty])</f>
        <v>-1.1998393464937902</v>
      </c>
      <c r="M614">
        <v>15.7341813124604</v>
      </c>
      <c r="N614">
        <f>(Table2[[#This Row],[1W Return vs Nifty]]-AVERAGE(Table2[1W Return vs Nifty]))/_xlfn.STDEV.P(Table2[1W Return vs Nifty])</f>
        <v>3.2102953950270163</v>
      </c>
      <c r="O614">
        <v>64.83</v>
      </c>
      <c r="P614">
        <v>64.660615647180705</v>
      </c>
      <c r="Q614">
        <v>68.826331110757195</v>
      </c>
      <c r="R614">
        <v>87.951320306156305</v>
      </c>
      <c r="S614" s="2">
        <f>(Table2[[#This Row],[Close Price]]-Table2[[#This Row],[20D EMA]])/Table2[[#This Row],[20D EMA]]</f>
        <v>0.10458121240166592</v>
      </c>
      <c r="T614" s="2">
        <f>(Table2[[#This Row],[Close Price]]-Table2[[#This Row],[50D EMA]])/Table2[[#This Row],[50D EMA]]</f>
        <v>0.10747476316554831</v>
      </c>
      <c r="U614" s="2">
        <f>(Table2[[#This Row],[Close Price]]-Table2[[#This Row],[200D EMA]])/Table2[[#This Row],[200D EMA]]</f>
        <v>4.0444824594285708E-2</v>
      </c>
      <c r="V614">
        <v>2.7438979204965999</v>
      </c>
      <c r="W614">
        <v>71.3</v>
      </c>
      <c r="X614">
        <v>74.099999999999994</v>
      </c>
      <c r="Y614">
        <v>71.3</v>
      </c>
      <c r="Z614">
        <v>74.099999999999994</v>
      </c>
      <c r="AA614">
        <v>58.63</v>
      </c>
      <c r="AB614">
        <v>74.099999999999994</v>
      </c>
      <c r="AC614" s="2">
        <f>(Table2[[#This Row],[Close Price]]/Table2[[#This Row],[Day Low]])-1</f>
        <v>4.3478260869564966E-3</v>
      </c>
      <c r="AD614" s="2">
        <f>(Table2[[#This Row],[Day High]]/Table2[[#This Row],[Close Price]])-1</f>
        <v>3.4771679932970256E-2</v>
      </c>
      <c r="AE614" s="2">
        <f>(Table2[[#This Row],[Close Price]]/Table2[[#This Row],[Current Week Low]])-1</f>
        <v>4.3478260869564966E-3</v>
      </c>
      <c r="AF614" s="2">
        <f>(Table2[[#This Row],[Current Week High]]/Table2[[#This Row],[Close Price]])-1</f>
        <v>3.4771679932970256E-2</v>
      </c>
      <c r="AG614" s="2">
        <f>(Table2[[#This Row],[Close Price]]/Table2[[#This Row],[Current Month Low]])-1</f>
        <v>0.22138836772983117</v>
      </c>
      <c r="AH614" s="2">
        <f>(Table2[[#This Row],[Current Month High]]/Table2[[#This Row],[Close Price]])-1</f>
        <v>3.4771679932970256E-2</v>
      </c>
      <c r="AI614">
        <v>36.852394916911003</v>
      </c>
      <c r="AJ614">
        <v>22.138836772983101</v>
      </c>
      <c r="AK614" t="str">
        <f>IF(AND(Table2[[#This Row],[20D EMA]]&gt;Table2[[#This Row],[50D EMA]],Table2[[#This Row],[50D EMA]]&gt;Table2[[#This Row],[200D EMA]]),"Uptrend","Downtrend/NoTrend")</f>
        <v>Downtrend/NoTrend</v>
      </c>
      <c r="AL614">
        <v>-0.01</v>
      </c>
      <c r="AM614" t="s">
        <v>10339</v>
      </c>
      <c r="AN614">
        <v>17.010000000000002</v>
      </c>
      <c r="AO614" t="s">
        <v>10340</v>
      </c>
      <c r="AP614">
        <v>4.8916036015169001E-2</v>
      </c>
      <c r="AQ614">
        <f>(Table2[[#This Row],[Sharpe Ratio]]-AVERAGE(Table2[Sharpe Ratio]))/_xlfn.STDEV.P(Table2[Sharpe Ratio])</f>
        <v>-0.1926956280849475</v>
      </c>
      <c r="AR6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4">
        <f>_xlfn.RANK.AVG(Table2[[#This Row],[1Y Return vs Nifty Z-Score]],Table2[1Y Return vs Nifty Z-Score])</f>
        <v>609</v>
      </c>
      <c r="AT614">
        <f>_xlfn.RANK.AVG(Table2[[#This Row],[6M Return vs Nifty Z-Score]],Table2[6M Return vs Nifty Z-Score])</f>
        <v>686</v>
      </c>
      <c r="AU614">
        <f>_xlfn.RANK.AVG(Table2[[#This Row],[Sharpe Ratio Z-Score]],Table2[Sharpe Ratio Z-Score])</f>
        <v>402</v>
      </c>
      <c r="AV614">
        <f>(Table2[[#This Row],[Rank 1Y]]+Table2[[#This Row],[Rank 6M]]+Table2[[#This Row],[Rank Sharpe]])/3</f>
        <v>565.66666666666663</v>
      </c>
    </row>
    <row r="615" spans="1:48" x14ac:dyDescent="0.3">
      <c r="A615" t="s">
        <v>22</v>
      </c>
      <c r="B615" t="s">
        <v>23</v>
      </c>
      <c r="C615" t="s">
        <v>10295</v>
      </c>
      <c r="D615" t="s">
        <v>24</v>
      </c>
      <c r="E615">
        <v>1249538.0191712</v>
      </c>
      <c r="F615">
        <v>1639.95</v>
      </c>
      <c r="G615">
        <v>-25.876319432854402</v>
      </c>
      <c r="H615">
        <f>(Table2[[#This Row],[1Y Return vs Nifty]]-AVERAGE(Table2[1Y Return vs Nifty]))/_xlfn.STDEV.P(Table2[1Y Return vs Nifty])</f>
        <v>-0.86764362274033668</v>
      </c>
      <c r="I615">
        <v>0.35264848269258398</v>
      </c>
      <c r="J615">
        <f>(Table2[[#This Row],[1M Return vs Nifty]]-AVERAGE(Table2[1M Return vs Nifty]))/_xlfn.STDEV.P(Table2[1M Return vs Nifty])</f>
        <v>-0.11094897351857995</v>
      </c>
      <c r="K615">
        <v>2.2453445615232499</v>
      </c>
      <c r="L615">
        <f>(Table2[[#This Row],[6M Return vs Nifty]]-AVERAGE(Table2[6M Return vs Nifty]))/_xlfn.STDEV.P(Table2[6M Return vs Nifty])</f>
        <v>-0.15304848425336842</v>
      </c>
      <c r="M615">
        <v>-2.2782400938628</v>
      </c>
      <c r="N615">
        <f>(Table2[[#This Row],[1W Return vs Nifty]]-AVERAGE(Table2[1W Return vs Nifty]))/_xlfn.STDEV.P(Table2[1W Return vs Nifty])</f>
        <v>-0.6462140424941748</v>
      </c>
      <c r="O615">
        <v>1629.71</v>
      </c>
      <c r="P615">
        <v>1617.6868761630999</v>
      </c>
      <c r="Q615">
        <v>1569.8316609716101</v>
      </c>
      <c r="R615">
        <v>55.759467816169199</v>
      </c>
      <c r="S615" s="2">
        <f>(Table2[[#This Row],[Close Price]]-Table2[[#This Row],[20D EMA]])/Table2[[#This Row],[20D EMA]]</f>
        <v>6.2833264813985362E-3</v>
      </c>
      <c r="T615" s="2">
        <f>(Table2[[#This Row],[Close Price]]-Table2[[#This Row],[50D EMA]])/Table2[[#This Row],[50D EMA]]</f>
        <v>1.3762319621276026E-2</v>
      </c>
      <c r="U615" s="2">
        <f>(Table2[[#This Row],[Close Price]]-Table2[[#This Row],[200D EMA]])/Table2[[#This Row],[200D EMA]]</f>
        <v>4.4666151646471378E-2</v>
      </c>
      <c r="V615">
        <v>0.728150581606123</v>
      </c>
      <c r="W615">
        <v>1632.2</v>
      </c>
      <c r="X615">
        <v>1647.95</v>
      </c>
      <c r="Y615">
        <v>1632.2</v>
      </c>
      <c r="Z615">
        <v>1647.95</v>
      </c>
      <c r="AA615">
        <v>1593.3</v>
      </c>
      <c r="AB615">
        <v>1675.95</v>
      </c>
      <c r="AC615" s="2">
        <f>(Table2[[#This Row],[Close Price]]/Table2[[#This Row],[Day Low]])-1</f>
        <v>4.7481926234529404E-3</v>
      </c>
      <c r="AD615" s="2">
        <f>(Table2[[#This Row],[Day High]]/Table2[[#This Row],[Close Price]])-1</f>
        <v>4.8781975060214755E-3</v>
      </c>
      <c r="AE615" s="2">
        <f>(Table2[[#This Row],[Close Price]]/Table2[[#This Row],[Current Week Low]])-1</f>
        <v>4.7481926234529404E-3</v>
      </c>
      <c r="AF615" s="2">
        <f>(Table2[[#This Row],[Current Week High]]/Table2[[#This Row],[Close Price]])-1</f>
        <v>4.8781975060214755E-3</v>
      </c>
      <c r="AG615" s="2">
        <f>(Table2[[#This Row],[Close Price]]/Table2[[#This Row],[Current Month Low]])-1</f>
        <v>2.9278855206176013E-2</v>
      </c>
      <c r="AH615" s="2">
        <f>(Table2[[#This Row],[Current Month High]]/Table2[[#This Row],[Close Price]])-1</f>
        <v>2.1951888777096862E-2</v>
      </c>
      <c r="AI615">
        <v>9.3935790725326793</v>
      </c>
      <c r="AJ615">
        <v>20.270617139085399</v>
      </c>
      <c r="AK615" t="str">
        <f>IF(AND(Table2[[#This Row],[20D EMA]]&gt;Table2[[#This Row],[50D EMA]],Table2[[#This Row],[50D EMA]]&gt;Table2[[#This Row],[200D EMA]]),"Uptrend","Downtrend/NoTrend")</f>
        <v>Uptrend</v>
      </c>
      <c r="AL615">
        <v>0.01</v>
      </c>
      <c r="AM615" t="s">
        <v>10340</v>
      </c>
      <c r="AN615">
        <v>1.01</v>
      </c>
      <c r="AO615" t="s">
        <v>10340</v>
      </c>
      <c r="AP615">
        <v>-8.6552718777884993E-2</v>
      </c>
      <c r="AQ615">
        <f>(Table2[[#This Row],[Sharpe Ratio]]-AVERAGE(Table2[Sharpe Ratio]))/_xlfn.STDEV.P(Table2[Sharpe Ratio])</f>
        <v>-1.7378652695385575</v>
      </c>
      <c r="AR6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-3.5157203925450178</v>
      </c>
      <c r="AS615">
        <f>_xlfn.RANK.AVG(Table2[[#This Row],[1Y Return vs Nifty Z-Score]],Table2[1Y Return vs Nifty Z-Score])</f>
        <v>621</v>
      </c>
      <c r="AT615">
        <f>_xlfn.RANK.AVG(Table2[[#This Row],[6M Return vs Nifty Z-Score]],Table2[6M Return vs Nifty Z-Score])</f>
        <v>371</v>
      </c>
      <c r="AU615">
        <f>_xlfn.RANK.AVG(Table2[[#This Row],[Sharpe Ratio Z-Score]],Table2[Sharpe Ratio Z-Score])</f>
        <v>713</v>
      </c>
      <c r="AV615">
        <f>(Table2[[#This Row],[Rank 1Y]]+Table2[[#This Row],[Rank 6M]]+Table2[[#This Row],[Rank Sharpe]])/3</f>
        <v>568.33333333333337</v>
      </c>
    </row>
    <row r="616" spans="1:48" x14ac:dyDescent="0.3">
      <c r="A616" t="s">
        <v>720</v>
      </c>
      <c r="B616" t="s">
        <v>721</v>
      </c>
      <c r="C616" t="s">
        <v>10295</v>
      </c>
      <c r="D616" t="s">
        <v>412</v>
      </c>
      <c r="E616">
        <v>23875.216169219999</v>
      </c>
      <c r="F616">
        <v>1064.0999999999999</v>
      </c>
      <c r="G616">
        <v>-33.663579784831398</v>
      </c>
      <c r="H616">
        <f>(Table2[[#This Row],[1Y Return vs Nifty]]-AVERAGE(Table2[1Y Return vs Nifty]))/_xlfn.STDEV.P(Table2[1Y Return vs Nifty])</f>
        <v>-0.99114109961957142</v>
      </c>
      <c r="I616">
        <v>11.0345482655491</v>
      </c>
      <c r="J616">
        <f>(Table2[[#This Row],[1M Return vs Nifty]]-AVERAGE(Table2[1M Return vs Nifty]))/_xlfn.STDEV.P(Table2[1M Return vs Nifty])</f>
        <v>0.89379554228725722</v>
      </c>
      <c r="K616">
        <v>3.9345848826320799</v>
      </c>
      <c r="L616">
        <f>(Table2[[#This Row],[6M Return vs Nifty]]-AVERAGE(Table2[6M Return vs Nifty]))/_xlfn.STDEV.P(Table2[6M Return vs Nifty])</f>
        <v>-9.5085239255098625E-2</v>
      </c>
      <c r="M616">
        <v>8.8499933648624598</v>
      </c>
      <c r="N616">
        <f>(Table2[[#This Row],[1W Return vs Nifty]]-AVERAGE(Table2[1W Return vs Nifty]))/_xlfn.STDEV.P(Table2[1W Return vs Nifty])</f>
        <v>1.7363716403750635</v>
      </c>
      <c r="O616">
        <v>993.32</v>
      </c>
      <c r="P616">
        <v>956.48222869468395</v>
      </c>
      <c r="Q616">
        <v>923.71004235536896</v>
      </c>
      <c r="R616">
        <v>68.540593553767295</v>
      </c>
      <c r="S616" s="2">
        <f>(Table2[[#This Row],[Close Price]]-Table2[[#This Row],[20D EMA]])/Table2[[#This Row],[20D EMA]]</f>
        <v>7.1255990013288625E-2</v>
      </c>
      <c r="T616" s="2">
        <f>(Table2[[#This Row],[Close Price]]-Table2[[#This Row],[50D EMA]])/Table2[[#This Row],[50D EMA]]</f>
        <v>0.11251413573274902</v>
      </c>
      <c r="U616" s="2">
        <f>(Table2[[#This Row],[Close Price]]-Table2[[#This Row],[200D EMA]])/Table2[[#This Row],[200D EMA]]</f>
        <v>0.15198487751269921</v>
      </c>
      <c r="V616">
        <v>1.5318983942087601</v>
      </c>
      <c r="W616">
        <v>1017.2</v>
      </c>
      <c r="X616">
        <v>1070</v>
      </c>
      <c r="Y616">
        <v>1017.2</v>
      </c>
      <c r="Z616">
        <v>1070</v>
      </c>
      <c r="AA616">
        <v>875.1</v>
      </c>
      <c r="AB616">
        <v>1070</v>
      </c>
      <c r="AC616" s="2">
        <f>(Table2[[#This Row],[Close Price]]/Table2[[#This Row],[Day Low]])-1</f>
        <v>4.6106960283130105E-2</v>
      </c>
      <c r="AD616" s="2">
        <f>(Table2[[#This Row],[Day High]]/Table2[[#This Row],[Close Price]])-1</f>
        <v>5.5445916737149048E-3</v>
      </c>
      <c r="AE616" s="2">
        <f>(Table2[[#This Row],[Close Price]]/Table2[[#This Row],[Current Week Low]])-1</f>
        <v>4.6106960283130105E-2</v>
      </c>
      <c r="AF616" s="2">
        <f>(Table2[[#This Row],[Current Week High]]/Table2[[#This Row],[Close Price]])-1</f>
        <v>5.5445916737149048E-3</v>
      </c>
      <c r="AG616" s="2">
        <f>(Table2[[#This Row],[Close Price]]/Table2[[#This Row],[Current Month Low]])-1</f>
        <v>0.21597531710661633</v>
      </c>
      <c r="AH616" s="2">
        <f>(Table2[[#This Row],[Current Month High]]/Table2[[#This Row],[Close Price]])-1</f>
        <v>5.5445916737149048E-3</v>
      </c>
      <c r="AI616">
        <v>7.1280894652758304</v>
      </c>
      <c r="AJ616">
        <v>44.461037197936399</v>
      </c>
      <c r="AK616" t="str">
        <f>IF(AND(Table2[[#This Row],[20D EMA]]&gt;Table2[[#This Row],[50D EMA]],Table2[[#This Row],[50D EMA]]&gt;Table2[[#This Row],[200D EMA]]),"Uptrend","Downtrend/NoTrend")</f>
        <v>Uptrend</v>
      </c>
      <c r="AL616">
        <v>0.25</v>
      </c>
      <c r="AM616" t="s">
        <v>10340</v>
      </c>
      <c r="AN616">
        <v>8.33</v>
      </c>
      <c r="AO616" t="s">
        <v>10340</v>
      </c>
      <c r="AP616">
        <v>-7.0747216974422003E-2</v>
      </c>
      <c r="AQ616">
        <f>(Table2[[#This Row],[Sharpe Ratio]]-AVERAGE(Table2[Sharpe Ratio]))/_xlfn.STDEV.P(Table2[Sharpe Ratio])</f>
        <v>-1.5575861963902191</v>
      </c>
      <c r="AR6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-1.3645352602568384E-2</v>
      </c>
      <c r="AS616">
        <f>_xlfn.RANK.AVG(Table2[[#This Row],[1Y Return vs Nifty Z-Score]],Table2[1Y Return vs Nifty Z-Score])</f>
        <v>670</v>
      </c>
      <c r="AT616">
        <f>_xlfn.RANK.AVG(Table2[[#This Row],[6M Return vs Nifty Z-Score]],Table2[6M Return vs Nifty Z-Score])</f>
        <v>344</v>
      </c>
      <c r="AU616">
        <f>_xlfn.RANK.AVG(Table2[[#This Row],[Sharpe Ratio Z-Score]],Table2[Sharpe Ratio Z-Score])</f>
        <v>691</v>
      </c>
      <c r="AV616">
        <f>(Table2[[#This Row],[Rank 1Y]]+Table2[[#This Row],[Rank 6M]]+Table2[[#This Row],[Rank Sharpe]])/3</f>
        <v>568.33333333333337</v>
      </c>
    </row>
    <row r="617" spans="1:48" x14ac:dyDescent="0.3">
      <c r="A617" t="s">
        <v>1323</v>
      </c>
      <c r="B617" t="s">
        <v>1324</v>
      </c>
      <c r="C617" t="s">
        <v>10299</v>
      </c>
      <c r="D617" t="s">
        <v>283</v>
      </c>
      <c r="E617">
        <v>8588.4932217799997</v>
      </c>
      <c r="F617">
        <v>1309.9000000000001</v>
      </c>
      <c r="G617">
        <v>-6.4468505080022904</v>
      </c>
      <c r="H617">
        <f>(Table2[[#This Row],[1Y Return vs Nifty]]-AVERAGE(Table2[1Y Return vs Nifty]))/_xlfn.STDEV.P(Table2[1Y Return vs Nifty])</f>
        <v>-0.55951338426518937</v>
      </c>
      <c r="I617">
        <v>0.68067984155095196</v>
      </c>
      <c r="J617">
        <f>(Table2[[#This Row],[1M Return vs Nifty]]-AVERAGE(Table2[1M Return vs Nifty]))/_xlfn.STDEV.P(Table2[1M Return vs Nifty])</f>
        <v>-8.0094189676267538E-2</v>
      </c>
      <c r="K617">
        <v>-23.662670989332799</v>
      </c>
      <c r="L617">
        <f>(Table2[[#This Row],[6M Return vs Nifty]]-AVERAGE(Table2[6M Return vs Nifty]))/_xlfn.STDEV.P(Table2[6M Return vs Nifty])</f>
        <v>-1.0420354649853445</v>
      </c>
      <c r="M617">
        <v>-2.9963403243309301</v>
      </c>
      <c r="N617">
        <f>(Table2[[#This Row],[1W Return vs Nifty]]-AVERAGE(Table2[1W Return vs Nifty]))/_xlfn.STDEV.P(Table2[1W Return vs Nifty])</f>
        <v>-0.79996129575987474</v>
      </c>
      <c r="O617">
        <v>1324.01</v>
      </c>
      <c r="P617">
        <v>1300.9671542798999</v>
      </c>
      <c r="Q617">
        <v>1207.0909293350401</v>
      </c>
      <c r="R617">
        <v>42.4376033382297</v>
      </c>
      <c r="S617" s="2">
        <f>(Table2[[#This Row],[Close Price]]-Table2[[#This Row],[20D EMA]])/Table2[[#This Row],[20D EMA]]</f>
        <v>-1.0657019206803498E-2</v>
      </c>
      <c r="T617" s="2">
        <f>(Table2[[#This Row],[Close Price]]-Table2[[#This Row],[50D EMA]])/Table2[[#This Row],[50D EMA]]</f>
        <v>6.8663114904270088E-3</v>
      </c>
      <c r="U617" s="2">
        <f>(Table2[[#This Row],[Close Price]]-Table2[[#This Row],[200D EMA]])/Table2[[#This Row],[200D EMA]]</f>
        <v>8.5170941282439488E-2</v>
      </c>
      <c r="V617">
        <v>0.59070293901168303</v>
      </c>
      <c r="W617">
        <v>1301.3</v>
      </c>
      <c r="X617">
        <v>1336.8</v>
      </c>
      <c r="Y617">
        <v>1301.3</v>
      </c>
      <c r="Z617">
        <v>1336.8</v>
      </c>
      <c r="AA617">
        <v>1266</v>
      </c>
      <c r="AB617">
        <v>1373.75</v>
      </c>
      <c r="AC617" s="2">
        <f>(Table2[[#This Row],[Close Price]]/Table2[[#This Row],[Day Low]])-1</f>
        <v>6.6087758395452223E-3</v>
      </c>
      <c r="AD617" s="2">
        <f>(Table2[[#This Row],[Day High]]/Table2[[#This Row],[Close Price]])-1</f>
        <v>2.0535918772425221E-2</v>
      </c>
      <c r="AE617" s="2">
        <f>(Table2[[#This Row],[Close Price]]/Table2[[#This Row],[Current Week Low]])-1</f>
        <v>6.6087758395452223E-3</v>
      </c>
      <c r="AF617" s="2">
        <f>(Table2[[#This Row],[Current Week High]]/Table2[[#This Row],[Close Price]])-1</f>
        <v>2.0535918772425221E-2</v>
      </c>
      <c r="AG617" s="2">
        <f>(Table2[[#This Row],[Close Price]]/Table2[[#This Row],[Current Month Low]])-1</f>
        <v>3.4676145339652464E-2</v>
      </c>
      <c r="AH617" s="2">
        <f>(Table2[[#This Row],[Current Month High]]/Table2[[#This Row],[Close Price]])-1</f>
        <v>4.8744178944957639E-2</v>
      </c>
      <c r="AI617">
        <v>26.2653637682265</v>
      </c>
      <c r="AJ617">
        <v>34.087419387859498</v>
      </c>
      <c r="AK617" t="str">
        <f>IF(AND(Table2[[#This Row],[20D EMA]]&gt;Table2[[#This Row],[50D EMA]],Table2[[#This Row],[50D EMA]]&gt;Table2[[#This Row],[200D EMA]]),"Uptrend","Downtrend/NoTrend")</f>
        <v>Uptrend</v>
      </c>
      <c r="AL617">
        <v>-0.05</v>
      </c>
      <c r="AM617" t="s">
        <v>10339</v>
      </c>
      <c r="AN617">
        <v>-0.27</v>
      </c>
      <c r="AO617" t="s">
        <v>10339</v>
      </c>
      <c r="AQ617">
        <f>(Table2[[#This Row],[Sharpe Ratio]]-AVERAGE(Table2[Sharpe Ratio]))/_xlfn.STDEV.P(Table2[Sharpe Ratio])</f>
        <v>-0.75063663777647549</v>
      </c>
      <c r="AR6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-3.2322409724631518</v>
      </c>
      <c r="AS617">
        <f>_xlfn.RANK.AVG(Table2[[#This Row],[1Y Return vs Nifty Z-Score]],Table2[1Y Return vs Nifty Z-Score])</f>
        <v>504</v>
      </c>
      <c r="AT617">
        <f>_xlfn.RANK.AVG(Table2[[#This Row],[6M Return vs Nifty Z-Score]],Table2[6M Return vs Nifty Z-Score])</f>
        <v>657</v>
      </c>
      <c r="AU617">
        <f>_xlfn.RANK.AVG(Table2[[#This Row],[Sharpe Ratio Z-Score]],Table2[Sharpe Ratio Z-Score])</f>
        <v>547.5</v>
      </c>
      <c r="AV617">
        <f>(Table2[[#This Row],[Rank 1Y]]+Table2[[#This Row],[Rank 6M]]+Table2[[#This Row],[Rank Sharpe]])/3</f>
        <v>569.5</v>
      </c>
    </row>
    <row r="618" spans="1:48" x14ac:dyDescent="0.3">
      <c r="A618" t="s">
        <v>486</v>
      </c>
      <c r="B618" t="s">
        <v>487</v>
      </c>
      <c r="C618" t="s">
        <v>10308</v>
      </c>
      <c r="D618" t="s">
        <v>386</v>
      </c>
      <c r="E618">
        <v>43343.838229544999</v>
      </c>
      <c r="F618">
        <v>577.45000000000005</v>
      </c>
      <c r="G618">
        <v>-31.1345442665693</v>
      </c>
      <c r="H618">
        <f>(Table2[[#This Row],[1Y Return vs Nifty]]-AVERAGE(Table2[1Y Return vs Nifty]))/_xlfn.STDEV.P(Table2[1Y Return vs Nifty])</f>
        <v>-0.95103334781388738</v>
      </c>
      <c r="I618">
        <v>6.7569687260948497</v>
      </c>
      <c r="J618">
        <f>(Table2[[#This Row],[1M Return vs Nifty]]-AVERAGE(Table2[1M Return vs Nifty]))/_xlfn.STDEV.P(Table2[1M Return vs Nifty])</f>
        <v>0.49144439964804082</v>
      </c>
      <c r="K618">
        <v>4.9943881773173597</v>
      </c>
      <c r="L618">
        <f>(Table2[[#This Row],[6M Return vs Nifty]]-AVERAGE(Table2[6M Return vs Nifty]))/_xlfn.STDEV.P(Table2[6M Return vs Nifty])</f>
        <v>-5.8719994326837902E-2</v>
      </c>
      <c r="M618">
        <v>1.7736906227397899</v>
      </c>
      <c r="N618">
        <f>(Table2[[#This Row],[1W Return vs Nifty]]-AVERAGE(Table2[1W Return vs Nifty]))/_xlfn.STDEV.P(Table2[1W Return vs Nifty])</f>
        <v>0.22131557477728911</v>
      </c>
      <c r="O618">
        <v>560.17999999999995</v>
      </c>
      <c r="P618">
        <v>551.22049985751596</v>
      </c>
      <c r="Q618">
        <v>549.96022023148998</v>
      </c>
      <c r="R618">
        <v>65.357898400340204</v>
      </c>
      <c r="S618" s="2">
        <f>(Table2[[#This Row],[Close Price]]-Table2[[#This Row],[20D EMA]])/Table2[[#This Row],[20D EMA]]</f>
        <v>3.0829376271912772E-2</v>
      </c>
      <c r="T618" s="2">
        <f>(Table2[[#This Row],[Close Price]]-Table2[[#This Row],[50D EMA]])/Table2[[#This Row],[50D EMA]]</f>
        <v>4.7584406148291118E-2</v>
      </c>
      <c r="U618" s="2">
        <f>(Table2[[#This Row],[Close Price]]-Table2[[#This Row],[200D EMA]])/Table2[[#This Row],[200D EMA]]</f>
        <v>4.9985033021004731E-2</v>
      </c>
      <c r="V618">
        <v>0.73921359430883404</v>
      </c>
      <c r="W618">
        <v>572.1</v>
      </c>
      <c r="X618">
        <v>578.9</v>
      </c>
      <c r="Y618">
        <v>572.1</v>
      </c>
      <c r="Z618">
        <v>578.9</v>
      </c>
      <c r="AA618">
        <v>520</v>
      </c>
      <c r="AB618">
        <v>587.9</v>
      </c>
      <c r="AC618" s="2">
        <f>(Table2[[#This Row],[Close Price]]/Table2[[#This Row],[Day Low]])-1</f>
        <v>9.3515119734313146E-3</v>
      </c>
      <c r="AD618" s="2">
        <f>(Table2[[#This Row],[Day High]]/Table2[[#This Row],[Close Price]])-1</f>
        <v>2.5110399168757347E-3</v>
      </c>
      <c r="AE618" s="2">
        <f>(Table2[[#This Row],[Close Price]]/Table2[[#This Row],[Current Week Low]])-1</f>
        <v>9.3515119734313146E-3</v>
      </c>
      <c r="AF618" s="2">
        <f>(Table2[[#This Row],[Current Week High]]/Table2[[#This Row],[Close Price]])-1</f>
        <v>2.5110399168757347E-3</v>
      </c>
      <c r="AG618" s="2">
        <f>(Table2[[#This Row],[Close Price]]/Table2[[#This Row],[Current Month Low]])-1</f>
        <v>0.11048076923076922</v>
      </c>
      <c r="AH618" s="2">
        <f>(Table2[[#This Row],[Current Month High]]/Table2[[#This Row],[Close Price]])-1</f>
        <v>1.8096804918174669E-2</v>
      </c>
      <c r="AI618">
        <v>10.6675902675556</v>
      </c>
      <c r="AJ618">
        <v>28.952657436355501</v>
      </c>
      <c r="AK618" t="str">
        <f>IF(AND(Table2[[#This Row],[20D EMA]]&gt;Table2[[#This Row],[50D EMA]],Table2[[#This Row],[50D EMA]]&gt;Table2[[#This Row],[200D EMA]]),"Uptrend","Downtrend/NoTrend")</f>
        <v>Uptrend</v>
      </c>
      <c r="AL618">
        <v>0</v>
      </c>
      <c r="AM618" t="s">
        <v>10341</v>
      </c>
      <c r="AN618">
        <v>5.62</v>
      </c>
      <c r="AO618" t="s">
        <v>10340</v>
      </c>
      <c r="AP618">
        <v>-0.10819214525505499</v>
      </c>
      <c r="AQ618">
        <f>(Table2[[#This Row],[Sharpe Ratio]]-AVERAGE(Table2[Sharpe Ratio]))/_xlfn.STDEV.P(Table2[Sharpe Ratio])</f>
        <v>-1.9846866484024084</v>
      </c>
      <c r="AR6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-2.2816800161178037</v>
      </c>
      <c r="AS618">
        <f>_xlfn.RANK.AVG(Table2[[#This Row],[1Y Return vs Nifty Z-Score]],Table2[1Y Return vs Nifty Z-Score])</f>
        <v>653</v>
      </c>
      <c r="AT618">
        <f>_xlfn.RANK.AVG(Table2[[#This Row],[6M Return vs Nifty Z-Score]],Table2[6M Return vs Nifty Z-Score])</f>
        <v>329</v>
      </c>
      <c r="AU618">
        <f>_xlfn.RANK.AVG(Table2[[#This Row],[Sharpe Ratio Z-Score]],Table2[Sharpe Ratio Z-Score])</f>
        <v>727</v>
      </c>
      <c r="AV618">
        <f>(Table2[[#This Row],[Rank 1Y]]+Table2[[#This Row],[Rank 6M]]+Table2[[#This Row],[Rank Sharpe]])/3</f>
        <v>569.66666666666663</v>
      </c>
    </row>
    <row r="619" spans="1:48" x14ac:dyDescent="0.3">
      <c r="A619" t="s">
        <v>1925</v>
      </c>
      <c r="B619" t="s">
        <v>1926</v>
      </c>
      <c r="C619" t="s">
        <v>10305</v>
      </c>
      <c r="D619" t="s">
        <v>514</v>
      </c>
      <c r="E619">
        <v>3681.3214123500002</v>
      </c>
      <c r="F619">
        <v>330.5</v>
      </c>
      <c r="G619">
        <v>-19.963232688480701</v>
      </c>
      <c r="H619">
        <f>(Table2[[#This Row],[1Y Return vs Nifty]]-AVERAGE(Table2[1Y Return vs Nifty]))/_xlfn.STDEV.P(Table2[1Y Return vs Nifty])</f>
        <v>-0.77386850023363807</v>
      </c>
      <c r="I619">
        <v>-12.547053138733901</v>
      </c>
      <c r="J619">
        <f>(Table2[[#This Row],[1M Return vs Nifty]]-AVERAGE(Table2[1M Return vs Nifty]))/_xlfn.STDEV.P(Table2[1M Return vs Nifty])</f>
        <v>-1.3243009729879072</v>
      </c>
      <c r="K619">
        <v>-15.334093512247399</v>
      </c>
      <c r="L619">
        <f>(Table2[[#This Row],[6M Return vs Nifty]]-AVERAGE(Table2[6M Return vs Nifty]))/_xlfn.STDEV.P(Table2[6M Return vs Nifty])</f>
        <v>-0.75625530051798739</v>
      </c>
      <c r="M619">
        <v>3.2485981415702798</v>
      </c>
      <c r="N619">
        <f>(Table2[[#This Row],[1W Return vs Nifty]]-AVERAGE(Table2[1W Return vs Nifty]))/_xlfn.STDEV.P(Table2[1W Return vs Nifty])</f>
        <v>0.53709736988030599</v>
      </c>
      <c r="O619">
        <v>353.88</v>
      </c>
      <c r="P619">
        <v>360.15467860820002</v>
      </c>
      <c r="Q619">
        <v>332.586266153027</v>
      </c>
      <c r="R619">
        <v>35.484485630724102</v>
      </c>
      <c r="S619" s="2">
        <f>(Table2[[#This Row],[Close Price]]-Table2[[#This Row],[20D EMA]])/Table2[[#This Row],[20D EMA]]</f>
        <v>-6.6067593534531469E-2</v>
      </c>
      <c r="T619" s="2">
        <f>(Table2[[#This Row],[Close Price]]-Table2[[#This Row],[50D EMA]])/Table2[[#This Row],[50D EMA]]</f>
        <v>-8.2338729355950782E-2</v>
      </c>
      <c r="U619" s="2">
        <f>(Table2[[#This Row],[Close Price]]-Table2[[#This Row],[200D EMA]])/Table2[[#This Row],[200D EMA]]</f>
        <v>-6.272857196295294E-3</v>
      </c>
      <c r="V619">
        <v>0.54582875719247703</v>
      </c>
      <c r="W619">
        <v>328</v>
      </c>
      <c r="X619">
        <v>346.6</v>
      </c>
      <c r="Y619">
        <v>328</v>
      </c>
      <c r="Z619">
        <v>346.6</v>
      </c>
      <c r="AA619">
        <v>314.25</v>
      </c>
      <c r="AB619">
        <v>388</v>
      </c>
      <c r="AC619" s="2">
        <f>(Table2[[#This Row],[Close Price]]/Table2[[#This Row],[Day Low]])-1</f>
        <v>7.6219512195121464E-3</v>
      </c>
      <c r="AD619" s="2">
        <f>(Table2[[#This Row],[Day High]]/Table2[[#This Row],[Close Price]])-1</f>
        <v>4.871406959152802E-2</v>
      </c>
      <c r="AE619" s="2">
        <f>(Table2[[#This Row],[Close Price]]/Table2[[#This Row],[Current Week Low]])-1</f>
        <v>7.6219512195121464E-3</v>
      </c>
      <c r="AF619" s="2">
        <f>(Table2[[#This Row],[Current Week High]]/Table2[[#This Row],[Close Price]])-1</f>
        <v>4.871406959152802E-2</v>
      </c>
      <c r="AG619" s="2">
        <f>(Table2[[#This Row],[Close Price]]/Table2[[#This Row],[Current Month Low]])-1</f>
        <v>5.1710421638822668E-2</v>
      </c>
      <c r="AH619" s="2">
        <f>(Table2[[#This Row],[Current Month High]]/Table2[[#This Row],[Close Price]])-1</f>
        <v>0.17397881996974274</v>
      </c>
      <c r="AI619">
        <v>36.732223903177001</v>
      </c>
      <c r="AJ619">
        <v>40.458988525286799</v>
      </c>
      <c r="AK619" t="str">
        <f>IF(AND(Table2[[#This Row],[20D EMA]]&gt;Table2[[#This Row],[50D EMA]],Table2[[#This Row],[50D EMA]]&gt;Table2[[#This Row],[200D EMA]]),"Uptrend","Downtrend/NoTrend")</f>
        <v>Downtrend/NoTrend</v>
      </c>
      <c r="AL619">
        <v>7.0000000000000007E-2</v>
      </c>
      <c r="AM619" t="s">
        <v>10340</v>
      </c>
      <c r="AN619">
        <v>-8.76</v>
      </c>
      <c r="AO619" t="s">
        <v>10339</v>
      </c>
      <c r="AQ619">
        <f>(Table2[[#This Row],[Sharpe Ratio]]-AVERAGE(Table2[Sharpe Ratio]))/_xlfn.STDEV.P(Table2[Sharpe Ratio])</f>
        <v>-0.75063663777647549</v>
      </c>
      <c r="AR6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9">
        <f>_xlfn.RANK.AVG(Table2[[#This Row],[1Y Return vs Nifty Z-Score]],Table2[1Y Return vs Nifty Z-Score])</f>
        <v>595</v>
      </c>
      <c r="AT619">
        <f>_xlfn.RANK.AVG(Table2[[#This Row],[6M Return vs Nifty Z-Score]],Table2[6M Return vs Nifty Z-Score])</f>
        <v>567</v>
      </c>
      <c r="AU619">
        <f>_xlfn.RANK.AVG(Table2[[#This Row],[Sharpe Ratio Z-Score]],Table2[Sharpe Ratio Z-Score])</f>
        <v>547.5</v>
      </c>
      <c r="AV619">
        <f>(Table2[[#This Row],[Rank 1Y]]+Table2[[#This Row],[Rank 6M]]+Table2[[#This Row],[Rank Sharpe]])/3</f>
        <v>569.83333333333337</v>
      </c>
    </row>
    <row r="620" spans="1:48" x14ac:dyDescent="0.3">
      <c r="A620" t="s">
        <v>579</v>
      </c>
      <c r="B620" t="s">
        <v>580</v>
      </c>
      <c r="C620" t="s">
        <v>10295</v>
      </c>
      <c r="D620" t="s">
        <v>581</v>
      </c>
      <c r="E620">
        <v>33753.831068879997</v>
      </c>
      <c r="F620">
        <v>530.4</v>
      </c>
      <c r="G620">
        <v>-69.737083684138</v>
      </c>
      <c r="H620">
        <f>(Table2[[#This Row],[1Y Return vs Nifty]]-AVERAGE(Table2[1Y Return vs Nifty]))/_xlfn.STDEV.P(Table2[1Y Return vs Nifty])</f>
        <v>-1.5632276245842318</v>
      </c>
      <c r="I620">
        <v>19.454750654561899</v>
      </c>
      <c r="J620">
        <f>(Table2[[#This Row],[1M Return vs Nifty]]-AVERAGE(Table2[1M Return vs Nifty]))/_xlfn.STDEV.P(Table2[1M Return vs Nifty])</f>
        <v>1.6858037378625046</v>
      </c>
      <c r="K620">
        <v>10.838951716273799</v>
      </c>
      <c r="L620">
        <f>(Table2[[#This Row],[6M Return vs Nifty]]-AVERAGE(Table2[6M Return vs Nifty]))/_xlfn.STDEV.P(Table2[6M Return vs Nifty])</f>
        <v>0.14182569717910232</v>
      </c>
      <c r="M620">
        <v>-4.0027260083792902</v>
      </c>
      <c r="N620">
        <f>(Table2[[#This Row],[1W Return vs Nifty]]-AVERAGE(Table2[1W Return vs Nifty]))/_xlfn.STDEV.P(Table2[1W Return vs Nifty])</f>
        <v>-1.0154312651087074</v>
      </c>
      <c r="O620">
        <v>526.16</v>
      </c>
      <c r="P620">
        <v>483.69231184425098</v>
      </c>
      <c r="Q620">
        <v>517.389110395383</v>
      </c>
      <c r="R620">
        <v>45.809457214103404</v>
      </c>
      <c r="S620" s="2">
        <f>(Table2[[#This Row],[Close Price]]-Table2[[#This Row],[20D EMA]])/Table2[[#This Row],[20D EMA]]</f>
        <v>8.0583852820435026E-3</v>
      </c>
      <c r="T620" s="2">
        <f>(Table2[[#This Row],[Close Price]]-Table2[[#This Row],[50D EMA]])/Table2[[#This Row],[50D EMA]]</f>
        <v>9.6564876083432311E-2</v>
      </c>
      <c r="U620" s="2">
        <f>(Table2[[#This Row],[Close Price]]-Table2[[#This Row],[200D EMA]])/Table2[[#This Row],[200D EMA]]</f>
        <v>2.5147204189655634E-2</v>
      </c>
      <c r="V620">
        <v>1.5526407923584999</v>
      </c>
      <c r="W620">
        <v>505.55</v>
      </c>
      <c r="X620">
        <v>565.45000000000005</v>
      </c>
      <c r="Y620">
        <v>505.55</v>
      </c>
      <c r="Z620">
        <v>565.45000000000005</v>
      </c>
      <c r="AA620">
        <v>481.65</v>
      </c>
      <c r="AB620">
        <v>604.70000000000005</v>
      </c>
      <c r="AC620" s="2">
        <f>(Table2[[#This Row],[Close Price]]/Table2[[#This Row],[Day Low]])-1</f>
        <v>4.915438631193747E-2</v>
      </c>
      <c r="AD620" s="2">
        <f>(Table2[[#This Row],[Day High]]/Table2[[#This Row],[Close Price]])-1</f>
        <v>6.6082202111614086E-2</v>
      </c>
      <c r="AE620" s="2">
        <f>(Table2[[#This Row],[Close Price]]/Table2[[#This Row],[Current Week Low]])-1</f>
        <v>4.915438631193747E-2</v>
      </c>
      <c r="AF620" s="2">
        <f>(Table2[[#This Row],[Current Week High]]/Table2[[#This Row],[Close Price]])-1</f>
        <v>6.6082202111614086E-2</v>
      </c>
      <c r="AG620" s="2">
        <f>(Table2[[#This Row],[Close Price]]/Table2[[#This Row],[Current Month Low]])-1</f>
        <v>0.10121457489878538</v>
      </c>
      <c r="AH620" s="2">
        <f>(Table2[[#This Row],[Current Month High]]/Table2[[#This Row],[Close Price]])-1</f>
        <v>0.14008295625942702</v>
      </c>
      <c r="AI620">
        <v>88.216440422322705</v>
      </c>
      <c r="AJ620">
        <v>71.096774193548299</v>
      </c>
      <c r="AK620" t="str">
        <f>IF(AND(Table2[[#This Row],[20D EMA]]&gt;Table2[[#This Row],[50D EMA]],Table2[[#This Row],[50D EMA]]&gt;Table2[[#This Row],[200D EMA]]),"Uptrend","Downtrend/NoTrend")</f>
        <v>Downtrend/NoTrend</v>
      </c>
      <c r="AL620">
        <v>0.24</v>
      </c>
      <c r="AM620" t="s">
        <v>10340</v>
      </c>
      <c r="AN620">
        <v>4.8499999999999996</v>
      </c>
      <c r="AO620" t="s">
        <v>10340</v>
      </c>
      <c r="AP620">
        <v>-7.4330073904817995E-2</v>
      </c>
      <c r="AQ620">
        <f>(Table2[[#This Row],[Sharpe Ratio]]-AVERAGE(Table2[Sharpe Ratio]))/_xlfn.STDEV.P(Table2[Sharpe Ratio])</f>
        <v>-1.59845260700259</v>
      </c>
      <c r="AR6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0">
        <f>_xlfn.RANK.AVG(Table2[[#This Row],[1Y Return vs Nifty Z-Score]],Table2[1Y Return vs Nifty Z-Score])</f>
        <v>734</v>
      </c>
      <c r="AT620">
        <f>_xlfn.RANK.AVG(Table2[[#This Row],[6M Return vs Nifty Z-Score]],Table2[6M Return vs Nifty Z-Score])</f>
        <v>285</v>
      </c>
      <c r="AU620">
        <f>_xlfn.RANK.AVG(Table2[[#This Row],[Sharpe Ratio Z-Score]],Table2[Sharpe Ratio Z-Score])</f>
        <v>695</v>
      </c>
      <c r="AV620">
        <f>(Table2[[#This Row],[Rank 1Y]]+Table2[[#This Row],[Rank 6M]]+Table2[[#This Row],[Rank Sharpe]])/3</f>
        <v>571.33333333333337</v>
      </c>
    </row>
    <row r="621" spans="1:48" x14ac:dyDescent="0.3">
      <c r="A621" t="s">
        <v>748</v>
      </c>
      <c r="B621" t="s">
        <v>749</v>
      </c>
      <c r="C621" t="s">
        <v>10308</v>
      </c>
      <c r="D621" t="s">
        <v>564</v>
      </c>
      <c r="E621">
        <v>22724.391496904998</v>
      </c>
      <c r="F621">
        <v>626.85</v>
      </c>
      <c r="G621">
        <v>6.6905039803883604</v>
      </c>
      <c r="H621">
        <f>(Table2[[#This Row],[1Y Return vs Nifty]]-AVERAGE(Table2[1Y Return vs Nifty]))/_xlfn.STDEV.P(Table2[1Y Return vs Nifty])</f>
        <v>-0.35116923512261727</v>
      </c>
      <c r="I621">
        <v>-11.5571040667594</v>
      </c>
      <c r="J621">
        <f>(Table2[[#This Row],[1M Return vs Nifty]]-AVERAGE(Table2[1M Return vs Nifty]))/_xlfn.STDEV.P(Table2[1M Return vs Nifty])</f>
        <v>-1.2311858978409025</v>
      </c>
      <c r="K621">
        <v>-19.824642891620901</v>
      </c>
      <c r="L621">
        <f>(Table2[[#This Row],[6M Return vs Nifty]]-AVERAGE(Table2[6M Return vs Nifty]))/_xlfn.STDEV.P(Table2[6M Return vs Nifty])</f>
        <v>-0.91034043014750066</v>
      </c>
      <c r="M621">
        <v>0.32299710193414999</v>
      </c>
      <c r="N621">
        <f>(Table2[[#This Row],[1W Return vs Nifty]]-AVERAGE(Table2[1W Return vs Nifty]))/_xlfn.STDEV.P(Table2[1W Return vs Nifty])</f>
        <v>-8.928193611449052E-2</v>
      </c>
      <c r="O621">
        <v>661.44</v>
      </c>
      <c r="P621">
        <v>678.49038527248001</v>
      </c>
      <c r="Q621">
        <v>650.345321507927</v>
      </c>
      <c r="R621">
        <v>35.904071314258999</v>
      </c>
      <c r="S621" s="2">
        <f>(Table2[[#This Row],[Close Price]]-Table2[[#This Row],[20D EMA]])/Table2[[#This Row],[20D EMA]]</f>
        <v>-5.2294992743105992E-2</v>
      </c>
      <c r="T621" s="2">
        <f>(Table2[[#This Row],[Close Price]]-Table2[[#This Row],[50D EMA]])/Table2[[#This Row],[50D EMA]]</f>
        <v>-7.6110710473430432E-2</v>
      </c>
      <c r="U621" s="2">
        <f>(Table2[[#This Row],[Close Price]]-Table2[[#This Row],[200D EMA]])/Table2[[#This Row],[200D EMA]]</f>
        <v>-3.6127455262458731E-2</v>
      </c>
      <c r="V621">
        <v>2.5644353798649702</v>
      </c>
      <c r="W621">
        <v>618.15</v>
      </c>
      <c r="X621">
        <v>630.9</v>
      </c>
      <c r="Y621">
        <v>618.15</v>
      </c>
      <c r="Z621">
        <v>630.9</v>
      </c>
      <c r="AA621">
        <v>593.04999999999995</v>
      </c>
      <c r="AB621">
        <v>765.5</v>
      </c>
      <c r="AC621" s="2">
        <f>(Table2[[#This Row],[Close Price]]/Table2[[#This Row],[Day Low]])-1</f>
        <v>1.4074253821887872E-2</v>
      </c>
      <c r="AD621" s="2">
        <f>(Table2[[#This Row],[Day High]]/Table2[[#This Row],[Close Price]])-1</f>
        <v>6.4608758076094563E-3</v>
      </c>
      <c r="AE621" s="2">
        <f>(Table2[[#This Row],[Close Price]]/Table2[[#This Row],[Current Week Low]])-1</f>
        <v>1.4074253821887872E-2</v>
      </c>
      <c r="AF621" s="2">
        <f>(Table2[[#This Row],[Current Week High]]/Table2[[#This Row],[Close Price]])-1</f>
        <v>6.4608758076094563E-3</v>
      </c>
      <c r="AG621" s="2">
        <f>(Table2[[#This Row],[Close Price]]/Table2[[#This Row],[Current Month Low]])-1</f>
        <v>5.6993508135907645E-2</v>
      </c>
      <c r="AH621" s="2">
        <f>(Table2[[#This Row],[Current Month High]]/Table2[[#This Row],[Close Price]])-1</f>
        <v>0.22118529153705024</v>
      </c>
      <c r="AI621">
        <v>22.7167583951503</v>
      </c>
      <c r="AJ621">
        <v>43.116438356164302</v>
      </c>
      <c r="AK621" t="str">
        <f>IF(AND(Table2[[#This Row],[20D EMA]]&gt;Table2[[#This Row],[50D EMA]],Table2[[#This Row],[50D EMA]]&gt;Table2[[#This Row],[200D EMA]]),"Uptrend","Downtrend/NoTrend")</f>
        <v>Downtrend/NoTrend</v>
      </c>
      <c r="AL621">
        <v>-0.09</v>
      </c>
      <c r="AM621" t="s">
        <v>10339</v>
      </c>
      <c r="AN621">
        <v>-16.88</v>
      </c>
      <c r="AO621" t="s">
        <v>10339</v>
      </c>
      <c r="AP621">
        <v>-7.0028692311785004E-2</v>
      </c>
      <c r="AQ621">
        <f>(Table2[[#This Row],[Sharpe Ratio]]-AVERAGE(Table2[Sharpe Ratio]))/_xlfn.STDEV.P(Table2[Sharpe Ratio])</f>
        <v>-1.5493906350075342</v>
      </c>
      <c r="AR6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1">
        <f>_xlfn.RANK.AVG(Table2[[#This Row],[1Y Return vs Nifty Z-Score]],Table2[1Y Return vs Nifty Z-Score])</f>
        <v>399</v>
      </c>
      <c r="AT621">
        <f>_xlfn.RANK.AVG(Table2[[#This Row],[6M Return vs Nifty Z-Score]],Table2[6M Return vs Nifty Z-Score])</f>
        <v>626</v>
      </c>
      <c r="AU621">
        <f>_xlfn.RANK.AVG(Table2[[#This Row],[Sharpe Ratio Z-Score]],Table2[Sharpe Ratio Z-Score])</f>
        <v>690</v>
      </c>
      <c r="AV621">
        <f>(Table2[[#This Row],[Rank 1Y]]+Table2[[#This Row],[Rank 6M]]+Table2[[#This Row],[Rank Sharpe]])/3</f>
        <v>571.66666666666663</v>
      </c>
    </row>
    <row r="622" spans="1:48" x14ac:dyDescent="0.3">
      <c r="A622" t="s">
        <v>1881</v>
      </c>
      <c r="B622" t="s">
        <v>1882</v>
      </c>
      <c r="C622" t="s">
        <v>10295</v>
      </c>
      <c r="D622" t="s">
        <v>24</v>
      </c>
      <c r="E622">
        <v>3856.6115571599998</v>
      </c>
      <c r="F622">
        <v>123.12</v>
      </c>
      <c r="G622">
        <v>-23.4514717347251</v>
      </c>
      <c r="H622">
        <f>(Table2[[#This Row],[1Y Return vs Nifty]]-AVERAGE(Table2[1Y Return vs Nifty]))/_xlfn.STDEV.P(Table2[1Y Return vs Nifty])</f>
        <v>-0.82918817640877007</v>
      </c>
      <c r="I622">
        <v>-3.8622737262236901</v>
      </c>
      <c r="J622">
        <f>(Table2[[#This Row],[1M Return vs Nifty]]-AVERAGE(Table2[1M Return vs Nifty]))/_xlfn.STDEV.P(Table2[1M Return vs Nifty])</f>
        <v>-0.50740653818825743</v>
      </c>
      <c r="K622">
        <v>-19.1800943964783</v>
      </c>
      <c r="L622">
        <f>(Table2[[#This Row],[6M Return vs Nifty]]-AVERAGE(Table2[6M Return vs Nifty]))/_xlfn.STDEV.P(Table2[6M Return vs Nifty])</f>
        <v>-0.88822390719315081</v>
      </c>
      <c r="M622">
        <v>-1.06588702632854</v>
      </c>
      <c r="N622">
        <f>(Table2[[#This Row],[1W Return vs Nifty]]-AVERAGE(Table2[1W Return vs Nifty]))/_xlfn.STDEV.P(Table2[1W Return vs Nifty])</f>
        <v>-0.38664588443895981</v>
      </c>
      <c r="O622">
        <v>123.08</v>
      </c>
      <c r="P622">
        <v>126.846752616079</v>
      </c>
      <c r="Q622">
        <v>127.780723916231</v>
      </c>
      <c r="R622">
        <v>55.7888262924195</v>
      </c>
      <c r="S622" s="2">
        <f>(Table2[[#This Row],[Close Price]]-Table2[[#This Row],[20D EMA]])/Table2[[#This Row],[20D EMA]]</f>
        <v>3.2499187520317074E-4</v>
      </c>
      <c r="T622" s="2">
        <f>(Table2[[#This Row],[Close Price]]-Table2[[#This Row],[50D EMA]])/Table2[[#This Row],[50D EMA]]</f>
        <v>-2.9379960773285075E-2</v>
      </c>
      <c r="U622" s="2">
        <f>(Table2[[#This Row],[Close Price]]-Table2[[#This Row],[200D EMA]])/Table2[[#This Row],[200D EMA]]</f>
        <v>-3.6474389668401122E-2</v>
      </c>
      <c r="V622">
        <v>0.56805386711216699</v>
      </c>
      <c r="W622">
        <v>122.75</v>
      </c>
      <c r="X622">
        <v>124.72</v>
      </c>
      <c r="Y622">
        <v>122.75</v>
      </c>
      <c r="Z622">
        <v>124.72</v>
      </c>
      <c r="AA622">
        <v>115.31</v>
      </c>
      <c r="AB622">
        <v>127.1</v>
      </c>
      <c r="AC622" s="2">
        <f>(Table2[[#This Row],[Close Price]]/Table2[[#This Row],[Day Low]])-1</f>
        <v>3.0142566191446729E-3</v>
      </c>
      <c r="AD622" s="2">
        <f>(Table2[[#This Row],[Day High]]/Table2[[#This Row],[Close Price]])-1</f>
        <v>1.2995451591942819E-2</v>
      </c>
      <c r="AE622" s="2">
        <f>(Table2[[#This Row],[Close Price]]/Table2[[#This Row],[Current Week Low]])-1</f>
        <v>3.0142566191446729E-3</v>
      </c>
      <c r="AF622" s="2">
        <f>(Table2[[#This Row],[Current Week High]]/Table2[[#This Row],[Close Price]])-1</f>
        <v>1.2995451591942819E-2</v>
      </c>
      <c r="AG622" s="2">
        <f>(Table2[[#This Row],[Close Price]]/Table2[[#This Row],[Current Month Low]])-1</f>
        <v>6.7730465701153486E-2</v>
      </c>
      <c r="AH622" s="2">
        <f>(Table2[[#This Row],[Current Month High]]/Table2[[#This Row],[Close Price]])-1</f>
        <v>3.2326185834957721E-2</v>
      </c>
      <c r="AI622">
        <v>32.756660168940797</v>
      </c>
      <c r="AJ622">
        <v>12.0291173794358</v>
      </c>
      <c r="AK622" t="str">
        <f>IF(AND(Table2[[#This Row],[20D EMA]]&gt;Table2[[#This Row],[50D EMA]],Table2[[#This Row],[50D EMA]]&gt;Table2[[#This Row],[200D EMA]]),"Uptrend","Downtrend/NoTrend")</f>
        <v>Downtrend/NoTrend</v>
      </c>
      <c r="AL622">
        <v>-0.09</v>
      </c>
      <c r="AM622" t="s">
        <v>10339</v>
      </c>
      <c r="AN622">
        <v>3.48</v>
      </c>
      <c r="AO622" t="s">
        <v>10340</v>
      </c>
      <c r="AP622">
        <v>1.7694716079108001E-2</v>
      </c>
      <c r="AQ622">
        <f>(Table2[[#This Row],[Sharpe Ratio]]-AVERAGE(Table2[Sharpe Ratio]))/_xlfn.STDEV.P(Table2[Sharpe Ratio])</f>
        <v>-0.54880900496663565</v>
      </c>
      <c r="AR6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2">
        <f>_xlfn.RANK.AVG(Table2[[#This Row],[1Y Return vs Nifty Z-Score]],Table2[1Y Return vs Nifty Z-Score])</f>
        <v>608</v>
      </c>
      <c r="AT622">
        <f>_xlfn.RANK.AVG(Table2[[#This Row],[6M Return vs Nifty Z-Score]],Table2[6M Return vs Nifty Z-Score])</f>
        <v>619</v>
      </c>
      <c r="AU622">
        <f>_xlfn.RANK.AVG(Table2[[#This Row],[Sharpe Ratio Z-Score]],Table2[Sharpe Ratio Z-Score])</f>
        <v>488</v>
      </c>
      <c r="AV622">
        <f>(Table2[[#This Row],[Rank 1Y]]+Table2[[#This Row],[Rank 6M]]+Table2[[#This Row],[Rank Sharpe]])/3</f>
        <v>571.66666666666663</v>
      </c>
    </row>
    <row r="623" spans="1:48" x14ac:dyDescent="0.3">
      <c r="A623" t="s">
        <v>157</v>
      </c>
      <c r="B623" t="s">
        <v>158</v>
      </c>
      <c r="C623" t="s">
        <v>10294</v>
      </c>
      <c r="D623" t="s">
        <v>21</v>
      </c>
      <c r="E623">
        <v>169950.018660245</v>
      </c>
      <c r="F623">
        <v>5739.95</v>
      </c>
      <c r="G623">
        <v>-17.927688258208502</v>
      </c>
      <c r="H623">
        <f>(Table2[[#This Row],[1Y Return vs Nifty]]-AVERAGE(Table2[1Y Return vs Nifty]))/_xlfn.STDEV.P(Table2[1Y Return vs Nifty])</f>
        <v>-0.74158698018013491</v>
      </c>
      <c r="I623">
        <v>-9.0589114766871495E-2</v>
      </c>
      <c r="J623">
        <f>(Table2[[#This Row],[1M Return vs Nifty]]-AVERAGE(Table2[1M Return vs Nifty]))/_xlfn.STDEV.P(Table2[1M Return vs Nifty])</f>
        <v>-0.15264011032938157</v>
      </c>
      <c r="K623">
        <v>-8.0483242003359301</v>
      </c>
      <c r="L623">
        <f>(Table2[[#This Row],[6M Return vs Nifty]]-AVERAGE(Table2[6M Return vs Nifty]))/_xlfn.STDEV.P(Table2[6M Return vs Nifty])</f>
        <v>-0.50625722366057813</v>
      </c>
      <c r="M623">
        <v>-0.94937955015181397</v>
      </c>
      <c r="N623">
        <f>(Table2[[#This Row],[1W Return vs Nifty]]-AVERAGE(Table2[1W Return vs Nifty]))/_xlfn.STDEV.P(Table2[1W Return vs Nifty])</f>
        <v>-0.36170131028750285</v>
      </c>
      <c r="O623">
        <v>5585.9</v>
      </c>
      <c r="P623">
        <v>5446.5904497573601</v>
      </c>
      <c r="Q623">
        <v>5259.5901669455798</v>
      </c>
      <c r="R623">
        <v>65.3104581696482</v>
      </c>
      <c r="S623" s="2">
        <f>(Table2[[#This Row],[Close Price]]-Table2[[#This Row],[20D EMA]])/Table2[[#This Row],[20D EMA]]</f>
        <v>2.7578366959666336E-2</v>
      </c>
      <c r="T623" s="2">
        <f>(Table2[[#This Row],[Close Price]]-Table2[[#This Row],[50D EMA]])/Table2[[#This Row],[50D EMA]]</f>
        <v>5.3861136237204787E-2</v>
      </c>
      <c r="U623" s="2">
        <f>(Table2[[#This Row],[Close Price]]-Table2[[#This Row],[200D EMA]])/Table2[[#This Row],[200D EMA]]</f>
        <v>9.1330278178951937E-2</v>
      </c>
      <c r="V623">
        <v>0.58085847728165496</v>
      </c>
      <c r="W623">
        <v>5649.75</v>
      </c>
      <c r="X623">
        <v>5754.7</v>
      </c>
      <c r="Y623">
        <v>5649.75</v>
      </c>
      <c r="Z623">
        <v>5754.7</v>
      </c>
      <c r="AA623">
        <v>5257.05</v>
      </c>
      <c r="AB623">
        <v>5769</v>
      </c>
      <c r="AC623" s="2">
        <f>(Table2[[#This Row],[Close Price]]/Table2[[#This Row],[Day Low]])-1</f>
        <v>1.5965308199477724E-2</v>
      </c>
      <c r="AD623" s="2">
        <f>(Table2[[#This Row],[Day High]]/Table2[[#This Row],[Close Price]])-1</f>
        <v>2.5697087953728825E-3</v>
      </c>
      <c r="AE623" s="2">
        <f>(Table2[[#This Row],[Close Price]]/Table2[[#This Row],[Current Week Low]])-1</f>
        <v>1.5965308199477724E-2</v>
      </c>
      <c r="AF623" s="2">
        <f>(Table2[[#This Row],[Current Week High]]/Table2[[#This Row],[Close Price]])-1</f>
        <v>2.5697087953728825E-3</v>
      </c>
      <c r="AG623" s="2">
        <f>(Table2[[#This Row],[Close Price]]/Table2[[#This Row],[Current Month Low]])-1</f>
        <v>9.1857600745665291E-2</v>
      </c>
      <c r="AH623" s="2">
        <f>(Table2[[#This Row],[Current Month High]]/Table2[[#This Row],[Close Price]])-1</f>
        <v>5.0610196952936004E-3</v>
      </c>
      <c r="AI623">
        <v>12.230942778247201</v>
      </c>
      <c r="AJ623">
        <v>27.171516876959299</v>
      </c>
      <c r="AK623" t="str">
        <f>IF(AND(Table2[[#This Row],[20D EMA]]&gt;Table2[[#This Row],[50D EMA]],Table2[[#This Row],[50D EMA]]&gt;Table2[[#This Row],[200D EMA]]),"Uptrend","Downtrend/NoTrend")</f>
        <v>Uptrend</v>
      </c>
      <c r="AL623">
        <v>-0.03</v>
      </c>
      <c r="AM623" t="s">
        <v>10339</v>
      </c>
      <c r="AN623">
        <v>3.1</v>
      </c>
      <c r="AO623" t="s">
        <v>10340</v>
      </c>
      <c r="AP623">
        <v>-3.2456829999704E-2</v>
      </c>
      <c r="AQ623">
        <f>(Table2[[#This Row],[Sharpe Ratio]]-AVERAGE(Table2[Sharpe Ratio]))/_xlfn.STDEV.P(Table2[Sharpe Ratio])</f>
        <v>-1.1208423612289127</v>
      </c>
      <c r="AR6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-2.8830279856865104</v>
      </c>
      <c r="AS623">
        <f>_xlfn.RANK.AVG(Table2[[#This Row],[1Y Return vs Nifty Z-Score]],Table2[1Y Return vs Nifty Z-Score])</f>
        <v>582</v>
      </c>
      <c r="AT623">
        <f>_xlfn.RANK.AVG(Table2[[#This Row],[6M Return vs Nifty Z-Score]],Table2[6M Return vs Nifty Z-Score])</f>
        <v>494</v>
      </c>
      <c r="AU623">
        <f>_xlfn.RANK.AVG(Table2[[#This Row],[Sharpe Ratio Z-Score]],Table2[Sharpe Ratio Z-Score])</f>
        <v>641</v>
      </c>
      <c r="AV623">
        <f>(Table2[[#This Row],[Rank 1Y]]+Table2[[#This Row],[Rank 6M]]+Table2[[#This Row],[Rank Sharpe]])/3</f>
        <v>572.33333333333337</v>
      </c>
    </row>
    <row r="624" spans="1:48" x14ac:dyDescent="0.3">
      <c r="A624" t="s">
        <v>2028</v>
      </c>
      <c r="B624" t="s">
        <v>2029</v>
      </c>
      <c r="C624" t="s">
        <v>10302</v>
      </c>
      <c r="D624" t="s">
        <v>127</v>
      </c>
      <c r="E624">
        <v>3195.1381702499998</v>
      </c>
      <c r="F624">
        <v>1097.55</v>
      </c>
      <c r="G624">
        <v>-20.260846393816099</v>
      </c>
      <c r="H624">
        <f>(Table2[[#This Row],[1Y Return vs Nifty]]-AVERAGE(Table2[1Y Return vs Nifty]))/_xlfn.STDEV.P(Table2[1Y Return vs Nifty])</f>
        <v>-0.77858832980557091</v>
      </c>
      <c r="I624">
        <v>-4.81019452396629</v>
      </c>
      <c r="J624">
        <f>(Table2[[#This Row],[1M Return vs Nifty]]-AVERAGE(Table2[1M Return vs Nifty]))/_xlfn.STDEV.P(Table2[1M Return vs Nifty])</f>
        <v>-0.59656841410088457</v>
      </c>
      <c r="K624">
        <v>-12.842761517443099</v>
      </c>
      <c r="L624">
        <f>(Table2[[#This Row],[6M Return vs Nifty]]-AVERAGE(Table2[6M Return vs Nifty]))/_xlfn.STDEV.P(Table2[6M Return vs Nifty])</f>
        <v>-0.67076972159687764</v>
      </c>
      <c r="M624">
        <v>3.0286164921482399</v>
      </c>
      <c r="N624">
        <f>(Table2[[#This Row],[1W Return vs Nifty]]-AVERAGE(Table2[1W Return vs Nifty]))/_xlfn.STDEV.P(Table2[1W Return vs Nifty])</f>
        <v>0.48999868792409984</v>
      </c>
      <c r="O624">
        <v>1085.6099999999999</v>
      </c>
      <c r="P624">
        <v>1123.0543144322701</v>
      </c>
      <c r="Q624">
        <v>1124.9471279623699</v>
      </c>
      <c r="R624">
        <v>58.127148432455201</v>
      </c>
      <c r="S624" s="2">
        <f>(Table2[[#This Row],[Close Price]]-Table2[[#This Row],[20D EMA]])/Table2[[#This Row],[20D EMA]]</f>
        <v>1.0998424848702624E-2</v>
      </c>
      <c r="T624" s="2">
        <f>(Table2[[#This Row],[Close Price]]-Table2[[#This Row],[50D EMA]])/Table2[[#This Row],[50D EMA]]</f>
        <v>-2.2709778240033868E-2</v>
      </c>
      <c r="U624" s="2">
        <f>(Table2[[#This Row],[Close Price]]-Table2[[#This Row],[200D EMA]])/Table2[[#This Row],[200D EMA]]</f>
        <v>-2.435414721400702E-2</v>
      </c>
      <c r="V624">
        <v>0.98937999599409998</v>
      </c>
      <c r="W624">
        <v>1090.05</v>
      </c>
      <c r="X624">
        <v>1111</v>
      </c>
      <c r="Y624">
        <v>1090.05</v>
      </c>
      <c r="Z624">
        <v>1111</v>
      </c>
      <c r="AA624">
        <v>984.7</v>
      </c>
      <c r="AB624">
        <v>1129.6500000000001</v>
      </c>
      <c r="AC624" s="2">
        <f>(Table2[[#This Row],[Close Price]]/Table2[[#This Row],[Day Low]])-1</f>
        <v>6.8804183294344234E-3</v>
      </c>
      <c r="AD624" s="2">
        <f>(Table2[[#This Row],[Day High]]/Table2[[#This Row],[Close Price]])-1</f>
        <v>1.2254566990114402E-2</v>
      </c>
      <c r="AE624" s="2">
        <f>(Table2[[#This Row],[Close Price]]/Table2[[#This Row],[Current Week Low]])-1</f>
        <v>6.8804183294344234E-3</v>
      </c>
      <c r="AF624" s="2">
        <f>(Table2[[#This Row],[Current Week High]]/Table2[[#This Row],[Close Price]])-1</f>
        <v>1.2254566990114402E-2</v>
      </c>
      <c r="AG624" s="2">
        <f>(Table2[[#This Row],[Close Price]]/Table2[[#This Row],[Current Month Low]])-1</f>
        <v>0.11460343251751803</v>
      </c>
      <c r="AH624" s="2">
        <f>(Table2[[#This Row],[Current Month High]]/Table2[[#This Row],[Close Price]])-1</f>
        <v>2.9246959136258077E-2</v>
      </c>
      <c r="AI624">
        <v>23.821238212382099</v>
      </c>
      <c r="AJ624">
        <v>14.926701570680599</v>
      </c>
      <c r="AK624" t="str">
        <f>IF(AND(Table2[[#This Row],[20D EMA]]&gt;Table2[[#This Row],[50D EMA]],Table2[[#This Row],[50D EMA]]&gt;Table2[[#This Row],[200D EMA]]),"Uptrend","Downtrend/NoTrend")</f>
        <v>Downtrend/NoTrend</v>
      </c>
      <c r="AL624">
        <v>-0.03</v>
      </c>
      <c r="AM624" t="s">
        <v>10339</v>
      </c>
      <c r="AN624">
        <v>7.25</v>
      </c>
      <c r="AO624" t="s">
        <v>10340</v>
      </c>
      <c r="AP624">
        <v>-2.5714093432899999E-3</v>
      </c>
      <c r="AQ624">
        <f>(Table2[[#This Row],[Sharpe Ratio]]-AVERAGE(Table2[Sharpe Ratio]))/_xlfn.STDEV.P(Table2[Sharpe Ratio])</f>
        <v>-0.77996637996737073</v>
      </c>
      <c r="AR6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4">
        <f>_xlfn.RANK.AVG(Table2[[#This Row],[1Y Return vs Nifty Z-Score]],Table2[1Y Return vs Nifty Z-Score])</f>
        <v>597</v>
      </c>
      <c r="AT624">
        <f>_xlfn.RANK.AVG(Table2[[#This Row],[6M Return vs Nifty Z-Score]],Table2[6M Return vs Nifty Z-Score])</f>
        <v>544</v>
      </c>
      <c r="AU624">
        <f>_xlfn.RANK.AVG(Table2[[#This Row],[Sharpe Ratio Z-Score]],Table2[Sharpe Ratio Z-Score])</f>
        <v>581</v>
      </c>
      <c r="AV624">
        <f>(Table2[[#This Row],[Rank 1Y]]+Table2[[#This Row],[Rank 6M]]+Table2[[#This Row],[Rank Sharpe]])/3</f>
        <v>574</v>
      </c>
    </row>
    <row r="625" spans="1:48" x14ac:dyDescent="0.3">
      <c r="A625" t="s">
        <v>2187</v>
      </c>
      <c r="B625" t="s">
        <v>2188</v>
      </c>
      <c r="C625" t="s">
        <v>10298</v>
      </c>
      <c r="D625" t="s">
        <v>46</v>
      </c>
      <c r="E625">
        <v>2675.8208924999999</v>
      </c>
      <c r="F625">
        <v>675</v>
      </c>
      <c r="G625">
        <v>-45.941661932370401</v>
      </c>
      <c r="H625">
        <f>(Table2[[#This Row],[1Y Return vs Nifty]]-AVERAGE(Table2[1Y Return vs Nifty]))/_xlfn.STDEV.P(Table2[1Y Return vs Nifty])</f>
        <v>-1.1858581242984862</v>
      </c>
      <c r="I625">
        <v>-0.93539839998795704</v>
      </c>
      <c r="J625">
        <f>(Table2[[#This Row],[1M Return vs Nifty]]-AVERAGE(Table2[1M Return vs Nifty]))/_xlfn.STDEV.P(Table2[1M Return vs Nifty])</f>
        <v>-0.23210326889505264</v>
      </c>
      <c r="K625">
        <v>-15.4646211208085</v>
      </c>
      <c r="L625">
        <f>(Table2[[#This Row],[6M Return vs Nifty]]-AVERAGE(Table2[6M Return vs Nifty]))/_xlfn.STDEV.P(Table2[6M Return vs Nifty])</f>
        <v>-0.76073412076607339</v>
      </c>
      <c r="M625">
        <v>-1.6347951814582899</v>
      </c>
      <c r="N625">
        <f>(Table2[[#This Row],[1W Return vs Nifty]]-AVERAGE(Table2[1W Return vs Nifty]))/_xlfn.STDEV.P(Table2[1W Return vs Nifty])</f>
        <v>-0.5084507001185693</v>
      </c>
      <c r="O625">
        <v>682.49</v>
      </c>
      <c r="P625">
        <v>680.51812077270495</v>
      </c>
      <c r="Q625">
        <v>695.36787749769906</v>
      </c>
      <c r="R625">
        <v>43.037232095213</v>
      </c>
      <c r="S625" s="2">
        <f>(Table2[[#This Row],[Close Price]]-Table2[[#This Row],[20D EMA]])/Table2[[#This Row],[20D EMA]]</f>
        <v>-1.0974519773183504E-2</v>
      </c>
      <c r="T625" s="2">
        <f>(Table2[[#This Row],[Close Price]]-Table2[[#This Row],[50D EMA]])/Table2[[#This Row],[50D EMA]]</f>
        <v>-8.1087051237361766E-3</v>
      </c>
      <c r="U625" s="2">
        <f>(Table2[[#This Row],[Close Price]]-Table2[[#This Row],[200D EMA]])/Table2[[#This Row],[200D EMA]]</f>
        <v>-2.9290794350457255E-2</v>
      </c>
      <c r="V625">
        <v>0.85532780514968398</v>
      </c>
      <c r="W625">
        <v>672</v>
      </c>
      <c r="X625">
        <v>686</v>
      </c>
      <c r="Y625">
        <v>672</v>
      </c>
      <c r="Z625">
        <v>686</v>
      </c>
      <c r="AA625">
        <v>655.1</v>
      </c>
      <c r="AB625">
        <v>745.75</v>
      </c>
      <c r="AC625" s="2">
        <f>(Table2[[#This Row],[Close Price]]/Table2[[#This Row],[Day Low]])-1</f>
        <v>4.4642857142858094E-3</v>
      </c>
      <c r="AD625" s="2">
        <f>(Table2[[#This Row],[Day High]]/Table2[[#This Row],[Close Price]])-1</f>
        <v>1.6296296296296253E-2</v>
      </c>
      <c r="AE625" s="2">
        <f>(Table2[[#This Row],[Close Price]]/Table2[[#This Row],[Current Week Low]])-1</f>
        <v>4.4642857142858094E-3</v>
      </c>
      <c r="AF625" s="2">
        <f>(Table2[[#This Row],[Current Week High]]/Table2[[#This Row],[Close Price]])-1</f>
        <v>1.6296296296296253E-2</v>
      </c>
      <c r="AG625" s="2">
        <f>(Table2[[#This Row],[Close Price]]/Table2[[#This Row],[Current Month Low]])-1</f>
        <v>3.0377041673026905E-2</v>
      </c>
      <c r="AH625" s="2">
        <f>(Table2[[#This Row],[Current Month High]]/Table2[[#This Row],[Close Price]])-1</f>
        <v>0.10481481481481492</v>
      </c>
      <c r="AI625">
        <v>24.296296296296301</v>
      </c>
      <c r="AJ625">
        <v>12.518753125520901</v>
      </c>
      <c r="AK625" t="str">
        <f>IF(AND(Table2[[#This Row],[20D EMA]]&gt;Table2[[#This Row],[50D EMA]],Table2[[#This Row],[50D EMA]]&gt;Table2[[#This Row],[200D EMA]]),"Uptrend","Downtrend/NoTrend")</f>
        <v>Downtrend/NoTrend</v>
      </c>
      <c r="AL625">
        <v>0.05</v>
      </c>
      <c r="AM625" t="s">
        <v>10340</v>
      </c>
      <c r="AN625">
        <v>-0.79</v>
      </c>
      <c r="AO625" t="s">
        <v>10339</v>
      </c>
      <c r="AP625">
        <v>2.9640532577861999E-2</v>
      </c>
      <c r="AQ625">
        <f>(Table2[[#This Row],[Sharpe Ratio]]-AVERAGE(Table2[Sharpe Ratio]))/_xlfn.STDEV.P(Table2[Sharpe Ratio])</f>
        <v>-0.41255387348301198</v>
      </c>
      <c r="AR6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5">
        <f>_xlfn.RANK.AVG(Table2[[#This Row],[1Y Return vs Nifty Z-Score]],Table2[1Y Return vs Nifty Z-Score])</f>
        <v>706</v>
      </c>
      <c r="AT625">
        <f>_xlfn.RANK.AVG(Table2[[#This Row],[6M Return vs Nifty Z-Score]],Table2[6M Return vs Nifty Z-Score])</f>
        <v>569</v>
      </c>
      <c r="AU625">
        <f>_xlfn.RANK.AVG(Table2[[#This Row],[Sharpe Ratio Z-Score]],Table2[Sharpe Ratio Z-Score])</f>
        <v>452</v>
      </c>
      <c r="AV625">
        <f>(Table2[[#This Row],[Rank 1Y]]+Table2[[#This Row],[Rank 6M]]+Table2[[#This Row],[Rank Sharpe]])/3</f>
        <v>575.66666666666663</v>
      </c>
    </row>
    <row r="626" spans="1:48" x14ac:dyDescent="0.3">
      <c r="A626" t="s">
        <v>775</v>
      </c>
      <c r="B626" t="s">
        <v>776</v>
      </c>
      <c r="C626" t="s">
        <v>10295</v>
      </c>
      <c r="D626" t="s">
        <v>54</v>
      </c>
      <c r="E626">
        <v>21527.030222775</v>
      </c>
      <c r="F626">
        <v>736.05</v>
      </c>
      <c r="G626">
        <v>-32.624663752861601</v>
      </c>
      <c r="H626">
        <f>(Table2[[#This Row],[1Y Return vs Nifty]]-AVERAGE(Table2[1Y Return vs Nifty]))/_xlfn.STDEV.P(Table2[1Y Return vs Nifty])</f>
        <v>-0.97466502166166891</v>
      </c>
      <c r="I626">
        <v>0.15874616660214599</v>
      </c>
      <c r="J626">
        <f>(Table2[[#This Row],[1M Return vs Nifty]]-AVERAGE(Table2[1M Return vs Nifty]))/_xlfn.STDEV.P(Table2[1M Return vs Nifty])</f>
        <v>-0.12918751653567415</v>
      </c>
      <c r="K626">
        <v>-10.9203745090625</v>
      </c>
      <c r="L626">
        <f>(Table2[[#This Row],[6M Return vs Nifty]]-AVERAGE(Table2[6M Return vs Nifty]))/_xlfn.STDEV.P(Table2[6M Return vs Nifty])</f>
        <v>-0.60480646713518349</v>
      </c>
      <c r="M626">
        <v>1.3640992293749801</v>
      </c>
      <c r="N626">
        <f>(Table2[[#This Row],[1W Return vs Nifty]]-AVERAGE(Table2[1W Return vs Nifty]))/_xlfn.STDEV.P(Table2[1W Return vs Nifty])</f>
        <v>0.13362092016054042</v>
      </c>
      <c r="O626">
        <v>731.48</v>
      </c>
      <c r="P626">
        <v>747.31084687350904</v>
      </c>
      <c r="Q626">
        <v>732.18950862360396</v>
      </c>
      <c r="R626">
        <v>58.269805188391501</v>
      </c>
      <c r="S626" s="2">
        <f>(Table2[[#This Row],[Close Price]]-Table2[[#This Row],[20D EMA]])/Table2[[#This Row],[20D EMA]]</f>
        <v>6.2476075900912342E-3</v>
      </c>
      <c r="T626" s="2">
        <f>(Table2[[#This Row],[Close Price]]-Table2[[#This Row],[50D EMA]])/Table2[[#This Row],[50D EMA]]</f>
        <v>-1.5068491138086089E-2</v>
      </c>
      <c r="U626" s="2">
        <f>(Table2[[#This Row],[Close Price]]-Table2[[#This Row],[200D EMA]])/Table2[[#This Row],[200D EMA]]</f>
        <v>5.2725303093362928E-3</v>
      </c>
      <c r="V626">
        <v>0.64682747138598495</v>
      </c>
      <c r="W626">
        <v>731.5</v>
      </c>
      <c r="X626">
        <v>742.2</v>
      </c>
      <c r="Y626">
        <v>731.5</v>
      </c>
      <c r="Z626">
        <v>742.2</v>
      </c>
      <c r="AA626">
        <v>687.05</v>
      </c>
      <c r="AB626">
        <v>785</v>
      </c>
      <c r="AC626" s="2">
        <f>(Table2[[#This Row],[Close Price]]/Table2[[#This Row],[Day Low]])-1</f>
        <v>6.2200956937799035E-3</v>
      </c>
      <c r="AD626" s="2">
        <f>(Table2[[#This Row],[Day High]]/Table2[[#This Row],[Close Price]])-1</f>
        <v>8.355410637864491E-3</v>
      </c>
      <c r="AE626" s="2">
        <f>(Table2[[#This Row],[Close Price]]/Table2[[#This Row],[Current Week Low]])-1</f>
        <v>6.2200956937799035E-3</v>
      </c>
      <c r="AF626" s="2">
        <f>(Table2[[#This Row],[Current Week High]]/Table2[[#This Row],[Close Price]])-1</f>
        <v>8.355410637864491E-3</v>
      </c>
      <c r="AG626" s="2">
        <f>(Table2[[#This Row],[Close Price]]/Table2[[#This Row],[Current Month Low]])-1</f>
        <v>7.1319409067753359E-2</v>
      </c>
      <c r="AH626" s="2">
        <f>(Table2[[#This Row],[Current Month High]]/Table2[[#This Row],[Close Price]])-1</f>
        <v>6.6503634263976652E-2</v>
      </c>
      <c r="AI626">
        <v>17.2135045173561</v>
      </c>
      <c r="AJ626">
        <v>22.664777935172001</v>
      </c>
      <c r="AK626" t="str">
        <f>IF(AND(Table2[[#This Row],[20D EMA]]&gt;Table2[[#This Row],[50D EMA]],Table2[[#This Row],[50D EMA]]&gt;Table2[[#This Row],[200D EMA]]),"Uptrend","Downtrend/NoTrend")</f>
        <v>Downtrend/NoTrend</v>
      </c>
      <c r="AL626">
        <v>-0.08</v>
      </c>
      <c r="AM626" t="s">
        <v>10339</v>
      </c>
      <c r="AN626">
        <v>2.04</v>
      </c>
      <c r="AO626" t="s">
        <v>10340</v>
      </c>
      <c r="AQ626">
        <f>(Table2[[#This Row],[Sharpe Ratio]]-AVERAGE(Table2[Sharpe Ratio]))/_xlfn.STDEV.P(Table2[Sharpe Ratio])</f>
        <v>-0.75063663777647549</v>
      </c>
      <c r="AR6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6">
        <f>_xlfn.RANK.AVG(Table2[[#This Row],[1Y Return vs Nifty Z-Score]],Table2[1Y Return vs Nifty Z-Score])</f>
        <v>664</v>
      </c>
      <c r="AT626">
        <f>_xlfn.RANK.AVG(Table2[[#This Row],[6M Return vs Nifty Z-Score]],Table2[6M Return vs Nifty Z-Score])</f>
        <v>522</v>
      </c>
      <c r="AU626">
        <f>_xlfn.RANK.AVG(Table2[[#This Row],[Sharpe Ratio Z-Score]],Table2[Sharpe Ratio Z-Score])</f>
        <v>547.5</v>
      </c>
      <c r="AV626">
        <f>(Table2[[#This Row],[Rank 1Y]]+Table2[[#This Row],[Rank 6M]]+Table2[[#This Row],[Rank Sharpe]])/3</f>
        <v>577.83333333333337</v>
      </c>
    </row>
    <row r="627" spans="1:48" x14ac:dyDescent="0.3">
      <c r="A627" t="s">
        <v>843</v>
      </c>
      <c r="B627" t="s">
        <v>844</v>
      </c>
      <c r="C627" t="s">
        <v>628</v>
      </c>
      <c r="D627" t="s">
        <v>628</v>
      </c>
      <c r="E627">
        <v>18825.34359303</v>
      </c>
      <c r="F627">
        <v>37.409999999999997</v>
      </c>
      <c r="G627">
        <v>-28.0227239937281</v>
      </c>
      <c r="H627">
        <f>(Table2[[#This Row],[1Y Return vs Nifty]]-AVERAGE(Table2[1Y Return vs Nifty]))/_xlfn.STDEV.P(Table2[1Y Return vs Nifty])</f>
        <v>-0.90168326385271935</v>
      </c>
      <c r="I627">
        <v>0.17444218060241101</v>
      </c>
      <c r="J627">
        <f>(Table2[[#This Row],[1M Return vs Nifty]]-AVERAGE(Table2[1M Return vs Nifty]))/_xlfn.STDEV.P(Table2[1M Return vs Nifty])</f>
        <v>-0.12771114207912959</v>
      </c>
      <c r="K627">
        <v>-28.419325148458299</v>
      </c>
      <c r="L627">
        <f>(Table2[[#This Row],[6M Return vs Nifty]]-AVERAGE(Table2[6M Return vs Nifty]))/_xlfn.STDEV.P(Table2[6M Return vs Nifty])</f>
        <v>-1.2052515017754513</v>
      </c>
      <c r="M627">
        <v>-0.466829814349834</v>
      </c>
      <c r="N627">
        <f>(Table2[[#This Row],[1W Return vs Nifty]]-AVERAGE(Table2[1W Return vs Nifty]))/_xlfn.STDEV.P(Table2[1W Return vs Nifty])</f>
        <v>-0.25838607197421254</v>
      </c>
      <c r="O627">
        <v>37.69</v>
      </c>
      <c r="P627">
        <v>37.947467509700402</v>
      </c>
      <c r="Q627">
        <v>38.368535123347797</v>
      </c>
      <c r="R627">
        <v>45.764270298507903</v>
      </c>
      <c r="S627" s="2">
        <f>(Table2[[#This Row],[Close Price]]-Table2[[#This Row],[20D EMA]])/Table2[[#This Row],[20D EMA]]</f>
        <v>-7.4290262669143318E-3</v>
      </c>
      <c r="T627" s="2">
        <f>(Table2[[#This Row],[Close Price]]-Table2[[#This Row],[50D EMA]])/Table2[[#This Row],[50D EMA]]</f>
        <v>-1.4163461884854754E-2</v>
      </c>
      <c r="U627" s="2">
        <f>(Table2[[#This Row],[Close Price]]-Table2[[#This Row],[200D EMA]])/Table2[[#This Row],[200D EMA]]</f>
        <v>-2.4982322631455341E-2</v>
      </c>
      <c r="V627">
        <v>0.511898660092313</v>
      </c>
      <c r="W627">
        <v>37.32</v>
      </c>
      <c r="X627">
        <v>37.99</v>
      </c>
      <c r="Y627">
        <v>37.32</v>
      </c>
      <c r="Z627">
        <v>37.99</v>
      </c>
      <c r="AA627">
        <v>36.4</v>
      </c>
      <c r="AB627">
        <v>39.75</v>
      </c>
      <c r="AC627" s="2">
        <f>(Table2[[#This Row],[Close Price]]/Table2[[#This Row],[Day Low]])-1</f>
        <v>2.411575562700774E-3</v>
      </c>
      <c r="AD627" s="2">
        <f>(Table2[[#This Row],[Day High]]/Table2[[#This Row],[Close Price]])-1</f>
        <v>1.5503875968992498E-2</v>
      </c>
      <c r="AE627" s="2">
        <f>(Table2[[#This Row],[Close Price]]/Table2[[#This Row],[Current Week Low]])-1</f>
        <v>2.411575562700774E-3</v>
      </c>
      <c r="AF627" s="2">
        <f>(Table2[[#This Row],[Current Week High]]/Table2[[#This Row],[Close Price]])-1</f>
        <v>1.5503875968992498E-2</v>
      </c>
      <c r="AG627" s="2">
        <f>(Table2[[#This Row],[Close Price]]/Table2[[#This Row],[Current Month Low]])-1</f>
        <v>2.7747252747252649E-2</v>
      </c>
      <c r="AH627" s="2">
        <f>(Table2[[#This Row],[Current Month High]]/Table2[[#This Row],[Close Price]])-1</f>
        <v>6.255012028869289E-2</v>
      </c>
      <c r="AI627">
        <v>41.406041165463698</v>
      </c>
      <c r="AJ627">
        <v>15.4629629629629</v>
      </c>
      <c r="AK627" t="str">
        <f>IF(AND(Table2[[#This Row],[20D EMA]]&gt;Table2[[#This Row],[50D EMA]],Table2[[#This Row],[50D EMA]]&gt;Table2[[#This Row],[200D EMA]]),"Uptrend","Downtrend/NoTrend")</f>
        <v>Downtrend/NoTrend</v>
      </c>
      <c r="AL627">
        <v>-7.0000000000000007E-2</v>
      </c>
      <c r="AM627" t="s">
        <v>10339</v>
      </c>
      <c r="AN627">
        <v>-3.68</v>
      </c>
      <c r="AO627" t="s">
        <v>10339</v>
      </c>
      <c r="AP627">
        <v>4.3776915831360001E-2</v>
      </c>
      <c r="AQ627">
        <f>(Table2[[#This Row],[Sharpe Ratio]]-AVERAGE(Table2[Sharpe Ratio]))/_xlfn.STDEV.P(Table2[Sharpe Ratio])</f>
        <v>-0.25131292698854912</v>
      </c>
      <c r="AR6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7">
        <f>_xlfn.RANK.AVG(Table2[[#This Row],[1Y Return vs Nifty Z-Score]],Table2[1Y Return vs Nifty Z-Score])</f>
        <v>634</v>
      </c>
      <c r="AT627">
        <f>_xlfn.RANK.AVG(Table2[[#This Row],[6M Return vs Nifty Z-Score]],Table2[6M Return vs Nifty Z-Score])</f>
        <v>688</v>
      </c>
      <c r="AU627">
        <f>_xlfn.RANK.AVG(Table2[[#This Row],[Sharpe Ratio Z-Score]],Table2[Sharpe Ratio Z-Score])</f>
        <v>415</v>
      </c>
      <c r="AV627">
        <f>(Table2[[#This Row],[Rank 1Y]]+Table2[[#This Row],[Rank 6M]]+Table2[[#This Row],[Rank Sharpe]])/3</f>
        <v>579</v>
      </c>
    </row>
    <row r="628" spans="1:48" x14ac:dyDescent="0.3">
      <c r="A628" t="s">
        <v>1994</v>
      </c>
      <c r="B628" t="s">
        <v>1995</v>
      </c>
      <c r="C628" t="s">
        <v>10305</v>
      </c>
      <c r="D628" t="s">
        <v>133</v>
      </c>
      <c r="E628">
        <v>3333.965520405</v>
      </c>
      <c r="F628">
        <v>506.35</v>
      </c>
      <c r="G628">
        <v>-25.319622652066698</v>
      </c>
      <c r="H628">
        <f>(Table2[[#This Row],[1Y Return vs Nifty]]-AVERAGE(Table2[1Y Return vs Nifty]))/_xlfn.STDEV.P(Table2[1Y Return vs Nifty])</f>
        <v>-0.85881501746625988</v>
      </c>
      <c r="I628">
        <v>-2.0955003215252201</v>
      </c>
      <c r="J628">
        <f>(Table2[[#This Row],[1M Return vs Nifty]]-AVERAGE(Table2[1M Return vs Nifty]))/_xlfn.STDEV.P(Table2[1M Return vs Nifty])</f>
        <v>-0.3412230010714461</v>
      </c>
      <c r="K628">
        <v>-16.3333609413075</v>
      </c>
      <c r="L628">
        <f>(Table2[[#This Row],[6M Return vs Nifty]]-AVERAGE(Table2[6M Return vs Nifty]))/_xlfn.STDEV.P(Table2[6M Return vs Nifty])</f>
        <v>-0.79054336603810371</v>
      </c>
      <c r="M628">
        <v>3.5546115639146798</v>
      </c>
      <c r="N628">
        <f>(Table2[[#This Row],[1W Return vs Nifty]]-AVERAGE(Table2[1W Return vs Nifty]))/_xlfn.STDEV.P(Table2[1W Return vs Nifty])</f>
        <v>0.60261569330044595</v>
      </c>
      <c r="O628">
        <v>502.63</v>
      </c>
      <c r="P628">
        <v>508.75054418792502</v>
      </c>
      <c r="Q628">
        <v>511.10548627540101</v>
      </c>
      <c r="R628">
        <v>54.101164800446398</v>
      </c>
      <c r="S628" s="2">
        <f>(Table2[[#This Row],[Close Price]]-Table2[[#This Row],[20D EMA]])/Table2[[#This Row],[20D EMA]]</f>
        <v>7.4010703698546192E-3</v>
      </c>
      <c r="T628" s="2">
        <f>(Table2[[#This Row],[Close Price]]-Table2[[#This Row],[50D EMA]])/Table2[[#This Row],[50D EMA]]</f>
        <v>-4.7185093271138933E-3</v>
      </c>
      <c r="U628" s="2">
        <f>(Table2[[#This Row],[Close Price]]-Table2[[#This Row],[200D EMA]])/Table2[[#This Row],[200D EMA]]</f>
        <v>-9.304314672996028E-3</v>
      </c>
      <c r="V628">
        <v>1.03293003648082</v>
      </c>
      <c r="W628">
        <v>495.1</v>
      </c>
      <c r="X628">
        <v>522.70000000000005</v>
      </c>
      <c r="Y628">
        <v>495.1</v>
      </c>
      <c r="Z628">
        <v>522.70000000000005</v>
      </c>
      <c r="AA628">
        <v>425</v>
      </c>
      <c r="AB628">
        <v>527.79999999999995</v>
      </c>
      <c r="AC628" s="2">
        <f>(Table2[[#This Row],[Close Price]]/Table2[[#This Row],[Day Low]])-1</f>
        <v>2.2722682286406837E-2</v>
      </c>
      <c r="AD628" s="2">
        <f>(Table2[[#This Row],[Day High]]/Table2[[#This Row],[Close Price]])-1</f>
        <v>3.2289918040880883E-2</v>
      </c>
      <c r="AE628" s="2">
        <f>(Table2[[#This Row],[Close Price]]/Table2[[#This Row],[Current Week Low]])-1</f>
        <v>2.2722682286406837E-2</v>
      </c>
      <c r="AF628" s="2">
        <f>(Table2[[#This Row],[Current Week High]]/Table2[[#This Row],[Close Price]])-1</f>
        <v>3.2289918040880883E-2</v>
      </c>
      <c r="AG628" s="2">
        <f>(Table2[[#This Row],[Close Price]]/Table2[[#This Row],[Current Month Low]])-1</f>
        <v>0.19141176470588239</v>
      </c>
      <c r="AH628" s="2">
        <f>(Table2[[#This Row],[Current Month High]]/Table2[[#This Row],[Close Price]])-1</f>
        <v>4.2362002567393864E-2</v>
      </c>
      <c r="AI628">
        <v>22.444949145847701</v>
      </c>
      <c r="AJ628">
        <v>19.141176470588199</v>
      </c>
      <c r="AK628" t="str">
        <f>IF(AND(Table2[[#This Row],[20D EMA]]&gt;Table2[[#This Row],[50D EMA]],Table2[[#This Row],[50D EMA]]&gt;Table2[[#This Row],[200D EMA]]),"Uptrend","Downtrend/NoTrend")</f>
        <v>Downtrend/NoTrend</v>
      </c>
      <c r="AL628">
        <v>-0.03</v>
      </c>
      <c r="AM628" t="s">
        <v>10339</v>
      </c>
      <c r="AN628">
        <v>2.94</v>
      </c>
      <c r="AO628" t="s">
        <v>10340</v>
      </c>
      <c r="AQ628">
        <f>(Table2[[#This Row],[Sharpe Ratio]]-AVERAGE(Table2[Sharpe Ratio]))/_xlfn.STDEV.P(Table2[Sharpe Ratio])</f>
        <v>-0.75063663777647549</v>
      </c>
      <c r="AR6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8">
        <f>_xlfn.RANK.AVG(Table2[[#This Row],[1Y Return vs Nifty Z-Score]],Table2[1Y Return vs Nifty Z-Score])</f>
        <v>615</v>
      </c>
      <c r="AT628">
        <f>_xlfn.RANK.AVG(Table2[[#This Row],[6M Return vs Nifty Z-Score]],Table2[6M Return vs Nifty Z-Score])</f>
        <v>583</v>
      </c>
      <c r="AU628">
        <f>_xlfn.RANK.AVG(Table2[[#This Row],[Sharpe Ratio Z-Score]],Table2[Sharpe Ratio Z-Score])</f>
        <v>547.5</v>
      </c>
      <c r="AV628">
        <f>(Table2[[#This Row],[Rank 1Y]]+Table2[[#This Row],[Rank 6M]]+Table2[[#This Row],[Rank Sharpe]])/3</f>
        <v>581.83333333333337</v>
      </c>
    </row>
    <row r="629" spans="1:48" x14ac:dyDescent="0.3">
      <c r="A629" t="s">
        <v>249</v>
      </c>
      <c r="B629" t="s">
        <v>250</v>
      </c>
      <c r="C629" t="s">
        <v>10295</v>
      </c>
      <c r="D629" t="s">
        <v>24</v>
      </c>
      <c r="E629">
        <v>107828.82977685001</v>
      </c>
      <c r="F629">
        <v>1384.5</v>
      </c>
      <c r="G629">
        <v>-31.5888364083984</v>
      </c>
      <c r="H629">
        <f>(Table2[[#This Row],[1Y Return vs Nifty]]-AVERAGE(Table2[1Y Return vs Nifty]))/_xlfn.STDEV.P(Table2[1Y Return vs Nifty])</f>
        <v>-0.95823792692722265</v>
      </c>
      <c r="I629">
        <v>0.79451808206414698</v>
      </c>
      <c r="J629">
        <f>(Table2[[#This Row],[1M Return vs Nifty]]-AVERAGE(Table2[1M Return vs Nifty]))/_xlfn.STDEV.P(Table2[1M Return vs Nifty])</f>
        <v>-6.9386511251107119E-2</v>
      </c>
      <c r="K629">
        <v>-18.648878691924502</v>
      </c>
      <c r="L629">
        <f>(Table2[[#This Row],[6M Return vs Nifty]]-AVERAGE(Table2[6M Return vs Nifty]))/_xlfn.STDEV.P(Table2[6M Return vs Nifty])</f>
        <v>-0.86999619521800164</v>
      </c>
      <c r="M629">
        <v>-0.51695100345183298</v>
      </c>
      <c r="N629">
        <f>(Table2[[#This Row],[1W Return vs Nifty]]-AVERAGE(Table2[1W Return vs Nifty]))/_xlfn.STDEV.P(Table2[1W Return vs Nifty])</f>
        <v>-0.26911715773061112</v>
      </c>
      <c r="O629">
        <v>1382.18</v>
      </c>
      <c r="P629">
        <v>1410.94074181531</v>
      </c>
      <c r="Q629">
        <v>1442.1235855750101</v>
      </c>
      <c r="R629">
        <v>55.491563752062703</v>
      </c>
      <c r="S629" s="2">
        <f>(Table2[[#This Row],[Close Price]]-Table2[[#This Row],[20D EMA]])/Table2[[#This Row],[20D EMA]]</f>
        <v>1.6785078643880944E-3</v>
      </c>
      <c r="T629" s="2">
        <f>(Table2[[#This Row],[Close Price]]-Table2[[#This Row],[50D EMA]])/Table2[[#This Row],[50D EMA]]</f>
        <v>-1.8739796103195309E-2</v>
      </c>
      <c r="U629" s="2">
        <f>(Table2[[#This Row],[Close Price]]-Table2[[#This Row],[200D EMA]])/Table2[[#This Row],[200D EMA]]</f>
        <v>-3.9957453127731885E-2</v>
      </c>
      <c r="V629">
        <v>1.03401866720085</v>
      </c>
      <c r="W629">
        <v>1379.8</v>
      </c>
      <c r="X629">
        <v>1395.55</v>
      </c>
      <c r="Y629">
        <v>1379.8</v>
      </c>
      <c r="Z629">
        <v>1395.55</v>
      </c>
      <c r="AA629">
        <v>1329.2</v>
      </c>
      <c r="AB629">
        <v>1440</v>
      </c>
      <c r="AC629" s="2">
        <f>(Table2[[#This Row],[Close Price]]/Table2[[#This Row],[Day Low]])-1</f>
        <v>3.4062907667777864E-3</v>
      </c>
      <c r="AD629" s="2">
        <f>(Table2[[#This Row],[Day High]]/Table2[[#This Row],[Close Price]])-1</f>
        <v>7.9812206572769107E-3</v>
      </c>
      <c r="AE629" s="2">
        <f>(Table2[[#This Row],[Close Price]]/Table2[[#This Row],[Current Week Low]])-1</f>
        <v>3.4062907667777864E-3</v>
      </c>
      <c r="AF629" s="2">
        <f>(Table2[[#This Row],[Current Week High]]/Table2[[#This Row],[Close Price]])-1</f>
        <v>7.9812206572769107E-3</v>
      </c>
      <c r="AG629" s="2">
        <f>(Table2[[#This Row],[Close Price]]/Table2[[#This Row],[Current Month Low]])-1</f>
        <v>4.1603972314173898E-2</v>
      </c>
      <c r="AH629" s="2">
        <f>(Table2[[#This Row],[Current Month High]]/Table2[[#This Row],[Close Price]])-1</f>
        <v>4.008667388949072E-2</v>
      </c>
      <c r="AI629">
        <v>22.390754785120901</v>
      </c>
      <c r="AJ629">
        <v>4.1603972314173898</v>
      </c>
      <c r="AK629" t="str">
        <f>IF(AND(Table2[[#This Row],[20D EMA]]&gt;Table2[[#This Row],[50D EMA]],Table2[[#This Row],[50D EMA]]&gt;Table2[[#This Row],[200D EMA]]),"Uptrend","Downtrend/NoTrend")</f>
        <v>Downtrend/NoTrend</v>
      </c>
      <c r="AL629">
        <v>-0.12</v>
      </c>
      <c r="AM629" t="s">
        <v>10339</v>
      </c>
      <c r="AN629">
        <v>2.93</v>
      </c>
      <c r="AO629" t="s">
        <v>10340</v>
      </c>
      <c r="AP629">
        <v>1.8887036376631E-2</v>
      </c>
      <c r="AQ629">
        <f>(Table2[[#This Row],[Sharpe Ratio]]-AVERAGE(Table2[Sharpe Ratio]))/_xlfn.STDEV.P(Table2[Sharpe Ratio])</f>
        <v>-0.53520928502061638</v>
      </c>
      <c r="AR6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9">
        <f>_xlfn.RANK.AVG(Table2[[#This Row],[1Y Return vs Nifty Z-Score]],Table2[1Y Return vs Nifty Z-Score])</f>
        <v>656</v>
      </c>
      <c r="AT629">
        <f>_xlfn.RANK.AVG(Table2[[#This Row],[6M Return vs Nifty Z-Score]],Table2[6M Return vs Nifty Z-Score])</f>
        <v>610</v>
      </c>
      <c r="AU629">
        <f>_xlfn.RANK.AVG(Table2[[#This Row],[Sharpe Ratio Z-Score]],Table2[Sharpe Ratio Z-Score])</f>
        <v>481</v>
      </c>
      <c r="AV629">
        <f>(Table2[[#This Row],[Rank 1Y]]+Table2[[#This Row],[Rank 6M]]+Table2[[#This Row],[Rank Sharpe]])/3</f>
        <v>582.33333333333337</v>
      </c>
    </row>
    <row r="630" spans="1:48" x14ac:dyDescent="0.3">
      <c r="A630" t="s">
        <v>432</v>
      </c>
      <c r="B630" t="s">
        <v>433</v>
      </c>
      <c r="C630" t="s">
        <v>10297</v>
      </c>
      <c r="D630" t="s">
        <v>186</v>
      </c>
      <c r="E630">
        <v>55151.277375040001</v>
      </c>
      <c r="F630">
        <v>16990.150000000001</v>
      </c>
      <c r="G630">
        <v>-26.3602141358677</v>
      </c>
      <c r="H630">
        <f>(Table2[[#This Row],[1Y Return vs Nifty]]-AVERAGE(Table2[1Y Return vs Nifty]))/_xlfn.STDEV.P(Table2[1Y Return vs Nifty])</f>
        <v>-0.87531766626736451</v>
      </c>
      <c r="I630">
        <v>-1.82104312099665</v>
      </c>
      <c r="J630">
        <f>(Table2[[#This Row],[1M Return vs Nifty]]-AVERAGE(Table2[1M Return vs Nifty]))/_xlfn.STDEV.P(Table2[1M Return vs Nifty])</f>
        <v>-0.31540742775020303</v>
      </c>
      <c r="K630">
        <v>-9.9364215953169097</v>
      </c>
      <c r="L630">
        <f>(Table2[[#This Row],[6M Return vs Nifty]]-AVERAGE(Table2[6M Return vs Nifty]))/_xlfn.STDEV.P(Table2[6M Return vs Nifty])</f>
        <v>-0.57104389167832958</v>
      </c>
      <c r="M630">
        <v>-0.33833510141283701</v>
      </c>
      <c r="N630">
        <f>(Table2[[#This Row],[1W Return vs Nifty]]-AVERAGE(Table2[1W Return vs Nifty]))/_xlfn.STDEV.P(Table2[1W Return vs Nifty])</f>
        <v>-0.23087499714786261</v>
      </c>
      <c r="O630">
        <v>16984.18</v>
      </c>
      <c r="P630">
        <v>16816.3746541369</v>
      </c>
      <c r="Q630">
        <v>16472.5876937225</v>
      </c>
      <c r="R630">
        <v>48.971337937892898</v>
      </c>
      <c r="S630" s="2">
        <f>(Table2[[#This Row],[Close Price]]-Table2[[#This Row],[20D EMA]])/Table2[[#This Row],[20D EMA]]</f>
        <v>3.5150357568049587E-4</v>
      </c>
      <c r="T630" s="2">
        <f>(Table2[[#This Row],[Close Price]]-Table2[[#This Row],[50D EMA]])/Table2[[#This Row],[50D EMA]]</f>
        <v>1.0333698519279356E-2</v>
      </c>
      <c r="U630" s="2">
        <f>(Table2[[#This Row],[Close Price]]-Table2[[#This Row],[200D EMA]])/Table2[[#This Row],[200D EMA]]</f>
        <v>3.1419611532846038E-2</v>
      </c>
      <c r="V630">
        <v>0.74590317103092996</v>
      </c>
      <c r="W630">
        <v>16886.2</v>
      </c>
      <c r="X630">
        <v>17433.900000000001</v>
      </c>
      <c r="Y630">
        <v>16886.2</v>
      </c>
      <c r="Z630">
        <v>17433.900000000001</v>
      </c>
      <c r="AA630">
        <v>16405.099999999999</v>
      </c>
      <c r="AB630">
        <v>17498</v>
      </c>
      <c r="AC630" s="2">
        <f>(Table2[[#This Row],[Close Price]]/Table2[[#This Row],[Day Low]])-1</f>
        <v>6.1559142968814484E-3</v>
      </c>
      <c r="AD630" s="2">
        <f>(Table2[[#This Row],[Day High]]/Table2[[#This Row],[Close Price]])-1</f>
        <v>2.6118074295989224E-2</v>
      </c>
      <c r="AE630" s="2">
        <f>(Table2[[#This Row],[Close Price]]/Table2[[#This Row],[Current Week Low]])-1</f>
        <v>6.1559142968814484E-3</v>
      </c>
      <c r="AF630" s="2">
        <f>(Table2[[#This Row],[Current Week High]]/Table2[[#This Row],[Close Price]])-1</f>
        <v>2.6118074295989224E-2</v>
      </c>
      <c r="AG630" s="2">
        <f>(Table2[[#This Row],[Close Price]]/Table2[[#This Row],[Current Month Low]])-1</f>
        <v>3.5662690260955587E-2</v>
      </c>
      <c r="AH630" s="2">
        <f>(Table2[[#This Row],[Current Month High]]/Table2[[#This Row],[Close Price]])-1</f>
        <v>2.9890848521054725E-2</v>
      </c>
      <c r="AI630">
        <v>13.300942016403599</v>
      </c>
      <c r="AJ630">
        <v>10.7181956807903</v>
      </c>
      <c r="AK630" t="str">
        <f>IF(AND(Table2[[#This Row],[20D EMA]]&gt;Table2[[#This Row],[50D EMA]],Table2[[#This Row],[50D EMA]]&gt;Table2[[#This Row],[200D EMA]]),"Uptrend","Downtrend/NoTrend")</f>
        <v>Uptrend</v>
      </c>
      <c r="AL630">
        <v>-7.0000000000000007E-2</v>
      </c>
      <c r="AM630" t="s">
        <v>10339</v>
      </c>
      <c r="AN630">
        <v>-1.41</v>
      </c>
      <c r="AO630" t="s">
        <v>10339</v>
      </c>
      <c r="AP630">
        <v>-2.0786471041226998E-2</v>
      </c>
      <c r="AQ630">
        <f>(Table2[[#This Row],[Sharpe Ratio]]-AVERAGE(Table2[Sharpe Ratio]))/_xlfn.STDEV.P(Table2[Sharpe Ratio])</f>
        <v>-0.98772912493282305</v>
      </c>
      <c r="AR6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-2.9803731077765829</v>
      </c>
      <c r="AS630">
        <f>_xlfn.RANK.AVG(Table2[[#This Row],[1Y Return vs Nifty Z-Score]],Table2[1Y Return vs Nifty Z-Score])</f>
        <v>626</v>
      </c>
      <c r="AT630">
        <f>_xlfn.RANK.AVG(Table2[[#This Row],[6M Return vs Nifty Z-Score]],Table2[6M Return vs Nifty Z-Score])</f>
        <v>513</v>
      </c>
      <c r="AU630">
        <f>_xlfn.RANK.AVG(Table2[[#This Row],[Sharpe Ratio Z-Score]],Table2[Sharpe Ratio Z-Score])</f>
        <v>611</v>
      </c>
      <c r="AV630">
        <f>(Table2[[#This Row],[Rank 1Y]]+Table2[[#This Row],[Rank 6M]]+Table2[[#This Row],[Rank Sharpe]])/3</f>
        <v>583.33333333333337</v>
      </c>
    </row>
    <row r="631" spans="1:48" x14ac:dyDescent="0.3">
      <c r="A631" t="s">
        <v>2262</v>
      </c>
      <c r="B631" t="s">
        <v>2263</v>
      </c>
      <c r="C631" t="s">
        <v>10311</v>
      </c>
      <c r="D631" t="s">
        <v>1908</v>
      </c>
      <c r="E631">
        <v>2510.17253721</v>
      </c>
      <c r="F631">
        <v>52.65</v>
      </c>
      <c r="G631">
        <v>-6.0818621025556601</v>
      </c>
      <c r="H631">
        <f>(Table2[[#This Row],[1Y Return vs Nifty]]-AVERAGE(Table2[1Y Return vs Nifty]))/_xlfn.STDEV.P(Table2[1Y Return vs Nifty])</f>
        <v>-0.55372506525112297</v>
      </c>
      <c r="I631">
        <v>-3.8767534862135702</v>
      </c>
      <c r="J631">
        <f>(Table2[[#This Row],[1M Return vs Nifty]]-AVERAGE(Table2[1M Return vs Nifty]))/_xlfn.STDEV.P(Table2[1M Return vs Nifty])</f>
        <v>-0.50876851122074795</v>
      </c>
      <c r="K631">
        <v>-23.057334198231999</v>
      </c>
      <c r="L631">
        <f>(Table2[[#This Row],[6M Return vs Nifty]]-AVERAGE(Table2[6M Return vs Nifty]))/_xlfn.STDEV.P(Table2[6M Return vs Nifty])</f>
        <v>-1.021264421167251</v>
      </c>
      <c r="M631">
        <v>2.56041061202205</v>
      </c>
      <c r="N631">
        <f>(Table2[[#This Row],[1W Return vs Nifty]]-AVERAGE(Table2[1W Return vs Nifty]))/_xlfn.STDEV.P(Table2[1W Return vs Nifty])</f>
        <v>0.38975450893905222</v>
      </c>
      <c r="O631">
        <v>52.71</v>
      </c>
      <c r="P631">
        <v>53.016948881209601</v>
      </c>
      <c r="Q631">
        <v>51.8300045283871</v>
      </c>
      <c r="R631">
        <v>50.989559106291999</v>
      </c>
      <c r="S631" s="2">
        <f>(Table2[[#This Row],[Close Price]]-Table2[[#This Row],[20D EMA]])/Table2[[#This Row],[20D EMA]]</f>
        <v>-1.1383039271485919E-3</v>
      </c>
      <c r="T631" s="2">
        <f>(Table2[[#This Row],[Close Price]]-Table2[[#This Row],[50D EMA]])/Table2[[#This Row],[50D EMA]]</f>
        <v>-6.9213504162940797E-3</v>
      </c>
      <c r="U631" s="2">
        <f>(Table2[[#This Row],[Close Price]]-Table2[[#This Row],[200D EMA]])/Table2[[#This Row],[200D EMA]]</f>
        <v>1.5820864363687064E-2</v>
      </c>
      <c r="V631">
        <v>0.67894137461904502</v>
      </c>
      <c r="W631">
        <v>52.41</v>
      </c>
      <c r="X631">
        <v>53.86</v>
      </c>
      <c r="Y631">
        <v>52.41</v>
      </c>
      <c r="Z631">
        <v>53.86</v>
      </c>
      <c r="AA631">
        <v>49.34</v>
      </c>
      <c r="AB631">
        <v>58.14</v>
      </c>
      <c r="AC631" s="2">
        <f>(Table2[[#This Row],[Close Price]]/Table2[[#This Row],[Day Low]])-1</f>
        <v>4.5792787635947629E-3</v>
      </c>
      <c r="AD631" s="2">
        <f>(Table2[[#This Row],[Day High]]/Table2[[#This Row],[Close Price]])-1</f>
        <v>2.2981956315289764E-2</v>
      </c>
      <c r="AE631" s="2">
        <f>(Table2[[#This Row],[Close Price]]/Table2[[#This Row],[Current Week Low]])-1</f>
        <v>4.5792787635947629E-3</v>
      </c>
      <c r="AF631" s="2">
        <f>(Table2[[#This Row],[Current Week High]]/Table2[[#This Row],[Close Price]])-1</f>
        <v>2.2981956315289764E-2</v>
      </c>
      <c r="AG631" s="2">
        <f>(Table2[[#This Row],[Close Price]]/Table2[[#This Row],[Current Month Low]])-1</f>
        <v>6.7085528982569809E-2</v>
      </c>
      <c r="AH631" s="2">
        <f>(Table2[[#This Row],[Current Month High]]/Table2[[#This Row],[Close Price]])-1</f>
        <v>0.10427350427350435</v>
      </c>
      <c r="AI631">
        <v>31.813865147198499</v>
      </c>
      <c r="AJ631">
        <v>29.3611793611793</v>
      </c>
      <c r="AK631" t="str">
        <f>IF(AND(Table2[[#This Row],[20D EMA]]&gt;Table2[[#This Row],[50D EMA]],Table2[[#This Row],[50D EMA]]&gt;Table2[[#This Row],[200D EMA]]),"Uptrend","Downtrend/NoTrend")</f>
        <v>Downtrend/NoTrend</v>
      </c>
      <c r="AL631">
        <v>0</v>
      </c>
      <c r="AM631" t="s">
        <v>10341</v>
      </c>
      <c r="AN631">
        <v>0.17</v>
      </c>
      <c r="AO631" t="s">
        <v>10340</v>
      </c>
      <c r="AP631">
        <v>-1.1075492082965E-2</v>
      </c>
      <c r="AQ631">
        <f>(Table2[[#This Row],[Sharpe Ratio]]-AVERAGE(Table2[Sharpe Ratio]))/_xlfn.STDEV.P(Table2[Sharpe Ratio])</f>
        <v>-0.8769647652985777</v>
      </c>
      <c r="AR6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1">
        <f>_xlfn.RANK.AVG(Table2[[#This Row],[1Y Return vs Nifty Z-Score]],Table2[1Y Return vs Nifty Z-Score])</f>
        <v>501</v>
      </c>
      <c r="AT631">
        <f>_xlfn.RANK.AVG(Table2[[#This Row],[6M Return vs Nifty Z-Score]],Table2[6M Return vs Nifty Z-Score])</f>
        <v>654</v>
      </c>
      <c r="AU631">
        <f>_xlfn.RANK.AVG(Table2[[#This Row],[Sharpe Ratio Z-Score]],Table2[Sharpe Ratio Z-Score])</f>
        <v>597</v>
      </c>
      <c r="AV631">
        <f>(Table2[[#This Row],[Rank 1Y]]+Table2[[#This Row],[Rank 6M]]+Table2[[#This Row],[Rank Sharpe]])/3</f>
        <v>584</v>
      </c>
    </row>
    <row r="632" spans="1:48" x14ac:dyDescent="0.3">
      <c r="A632" t="s">
        <v>107</v>
      </c>
      <c r="B632" t="s">
        <v>108</v>
      </c>
      <c r="C632" t="s">
        <v>10295</v>
      </c>
      <c r="D632" t="s">
        <v>37</v>
      </c>
      <c r="E632">
        <v>268723.57764674001</v>
      </c>
      <c r="F632">
        <v>1686.2</v>
      </c>
      <c r="G632">
        <v>-17.3978143058713</v>
      </c>
      <c r="H632">
        <f>(Table2[[#This Row],[1Y Return vs Nifty]]-AVERAGE(Table2[1Y Return vs Nifty]))/_xlfn.STDEV.P(Table2[1Y Return vs Nifty])</f>
        <v>-0.73318375578285899</v>
      </c>
      <c r="I632">
        <v>3.11632003471406</v>
      </c>
      <c r="J632">
        <f>(Table2[[#This Row],[1M Return vs Nifty]]-AVERAGE(Table2[1M Return vs Nifty]))/_xlfn.STDEV.P(Table2[1M Return vs Nifty])</f>
        <v>0.14900327203971217</v>
      </c>
      <c r="K632">
        <v>-8.6033913127708797</v>
      </c>
      <c r="L632">
        <f>(Table2[[#This Row],[6M Return vs Nifty]]-AVERAGE(Table2[6M Return vs Nifty]))/_xlfn.STDEV.P(Table2[6M Return vs Nifty])</f>
        <v>-0.52530335382128279</v>
      </c>
      <c r="M632">
        <v>3.3664900353448899</v>
      </c>
      <c r="N632">
        <f>(Table2[[#This Row],[1W Return vs Nifty]]-AVERAGE(Table2[1W Return vs Nifty]))/_xlfn.STDEV.P(Table2[1W Return vs Nifty])</f>
        <v>0.5623383516835313</v>
      </c>
      <c r="O632">
        <v>1599.27</v>
      </c>
      <c r="P632">
        <v>1594.27453405753</v>
      </c>
      <c r="Q632">
        <v>1590.7282449332899</v>
      </c>
      <c r="R632">
        <v>79.952650297706498</v>
      </c>
      <c r="S632" s="2">
        <f>(Table2[[#This Row],[Close Price]]-Table2[[#This Row],[20D EMA]])/Table2[[#This Row],[20D EMA]]</f>
        <v>5.4356049947788719E-2</v>
      </c>
      <c r="T632" s="2">
        <f>(Table2[[#This Row],[Close Price]]-Table2[[#This Row],[50D EMA]])/Table2[[#This Row],[50D EMA]]</f>
        <v>5.7659746786843484E-2</v>
      </c>
      <c r="U632" s="2">
        <f>(Table2[[#This Row],[Close Price]]-Table2[[#This Row],[200D EMA]])/Table2[[#This Row],[200D EMA]]</f>
        <v>6.0017639952519915E-2</v>
      </c>
      <c r="V632">
        <v>0.94130671067747196</v>
      </c>
      <c r="W632">
        <v>1638.75</v>
      </c>
      <c r="X632">
        <v>1688</v>
      </c>
      <c r="Y632">
        <v>1638.75</v>
      </c>
      <c r="Z632">
        <v>1688</v>
      </c>
      <c r="AA632">
        <v>1523.25</v>
      </c>
      <c r="AB632">
        <v>1688</v>
      </c>
      <c r="AC632" s="2">
        <f>(Table2[[#This Row],[Close Price]]/Table2[[#This Row],[Day Low]])-1</f>
        <v>2.8954996186117521E-2</v>
      </c>
      <c r="AD632" s="2">
        <f>(Table2[[#This Row],[Day High]]/Table2[[#This Row],[Close Price]])-1</f>
        <v>1.0674890285848893E-3</v>
      </c>
      <c r="AE632" s="2">
        <f>(Table2[[#This Row],[Close Price]]/Table2[[#This Row],[Current Week Low]])-1</f>
        <v>2.8954996186117521E-2</v>
      </c>
      <c r="AF632" s="2">
        <f>(Table2[[#This Row],[Current Week High]]/Table2[[#This Row],[Close Price]])-1</f>
        <v>1.0674890285848893E-3</v>
      </c>
      <c r="AG632" s="2">
        <f>(Table2[[#This Row],[Close Price]]/Table2[[#This Row],[Current Month Low]])-1</f>
        <v>0.10697521746266214</v>
      </c>
      <c r="AH632" s="2">
        <f>(Table2[[#This Row],[Current Month High]]/Table2[[#This Row],[Close Price]])-1</f>
        <v>1.0674890285848893E-3</v>
      </c>
      <c r="AI632">
        <v>3.2499110425809401</v>
      </c>
      <c r="AJ632">
        <v>18.825975124202799</v>
      </c>
      <c r="AK632" t="str">
        <f>IF(AND(Table2[[#This Row],[20D EMA]]&gt;Table2[[#This Row],[50D EMA]],Table2[[#This Row],[50D EMA]]&gt;Table2[[#This Row],[200D EMA]]),"Uptrend","Downtrend/NoTrend")</f>
        <v>Uptrend</v>
      </c>
      <c r="AL632">
        <v>0.03</v>
      </c>
      <c r="AM632" t="s">
        <v>10340</v>
      </c>
      <c r="AN632">
        <v>7.31</v>
      </c>
      <c r="AO632" t="s">
        <v>10340</v>
      </c>
      <c r="AP632">
        <v>-5.7723370647302999E-2</v>
      </c>
      <c r="AQ632">
        <f>(Table2[[#This Row],[Sharpe Ratio]]-AVERAGE(Table2[Sharpe Ratio]))/_xlfn.STDEV.P(Table2[Sharpe Ratio])</f>
        <v>-1.4090349530399464</v>
      </c>
      <c r="AR6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-1.9561804389208448</v>
      </c>
      <c r="AS632">
        <f>_xlfn.RANK.AVG(Table2[[#This Row],[1Y Return vs Nifty Z-Score]],Table2[1Y Return vs Nifty Z-Score])</f>
        <v>580</v>
      </c>
      <c r="AT632">
        <f>_xlfn.RANK.AVG(Table2[[#This Row],[6M Return vs Nifty Z-Score]],Table2[6M Return vs Nifty Z-Score])</f>
        <v>501</v>
      </c>
      <c r="AU632">
        <f>_xlfn.RANK.AVG(Table2[[#This Row],[Sharpe Ratio Z-Score]],Table2[Sharpe Ratio Z-Score])</f>
        <v>676</v>
      </c>
      <c r="AV632">
        <f>(Table2[[#This Row],[Rank 1Y]]+Table2[[#This Row],[Rank 6M]]+Table2[[#This Row],[Rank Sharpe]])/3</f>
        <v>585.66666666666663</v>
      </c>
    </row>
    <row r="633" spans="1:48" x14ac:dyDescent="0.3">
      <c r="A633" t="s">
        <v>305</v>
      </c>
      <c r="B633" t="s">
        <v>306</v>
      </c>
      <c r="C633" t="s">
        <v>10293</v>
      </c>
      <c r="D633" t="s">
        <v>178</v>
      </c>
      <c r="E633">
        <v>94154.741205629995</v>
      </c>
      <c r="F633">
        <v>856.1</v>
      </c>
      <c r="G633">
        <v>0.76403000012079003</v>
      </c>
      <c r="H633">
        <f>(Table2[[#This Row],[1Y Return vs Nifty]]-AVERAGE(Table2[1Y Return vs Nifty]))/_xlfn.STDEV.P(Table2[1Y Return vs Nifty])</f>
        <v>-0.44515666462568598</v>
      </c>
      <c r="I633">
        <v>-4.4641225343906399</v>
      </c>
      <c r="J633">
        <f>(Table2[[#This Row],[1M Return vs Nifty]]-AVERAGE(Table2[1M Return vs Nifty]))/_xlfn.STDEV.P(Table2[1M Return vs Nifty])</f>
        <v>-0.56401672005127379</v>
      </c>
      <c r="K633">
        <v>-33.460848679195301</v>
      </c>
      <c r="L633">
        <f>(Table2[[#This Row],[6M Return vs Nifty]]-AVERAGE(Table2[6M Return vs Nifty]))/_xlfn.STDEV.P(Table2[6M Return vs Nifty])</f>
        <v>-1.3782423189641113</v>
      </c>
      <c r="M633">
        <v>-0.72851907297359597</v>
      </c>
      <c r="N633">
        <f>(Table2[[#This Row],[1W Return vs Nifty]]-AVERAGE(Table2[1W Return vs Nifty]))/_xlfn.STDEV.P(Table2[1W Return vs Nifty])</f>
        <v>-0.31441446886849034</v>
      </c>
      <c r="O633">
        <v>866.42</v>
      </c>
      <c r="P633">
        <v>887.11268849896601</v>
      </c>
      <c r="Q633">
        <v>938.97921756363803</v>
      </c>
      <c r="R633">
        <v>43.409067628557302</v>
      </c>
      <c r="S633" s="2">
        <f>(Table2[[#This Row],[Close Price]]-Table2[[#This Row],[20D EMA]])/Table2[[#This Row],[20D EMA]]</f>
        <v>-1.1911082384986423E-2</v>
      </c>
      <c r="T633" s="2">
        <f>(Table2[[#This Row],[Close Price]]-Table2[[#This Row],[50D EMA]])/Table2[[#This Row],[50D EMA]]</f>
        <v>-3.4959130785786448E-2</v>
      </c>
      <c r="U633" s="2">
        <f>(Table2[[#This Row],[Close Price]]-Table2[[#This Row],[200D EMA]])/Table2[[#This Row],[200D EMA]]</f>
        <v>-8.8265231022560925E-2</v>
      </c>
      <c r="V633">
        <v>1.6698033089614599</v>
      </c>
      <c r="W633">
        <v>854</v>
      </c>
      <c r="X633">
        <v>865</v>
      </c>
      <c r="Y633">
        <v>854</v>
      </c>
      <c r="Z633">
        <v>865</v>
      </c>
      <c r="AA633">
        <v>752.35</v>
      </c>
      <c r="AB633">
        <v>941.9</v>
      </c>
      <c r="AC633" s="2">
        <f>(Table2[[#This Row],[Close Price]]/Table2[[#This Row],[Day Low]])-1</f>
        <v>2.4590163934425924E-3</v>
      </c>
      <c r="AD633" s="2">
        <f>(Table2[[#This Row],[Day High]]/Table2[[#This Row],[Close Price]])-1</f>
        <v>1.0395981777829633E-2</v>
      </c>
      <c r="AE633" s="2">
        <f>(Table2[[#This Row],[Close Price]]/Table2[[#This Row],[Current Week Low]])-1</f>
        <v>2.4590163934425924E-3</v>
      </c>
      <c r="AF633" s="2">
        <f>(Table2[[#This Row],[Current Week High]]/Table2[[#This Row],[Close Price]])-1</f>
        <v>1.0395981777829633E-2</v>
      </c>
      <c r="AG633" s="2">
        <f>(Table2[[#This Row],[Close Price]]/Table2[[#This Row],[Current Month Low]])-1</f>
        <v>0.13790124277264582</v>
      </c>
      <c r="AH633" s="2">
        <f>(Table2[[#This Row],[Current Month High]]/Table2[[#This Row],[Close Price]])-1</f>
        <v>0.10022193668963908</v>
      </c>
      <c r="AI633">
        <v>47.108982595491099</v>
      </c>
      <c r="AJ633">
        <v>64.003831417624497</v>
      </c>
      <c r="AK633" t="str">
        <f>IF(AND(Table2[[#This Row],[20D EMA]]&gt;Table2[[#This Row],[50D EMA]],Table2[[#This Row],[50D EMA]]&gt;Table2[[#This Row],[200D EMA]]),"Uptrend","Downtrend/NoTrend")</f>
        <v>Downtrend/NoTrend</v>
      </c>
      <c r="AL633">
        <v>-0.19</v>
      </c>
      <c r="AM633" t="s">
        <v>10339</v>
      </c>
      <c r="AN633">
        <v>-2.2000000000000002</v>
      </c>
      <c r="AO633" t="s">
        <v>10339</v>
      </c>
      <c r="AP633">
        <v>-1.3808281924287E-2</v>
      </c>
      <c r="AQ633">
        <f>(Table2[[#This Row],[Sharpe Ratio]]-AVERAGE(Table2[Sharpe Ratio]))/_xlfn.STDEV.P(Table2[Sharpe Ratio])</f>
        <v>-0.90813522896552568</v>
      </c>
      <c r="AR6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3">
        <f>_xlfn.RANK.AVG(Table2[[#This Row],[1Y Return vs Nifty Z-Score]],Table2[1Y Return vs Nifty Z-Score])</f>
        <v>449</v>
      </c>
      <c r="AT633">
        <f>_xlfn.RANK.AVG(Table2[[#This Row],[6M Return vs Nifty Z-Score]],Table2[6M Return vs Nifty Z-Score])</f>
        <v>708</v>
      </c>
      <c r="AU633">
        <f>_xlfn.RANK.AVG(Table2[[#This Row],[Sharpe Ratio Z-Score]],Table2[Sharpe Ratio Z-Score])</f>
        <v>601</v>
      </c>
      <c r="AV633">
        <f>(Table2[[#This Row],[Rank 1Y]]+Table2[[#This Row],[Rank 6M]]+Table2[[#This Row],[Rank Sharpe]])/3</f>
        <v>586</v>
      </c>
    </row>
    <row r="634" spans="1:48" x14ac:dyDescent="0.3">
      <c r="A634" t="s">
        <v>777</v>
      </c>
      <c r="B634" t="s">
        <v>778</v>
      </c>
      <c r="C634" t="s">
        <v>10304</v>
      </c>
      <c r="D634" t="s">
        <v>779</v>
      </c>
      <c r="E634">
        <v>21468.018840000001</v>
      </c>
      <c r="F634">
        <v>1348</v>
      </c>
      <c r="G634">
        <v>-38.102364082456198</v>
      </c>
      <c r="H634">
        <f>(Table2[[#This Row],[1Y Return vs Nifty]]-AVERAGE(Table2[1Y Return vs Nifty]))/_xlfn.STDEV.P(Table2[1Y Return vs Nifty])</f>
        <v>-1.0615353893171873</v>
      </c>
      <c r="I634">
        <v>-7.67241826812766</v>
      </c>
      <c r="J634">
        <f>(Table2[[#This Row],[1M Return vs Nifty]]-AVERAGE(Table2[1M Return vs Nifty]))/_xlfn.STDEV.P(Table2[1M Return vs Nifty])</f>
        <v>-0.86579052518741539</v>
      </c>
      <c r="K634">
        <v>-5.9584584186269502</v>
      </c>
      <c r="L634">
        <f>(Table2[[#This Row],[6M Return vs Nifty]]-AVERAGE(Table2[6M Return vs Nifty]))/_xlfn.STDEV.P(Table2[6M Return vs Nifty])</f>
        <v>-0.43454723615614538</v>
      </c>
      <c r="M634">
        <v>-4.52303361569989</v>
      </c>
      <c r="N634">
        <f>(Table2[[#This Row],[1W Return vs Nifty]]-AVERAGE(Table2[1W Return vs Nifty]))/_xlfn.STDEV.P(Table2[1W Return vs Nifty])</f>
        <v>-1.1268305685550262</v>
      </c>
      <c r="O634">
        <v>1392.96</v>
      </c>
      <c r="P634">
        <v>1385.1187182753299</v>
      </c>
      <c r="Q634">
        <v>1320.0194168975099</v>
      </c>
      <c r="R634">
        <v>30.5565103993221</v>
      </c>
      <c r="S634" s="2">
        <f>(Table2[[#This Row],[Close Price]]-Table2[[#This Row],[20D EMA]])/Table2[[#This Row],[20D EMA]]</f>
        <v>-3.2276590856880338E-2</v>
      </c>
      <c r="T634" s="2">
        <f>(Table2[[#This Row],[Close Price]]-Table2[[#This Row],[50D EMA]])/Table2[[#This Row],[50D EMA]]</f>
        <v>-2.6798221542733897E-2</v>
      </c>
      <c r="U634" s="2">
        <f>(Table2[[#This Row],[Close Price]]-Table2[[#This Row],[200D EMA]])/Table2[[#This Row],[200D EMA]]</f>
        <v>2.1197099636802209E-2</v>
      </c>
      <c r="V634">
        <v>0.44652631404931298</v>
      </c>
      <c r="W634">
        <v>1328</v>
      </c>
      <c r="X634">
        <v>1355</v>
      </c>
      <c r="Y634">
        <v>1328</v>
      </c>
      <c r="Z634">
        <v>1355</v>
      </c>
      <c r="AA634">
        <v>1328</v>
      </c>
      <c r="AB634">
        <v>1499.15</v>
      </c>
      <c r="AC634" s="2">
        <f>(Table2[[#This Row],[Close Price]]/Table2[[#This Row],[Day Low]])-1</f>
        <v>1.5060240963855387E-2</v>
      </c>
      <c r="AD634" s="2">
        <f>(Table2[[#This Row],[Day High]]/Table2[[#This Row],[Close Price]])-1</f>
        <v>5.1928783382788612E-3</v>
      </c>
      <c r="AE634" s="2">
        <f>(Table2[[#This Row],[Close Price]]/Table2[[#This Row],[Current Week Low]])-1</f>
        <v>1.5060240963855387E-2</v>
      </c>
      <c r="AF634" s="2">
        <f>(Table2[[#This Row],[Current Week High]]/Table2[[#This Row],[Close Price]])-1</f>
        <v>5.1928783382788612E-3</v>
      </c>
      <c r="AG634" s="2">
        <f>(Table2[[#This Row],[Close Price]]/Table2[[#This Row],[Current Month Low]])-1</f>
        <v>1.5060240963855387E-2</v>
      </c>
      <c r="AH634" s="2">
        <f>(Table2[[#This Row],[Current Month High]]/Table2[[#This Row],[Close Price]])-1</f>
        <v>0.11212908011869449</v>
      </c>
      <c r="AI634">
        <v>14.6142433234421</v>
      </c>
      <c r="AJ634">
        <v>21.403161165398298</v>
      </c>
      <c r="AK634" t="str">
        <f>IF(AND(Table2[[#This Row],[20D EMA]]&gt;Table2[[#This Row],[50D EMA]],Table2[[#This Row],[50D EMA]]&gt;Table2[[#This Row],[200D EMA]]),"Uptrend","Downtrend/NoTrend")</f>
        <v>Uptrend</v>
      </c>
      <c r="AL634">
        <v>0.03</v>
      </c>
      <c r="AM634" t="s">
        <v>10340</v>
      </c>
      <c r="AN634">
        <v>-7.63</v>
      </c>
      <c r="AO634" t="s">
        <v>10339</v>
      </c>
      <c r="AP634">
        <v>-1.7963113369424001E-2</v>
      </c>
      <c r="AQ634">
        <f>(Table2[[#This Row],[Sharpe Ratio]]-AVERAGE(Table2[Sharpe Ratio]))/_xlfn.STDEV.P(Table2[Sharpe Ratio])</f>
        <v>-0.95552563588400508</v>
      </c>
      <c r="AR6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-4.4442293550997789</v>
      </c>
      <c r="AS634">
        <f>_xlfn.RANK.AVG(Table2[[#This Row],[1Y Return vs Nifty Z-Score]],Table2[1Y Return vs Nifty Z-Score])</f>
        <v>684</v>
      </c>
      <c r="AT634">
        <f>_xlfn.RANK.AVG(Table2[[#This Row],[6M Return vs Nifty Z-Score]],Table2[6M Return vs Nifty Z-Score])</f>
        <v>470</v>
      </c>
      <c r="AU634">
        <f>_xlfn.RANK.AVG(Table2[[#This Row],[Sharpe Ratio Z-Score]],Table2[Sharpe Ratio Z-Score])</f>
        <v>607</v>
      </c>
      <c r="AV634">
        <f>(Table2[[#This Row],[Rank 1Y]]+Table2[[#This Row],[Rank 6M]]+Table2[[#This Row],[Rank Sharpe]])/3</f>
        <v>587</v>
      </c>
    </row>
    <row r="635" spans="1:48" x14ac:dyDescent="0.3">
      <c r="A635" t="s">
        <v>932</v>
      </c>
      <c r="B635" t="s">
        <v>933</v>
      </c>
      <c r="C635" t="s">
        <v>10308</v>
      </c>
      <c r="D635" t="s">
        <v>564</v>
      </c>
      <c r="E635">
        <v>16116.8352267399</v>
      </c>
      <c r="F635">
        <v>1516.85</v>
      </c>
      <c r="G635">
        <v>-21.146196451919</v>
      </c>
      <c r="H635">
        <f>(Table2[[#This Row],[1Y Return vs Nifty]]-AVERAGE(Table2[1Y Return vs Nifty]))/_xlfn.STDEV.P(Table2[1Y Return vs Nifty])</f>
        <v>-0.79262901849306722</v>
      </c>
      <c r="I635">
        <v>0.57642900419876897</v>
      </c>
      <c r="J635">
        <f>(Table2[[#This Row],[1M Return vs Nifty]]-AVERAGE(Table2[1M Return vs Nifty]))/_xlfn.STDEV.P(Table2[1M Return vs Nifty])</f>
        <v>-8.9900072452464258E-2</v>
      </c>
      <c r="K635">
        <v>-9.5534106226605999</v>
      </c>
      <c r="L635">
        <f>(Table2[[#This Row],[6M Return vs Nifty]]-AVERAGE(Table2[6M Return vs Nifty]))/_xlfn.STDEV.P(Table2[6M Return vs Nifty])</f>
        <v>-0.55790155866171609</v>
      </c>
      <c r="M635">
        <v>-3.6873293470998099</v>
      </c>
      <c r="N635">
        <f>(Table2[[#This Row],[1W Return vs Nifty]]-AVERAGE(Table2[1W Return vs Nifty]))/_xlfn.STDEV.P(Table2[1W Return vs Nifty])</f>
        <v>-0.94790396417847256</v>
      </c>
      <c r="O635">
        <v>1557.27</v>
      </c>
      <c r="P635">
        <v>1510.5331559485801</v>
      </c>
      <c r="Q635">
        <v>1436.5054799145801</v>
      </c>
      <c r="R635">
        <v>32.8529092188015</v>
      </c>
      <c r="S635" s="2">
        <f>(Table2[[#This Row],[Close Price]]-Table2[[#This Row],[20D EMA]])/Table2[[#This Row],[20D EMA]]</f>
        <v>-2.595567884824088E-2</v>
      </c>
      <c r="T635" s="2">
        <f>(Table2[[#This Row],[Close Price]]-Table2[[#This Row],[50D EMA]])/Table2[[#This Row],[50D EMA]]</f>
        <v>4.181863884644749E-3</v>
      </c>
      <c r="U635" s="2">
        <f>(Table2[[#This Row],[Close Price]]-Table2[[#This Row],[200D EMA]])/Table2[[#This Row],[200D EMA]]</f>
        <v>5.5930535044110954E-2</v>
      </c>
      <c r="V635">
        <v>0.78971560826061205</v>
      </c>
      <c r="W635">
        <v>1510.55</v>
      </c>
      <c r="X635">
        <v>1556.05</v>
      </c>
      <c r="Y635">
        <v>1510.55</v>
      </c>
      <c r="Z635">
        <v>1556.05</v>
      </c>
      <c r="AA635">
        <v>1510.55</v>
      </c>
      <c r="AB635">
        <v>1690</v>
      </c>
      <c r="AC635" s="2">
        <f>(Table2[[#This Row],[Close Price]]/Table2[[#This Row],[Day Low]])-1</f>
        <v>4.1706663135943067E-3</v>
      </c>
      <c r="AD635" s="2">
        <f>(Table2[[#This Row],[Day High]]/Table2[[#This Row],[Close Price]])-1</f>
        <v>2.5843029963411146E-2</v>
      </c>
      <c r="AE635" s="2">
        <f>(Table2[[#This Row],[Close Price]]/Table2[[#This Row],[Current Week Low]])-1</f>
        <v>4.1706663135943067E-3</v>
      </c>
      <c r="AF635" s="2">
        <f>(Table2[[#This Row],[Current Week High]]/Table2[[#This Row],[Close Price]])-1</f>
        <v>2.5843029963411146E-2</v>
      </c>
      <c r="AG635" s="2">
        <f>(Table2[[#This Row],[Close Price]]/Table2[[#This Row],[Current Month Low]])-1</f>
        <v>4.1706663135943067E-3</v>
      </c>
      <c r="AH635" s="2">
        <f>(Table2[[#This Row],[Current Month High]]/Table2[[#This Row],[Close Price]])-1</f>
        <v>0.11415103668787285</v>
      </c>
      <c r="AI635">
        <v>11.4151036687872</v>
      </c>
      <c r="AJ635">
        <v>22.031375703942</v>
      </c>
      <c r="AK635" t="str">
        <f>IF(AND(Table2[[#This Row],[20D EMA]]&gt;Table2[[#This Row],[50D EMA]],Table2[[#This Row],[50D EMA]]&gt;Table2[[#This Row],[200D EMA]]),"Uptrend","Downtrend/NoTrend")</f>
        <v>Uptrend</v>
      </c>
      <c r="AL635">
        <v>7.0000000000000007E-2</v>
      </c>
      <c r="AM635" t="s">
        <v>10340</v>
      </c>
      <c r="AN635">
        <v>-4.5599999999999996</v>
      </c>
      <c r="AO635" t="s">
        <v>10339</v>
      </c>
      <c r="AP635">
        <v>-3.9384091597629997E-2</v>
      </c>
      <c r="AQ635">
        <f>(Table2[[#This Row],[Sharpe Ratio]]-AVERAGE(Table2[Sharpe Ratio]))/_xlfn.STDEV.P(Table2[Sharpe Ratio])</f>
        <v>-1.1998553730180455</v>
      </c>
      <c r="AR6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-3.5881899868037657</v>
      </c>
      <c r="AS635">
        <f>_xlfn.RANK.AVG(Table2[[#This Row],[1Y Return vs Nifty Z-Score]],Table2[1Y Return vs Nifty Z-Score])</f>
        <v>599</v>
      </c>
      <c r="AT635">
        <f>_xlfn.RANK.AVG(Table2[[#This Row],[6M Return vs Nifty Z-Score]],Table2[6M Return vs Nifty Z-Score])</f>
        <v>510</v>
      </c>
      <c r="AU635">
        <f>_xlfn.RANK.AVG(Table2[[#This Row],[Sharpe Ratio Z-Score]],Table2[Sharpe Ratio Z-Score])</f>
        <v>652</v>
      </c>
      <c r="AV635">
        <f>(Table2[[#This Row],[Rank 1Y]]+Table2[[#This Row],[Rank 6M]]+Table2[[#This Row],[Rank Sharpe]])/3</f>
        <v>587</v>
      </c>
    </row>
    <row r="636" spans="1:48" x14ac:dyDescent="0.3">
      <c r="A636" t="s">
        <v>119</v>
      </c>
      <c r="B636" t="s">
        <v>120</v>
      </c>
      <c r="C636" t="s">
        <v>10297</v>
      </c>
      <c r="D636" t="s">
        <v>121</v>
      </c>
      <c r="E636">
        <v>242924.2172478</v>
      </c>
      <c r="F636">
        <v>2519.5500000000002</v>
      </c>
      <c r="G636">
        <v>-15.472697715304401</v>
      </c>
      <c r="H636">
        <f>(Table2[[#This Row],[1Y Return vs Nifty]]-AVERAGE(Table2[1Y Return vs Nifty]))/_xlfn.STDEV.P(Table2[1Y Return vs Nifty])</f>
        <v>-0.70265350112494085</v>
      </c>
      <c r="I636">
        <v>1.27619606734993</v>
      </c>
      <c r="J636">
        <f>(Table2[[#This Row],[1M Return vs Nifty]]-AVERAGE(Table2[1M Return vs Nifty]))/_xlfn.STDEV.P(Table2[1M Return vs Nifty])</f>
        <v>-2.4079653488126362E-2</v>
      </c>
      <c r="K636">
        <v>-15.5477556541707</v>
      </c>
      <c r="L636">
        <f>(Table2[[#This Row],[6M Return vs Nifty]]-AVERAGE(Table2[6M Return vs Nifty]))/_xlfn.STDEV.P(Table2[6M Return vs Nifty])</f>
        <v>-0.76358673283368428</v>
      </c>
      <c r="M636">
        <v>-1.8474615436425801</v>
      </c>
      <c r="N636">
        <f>(Table2[[#This Row],[1W Return vs Nifty]]-AVERAGE(Table2[1W Return vs Nifty]))/_xlfn.STDEV.P(Table2[1W Return vs Nifty])</f>
        <v>-0.55398315876508442</v>
      </c>
      <c r="O636">
        <v>2518.36</v>
      </c>
      <c r="P636">
        <v>2522.2429979734502</v>
      </c>
      <c r="Q636">
        <v>2474.49865581727</v>
      </c>
      <c r="R636">
        <v>50.5403786197977</v>
      </c>
      <c r="S636" s="2">
        <f>(Table2[[#This Row],[Close Price]]-Table2[[#This Row],[20D EMA]])/Table2[[#This Row],[20D EMA]]</f>
        <v>4.7252974157787389E-4</v>
      </c>
      <c r="T636" s="2">
        <f>(Table2[[#This Row],[Close Price]]-Table2[[#This Row],[50D EMA]])/Table2[[#This Row],[50D EMA]]</f>
        <v>-1.0676996528937797E-3</v>
      </c>
      <c r="U636" s="2">
        <f>(Table2[[#This Row],[Close Price]]-Table2[[#This Row],[200D EMA]])/Table2[[#This Row],[200D EMA]]</f>
        <v>1.8206251224594329E-2</v>
      </c>
      <c r="V636">
        <v>0.63545383866237204</v>
      </c>
      <c r="W636">
        <v>2507.9499999999998</v>
      </c>
      <c r="X636">
        <v>2545</v>
      </c>
      <c r="Y636">
        <v>2507.9499999999998</v>
      </c>
      <c r="Z636">
        <v>2545</v>
      </c>
      <c r="AA636">
        <v>2456.35</v>
      </c>
      <c r="AB636">
        <v>2565.0500000000002</v>
      </c>
      <c r="AC636" s="2">
        <f>(Table2[[#This Row],[Close Price]]/Table2[[#This Row],[Day Low]])-1</f>
        <v>4.6252915727986732E-3</v>
      </c>
      <c r="AD636" s="2">
        <f>(Table2[[#This Row],[Day High]]/Table2[[#This Row],[Close Price]])-1</f>
        <v>1.0101010101009944E-2</v>
      </c>
      <c r="AE636" s="2">
        <f>(Table2[[#This Row],[Close Price]]/Table2[[#This Row],[Current Week Low]])-1</f>
        <v>4.6252915727986732E-3</v>
      </c>
      <c r="AF636" s="2">
        <f>(Table2[[#This Row],[Current Week High]]/Table2[[#This Row],[Close Price]])-1</f>
        <v>1.0101010101009944E-2</v>
      </c>
      <c r="AG636" s="2">
        <f>(Table2[[#This Row],[Close Price]]/Table2[[#This Row],[Current Month Low]])-1</f>
        <v>2.5729232397663226E-2</v>
      </c>
      <c r="AH636" s="2">
        <f>(Table2[[#This Row],[Current Month High]]/Table2[[#This Row],[Close Price]])-1</f>
        <v>1.8058780337758762E-2</v>
      </c>
      <c r="AI636">
        <v>9.9124843722093292</v>
      </c>
      <c r="AJ636">
        <v>16.470588235294102</v>
      </c>
      <c r="AK636" t="str">
        <f>IF(AND(Table2[[#This Row],[20D EMA]]&gt;Table2[[#This Row],[50D EMA]],Table2[[#This Row],[50D EMA]]&gt;Table2[[#This Row],[200D EMA]]),"Uptrend","Downtrend/NoTrend")</f>
        <v>Downtrend/NoTrend</v>
      </c>
      <c r="AL636">
        <v>-0.09</v>
      </c>
      <c r="AM636" t="s">
        <v>10339</v>
      </c>
      <c r="AN636">
        <v>-0.13</v>
      </c>
      <c r="AO636" t="s">
        <v>10339</v>
      </c>
      <c r="AP636">
        <v>-2.4670428337003999E-2</v>
      </c>
      <c r="AQ636">
        <f>(Table2[[#This Row],[Sharpe Ratio]]-AVERAGE(Table2[Sharpe Ratio]))/_xlfn.STDEV.P(Table2[Sharpe Ratio])</f>
        <v>-1.0320299152612258</v>
      </c>
      <c r="AR6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6">
        <f>_xlfn.RANK.AVG(Table2[[#This Row],[1Y Return vs Nifty Z-Score]],Table2[1Y Return vs Nifty Z-Score])</f>
        <v>571</v>
      </c>
      <c r="AT636">
        <f>_xlfn.RANK.AVG(Table2[[#This Row],[6M Return vs Nifty Z-Score]],Table2[6M Return vs Nifty Z-Score])</f>
        <v>574</v>
      </c>
      <c r="AU636">
        <f>_xlfn.RANK.AVG(Table2[[#This Row],[Sharpe Ratio Z-Score]],Table2[Sharpe Ratio Z-Score])</f>
        <v>622</v>
      </c>
      <c r="AV636">
        <f>(Table2[[#This Row],[Rank 1Y]]+Table2[[#This Row],[Rank 6M]]+Table2[[#This Row],[Rank Sharpe]])/3</f>
        <v>589</v>
      </c>
    </row>
    <row r="637" spans="1:48" x14ac:dyDescent="0.3">
      <c r="A637" t="s">
        <v>980</v>
      </c>
      <c r="B637" t="s">
        <v>981</v>
      </c>
      <c r="C637" t="s">
        <v>10311</v>
      </c>
      <c r="D637" t="s">
        <v>982</v>
      </c>
      <c r="E637">
        <v>14837.13587824</v>
      </c>
      <c r="F637">
        <v>1511.9</v>
      </c>
      <c r="G637">
        <v>-42.790292958283203</v>
      </c>
      <c r="H637">
        <f>(Table2[[#This Row],[1Y Return vs Nifty]]-AVERAGE(Table2[1Y Return vs Nifty]))/_xlfn.STDEV.P(Table2[1Y Return vs Nifty])</f>
        <v>-1.1358808409633445</v>
      </c>
      <c r="I637">
        <v>-0.85887949701172595</v>
      </c>
      <c r="J637">
        <f>(Table2[[#This Row],[1M Return vs Nifty]]-AVERAGE(Table2[1M Return vs Nifty]))/_xlfn.STDEV.P(Table2[1M Return vs Nifty])</f>
        <v>-0.22490586490477782</v>
      </c>
      <c r="K637">
        <v>-5.5597338569472798</v>
      </c>
      <c r="L637">
        <f>(Table2[[#This Row],[6M Return vs Nifty]]-AVERAGE(Table2[6M Return vs Nifty]))/_xlfn.STDEV.P(Table2[6M Return vs Nifty])</f>
        <v>-0.42086571957933527</v>
      </c>
      <c r="M637">
        <v>-4.0708363571574697</v>
      </c>
      <c r="N637">
        <f>(Table2[[#This Row],[1W Return vs Nifty]]-AVERAGE(Table2[1W Return vs Nifty]))/_xlfn.STDEV.P(Table2[1W Return vs Nifty])</f>
        <v>-1.0300138799016136</v>
      </c>
      <c r="O637">
        <v>1483.9</v>
      </c>
      <c r="P637">
        <v>1455.9742360771099</v>
      </c>
      <c r="Q637">
        <v>1465.50651197461</v>
      </c>
      <c r="R637">
        <v>57.091952367361202</v>
      </c>
      <c r="S637" s="2">
        <f>(Table2[[#This Row],[Close Price]]-Table2[[#This Row],[20D EMA]])/Table2[[#This Row],[20D EMA]]</f>
        <v>1.8869196037468831E-2</v>
      </c>
      <c r="T637" s="2">
        <f>(Table2[[#This Row],[Close Price]]-Table2[[#This Row],[50D EMA]])/Table2[[#This Row],[50D EMA]]</f>
        <v>3.8411231831665643E-2</v>
      </c>
      <c r="U637" s="2">
        <f>(Table2[[#This Row],[Close Price]]-Table2[[#This Row],[200D EMA]])/Table2[[#This Row],[200D EMA]]</f>
        <v>3.1656964773824112E-2</v>
      </c>
      <c r="V637">
        <v>0.90771126728532403</v>
      </c>
      <c r="W637">
        <v>1489</v>
      </c>
      <c r="X637">
        <v>1516.9</v>
      </c>
      <c r="Y637">
        <v>1489</v>
      </c>
      <c r="Z637">
        <v>1516.9</v>
      </c>
      <c r="AA637">
        <v>1401.1</v>
      </c>
      <c r="AB637">
        <v>1562.4</v>
      </c>
      <c r="AC637" s="2">
        <f>(Table2[[#This Row],[Close Price]]/Table2[[#This Row],[Day Low]])-1</f>
        <v>1.5379449294828706E-2</v>
      </c>
      <c r="AD637" s="2">
        <f>(Table2[[#This Row],[Day High]]/Table2[[#This Row],[Close Price]])-1</f>
        <v>3.3070970302269131E-3</v>
      </c>
      <c r="AE637" s="2">
        <f>(Table2[[#This Row],[Close Price]]/Table2[[#This Row],[Current Week Low]])-1</f>
        <v>1.5379449294828706E-2</v>
      </c>
      <c r="AF637" s="2">
        <f>(Table2[[#This Row],[Current Week High]]/Table2[[#This Row],[Close Price]])-1</f>
        <v>3.3070970302269131E-3</v>
      </c>
      <c r="AG637" s="2">
        <f>(Table2[[#This Row],[Close Price]]/Table2[[#This Row],[Current Month Low]])-1</f>
        <v>7.9080722289629701E-2</v>
      </c>
      <c r="AH637" s="2">
        <f>(Table2[[#This Row],[Current Month High]]/Table2[[#This Row],[Close Price]])-1</f>
        <v>3.3401680005291423E-2</v>
      </c>
      <c r="AI637">
        <v>24.045902506779498</v>
      </c>
      <c r="AJ637">
        <v>25.552233848197901</v>
      </c>
      <c r="AK637" t="str">
        <f>IF(AND(Table2[[#This Row],[20D EMA]]&gt;Table2[[#This Row],[50D EMA]],Table2[[#This Row],[50D EMA]]&gt;Table2[[#This Row],[200D EMA]]),"Uptrend","Downtrend/NoTrend")</f>
        <v>Downtrend/NoTrend</v>
      </c>
      <c r="AL637">
        <v>0.04</v>
      </c>
      <c r="AM637" t="s">
        <v>10340</v>
      </c>
      <c r="AN637">
        <v>3.3</v>
      </c>
      <c r="AO637" t="s">
        <v>10340</v>
      </c>
      <c r="AP637">
        <v>-1.7534654950207E-2</v>
      </c>
      <c r="AQ637">
        <f>(Table2[[#This Row],[Sharpe Ratio]]-AVERAGE(Table2[Sharpe Ratio]))/_xlfn.STDEV.P(Table2[Sharpe Ratio])</f>
        <v>-0.95063859796141781</v>
      </c>
      <c r="AR6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7">
        <f>_xlfn.RANK.AVG(Table2[[#This Row],[1Y Return vs Nifty Z-Score]],Table2[1Y Return vs Nifty Z-Score])</f>
        <v>696</v>
      </c>
      <c r="AT637">
        <f>_xlfn.RANK.AVG(Table2[[#This Row],[6M Return vs Nifty Z-Score]],Table2[6M Return vs Nifty Z-Score])</f>
        <v>465</v>
      </c>
      <c r="AU637">
        <f>_xlfn.RANK.AVG(Table2[[#This Row],[Sharpe Ratio Z-Score]],Table2[Sharpe Ratio Z-Score])</f>
        <v>606</v>
      </c>
      <c r="AV637">
        <f>(Table2[[#This Row],[Rank 1Y]]+Table2[[#This Row],[Rank 6M]]+Table2[[#This Row],[Rank Sharpe]])/3</f>
        <v>589</v>
      </c>
    </row>
    <row r="638" spans="1:48" x14ac:dyDescent="0.3">
      <c r="A638" t="s">
        <v>2012</v>
      </c>
      <c r="B638" t="s">
        <v>2013</v>
      </c>
      <c r="C638" t="s">
        <v>10307</v>
      </c>
      <c r="D638" t="s">
        <v>139</v>
      </c>
      <c r="E638">
        <v>3276.9300940349999</v>
      </c>
      <c r="F638">
        <v>431.15</v>
      </c>
      <c r="G638">
        <v>-31.449945121741202</v>
      </c>
      <c r="H638">
        <f>(Table2[[#This Row],[1Y Return vs Nifty]]-AVERAGE(Table2[1Y Return vs Nifty]))/_xlfn.STDEV.P(Table2[1Y Return vs Nifty])</f>
        <v>-0.95603526223034763</v>
      </c>
      <c r="I638">
        <v>-1.6673444825105601</v>
      </c>
      <c r="J638">
        <f>(Table2[[#This Row],[1M Return vs Nifty]]-AVERAGE(Table2[1M Return vs Nifty]))/_xlfn.STDEV.P(Table2[1M Return vs Nifty])</f>
        <v>-0.30095046155084154</v>
      </c>
      <c r="K638">
        <v>-24.995651191696101</v>
      </c>
      <c r="L638">
        <f>(Table2[[#This Row],[6M Return vs Nifty]]-AVERAGE(Table2[6M Return vs Nifty]))/_xlfn.STDEV.P(Table2[6M Return vs Nifty])</f>
        <v>-1.0877742844309464</v>
      </c>
      <c r="M638">
        <v>9.9026654508887297</v>
      </c>
      <c r="N638">
        <f>(Table2[[#This Row],[1W Return vs Nifty]]-AVERAGE(Table2[1W Return vs Nifty]))/_xlfn.STDEV.P(Table2[1W Return vs Nifty])</f>
        <v>1.9617516569091153</v>
      </c>
      <c r="O638">
        <v>389.05</v>
      </c>
      <c r="P638">
        <v>408.64840967068801</v>
      </c>
      <c r="Q638">
        <v>445.44195663584298</v>
      </c>
      <c r="R638">
        <v>81.513132083176799</v>
      </c>
      <c r="S638" s="2">
        <f>(Table2[[#This Row],[Close Price]]-Table2[[#This Row],[20D EMA]])/Table2[[#This Row],[20D EMA]]</f>
        <v>0.10821231204215387</v>
      </c>
      <c r="T638" s="2">
        <f>(Table2[[#This Row],[Close Price]]-Table2[[#This Row],[50D EMA]])/Table2[[#This Row],[50D EMA]]</f>
        <v>5.506344768953101E-2</v>
      </c>
      <c r="U638" s="2">
        <f>(Table2[[#This Row],[Close Price]]-Table2[[#This Row],[200D EMA]])/Table2[[#This Row],[200D EMA]]</f>
        <v>-3.2084891023247158E-2</v>
      </c>
      <c r="V638">
        <v>1.9701311300651501</v>
      </c>
      <c r="W638">
        <v>399.9</v>
      </c>
      <c r="X638">
        <v>439.6</v>
      </c>
      <c r="Y638">
        <v>399.9</v>
      </c>
      <c r="Z638">
        <v>439.6</v>
      </c>
      <c r="AA638">
        <v>345</v>
      </c>
      <c r="AB638">
        <v>439.6</v>
      </c>
      <c r="AC638" s="2">
        <f>(Table2[[#This Row],[Close Price]]/Table2[[#This Row],[Day Low]])-1</f>
        <v>7.8144536134033604E-2</v>
      </c>
      <c r="AD638" s="2">
        <f>(Table2[[#This Row],[Day High]]/Table2[[#This Row],[Close Price]])-1</f>
        <v>1.9598747535660488E-2</v>
      </c>
      <c r="AE638" s="2">
        <f>(Table2[[#This Row],[Close Price]]/Table2[[#This Row],[Current Week Low]])-1</f>
        <v>7.8144536134033604E-2</v>
      </c>
      <c r="AF638" s="2">
        <f>(Table2[[#This Row],[Current Week High]]/Table2[[#This Row],[Close Price]])-1</f>
        <v>1.9598747535660488E-2</v>
      </c>
      <c r="AG638" s="2">
        <f>(Table2[[#This Row],[Close Price]]/Table2[[#This Row],[Current Month Low]])-1</f>
        <v>0.24971014492753607</v>
      </c>
      <c r="AH638" s="2">
        <f>(Table2[[#This Row],[Current Month High]]/Table2[[#This Row],[Close Price]])-1</f>
        <v>1.9598747535660488E-2</v>
      </c>
      <c r="AI638">
        <v>35.683636785341498</v>
      </c>
      <c r="AJ638">
        <v>24.9710144927536</v>
      </c>
      <c r="AK638" t="str">
        <f>IF(AND(Table2[[#This Row],[20D EMA]]&gt;Table2[[#This Row],[50D EMA]],Table2[[#This Row],[50D EMA]]&gt;Table2[[#This Row],[200D EMA]]),"Uptrend","Downtrend/NoTrend")</f>
        <v>Downtrend/NoTrend</v>
      </c>
      <c r="AL638">
        <v>-0.08</v>
      </c>
      <c r="AM638" t="s">
        <v>10339</v>
      </c>
      <c r="AN638">
        <v>14.56</v>
      </c>
      <c r="AO638" t="s">
        <v>10340</v>
      </c>
      <c r="AP638">
        <v>3.1557510760002003E-2</v>
      </c>
      <c r="AQ638">
        <f>(Table2[[#This Row],[Sharpe Ratio]]-AVERAGE(Table2[Sharpe Ratio]))/_xlfn.STDEV.P(Table2[Sharpe Ratio])</f>
        <v>-0.39068863603474147</v>
      </c>
      <c r="AR6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8">
        <f>_xlfn.RANK.AVG(Table2[[#This Row],[1Y Return vs Nifty Z-Score]],Table2[1Y Return vs Nifty Z-Score])</f>
        <v>655</v>
      </c>
      <c r="AT638">
        <f>_xlfn.RANK.AVG(Table2[[#This Row],[6M Return vs Nifty Z-Score]],Table2[6M Return vs Nifty Z-Score])</f>
        <v>666</v>
      </c>
      <c r="AU638">
        <f>_xlfn.RANK.AVG(Table2[[#This Row],[Sharpe Ratio Z-Score]],Table2[Sharpe Ratio Z-Score])</f>
        <v>446</v>
      </c>
      <c r="AV638">
        <f>(Table2[[#This Row],[Rank 1Y]]+Table2[[#This Row],[Rank 6M]]+Table2[[#This Row],[Rank Sharpe]])/3</f>
        <v>589</v>
      </c>
    </row>
    <row r="639" spans="1:48" x14ac:dyDescent="0.3">
      <c r="A639" t="s">
        <v>1305</v>
      </c>
      <c r="B639" t="s">
        <v>1306</v>
      </c>
      <c r="C639" t="s">
        <v>10304</v>
      </c>
      <c r="D639" t="s">
        <v>473</v>
      </c>
      <c r="E639">
        <v>8695.0855171200001</v>
      </c>
      <c r="F639">
        <v>284.8</v>
      </c>
      <c r="G639">
        <v>-35.310595239787503</v>
      </c>
      <c r="H639">
        <f>(Table2[[#This Row],[1Y Return vs Nifty]]-AVERAGE(Table2[1Y Return vs Nifty]))/_xlfn.STDEV.P(Table2[1Y Return vs Nifty])</f>
        <v>-1.0172609728323045</v>
      </c>
      <c r="I639">
        <v>-8.9845384047482195</v>
      </c>
      <c r="J639">
        <f>(Table2[[#This Row],[1M Return vs Nifty]]-AVERAGE(Table2[1M Return vs Nifty]))/_xlfn.STDEV.P(Table2[1M Return vs Nifty])</f>
        <v>-0.98920916214783117</v>
      </c>
      <c r="K639">
        <v>0.29589963261369601</v>
      </c>
      <c r="L639">
        <f>(Table2[[#This Row],[6M Return vs Nifty]]-AVERAGE(Table2[6M Return vs Nifty]))/_xlfn.STDEV.P(Table2[6M Return vs Nifty])</f>
        <v>-0.21994018261802004</v>
      </c>
      <c r="M639">
        <v>-0.80535664210622604</v>
      </c>
      <c r="N639">
        <f>(Table2[[#This Row],[1W Return vs Nifty]]-AVERAGE(Table2[1W Return vs Nifty]))/_xlfn.STDEV.P(Table2[1W Return vs Nifty])</f>
        <v>-0.33086560577183588</v>
      </c>
      <c r="O639">
        <v>290.52999999999997</v>
      </c>
      <c r="P639">
        <v>288.81538721608899</v>
      </c>
      <c r="Q639">
        <v>281.530833043965</v>
      </c>
      <c r="R639">
        <v>40.426987328517903</v>
      </c>
      <c r="S639" s="2">
        <f>(Table2[[#This Row],[Close Price]]-Table2[[#This Row],[20D EMA]])/Table2[[#This Row],[20D EMA]]</f>
        <v>-1.9722575981826185E-2</v>
      </c>
      <c r="T639" s="2">
        <f>(Table2[[#This Row],[Close Price]]-Table2[[#This Row],[50D EMA]])/Table2[[#This Row],[50D EMA]]</f>
        <v>-1.3902954599453895E-2</v>
      </c>
      <c r="U639" s="2">
        <f>(Table2[[#This Row],[Close Price]]-Table2[[#This Row],[200D EMA]])/Table2[[#This Row],[200D EMA]]</f>
        <v>1.1612109837804094E-2</v>
      </c>
      <c r="V639">
        <v>0.29990209299346898</v>
      </c>
      <c r="W639">
        <v>282.5</v>
      </c>
      <c r="X639">
        <v>286.14999999999998</v>
      </c>
      <c r="Y639">
        <v>282.5</v>
      </c>
      <c r="Z639">
        <v>286.14999999999998</v>
      </c>
      <c r="AA639">
        <v>274.95</v>
      </c>
      <c r="AB639">
        <v>317.7</v>
      </c>
      <c r="AC639" s="2">
        <f>(Table2[[#This Row],[Close Price]]/Table2[[#This Row],[Day Low]])-1</f>
        <v>8.1415929203541015E-3</v>
      </c>
      <c r="AD639" s="2">
        <f>(Table2[[#This Row],[Day High]]/Table2[[#This Row],[Close Price]])-1</f>
        <v>4.7401685393257953E-3</v>
      </c>
      <c r="AE639" s="2">
        <f>(Table2[[#This Row],[Close Price]]/Table2[[#This Row],[Current Week Low]])-1</f>
        <v>8.1415929203541015E-3</v>
      </c>
      <c r="AF639" s="2">
        <f>(Table2[[#This Row],[Current Week High]]/Table2[[#This Row],[Close Price]])-1</f>
        <v>4.7401685393257953E-3</v>
      </c>
      <c r="AG639" s="2">
        <f>(Table2[[#This Row],[Close Price]]/Table2[[#This Row],[Current Month Low]])-1</f>
        <v>3.5824695399163664E-2</v>
      </c>
      <c r="AH639" s="2">
        <f>(Table2[[#This Row],[Current Month High]]/Table2[[#This Row],[Close Price]])-1</f>
        <v>0.11551966292134819</v>
      </c>
      <c r="AI639">
        <v>12.499999999999901</v>
      </c>
      <c r="AJ639">
        <v>33.708920187793403</v>
      </c>
      <c r="AK639" t="str">
        <f>IF(AND(Table2[[#This Row],[20D EMA]]&gt;Table2[[#This Row],[50D EMA]],Table2[[#This Row],[50D EMA]]&gt;Table2[[#This Row],[200D EMA]]),"Uptrend","Downtrend/NoTrend")</f>
        <v>Uptrend</v>
      </c>
      <c r="AL639">
        <v>-0.11</v>
      </c>
      <c r="AM639" t="s">
        <v>10339</v>
      </c>
      <c r="AN639">
        <v>-5.37</v>
      </c>
      <c r="AO639" t="s">
        <v>10339</v>
      </c>
      <c r="AP639">
        <v>-7.6247020968609996E-2</v>
      </c>
      <c r="AQ639">
        <f>(Table2[[#This Row],[Sharpe Ratio]]-AVERAGE(Table2[Sharpe Ratio]))/_xlfn.STDEV.P(Table2[Sharpe Ratio])</f>
        <v>-1.6203174895119918</v>
      </c>
      <c r="AR6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-4.1775934128819836</v>
      </c>
      <c r="AS639">
        <f>_xlfn.RANK.AVG(Table2[[#This Row],[1Y Return vs Nifty Z-Score]],Table2[1Y Return vs Nifty Z-Score])</f>
        <v>675</v>
      </c>
      <c r="AT639">
        <f>_xlfn.RANK.AVG(Table2[[#This Row],[6M Return vs Nifty Z-Score]],Table2[6M Return vs Nifty Z-Score])</f>
        <v>398</v>
      </c>
      <c r="AU639">
        <f>_xlfn.RANK.AVG(Table2[[#This Row],[Sharpe Ratio Z-Score]],Table2[Sharpe Ratio Z-Score])</f>
        <v>696</v>
      </c>
      <c r="AV639">
        <f>(Table2[[#This Row],[Rank 1Y]]+Table2[[#This Row],[Rank 6M]]+Table2[[#This Row],[Rank Sharpe]])/3</f>
        <v>589.66666666666663</v>
      </c>
    </row>
    <row r="640" spans="1:48" x14ac:dyDescent="0.3">
      <c r="A640" t="s">
        <v>1461</v>
      </c>
      <c r="B640" t="s">
        <v>1462</v>
      </c>
      <c r="C640" t="s">
        <v>10303</v>
      </c>
      <c r="D640" t="s">
        <v>832</v>
      </c>
      <c r="E640">
        <v>7176.7645028999996</v>
      </c>
      <c r="F640">
        <v>40.5</v>
      </c>
      <c r="G640">
        <v>-28.821136126661099</v>
      </c>
      <c r="H640">
        <f>(Table2[[#This Row],[1Y Return vs Nifty]]-AVERAGE(Table2[1Y Return vs Nifty]))/_xlfn.STDEV.P(Table2[1Y Return vs Nifty])</f>
        <v>-0.91434521163284732</v>
      </c>
      <c r="I640">
        <v>-4.3161654664297204</v>
      </c>
      <c r="J640">
        <f>(Table2[[#This Row],[1M Return vs Nifty]]-AVERAGE(Table2[1M Return vs Nifty]))/_xlfn.STDEV.P(Table2[1M Return vs Nifty])</f>
        <v>-0.55009980867498187</v>
      </c>
      <c r="K640">
        <v>-29.119510364035101</v>
      </c>
      <c r="L640">
        <f>(Table2[[#This Row],[6M Return vs Nifty]]-AVERAGE(Table2[6M Return vs Nifty]))/_xlfn.STDEV.P(Table2[6M Return vs Nifty])</f>
        <v>-1.229277098777543</v>
      </c>
      <c r="M640">
        <v>1.6860883744191599</v>
      </c>
      <c r="N640">
        <f>(Table2[[#This Row],[1W Return vs Nifty]]-AVERAGE(Table2[1W Return vs Nifty]))/_xlfn.STDEV.P(Table2[1W Return vs Nifty])</f>
        <v>0.20255969016990436</v>
      </c>
      <c r="O640">
        <v>40.04</v>
      </c>
      <c r="P640">
        <v>40.964084360225897</v>
      </c>
      <c r="Q640">
        <v>42.909890275173296</v>
      </c>
      <c r="R640">
        <v>60.223302262695597</v>
      </c>
      <c r="S640" s="2">
        <f>(Table2[[#This Row],[Close Price]]-Table2[[#This Row],[20D EMA]])/Table2[[#This Row],[20D EMA]]</f>
        <v>1.1488511488511511E-2</v>
      </c>
      <c r="T640" s="2">
        <f>(Table2[[#This Row],[Close Price]]-Table2[[#This Row],[50D EMA]])/Table2[[#This Row],[50D EMA]]</f>
        <v>-1.1329054889763381E-2</v>
      </c>
      <c r="U640" s="2">
        <f>(Table2[[#This Row],[Close Price]]-Table2[[#This Row],[200D EMA]])/Table2[[#This Row],[200D EMA]]</f>
        <v>-5.6161650838981642E-2</v>
      </c>
      <c r="V640">
        <v>1.1167527803056601</v>
      </c>
      <c r="W640">
        <v>40.409999999999997</v>
      </c>
      <c r="X640">
        <v>41.27</v>
      </c>
      <c r="Y640">
        <v>40.409999999999997</v>
      </c>
      <c r="Z640">
        <v>41.27</v>
      </c>
      <c r="AA640">
        <v>38.799999999999997</v>
      </c>
      <c r="AB640">
        <v>42.75</v>
      </c>
      <c r="AC640" s="2">
        <f>(Table2[[#This Row],[Close Price]]/Table2[[#This Row],[Day Low]])-1</f>
        <v>2.2271714922050823E-3</v>
      </c>
      <c r="AD640" s="2">
        <f>(Table2[[#This Row],[Day High]]/Table2[[#This Row],[Close Price]])-1</f>
        <v>1.9012345679012332E-2</v>
      </c>
      <c r="AE640" s="2">
        <f>(Table2[[#This Row],[Close Price]]/Table2[[#This Row],[Current Week Low]])-1</f>
        <v>2.2271714922050823E-3</v>
      </c>
      <c r="AF640" s="2">
        <f>(Table2[[#This Row],[Current Week High]]/Table2[[#This Row],[Close Price]])-1</f>
        <v>1.9012345679012332E-2</v>
      </c>
      <c r="AG640" s="2">
        <f>(Table2[[#This Row],[Close Price]]/Table2[[#This Row],[Current Month Low]])-1</f>
        <v>4.3814432989690788E-2</v>
      </c>
      <c r="AH640" s="2">
        <f>(Table2[[#This Row],[Current Month High]]/Table2[[#This Row],[Close Price]])-1</f>
        <v>5.555555555555558E-2</v>
      </c>
      <c r="AI640">
        <v>33.3333333333333</v>
      </c>
      <c r="AJ640">
        <v>9.4594594594594508</v>
      </c>
      <c r="AK640" t="str">
        <f>IF(AND(Table2[[#This Row],[20D EMA]]&gt;Table2[[#This Row],[50D EMA]],Table2[[#This Row],[50D EMA]]&gt;Table2[[#This Row],[200D EMA]]),"Uptrend","Downtrend/NoTrend")</f>
        <v>Downtrend/NoTrend</v>
      </c>
      <c r="AL640">
        <v>-0.11</v>
      </c>
      <c r="AM640" t="s">
        <v>10339</v>
      </c>
      <c r="AN640">
        <v>4.1100000000000003</v>
      </c>
      <c r="AO640" t="s">
        <v>10340</v>
      </c>
      <c r="AP640">
        <v>3.2594998534615997E-2</v>
      </c>
      <c r="AQ640">
        <f>(Table2[[#This Row],[Sharpe Ratio]]-AVERAGE(Table2[Sharpe Ratio]))/_xlfn.STDEV.P(Table2[Sharpe Ratio])</f>
        <v>-0.37885495073098452</v>
      </c>
      <c r="AR6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0">
        <f>_xlfn.RANK.AVG(Table2[[#This Row],[1Y Return vs Nifty Z-Score]],Table2[1Y Return vs Nifty Z-Score])</f>
        <v>638</v>
      </c>
      <c r="AT640">
        <f>_xlfn.RANK.AVG(Table2[[#This Row],[6M Return vs Nifty Z-Score]],Table2[6M Return vs Nifty Z-Score])</f>
        <v>692</v>
      </c>
      <c r="AU640">
        <f>_xlfn.RANK.AVG(Table2[[#This Row],[Sharpe Ratio Z-Score]],Table2[Sharpe Ratio Z-Score])</f>
        <v>439</v>
      </c>
      <c r="AV640">
        <f>(Table2[[#This Row],[Rank 1Y]]+Table2[[#This Row],[Rank 6M]]+Table2[[#This Row],[Rank Sharpe]])/3</f>
        <v>589.66666666666663</v>
      </c>
    </row>
    <row r="641" spans="1:48" x14ac:dyDescent="0.3">
      <c r="A641" t="s">
        <v>442</v>
      </c>
      <c r="B641" t="s">
        <v>443</v>
      </c>
      <c r="C641" t="s">
        <v>10305</v>
      </c>
      <c r="D641" t="s">
        <v>444</v>
      </c>
      <c r="E641">
        <v>53025.628441554902</v>
      </c>
      <c r="F641">
        <v>1973.95</v>
      </c>
      <c r="G641">
        <v>-30.560332912691599</v>
      </c>
      <c r="H641">
        <f>(Table2[[#This Row],[1Y Return vs Nifty]]-AVERAGE(Table2[1Y Return vs Nifty]))/_xlfn.STDEV.P(Table2[1Y Return vs Nifty])</f>
        <v>-0.9419269804659276</v>
      </c>
      <c r="I641">
        <v>-11.8555601346938</v>
      </c>
      <c r="J641">
        <f>(Table2[[#This Row],[1M Return vs Nifty]]-AVERAGE(Table2[1M Return vs Nifty]))/_xlfn.STDEV.P(Table2[1M Return vs Nifty])</f>
        <v>-1.259258815913709</v>
      </c>
      <c r="K641">
        <v>-18.3584927772337</v>
      </c>
      <c r="L641">
        <f>(Table2[[#This Row],[6M Return vs Nifty]]-AVERAGE(Table2[6M Return vs Nifty]))/_xlfn.STDEV.P(Table2[6M Return vs Nifty])</f>
        <v>-0.8600321245603576</v>
      </c>
      <c r="M641">
        <v>0.63834067437856901</v>
      </c>
      <c r="N641">
        <f>(Table2[[#This Row],[1W Return vs Nifty]]-AVERAGE(Table2[1W Return vs Nifty]))/_xlfn.STDEV.P(Table2[1W Return vs Nifty])</f>
        <v>-2.1766001651252139E-2</v>
      </c>
      <c r="O641">
        <v>2013.45</v>
      </c>
      <c r="P641">
        <v>2106.9661547402502</v>
      </c>
      <c r="Q641">
        <v>2046.0515549203101</v>
      </c>
      <c r="R641">
        <v>49.180758104703202</v>
      </c>
      <c r="S641" s="2">
        <f>(Table2[[#This Row],[Close Price]]-Table2[[#This Row],[20D EMA]])/Table2[[#This Row],[20D EMA]]</f>
        <v>-1.9618068489408724E-2</v>
      </c>
      <c r="T641" s="2">
        <f>(Table2[[#This Row],[Close Price]]-Table2[[#This Row],[50D EMA]])/Table2[[#This Row],[50D EMA]]</f>
        <v>-6.3131604862750434E-2</v>
      </c>
      <c r="U641" s="2">
        <f>(Table2[[#This Row],[Close Price]]-Table2[[#This Row],[200D EMA]])/Table2[[#This Row],[200D EMA]]</f>
        <v>-3.523936371345162E-2</v>
      </c>
      <c r="V641">
        <v>1.56966821287294</v>
      </c>
      <c r="W641">
        <v>1956.05</v>
      </c>
      <c r="X641">
        <v>1993</v>
      </c>
      <c r="Y641">
        <v>1956.05</v>
      </c>
      <c r="Z641">
        <v>1993</v>
      </c>
      <c r="AA641">
        <v>1859</v>
      </c>
      <c r="AB641">
        <v>2209</v>
      </c>
      <c r="AC641" s="2">
        <f>(Table2[[#This Row],[Close Price]]/Table2[[#This Row],[Day Low]])-1</f>
        <v>9.151095319649416E-3</v>
      </c>
      <c r="AD641" s="2">
        <f>(Table2[[#This Row],[Day High]]/Table2[[#This Row],[Close Price]])-1</f>
        <v>9.6507003723498297E-3</v>
      </c>
      <c r="AE641" s="2">
        <f>(Table2[[#This Row],[Close Price]]/Table2[[#This Row],[Current Week Low]])-1</f>
        <v>9.151095319649416E-3</v>
      </c>
      <c r="AF641" s="2">
        <f>(Table2[[#This Row],[Current Week High]]/Table2[[#This Row],[Close Price]])-1</f>
        <v>9.6507003723498297E-3</v>
      </c>
      <c r="AG641" s="2">
        <f>(Table2[[#This Row],[Close Price]]/Table2[[#This Row],[Current Month Low]])-1</f>
        <v>6.1834319526627324E-2</v>
      </c>
      <c r="AH641" s="2">
        <f>(Table2[[#This Row],[Current Month High]]/Table2[[#This Row],[Close Price]])-1</f>
        <v>0.11907596443678914</v>
      </c>
      <c r="AI641">
        <v>24.3192583398768</v>
      </c>
      <c r="AJ641">
        <v>13.4454022988505</v>
      </c>
      <c r="AK641" t="str">
        <f>IF(AND(Table2[[#This Row],[20D EMA]]&gt;Table2[[#This Row],[50D EMA]],Table2[[#This Row],[50D EMA]]&gt;Table2[[#This Row],[200D EMA]]),"Uptrend","Downtrend/NoTrend")</f>
        <v>Downtrend/NoTrend</v>
      </c>
      <c r="AL641">
        <v>-0.16</v>
      </c>
      <c r="AM641" t="s">
        <v>10339</v>
      </c>
      <c r="AN641">
        <v>-7.11</v>
      </c>
      <c r="AO641" t="s">
        <v>10339</v>
      </c>
      <c r="AP641">
        <v>8.1349362061000001E-4</v>
      </c>
      <c r="AQ641">
        <f>(Table2[[#This Row],[Sharpe Ratio]]-AVERAGE(Table2[Sharpe Ratio]))/_xlfn.STDEV.P(Table2[Sharpe Ratio])</f>
        <v>-0.74135785132861176</v>
      </c>
      <c r="AR6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1">
        <f>_xlfn.RANK.AVG(Table2[[#This Row],[1Y Return vs Nifty Z-Score]],Table2[1Y Return vs Nifty Z-Score])</f>
        <v>644</v>
      </c>
      <c r="AT641">
        <f>_xlfn.RANK.AVG(Table2[[#This Row],[6M Return vs Nifty Z-Score]],Table2[6M Return vs Nifty Z-Score])</f>
        <v>608</v>
      </c>
      <c r="AU641">
        <f>_xlfn.RANK.AVG(Table2[[#This Row],[Sharpe Ratio Z-Score]],Table2[Sharpe Ratio Z-Score])</f>
        <v>522</v>
      </c>
      <c r="AV641">
        <f>(Table2[[#This Row],[Rank 1Y]]+Table2[[#This Row],[Rank 6M]]+Table2[[#This Row],[Rank Sharpe]])/3</f>
        <v>591.33333333333337</v>
      </c>
    </row>
    <row r="642" spans="1:48" x14ac:dyDescent="0.3">
      <c r="A642" t="s">
        <v>1573</v>
      </c>
      <c r="B642" t="s">
        <v>1574</v>
      </c>
      <c r="C642" t="s">
        <v>10297</v>
      </c>
      <c r="D642" t="s">
        <v>965</v>
      </c>
      <c r="E642">
        <v>6200.3099818800001</v>
      </c>
      <c r="F642">
        <v>135.18</v>
      </c>
      <c r="G642">
        <v>-25.027944686656401</v>
      </c>
      <c r="H642">
        <f>(Table2[[#This Row],[1Y Return vs Nifty]]-AVERAGE(Table2[1Y Return vs Nifty]))/_xlfn.STDEV.P(Table2[1Y Return vs Nifty])</f>
        <v>-0.85418932227163391</v>
      </c>
      <c r="I642">
        <v>-3.5991213340378998</v>
      </c>
      <c r="J642">
        <f>(Table2[[#This Row],[1M Return vs Nifty]]-AVERAGE(Table2[1M Return vs Nifty]))/_xlfn.STDEV.P(Table2[1M Return vs Nifty])</f>
        <v>-0.48265430045483482</v>
      </c>
      <c r="K642">
        <v>-47.404104475065402</v>
      </c>
      <c r="L642">
        <f>(Table2[[#This Row],[6M Return vs Nifty]]-AVERAGE(Table2[6M Return vs Nifty]))/_xlfn.STDEV.P(Table2[6M Return vs Nifty])</f>
        <v>-1.8566800768546274</v>
      </c>
      <c r="M642">
        <v>3.12180148049374</v>
      </c>
      <c r="N642">
        <f>(Table2[[#This Row],[1W Return vs Nifty]]-AVERAGE(Table2[1W Return vs Nifty]))/_xlfn.STDEV.P(Table2[1W Return vs Nifty])</f>
        <v>0.50994985267219806</v>
      </c>
      <c r="O642">
        <v>134.31</v>
      </c>
      <c r="P642">
        <v>138.09773965987799</v>
      </c>
      <c r="Q642">
        <v>152.42362053095599</v>
      </c>
      <c r="R642">
        <v>54.244260259228703</v>
      </c>
      <c r="S642" s="2">
        <f>(Table2[[#This Row],[Close Price]]-Table2[[#This Row],[20D EMA]])/Table2[[#This Row],[20D EMA]]</f>
        <v>6.4775519320974207E-3</v>
      </c>
      <c r="T642" s="2">
        <f>(Table2[[#This Row],[Close Price]]-Table2[[#This Row],[50D EMA]])/Table2[[#This Row],[50D EMA]]</f>
        <v>-2.112807687558178E-2</v>
      </c>
      <c r="U642" s="2">
        <f>(Table2[[#This Row],[Close Price]]-Table2[[#This Row],[200D EMA]])/Table2[[#This Row],[200D EMA]]</f>
        <v>-0.11312958235009214</v>
      </c>
      <c r="V642">
        <v>0.81368298627156199</v>
      </c>
      <c r="W642">
        <v>134.86000000000001</v>
      </c>
      <c r="X642">
        <v>137.93</v>
      </c>
      <c r="Y642">
        <v>134.86000000000001</v>
      </c>
      <c r="Z642">
        <v>137.93</v>
      </c>
      <c r="AA642">
        <v>126.32</v>
      </c>
      <c r="AB642">
        <v>141.96</v>
      </c>
      <c r="AC642" s="2">
        <f>(Table2[[#This Row],[Close Price]]/Table2[[#This Row],[Day Low]])-1</f>
        <v>2.3728310840871458E-3</v>
      </c>
      <c r="AD642" s="2">
        <f>(Table2[[#This Row],[Day High]]/Table2[[#This Row],[Close Price]])-1</f>
        <v>2.0343246042313856E-2</v>
      </c>
      <c r="AE642" s="2">
        <f>(Table2[[#This Row],[Close Price]]/Table2[[#This Row],[Current Week Low]])-1</f>
        <v>2.3728310840871458E-3</v>
      </c>
      <c r="AF642" s="2">
        <f>(Table2[[#This Row],[Current Week High]]/Table2[[#This Row],[Close Price]])-1</f>
        <v>2.0343246042313856E-2</v>
      </c>
      <c r="AG642" s="2">
        <f>(Table2[[#This Row],[Close Price]]/Table2[[#This Row],[Current Month Low]])-1</f>
        <v>7.0139328689043712E-2</v>
      </c>
      <c r="AH642" s="2">
        <f>(Table2[[#This Row],[Current Month High]]/Table2[[#This Row],[Close Price]])-1</f>
        <v>5.0155348424323121E-2</v>
      </c>
      <c r="AI642">
        <v>55.7922769640479</v>
      </c>
      <c r="AJ642">
        <v>8.1439999999999895</v>
      </c>
      <c r="AK642" t="str">
        <f>IF(AND(Table2[[#This Row],[20D EMA]]&gt;Table2[[#This Row],[50D EMA]],Table2[[#This Row],[50D EMA]]&gt;Table2[[#This Row],[200D EMA]]),"Uptrend","Downtrend/NoTrend")</f>
        <v>Downtrend/NoTrend</v>
      </c>
      <c r="AL642">
        <v>-0.11</v>
      </c>
      <c r="AM642" t="s">
        <v>10339</v>
      </c>
      <c r="AN642">
        <v>3.87</v>
      </c>
      <c r="AO642" t="s">
        <v>10340</v>
      </c>
      <c r="AP642">
        <v>3.7415399703001E-2</v>
      </c>
      <c r="AQ642">
        <f>(Table2[[#This Row],[Sharpe Ratio]]-AVERAGE(Table2[Sharpe Ratio]))/_xlfn.STDEV.P(Table2[Sharpe Ratio])</f>
        <v>-0.32387299155970323</v>
      </c>
      <c r="AR6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2">
        <f>_xlfn.RANK.AVG(Table2[[#This Row],[1Y Return vs Nifty Z-Score]],Table2[1Y Return vs Nifty Z-Score])</f>
        <v>612</v>
      </c>
      <c r="AT642">
        <f>_xlfn.RANK.AVG(Table2[[#This Row],[6M Return vs Nifty Z-Score]],Table2[6M Return vs Nifty Z-Score])</f>
        <v>731</v>
      </c>
      <c r="AU642">
        <f>_xlfn.RANK.AVG(Table2[[#This Row],[Sharpe Ratio Z-Score]],Table2[Sharpe Ratio Z-Score])</f>
        <v>431</v>
      </c>
      <c r="AV642">
        <f>(Table2[[#This Row],[Rank 1Y]]+Table2[[#This Row],[Rank 6M]]+Table2[[#This Row],[Rank Sharpe]])/3</f>
        <v>591.33333333333337</v>
      </c>
    </row>
    <row r="643" spans="1:48" x14ac:dyDescent="0.3">
      <c r="A643" t="s">
        <v>469</v>
      </c>
      <c r="B643" t="s">
        <v>470</v>
      </c>
      <c r="C643" t="s">
        <v>10295</v>
      </c>
      <c r="D643" t="s">
        <v>54</v>
      </c>
      <c r="E643">
        <v>47082.454936424998</v>
      </c>
      <c r="F643">
        <v>633.45000000000005</v>
      </c>
      <c r="G643">
        <v>-44.078252539743097</v>
      </c>
      <c r="H643">
        <f>(Table2[[#This Row],[1Y Return vs Nifty]]-AVERAGE(Table2[1Y Return vs Nifty]))/_xlfn.STDEV.P(Table2[1Y Return vs Nifty])</f>
        <v>-1.1563064786643302</v>
      </c>
      <c r="I643">
        <v>-0.77953118781714603</v>
      </c>
      <c r="J643">
        <f>(Table2[[#This Row],[1M Return vs Nifty]]-AVERAGE(Table2[1M Return vs Nifty]))/_xlfn.STDEV.P(Table2[1M Return vs Nifty])</f>
        <v>-0.21744232563532401</v>
      </c>
      <c r="K643">
        <v>-4.9969452524797697</v>
      </c>
      <c r="L643">
        <f>(Table2[[#This Row],[6M Return vs Nifty]]-AVERAGE(Table2[6M Return vs Nifty]))/_xlfn.STDEV.P(Table2[6M Return vs Nifty])</f>
        <v>-0.40155464029988031</v>
      </c>
      <c r="M643">
        <v>8.9783431260649305E-2</v>
      </c>
      <c r="N643">
        <f>(Table2[[#This Row],[1W Return vs Nifty]]-AVERAGE(Table2[1W Return vs Nifty]))/_xlfn.STDEV.P(Table2[1W Return vs Nifty])</f>
        <v>-0.13921363056150063</v>
      </c>
      <c r="O643">
        <v>628.69000000000005</v>
      </c>
      <c r="P643">
        <v>636.39509918638805</v>
      </c>
      <c r="Q643">
        <v>651.87738460641299</v>
      </c>
      <c r="R643">
        <v>58.2770686005017</v>
      </c>
      <c r="S643" s="2">
        <f>(Table2[[#This Row],[Close Price]]-Table2[[#This Row],[20D EMA]])/Table2[[#This Row],[20D EMA]]</f>
        <v>7.5712990504063857E-3</v>
      </c>
      <c r="T643" s="2">
        <f>(Table2[[#This Row],[Close Price]]-Table2[[#This Row],[50D EMA]])/Table2[[#This Row],[50D EMA]]</f>
        <v>-4.6277842022247294E-3</v>
      </c>
      <c r="U643" s="2">
        <f>(Table2[[#This Row],[Close Price]]-Table2[[#This Row],[200D EMA]])/Table2[[#This Row],[200D EMA]]</f>
        <v>-2.8268175950817698E-2</v>
      </c>
      <c r="V643">
        <v>0.62892536677665001</v>
      </c>
      <c r="W643">
        <v>629</v>
      </c>
      <c r="X643">
        <v>639.04999999999995</v>
      </c>
      <c r="Y643">
        <v>629</v>
      </c>
      <c r="Z643">
        <v>639.04999999999995</v>
      </c>
      <c r="AA643">
        <v>600.25</v>
      </c>
      <c r="AB643">
        <v>659.85</v>
      </c>
      <c r="AC643" s="2">
        <f>(Table2[[#This Row],[Close Price]]/Table2[[#This Row],[Day Low]])-1</f>
        <v>7.0747217806041984E-3</v>
      </c>
      <c r="AD643" s="2">
        <f>(Table2[[#This Row],[Day High]]/Table2[[#This Row],[Close Price]])-1</f>
        <v>8.8404767542820117E-3</v>
      </c>
      <c r="AE643" s="2">
        <f>(Table2[[#This Row],[Close Price]]/Table2[[#This Row],[Current Week Low]])-1</f>
        <v>7.0747217806041984E-3</v>
      </c>
      <c r="AF643" s="2">
        <f>(Table2[[#This Row],[Current Week High]]/Table2[[#This Row],[Close Price]])-1</f>
        <v>8.8404767542820117E-3</v>
      </c>
      <c r="AG643" s="2">
        <f>(Table2[[#This Row],[Close Price]]/Table2[[#This Row],[Current Month Low]])-1</f>
        <v>5.5310287380258227E-2</v>
      </c>
      <c r="AH643" s="2">
        <f>(Table2[[#This Row],[Current Month High]]/Table2[[#This Row],[Close Price]])-1</f>
        <v>4.1676533270186944E-2</v>
      </c>
      <c r="AI643">
        <v>28.407924855947499</v>
      </c>
      <c r="AJ643">
        <v>14.403106375293399</v>
      </c>
      <c r="AK643" t="str">
        <f>IF(AND(Table2[[#This Row],[20D EMA]]&gt;Table2[[#This Row],[50D EMA]],Table2[[#This Row],[50D EMA]]&gt;Table2[[#This Row],[200D EMA]]),"Uptrend","Downtrend/NoTrend")</f>
        <v>Downtrend/NoTrend</v>
      </c>
      <c r="AL643">
        <v>-0.09</v>
      </c>
      <c r="AM643" t="s">
        <v>10339</v>
      </c>
      <c r="AN643">
        <v>0.41</v>
      </c>
      <c r="AO643" t="s">
        <v>10340</v>
      </c>
      <c r="AP643">
        <v>-2.4074677372252998E-2</v>
      </c>
      <c r="AQ643">
        <f>(Table2[[#This Row],[Sharpe Ratio]]-AVERAGE(Table2[Sharpe Ratio]))/_xlfn.STDEV.P(Table2[Sharpe Ratio])</f>
        <v>-1.0252347224803799</v>
      </c>
      <c r="AR6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3">
        <f>_xlfn.RANK.AVG(Table2[[#This Row],[1Y Return vs Nifty Z-Score]],Table2[1Y Return vs Nifty Z-Score])</f>
        <v>699</v>
      </c>
      <c r="AT643">
        <f>_xlfn.RANK.AVG(Table2[[#This Row],[6M Return vs Nifty Z-Score]],Table2[6M Return vs Nifty Z-Score])</f>
        <v>458</v>
      </c>
      <c r="AU643">
        <f>_xlfn.RANK.AVG(Table2[[#This Row],[Sharpe Ratio Z-Score]],Table2[Sharpe Ratio Z-Score])</f>
        <v>618</v>
      </c>
      <c r="AV643">
        <f>(Table2[[#This Row],[Rank 1Y]]+Table2[[#This Row],[Rank 6M]]+Table2[[#This Row],[Rank Sharpe]])/3</f>
        <v>591.66666666666663</v>
      </c>
    </row>
    <row r="644" spans="1:48" x14ac:dyDescent="0.3">
      <c r="A644" t="s">
        <v>524</v>
      </c>
      <c r="B644" t="s">
        <v>525</v>
      </c>
      <c r="C644" t="s">
        <v>10294</v>
      </c>
      <c r="D644" t="s">
        <v>21</v>
      </c>
      <c r="E644">
        <v>40190.671029470002</v>
      </c>
      <c r="F644">
        <v>6026.15</v>
      </c>
      <c r="G644">
        <v>-13.301501658431899</v>
      </c>
      <c r="H644">
        <f>(Table2[[#This Row],[1Y Return vs Nifty]]-AVERAGE(Table2[1Y Return vs Nifty]))/_xlfn.STDEV.P(Table2[1Y Return vs Nifty])</f>
        <v>-0.66822069385841321</v>
      </c>
      <c r="I644">
        <v>-5.5686927599327403</v>
      </c>
      <c r="J644">
        <f>(Table2[[#This Row],[1M Return vs Nifty]]-AVERAGE(Table2[1M Return vs Nifty]))/_xlfn.STDEV.P(Table2[1M Return vs Nifty])</f>
        <v>-0.66791311479343263</v>
      </c>
      <c r="K644">
        <v>-21.660634468199</v>
      </c>
      <c r="L644">
        <f>(Table2[[#This Row],[6M Return vs Nifty]]-AVERAGE(Table2[6M Return vs Nifty]))/_xlfn.STDEV.P(Table2[6M Return vs Nifty])</f>
        <v>-0.97333918067347736</v>
      </c>
      <c r="M644">
        <v>-3.3794882781828002</v>
      </c>
      <c r="N644">
        <f>(Table2[[#This Row],[1W Return vs Nifty]]-AVERAGE(Table2[1W Return vs Nifty]))/_xlfn.STDEV.P(Table2[1W Return vs Nifty])</f>
        <v>-0.88199433655237791</v>
      </c>
      <c r="O644">
        <v>6012.32</v>
      </c>
      <c r="P644">
        <v>5851.4993170787802</v>
      </c>
      <c r="Q644">
        <v>5581.5789592393303</v>
      </c>
      <c r="R644">
        <v>49.937892666166</v>
      </c>
      <c r="S644" s="2">
        <f>(Table2[[#This Row],[Close Price]]-Table2[[#This Row],[20D EMA]])/Table2[[#This Row],[20D EMA]]</f>
        <v>2.3002767650424343E-3</v>
      </c>
      <c r="T644" s="2">
        <f>(Table2[[#This Row],[Close Price]]-Table2[[#This Row],[50D EMA]])/Table2[[#This Row],[50D EMA]]</f>
        <v>2.9847167957700378E-2</v>
      </c>
      <c r="U644" s="2">
        <f>(Table2[[#This Row],[Close Price]]-Table2[[#This Row],[200D EMA]])/Table2[[#This Row],[200D EMA]]</f>
        <v>7.9649691244582238E-2</v>
      </c>
      <c r="V644">
        <v>0.53074872009690799</v>
      </c>
      <c r="W644">
        <v>6012.25</v>
      </c>
      <c r="X644">
        <v>6181.6</v>
      </c>
      <c r="Y644">
        <v>6012.25</v>
      </c>
      <c r="Z644">
        <v>6181.6</v>
      </c>
      <c r="AA644">
        <v>5749</v>
      </c>
      <c r="AB644">
        <v>6357</v>
      </c>
      <c r="AC644" s="2">
        <f>(Table2[[#This Row],[Close Price]]/Table2[[#This Row],[Day Low]])-1</f>
        <v>2.3119464426795133E-3</v>
      </c>
      <c r="AD644" s="2">
        <f>(Table2[[#This Row],[Day High]]/Table2[[#This Row],[Close Price]])-1</f>
        <v>2.5795906175584804E-2</v>
      </c>
      <c r="AE644" s="2">
        <f>(Table2[[#This Row],[Close Price]]/Table2[[#This Row],[Current Week Low]])-1</f>
        <v>2.3119464426795133E-3</v>
      </c>
      <c r="AF644" s="2">
        <f>(Table2[[#This Row],[Current Week High]]/Table2[[#This Row],[Close Price]])-1</f>
        <v>2.5795906175584804E-2</v>
      </c>
      <c r="AG644" s="2">
        <f>(Table2[[#This Row],[Close Price]]/Table2[[#This Row],[Current Month Low]])-1</f>
        <v>4.8208384066794174E-2</v>
      </c>
      <c r="AH644" s="2">
        <f>(Table2[[#This Row],[Current Month High]]/Table2[[#This Row],[Close Price]])-1</f>
        <v>5.4902383777370334E-2</v>
      </c>
      <c r="AI644">
        <v>13.628933896434701</v>
      </c>
      <c r="AJ644">
        <v>40.559799405213099</v>
      </c>
      <c r="AK644" t="str">
        <f>IF(AND(Table2[[#This Row],[20D EMA]]&gt;Table2[[#This Row],[50D EMA]],Table2[[#This Row],[50D EMA]]&gt;Table2[[#This Row],[200D EMA]]),"Uptrend","Downtrend/NoTrend")</f>
        <v>Uptrend</v>
      </c>
      <c r="AL644">
        <v>-7.0000000000000007E-2</v>
      </c>
      <c r="AM644" t="s">
        <v>10339</v>
      </c>
      <c r="AN644">
        <v>0.16</v>
      </c>
      <c r="AO644" t="s">
        <v>10340</v>
      </c>
      <c r="AP644">
        <v>-6.4653620423570004E-3</v>
      </c>
      <c r="AQ644">
        <f>(Table2[[#This Row],[Sharpe Ratio]]-AVERAGE(Table2[Sharpe Ratio]))/_xlfn.STDEV.P(Table2[Sharpe Ratio])</f>
        <v>-0.82438117882668049</v>
      </c>
      <c r="AR6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-4.0158485047043815</v>
      </c>
      <c r="AS644">
        <f>_xlfn.RANK.AVG(Table2[[#This Row],[1Y Return vs Nifty Z-Score]],Table2[1Y Return vs Nifty Z-Score])</f>
        <v>552</v>
      </c>
      <c r="AT644">
        <f>_xlfn.RANK.AVG(Table2[[#This Row],[6M Return vs Nifty Z-Score]],Table2[6M Return vs Nifty Z-Score])</f>
        <v>639</v>
      </c>
      <c r="AU644">
        <f>_xlfn.RANK.AVG(Table2[[#This Row],[Sharpe Ratio Z-Score]],Table2[Sharpe Ratio Z-Score])</f>
        <v>586</v>
      </c>
      <c r="AV644">
        <f>(Table2[[#This Row],[Rank 1Y]]+Table2[[#This Row],[Rank 6M]]+Table2[[#This Row],[Rank Sharpe]])/3</f>
        <v>592.33333333333337</v>
      </c>
    </row>
    <row r="645" spans="1:48" x14ac:dyDescent="0.3">
      <c r="A645" t="s">
        <v>105</v>
      </c>
      <c r="B645" t="s">
        <v>106</v>
      </c>
      <c r="C645" t="s">
        <v>10294</v>
      </c>
      <c r="D645" t="s">
        <v>21</v>
      </c>
      <c r="E645">
        <v>271695.376368</v>
      </c>
      <c r="F645">
        <v>520</v>
      </c>
      <c r="G645">
        <v>-2.3832790477556101</v>
      </c>
      <c r="H645">
        <f>(Table2[[#This Row],[1Y Return vs Nifty]]-AVERAGE(Table2[1Y Return vs Nifty]))/_xlfn.STDEV.P(Table2[1Y Return vs Nifty])</f>
        <v>-0.49506956194820123</v>
      </c>
      <c r="I645">
        <v>-0.23708666509787599</v>
      </c>
      <c r="J645">
        <f>(Table2[[#This Row],[1M Return vs Nifty]]-AVERAGE(Table2[1M Return vs Nifty]))/_xlfn.STDEV.P(Table2[1M Return vs Nifty])</f>
        <v>-0.16641973879119296</v>
      </c>
      <c r="K645">
        <v>-15.478051030658399</v>
      </c>
      <c r="L645">
        <f>(Table2[[#This Row],[6M Return vs Nifty]]-AVERAGE(Table2[6M Return vs Nifty]))/_xlfn.STDEV.P(Table2[6M Return vs Nifty])</f>
        <v>-0.76119494398063126</v>
      </c>
      <c r="M645">
        <v>-2.5664658816939601</v>
      </c>
      <c r="N645">
        <f>(Table2[[#This Row],[1W Return vs Nifty]]-AVERAGE(Table2[1W Return vs Nifty]))/_xlfn.STDEV.P(Table2[1W Return vs Nifty])</f>
        <v>-0.7079239839747602</v>
      </c>
      <c r="O645">
        <v>512.16999999999996</v>
      </c>
      <c r="P645">
        <v>507.50366997762302</v>
      </c>
      <c r="Q645">
        <v>478.066897161734</v>
      </c>
      <c r="R645">
        <v>58.322590635703897</v>
      </c>
      <c r="S645" s="2">
        <f>(Table2[[#This Row],[Close Price]]-Table2[[#This Row],[20D EMA]])/Table2[[#This Row],[20D EMA]]</f>
        <v>1.528789269187973E-2</v>
      </c>
      <c r="T645" s="2">
        <f>(Table2[[#This Row],[Close Price]]-Table2[[#This Row],[50D EMA]])/Table2[[#This Row],[50D EMA]]</f>
        <v>2.4623132327157304E-2</v>
      </c>
      <c r="U645" s="2">
        <f>(Table2[[#This Row],[Close Price]]-Table2[[#This Row],[200D EMA]])/Table2[[#This Row],[200D EMA]]</f>
        <v>8.771388081296011E-2</v>
      </c>
      <c r="V645">
        <v>0.64536273363249197</v>
      </c>
      <c r="W645">
        <v>515.95000000000005</v>
      </c>
      <c r="X645">
        <v>524.79999999999995</v>
      </c>
      <c r="Y645">
        <v>515.95000000000005</v>
      </c>
      <c r="Z645">
        <v>524.79999999999995</v>
      </c>
      <c r="AA645">
        <v>480.25</v>
      </c>
      <c r="AB645">
        <v>530.54999999999995</v>
      </c>
      <c r="AC645" s="2">
        <f>(Table2[[#This Row],[Close Price]]/Table2[[#This Row],[Day Low]])-1</f>
        <v>7.8495978292469903E-3</v>
      </c>
      <c r="AD645" s="2">
        <f>(Table2[[#This Row],[Day High]]/Table2[[#This Row],[Close Price]])-1</f>
        <v>9.2307692307691536E-3</v>
      </c>
      <c r="AE645" s="2">
        <f>(Table2[[#This Row],[Close Price]]/Table2[[#This Row],[Current Week Low]])-1</f>
        <v>7.8495978292469903E-3</v>
      </c>
      <c r="AF645" s="2">
        <f>(Table2[[#This Row],[Current Week High]]/Table2[[#This Row],[Close Price]])-1</f>
        <v>9.2307692307691536E-3</v>
      </c>
      <c r="AG645" s="2">
        <f>(Table2[[#This Row],[Close Price]]/Table2[[#This Row],[Current Month Low]])-1</f>
        <v>8.276939094221758E-2</v>
      </c>
      <c r="AH645" s="2">
        <f>(Table2[[#This Row],[Current Month High]]/Table2[[#This Row],[Close Price]])-1</f>
        <v>2.0288461538461533E-2</v>
      </c>
      <c r="AI645">
        <v>11.519230769230701</v>
      </c>
      <c r="AJ645">
        <v>38.648180242634297</v>
      </c>
      <c r="AK645" t="str">
        <f>IF(AND(Table2[[#This Row],[20D EMA]]&gt;Table2[[#This Row],[50D EMA]],Table2[[#This Row],[50D EMA]]&gt;Table2[[#This Row],[200D EMA]]),"Uptrend","Downtrend/NoTrend")</f>
        <v>Uptrend</v>
      </c>
      <c r="AL645">
        <v>-0.09</v>
      </c>
      <c r="AM645" t="s">
        <v>10339</v>
      </c>
      <c r="AN645">
        <v>4.54</v>
      </c>
      <c r="AO645" t="s">
        <v>10340</v>
      </c>
      <c r="AP645">
        <v>-0.116802107835667</v>
      </c>
      <c r="AQ645">
        <f>(Table2[[#This Row],[Sharpe Ratio]]-AVERAGE(Table2[Sharpe Ratio]))/_xlfn.STDEV.P(Table2[Sharpe Ratio])</f>
        <v>-2.0828927093788798</v>
      </c>
      <c r="AR6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-4.2135009380736657</v>
      </c>
      <c r="AS645">
        <f>_xlfn.RANK.AVG(Table2[[#This Row],[1Y Return vs Nifty Z-Score]],Table2[1Y Return vs Nifty Z-Score])</f>
        <v>479</v>
      </c>
      <c r="AT645">
        <f>_xlfn.RANK.AVG(Table2[[#This Row],[6M Return vs Nifty Z-Score]],Table2[6M Return vs Nifty Z-Score])</f>
        <v>570</v>
      </c>
      <c r="AU645">
        <f>_xlfn.RANK.AVG(Table2[[#This Row],[Sharpe Ratio Z-Score]],Table2[Sharpe Ratio Z-Score])</f>
        <v>731</v>
      </c>
      <c r="AV645">
        <f>(Table2[[#This Row],[Rank 1Y]]+Table2[[#This Row],[Rank 6M]]+Table2[[#This Row],[Rank Sharpe]])/3</f>
        <v>593.33333333333337</v>
      </c>
    </row>
    <row r="646" spans="1:48" x14ac:dyDescent="0.3">
      <c r="A646" t="s">
        <v>426</v>
      </c>
      <c r="B646" t="s">
        <v>427</v>
      </c>
      <c r="C646" t="s">
        <v>10295</v>
      </c>
      <c r="D646" t="s">
        <v>24</v>
      </c>
      <c r="E646">
        <v>55436.740726206997</v>
      </c>
      <c r="F646">
        <v>74.11</v>
      </c>
      <c r="G646">
        <v>-48.4238043599767</v>
      </c>
      <c r="H646">
        <f>(Table2[[#This Row],[1Y Return vs Nifty]]-AVERAGE(Table2[1Y Return vs Nifty]))/_xlfn.STDEV.P(Table2[1Y Return vs Nifty])</f>
        <v>-1.22522220270463</v>
      </c>
      <c r="I646">
        <v>1.7145656721375999</v>
      </c>
      <c r="J646">
        <f>(Table2[[#This Row],[1M Return vs Nifty]]-AVERAGE(Table2[1M Return vs Nifty]))/_xlfn.STDEV.P(Table2[1M Return vs Nifty])</f>
        <v>1.7153597643218756E-2</v>
      </c>
      <c r="K646">
        <v>-24.778596854575099</v>
      </c>
      <c r="L646">
        <f>(Table2[[#This Row],[6M Return vs Nifty]]-AVERAGE(Table2[6M Return vs Nifty]))/_xlfn.STDEV.P(Table2[6M Return vs Nifty])</f>
        <v>-1.0803264550349354</v>
      </c>
      <c r="M646">
        <v>1.5214540995085899</v>
      </c>
      <c r="N646">
        <f>(Table2[[#This Row],[1W Return vs Nifty]]-AVERAGE(Table2[1W Return vs Nifty]))/_xlfn.STDEV.P(Table2[1W Return vs Nifty])</f>
        <v>0.16731103477762116</v>
      </c>
      <c r="O646">
        <v>73.87</v>
      </c>
      <c r="P646">
        <v>75.722422606251698</v>
      </c>
      <c r="Q646">
        <v>78.729275712892701</v>
      </c>
      <c r="R646">
        <v>55.222183572729101</v>
      </c>
      <c r="S646" s="2">
        <f>(Table2[[#This Row],[Close Price]]-Table2[[#This Row],[20D EMA]])/Table2[[#This Row],[20D EMA]]</f>
        <v>3.2489508596181787E-3</v>
      </c>
      <c r="T646" s="2">
        <f>(Table2[[#This Row],[Close Price]]-Table2[[#This Row],[50D EMA]])/Table2[[#This Row],[50D EMA]]</f>
        <v>-2.1293859213090939E-2</v>
      </c>
      <c r="U646" s="2">
        <f>(Table2[[#This Row],[Close Price]]-Table2[[#This Row],[200D EMA]])/Table2[[#This Row],[200D EMA]]</f>
        <v>-5.8672910058745135E-2</v>
      </c>
      <c r="V646">
        <v>0.76465724133941104</v>
      </c>
      <c r="W646">
        <v>73.91</v>
      </c>
      <c r="X646">
        <v>75.05</v>
      </c>
      <c r="Y646">
        <v>73.91</v>
      </c>
      <c r="Z646">
        <v>75.05</v>
      </c>
      <c r="AA646">
        <v>70.430000000000007</v>
      </c>
      <c r="AB646">
        <v>76.459999999999994</v>
      </c>
      <c r="AC646" s="2">
        <f>(Table2[[#This Row],[Close Price]]/Table2[[#This Row],[Day Low]])-1</f>
        <v>2.7059937762143882E-3</v>
      </c>
      <c r="AD646" s="2">
        <f>(Table2[[#This Row],[Day High]]/Table2[[#This Row],[Close Price]])-1</f>
        <v>1.268384833355829E-2</v>
      </c>
      <c r="AE646" s="2">
        <f>(Table2[[#This Row],[Close Price]]/Table2[[#This Row],[Current Week Low]])-1</f>
        <v>2.7059937762143882E-3</v>
      </c>
      <c r="AF646" s="2">
        <f>(Table2[[#This Row],[Current Week High]]/Table2[[#This Row],[Close Price]])-1</f>
        <v>1.268384833355829E-2</v>
      </c>
      <c r="AG646" s="2">
        <f>(Table2[[#This Row],[Close Price]]/Table2[[#This Row],[Current Month Low]])-1</f>
        <v>5.2250461451086139E-2</v>
      </c>
      <c r="AH646" s="2">
        <f>(Table2[[#This Row],[Current Month High]]/Table2[[#This Row],[Close Price]])-1</f>
        <v>3.1709620833895391E-2</v>
      </c>
      <c r="AI646">
        <v>35.879098637160901</v>
      </c>
      <c r="AJ646">
        <v>5.2250461451086103</v>
      </c>
      <c r="AK646" t="str">
        <f>IF(AND(Table2[[#This Row],[20D EMA]]&gt;Table2[[#This Row],[50D EMA]],Table2[[#This Row],[50D EMA]]&gt;Table2[[#This Row],[200D EMA]]),"Uptrend","Downtrend/NoTrend")</f>
        <v>Downtrend/NoTrend</v>
      </c>
      <c r="AL646">
        <v>-0.08</v>
      </c>
      <c r="AM646" t="s">
        <v>10339</v>
      </c>
      <c r="AN646">
        <v>2.1800000000000002</v>
      </c>
      <c r="AO646" t="s">
        <v>10340</v>
      </c>
      <c r="AP646">
        <v>4.8238767355326999E-2</v>
      </c>
      <c r="AQ646">
        <f>(Table2[[#This Row],[Sharpe Ratio]]-AVERAGE(Table2[Sharpe Ratio]))/_xlfn.STDEV.P(Table2[Sharpe Ratio])</f>
        <v>-0.20042061953330392</v>
      </c>
      <c r="AR6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6">
        <f>_xlfn.RANK.AVG(Table2[[#This Row],[1Y Return vs Nifty Z-Score]],Table2[1Y Return vs Nifty Z-Score])</f>
        <v>711</v>
      </c>
      <c r="AT646">
        <f>_xlfn.RANK.AVG(Table2[[#This Row],[6M Return vs Nifty Z-Score]],Table2[6M Return vs Nifty Z-Score])</f>
        <v>664</v>
      </c>
      <c r="AU646">
        <f>_xlfn.RANK.AVG(Table2[[#This Row],[Sharpe Ratio Z-Score]],Table2[Sharpe Ratio Z-Score])</f>
        <v>405</v>
      </c>
      <c r="AV646">
        <f>(Table2[[#This Row],[Rank 1Y]]+Table2[[#This Row],[Rank 6M]]+Table2[[#This Row],[Rank Sharpe]])/3</f>
        <v>593.33333333333337</v>
      </c>
    </row>
    <row r="647" spans="1:48" x14ac:dyDescent="0.3">
      <c r="A647" t="s">
        <v>2067</v>
      </c>
      <c r="B647" t="s">
        <v>2068</v>
      </c>
      <c r="C647" t="s">
        <v>10299</v>
      </c>
      <c r="D647" t="s">
        <v>201</v>
      </c>
      <c r="E647">
        <v>3042.3759584750001</v>
      </c>
      <c r="F647">
        <v>194.05</v>
      </c>
      <c r="G647">
        <v>-5.7854049050187903</v>
      </c>
      <c r="H647">
        <f>(Table2[[#This Row],[1Y Return vs Nifty]]-AVERAGE(Table2[1Y Return vs Nifty]))/_xlfn.STDEV.P(Table2[1Y Return vs Nifty])</f>
        <v>-0.54902357663462942</v>
      </c>
      <c r="I647">
        <v>11.953458774338699</v>
      </c>
      <c r="J647">
        <f>(Table2[[#This Row],[1M Return vs Nifty]]-AVERAGE(Table2[1M Return vs Nifty]))/_xlfn.STDEV.P(Table2[1M Return vs Nifty])</f>
        <v>0.98022869678141056</v>
      </c>
      <c r="K647">
        <v>-31.489448531985701</v>
      </c>
      <c r="L647">
        <f>(Table2[[#This Row],[6M Return vs Nifty]]-AVERAGE(Table2[6M Return vs Nifty]))/_xlfn.STDEV.P(Table2[6M Return vs Nifty])</f>
        <v>-1.3105972667507422</v>
      </c>
      <c r="M647">
        <v>6.9986376098535796</v>
      </c>
      <c r="N647">
        <f>(Table2[[#This Row],[1W Return vs Nifty]]-AVERAGE(Table2[1W Return vs Nifty]))/_xlfn.STDEV.P(Table2[1W Return vs Nifty])</f>
        <v>1.3399912326362946</v>
      </c>
      <c r="O647">
        <v>184.03</v>
      </c>
      <c r="P647">
        <v>182.004237595787</v>
      </c>
      <c r="Q647">
        <v>184.067269132706</v>
      </c>
      <c r="R647">
        <v>62.095532764803401</v>
      </c>
      <c r="S647" s="2">
        <f>(Table2[[#This Row],[Close Price]]-Table2[[#This Row],[20D EMA]])/Table2[[#This Row],[20D EMA]]</f>
        <v>5.4447644405803457E-2</v>
      </c>
      <c r="T647" s="2">
        <f>(Table2[[#This Row],[Close Price]]-Table2[[#This Row],[50D EMA]])/Table2[[#This Row],[50D EMA]]</f>
        <v>6.6183966721508031E-2</v>
      </c>
      <c r="U647" s="2">
        <f>(Table2[[#This Row],[Close Price]]-Table2[[#This Row],[200D EMA]])/Table2[[#This Row],[200D EMA]]</f>
        <v>5.4234144475174523E-2</v>
      </c>
      <c r="V647">
        <v>1.25484689153992</v>
      </c>
      <c r="W647">
        <v>191</v>
      </c>
      <c r="X647">
        <v>198.95</v>
      </c>
      <c r="Y647">
        <v>191</v>
      </c>
      <c r="Z647">
        <v>198.95</v>
      </c>
      <c r="AA647">
        <v>169.1</v>
      </c>
      <c r="AB647">
        <v>207.45</v>
      </c>
      <c r="AC647" s="2">
        <f>(Table2[[#This Row],[Close Price]]/Table2[[#This Row],[Day Low]])-1</f>
        <v>1.5968586387434591E-2</v>
      </c>
      <c r="AD647" s="2">
        <f>(Table2[[#This Row],[Day High]]/Table2[[#This Row],[Close Price]])-1</f>
        <v>2.5251223911362919E-2</v>
      </c>
      <c r="AE647" s="2">
        <f>(Table2[[#This Row],[Close Price]]/Table2[[#This Row],[Current Week Low]])-1</f>
        <v>1.5968586387434591E-2</v>
      </c>
      <c r="AF647" s="2">
        <f>(Table2[[#This Row],[Current Week High]]/Table2[[#This Row],[Close Price]])-1</f>
        <v>2.5251223911362919E-2</v>
      </c>
      <c r="AG647" s="2">
        <f>(Table2[[#This Row],[Close Price]]/Table2[[#This Row],[Current Month Low]])-1</f>
        <v>0.14754583086930828</v>
      </c>
      <c r="AH647" s="2">
        <f>(Table2[[#This Row],[Current Month High]]/Table2[[#This Row],[Close Price]])-1</f>
        <v>6.9054367431074404E-2</v>
      </c>
      <c r="AI647">
        <v>45.838701365627401</v>
      </c>
      <c r="AJ647">
        <v>45.902255639097703</v>
      </c>
      <c r="AK647" t="str">
        <f>IF(AND(Table2[[#This Row],[20D EMA]]&gt;Table2[[#This Row],[50D EMA]],Table2[[#This Row],[50D EMA]]&gt;Table2[[#This Row],[200D EMA]]),"Uptrend","Downtrend/NoTrend")</f>
        <v>Downtrend/NoTrend</v>
      </c>
      <c r="AL647">
        <v>0.11</v>
      </c>
      <c r="AM647" t="s">
        <v>10340</v>
      </c>
      <c r="AN647">
        <v>1.05</v>
      </c>
      <c r="AO647" t="s">
        <v>10340</v>
      </c>
      <c r="AP647">
        <v>-2.1925282443439999E-3</v>
      </c>
      <c r="AQ647">
        <f>(Table2[[#This Row],[Sharpe Ratio]]-AVERAGE(Table2[Sharpe Ratio]))/_xlfn.STDEV.P(Table2[Sharpe Ratio])</f>
        <v>-0.77564482572627447</v>
      </c>
      <c r="AR6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7">
        <f>_xlfn.RANK.AVG(Table2[[#This Row],[1Y Return vs Nifty Z-Score]],Table2[1Y Return vs Nifty Z-Score])</f>
        <v>499</v>
      </c>
      <c r="AT647">
        <f>_xlfn.RANK.AVG(Table2[[#This Row],[6M Return vs Nifty Z-Score]],Table2[6M Return vs Nifty Z-Score])</f>
        <v>704</v>
      </c>
      <c r="AU647">
        <f>_xlfn.RANK.AVG(Table2[[#This Row],[Sharpe Ratio Z-Score]],Table2[Sharpe Ratio Z-Score])</f>
        <v>579</v>
      </c>
      <c r="AV647">
        <f>(Table2[[#This Row],[Rank 1Y]]+Table2[[#This Row],[Rank 6M]]+Table2[[#This Row],[Rank Sharpe]])/3</f>
        <v>594</v>
      </c>
    </row>
    <row r="648" spans="1:48" x14ac:dyDescent="0.3">
      <c r="A648" t="s">
        <v>1068</v>
      </c>
      <c r="B648" t="s">
        <v>1069</v>
      </c>
      <c r="C648" t="s">
        <v>10294</v>
      </c>
      <c r="D648" t="s">
        <v>294</v>
      </c>
      <c r="E648">
        <v>12613.679466600001</v>
      </c>
      <c r="F648">
        <v>938.1</v>
      </c>
      <c r="G648">
        <v>-32.505364352776297</v>
      </c>
      <c r="H648">
        <f>(Table2[[#This Row],[1Y Return vs Nifty]]-AVERAGE(Table2[1Y Return vs Nifty]))/_xlfn.STDEV.P(Table2[1Y Return vs Nifty])</f>
        <v>-0.97277306297044563</v>
      </c>
      <c r="I648">
        <v>-4.1886875586198302</v>
      </c>
      <c r="J648">
        <f>(Table2[[#This Row],[1M Return vs Nifty]]-AVERAGE(Table2[1M Return vs Nifty]))/_xlfn.STDEV.P(Table2[1M Return vs Nifty])</f>
        <v>-0.5381091767310322</v>
      </c>
      <c r="K648">
        <v>-18.160768521230398</v>
      </c>
      <c r="L648">
        <f>(Table2[[#This Row],[6M Return vs Nifty]]-AVERAGE(Table2[6M Return vs Nifty]))/_xlfn.STDEV.P(Table2[6M Return vs Nifty])</f>
        <v>-0.85324757214966385</v>
      </c>
      <c r="M648">
        <v>-1.4918073504199401</v>
      </c>
      <c r="N648">
        <f>(Table2[[#This Row],[1W Return vs Nifty]]-AVERAGE(Table2[1W Return vs Nifty]))/_xlfn.STDEV.P(Table2[1W Return vs Nifty])</f>
        <v>-0.47783660846421222</v>
      </c>
      <c r="O648">
        <v>930.01</v>
      </c>
      <c r="P648">
        <v>936.32296774136501</v>
      </c>
      <c r="Q648">
        <v>945.525247292686</v>
      </c>
      <c r="R648">
        <v>56.836981937467201</v>
      </c>
      <c r="S648" s="2">
        <f>(Table2[[#This Row],[Close Price]]-Table2[[#This Row],[20D EMA]])/Table2[[#This Row],[20D EMA]]</f>
        <v>8.6988311953635246E-3</v>
      </c>
      <c r="T648" s="2">
        <f>(Table2[[#This Row],[Close Price]]-Table2[[#This Row],[50D EMA]])/Table2[[#This Row],[50D EMA]]</f>
        <v>1.8978838711194328E-3</v>
      </c>
      <c r="U648" s="2">
        <f>(Table2[[#This Row],[Close Price]]-Table2[[#This Row],[200D EMA]])/Table2[[#This Row],[200D EMA]]</f>
        <v>-7.8530396876726714E-3</v>
      </c>
      <c r="V648">
        <v>0.68327614739078002</v>
      </c>
      <c r="W648">
        <v>935</v>
      </c>
      <c r="X648">
        <v>965.5</v>
      </c>
      <c r="Y648">
        <v>935</v>
      </c>
      <c r="Z648">
        <v>965.5</v>
      </c>
      <c r="AA648">
        <v>869</v>
      </c>
      <c r="AB648">
        <v>1003.95</v>
      </c>
      <c r="AC648" s="2">
        <f>(Table2[[#This Row],[Close Price]]/Table2[[#This Row],[Day Low]])-1</f>
        <v>3.3155080213904675E-3</v>
      </c>
      <c r="AD648" s="2">
        <f>(Table2[[#This Row],[Day High]]/Table2[[#This Row],[Close Price]])-1</f>
        <v>2.9207973563585954E-2</v>
      </c>
      <c r="AE648" s="2">
        <f>(Table2[[#This Row],[Close Price]]/Table2[[#This Row],[Current Week Low]])-1</f>
        <v>3.3155080213904675E-3</v>
      </c>
      <c r="AF648" s="2">
        <f>(Table2[[#This Row],[Current Week High]]/Table2[[#This Row],[Close Price]])-1</f>
        <v>2.9207973563585954E-2</v>
      </c>
      <c r="AG648" s="2">
        <f>(Table2[[#This Row],[Close Price]]/Table2[[#This Row],[Current Month Low]])-1</f>
        <v>7.951668584579985E-2</v>
      </c>
      <c r="AH648" s="2">
        <f>(Table2[[#This Row],[Current Month High]]/Table2[[#This Row],[Close Price]])-1</f>
        <v>7.0195075151902708E-2</v>
      </c>
      <c r="AI648">
        <v>33.034857691077697</v>
      </c>
      <c r="AJ648">
        <v>19.953967137650999</v>
      </c>
      <c r="AK648" t="str">
        <f>IF(AND(Table2[[#This Row],[20D EMA]]&gt;Table2[[#This Row],[50D EMA]],Table2[[#This Row],[50D EMA]]&gt;Table2[[#This Row],[200D EMA]]),"Uptrend","Downtrend/NoTrend")</f>
        <v>Downtrend/NoTrend</v>
      </c>
      <c r="AL648">
        <v>-0.14000000000000001</v>
      </c>
      <c r="AM648" t="s">
        <v>10339</v>
      </c>
      <c r="AN648">
        <v>0.01</v>
      </c>
      <c r="AO648" t="s">
        <v>10340</v>
      </c>
      <c r="AP648">
        <v>1.67409702173E-3</v>
      </c>
      <c r="AQ648">
        <f>(Table2[[#This Row],[Sharpe Ratio]]-AVERAGE(Table2[Sharpe Ratio]))/_xlfn.STDEV.P(Table2[Sharpe Ratio])</f>
        <v>-0.73154172619500613</v>
      </c>
      <c r="AR6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8">
        <f>_xlfn.RANK.AVG(Table2[[#This Row],[1Y Return vs Nifty Z-Score]],Table2[1Y Return vs Nifty Z-Score])</f>
        <v>662</v>
      </c>
      <c r="AT648">
        <f>_xlfn.RANK.AVG(Table2[[#This Row],[6M Return vs Nifty Z-Score]],Table2[6M Return vs Nifty Z-Score])</f>
        <v>605</v>
      </c>
      <c r="AU648">
        <f>_xlfn.RANK.AVG(Table2[[#This Row],[Sharpe Ratio Z-Score]],Table2[Sharpe Ratio Z-Score])</f>
        <v>519</v>
      </c>
      <c r="AV648">
        <f>(Table2[[#This Row],[Rank 1Y]]+Table2[[#This Row],[Rank 6M]]+Table2[[#This Row],[Rank Sharpe]])/3</f>
        <v>595.33333333333337</v>
      </c>
    </row>
    <row r="649" spans="1:48" x14ac:dyDescent="0.3">
      <c r="A649" t="s">
        <v>833</v>
      </c>
      <c r="B649" t="s">
        <v>834</v>
      </c>
      <c r="C649" t="s">
        <v>10295</v>
      </c>
      <c r="D649" t="s">
        <v>54</v>
      </c>
      <c r="E649">
        <v>19318.721860879999</v>
      </c>
      <c r="F649">
        <v>1211.5999999999999</v>
      </c>
      <c r="G649">
        <v>-43.831629834904902</v>
      </c>
      <c r="H649">
        <f>(Table2[[#This Row],[1Y Return vs Nifty]]-AVERAGE(Table2[1Y Return vs Nifty]))/_xlfn.STDEV.P(Table2[1Y Return vs Nifty])</f>
        <v>-1.1523953108836207</v>
      </c>
      <c r="I649">
        <v>-7.0313702733927199</v>
      </c>
      <c r="J649">
        <f>(Table2[[#This Row],[1M Return vs Nifty]]-AVERAGE(Table2[1M Return vs Nifty]))/_xlfn.STDEV.P(Table2[1M Return vs Nifty])</f>
        <v>-0.80549324940582034</v>
      </c>
      <c r="K649">
        <v>-30.548566449926</v>
      </c>
      <c r="L649">
        <f>(Table2[[#This Row],[6M Return vs Nifty]]-AVERAGE(Table2[6M Return vs Nifty]))/_xlfn.STDEV.P(Table2[6M Return vs Nifty])</f>
        <v>-1.2783125894579872</v>
      </c>
      <c r="M649">
        <v>-2.82641634782936</v>
      </c>
      <c r="N649">
        <f>(Table2[[#This Row],[1W Return vs Nifty]]-AVERAGE(Table2[1W Return vs Nifty]))/_xlfn.STDEV.P(Table2[1W Return vs Nifty])</f>
        <v>-0.76358010056923875</v>
      </c>
      <c r="O649">
        <v>1245.56</v>
      </c>
      <c r="P649">
        <v>1296.45943462592</v>
      </c>
      <c r="Q649">
        <v>1384.6917114089799</v>
      </c>
      <c r="R649">
        <v>38.644301647755803</v>
      </c>
      <c r="S649" s="2">
        <f>(Table2[[#This Row],[Close Price]]-Table2[[#This Row],[20D EMA]])/Table2[[#This Row],[20D EMA]]</f>
        <v>-2.7264844728475575E-2</v>
      </c>
      <c r="T649" s="2">
        <f>(Table2[[#This Row],[Close Price]]-Table2[[#This Row],[50D EMA]])/Table2[[#This Row],[50D EMA]]</f>
        <v>-6.5454754973035809E-2</v>
      </c>
      <c r="U649" s="2">
        <f>(Table2[[#This Row],[Close Price]]-Table2[[#This Row],[200D EMA]])/Table2[[#This Row],[200D EMA]]</f>
        <v>-0.12500378963982689</v>
      </c>
      <c r="V649">
        <v>0.73330319983326098</v>
      </c>
      <c r="W649">
        <v>1205.5</v>
      </c>
      <c r="X649">
        <v>1223.5999999999999</v>
      </c>
      <c r="Y649">
        <v>1205.5</v>
      </c>
      <c r="Z649">
        <v>1223.5999999999999</v>
      </c>
      <c r="AA649">
        <v>1153</v>
      </c>
      <c r="AB649">
        <v>1334.85</v>
      </c>
      <c r="AC649" s="2">
        <f>(Table2[[#This Row],[Close Price]]/Table2[[#This Row],[Day Low]])-1</f>
        <v>5.0601410203234831E-3</v>
      </c>
      <c r="AD649" s="2">
        <f>(Table2[[#This Row],[Day High]]/Table2[[#This Row],[Close Price]])-1</f>
        <v>9.9042588312974189E-3</v>
      </c>
      <c r="AE649" s="2">
        <f>(Table2[[#This Row],[Close Price]]/Table2[[#This Row],[Current Week Low]])-1</f>
        <v>5.0601410203234831E-3</v>
      </c>
      <c r="AF649" s="2">
        <f>(Table2[[#This Row],[Current Week High]]/Table2[[#This Row],[Close Price]])-1</f>
        <v>9.9042588312974189E-3</v>
      </c>
      <c r="AG649" s="2">
        <f>(Table2[[#This Row],[Close Price]]/Table2[[#This Row],[Current Month Low]])-1</f>
        <v>5.0823937554206333E-2</v>
      </c>
      <c r="AH649" s="2">
        <f>(Table2[[#This Row],[Current Month High]]/Table2[[#This Row],[Close Price]])-1</f>
        <v>0.10172499174645089</v>
      </c>
      <c r="AI649">
        <v>48.233740508418599</v>
      </c>
      <c r="AJ649">
        <v>5.0823937554206298</v>
      </c>
      <c r="AK649" t="str">
        <f>IF(AND(Table2[[#This Row],[20D EMA]]&gt;Table2[[#This Row],[50D EMA]],Table2[[#This Row],[50D EMA]]&gt;Table2[[#This Row],[200D EMA]]),"Uptrend","Downtrend/NoTrend")</f>
        <v>Downtrend/NoTrend</v>
      </c>
      <c r="AL649">
        <v>-0.2</v>
      </c>
      <c r="AM649" t="s">
        <v>10339</v>
      </c>
      <c r="AN649">
        <v>-5.74</v>
      </c>
      <c r="AO649" t="s">
        <v>10339</v>
      </c>
      <c r="AP649">
        <v>5.2126544678550997E-2</v>
      </c>
      <c r="AQ649">
        <f>(Table2[[#This Row],[Sharpe Ratio]]-AVERAGE(Table2[Sharpe Ratio]))/_xlfn.STDEV.P(Table2[Sharpe Ratio])</f>
        <v>-0.15607625760457439</v>
      </c>
      <c r="AR6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9">
        <f>_xlfn.RANK.AVG(Table2[[#This Row],[1Y Return vs Nifty Z-Score]],Table2[1Y Return vs Nifty Z-Score])</f>
        <v>698</v>
      </c>
      <c r="AT649">
        <f>_xlfn.RANK.AVG(Table2[[#This Row],[6M Return vs Nifty Z-Score]],Table2[6M Return vs Nifty Z-Score])</f>
        <v>697</v>
      </c>
      <c r="AU649">
        <f>_xlfn.RANK.AVG(Table2[[#This Row],[Sharpe Ratio Z-Score]],Table2[Sharpe Ratio Z-Score])</f>
        <v>392</v>
      </c>
      <c r="AV649">
        <f>(Table2[[#This Row],[Rank 1Y]]+Table2[[#This Row],[Rank 6M]]+Table2[[#This Row],[Rank Sharpe]])/3</f>
        <v>595.66666666666663</v>
      </c>
    </row>
    <row r="650" spans="1:48" x14ac:dyDescent="0.3">
      <c r="A650" t="s">
        <v>96</v>
      </c>
      <c r="B650" t="s">
        <v>97</v>
      </c>
      <c r="C650" t="s">
        <v>10304</v>
      </c>
      <c r="D650" t="s">
        <v>98</v>
      </c>
      <c r="E650">
        <v>304027.36614386499</v>
      </c>
      <c r="F650">
        <v>3171.35</v>
      </c>
      <c r="G650">
        <v>-32.529014481208797</v>
      </c>
      <c r="H650">
        <f>(Table2[[#This Row],[1Y Return vs Nifty]]-AVERAGE(Table2[1Y Return vs Nifty]))/_xlfn.STDEV.P(Table2[1Y Return vs Nifty])</f>
        <v>-0.97314812827676245</v>
      </c>
      <c r="I650">
        <v>7.91417239236862</v>
      </c>
      <c r="J650">
        <f>(Table2[[#This Row],[1M Return vs Nifty]]-AVERAGE(Table2[1M Return vs Nifty]))/_xlfn.STDEV.P(Table2[1M Return vs Nifty])</f>
        <v>0.60029152057169877</v>
      </c>
      <c r="K650">
        <v>-2.4976242503508099</v>
      </c>
      <c r="L650">
        <f>(Table2[[#This Row],[6M Return vs Nifty]]-AVERAGE(Table2[6M Return vs Nifty]))/_xlfn.STDEV.P(Table2[6M Return vs Nifty])</f>
        <v>-0.31579493295366379</v>
      </c>
      <c r="M650">
        <v>1.48128981238424</v>
      </c>
      <c r="N650">
        <f>(Table2[[#This Row],[1W Return vs Nifty]]-AVERAGE(Table2[1W Return vs Nifty]))/_xlfn.STDEV.P(Table2[1W Return vs Nifty])</f>
        <v>0.15871174938160043</v>
      </c>
      <c r="O650">
        <v>3077.8</v>
      </c>
      <c r="P650">
        <v>3010.81476910422</v>
      </c>
      <c r="Q650">
        <v>2998.0876897142798</v>
      </c>
      <c r="R650">
        <v>69.6189643831447</v>
      </c>
      <c r="S650" s="2">
        <f>(Table2[[#This Row],[Close Price]]-Table2[[#This Row],[20D EMA]])/Table2[[#This Row],[20D EMA]]</f>
        <v>3.0395087400090885E-2</v>
      </c>
      <c r="T650" s="2">
        <f>(Table2[[#This Row],[Close Price]]-Table2[[#This Row],[50D EMA]])/Table2[[#This Row],[50D EMA]]</f>
        <v>5.3319530827046692E-2</v>
      </c>
      <c r="U650" s="2">
        <f>(Table2[[#This Row],[Close Price]]-Table2[[#This Row],[200D EMA]])/Table2[[#This Row],[200D EMA]]</f>
        <v>5.7790941499190153E-2</v>
      </c>
      <c r="V650">
        <v>0.58937147727817596</v>
      </c>
      <c r="W650">
        <v>3141.5</v>
      </c>
      <c r="X650">
        <v>3177.45</v>
      </c>
      <c r="Y650">
        <v>3141.5</v>
      </c>
      <c r="Z650">
        <v>3177.45</v>
      </c>
      <c r="AA650">
        <v>2966</v>
      </c>
      <c r="AB650">
        <v>3198.65</v>
      </c>
      <c r="AC650" s="2">
        <f>(Table2[[#This Row],[Close Price]]/Table2[[#This Row],[Day Low]])-1</f>
        <v>9.5018303358267442E-3</v>
      </c>
      <c r="AD650" s="2">
        <f>(Table2[[#This Row],[Day High]]/Table2[[#This Row],[Close Price]])-1</f>
        <v>1.9234710769862051E-3</v>
      </c>
      <c r="AE650" s="2">
        <f>(Table2[[#This Row],[Close Price]]/Table2[[#This Row],[Current Week Low]])-1</f>
        <v>9.5018303358267442E-3</v>
      </c>
      <c r="AF650" s="2">
        <f>(Table2[[#This Row],[Current Week High]]/Table2[[#This Row],[Close Price]])-1</f>
        <v>1.9234710769862051E-3</v>
      </c>
      <c r="AG650" s="2">
        <f>(Table2[[#This Row],[Close Price]]/Table2[[#This Row],[Current Month Low]])-1</f>
        <v>6.9234659474039173E-2</v>
      </c>
      <c r="AH650" s="2">
        <f>(Table2[[#This Row],[Current Month High]]/Table2[[#This Row],[Close Price]])-1</f>
        <v>8.6083213773315848E-3</v>
      </c>
      <c r="AI650">
        <v>7.9335298847494</v>
      </c>
      <c r="AJ650">
        <v>18.772705142129499</v>
      </c>
      <c r="AK650" t="str">
        <f>IF(AND(Table2[[#This Row],[20D EMA]]&gt;Table2[[#This Row],[50D EMA]],Table2[[#This Row],[50D EMA]]&gt;Table2[[#This Row],[200D EMA]]),"Uptrend","Downtrend/NoTrend")</f>
        <v>Uptrend</v>
      </c>
      <c r="AL650">
        <v>-0.02</v>
      </c>
      <c r="AM650" t="s">
        <v>10339</v>
      </c>
      <c r="AN650">
        <v>2.25</v>
      </c>
      <c r="AO650" t="s">
        <v>10340</v>
      </c>
      <c r="AP650">
        <v>-7.1890158641409005E-2</v>
      </c>
      <c r="AQ650">
        <f>(Table2[[#This Row],[Sharpe Ratio]]-AVERAGE(Table2[Sharpe Ratio]))/_xlfn.STDEV.P(Table2[Sharpe Ratio])</f>
        <v>-1.5706226989289673</v>
      </c>
      <c r="AR6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-2.1005624902060944</v>
      </c>
      <c r="AS650">
        <f>_xlfn.RANK.AVG(Table2[[#This Row],[1Y Return vs Nifty Z-Score]],Table2[1Y Return vs Nifty Z-Score])</f>
        <v>663</v>
      </c>
      <c r="AT650">
        <f>_xlfn.RANK.AVG(Table2[[#This Row],[6M Return vs Nifty Z-Score]],Table2[6M Return vs Nifty Z-Score])</f>
        <v>433</v>
      </c>
      <c r="AU650">
        <f>_xlfn.RANK.AVG(Table2[[#This Row],[Sharpe Ratio Z-Score]],Table2[Sharpe Ratio Z-Score])</f>
        <v>692</v>
      </c>
      <c r="AV650">
        <f>(Table2[[#This Row],[Rank 1Y]]+Table2[[#This Row],[Rank 6M]]+Table2[[#This Row],[Rank Sharpe]])/3</f>
        <v>596</v>
      </c>
    </row>
    <row r="651" spans="1:48" x14ac:dyDescent="0.3">
      <c r="A651" t="s">
        <v>1262</v>
      </c>
      <c r="B651" t="s">
        <v>1263</v>
      </c>
      <c r="C651" t="s">
        <v>6655</v>
      </c>
      <c r="D651" t="s">
        <v>80</v>
      </c>
      <c r="E651">
        <v>9265.9293471700003</v>
      </c>
      <c r="F651">
        <v>787.45</v>
      </c>
      <c r="G651">
        <v>-7.2869377006844704</v>
      </c>
      <c r="H651">
        <f>(Table2[[#This Row],[1Y Return vs Nifty]]-AVERAGE(Table2[1Y Return vs Nifty]))/_xlfn.STDEV.P(Table2[1Y Return vs Nifty])</f>
        <v>-0.57283625315173803</v>
      </c>
      <c r="I651">
        <v>-9.6625456639810405</v>
      </c>
      <c r="J651">
        <f>(Table2[[#This Row],[1M Return vs Nifty]]-AVERAGE(Table2[1M Return vs Nifty]))/_xlfn.STDEV.P(Table2[1M Return vs Nifty])</f>
        <v>-1.0529828437249629</v>
      </c>
      <c r="K651">
        <v>-28.625875451649701</v>
      </c>
      <c r="L651">
        <f>(Table2[[#This Row],[6M Return vs Nifty]]-AVERAGE(Table2[6M Return vs Nifty]))/_xlfn.STDEV.P(Table2[6M Return vs Nifty])</f>
        <v>-1.2123389041294819</v>
      </c>
      <c r="M651">
        <v>-5.33489763490795</v>
      </c>
      <c r="N651">
        <f>(Table2[[#This Row],[1W Return vs Nifty]]-AVERAGE(Table2[1W Return vs Nifty]))/_xlfn.STDEV.P(Table2[1W Return vs Nifty])</f>
        <v>-1.3006529093404051</v>
      </c>
      <c r="O651">
        <v>809.87</v>
      </c>
      <c r="P651">
        <v>827.26786269719105</v>
      </c>
      <c r="Q651">
        <v>818.37712343328599</v>
      </c>
      <c r="R651">
        <v>41.595948171916902</v>
      </c>
      <c r="S651" s="2">
        <f>(Table2[[#This Row],[Close Price]]-Table2[[#This Row],[20D EMA]])/Table2[[#This Row],[20D EMA]]</f>
        <v>-2.768345536938022E-2</v>
      </c>
      <c r="T651" s="2">
        <f>(Table2[[#This Row],[Close Price]]-Table2[[#This Row],[50D EMA]])/Table2[[#This Row],[50D EMA]]</f>
        <v>-4.8131765408329093E-2</v>
      </c>
      <c r="U651" s="2">
        <f>(Table2[[#This Row],[Close Price]]-Table2[[#This Row],[200D EMA]])/Table2[[#This Row],[200D EMA]]</f>
        <v>-3.7790796623858848E-2</v>
      </c>
      <c r="V651">
        <v>0.55689738796086397</v>
      </c>
      <c r="W651">
        <v>768.1</v>
      </c>
      <c r="X651">
        <v>790.95</v>
      </c>
      <c r="Y651">
        <v>768.1</v>
      </c>
      <c r="Z651">
        <v>790.95</v>
      </c>
      <c r="AA651">
        <v>768.1</v>
      </c>
      <c r="AB651">
        <v>885</v>
      </c>
      <c r="AC651" s="2">
        <f>(Table2[[#This Row],[Close Price]]/Table2[[#This Row],[Day Low]])-1</f>
        <v>2.5192032287462585E-2</v>
      </c>
      <c r="AD651" s="2">
        <f>(Table2[[#This Row],[Day High]]/Table2[[#This Row],[Close Price]])-1</f>
        <v>4.4447266493110593E-3</v>
      </c>
      <c r="AE651" s="2">
        <f>(Table2[[#This Row],[Close Price]]/Table2[[#This Row],[Current Week Low]])-1</f>
        <v>2.5192032287462585E-2</v>
      </c>
      <c r="AF651" s="2">
        <f>(Table2[[#This Row],[Current Week High]]/Table2[[#This Row],[Close Price]])-1</f>
        <v>4.4447266493110593E-3</v>
      </c>
      <c r="AG651" s="2">
        <f>(Table2[[#This Row],[Close Price]]/Table2[[#This Row],[Current Month Low]])-1</f>
        <v>2.5192032287462585E-2</v>
      </c>
      <c r="AH651" s="2">
        <f>(Table2[[#This Row],[Current Month High]]/Table2[[#This Row],[Close Price]])-1</f>
        <v>0.12388088132579833</v>
      </c>
      <c r="AI651">
        <v>26.9794907613181</v>
      </c>
      <c r="AJ651">
        <v>25.400111473843399</v>
      </c>
      <c r="AK651" t="str">
        <f>IF(AND(Table2[[#This Row],[20D EMA]]&gt;Table2[[#This Row],[50D EMA]],Table2[[#This Row],[50D EMA]]&gt;Table2[[#This Row],[200D EMA]]),"Uptrend","Downtrend/NoTrend")</f>
        <v>Downtrend/NoTrend</v>
      </c>
      <c r="AL651">
        <v>-0.1</v>
      </c>
      <c r="AM651" t="s">
        <v>10339</v>
      </c>
      <c r="AN651">
        <v>-5.21</v>
      </c>
      <c r="AO651" t="s">
        <v>10339</v>
      </c>
      <c r="AP651">
        <v>-7.7604083863499996E-3</v>
      </c>
      <c r="AQ651">
        <f>(Table2[[#This Row],[Sharpe Ratio]]-AVERAGE(Table2[Sharpe Ratio]))/_xlfn.STDEV.P(Table2[Sharpe Ratio])</f>
        <v>-0.83915260193505981</v>
      </c>
      <c r="AR6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1">
        <f>_xlfn.RANK.AVG(Table2[[#This Row],[1Y Return vs Nifty Z-Score]],Table2[1Y Return vs Nifty Z-Score])</f>
        <v>509</v>
      </c>
      <c r="AT651">
        <f>_xlfn.RANK.AVG(Table2[[#This Row],[6M Return vs Nifty Z-Score]],Table2[6M Return vs Nifty Z-Score])</f>
        <v>690</v>
      </c>
      <c r="AU651">
        <f>_xlfn.RANK.AVG(Table2[[#This Row],[Sharpe Ratio Z-Score]],Table2[Sharpe Ratio Z-Score])</f>
        <v>590</v>
      </c>
      <c r="AV651">
        <f>(Table2[[#This Row],[Rank 1Y]]+Table2[[#This Row],[Rank 6M]]+Table2[[#This Row],[Rank Sharpe]])/3</f>
        <v>596.33333333333337</v>
      </c>
    </row>
    <row r="652" spans="1:48" x14ac:dyDescent="0.3">
      <c r="A652" t="s">
        <v>1270</v>
      </c>
      <c r="B652" t="s">
        <v>1271</v>
      </c>
      <c r="C652" t="s">
        <v>10295</v>
      </c>
      <c r="D652" t="s">
        <v>124</v>
      </c>
      <c r="E652">
        <v>9135.461340885</v>
      </c>
      <c r="F652">
        <v>84.99</v>
      </c>
      <c r="G652">
        <v>-32.0728114237547</v>
      </c>
      <c r="H652">
        <f>(Table2[[#This Row],[1Y Return vs Nifty]]-AVERAGE(Table2[1Y Return vs Nifty]))/_xlfn.STDEV.P(Table2[1Y Return vs Nifty])</f>
        <v>-0.96591324412063306</v>
      </c>
      <c r="I652">
        <v>3.3021651980089999</v>
      </c>
      <c r="J652">
        <f>(Table2[[#This Row],[1M Return vs Nifty]]-AVERAGE(Table2[1M Return vs Nifty]))/_xlfn.STDEV.P(Table2[1M Return vs Nifty])</f>
        <v>0.16648395547668943</v>
      </c>
      <c r="K652">
        <v>-16.587413653396599</v>
      </c>
      <c r="L652">
        <f>(Table2[[#This Row],[6M Return vs Nifty]]-AVERAGE(Table2[6M Return vs Nifty]))/_xlfn.STDEV.P(Table2[6M Return vs Nifty])</f>
        <v>-0.79926072816194238</v>
      </c>
      <c r="M652">
        <v>-1.8649790418993599</v>
      </c>
      <c r="N652">
        <f>(Table2[[#This Row],[1W Return vs Nifty]]-AVERAGE(Table2[1W Return vs Nifty]))/_xlfn.STDEV.P(Table2[1W Return vs Nifty])</f>
        <v>-0.55773370378205345</v>
      </c>
      <c r="O652">
        <v>83.63</v>
      </c>
      <c r="P652">
        <v>83.285611276815899</v>
      </c>
      <c r="Q652">
        <v>84.851416163469096</v>
      </c>
      <c r="R652">
        <v>58.288139430438697</v>
      </c>
      <c r="S652" s="2">
        <f>(Table2[[#This Row],[Close Price]]-Table2[[#This Row],[20D EMA]])/Table2[[#This Row],[20D EMA]]</f>
        <v>1.6262106899437995E-2</v>
      </c>
      <c r="T652" s="2">
        <f>(Table2[[#This Row],[Close Price]]-Table2[[#This Row],[50D EMA]])/Table2[[#This Row],[50D EMA]]</f>
        <v>2.0464383908034591E-2</v>
      </c>
      <c r="U652" s="2">
        <f>(Table2[[#This Row],[Close Price]]-Table2[[#This Row],[200D EMA]])/Table2[[#This Row],[200D EMA]]</f>
        <v>1.6332530769305258E-3</v>
      </c>
      <c r="V652">
        <v>1.31841061020326</v>
      </c>
      <c r="W652">
        <v>84.03</v>
      </c>
      <c r="X652">
        <v>85.9</v>
      </c>
      <c r="Y652">
        <v>84.03</v>
      </c>
      <c r="Z652">
        <v>85.9</v>
      </c>
      <c r="AA652">
        <v>79.989999999999995</v>
      </c>
      <c r="AB652">
        <v>89.7</v>
      </c>
      <c r="AC652" s="2">
        <f>(Table2[[#This Row],[Close Price]]/Table2[[#This Row],[Day Low]])-1</f>
        <v>1.1424491253123836E-2</v>
      </c>
      <c r="AD652" s="2">
        <f>(Table2[[#This Row],[Day High]]/Table2[[#This Row],[Close Price]])-1</f>
        <v>1.0707142016707971E-2</v>
      </c>
      <c r="AE652" s="2">
        <f>(Table2[[#This Row],[Close Price]]/Table2[[#This Row],[Current Week Low]])-1</f>
        <v>1.1424491253123836E-2</v>
      </c>
      <c r="AF652" s="2">
        <f>(Table2[[#This Row],[Current Week High]]/Table2[[#This Row],[Close Price]])-1</f>
        <v>1.0707142016707971E-2</v>
      </c>
      <c r="AG652" s="2">
        <f>(Table2[[#This Row],[Close Price]]/Table2[[#This Row],[Current Month Low]])-1</f>
        <v>6.2507813476684548E-2</v>
      </c>
      <c r="AH652" s="2">
        <f>(Table2[[#This Row],[Current Month High]]/Table2[[#This Row],[Close Price]])-1</f>
        <v>5.541828450405939E-2</v>
      </c>
      <c r="AI652">
        <v>15.3076832568537</v>
      </c>
      <c r="AJ652">
        <v>17.389502762430901</v>
      </c>
      <c r="AK652" t="str">
        <f>IF(AND(Table2[[#This Row],[20D EMA]]&gt;Table2[[#This Row],[50D EMA]],Table2[[#This Row],[50D EMA]]&gt;Table2[[#This Row],[200D EMA]]),"Uptrend","Downtrend/NoTrend")</f>
        <v>Downtrend/NoTrend</v>
      </c>
      <c r="AL652">
        <v>-0.04</v>
      </c>
      <c r="AM652" t="s">
        <v>10339</v>
      </c>
      <c r="AN652">
        <v>5.15</v>
      </c>
      <c r="AO652" t="s">
        <v>10340</v>
      </c>
      <c r="AQ652">
        <f>(Table2[[#This Row],[Sharpe Ratio]]-AVERAGE(Table2[Sharpe Ratio]))/_xlfn.STDEV.P(Table2[Sharpe Ratio])</f>
        <v>-0.75063663777647549</v>
      </c>
      <c r="AR6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2">
        <f>_xlfn.RANK.AVG(Table2[[#This Row],[1Y Return vs Nifty Z-Score]],Table2[1Y Return vs Nifty Z-Score])</f>
        <v>660</v>
      </c>
      <c r="AT652">
        <f>_xlfn.RANK.AVG(Table2[[#This Row],[6M Return vs Nifty Z-Score]],Table2[6M Return vs Nifty Z-Score])</f>
        <v>585</v>
      </c>
      <c r="AU652">
        <f>_xlfn.RANK.AVG(Table2[[#This Row],[Sharpe Ratio Z-Score]],Table2[Sharpe Ratio Z-Score])</f>
        <v>547.5</v>
      </c>
      <c r="AV652">
        <f>(Table2[[#This Row],[Rank 1Y]]+Table2[[#This Row],[Rank 6M]]+Table2[[#This Row],[Rank Sharpe]])/3</f>
        <v>597.5</v>
      </c>
    </row>
    <row r="653" spans="1:48" x14ac:dyDescent="0.3">
      <c r="A653" t="s">
        <v>1410</v>
      </c>
      <c r="B653" t="s">
        <v>1411</v>
      </c>
      <c r="C653" t="s">
        <v>10308</v>
      </c>
      <c r="D653" t="s">
        <v>444</v>
      </c>
      <c r="E653">
        <v>7878.6000724199903</v>
      </c>
      <c r="F653">
        <v>498.3</v>
      </c>
      <c r="G653">
        <v>-35.407880708934002</v>
      </c>
      <c r="H653">
        <f>(Table2[[#This Row],[1Y Return vs Nifty]]-AVERAGE(Table2[1Y Return vs Nifty]))/_xlfn.STDEV.P(Table2[1Y Return vs Nifty])</f>
        <v>-1.0188038145293277</v>
      </c>
      <c r="I653">
        <v>-6.54966479841924</v>
      </c>
      <c r="J653">
        <f>(Table2[[#This Row],[1M Return vs Nifty]]-AVERAGE(Table2[1M Return vs Nifty]))/_xlfn.STDEV.P(Table2[1M Return vs Nifty])</f>
        <v>-0.7601838059498901</v>
      </c>
      <c r="K653">
        <v>-7.1149508666704699</v>
      </c>
      <c r="L653">
        <f>(Table2[[#This Row],[6M Return vs Nifty]]-AVERAGE(Table2[6M Return vs Nifty]))/_xlfn.STDEV.P(Table2[6M Return vs Nifty])</f>
        <v>-0.47423019557105783</v>
      </c>
      <c r="M653">
        <v>-1.87327626932896</v>
      </c>
      <c r="N653">
        <f>(Table2[[#This Row],[1W Return vs Nifty]]-AVERAGE(Table2[1W Return vs Nifty]))/_xlfn.STDEV.P(Table2[1W Return vs Nifty])</f>
        <v>-0.5595101632133368</v>
      </c>
      <c r="O653">
        <v>511.52</v>
      </c>
      <c r="P653">
        <v>518.65230838326704</v>
      </c>
      <c r="Q653">
        <v>495.61513102350801</v>
      </c>
      <c r="R653">
        <v>40.584550875833102</v>
      </c>
      <c r="S653" s="2">
        <f>(Table2[[#This Row],[Close Price]]-Table2[[#This Row],[20D EMA]])/Table2[[#This Row],[20D EMA]]</f>
        <v>-2.5844541757897972E-2</v>
      </c>
      <c r="T653" s="2">
        <f>(Table2[[#This Row],[Close Price]]-Table2[[#This Row],[50D EMA]])/Table2[[#This Row],[50D EMA]]</f>
        <v>-3.924075542381919E-2</v>
      </c>
      <c r="U653" s="2">
        <f>(Table2[[#This Row],[Close Price]]-Table2[[#This Row],[200D EMA]])/Table2[[#This Row],[200D EMA]]</f>
        <v>5.4172457788917855E-3</v>
      </c>
      <c r="V653">
        <v>1.1546686919089999</v>
      </c>
      <c r="W653">
        <v>491</v>
      </c>
      <c r="X653">
        <v>501.1</v>
      </c>
      <c r="Y653">
        <v>491</v>
      </c>
      <c r="Z653">
        <v>501.1</v>
      </c>
      <c r="AA653">
        <v>488.05</v>
      </c>
      <c r="AB653">
        <v>602.35</v>
      </c>
      <c r="AC653" s="2">
        <f>(Table2[[#This Row],[Close Price]]/Table2[[#This Row],[Day Low]])-1</f>
        <v>1.4867617107942932E-2</v>
      </c>
      <c r="AD653" s="2">
        <f>(Table2[[#This Row],[Day High]]/Table2[[#This Row],[Close Price]])-1</f>
        <v>5.6191049568532492E-3</v>
      </c>
      <c r="AE653" s="2">
        <f>(Table2[[#This Row],[Close Price]]/Table2[[#This Row],[Current Week Low]])-1</f>
        <v>1.4867617107942932E-2</v>
      </c>
      <c r="AF653" s="2">
        <f>(Table2[[#This Row],[Current Week High]]/Table2[[#This Row],[Close Price]])-1</f>
        <v>5.6191049568532492E-3</v>
      </c>
      <c r="AG653" s="2">
        <f>(Table2[[#This Row],[Close Price]]/Table2[[#This Row],[Current Month Low]])-1</f>
        <v>2.1001946521872705E-2</v>
      </c>
      <c r="AH653" s="2">
        <f>(Table2[[#This Row],[Current Month High]]/Table2[[#This Row],[Close Price]])-1</f>
        <v>0.20880995384306655</v>
      </c>
      <c r="AI653">
        <v>27.2125225767609</v>
      </c>
      <c r="AJ653">
        <v>23.7090367428004</v>
      </c>
      <c r="AK653" t="str">
        <f>IF(AND(Table2[[#This Row],[20D EMA]]&gt;Table2[[#This Row],[50D EMA]],Table2[[#This Row],[50D EMA]]&gt;Table2[[#This Row],[200D EMA]]),"Uptrend","Downtrend/NoTrend")</f>
        <v>Downtrend/NoTrend</v>
      </c>
      <c r="AL653">
        <v>-0.05</v>
      </c>
      <c r="AM653" t="s">
        <v>10339</v>
      </c>
      <c r="AN653">
        <v>-11.3</v>
      </c>
      <c r="AO653" t="s">
        <v>10339</v>
      </c>
      <c r="AP653">
        <v>-2.8950917661099002E-2</v>
      </c>
      <c r="AQ653">
        <f>(Table2[[#This Row],[Sharpe Ratio]]-AVERAGE(Table2[Sharpe Ratio]))/_xlfn.STDEV.P(Table2[Sharpe Ratio])</f>
        <v>-1.0808535880281436</v>
      </c>
      <c r="AR6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3">
        <f>_xlfn.RANK.AVG(Table2[[#This Row],[1Y Return vs Nifty Z-Score]],Table2[1Y Return vs Nifty Z-Score])</f>
        <v>677</v>
      </c>
      <c r="AT653">
        <f>_xlfn.RANK.AVG(Table2[[#This Row],[6M Return vs Nifty Z-Score]],Table2[6M Return vs Nifty Z-Score])</f>
        <v>484</v>
      </c>
      <c r="AU653">
        <f>_xlfn.RANK.AVG(Table2[[#This Row],[Sharpe Ratio Z-Score]],Table2[Sharpe Ratio Z-Score])</f>
        <v>632</v>
      </c>
      <c r="AV653">
        <f>(Table2[[#This Row],[Rank 1Y]]+Table2[[#This Row],[Rank 6M]]+Table2[[#This Row],[Rank Sharpe]])/3</f>
        <v>597.66666666666663</v>
      </c>
    </row>
    <row r="654" spans="1:48" x14ac:dyDescent="0.3">
      <c r="A654" t="s">
        <v>208</v>
      </c>
      <c r="B654" t="s">
        <v>209</v>
      </c>
      <c r="C654" t="s">
        <v>10300</v>
      </c>
      <c r="D654" t="s">
        <v>210</v>
      </c>
      <c r="E654">
        <v>126537.10709506999</v>
      </c>
      <c r="F654">
        <v>1053.3499999999999</v>
      </c>
      <c r="G654">
        <v>-8.0370364879032099</v>
      </c>
      <c r="H654">
        <f>(Table2[[#This Row],[1Y Return vs Nifty]]-AVERAGE(Table2[1Y Return vs Nifty]))/_xlfn.STDEV.P(Table2[1Y Return vs Nifty])</f>
        <v>-0.58473200383229296</v>
      </c>
      <c r="I654">
        <v>-0.55259971242205597</v>
      </c>
      <c r="J654">
        <f>(Table2[[#This Row],[1M Return vs Nifty]]-AVERAGE(Table2[1M Return vs Nifty]))/_xlfn.STDEV.P(Table2[1M Return vs Nifty])</f>
        <v>-0.19609704436495706</v>
      </c>
      <c r="K654">
        <v>-23.498179328530099</v>
      </c>
      <c r="L654">
        <f>(Table2[[#This Row],[6M Return vs Nifty]]-AVERAGE(Table2[6M Return vs Nifty]))/_xlfn.STDEV.P(Table2[6M Return vs Nifty])</f>
        <v>-1.0363912293392166</v>
      </c>
      <c r="M654">
        <v>-4.8080190817136002</v>
      </c>
      <c r="N654">
        <f>(Table2[[#This Row],[1W Return vs Nifty]]-AVERAGE(Table2[1W Return vs Nifty]))/_xlfn.STDEV.P(Table2[1W Return vs Nifty])</f>
        <v>-1.1878467481372132</v>
      </c>
      <c r="O654">
        <v>1086.71</v>
      </c>
      <c r="P654">
        <v>1071.29014098227</v>
      </c>
      <c r="Q654">
        <v>1061.0811451545301</v>
      </c>
      <c r="R654">
        <v>36.278900938088803</v>
      </c>
      <c r="S654" s="2">
        <f>(Table2[[#This Row],[Close Price]]-Table2[[#This Row],[20D EMA]])/Table2[[#This Row],[20D EMA]]</f>
        <v>-3.0698162343219558E-2</v>
      </c>
      <c r="T654" s="2">
        <f>(Table2[[#This Row],[Close Price]]-Table2[[#This Row],[50D EMA]])/Table2[[#This Row],[50D EMA]]</f>
        <v>-1.674629523410039E-2</v>
      </c>
      <c r="U654" s="2">
        <f>(Table2[[#This Row],[Close Price]]-Table2[[#This Row],[200D EMA]])/Table2[[#This Row],[200D EMA]]</f>
        <v>-7.2861017178891124E-3</v>
      </c>
      <c r="V654">
        <v>0.82832993205296201</v>
      </c>
      <c r="W654">
        <v>1041.3499999999999</v>
      </c>
      <c r="X654">
        <v>1076</v>
      </c>
      <c r="Y654">
        <v>1041.3499999999999</v>
      </c>
      <c r="Z654">
        <v>1076</v>
      </c>
      <c r="AA654">
        <v>1036.05</v>
      </c>
      <c r="AB654">
        <v>1348</v>
      </c>
      <c r="AC654" s="2">
        <f>(Table2[[#This Row],[Close Price]]/Table2[[#This Row],[Day Low]])-1</f>
        <v>1.1523503144956093E-2</v>
      </c>
      <c r="AD654" s="2">
        <f>(Table2[[#This Row],[Day High]]/Table2[[#This Row],[Close Price]])-1</f>
        <v>2.1502824322400027E-2</v>
      </c>
      <c r="AE654" s="2">
        <f>(Table2[[#This Row],[Close Price]]/Table2[[#This Row],[Current Week Low]])-1</f>
        <v>1.1523503144956093E-2</v>
      </c>
      <c r="AF654" s="2">
        <f>(Table2[[#This Row],[Current Week High]]/Table2[[#This Row],[Close Price]])-1</f>
        <v>2.1502824322400027E-2</v>
      </c>
      <c r="AG654" s="2">
        <f>(Table2[[#This Row],[Close Price]]/Table2[[#This Row],[Current Month Low]])-1</f>
        <v>1.6698035809082468E-2</v>
      </c>
      <c r="AH654" s="2">
        <f>(Table2[[#This Row],[Current Month High]]/Table2[[#This Row],[Close Price]])-1</f>
        <v>0.27972658660464234</v>
      </c>
      <c r="AI654">
        <v>27.972658660464202</v>
      </c>
      <c r="AJ654">
        <v>53.549562682215701</v>
      </c>
      <c r="AK654" t="str">
        <f>IF(AND(Table2[[#This Row],[20D EMA]]&gt;Table2[[#This Row],[50D EMA]],Table2[[#This Row],[50D EMA]]&gt;Table2[[#This Row],[200D EMA]]),"Uptrend","Downtrend/NoTrend")</f>
        <v>Uptrend</v>
      </c>
      <c r="AL654">
        <v>-0.02</v>
      </c>
      <c r="AM654" t="s">
        <v>10339</v>
      </c>
      <c r="AN654">
        <v>-6.92</v>
      </c>
      <c r="AO654" t="s">
        <v>10339</v>
      </c>
      <c r="AP654">
        <v>-2.5594431429828E-2</v>
      </c>
      <c r="AQ654">
        <f>(Table2[[#This Row],[Sharpe Ratio]]-AVERAGE(Table2[Sharpe Ratio]))/_xlfn.STDEV.P(Table2[Sharpe Ratio])</f>
        <v>-1.0425691833738022</v>
      </c>
      <c r="AR6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-4.0476362090474822</v>
      </c>
      <c r="AS654">
        <f>_xlfn.RANK.AVG(Table2[[#This Row],[1Y Return vs Nifty Z-Score]],Table2[1Y Return vs Nifty Z-Score])</f>
        <v>512</v>
      </c>
      <c r="AT654">
        <f>_xlfn.RANK.AVG(Table2[[#This Row],[6M Return vs Nifty Z-Score]],Table2[6M Return vs Nifty Z-Score])</f>
        <v>656</v>
      </c>
      <c r="AU654">
        <f>_xlfn.RANK.AVG(Table2[[#This Row],[Sharpe Ratio Z-Score]],Table2[Sharpe Ratio Z-Score])</f>
        <v>627</v>
      </c>
      <c r="AV654">
        <f>(Table2[[#This Row],[Rank 1Y]]+Table2[[#This Row],[Rank 6M]]+Table2[[#This Row],[Rank Sharpe]])/3</f>
        <v>598.33333333333337</v>
      </c>
    </row>
    <row r="655" spans="1:48" x14ac:dyDescent="0.3">
      <c r="A655" t="s">
        <v>871</v>
      </c>
      <c r="B655" t="s">
        <v>872</v>
      </c>
      <c r="C655" t="s">
        <v>10303</v>
      </c>
      <c r="D655" t="s">
        <v>130</v>
      </c>
      <c r="E655">
        <v>17744.649661619998</v>
      </c>
      <c r="F655">
        <v>2961.35</v>
      </c>
      <c r="G655">
        <v>-32.042368712314797</v>
      </c>
      <c r="H655">
        <f>(Table2[[#This Row],[1Y Return vs Nifty]]-AVERAGE(Table2[1Y Return vs Nifty]))/_xlfn.STDEV.P(Table2[1Y Return vs Nifty])</f>
        <v>-0.96543045583794307</v>
      </c>
      <c r="I655">
        <v>-4.1575024090165504</v>
      </c>
      <c r="J655">
        <f>(Table2[[#This Row],[1M Return vs Nifty]]-AVERAGE(Table2[1M Return vs Nifty]))/_xlfn.STDEV.P(Table2[1M Return vs Nifty])</f>
        <v>-0.53517588689725493</v>
      </c>
      <c r="K655">
        <v>-2.5921745443974098</v>
      </c>
      <c r="L655">
        <f>(Table2[[#This Row],[6M Return vs Nifty]]-AVERAGE(Table2[6M Return vs Nifty]))/_xlfn.STDEV.P(Table2[6M Return vs Nifty])</f>
        <v>-0.31903925632790348</v>
      </c>
      <c r="M655">
        <v>2.9790359331895102</v>
      </c>
      <c r="N655">
        <f>(Table2[[#This Row],[1W Return vs Nifty]]-AVERAGE(Table2[1W Return vs Nifty]))/_xlfn.STDEV.P(Table2[1W Return vs Nifty])</f>
        <v>0.47938335258252301</v>
      </c>
      <c r="O655">
        <v>2843.7</v>
      </c>
      <c r="P655">
        <v>2788.41523408186</v>
      </c>
      <c r="Q655">
        <v>2709.0312427591498</v>
      </c>
      <c r="R655">
        <v>67.602361464574898</v>
      </c>
      <c r="S655" s="2">
        <f>(Table2[[#This Row],[Close Price]]-Table2[[#This Row],[20D EMA]])/Table2[[#This Row],[20D EMA]]</f>
        <v>4.1372155993951575E-2</v>
      </c>
      <c r="T655" s="2">
        <f>(Table2[[#This Row],[Close Price]]-Table2[[#This Row],[50D EMA]])/Table2[[#This Row],[50D EMA]]</f>
        <v>6.2019014888606436E-2</v>
      </c>
      <c r="U655" s="2">
        <f>(Table2[[#This Row],[Close Price]]-Table2[[#This Row],[200D EMA]])/Table2[[#This Row],[200D EMA]]</f>
        <v>9.3139847654124253E-2</v>
      </c>
      <c r="V655">
        <v>0.96156943313565302</v>
      </c>
      <c r="W655">
        <v>2898</v>
      </c>
      <c r="X655">
        <v>3029.8</v>
      </c>
      <c r="Y655">
        <v>2898</v>
      </c>
      <c r="Z655">
        <v>3029.8</v>
      </c>
      <c r="AA655">
        <v>2626.25</v>
      </c>
      <c r="AB655">
        <v>3029.8</v>
      </c>
      <c r="AC655" s="2">
        <f>(Table2[[#This Row],[Close Price]]/Table2[[#This Row],[Day Low]])-1</f>
        <v>2.1859903381642454E-2</v>
      </c>
      <c r="AD655" s="2">
        <f>(Table2[[#This Row],[Day High]]/Table2[[#This Row],[Close Price]])-1</f>
        <v>2.3114457933037347E-2</v>
      </c>
      <c r="AE655" s="2">
        <f>(Table2[[#This Row],[Close Price]]/Table2[[#This Row],[Current Week Low]])-1</f>
        <v>2.1859903381642454E-2</v>
      </c>
      <c r="AF655" s="2">
        <f>(Table2[[#This Row],[Current Week High]]/Table2[[#This Row],[Close Price]])-1</f>
        <v>2.3114457933037347E-2</v>
      </c>
      <c r="AG655" s="2">
        <f>(Table2[[#This Row],[Close Price]]/Table2[[#This Row],[Current Month Low]])-1</f>
        <v>0.12759638267491669</v>
      </c>
      <c r="AH655" s="2">
        <f>(Table2[[#This Row],[Current Month High]]/Table2[[#This Row],[Close Price]])-1</f>
        <v>2.3114457933037347E-2</v>
      </c>
      <c r="AI655">
        <v>11.1655157276242</v>
      </c>
      <c r="AJ655">
        <v>32.795964125560502</v>
      </c>
      <c r="AK655" t="str">
        <f>IF(AND(Table2[[#This Row],[20D EMA]]&gt;Table2[[#This Row],[50D EMA]],Table2[[#This Row],[50D EMA]]&gt;Table2[[#This Row],[200D EMA]]),"Uptrend","Downtrend/NoTrend")</f>
        <v>Uptrend</v>
      </c>
      <c r="AL655">
        <v>-0.06</v>
      </c>
      <c r="AM655" t="s">
        <v>10339</v>
      </c>
      <c r="AN655">
        <v>7.61</v>
      </c>
      <c r="AO655" t="s">
        <v>10340</v>
      </c>
      <c r="AP655">
        <v>-8.2245699026634006E-2</v>
      </c>
      <c r="AQ655">
        <f>(Table2[[#This Row],[Sharpe Ratio]]-AVERAGE(Table2[Sharpe Ratio]))/_xlfn.STDEV.P(Table2[Sharpe Ratio])</f>
        <v>-1.6887389881688013</v>
      </c>
      <c r="AR6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-3.0290012346493795</v>
      </c>
      <c r="AS655">
        <f>_xlfn.RANK.AVG(Table2[[#This Row],[1Y Return vs Nifty Z-Score]],Table2[1Y Return vs Nifty Z-Score])</f>
        <v>659</v>
      </c>
      <c r="AT655">
        <f>_xlfn.RANK.AVG(Table2[[#This Row],[6M Return vs Nifty Z-Score]],Table2[6M Return vs Nifty Z-Score])</f>
        <v>435</v>
      </c>
      <c r="AU655">
        <f>_xlfn.RANK.AVG(Table2[[#This Row],[Sharpe Ratio Z-Score]],Table2[Sharpe Ratio Z-Score])</f>
        <v>706</v>
      </c>
      <c r="AV655">
        <f>(Table2[[#This Row],[Rank 1Y]]+Table2[[#This Row],[Rank 6M]]+Table2[[#This Row],[Rank Sharpe]])/3</f>
        <v>600</v>
      </c>
    </row>
    <row r="656" spans="1:48" x14ac:dyDescent="0.3">
      <c r="A656" t="s">
        <v>1906</v>
      </c>
      <c r="B656" t="s">
        <v>1907</v>
      </c>
      <c r="C656" t="s">
        <v>10311</v>
      </c>
      <c r="D656" t="s">
        <v>1908</v>
      </c>
      <c r="E656">
        <v>3775.6328985</v>
      </c>
      <c r="F656">
        <v>21.33</v>
      </c>
      <c r="G656">
        <v>-3.9779343964732901</v>
      </c>
      <c r="H656">
        <f>(Table2[[#This Row],[1Y Return vs Nifty]]-AVERAGE(Table2[1Y Return vs Nifty]))/_xlfn.STDEV.P(Table2[1Y Return vs Nifty])</f>
        <v>-0.52035906084220085</v>
      </c>
      <c r="I656">
        <v>-12.333657523478401</v>
      </c>
      <c r="J656">
        <f>(Table2[[#This Row],[1M Return vs Nifty]]-AVERAGE(Table2[1M Return vs Nifty]))/_xlfn.STDEV.P(Table2[1M Return vs Nifty])</f>
        <v>-1.3042288810863258</v>
      </c>
      <c r="K656">
        <v>-23.246807882442599</v>
      </c>
      <c r="L656">
        <f>(Table2[[#This Row],[6M Return vs Nifty]]-AVERAGE(Table2[6M Return vs Nifty]))/_xlfn.STDEV.P(Table2[6M Return vs Nifty])</f>
        <v>-1.0277658700383119</v>
      </c>
      <c r="M656">
        <v>0.17477451683178499</v>
      </c>
      <c r="N656">
        <f>(Table2[[#This Row],[1W Return vs Nifty]]-AVERAGE(Table2[1W Return vs Nifty]))/_xlfn.STDEV.P(Table2[1W Return vs Nifty])</f>
        <v>-0.12101680314910211</v>
      </c>
      <c r="O656">
        <v>21.76</v>
      </c>
      <c r="P656">
        <v>22.098359680331502</v>
      </c>
      <c r="Q656">
        <v>21.354266351198302</v>
      </c>
      <c r="R656">
        <v>43.342012731763397</v>
      </c>
      <c r="S656" s="2">
        <f>(Table2[[#This Row],[Close Price]]-Table2[[#This Row],[20D EMA]])/Table2[[#This Row],[20D EMA]]</f>
        <v>-1.9761029411764854E-2</v>
      </c>
      <c r="T656" s="2">
        <f>(Table2[[#This Row],[Close Price]]-Table2[[#This Row],[50D EMA]])/Table2[[#This Row],[50D EMA]]</f>
        <v>-3.4769987069012041E-2</v>
      </c>
      <c r="U656" s="2">
        <f>(Table2[[#This Row],[Close Price]]-Table2[[#This Row],[200D EMA]])/Table2[[#This Row],[200D EMA]]</f>
        <v>-1.1363701659992413E-3</v>
      </c>
      <c r="V656">
        <v>0.64908398588737204</v>
      </c>
      <c r="W656">
        <v>21.3</v>
      </c>
      <c r="X656">
        <v>21.54</v>
      </c>
      <c r="Y656">
        <v>21.3</v>
      </c>
      <c r="Z656">
        <v>21.54</v>
      </c>
      <c r="AA656">
        <v>20.62</v>
      </c>
      <c r="AB656">
        <v>24.28</v>
      </c>
      <c r="AC656" s="2">
        <f>(Table2[[#This Row],[Close Price]]/Table2[[#This Row],[Day Low]])-1</f>
        <v>1.4084507042251282E-3</v>
      </c>
      <c r="AD656" s="2">
        <f>(Table2[[#This Row],[Day High]]/Table2[[#This Row],[Close Price]])-1</f>
        <v>9.8452883263009383E-3</v>
      </c>
      <c r="AE656" s="2">
        <f>(Table2[[#This Row],[Close Price]]/Table2[[#This Row],[Current Week Low]])-1</f>
        <v>1.4084507042251282E-3</v>
      </c>
      <c r="AF656" s="2">
        <f>(Table2[[#This Row],[Current Week High]]/Table2[[#This Row],[Close Price]])-1</f>
        <v>9.8452883263009383E-3</v>
      </c>
      <c r="AG656" s="2">
        <f>(Table2[[#This Row],[Close Price]]/Table2[[#This Row],[Current Month Low]])-1</f>
        <v>3.4432589718719653E-2</v>
      </c>
      <c r="AH656" s="2">
        <f>(Table2[[#This Row],[Current Month High]]/Table2[[#This Row],[Close Price]])-1</f>
        <v>0.1383028598218472</v>
      </c>
      <c r="AI656">
        <v>31.036099390529699</v>
      </c>
      <c r="AJ656">
        <v>30.060975609755999</v>
      </c>
      <c r="AK656" t="str">
        <f>IF(AND(Table2[[#This Row],[20D EMA]]&gt;Table2[[#This Row],[50D EMA]],Table2[[#This Row],[50D EMA]]&gt;Table2[[#This Row],[200D EMA]]),"Uptrend","Downtrend/NoTrend")</f>
        <v>Downtrend/NoTrend</v>
      </c>
      <c r="AL656">
        <v>-0.05</v>
      </c>
      <c r="AM656" t="s">
        <v>10339</v>
      </c>
      <c r="AN656">
        <v>-2.65</v>
      </c>
      <c r="AO656" t="s">
        <v>10339</v>
      </c>
      <c r="AP656">
        <v>-4.4431888833278997E-2</v>
      </c>
      <c r="AQ656">
        <f>(Table2[[#This Row],[Sharpe Ratio]]-AVERAGE(Table2[Sharpe Ratio]))/_xlfn.STDEV.P(Table2[Sharpe Ratio])</f>
        <v>-1.2574310335949315</v>
      </c>
      <c r="AR6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6">
        <f>_xlfn.RANK.AVG(Table2[[#This Row],[1Y Return vs Nifty Z-Score]],Table2[1Y Return vs Nifty Z-Score])</f>
        <v>488</v>
      </c>
      <c r="AT656">
        <f>_xlfn.RANK.AVG(Table2[[#This Row],[6M Return vs Nifty Z-Score]],Table2[6M Return vs Nifty Z-Score])</f>
        <v>655</v>
      </c>
      <c r="AU656">
        <f>_xlfn.RANK.AVG(Table2[[#This Row],[Sharpe Ratio Z-Score]],Table2[Sharpe Ratio Z-Score])</f>
        <v>658</v>
      </c>
      <c r="AV656">
        <f>(Table2[[#This Row],[Rank 1Y]]+Table2[[#This Row],[Rank 6M]]+Table2[[#This Row],[Rank Sharpe]])/3</f>
        <v>600.33333333333337</v>
      </c>
    </row>
    <row r="657" spans="1:48" x14ac:dyDescent="0.3">
      <c r="A657" t="s">
        <v>622</v>
      </c>
      <c r="B657" t="s">
        <v>623</v>
      </c>
      <c r="C657" t="s">
        <v>10299</v>
      </c>
      <c r="D657" t="s">
        <v>51</v>
      </c>
      <c r="E657">
        <v>30549.088237274998</v>
      </c>
      <c r="F657">
        <v>1854.25</v>
      </c>
      <c r="G657">
        <v>-11.769939512117499</v>
      </c>
      <c r="H657">
        <f>(Table2[[#This Row],[1Y Return vs Nifty]]-AVERAGE(Table2[1Y Return vs Nifty]))/_xlfn.STDEV.P(Table2[1Y Return vs Nifty])</f>
        <v>-0.64393178451103861</v>
      </c>
      <c r="I657">
        <v>-7.1088770040734302</v>
      </c>
      <c r="J657">
        <f>(Table2[[#This Row],[1M Return vs Nifty]]-AVERAGE(Table2[1M Return vs Nifty]))/_xlfn.STDEV.P(Table2[1M Return vs Nifty])</f>
        <v>-0.81278356893441817</v>
      </c>
      <c r="K657">
        <v>-11.765408053798501</v>
      </c>
      <c r="L657">
        <f>(Table2[[#This Row],[6M Return vs Nifty]]-AVERAGE(Table2[6M Return vs Nifty]))/_xlfn.STDEV.P(Table2[6M Return vs Nifty])</f>
        <v>-0.63380227416939983</v>
      </c>
      <c r="M657">
        <v>-6.5376177379177598</v>
      </c>
      <c r="N657">
        <f>(Table2[[#This Row],[1W Return vs Nifty]]-AVERAGE(Table2[1W Return vs Nifty]))/_xlfn.STDEV.P(Table2[1W Return vs Nifty])</f>
        <v>-1.5581586229434374</v>
      </c>
      <c r="O657">
        <v>1962.37</v>
      </c>
      <c r="P657">
        <v>1947.56899173592</v>
      </c>
      <c r="Q657">
        <v>1833.1846374413699</v>
      </c>
      <c r="R657">
        <v>17.2146795635723</v>
      </c>
      <c r="S657" s="2">
        <f>(Table2[[#This Row],[Close Price]]-Table2[[#This Row],[20D EMA]])/Table2[[#This Row],[20D EMA]]</f>
        <v>-5.5096643344527227E-2</v>
      </c>
      <c r="T657" s="2">
        <f>(Table2[[#This Row],[Close Price]]-Table2[[#This Row],[50D EMA]])/Table2[[#This Row],[50D EMA]]</f>
        <v>-4.7915628217484768E-2</v>
      </c>
      <c r="U657" s="2">
        <f>(Table2[[#This Row],[Close Price]]-Table2[[#This Row],[200D EMA]])/Table2[[#This Row],[200D EMA]]</f>
        <v>1.1491129768593121E-2</v>
      </c>
      <c r="V657">
        <v>0.69948824982928604</v>
      </c>
      <c r="W657">
        <v>1851</v>
      </c>
      <c r="X657">
        <v>1888.95</v>
      </c>
      <c r="Y657">
        <v>1851</v>
      </c>
      <c r="Z657">
        <v>1888.95</v>
      </c>
      <c r="AA657">
        <v>1851</v>
      </c>
      <c r="AB657">
        <v>2220.9499999999998</v>
      </c>
      <c r="AC657" s="2">
        <f>(Table2[[#This Row],[Close Price]]/Table2[[#This Row],[Day Low]])-1</f>
        <v>1.7558076715289417E-3</v>
      </c>
      <c r="AD657" s="2">
        <f>(Table2[[#This Row],[Day High]]/Table2[[#This Row],[Close Price]])-1</f>
        <v>1.8713765673452842E-2</v>
      </c>
      <c r="AE657" s="2">
        <f>(Table2[[#This Row],[Close Price]]/Table2[[#This Row],[Current Week Low]])-1</f>
        <v>1.7558076715289417E-3</v>
      </c>
      <c r="AF657" s="2">
        <f>(Table2[[#This Row],[Current Week High]]/Table2[[#This Row],[Close Price]])-1</f>
        <v>1.8713765673452842E-2</v>
      </c>
      <c r="AG657" s="2">
        <f>(Table2[[#This Row],[Close Price]]/Table2[[#This Row],[Current Month Low]])-1</f>
        <v>1.7558076715289417E-3</v>
      </c>
      <c r="AH657" s="2">
        <f>(Table2[[#This Row],[Current Month High]]/Table2[[#This Row],[Close Price]])-1</f>
        <v>0.19776189834164737</v>
      </c>
      <c r="AI657">
        <v>19.7761898341647</v>
      </c>
      <c r="AJ657">
        <v>25.707603132097201</v>
      </c>
      <c r="AK657" t="str">
        <f>IF(AND(Table2[[#This Row],[20D EMA]]&gt;Table2[[#This Row],[50D EMA]],Table2[[#This Row],[50D EMA]]&gt;Table2[[#This Row],[200D EMA]]),"Uptrend","Downtrend/NoTrend")</f>
        <v>Uptrend</v>
      </c>
      <c r="AL657">
        <v>-0.14000000000000001</v>
      </c>
      <c r="AM657" t="s">
        <v>10339</v>
      </c>
      <c r="AN657">
        <v>-8.56</v>
      </c>
      <c r="AO657" t="s">
        <v>10339</v>
      </c>
      <c r="AP657">
        <v>-0.113970173111397</v>
      </c>
      <c r="AQ657">
        <f>(Table2[[#This Row],[Sharpe Ratio]]-AVERAGE(Table2[Sharpe Ratio]))/_xlfn.STDEV.P(Table2[Sharpe Ratio])</f>
        <v>-2.050591389645005</v>
      </c>
      <c r="AR6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-5.6992676402032991</v>
      </c>
      <c r="AS657">
        <f>_xlfn.RANK.AVG(Table2[[#This Row],[1Y Return vs Nifty Z-Score]],Table2[1Y Return vs Nifty Z-Score])</f>
        <v>542</v>
      </c>
      <c r="AT657">
        <f>_xlfn.RANK.AVG(Table2[[#This Row],[6M Return vs Nifty Z-Score]],Table2[6M Return vs Nifty Z-Score])</f>
        <v>533</v>
      </c>
      <c r="AU657">
        <f>_xlfn.RANK.AVG(Table2[[#This Row],[Sharpe Ratio Z-Score]],Table2[Sharpe Ratio Z-Score])</f>
        <v>729</v>
      </c>
      <c r="AV657">
        <f>(Table2[[#This Row],[Rank 1Y]]+Table2[[#This Row],[Rank 6M]]+Table2[[#This Row],[Rank Sharpe]])/3</f>
        <v>601.33333333333337</v>
      </c>
    </row>
    <row r="658" spans="1:48" x14ac:dyDescent="0.3">
      <c r="A658" t="s">
        <v>1757</v>
      </c>
      <c r="B658" t="s">
        <v>1758</v>
      </c>
      <c r="C658" t="s">
        <v>10306</v>
      </c>
      <c r="D658" t="s">
        <v>402</v>
      </c>
      <c r="E658">
        <v>4588.5972476999996</v>
      </c>
      <c r="F658">
        <v>524.6</v>
      </c>
      <c r="G658">
        <v>-52.897821246705497</v>
      </c>
      <c r="H658">
        <f>(Table2[[#This Row],[1Y Return vs Nifty]]-AVERAGE(Table2[1Y Return vs Nifty]))/_xlfn.STDEV.P(Table2[1Y Return vs Nifty])</f>
        <v>-1.2961752429334472</v>
      </c>
      <c r="I658">
        <v>-9.5511531612615492</v>
      </c>
      <c r="J658">
        <f>(Table2[[#This Row],[1M Return vs Nifty]]-AVERAGE(Table2[1M Return vs Nifty]))/_xlfn.STDEV.P(Table2[1M Return vs Nifty])</f>
        <v>-1.0425052125465728</v>
      </c>
      <c r="K658">
        <v>-25.088859309324501</v>
      </c>
      <c r="L658">
        <f>(Table2[[#This Row],[6M Return vs Nifty]]-AVERAGE(Table2[6M Return vs Nifty]))/_xlfn.STDEV.P(Table2[6M Return vs Nifty])</f>
        <v>-1.0909725534341255</v>
      </c>
      <c r="M658">
        <v>-5.2270482241470102</v>
      </c>
      <c r="N658">
        <f>(Table2[[#This Row],[1W Return vs Nifty]]-AVERAGE(Table2[1W Return vs Nifty]))/_xlfn.STDEV.P(Table2[1W Return vs Nifty])</f>
        <v>-1.2775620510349996</v>
      </c>
      <c r="O658">
        <v>540.03</v>
      </c>
      <c r="P658">
        <v>554.44226785645105</v>
      </c>
      <c r="Q658">
        <v>595.901926384847</v>
      </c>
      <c r="R658">
        <v>35.221533972757904</v>
      </c>
      <c r="S658" s="2">
        <f>(Table2[[#This Row],[Close Price]]-Table2[[#This Row],[20D EMA]])/Table2[[#This Row],[20D EMA]]</f>
        <v>-2.8572486713700999E-2</v>
      </c>
      <c r="T658" s="2">
        <f>(Table2[[#This Row],[Close Price]]-Table2[[#This Row],[50D EMA]])/Table2[[#This Row],[50D EMA]]</f>
        <v>-5.3823940897986158E-2</v>
      </c>
      <c r="U658" s="2">
        <f>(Table2[[#This Row],[Close Price]]-Table2[[#This Row],[200D EMA]])/Table2[[#This Row],[200D EMA]]</f>
        <v>-0.11965379406878872</v>
      </c>
      <c r="V658">
        <v>1.1380960609267401</v>
      </c>
      <c r="W658">
        <v>523</v>
      </c>
      <c r="X658">
        <v>530.1</v>
      </c>
      <c r="Y658">
        <v>523</v>
      </c>
      <c r="Z658">
        <v>530.1</v>
      </c>
      <c r="AA658">
        <v>511.3</v>
      </c>
      <c r="AB658">
        <v>583.79999999999995</v>
      </c>
      <c r="AC658" s="2">
        <f>(Table2[[#This Row],[Close Price]]/Table2[[#This Row],[Day Low]])-1</f>
        <v>3.059273422562292E-3</v>
      </c>
      <c r="AD658" s="2">
        <f>(Table2[[#This Row],[Day High]]/Table2[[#This Row],[Close Price]])-1</f>
        <v>1.04841784216545E-2</v>
      </c>
      <c r="AE658" s="2">
        <f>(Table2[[#This Row],[Close Price]]/Table2[[#This Row],[Current Week Low]])-1</f>
        <v>3.059273422562292E-3</v>
      </c>
      <c r="AF658" s="2">
        <f>(Table2[[#This Row],[Current Week High]]/Table2[[#This Row],[Close Price]])-1</f>
        <v>1.04841784216545E-2</v>
      </c>
      <c r="AG658" s="2">
        <f>(Table2[[#This Row],[Close Price]]/Table2[[#This Row],[Current Month Low]])-1</f>
        <v>2.6012125953452037E-2</v>
      </c>
      <c r="AH658" s="2">
        <f>(Table2[[#This Row],[Current Month High]]/Table2[[#This Row],[Close Price]])-1</f>
        <v>0.11284788410217295</v>
      </c>
      <c r="AI658">
        <v>52.306519252763898</v>
      </c>
      <c r="AJ658">
        <v>2.6112469437652801</v>
      </c>
      <c r="AK658" t="str">
        <f>IF(AND(Table2[[#This Row],[20D EMA]]&gt;Table2[[#This Row],[50D EMA]],Table2[[#This Row],[50D EMA]]&gt;Table2[[#This Row],[200D EMA]]),"Uptrend","Downtrend/NoTrend")</f>
        <v>Downtrend/NoTrend</v>
      </c>
      <c r="AL658">
        <v>-0.12</v>
      </c>
      <c r="AM658" t="s">
        <v>10339</v>
      </c>
      <c r="AN658">
        <v>-0.99</v>
      </c>
      <c r="AO658" t="s">
        <v>10339</v>
      </c>
      <c r="AP658">
        <v>4.2099172888587E-2</v>
      </c>
      <c r="AQ658">
        <f>(Table2[[#This Row],[Sharpe Ratio]]-AVERAGE(Table2[Sharpe Ratio]))/_xlfn.STDEV.P(Table2[Sharpe Ratio])</f>
        <v>-0.27044942429596225</v>
      </c>
      <c r="AR6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8">
        <f>_xlfn.RANK.AVG(Table2[[#This Row],[1Y Return vs Nifty Z-Score]],Table2[1Y Return vs Nifty Z-Score])</f>
        <v>718</v>
      </c>
      <c r="AT658">
        <f>_xlfn.RANK.AVG(Table2[[#This Row],[6M Return vs Nifty Z-Score]],Table2[6M Return vs Nifty Z-Score])</f>
        <v>667</v>
      </c>
      <c r="AU658">
        <f>_xlfn.RANK.AVG(Table2[[#This Row],[Sharpe Ratio Z-Score]],Table2[Sharpe Ratio Z-Score])</f>
        <v>419</v>
      </c>
      <c r="AV658">
        <f>(Table2[[#This Row],[Rank 1Y]]+Table2[[#This Row],[Rank 6M]]+Table2[[#This Row],[Rank Sharpe]])/3</f>
        <v>601.33333333333337</v>
      </c>
    </row>
    <row r="659" spans="1:48" x14ac:dyDescent="0.3">
      <c r="A659" t="s">
        <v>1015</v>
      </c>
      <c r="B659" t="s">
        <v>1016</v>
      </c>
      <c r="C659" t="s">
        <v>10295</v>
      </c>
      <c r="D659" t="s">
        <v>24</v>
      </c>
      <c r="E659">
        <v>13853.715146541999</v>
      </c>
      <c r="F659">
        <v>228.23</v>
      </c>
      <c r="G659">
        <v>-31.443642361075</v>
      </c>
      <c r="H659">
        <f>(Table2[[#This Row],[1Y Return vs Nifty]]-AVERAGE(Table2[1Y Return vs Nifty]))/_xlfn.STDEV.P(Table2[1Y Return vs Nifty])</f>
        <v>-0.95593530730339416</v>
      </c>
      <c r="I659">
        <v>-3.0624083062679399</v>
      </c>
      <c r="J659">
        <f>(Table2[[#This Row],[1M Return vs Nifty]]-AVERAGE(Table2[1M Return vs Nifty]))/_xlfn.STDEV.P(Table2[1M Return vs Nifty])</f>
        <v>-0.43217082072037077</v>
      </c>
      <c r="K659">
        <v>-29.410641876443499</v>
      </c>
      <c r="L659">
        <f>(Table2[[#This Row],[6M Return vs Nifty]]-AVERAGE(Table2[6M Return vs Nifty]))/_xlfn.STDEV.P(Table2[6M Return vs Nifty])</f>
        <v>-1.2392667532805612</v>
      </c>
      <c r="M659">
        <v>6.0527656687077602</v>
      </c>
      <c r="N659">
        <f>(Table2[[#This Row],[1W Return vs Nifty]]-AVERAGE(Table2[1W Return vs Nifty]))/_xlfn.STDEV.P(Table2[1W Return vs Nifty])</f>
        <v>1.137477423669178</v>
      </c>
      <c r="O659">
        <v>223.76</v>
      </c>
      <c r="P659">
        <v>233.72362323461101</v>
      </c>
      <c r="Q659">
        <v>240.26666221706</v>
      </c>
      <c r="R659">
        <v>60.657442155443697</v>
      </c>
      <c r="S659" s="2">
        <f>(Table2[[#This Row],[Close Price]]-Table2[[#This Row],[20D EMA]])/Table2[[#This Row],[20D EMA]]</f>
        <v>1.9976760815159096E-2</v>
      </c>
      <c r="T659" s="2">
        <f>(Table2[[#This Row],[Close Price]]-Table2[[#This Row],[50D EMA]])/Table2[[#This Row],[50D EMA]]</f>
        <v>-2.35047838065412E-2</v>
      </c>
      <c r="U659" s="2">
        <f>(Table2[[#This Row],[Close Price]]-Table2[[#This Row],[200D EMA]])/Table2[[#This Row],[200D EMA]]</f>
        <v>-5.0097096725745235E-2</v>
      </c>
      <c r="V659">
        <v>1.44312306150208</v>
      </c>
      <c r="W659">
        <v>223.52</v>
      </c>
      <c r="X659">
        <v>228.9</v>
      </c>
      <c r="Y659">
        <v>223.52</v>
      </c>
      <c r="Z659">
        <v>228.9</v>
      </c>
      <c r="AA659">
        <v>205.25</v>
      </c>
      <c r="AB659">
        <v>236.95</v>
      </c>
      <c r="AC659" s="2">
        <f>(Table2[[#This Row],[Close Price]]/Table2[[#This Row],[Day Low]])-1</f>
        <v>2.1071939871152301E-2</v>
      </c>
      <c r="AD659" s="2">
        <f>(Table2[[#This Row],[Day High]]/Table2[[#This Row],[Close Price]])-1</f>
        <v>2.9356351049381058E-3</v>
      </c>
      <c r="AE659" s="2">
        <f>(Table2[[#This Row],[Close Price]]/Table2[[#This Row],[Current Week Low]])-1</f>
        <v>2.1071939871152301E-2</v>
      </c>
      <c r="AF659" s="2">
        <f>(Table2[[#This Row],[Current Week High]]/Table2[[#This Row],[Close Price]])-1</f>
        <v>2.9356351049381058E-3</v>
      </c>
      <c r="AG659" s="2">
        <f>(Table2[[#This Row],[Close Price]]/Table2[[#This Row],[Current Month Low]])-1</f>
        <v>0.111961023142509</v>
      </c>
      <c r="AH659" s="2">
        <f>(Table2[[#This Row],[Current Month High]]/Table2[[#This Row],[Close Price]])-1</f>
        <v>3.8207071813521454E-2</v>
      </c>
      <c r="AI659">
        <v>31.753056127590501</v>
      </c>
      <c r="AJ659">
        <v>11.196102314250901</v>
      </c>
      <c r="AK659" t="str">
        <f>IF(AND(Table2[[#This Row],[20D EMA]]&gt;Table2[[#This Row],[50D EMA]],Table2[[#This Row],[50D EMA]]&gt;Table2[[#This Row],[200D EMA]]),"Uptrend","Downtrend/NoTrend")</f>
        <v>Downtrend/NoTrend</v>
      </c>
      <c r="AL659">
        <v>-0.1</v>
      </c>
      <c r="AM659" t="s">
        <v>10339</v>
      </c>
      <c r="AN659">
        <v>6.49</v>
      </c>
      <c r="AO659" t="s">
        <v>10340</v>
      </c>
      <c r="AP659">
        <v>2.8323835117515999E-2</v>
      </c>
      <c r="AQ659">
        <f>(Table2[[#This Row],[Sharpe Ratio]]-AVERAGE(Table2[Sharpe Ratio]))/_xlfn.STDEV.P(Table2[Sharpe Ratio])</f>
        <v>-0.4275722513061026</v>
      </c>
      <c r="AR6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9">
        <f>_xlfn.RANK.AVG(Table2[[#This Row],[1Y Return vs Nifty Z-Score]],Table2[1Y Return vs Nifty Z-Score])</f>
        <v>654</v>
      </c>
      <c r="AT659">
        <f>_xlfn.RANK.AVG(Table2[[#This Row],[6M Return vs Nifty Z-Score]],Table2[6M Return vs Nifty Z-Score])</f>
        <v>693</v>
      </c>
      <c r="AU659">
        <f>_xlfn.RANK.AVG(Table2[[#This Row],[Sharpe Ratio Z-Score]],Table2[Sharpe Ratio Z-Score])</f>
        <v>458</v>
      </c>
      <c r="AV659">
        <f>(Table2[[#This Row],[Rank 1Y]]+Table2[[#This Row],[Rank 6M]]+Table2[[#This Row],[Rank Sharpe]])/3</f>
        <v>601.66666666666663</v>
      </c>
    </row>
    <row r="660" spans="1:48" x14ac:dyDescent="0.3">
      <c r="A660" t="s">
        <v>1637</v>
      </c>
      <c r="B660" t="s">
        <v>1638</v>
      </c>
      <c r="C660" t="s">
        <v>10295</v>
      </c>
      <c r="D660" t="s">
        <v>412</v>
      </c>
      <c r="E660">
        <v>5505.9115250000004</v>
      </c>
      <c r="F660">
        <v>50</v>
      </c>
      <c r="G660">
        <v>-26.832030620601302</v>
      </c>
      <c r="H660">
        <f>(Table2[[#This Row],[1Y Return vs Nifty]]-AVERAGE(Table2[1Y Return vs Nifty]))/_xlfn.STDEV.P(Table2[1Y Return vs Nifty])</f>
        <v>-0.88280016239321146</v>
      </c>
      <c r="I660">
        <v>0.135021728821482</v>
      </c>
      <c r="J660">
        <f>(Table2[[#This Row],[1M Return vs Nifty]]-AVERAGE(Table2[1M Return vs Nifty]))/_xlfn.STDEV.P(Table2[1M Return vs Nifty])</f>
        <v>-0.13141904830766801</v>
      </c>
      <c r="K660">
        <v>-20.034078384278502</v>
      </c>
      <c r="L660">
        <f>(Table2[[#This Row],[6M Return vs Nifty]]-AVERAGE(Table2[6M Return vs Nifty]))/_xlfn.STDEV.P(Table2[6M Return vs Nifty])</f>
        <v>-0.91752683259157519</v>
      </c>
      <c r="M660">
        <v>1.63337180412171</v>
      </c>
      <c r="N660">
        <f>(Table2[[#This Row],[1W Return vs Nifty]]-AVERAGE(Table2[1W Return vs Nifty]))/_xlfn.STDEV.P(Table2[1W Return vs Nifty])</f>
        <v>0.19127292609306035</v>
      </c>
      <c r="O660">
        <v>49.48</v>
      </c>
      <c r="P660">
        <v>50.2728935029917</v>
      </c>
      <c r="Q660">
        <v>51.725527206055901</v>
      </c>
      <c r="R660">
        <v>58.844461986210803</v>
      </c>
      <c r="S660" s="2">
        <f>(Table2[[#This Row],[Close Price]]-Table2[[#This Row],[20D EMA]])/Table2[[#This Row],[20D EMA]]</f>
        <v>1.050929668552957E-2</v>
      </c>
      <c r="T660" s="2">
        <f>(Table2[[#This Row],[Close Price]]-Table2[[#This Row],[50D EMA]])/Table2[[#This Row],[50D EMA]]</f>
        <v>-5.4282434126346835E-3</v>
      </c>
      <c r="U660" s="2">
        <f>(Table2[[#This Row],[Close Price]]-Table2[[#This Row],[200D EMA]])/Table2[[#This Row],[200D EMA]]</f>
        <v>-3.3359296642487969E-2</v>
      </c>
      <c r="V660">
        <v>0.55012032129713495</v>
      </c>
      <c r="W660">
        <v>49.8</v>
      </c>
      <c r="X660">
        <v>50.86</v>
      </c>
      <c r="Y660">
        <v>49.8</v>
      </c>
      <c r="Z660">
        <v>50.86</v>
      </c>
      <c r="AA660">
        <v>47.75</v>
      </c>
      <c r="AB660">
        <v>51.36</v>
      </c>
      <c r="AC660" s="2">
        <f>(Table2[[#This Row],[Close Price]]/Table2[[#This Row],[Day Low]])-1</f>
        <v>4.0160642570281624E-3</v>
      </c>
      <c r="AD660" s="2">
        <f>(Table2[[#This Row],[Day High]]/Table2[[#This Row],[Close Price]])-1</f>
        <v>1.7199999999999882E-2</v>
      </c>
      <c r="AE660" s="2">
        <f>(Table2[[#This Row],[Close Price]]/Table2[[#This Row],[Current Week Low]])-1</f>
        <v>4.0160642570281624E-3</v>
      </c>
      <c r="AF660" s="2">
        <f>(Table2[[#This Row],[Current Week High]]/Table2[[#This Row],[Close Price]])-1</f>
        <v>1.7199999999999882E-2</v>
      </c>
      <c r="AG660" s="2">
        <f>(Table2[[#This Row],[Close Price]]/Table2[[#This Row],[Current Month Low]])-1</f>
        <v>4.7120418848167533E-2</v>
      </c>
      <c r="AH660" s="2">
        <f>(Table2[[#This Row],[Current Month High]]/Table2[[#This Row],[Close Price]])-1</f>
        <v>2.7199999999999891E-2</v>
      </c>
      <c r="AI660">
        <v>36.599999999999902</v>
      </c>
      <c r="AJ660">
        <v>11.482720178372301</v>
      </c>
      <c r="AK660" t="str">
        <f>IF(AND(Table2[[#This Row],[20D EMA]]&gt;Table2[[#This Row],[50D EMA]],Table2[[#This Row],[50D EMA]]&gt;Table2[[#This Row],[200D EMA]]),"Uptrend","Downtrend/NoTrend")</f>
        <v>Downtrend/NoTrend</v>
      </c>
      <c r="AL660">
        <v>-0.08</v>
      </c>
      <c r="AM660" t="s">
        <v>10339</v>
      </c>
      <c r="AN660">
        <v>2.06</v>
      </c>
      <c r="AO660" t="s">
        <v>10340</v>
      </c>
      <c r="AQ660">
        <f>(Table2[[#This Row],[Sharpe Ratio]]-AVERAGE(Table2[Sharpe Ratio]))/_xlfn.STDEV.P(Table2[Sharpe Ratio])</f>
        <v>-0.75063663777647549</v>
      </c>
      <c r="AR6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0">
        <f>_xlfn.RANK.AVG(Table2[[#This Row],[1Y Return vs Nifty Z-Score]],Table2[1Y Return vs Nifty Z-Score])</f>
        <v>630</v>
      </c>
      <c r="AT660">
        <f>_xlfn.RANK.AVG(Table2[[#This Row],[6M Return vs Nifty Z-Score]],Table2[6M Return vs Nifty Z-Score])</f>
        <v>628</v>
      </c>
      <c r="AU660">
        <f>_xlfn.RANK.AVG(Table2[[#This Row],[Sharpe Ratio Z-Score]],Table2[Sharpe Ratio Z-Score])</f>
        <v>547.5</v>
      </c>
      <c r="AV660">
        <f>(Table2[[#This Row],[Rank 1Y]]+Table2[[#This Row],[Rank 6M]]+Table2[[#This Row],[Rank Sharpe]])/3</f>
        <v>601.83333333333337</v>
      </c>
    </row>
    <row r="661" spans="1:48" x14ac:dyDescent="0.3">
      <c r="A661" t="s">
        <v>457</v>
      </c>
      <c r="B661" t="s">
        <v>458</v>
      </c>
      <c r="C661" t="s">
        <v>10297</v>
      </c>
      <c r="D661" t="s">
        <v>121</v>
      </c>
      <c r="E661">
        <v>49186.336806225001</v>
      </c>
      <c r="F661">
        <v>378.45</v>
      </c>
      <c r="G661">
        <v>-27.9752623826035</v>
      </c>
      <c r="H661">
        <f>(Table2[[#This Row],[1Y Return vs Nifty]]-AVERAGE(Table2[1Y Return vs Nifty]))/_xlfn.STDEV.P(Table2[1Y Return vs Nifty])</f>
        <v>-0.90093057433707691</v>
      </c>
      <c r="I661">
        <v>15.116568454962101</v>
      </c>
      <c r="J661">
        <f>(Table2[[#This Row],[1M Return vs Nifty]]-AVERAGE(Table2[1M Return vs Nifty]))/_xlfn.STDEV.P(Table2[1M Return vs Nifty])</f>
        <v>1.2777522805168906</v>
      </c>
      <c r="K661">
        <v>-18.1363409702411</v>
      </c>
      <c r="L661">
        <f>(Table2[[#This Row],[6M Return vs Nifty]]-AVERAGE(Table2[6M Return vs Nifty]))/_xlfn.STDEV.P(Table2[6M Return vs Nifty])</f>
        <v>-0.8524093846490417</v>
      </c>
      <c r="M661">
        <v>1.4917065467791399</v>
      </c>
      <c r="N661">
        <f>(Table2[[#This Row],[1W Return vs Nifty]]-AVERAGE(Table2[1W Return vs Nifty]))/_xlfn.STDEV.P(Table2[1W Return vs Nifty])</f>
        <v>0.16094200113931142</v>
      </c>
      <c r="O661">
        <v>366.01</v>
      </c>
      <c r="P661">
        <v>354.41984560256299</v>
      </c>
      <c r="Q661">
        <v>357.10024013856798</v>
      </c>
      <c r="R661">
        <v>56.854449211339997</v>
      </c>
      <c r="S661" s="2">
        <f>(Table2[[#This Row],[Close Price]]-Table2[[#This Row],[20D EMA]])/Table2[[#This Row],[20D EMA]]</f>
        <v>3.3988142400480856E-2</v>
      </c>
      <c r="T661" s="2">
        <f>(Table2[[#This Row],[Close Price]]-Table2[[#This Row],[50D EMA]])/Table2[[#This Row],[50D EMA]]</f>
        <v>6.7801379340319948E-2</v>
      </c>
      <c r="U661" s="2">
        <f>(Table2[[#This Row],[Close Price]]-Table2[[#This Row],[200D EMA]])/Table2[[#This Row],[200D EMA]]</f>
        <v>5.9786461787725252E-2</v>
      </c>
      <c r="V661">
        <v>1.34053207124522</v>
      </c>
      <c r="W661">
        <v>376</v>
      </c>
      <c r="X661">
        <v>385.5</v>
      </c>
      <c r="Y661">
        <v>376</v>
      </c>
      <c r="Z661">
        <v>385.5</v>
      </c>
      <c r="AA661">
        <v>342.5</v>
      </c>
      <c r="AB661">
        <v>403.95</v>
      </c>
      <c r="AC661" s="2">
        <f>(Table2[[#This Row],[Close Price]]/Table2[[#This Row],[Day Low]])-1</f>
        <v>6.5159574468085513E-3</v>
      </c>
      <c r="AD661" s="2">
        <f>(Table2[[#This Row],[Day High]]/Table2[[#This Row],[Close Price]])-1</f>
        <v>1.8628616726119818E-2</v>
      </c>
      <c r="AE661" s="2">
        <f>(Table2[[#This Row],[Close Price]]/Table2[[#This Row],[Current Week Low]])-1</f>
        <v>6.5159574468085513E-3</v>
      </c>
      <c r="AF661" s="2">
        <f>(Table2[[#This Row],[Current Week High]]/Table2[[#This Row],[Close Price]])-1</f>
        <v>1.8628616726119818E-2</v>
      </c>
      <c r="AG661" s="2">
        <f>(Table2[[#This Row],[Close Price]]/Table2[[#This Row],[Current Month Low]])-1</f>
        <v>0.10496350364963503</v>
      </c>
      <c r="AH661" s="2">
        <f>(Table2[[#This Row],[Current Month High]]/Table2[[#This Row],[Close Price]])-1</f>
        <v>6.7380103051922324E-2</v>
      </c>
      <c r="AI661">
        <v>8.4687541286827894</v>
      </c>
      <c r="AJ661">
        <v>32.417774667599701</v>
      </c>
      <c r="AK661" t="str">
        <f>IF(AND(Table2[[#This Row],[20D EMA]]&gt;Table2[[#This Row],[50D EMA]],Table2[[#This Row],[50D EMA]]&gt;Table2[[#This Row],[200D EMA]]),"Uptrend","Downtrend/NoTrend")</f>
        <v>Downtrend/NoTrend</v>
      </c>
      <c r="AL661">
        <v>0.02</v>
      </c>
      <c r="AM661" t="s">
        <v>10340</v>
      </c>
      <c r="AN661">
        <v>-2.25</v>
      </c>
      <c r="AO661" t="s">
        <v>10339</v>
      </c>
      <c r="AP661">
        <v>-2.9487086999299998E-4</v>
      </c>
      <c r="AQ661">
        <f>(Table2[[#This Row],[Sharpe Ratio]]-AVERAGE(Table2[Sharpe Ratio]))/_xlfn.STDEV.P(Table2[Sharpe Ratio])</f>
        <v>-0.75399996326919305</v>
      </c>
      <c r="AR6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1">
        <f>_xlfn.RANK.AVG(Table2[[#This Row],[1Y Return vs Nifty Z-Score]],Table2[1Y Return vs Nifty Z-Score])</f>
        <v>633</v>
      </c>
      <c r="AT661">
        <f>_xlfn.RANK.AVG(Table2[[#This Row],[6M Return vs Nifty Z-Score]],Table2[6M Return vs Nifty Z-Score])</f>
        <v>604</v>
      </c>
      <c r="AU661">
        <f>_xlfn.RANK.AVG(Table2[[#This Row],[Sharpe Ratio Z-Score]],Table2[Sharpe Ratio Z-Score])</f>
        <v>571</v>
      </c>
      <c r="AV661">
        <f>(Table2[[#This Row],[Rank 1Y]]+Table2[[#This Row],[Rank 6M]]+Table2[[#This Row],[Rank Sharpe]])/3</f>
        <v>602.66666666666663</v>
      </c>
    </row>
    <row r="662" spans="1:48" x14ac:dyDescent="0.3">
      <c r="A662" t="s">
        <v>68</v>
      </c>
      <c r="B662" t="s">
        <v>69</v>
      </c>
      <c r="C662" t="s">
        <v>10295</v>
      </c>
      <c r="D662" t="s">
        <v>24</v>
      </c>
      <c r="E662">
        <v>360346.75217499997</v>
      </c>
      <c r="F662">
        <v>1812.5</v>
      </c>
      <c r="G662">
        <v>-28.581454101796101</v>
      </c>
      <c r="H662">
        <f>(Table2[[#This Row],[1Y Return vs Nifty]]-AVERAGE(Table2[1Y Return vs Nifty]))/_xlfn.STDEV.P(Table2[1Y Return vs Nifty])</f>
        <v>-0.91054411548526326</v>
      </c>
      <c r="I662">
        <v>2.0796830461223901</v>
      </c>
      <c r="J662">
        <f>(Table2[[#This Row],[1M Return vs Nifty]]-AVERAGE(Table2[1M Return vs Nifty]))/_xlfn.STDEV.P(Table2[1M Return vs Nifty])</f>
        <v>5.1496709504781746E-2</v>
      </c>
      <c r="K662">
        <v>-6.8333407621422904</v>
      </c>
      <c r="L662">
        <f>(Table2[[#This Row],[6M Return vs Nifty]]-AVERAGE(Table2[6M Return vs Nifty]))/_xlfn.STDEV.P(Table2[6M Return vs Nifty])</f>
        <v>-0.46456725106352875</v>
      </c>
      <c r="M662">
        <v>-4.7515076665670598E-2</v>
      </c>
      <c r="N662">
        <f>(Table2[[#This Row],[1W Return vs Nifty]]-AVERAGE(Table2[1W Return vs Nifty]))/_xlfn.STDEV.P(Table2[1W Return vs Nifty])</f>
        <v>-0.16860962234023805</v>
      </c>
      <c r="O662">
        <v>1793.12</v>
      </c>
      <c r="P662">
        <v>1781.8616563468599</v>
      </c>
      <c r="Q662">
        <v>1771.131421307</v>
      </c>
      <c r="R662">
        <v>61.942945566762702</v>
      </c>
      <c r="S662" s="2">
        <f>(Table2[[#This Row],[Close Price]]-Table2[[#This Row],[20D EMA]])/Table2[[#This Row],[20D EMA]]</f>
        <v>1.0807977157133995E-2</v>
      </c>
      <c r="T662" s="2">
        <f>(Table2[[#This Row],[Close Price]]-Table2[[#This Row],[50D EMA]])/Table2[[#This Row],[50D EMA]]</f>
        <v>1.7194569255143087E-2</v>
      </c>
      <c r="U662" s="2">
        <f>(Table2[[#This Row],[Close Price]]-Table2[[#This Row],[200D EMA]])/Table2[[#This Row],[200D EMA]]</f>
        <v>2.335714797633268E-2</v>
      </c>
      <c r="V662">
        <v>0.54776545693171297</v>
      </c>
      <c r="W662">
        <v>1809.7</v>
      </c>
      <c r="X662">
        <v>1822.95</v>
      </c>
      <c r="Y662">
        <v>1809.7</v>
      </c>
      <c r="Z662">
        <v>1822.95</v>
      </c>
      <c r="AA662">
        <v>1744.55</v>
      </c>
      <c r="AB662">
        <v>1827.9</v>
      </c>
      <c r="AC662" s="2">
        <f>(Table2[[#This Row],[Close Price]]/Table2[[#This Row],[Day Low]])-1</f>
        <v>1.5472177709012769E-3</v>
      </c>
      <c r="AD662" s="2">
        <f>(Table2[[#This Row],[Day High]]/Table2[[#This Row],[Close Price]])-1</f>
        <v>5.7655172413793032E-3</v>
      </c>
      <c r="AE662" s="2">
        <f>(Table2[[#This Row],[Close Price]]/Table2[[#This Row],[Current Week Low]])-1</f>
        <v>1.5472177709012769E-3</v>
      </c>
      <c r="AF662" s="2">
        <f>(Table2[[#This Row],[Current Week High]]/Table2[[#This Row],[Close Price]])-1</f>
        <v>5.7655172413793032E-3</v>
      </c>
      <c r="AG662" s="2">
        <f>(Table2[[#This Row],[Close Price]]/Table2[[#This Row],[Current Month Low]])-1</f>
        <v>3.8949872459946633E-2</v>
      </c>
      <c r="AH662" s="2">
        <f>(Table2[[#This Row],[Current Month High]]/Table2[[#This Row],[Close Price]])-1</f>
        <v>8.4965517241379906E-3</v>
      </c>
      <c r="AI662">
        <v>6.2896551724137897</v>
      </c>
      <c r="AJ662">
        <v>17.4013019399553</v>
      </c>
      <c r="AK662" t="str">
        <f>IF(AND(Table2[[#This Row],[20D EMA]]&gt;Table2[[#This Row],[50D EMA]],Table2[[#This Row],[50D EMA]]&gt;Table2[[#This Row],[200D EMA]]),"Uptrend","Downtrend/NoTrend")</f>
        <v>Uptrend</v>
      </c>
      <c r="AL662">
        <v>0.01</v>
      </c>
      <c r="AM662" t="s">
        <v>10340</v>
      </c>
      <c r="AN662">
        <v>2.02</v>
      </c>
      <c r="AO662" t="s">
        <v>10340</v>
      </c>
      <c r="AP662">
        <v>-7.2652857896007006E-2</v>
      </c>
      <c r="AQ662">
        <f>(Table2[[#This Row],[Sharpe Ratio]]-AVERAGE(Table2[Sharpe Ratio]))/_xlfn.STDEV.P(Table2[Sharpe Ratio])</f>
        <v>-1.5793221199546084</v>
      </c>
      <c r="AR6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-3.0715463993388568</v>
      </c>
      <c r="AS662">
        <f>_xlfn.RANK.AVG(Table2[[#This Row],[1Y Return vs Nifty Z-Score]],Table2[1Y Return vs Nifty Z-Score])</f>
        <v>637</v>
      </c>
      <c r="AT662">
        <f>_xlfn.RANK.AVG(Table2[[#This Row],[6M Return vs Nifty Z-Score]],Table2[6M Return vs Nifty Z-Score])</f>
        <v>480</v>
      </c>
      <c r="AU662">
        <f>_xlfn.RANK.AVG(Table2[[#This Row],[Sharpe Ratio Z-Score]],Table2[Sharpe Ratio Z-Score])</f>
        <v>693</v>
      </c>
      <c r="AV662">
        <f>(Table2[[#This Row],[Rank 1Y]]+Table2[[#This Row],[Rank 6M]]+Table2[[#This Row],[Rank Sharpe]])/3</f>
        <v>603.33333333333337</v>
      </c>
    </row>
    <row r="663" spans="1:48" x14ac:dyDescent="0.3">
      <c r="A663" t="s">
        <v>822</v>
      </c>
      <c r="B663" t="s">
        <v>823</v>
      </c>
      <c r="C663" t="s">
        <v>10295</v>
      </c>
      <c r="D663" t="s">
        <v>523</v>
      </c>
      <c r="E663">
        <v>19519.384404169999</v>
      </c>
      <c r="F663">
        <v>460.1</v>
      </c>
      <c r="G663">
        <v>-50.188889542577002</v>
      </c>
      <c r="H663">
        <f>(Table2[[#This Row],[1Y Return vs Nifty]]-AVERAGE(Table2[1Y Return vs Nifty]))/_xlfn.STDEV.P(Table2[1Y Return vs Nifty])</f>
        <v>-1.253214533341517</v>
      </c>
      <c r="I663">
        <v>0.53942806837524904</v>
      </c>
      <c r="J663">
        <f>(Table2[[#This Row],[1M Return vs Nifty]]-AVERAGE(Table2[1M Return vs Nifty]))/_xlfn.STDEV.P(Table2[1M Return vs Nifty])</f>
        <v>-9.3380397872482729E-2</v>
      </c>
      <c r="K663">
        <v>-35.3114741103645</v>
      </c>
      <c r="L663">
        <f>(Table2[[#This Row],[6M Return vs Nifty]]-AVERAGE(Table2[6M Return vs Nifty]))/_xlfn.STDEV.P(Table2[6M Return vs Nifty])</f>
        <v>-1.4417432039041993</v>
      </c>
      <c r="M663">
        <v>10.575357948938301</v>
      </c>
      <c r="N663">
        <f>(Table2[[#This Row],[1W Return vs Nifty]]-AVERAGE(Table2[1W Return vs Nifty]))/_xlfn.STDEV.P(Table2[1W Return vs Nifty])</f>
        <v>2.1057769885820226</v>
      </c>
      <c r="O663">
        <v>447.28</v>
      </c>
      <c r="P663">
        <v>450.89817088556498</v>
      </c>
      <c r="Q663">
        <v>474.89967220629001</v>
      </c>
      <c r="R663">
        <v>61.141919504229698</v>
      </c>
      <c r="S663" s="2">
        <f>(Table2[[#This Row],[Close Price]]-Table2[[#This Row],[20D EMA]])/Table2[[#This Row],[20D EMA]]</f>
        <v>2.8662135575031413E-2</v>
      </c>
      <c r="T663" s="2">
        <f>(Table2[[#This Row],[Close Price]]-Table2[[#This Row],[50D EMA]])/Table2[[#This Row],[50D EMA]]</f>
        <v>2.0407776541569531E-2</v>
      </c>
      <c r="U663" s="2">
        <f>(Table2[[#This Row],[Close Price]]-Table2[[#This Row],[200D EMA]])/Table2[[#This Row],[200D EMA]]</f>
        <v>-3.1163786947953936E-2</v>
      </c>
      <c r="V663">
        <v>0.77584648066725503</v>
      </c>
      <c r="W663">
        <v>455.15</v>
      </c>
      <c r="X663">
        <v>478</v>
      </c>
      <c r="Y663">
        <v>455.15</v>
      </c>
      <c r="Z663">
        <v>478</v>
      </c>
      <c r="AA663">
        <v>396.75</v>
      </c>
      <c r="AB663">
        <v>479.3</v>
      </c>
      <c r="AC663" s="2">
        <f>(Table2[[#This Row],[Close Price]]/Table2[[#This Row],[Day Low]])-1</f>
        <v>1.0875535537735015E-2</v>
      </c>
      <c r="AD663" s="2">
        <f>(Table2[[#This Row],[Day High]]/Table2[[#This Row],[Close Price]])-1</f>
        <v>3.8904585959574023E-2</v>
      </c>
      <c r="AE663" s="2">
        <f>(Table2[[#This Row],[Close Price]]/Table2[[#This Row],[Current Week Low]])-1</f>
        <v>1.0875535537735015E-2</v>
      </c>
      <c r="AF663" s="2">
        <f>(Table2[[#This Row],[Current Week High]]/Table2[[#This Row],[Close Price]])-1</f>
        <v>3.8904585959574023E-2</v>
      </c>
      <c r="AG663" s="2">
        <f>(Table2[[#This Row],[Close Price]]/Table2[[#This Row],[Current Month Low]])-1</f>
        <v>0.15967233774417156</v>
      </c>
      <c r="AH663" s="2">
        <f>(Table2[[#This Row],[Current Month High]]/Table2[[#This Row],[Close Price]])-1</f>
        <v>4.1730058682895033E-2</v>
      </c>
      <c r="AI663">
        <v>48.885583741658401</v>
      </c>
      <c r="AJ663">
        <v>51.209412383331099</v>
      </c>
      <c r="AK663" t="str">
        <f>IF(AND(Table2[[#This Row],[20D EMA]]&gt;Table2[[#This Row],[50D EMA]],Table2[[#This Row],[50D EMA]]&gt;Table2[[#This Row],[200D EMA]]),"Uptrend","Downtrend/NoTrend")</f>
        <v>Downtrend/NoTrend</v>
      </c>
      <c r="AL663">
        <v>0.06</v>
      </c>
      <c r="AM663" t="s">
        <v>10340</v>
      </c>
      <c r="AN663">
        <v>4.4400000000000004</v>
      </c>
      <c r="AO663" t="s">
        <v>10340</v>
      </c>
      <c r="AP663">
        <v>5.3492270150213003E-2</v>
      </c>
      <c r="AQ663">
        <f>(Table2[[#This Row],[Sharpe Ratio]]-AVERAGE(Table2[Sharpe Ratio]))/_xlfn.STDEV.P(Table2[Sharpe Ratio])</f>
        <v>-0.14049866157074528</v>
      </c>
      <c r="AR6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3">
        <f>_xlfn.RANK.AVG(Table2[[#This Row],[1Y Return vs Nifty Z-Score]],Table2[1Y Return vs Nifty Z-Score])</f>
        <v>714</v>
      </c>
      <c r="AT663">
        <f>_xlfn.RANK.AVG(Table2[[#This Row],[6M Return vs Nifty Z-Score]],Table2[6M Return vs Nifty Z-Score])</f>
        <v>715</v>
      </c>
      <c r="AU663">
        <f>_xlfn.RANK.AVG(Table2[[#This Row],[Sharpe Ratio Z-Score]],Table2[Sharpe Ratio Z-Score])</f>
        <v>384</v>
      </c>
      <c r="AV663">
        <f>(Table2[[#This Row],[Rank 1Y]]+Table2[[#This Row],[Rank 6M]]+Table2[[#This Row],[Rank Sharpe]])/3</f>
        <v>604.33333333333337</v>
      </c>
    </row>
    <row r="664" spans="1:48" x14ac:dyDescent="0.3">
      <c r="A664" t="s">
        <v>2341</v>
      </c>
      <c r="B664" t="s">
        <v>2342</v>
      </c>
      <c r="C664" t="s">
        <v>10304</v>
      </c>
      <c r="D664" t="s">
        <v>222</v>
      </c>
      <c r="E664">
        <v>2287.122346095</v>
      </c>
      <c r="F664">
        <v>295.95</v>
      </c>
      <c r="G664">
        <v>-52.172046532661</v>
      </c>
      <c r="H664">
        <f>(Table2[[#This Row],[1Y Return vs Nifty]]-AVERAGE(Table2[1Y Return vs Nifty]))/_xlfn.STDEV.P(Table2[1Y Return vs Nifty])</f>
        <v>-1.2846652455895817</v>
      </c>
      <c r="I664">
        <v>-3.1910082337253098</v>
      </c>
      <c r="J664">
        <f>(Table2[[#This Row],[1M Return vs Nifty]]-AVERAGE(Table2[1M Return vs Nifty]))/_xlfn.STDEV.P(Table2[1M Return vs Nifty])</f>
        <v>-0.44426699035989425</v>
      </c>
      <c r="K664">
        <v>-14.209638807450499</v>
      </c>
      <c r="L664">
        <f>(Table2[[#This Row],[6M Return vs Nifty]]-AVERAGE(Table2[6M Return vs Nifty]))/_xlfn.STDEV.P(Table2[6M Return vs Nifty])</f>
        <v>-0.71767165867073557</v>
      </c>
      <c r="M664">
        <v>-0.86815774274911395</v>
      </c>
      <c r="N664">
        <f>(Table2[[#This Row],[1W Return vs Nifty]]-AVERAGE(Table2[1W Return vs Nifty]))/_xlfn.STDEV.P(Table2[1W Return vs Nifty])</f>
        <v>-0.34431149579698234</v>
      </c>
      <c r="O664">
        <v>297.10000000000002</v>
      </c>
      <c r="P664">
        <v>298.90517236216999</v>
      </c>
      <c r="Q664">
        <v>317.00505137832602</v>
      </c>
      <c r="R664">
        <v>51.948347972471304</v>
      </c>
      <c r="S664" s="2">
        <f>(Table2[[#This Row],[Close Price]]-Table2[[#This Row],[20D EMA]])/Table2[[#This Row],[20D EMA]]</f>
        <v>-3.8707505890273781E-3</v>
      </c>
      <c r="T664" s="2">
        <f>(Table2[[#This Row],[Close Price]]-Table2[[#This Row],[50D EMA]])/Table2[[#This Row],[50D EMA]]</f>
        <v>-9.8866551515855126E-3</v>
      </c>
      <c r="U664" s="2">
        <f>(Table2[[#This Row],[Close Price]]-Table2[[#This Row],[200D EMA]])/Table2[[#This Row],[200D EMA]]</f>
        <v>-6.6418662058473382E-2</v>
      </c>
      <c r="V664">
        <v>0.806011717788645</v>
      </c>
      <c r="W664">
        <v>291.45</v>
      </c>
      <c r="X664">
        <v>298.8</v>
      </c>
      <c r="Y664">
        <v>291.45</v>
      </c>
      <c r="Z664">
        <v>298.8</v>
      </c>
      <c r="AA664">
        <v>281.5</v>
      </c>
      <c r="AB664">
        <v>329.5</v>
      </c>
      <c r="AC664" s="2">
        <f>(Table2[[#This Row],[Close Price]]/Table2[[#This Row],[Day Low]])-1</f>
        <v>1.544004117344322E-2</v>
      </c>
      <c r="AD664" s="2">
        <f>(Table2[[#This Row],[Day High]]/Table2[[#This Row],[Close Price]])-1</f>
        <v>9.6300050684237082E-3</v>
      </c>
      <c r="AE664" s="2">
        <f>(Table2[[#This Row],[Close Price]]/Table2[[#This Row],[Current Week Low]])-1</f>
        <v>1.544004117344322E-2</v>
      </c>
      <c r="AF664" s="2">
        <f>(Table2[[#This Row],[Current Week High]]/Table2[[#This Row],[Close Price]])-1</f>
        <v>9.6300050684237082E-3</v>
      </c>
      <c r="AG664" s="2">
        <f>(Table2[[#This Row],[Close Price]]/Table2[[#This Row],[Current Month Low]])-1</f>
        <v>5.1332149200710386E-2</v>
      </c>
      <c r="AH664" s="2">
        <f>(Table2[[#This Row],[Current Month High]]/Table2[[#This Row],[Close Price]])-1</f>
        <v>0.11336374387565473</v>
      </c>
      <c r="AI664">
        <v>33.164385875992501</v>
      </c>
      <c r="AJ664">
        <v>20.574455082501501</v>
      </c>
      <c r="AK664" t="str">
        <f>IF(AND(Table2[[#This Row],[20D EMA]]&gt;Table2[[#This Row],[50D EMA]],Table2[[#This Row],[50D EMA]]&gt;Table2[[#This Row],[200D EMA]]),"Uptrend","Downtrend/NoTrend")</f>
        <v>Downtrend/NoTrend</v>
      </c>
      <c r="AL664">
        <v>0.06</v>
      </c>
      <c r="AM664" t="s">
        <v>10340</v>
      </c>
      <c r="AN664">
        <v>-2.66</v>
      </c>
      <c r="AO664" t="s">
        <v>10339</v>
      </c>
      <c r="AQ664">
        <f>(Table2[[#This Row],[Sharpe Ratio]]-AVERAGE(Table2[Sharpe Ratio]))/_xlfn.STDEV.P(Table2[Sharpe Ratio])</f>
        <v>-0.75063663777647549</v>
      </c>
      <c r="AR6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4">
        <f>_xlfn.RANK.AVG(Table2[[#This Row],[1Y Return vs Nifty Z-Score]],Table2[1Y Return vs Nifty Z-Score])</f>
        <v>716</v>
      </c>
      <c r="AT664">
        <f>_xlfn.RANK.AVG(Table2[[#This Row],[6M Return vs Nifty Z-Score]],Table2[6M Return vs Nifty Z-Score])</f>
        <v>556</v>
      </c>
      <c r="AU664">
        <f>_xlfn.RANK.AVG(Table2[[#This Row],[Sharpe Ratio Z-Score]],Table2[Sharpe Ratio Z-Score])</f>
        <v>547.5</v>
      </c>
      <c r="AV664">
        <f>(Table2[[#This Row],[Rank 1Y]]+Table2[[#This Row],[Rank 6M]]+Table2[[#This Row],[Rank Sharpe]])/3</f>
        <v>606.5</v>
      </c>
    </row>
    <row r="665" spans="1:48" x14ac:dyDescent="0.3">
      <c r="A665" t="s">
        <v>2272</v>
      </c>
      <c r="B665" t="s">
        <v>2273</v>
      </c>
      <c r="C665" t="s">
        <v>10306</v>
      </c>
      <c r="D665" t="s">
        <v>402</v>
      </c>
      <c r="E665">
        <v>2488.4008393700001</v>
      </c>
      <c r="F665">
        <v>468.85</v>
      </c>
      <c r="G665">
        <v>-36.875833361174102</v>
      </c>
      <c r="H665">
        <f>(Table2[[#This Row],[1Y Return vs Nifty]]-AVERAGE(Table2[1Y Return vs Nifty]))/_xlfn.STDEV.P(Table2[1Y Return vs Nifty])</f>
        <v>-1.0420839465058847</v>
      </c>
      <c r="I665">
        <v>-4.03321676184546</v>
      </c>
      <c r="J665">
        <f>(Table2[[#This Row],[1M Return vs Nifty]]-AVERAGE(Table2[1M Return vs Nifty]))/_xlfn.STDEV.P(Table2[1M Return vs Nifty])</f>
        <v>-0.5234855204898724</v>
      </c>
      <c r="K665">
        <v>-17.334590221098502</v>
      </c>
      <c r="L665">
        <f>(Table2[[#This Row],[6M Return vs Nifty]]-AVERAGE(Table2[6M Return vs Nifty]))/_xlfn.STDEV.P(Table2[6M Return vs Nifty])</f>
        <v>-0.82489874893937898</v>
      </c>
      <c r="M665">
        <v>5.32123995514504E-2</v>
      </c>
      <c r="N665">
        <f>(Table2[[#This Row],[1W Return vs Nifty]]-AVERAGE(Table2[1W Return vs Nifty]))/_xlfn.STDEV.P(Table2[1W Return vs Nifty])</f>
        <v>-0.14704358999587752</v>
      </c>
      <c r="O665">
        <v>459.87</v>
      </c>
      <c r="P665">
        <v>469.95543281947602</v>
      </c>
      <c r="Q665">
        <v>495.14125067921998</v>
      </c>
      <c r="R665">
        <v>59.666400282218099</v>
      </c>
      <c r="S665" s="2">
        <f>(Table2[[#This Row],[Close Price]]-Table2[[#This Row],[20D EMA]])/Table2[[#This Row],[20D EMA]]</f>
        <v>1.9527257703264005E-2</v>
      </c>
      <c r="T665" s="2">
        <f>(Table2[[#This Row],[Close Price]]-Table2[[#This Row],[50D EMA]])/Table2[[#This Row],[50D EMA]]</f>
        <v>-2.3522077675408493E-3</v>
      </c>
      <c r="U665" s="2">
        <f>(Table2[[#This Row],[Close Price]]-Table2[[#This Row],[200D EMA]])/Table2[[#This Row],[200D EMA]]</f>
        <v>-5.3098485822286878E-2</v>
      </c>
      <c r="V665">
        <v>1.1321886607512599</v>
      </c>
      <c r="W665">
        <v>455</v>
      </c>
      <c r="X665">
        <v>472.55</v>
      </c>
      <c r="Y665">
        <v>455</v>
      </c>
      <c r="Z665">
        <v>472.55</v>
      </c>
      <c r="AA665">
        <v>433.1</v>
      </c>
      <c r="AB665">
        <v>486.7</v>
      </c>
      <c r="AC665" s="2">
        <f>(Table2[[#This Row],[Close Price]]/Table2[[#This Row],[Day Low]])-1</f>
        <v>3.043956043956042E-2</v>
      </c>
      <c r="AD665" s="2">
        <f>(Table2[[#This Row],[Day High]]/Table2[[#This Row],[Close Price]])-1</f>
        <v>7.8916497813799058E-3</v>
      </c>
      <c r="AE665" s="2">
        <f>(Table2[[#This Row],[Close Price]]/Table2[[#This Row],[Current Week Low]])-1</f>
        <v>3.043956043956042E-2</v>
      </c>
      <c r="AF665" s="2">
        <f>(Table2[[#This Row],[Current Week High]]/Table2[[#This Row],[Close Price]])-1</f>
        <v>7.8916497813799058E-3</v>
      </c>
      <c r="AG665" s="2">
        <f>(Table2[[#This Row],[Close Price]]/Table2[[#This Row],[Current Month Low]])-1</f>
        <v>8.2544447009928357E-2</v>
      </c>
      <c r="AH665" s="2">
        <f>(Table2[[#This Row],[Current Month High]]/Table2[[#This Row],[Close Price]])-1</f>
        <v>3.8071877999360071E-2</v>
      </c>
      <c r="AI665">
        <v>24.133518182787601</v>
      </c>
      <c r="AJ665">
        <v>8.2544447009928295</v>
      </c>
      <c r="AK665" t="str">
        <f>IF(AND(Table2[[#This Row],[20D EMA]]&gt;Table2[[#This Row],[50D EMA]],Table2[[#This Row],[50D EMA]]&gt;Table2[[#This Row],[200D EMA]]),"Uptrend","Downtrend/NoTrend")</f>
        <v>Downtrend/NoTrend</v>
      </c>
      <c r="AL665">
        <v>-0.08</v>
      </c>
      <c r="AM665" t="s">
        <v>10339</v>
      </c>
      <c r="AN665">
        <v>-0.11</v>
      </c>
      <c r="AO665" t="s">
        <v>10339</v>
      </c>
      <c r="AQ665">
        <f>(Table2[[#This Row],[Sharpe Ratio]]-AVERAGE(Table2[Sharpe Ratio]))/_xlfn.STDEV.P(Table2[Sharpe Ratio])</f>
        <v>-0.75063663777647549</v>
      </c>
      <c r="AR6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5">
        <f>_xlfn.RANK.AVG(Table2[[#This Row],[1Y Return vs Nifty Z-Score]],Table2[1Y Return vs Nifty Z-Score])</f>
        <v>681</v>
      </c>
      <c r="AT665">
        <f>_xlfn.RANK.AVG(Table2[[#This Row],[6M Return vs Nifty Z-Score]],Table2[6M Return vs Nifty Z-Score])</f>
        <v>595</v>
      </c>
      <c r="AU665">
        <f>_xlfn.RANK.AVG(Table2[[#This Row],[Sharpe Ratio Z-Score]],Table2[Sharpe Ratio Z-Score])</f>
        <v>547.5</v>
      </c>
      <c r="AV665">
        <f>(Table2[[#This Row],[Rank 1Y]]+Table2[[#This Row],[Rank 6M]]+Table2[[#This Row],[Rank Sharpe]])/3</f>
        <v>607.83333333333337</v>
      </c>
    </row>
    <row r="666" spans="1:48" x14ac:dyDescent="0.3">
      <c r="A666" t="s">
        <v>1372</v>
      </c>
      <c r="B666" t="s">
        <v>1373</v>
      </c>
      <c r="C666" t="s">
        <v>10311</v>
      </c>
      <c r="D666" t="s">
        <v>619</v>
      </c>
      <c r="E666">
        <v>8237.5005688000001</v>
      </c>
      <c r="F666">
        <v>48.05</v>
      </c>
      <c r="G666">
        <v>-30.644235756327902</v>
      </c>
      <c r="H666">
        <f>(Table2[[#This Row],[1Y Return vs Nifty]]-AVERAGE(Table2[1Y Return vs Nifty]))/_xlfn.STDEV.P(Table2[1Y Return vs Nifty])</f>
        <v>-0.9432575882822497</v>
      </c>
      <c r="I666">
        <v>15.4930419454861</v>
      </c>
      <c r="J666">
        <f>(Table2[[#This Row],[1M Return vs Nifty]]-AVERAGE(Table2[1M Return vs Nifty]))/_xlfn.STDEV.P(Table2[1M Return vs Nifty])</f>
        <v>1.3131635540393534</v>
      </c>
      <c r="K666">
        <v>-39.473873248768001</v>
      </c>
      <c r="L666">
        <f>(Table2[[#This Row],[6M Return vs Nifty]]-AVERAGE(Table2[6M Return vs Nifty]))/_xlfn.STDEV.P(Table2[6M Return vs Nifty])</f>
        <v>-1.5845684479058937</v>
      </c>
      <c r="M666">
        <v>3.8432769501210902</v>
      </c>
      <c r="N666">
        <f>(Table2[[#This Row],[1W Return vs Nifty]]-AVERAGE(Table2[1W Return vs Nifty]))/_xlfn.STDEV.P(Table2[1W Return vs Nifty])</f>
        <v>0.66441975401378917</v>
      </c>
      <c r="O666">
        <v>46.71</v>
      </c>
      <c r="P666">
        <v>45.443980671432598</v>
      </c>
      <c r="Q666">
        <v>46.379942498592598</v>
      </c>
      <c r="R666">
        <v>56.765290128200803</v>
      </c>
      <c r="S666" s="2">
        <f>(Table2[[#This Row],[Close Price]]-Table2[[#This Row],[20D EMA]])/Table2[[#This Row],[20D EMA]]</f>
        <v>2.8687647184756932E-2</v>
      </c>
      <c r="T666" s="2">
        <f>(Table2[[#This Row],[Close Price]]-Table2[[#This Row],[50D EMA]])/Table2[[#This Row],[50D EMA]]</f>
        <v>5.7345753828418868E-2</v>
      </c>
      <c r="U666" s="2">
        <f>(Table2[[#This Row],[Close Price]]-Table2[[#This Row],[200D EMA]])/Table2[[#This Row],[200D EMA]]</f>
        <v>3.6008183957064566E-2</v>
      </c>
      <c r="V666">
        <v>1.4263866090994699</v>
      </c>
      <c r="W666">
        <v>47.92</v>
      </c>
      <c r="X666">
        <v>49.85</v>
      </c>
      <c r="Y666">
        <v>47.92</v>
      </c>
      <c r="Z666">
        <v>49.85</v>
      </c>
      <c r="AA666">
        <v>42.5</v>
      </c>
      <c r="AB666">
        <v>51</v>
      </c>
      <c r="AC666" s="2">
        <f>(Table2[[#This Row],[Close Price]]/Table2[[#This Row],[Day Low]])-1</f>
        <v>2.7128547579298168E-3</v>
      </c>
      <c r="AD666" s="2">
        <f>(Table2[[#This Row],[Day High]]/Table2[[#This Row],[Close Price]])-1</f>
        <v>3.7460978147762836E-2</v>
      </c>
      <c r="AE666" s="2">
        <f>(Table2[[#This Row],[Close Price]]/Table2[[#This Row],[Current Week Low]])-1</f>
        <v>2.7128547579298168E-3</v>
      </c>
      <c r="AF666" s="2">
        <f>(Table2[[#This Row],[Current Week High]]/Table2[[#This Row],[Close Price]])-1</f>
        <v>3.7460978147762836E-2</v>
      </c>
      <c r="AG666" s="2">
        <f>(Table2[[#This Row],[Close Price]]/Table2[[#This Row],[Current Month Low]])-1</f>
        <v>0.13058823529411767</v>
      </c>
      <c r="AH666" s="2">
        <f>(Table2[[#This Row],[Current Month High]]/Table2[[#This Row],[Close Price]])-1</f>
        <v>6.1394380853277974E-2</v>
      </c>
      <c r="AI666">
        <v>42.976066597294398</v>
      </c>
      <c r="AJ666">
        <v>24.3208279430789</v>
      </c>
      <c r="AK666" t="str">
        <f>IF(AND(Table2[[#This Row],[20D EMA]]&gt;Table2[[#This Row],[50D EMA]],Table2[[#This Row],[50D EMA]]&gt;Table2[[#This Row],[200D EMA]]),"Uptrend","Downtrend/NoTrend")</f>
        <v>Downtrend/NoTrend</v>
      </c>
      <c r="AL666">
        <v>7.0000000000000007E-2</v>
      </c>
      <c r="AM666" t="s">
        <v>10340</v>
      </c>
      <c r="AN666">
        <v>3.58</v>
      </c>
      <c r="AO666" t="s">
        <v>10340</v>
      </c>
      <c r="AP666">
        <v>2.8497968448443999E-2</v>
      </c>
      <c r="AQ666">
        <f>(Table2[[#This Row],[Sharpe Ratio]]-AVERAGE(Table2[Sharpe Ratio]))/_xlfn.STDEV.P(Table2[Sharpe Ratio])</f>
        <v>-0.42558606979195068</v>
      </c>
      <c r="AR6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6">
        <f>_xlfn.RANK.AVG(Table2[[#This Row],[1Y Return vs Nifty Z-Score]],Table2[1Y Return vs Nifty Z-Score])</f>
        <v>646</v>
      </c>
      <c r="AT666">
        <f>_xlfn.RANK.AVG(Table2[[#This Row],[6M Return vs Nifty Z-Score]],Table2[6M Return vs Nifty Z-Score])</f>
        <v>721</v>
      </c>
      <c r="AU666">
        <f>_xlfn.RANK.AVG(Table2[[#This Row],[Sharpe Ratio Z-Score]],Table2[Sharpe Ratio Z-Score])</f>
        <v>457</v>
      </c>
      <c r="AV666">
        <f>(Table2[[#This Row],[Rank 1Y]]+Table2[[#This Row],[Rank 6M]]+Table2[[#This Row],[Rank Sharpe]])/3</f>
        <v>608</v>
      </c>
    </row>
    <row r="667" spans="1:48" x14ac:dyDescent="0.3">
      <c r="A667" t="s">
        <v>1633</v>
      </c>
      <c r="B667" t="s">
        <v>1634</v>
      </c>
      <c r="C667" t="s">
        <v>10305</v>
      </c>
      <c r="D667" t="s">
        <v>253</v>
      </c>
      <c r="E667">
        <v>5549.9530041300004</v>
      </c>
      <c r="F667">
        <v>1804.3</v>
      </c>
      <c r="G667">
        <v>-48.968150572488099</v>
      </c>
      <c r="H667">
        <f>(Table2[[#This Row],[1Y Return vs Nifty]]-AVERAGE(Table2[1Y Return vs Nifty]))/_xlfn.STDEV.P(Table2[1Y Return vs Nifty])</f>
        <v>-1.2338549414028885</v>
      </c>
      <c r="I667">
        <v>-6.7839010797109403</v>
      </c>
      <c r="J667">
        <f>(Table2[[#This Row],[1M Return vs Nifty]]-AVERAGE(Table2[1M Return vs Nifty]))/_xlfn.STDEV.P(Table2[1M Return vs Nifty])</f>
        <v>-0.78221618069733911</v>
      </c>
      <c r="K667">
        <v>-21.9287703456095</v>
      </c>
      <c r="L667">
        <f>(Table2[[#This Row],[6M Return vs Nifty]]-AVERAGE(Table2[6M Return vs Nifty]))/_xlfn.STDEV.P(Table2[6M Return vs Nifty])</f>
        <v>-0.98253978129907038</v>
      </c>
      <c r="M667">
        <v>3.2024567724986102</v>
      </c>
      <c r="N667">
        <f>(Table2[[#This Row],[1W Return vs Nifty]]-AVERAGE(Table2[1W Return vs Nifty]))/_xlfn.STDEV.P(Table2[1W Return vs Nifty])</f>
        <v>0.52721837464302068</v>
      </c>
      <c r="O667">
        <v>1802.74</v>
      </c>
      <c r="P667">
        <v>1842.4485868921499</v>
      </c>
      <c r="Q667">
        <v>1936.89734253494</v>
      </c>
      <c r="R667">
        <v>55.935994974904197</v>
      </c>
      <c r="S667" s="2">
        <f>(Table2[[#This Row],[Close Price]]-Table2[[#This Row],[20D EMA]])/Table2[[#This Row],[20D EMA]]</f>
        <v>8.6534941256084926E-4</v>
      </c>
      <c r="T667" s="2">
        <f>(Table2[[#This Row],[Close Price]]-Table2[[#This Row],[50D EMA]])/Table2[[#This Row],[50D EMA]]</f>
        <v>-2.0705373904896407E-2</v>
      </c>
      <c r="U667" s="2">
        <f>(Table2[[#This Row],[Close Price]]-Table2[[#This Row],[200D EMA]])/Table2[[#This Row],[200D EMA]]</f>
        <v>-6.8458632072571024E-2</v>
      </c>
      <c r="V667">
        <v>0.58698957697858201</v>
      </c>
      <c r="W667">
        <v>1799</v>
      </c>
      <c r="X667">
        <v>1833.65</v>
      </c>
      <c r="Y667">
        <v>1799</v>
      </c>
      <c r="Z667">
        <v>1833.65</v>
      </c>
      <c r="AA667">
        <v>1672.05</v>
      </c>
      <c r="AB667">
        <v>1938.65</v>
      </c>
      <c r="AC667" s="2">
        <f>(Table2[[#This Row],[Close Price]]/Table2[[#This Row],[Day Low]])-1</f>
        <v>2.9460811561978772E-3</v>
      </c>
      <c r="AD667" s="2">
        <f>(Table2[[#This Row],[Day High]]/Table2[[#This Row],[Close Price]])-1</f>
        <v>1.6266696225683219E-2</v>
      </c>
      <c r="AE667" s="2">
        <f>(Table2[[#This Row],[Close Price]]/Table2[[#This Row],[Current Week Low]])-1</f>
        <v>2.9460811561978772E-3</v>
      </c>
      <c r="AF667" s="2">
        <f>(Table2[[#This Row],[Current Week High]]/Table2[[#This Row],[Close Price]])-1</f>
        <v>1.6266696225683219E-2</v>
      </c>
      <c r="AG667" s="2">
        <f>(Table2[[#This Row],[Close Price]]/Table2[[#This Row],[Current Month Low]])-1</f>
        <v>7.9094524685266565E-2</v>
      </c>
      <c r="AH667" s="2">
        <f>(Table2[[#This Row],[Current Month High]]/Table2[[#This Row],[Close Price]])-1</f>
        <v>7.446100980989856E-2</v>
      </c>
      <c r="AI667">
        <v>61.855013024441597</v>
      </c>
      <c r="AJ667">
        <v>12.768749999999899</v>
      </c>
      <c r="AK667" t="str">
        <f>IF(AND(Table2[[#This Row],[20D EMA]]&gt;Table2[[#This Row],[50D EMA]],Table2[[#This Row],[50D EMA]]&gt;Table2[[#This Row],[200D EMA]]),"Uptrend","Downtrend/NoTrend")</f>
        <v>Downtrend/NoTrend</v>
      </c>
      <c r="AL667">
        <v>-0.02</v>
      </c>
      <c r="AM667" t="s">
        <v>10339</v>
      </c>
      <c r="AN667">
        <v>-0.04</v>
      </c>
      <c r="AO667" t="s">
        <v>10339</v>
      </c>
      <c r="AP667">
        <v>2.2200315209107001E-2</v>
      </c>
      <c r="AQ667">
        <f>(Table2[[#This Row],[Sharpe Ratio]]-AVERAGE(Table2[Sharpe Ratio]))/_xlfn.STDEV.P(Table2[Sharpe Ratio])</f>
        <v>-0.49741770811099179</v>
      </c>
      <c r="AR6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7">
        <f>_xlfn.RANK.AVG(Table2[[#This Row],[1Y Return vs Nifty Z-Score]],Table2[1Y Return vs Nifty Z-Score])</f>
        <v>712</v>
      </c>
      <c r="AT667">
        <f>_xlfn.RANK.AVG(Table2[[#This Row],[6M Return vs Nifty Z-Score]],Table2[6M Return vs Nifty Z-Score])</f>
        <v>644</v>
      </c>
      <c r="AU667">
        <f>_xlfn.RANK.AVG(Table2[[#This Row],[Sharpe Ratio Z-Score]],Table2[Sharpe Ratio Z-Score])</f>
        <v>471</v>
      </c>
      <c r="AV667">
        <f>(Table2[[#This Row],[Rank 1Y]]+Table2[[#This Row],[Rank 6M]]+Table2[[#This Row],[Rank Sharpe]])/3</f>
        <v>609</v>
      </c>
    </row>
    <row r="668" spans="1:48" x14ac:dyDescent="0.3">
      <c r="A668" t="s">
        <v>2227</v>
      </c>
      <c r="B668" t="s">
        <v>2228</v>
      </c>
      <c r="C668" t="s">
        <v>10303</v>
      </c>
      <c r="D668" t="s">
        <v>490</v>
      </c>
      <c r="E668">
        <v>2595.42017235</v>
      </c>
      <c r="F668">
        <v>664.25</v>
      </c>
      <c r="G668">
        <v>-35.418017050195999</v>
      </c>
      <c r="H668">
        <f>(Table2[[#This Row],[1Y Return vs Nifty]]-AVERAGE(Table2[1Y Return vs Nifty]))/_xlfn.STDEV.P(Table2[1Y Return vs Nifty])</f>
        <v>-1.0189645658737112</v>
      </c>
      <c r="I668">
        <v>21.6930637884353</v>
      </c>
      <c r="J668">
        <f>(Table2[[#This Row],[1M Return vs Nifty]]-AVERAGE(Table2[1M Return vs Nifty]))/_xlfn.STDEV.P(Table2[1M Return vs Nifty])</f>
        <v>1.8963405236058806</v>
      </c>
      <c r="K668">
        <v>-3.2094757560293399</v>
      </c>
      <c r="L668">
        <f>(Table2[[#This Row],[6M Return vs Nifty]]-AVERAGE(Table2[6M Return vs Nifty]))/_xlfn.STDEV.P(Table2[6M Return vs Nifty])</f>
        <v>-0.34022083772898182</v>
      </c>
      <c r="M668">
        <v>3.44913824665114</v>
      </c>
      <c r="N668">
        <f>(Table2[[#This Row],[1W Return vs Nifty]]-AVERAGE(Table2[1W Return vs Nifty]))/_xlfn.STDEV.P(Table2[1W Return vs Nifty])</f>
        <v>0.58003356321044497</v>
      </c>
      <c r="O668">
        <v>604.62</v>
      </c>
      <c r="P668">
        <v>577.59337071939296</v>
      </c>
      <c r="Q668">
        <v>594.78978525600701</v>
      </c>
      <c r="R668">
        <v>76.997098583685201</v>
      </c>
      <c r="S668" s="2">
        <f>(Table2[[#This Row],[Close Price]]-Table2[[#This Row],[20D EMA]])/Table2[[#This Row],[20D EMA]]</f>
        <v>9.8623929079421774E-2</v>
      </c>
      <c r="T668" s="2">
        <f>(Table2[[#This Row],[Close Price]]-Table2[[#This Row],[50D EMA]])/Table2[[#This Row],[50D EMA]]</f>
        <v>0.15003051224891334</v>
      </c>
      <c r="U668" s="2">
        <f>(Table2[[#This Row],[Close Price]]-Table2[[#This Row],[200D EMA]])/Table2[[#This Row],[200D EMA]]</f>
        <v>0.11678111572493836</v>
      </c>
      <c r="V668">
        <v>2.16389741641717</v>
      </c>
      <c r="W668">
        <v>659.8</v>
      </c>
      <c r="X668">
        <v>680</v>
      </c>
      <c r="Y668">
        <v>659.8</v>
      </c>
      <c r="Z668">
        <v>680</v>
      </c>
      <c r="AA668">
        <v>535</v>
      </c>
      <c r="AB668">
        <v>680</v>
      </c>
      <c r="AC668" s="2">
        <f>(Table2[[#This Row],[Close Price]]/Table2[[#This Row],[Day Low]])-1</f>
        <v>6.7444680206123486E-3</v>
      </c>
      <c r="AD668" s="2">
        <f>(Table2[[#This Row],[Day High]]/Table2[[#This Row],[Close Price]])-1</f>
        <v>2.3710952201731361E-2</v>
      </c>
      <c r="AE668" s="2">
        <f>(Table2[[#This Row],[Close Price]]/Table2[[#This Row],[Current Week Low]])-1</f>
        <v>6.7444680206123486E-3</v>
      </c>
      <c r="AF668" s="2">
        <f>(Table2[[#This Row],[Current Week High]]/Table2[[#This Row],[Close Price]])-1</f>
        <v>2.3710952201731361E-2</v>
      </c>
      <c r="AG668" s="2">
        <f>(Table2[[#This Row],[Close Price]]/Table2[[#This Row],[Current Month Low]])-1</f>
        <v>0.24158878504672887</v>
      </c>
      <c r="AH668" s="2">
        <f>(Table2[[#This Row],[Current Month High]]/Table2[[#This Row],[Close Price]])-1</f>
        <v>2.3710952201731361E-2</v>
      </c>
      <c r="AI668">
        <v>19.187053067369199</v>
      </c>
      <c r="AJ668">
        <v>44.073310920724403</v>
      </c>
      <c r="AK668" t="str">
        <f>IF(AND(Table2[[#This Row],[20D EMA]]&gt;Table2[[#This Row],[50D EMA]],Table2[[#This Row],[50D EMA]]&gt;Table2[[#This Row],[200D EMA]]),"Uptrend","Downtrend/NoTrend")</f>
        <v>Downtrend/NoTrend</v>
      </c>
      <c r="AL668">
        <v>0.17</v>
      </c>
      <c r="AM668" t="s">
        <v>10340</v>
      </c>
      <c r="AN668">
        <v>18.61</v>
      </c>
      <c r="AO668" t="s">
        <v>10340</v>
      </c>
      <c r="AP668">
        <v>-8.3746235356103996E-2</v>
      </c>
      <c r="AQ668">
        <f>(Table2[[#This Row],[Sharpe Ratio]]-AVERAGE(Table2[Sharpe Ratio]))/_xlfn.STDEV.P(Table2[Sharpe Ratio])</f>
        <v>-1.7058542498078204</v>
      </c>
      <c r="AR6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8">
        <f>_xlfn.RANK.AVG(Table2[[#This Row],[1Y Return vs Nifty Z-Score]],Table2[1Y Return vs Nifty Z-Score])</f>
        <v>678</v>
      </c>
      <c r="AT668">
        <f>_xlfn.RANK.AVG(Table2[[#This Row],[6M Return vs Nifty Z-Score]],Table2[6M Return vs Nifty Z-Score])</f>
        <v>440</v>
      </c>
      <c r="AU668">
        <f>_xlfn.RANK.AVG(Table2[[#This Row],[Sharpe Ratio Z-Score]],Table2[Sharpe Ratio Z-Score])</f>
        <v>711</v>
      </c>
      <c r="AV668">
        <f>(Table2[[#This Row],[Rank 1Y]]+Table2[[#This Row],[Rank 6M]]+Table2[[#This Row],[Rank Sharpe]])/3</f>
        <v>609.66666666666663</v>
      </c>
    </row>
    <row r="669" spans="1:48" x14ac:dyDescent="0.3">
      <c r="A669" t="s">
        <v>1552</v>
      </c>
      <c r="B669" t="s">
        <v>1553</v>
      </c>
      <c r="C669" t="s">
        <v>10303</v>
      </c>
      <c r="D669" t="s">
        <v>473</v>
      </c>
      <c r="E669">
        <v>6479.9979003199996</v>
      </c>
      <c r="F669">
        <v>1199.8</v>
      </c>
      <c r="G669">
        <v>-35.379664046304697</v>
      </c>
      <c r="H669">
        <f>(Table2[[#This Row],[1Y Return vs Nifty]]-AVERAGE(Table2[1Y Return vs Nifty]))/_xlfn.STDEV.P(Table2[1Y Return vs Nifty])</f>
        <v>-1.0183563289589004</v>
      </c>
      <c r="I669">
        <v>0.61482987038863102</v>
      </c>
      <c r="J669">
        <f>(Table2[[#This Row],[1M Return vs Nifty]]-AVERAGE(Table2[1M Return vs Nifty]))/_xlfn.STDEV.P(Table2[1M Return vs Nifty])</f>
        <v>-8.628806892399267E-2</v>
      </c>
      <c r="K669">
        <v>-7.1895145564779002</v>
      </c>
      <c r="L669">
        <f>(Table2[[#This Row],[6M Return vs Nifty]]-AVERAGE(Table2[6M Return vs Nifty]))/_xlfn.STDEV.P(Table2[6M Return vs Nifty])</f>
        <v>-0.4767887145492492</v>
      </c>
      <c r="M669">
        <v>-0.39226694413893598</v>
      </c>
      <c r="N669">
        <f>(Table2[[#This Row],[1W Return vs Nifty]]-AVERAGE(Table2[1W Return vs Nifty]))/_xlfn.STDEV.P(Table2[1W Return vs Nifty])</f>
        <v>-0.24242195442608258</v>
      </c>
      <c r="O669">
        <v>1131.44</v>
      </c>
      <c r="P669">
        <v>1102.0869710401701</v>
      </c>
      <c r="Q669">
        <v>1116.8471719694501</v>
      </c>
      <c r="R669">
        <v>77.570112273501906</v>
      </c>
      <c r="S669" s="2">
        <f>(Table2[[#This Row],[Close Price]]-Table2[[#This Row],[20D EMA]])/Table2[[#This Row],[20D EMA]]</f>
        <v>6.0418581630488487E-2</v>
      </c>
      <c r="T669" s="2">
        <f>(Table2[[#This Row],[Close Price]]-Table2[[#This Row],[50D EMA]])/Table2[[#This Row],[50D EMA]]</f>
        <v>8.866181302153181E-2</v>
      </c>
      <c r="U669" s="2">
        <f>(Table2[[#This Row],[Close Price]]-Table2[[#This Row],[200D EMA]])/Table2[[#This Row],[200D EMA]]</f>
        <v>7.4274108501587319E-2</v>
      </c>
      <c r="V669">
        <v>0.53131991176843696</v>
      </c>
      <c r="W669">
        <v>1149.8</v>
      </c>
      <c r="X669">
        <v>1246</v>
      </c>
      <c r="Y669">
        <v>1149.8</v>
      </c>
      <c r="Z669">
        <v>1246</v>
      </c>
      <c r="AA669">
        <v>1082.7</v>
      </c>
      <c r="AB669">
        <v>1246</v>
      </c>
      <c r="AC669" s="2">
        <f>(Table2[[#This Row],[Close Price]]/Table2[[#This Row],[Day Low]])-1</f>
        <v>4.3485823621499442E-2</v>
      </c>
      <c r="AD669" s="2">
        <f>(Table2[[#This Row],[Day High]]/Table2[[#This Row],[Close Price]])-1</f>
        <v>3.8506417736289489E-2</v>
      </c>
      <c r="AE669" s="2">
        <f>(Table2[[#This Row],[Close Price]]/Table2[[#This Row],[Current Week Low]])-1</f>
        <v>4.3485823621499442E-2</v>
      </c>
      <c r="AF669" s="2">
        <f>(Table2[[#This Row],[Current Week High]]/Table2[[#This Row],[Close Price]])-1</f>
        <v>3.8506417736289489E-2</v>
      </c>
      <c r="AG669" s="2">
        <f>(Table2[[#This Row],[Close Price]]/Table2[[#This Row],[Current Month Low]])-1</f>
        <v>0.1081555370832179</v>
      </c>
      <c r="AH669" s="2">
        <f>(Table2[[#This Row],[Current Month High]]/Table2[[#This Row],[Close Price]])-1</f>
        <v>3.8506417736289489E-2</v>
      </c>
      <c r="AI669">
        <v>17.077846307717898</v>
      </c>
      <c r="AJ669">
        <v>28.554591235401201</v>
      </c>
      <c r="AK669" t="str">
        <f>IF(AND(Table2[[#This Row],[20D EMA]]&gt;Table2[[#This Row],[50D EMA]],Table2[[#This Row],[50D EMA]]&gt;Table2[[#This Row],[200D EMA]]),"Uptrend","Downtrend/NoTrend")</f>
        <v>Downtrend/NoTrend</v>
      </c>
      <c r="AL669">
        <v>0.08</v>
      </c>
      <c r="AM669" t="s">
        <v>10340</v>
      </c>
      <c r="AN669">
        <v>7.3</v>
      </c>
      <c r="AO669" t="s">
        <v>10340</v>
      </c>
      <c r="AP669">
        <v>-5.4697755621142E-2</v>
      </c>
      <c r="AQ669">
        <f>(Table2[[#This Row],[Sharpe Ratio]]-AVERAGE(Table2[Sharpe Ratio]))/_xlfn.STDEV.P(Table2[Sharpe Ratio])</f>
        <v>-1.3745244971618242</v>
      </c>
      <c r="AR6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9">
        <f>_xlfn.RANK.AVG(Table2[[#This Row],[1Y Return vs Nifty Z-Score]],Table2[1Y Return vs Nifty Z-Score])</f>
        <v>676</v>
      </c>
      <c r="AT669">
        <f>_xlfn.RANK.AVG(Table2[[#This Row],[6M Return vs Nifty Z-Score]],Table2[6M Return vs Nifty Z-Score])</f>
        <v>486</v>
      </c>
      <c r="AU669">
        <f>_xlfn.RANK.AVG(Table2[[#This Row],[Sharpe Ratio Z-Score]],Table2[Sharpe Ratio Z-Score])</f>
        <v>671</v>
      </c>
      <c r="AV669">
        <f>(Table2[[#This Row],[Rank 1Y]]+Table2[[#This Row],[Rank 6M]]+Table2[[#This Row],[Rank Sharpe]])/3</f>
        <v>611</v>
      </c>
    </row>
    <row r="670" spans="1:48" x14ac:dyDescent="0.3">
      <c r="A670" t="s">
        <v>1258</v>
      </c>
      <c r="B670" t="s">
        <v>1259</v>
      </c>
      <c r="C670" t="s">
        <v>10295</v>
      </c>
      <c r="D670" t="s">
        <v>24</v>
      </c>
      <c r="E670">
        <v>9331.6166198629999</v>
      </c>
      <c r="F670">
        <v>82.01</v>
      </c>
      <c r="G670">
        <v>-30.892224990749298</v>
      </c>
      <c r="H670">
        <f>(Table2[[#This Row],[1Y Return vs Nifty]]-AVERAGE(Table2[1Y Return vs Nifty]))/_xlfn.STDEV.P(Table2[1Y Return vs Nifty])</f>
        <v>-0.94719042773540607</v>
      </c>
      <c r="I670">
        <v>-7.3420520123541397</v>
      </c>
      <c r="J670">
        <f>(Table2[[#This Row],[1M Return vs Nifty]]-AVERAGE(Table2[1M Return vs Nifty]))/_xlfn.STDEV.P(Table2[1M Return vs Nifty])</f>
        <v>-0.83471611984348237</v>
      </c>
      <c r="K670">
        <v>-32.3785343949856</v>
      </c>
      <c r="L670">
        <f>(Table2[[#This Row],[6M Return vs Nifty]]-AVERAGE(Table2[6M Return vs Nifty]))/_xlfn.STDEV.P(Table2[6M Return vs Nifty])</f>
        <v>-1.341104649896637</v>
      </c>
      <c r="M670">
        <v>-2.80913172760236</v>
      </c>
      <c r="N670">
        <f>(Table2[[#This Row],[1W Return vs Nifty]]-AVERAGE(Table2[1W Return vs Nifty]))/_xlfn.STDEV.P(Table2[1W Return vs Nifty])</f>
        <v>-0.75987941538506931</v>
      </c>
      <c r="O670">
        <v>82.71</v>
      </c>
      <c r="P670">
        <v>86.996127874015201</v>
      </c>
      <c r="Q670">
        <v>92.306439691700305</v>
      </c>
      <c r="R670">
        <v>49.578414020449003</v>
      </c>
      <c r="S670" s="2">
        <f>(Table2[[#This Row],[Close Price]]-Table2[[#This Row],[20D EMA]])/Table2[[#This Row],[20D EMA]]</f>
        <v>-8.4633055253293277E-3</v>
      </c>
      <c r="T670" s="2">
        <f>(Table2[[#This Row],[Close Price]]-Table2[[#This Row],[50D EMA]])/Table2[[#This Row],[50D EMA]]</f>
        <v>-5.7314365545509505E-2</v>
      </c>
      <c r="U670" s="2">
        <f>(Table2[[#This Row],[Close Price]]-Table2[[#This Row],[200D EMA]])/Table2[[#This Row],[200D EMA]]</f>
        <v>-0.11154627701046627</v>
      </c>
      <c r="V670">
        <v>1.15327242432018</v>
      </c>
      <c r="W670">
        <v>81.78</v>
      </c>
      <c r="X670">
        <v>83.86</v>
      </c>
      <c r="Y670">
        <v>81.78</v>
      </c>
      <c r="Z670">
        <v>83.86</v>
      </c>
      <c r="AA670">
        <v>74.599999999999994</v>
      </c>
      <c r="AB670">
        <v>85.14</v>
      </c>
      <c r="AC670" s="2">
        <f>(Table2[[#This Row],[Close Price]]/Table2[[#This Row],[Day Low]])-1</f>
        <v>2.8124235754463101E-3</v>
      </c>
      <c r="AD670" s="2">
        <f>(Table2[[#This Row],[Day High]]/Table2[[#This Row],[Close Price]])-1</f>
        <v>2.2558224606755273E-2</v>
      </c>
      <c r="AE670" s="2">
        <f>(Table2[[#This Row],[Close Price]]/Table2[[#This Row],[Current Week Low]])-1</f>
        <v>2.8124235754463101E-3</v>
      </c>
      <c r="AF670" s="2">
        <f>(Table2[[#This Row],[Current Week High]]/Table2[[#This Row],[Close Price]])-1</f>
        <v>2.2558224606755273E-2</v>
      </c>
      <c r="AG670" s="2">
        <f>(Table2[[#This Row],[Close Price]]/Table2[[#This Row],[Current Month Low]])-1</f>
        <v>9.9329758713136984E-2</v>
      </c>
      <c r="AH670" s="2">
        <f>(Table2[[#This Row],[Current Month High]]/Table2[[#This Row],[Close Price]])-1</f>
        <v>3.8166077307645319E-2</v>
      </c>
      <c r="AI670">
        <v>42.055846847945297</v>
      </c>
      <c r="AJ670">
        <v>9.9329758713136904</v>
      </c>
      <c r="AK670" t="str">
        <f>IF(AND(Table2[[#This Row],[20D EMA]]&gt;Table2[[#This Row],[50D EMA]],Table2[[#This Row],[50D EMA]]&gt;Table2[[#This Row],[200D EMA]]),"Uptrend","Downtrend/NoTrend")</f>
        <v>Downtrend/NoTrend</v>
      </c>
      <c r="AL670">
        <v>-0.16</v>
      </c>
      <c r="AM670" t="s">
        <v>10339</v>
      </c>
      <c r="AN670">
        <v>3.53</v>
      </c>
      <c r="AO670" t="s">
        <v>10340</v>
      </c>
      <c r="AP670">
        <v>1.9581794915815E-2</v>
      </c>
      <c r="AQ670">
        <f>(Table2[[#This Row],[Sharpe Ratio]]-AVERAGE(Table2[Sharpe Ratio]))/_xlfn.STDEV.P(Table2[Sharpe Ratio])</f>
        <v>-0.52728480232696717</v>
      </c>
      <c r="AR6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0">
        <f>_xlfn.RANK.AVG(Table2[[#This Row],[1Y Return vs Nifty Z-Score]],Table2[1Y Return vs Nifty Z-Score])</f>
        <v>648</v>
      </c>
      <c r="AT670">
        <f>_xlfn.RANK.AVG(Table2[[#This Row],[6M Return vs Nifty Z-Score]],Table2[6M Return vs Nifty Z-Score])</f>
        <v>707</v>
      </c>
      <c r="AU670">
        <f>_xlfn.RANK.AVG(Table2[[#This Row],[Sharpe Ratio Z-Score]],Table2[Sharpe Ratio Z-Score])</f>
        <v>479</v>
      </c>
      <c r="AV670">
        <f>(Table2[[#This Row],[Rank 1Y]]+Table2[[#This Row],[Rank 6M]]+Table2[[#This Row],[Rank Sharpe]])/3</f>
        <v>611.33333333333337</v>
      </c>
    </row>
    <row r="671" spans="1:48" x14ac:dyDescent="0.3">
      <c r="A671" t="s">
        <v>1408</v>
      </c>
      <c r="B671" t="s">
        <v>1409</v>
      </c>
      <c r="C671" t="s">
        <v>10308</v>
      </c>
      <c r="D671" t="s">
        <v>564</v>
      </c>
      <c r="E671">
        <v>7898.6679256799998</v>
      </c>
      <c r="F671">
        <v>285.60000000000002</v>
      </c>
      <c r="G671">
        <v>-29.906100818307799</v>
      </c>
      <c r="H671">
        <f>(Table2[[#This Row],[1Y Return vs Nifty]]-AVERAGE(Table2[1Y Return vs Nifty]))/_xlfn.STDEV.P(Table2[1Y Return vs Nifty])</f>
        <v>-0.93155157123368015</v>
      </c>
      <c r="I671">
        <v>2.5740360140623002</v>
      </c>
      <c r="J671">
        <f>(Table2[[#This Row],[1M Return vs Nifty]]-AVERAGE(Table2[1M Return vs Nifty]))/_xlfn.STDEV.P(Table2[1M Return vs Nifty])</f>
        <v>9.7995782095513184E-2</v>
      </c>
      <c r="K671">
        <v>-5.9104574396501901</v>
      </c>
      <c r="L671">
        <f>(Table2[[#This Row],[6M Return vs Nifty]]-AVERAGE(Table2[6M Return vs Nifty]))/_xlfn.STDEV.P(Table2[6M Return vs Nifty])</f>
        <v>-0.43290016885031624</v>
      </c>
      <c r="M671">
        <v>-0.22316525828109601</v>
      </c>
      <c r="N671">
        <f>(Table2[[#This Row],[1W Return vs Nifty]]-AVERAGE(Table2[1W Return vs Nifty]))/_xlfn.STDEV.P(Table2[1W Return vs Nifty])</f>
        <v>-0.2062168139454934</v>
      </c>
      <c r="O671">
        <v>269.97000000000003</v>
      </c>
      <c r="P671">
        <v>263.28369046086101</v>
      </c>
      <c r="Q671">
        <v>261.50572624451098</v>
      </c>
      <c r="R671">
        <v>69.6674209165528</v>
      </c>
      <c r="S671" s="2">
        <f>(Table2[[#This Row],[Close Price]]-Table2[[#This Row],[20D EMA]])/Table2[[#This Row],[20D EMA]]</f>
        <v>5.7895321702411358E-2</v>
      </c>
      <c r="T671" s="2">
        <f>(Table2[[#This Row],[Close Price]]-Table2[[#This Row],[50D EMA]])/Table2[[#This Row],[50D EMA]]</f>
        <v>8.4761458258488256E-2</v>
      </c>
      <c r="U671" s="2">
        <f>(Table2[[#This Row],[Close Price]]-Table2[[#This Row],[200D EMA]])/Table2[[#This Row],[200D EMA]]</f>
        <v>9.213669658981237E-2</v>
      </c>
      <c r="V671">
        <v>1.9823863852007499</v>
      </c>
      <c r="W671">
        <v>282</v>
      </c>
      <c r="X671">
        <v>295</v>
      </c>
      <c r="Y671">
        <v>282</v>
      </c>
      <c r="Z671">
        <v>295</v>
      </c>
      <c r="AA671">
        <v>240.05</v>
      </c>
      <c r="AB671">
        <v>295</v>
      </c>
      <c r="AC671" s="2">
        <f>(Table2[[#This Row],[Close Price]]/Table2[[#This Row],[Day Low]])-1</f>
        <v>1.276595744680864E-2</v>
      </c>
      <c r="AD671" s="2">
        <f>(Table2[[#This Row],[Day High]]/Table2[[#This Row],[Close Price]])-1</f>
        <v>3.2913165266106326E-2</v>
      </c>
      <c r="AE671" s="2">
        <f>(Table2[[#This Row],[Close Price]]/Table2[[#This Row],[Current Week Low]])-1</f>
        <v>1.276595744680864E-2</v>
      </c>
      <c r="AF671" s="2">
        <f>(Table2[[#This Row],[Current Week High]]/Table2[[#This Row],[Close Price]])-1</f>
        <v>3.2913165266106326E-2</v>
      </c>
      <c r="AG671" s="2">
        <f>(Table2[[#This Row],[Close Price]]/Table2[[#This Row],[Current Month Low]])-1</f>
        <v>0.18975213497188093</v>
      </c>
      <c r="AH671" s="2">
        <f>(Table2[[#This Row],[Current Month High]]/Table2[[#This Row],[Close Price]])-1</f>
        <v>3.2913165266106326E-2</v>
      </c>
      <c r="AI671">
        <v>12.3774509803921</v>
      </c>
      <c r="AJ671">
        <v>29.818181818181799</v>
      </c>
      <c r="AK671" t="str">
        <f>IF(AND(Table2[[#This Row],[20D EMA]]&gt;Table2[[#This Row],[50D EMA]],Table2[[#This Row],[50D EMA]]&gt;Table2[[#This Row],[200D EMA]]),"Uptrend","Downtrend/NoTrend")</f>
        <v>Uptrend</v>
      </c>
      <c r="AL671">
        <v>0.12</v>
      </c>
      <c r="AM671" t="s">
        <v>10340</v>
      </c>
      <c r="AN671">
        <v>11.24</v>
      </c>
      <c r="AO671" t="s">
        <v>10340</v>
      </c>
      <c r="AP671">
        <v>-0.104500001464032</v>
      </c>
      <c r="AQ671">
        <f>(Table2[[#This Row],[Sharpe Ratio]]-AVERAGE(Table2[Sharpe Ratio]))/_xlfn.STDEV.P(Table2[Sharpe Ratio])</f>
        <v>-1.9425737013506308</v>
      </c>
      <c r="AR6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-3.4152464732846077</v>
      </c>
      <c r="AS671">
        <f>_xlfn.RANK.AVG(Table2[[#This Row],[1Y Return vs Nifty Z-Score]],Table2[1Y Return vs Nifty Z-Score])</f>
        <v>642</v>
      </c>
      <c r="AT671">
        <f>_xlfn.RANK.AVG(Table2[[#This Row],[6M Return vs Nifty Z-Score]],Table2[6M Return vs Nifty Z-Score])</f>
        <v>469</v>
      </c>
      <c r="AU671">
        <f>_xlfn.RANK.AVG(Table2[[#This Row],[Sharpe Ratio Z-Score]],Table2[Sharpe Ratio Z-Score])</f>
        <v>724</v>
      </c>
      <c r="AV671">
        <f>(Table2[[#This Row],[Rank 1Y]]+Table2[[#This Row],[Rank 6M]]+Table2[[#This Row],[Rank Sharpe]])/3</f>
        <v>611.66666666666663</v>
      </c>
    </row>
    <row r="672" spans="1:48" x14ac:dyDescent="0.3">
      <c r="A672" t="s">
        <v>1929</v>
      </c>
      <c r="B672" t="s">
        <v>1930</v>
      </c>
      <c r="C672" t="s">
        <v>10301</v>
      </c>
      <c r="D672" t="s">
        <v>193</v>
      </c>
      <c r="E672">
        <v>3650.8038167999998</v>
      </c>
      <c r="F672">
        <v>232.64</v>
      </c>
      <c r="G672">
        <v>-36.163247836115303</v>
      </c>
      <c r="H672">
        <f>(Table2[[#This Row],[1Y Return vs Nifty]]-AVERAGE(Table2[1Y Return vs Nifty]))/_xlfn.STDEV.P(Table2[1Y Return vs Nifty])</f>
        <v>-1.0307831153498948</v>
      </c>
      <c r="I672">
        <v>-3.8000150147956702</v>
      </c>
      <c r="J672">
        <f>(Table2[[#This Row],[1M Return vs Nifty]]-AVERAGE(Table2[1M Return vs Nifty]))/_xlfn.STDEV.P(Table2[1M Return vs Nifty])</f>
        <v>-0.50155045451961688</v>
      </c>
      <c r="K672">
        <v>-21.897459590081599</v>
      </c>
      <c r="L672">
        <f>(Table2[[#This Row],[6M Return vs Nifty]]-AVERAGE(Table2[6M Return vs Nifty]))/_xlfn.STDEV.P(Table2[6M Return vs Nifty])</f>
        <v>-0.9814654090081264</v>
      </c>
      <c r="M672">
        <v>-0.92282111415216805</v>
      </c>
      <c r="N672">
        <f>(Table2[[#This Row],[1W Return vs Nifty]]-AVERAGE(Table2[1W Return vs Nifty]))/_xlfn.STDEV.P(Table2[1W Return vs Nifty])</f>
        <v>-0.35601507539614718</v>
      </c>
      <c r="O672">
        <v>224.45</v>
      </c>
      <c r="P672">
        <v>224.84903411144899</v>
      </c>
      <c r="Q672">
        <v>231.24804255496301</v>
      </c>
      <c r="R672">
        <v>62.762207773767699</v>
      </c>
      <c r="S672" s="2">
        <f>(Table2[[#This Row],[Close Price]]-Table2[[#This Row],[20D EMA]])/Table2[[#This Row],[20D EMA]]</f>
        <v>3.6489195811984843E-2</v>
      </c>
      <c r="T672" s="2">
        <f>(Table2[[#This Row],[Close Price]]-Table2[[#This Row],[50D EMA]])/Table2[[#This Row],[50D EMA]]</f>
        <v>3.4649763648481227E-2</v>
      </c>
      <c r="U672" s="2">
        <f>(Table2[[#This Row],[Close Price]]-Table2[[#This Row],[200D EMA]])/Table2[[#This Row],[200D EMA]]</f>
        <v>6.0193263893515512E-3</v>
      </c>
      <c r="V672">
        <v>0.48932954104974902</v>
      </c>
      <c r="W672">
        <v>226</v>
      </c>
      <c r="X672">
        <v>236.47</v>
      </c>
      <c r="Y672">
        <v>226</v>
      </c>
      <c r="Z672">
        <v>236.47</v>
      </c>
      <c r="AA672">
        <v>206</v>
      </c>
      <c r="AB672">
        <v>239.9</v>
      </c>
      <c r="AC672" s="2">
        <f>(Table2[[#This Row],[Close Price]]/Table2[[#This Row],[Day Low]])-1</f>
        <v>2.9380530973451169E-2</v>
      </c>
      <c r="AD672" s="2">
        <f>(Table2[[#This Row],[Day High]]/Table2[[#This Row],[Close Price]])-1</f>
        <v>1.6463204951856936E-2</v>
      </c>
      <c r="AE672" s="2">
        <f>(Table2[[#This Row],[Close Price]]/Table2[[#This Row],[Current Week Low]])-1</f>
        <v>2.9380530973451169E-2</v>
      </c>
      <c r="AF672" s="2">
        <f>(Table2[[#This Row],[Current Week High]]/Table2[[#This Row],[Close Price]])-1</f>
        <v>1.6463204951856936E-2</v>
      </c>
      <c r="AG672" s="2">
        <f>(Table2[[#This Row],[Close Price]]/Table2[[#This Row],[Current Month Low]])-1</f>
        <v>0.12932038834951443</v>
      </c>
      <c r="AH672" s="2">
        <f>(Table2[[#This Row],[Current Month High]]/Table2[[#This Row],[Close Price]])-1</f>
        <v>3.1207015130674032E-2</v>
      </c>
      <c r="AI672">
        <v>28.524759284731701</v>
      </c>
      <c r="AJ672">
        <v>22.088690632379901</v>
      </c>
      <c r="AK672" t="str">
        <f>IF(AND(Table2[[#This Row],[20D EMA]]&gt;Table2[[#This Row],[50D EMA]],Table2[[#This Row],[50D EMA]]&gt;Table2[[#This Row],[200D EMA]]),"Uptrend","Downtrend/NoTrend")</f>
        <v>Downtrend/NoTrend</v>
      </c>
      <c r="AL672">
        <v>0.05</v>
      </c>
      <c r="AM672" t="s">
        <v>10340</v>
      </c>
      <c r="AN672">
        <v>5.58</v>
      </c>
      <c r="AO672" t="s">
        <v>10340</v>
      </c>
      <c r="AP672">
        <v>3.4632568029920002E-3</v>
      </c>
      <c r="AQ672">
        <f>(Table2[[#This Row],[Sharpe Ratio]]-AVERAGE(Table2[Sharpe Ratio]))/_xlfn.STDEV.P(Table2[Sharpe Ratio])</f>
        <v>-0.71113439771591125</v>
      </c>
      <c r="AR6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2">
        <f>_xlfn.RANK.AVG(Table2[[#This Row],[1Y Return vs Nifty Z-Score]],Table2[1Y Return vs Nifty Z-Score])</f>
        <v>680</v>
      </c>
      <c r="AT672">
        <f>_xlfn.RANK.AVG(Table2[[#This Row],[6M Return vs Nifty Z-Score]],Table2[6M Return vs Nifty Z-Score])</f>
        <v>643</v>
      </c>
      <c r="AU672">
        <f>_xlfn.RANK.AVG(Table2[[#This Row],[Sharpe Ratio Z-Score]],Table2[Sharpe Ratio Z-Score])</f>
        <v>513</v>
      </c>
      <c r="AV672">
        <f>(Table2[[#This Row],[Rank 1Y]]+Table2[[#This Row],[Rank 6M]]+Table2[[#This Row],[Rank Sharpe]])/3</f>
        <v>612</v>
      </c>
    </row>
    <row r="673" spans="1:48" x14ac:dyDescent="0.3">
      <c r="A673" t="s">
        <v>921</v>
      </c>
      <c r="B673" t="s">
        <v>922</v>
      </c>
      <c r="C673" t="s">
        <v>10302</v>
      </c>
      <c r="D673" t="s">
        <v>127</v>
      </c>
      <c r="E673">
        <v>16297.09913185</v>
      </c>
      <c r="F673">
        <v>55.61</v>
      </c>
      <c r="G673">
        <v>-26.454330093416999</v>
      </c>
      <c r="H673">
        <f>(Table2[[#This Row],[1Y Return vs Nifty]]-AVERAGE(Table2[1Y Return vs Nifty]))/_xlfn.STDEV.P(Table2[1Y Return vs Nifty])</f>
        <v>-0.87681024295878851</v>
      </c>
      <c r="I673">
        <v>-4.6044626834356901</v>
      </c>
      <c r="J673">
        <f>(Table2[[#This Row],[1M Return vs Nifty]]-AVERAGE(Table2[1M Return vs Nifty]))/_xlfn.STDEV.P(Table2[1M Return vs Nifty])</f>
        <v>-0.57721718045314818</v>
      </c>
      <c r="K673">
        <v>-24.294365323531299</v>
      </c>
      <c r="L673">
        <f>(Table2[[#This Row],[6M Return vs Nifty]]-AVERAGE(Table2[6M Return vs Nifty]))/_xlfn.STDEV.P(Table2[6M Return vs Nifty])</f>
        <v>-1.0637109205138582</v>
      </c>
      <c r="M673">
        <v>-3.43486170891549</v>
      </c>
      <c r="N673">
        <f>(Table2[[#This Row],[1W Return vs Nifty]]-AVERAGE(Table2[1W Return vs Nifty]))/_xlfn.STDEV.P(Table2[1W Return vs Nifty])</f>
        <v>-0.89384994182561339</v>
      </c>
      <c r="O673">
        <v>55.55</v>
      </c>
      <c r="P673">
        <v>56.964244645280601</v>
      </c>
      <c r="Q673">
        <v>55.8978784624545</v>
      </c>
      <c r="R673">
        <v>54.056286204211801</v>
      </c>
      <c r="S673" s="2">
        <f>(Table2[[#This Row],[Close Price]]-Table2[[#This Row],[20D EMA]])/Table2[[#This Row],[20D EMA]]</f>
        <v>1.080108010801121E-3</v>
      </c>
      <c r="T673" s="2">
        <f>(Table2[[#This Row],[Close Price]]-Table2[[#This Row],[50D EMA]])/Table2[[#This Row],[50D EMA]]</f>
        <v>-2.3773590850077197E-2</v>
      </c>
      <c r="U673" s="2">
        <f>(Table2[[#This Row],[Close Price]]-Table2[[#This Row],[200D EMA]])/Table2[[#This Row],[200D EMA]]</f>
        <v>-5.1500785069662856E-3</v>
      </c>
      <c r="V673">
        <v>0.54542898682461505</v>
      </c>
      <c r="W673">
        <v>54.34</v>
      </c>
      <c r="X673">
        <v>56.25</v>
      </c>
      <c r="Y673">
        <v>54.34</v>
      </c>
      <c r="Z673">
        <v>56.25</v>
      </c>
      <c r="AA673">
        <v>53.2</v>
      </c>
      <c r="AB673">
        <v>59.59</v>
      </c>
      <c r="AC673" s="2">
        <f>(Table2[[#This Row],[Close Price]]/Table2[[#This Row],[Day Low]])-1</f>
        <v>2.3371365476628547E-2</v>
      </c>
      <c r="AD673" s="2">
        <f>(Table2[[#This Row],[Day High]]/Table2[[#This Row],[Close Price]])-1</f>
        <v>1.1508721452976101E-2</v>
      </c>
      <c r="AE673" s="2">
        <f>(Table2[[#This Row],[Close Price]]/Table2[[#This Row],[Current Week Low]])-1</f>
        <v>2.3371365476628547E-2</v>
      </c>
      <c r="AF673" s="2">
        <f>(Table2[[#This Row],[Current Week High]]/Table2[[#This Row],[Close Price]])-1</f>
        <v>1.1508721452976101E-2</v>
      </c>
      <c r="AG673" s="2">
        <f>(Table2[[#This Row],[Close Price]]/Table2[[#This Row],[Current Month Low]])-1</f>
        <v>4.5300751879699286E-2</v>
      </c>
      <c r="AH673" s="2">
        <f>(Table2[[#This Row],[Current Month High]]/Table2[[#This Row],[Close Price]])-1</f>
        <v>7.1569861535695001E-2</v>
      </c>
      <c r="AI673">
        <v>32.530120481927703</v>
      </c>
      <c r="AJ673">
        <v>42.043422733077897</v>
      </c>
      <c r="AK673" t="str">
        <f>IF(AND(Table2[[#This Row],[20D EMA]]&gt;Table2[[#This Row],[50D EMA]],Table2[[#This Row],[50D EMA]]&gt;Table2[[#This Row],[200D EMA]]),"Uptrend","Downtrend/NoTrend")</f>
        <v>Downtrend/NoTrend</v>
      </c>
      <c r="AL673">
        <v>-0.03</v>
      </c>
      <c r="AM673" t="s">
        <v>10339</v>
      </c>
      <c r="AN673">
        <v>-1.17</v>
      </c>
      <c r="AO673" t="s">
        <v>10339</v>
      </c>
      <c r="AQ673">
        <f>(Table2[[#This Row],[Sharpe Ratio]]-AVERAGE(Table2[Sharpe Ratio]))/_xlfn.STDEV.P(Table2[Sharpe Ratio])</f>
        <v>-0.75063663777647549</v>
      </c>
      <c r="AR6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3">
        <f>_xlfn.RANK.AVG(Table2[[#This Row],[1Y Return vs Nifty Z-Score]],Table2[1Y Return vs Nifty Z-Score])</f>
        <v>627</v>
      </c>
      <c r="AT673">
        <f>_xlfn.RANK.AVG(Table2[[#This Row],[6M Return vs Nifty Z-Score]],Table2[6M Return vs Nifty Z-Score])</f>
        <v>663</v>
      </c>
      <c r="AU673">
        <f>_xlfn.RANK.AVG(Table2[[#This Row],[Sharpe Ratio Z-Score]],Table2[Sharpe Ratio Z-Score])</f>
        <v>547.5</v>
      </c>
      <c r="AV673">
        <f>(Table2[[#This Row],[Rank 1Y]]+Table2[[#This Row],[Rank 6M]]+Table2[[#This Row],[Rank Sharpe]])/3</f>
        <v>612.5</v>
      </c>
    </row>
    <row r="674" spans="1:48" x14ac:dyDescent="0.3">
      <c r="A674" t="s">
        <v>1446</v>
      </c>
      <c r="B674" t="s">
        <v>1447</v>
      </c>
      <c r="C674" t="s">
        <v>10295</v>
      </c>
      <c r="D674" t="s">
        <v>24</v>
      </c>
      <c r="E674">
        <v>7330.8805629300005</v>
      </c>
      <c r="F674">
        <v>462.95</v>
      </c>
      <c r="G674">
        <v>-43.3667282621021</v>
      </c>
      <c r="H674">
        <f>(Table2[[#This Row],[1Y Return vs Nifty]]-AVERAGE(Table2[1Y Return vs Nifty]))/_xlfn.STDEV.P(Table2[1Y Return vs Nifty])</f>
        <v>-1.1450224777377815</v>
      </c>
      <c r="I674">
        <v>0.384385818183963</v>
      </c>
      <c r="J674">
        <f>(Table2[[#This Row],[1M Return vs Nifty]]-AVERAGE(Table2[1M Return vs Nifty]))/_xlfn.STDEV.P(Table2[1M Return vs Nifty])</f>
        <v>-0.10796374482055095</v>
      </c>
      <c r="K674">
        <v>-17.258058461036001</v>
      </c>
      <c r="L674">
        <f>(Table2[[#This Row],[6M Return vs Nifty]]-AVERAGE(Table2[6M Return vs Nifty]))/_xlfn.STDEV.P(Table2[6M Return vs Nifty])</f>
        <v>-0.82227269916823698</v>
      </c>
      <c r="M674">
        <v>-1.81466346416791</v>
      </c>
      <c r="N674">
        <f>(Table2[[#This Row],[1W Return vs Nifty]]-AVERAGE(Table2[1W Return vs Nifty]))/_xlfn.STDEV.P(Table2[1W Return vs Nifty])</f>
        <v>-0.54696099888033778</v>
      </c>
      <c r="O674">
        <v>458.43</v>
      </c>
      <c r="P674">
        <v>463.23442550480002</v>
      </c>
      <c r="Q674">
        <v>478.83031712609397</v>
      </c>
      <c r="R674">
        <v>62.474155755081</v>
      </c>
      <c r="S674" s="2">
        <f>(Table2[[#This Row],[Close Price]]-Table2[[#This Row],[20D EMA]])/Table2[[#This Row],[20D EMA]]</f>
        <v>9.8597386732979554E-3</v>
      </c>
      <c r="T674" s="2">
        <f>(Table2[[#This Row],[Close Price]]-Table2[[#This Row],[50D EMA]])/Table2[[#This Row],[50D EMA]]</f>
        <v>-6.1399906643397589E-4</v>
      </c>
      <c r="U674" s="2">
        <f>(Table2[[#This Row],[Close Price]]-Table2[[#This Row],[200D EMA]])/Table2[[#This Row],[200D EMA]]</f>
        <v>-3.3164811329003847E-2</v>
      </c>
      <c r="V674">
        <v>0.55689872765556903</v>
      </c>
      <c r="W674">
        <v>461.1</v>
      </c>
      <c r="X674">
        <v>466</v>
      </c>
      <c r="Y674">
        <v>461.1</v>
      </c>
      <c r="Z674">
        <v>466</v>
      </c>
      <c r="AA674">
        <v>438.05</v>
      </c>
      <c r="AB674">
        <v>485</v>
      </c>
      <c r="AC674" s="2">
        <f>(Table2[[#This Row],[Close Price]]/Table2[[#This Row],[Day Low]])-1</f>
        <v>4.0121448709606877E-3</v>
      </c>
      <c r="AD674" s="2">
        <f>(Table2[[#This Row],[Day High]]/Table2[[#This Row],[Close Price]])-1</f>
        <v>6.5881844691650926E-3</v>
      </c>
      <c r="AE674" s="2">
        <f>(Table2[[#This Row],[Close Price]]/Table2[[#This Row],[Current Week Low]])-1</f>
        <v>4.0121448709606877E-3</v>
      </c>
      <c r="AF674" s="2">
        <f>(Table2[[#This Row],[Current Week High]]/Table2[[#This Row],[Close Price]])-1</f>
        <v>6.5881844691650926E-3</v>
      </c>
      <c r="AG674" s="2">
        <f>(Table2[[#This Row],[Close Price]]/Table2[[#This Row],[Current Month Low]])-1</f>
        <v>5.6842826161397131E-2</v>
      </c>
      <c r="AH674" s="2">
        <f>(Table2[[#This Row],[Current Month High]]/Table2[[#This Row],[Close Price]])-1</f>
        <v>4.7629333621341363E-2</v>
      </c>
      <c r="AI674">
        <v>32.055297548331303</v>
      </c>
      <c r="AJ674">
        <v>5.6842826161397104</v>
      </c>
      <c r="AK674" t="str">
        <f>IF(AND(Table2[[#This Row],[20D EMA]]&gt;Table2[[#This Row],[50D EMA]],Table2[[#This Row],[50D EMA]]&gt;Table2[[#This Row],[200D EMA]]),"Uptrend","Downtrend/NoTrend")</f>
        <v>Downtrend/NoTrend</v>
      </c>
      <c r="AL674">
        <v>-0.04</v>
      </c>
      <c r="AM674" t="s">
        <v>10339</v>
      </c>
      <c r="AN674">
        <v>2.52</v>
      </c>
      <c r="AO674" t="s">
        <v>10340</v>
      </c>
      <c r="AQ674">
        <f>(Table2[[#This Row],[Sharpe Ratio]]-AVERAGE(Table2[Sharpe Ratio]))/_xlfn.STDEV.P(Table2[Sharpe Ratio])</f>
        <v>-0.75063663777647549</v>
      </c>
      <c r="AR6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4">
        <f>_xlfn.RANK.AVG(Table2[[#This Row],[1Y Return vs Nifty Z-Score]],Table2[1Y Return vs Nifty Z-Score])</f>
        <v>697</v>
      </c>
      <c r="AT674">
        <f>_xlfn.RANK.AVG(Table2[[#This Row],[6M Return vs Nifty Z-Score]],Table2[6M Return vs Nifty Z-Score])</f>
        <v>594</v>
      </c>
      <c r="AU674">
        <f>_xlfn.RANK.AVG(Table2[[#This Row],[Sharpe Ratio Z-Score]],Table2[Sharpe Ratio Z-Score])</f>
        <v>547.5</v>
      </c>
      <c r="AV674">
        <f>(Table2[[#This Row],[Rank 1Y]]+Table2[[#This Row],[Rank 6M]]+Table2[[#This Row],[Rank Sharpe]])/3</f>
        <v>612.83333333333337</v>
      </c>
    </row>
    <row r="675" spans="1:48" x14ac:dyDescent="0.3">
      <c r="A675" t="s">
        <v>1188</v>
      </c>
      <c r="B675" t="s">
        <v>1189</v>
      </c>
      <c r="C675" t="s">
        <v>10294</v>
      </c>
      <c r="D675" t="s">
        <v>21</v>
      </c>
      <c r="E675">
        <v>10238.091256399999</v>
      </c>
      <c r="F675">
        <v>497</v>
      </c>
      <c r="G675">
        <v>-12.2967695779111</v>
      </c>
      <c r="H675">
        <f>(Table2[[#This Row],[1Y Return vs Nifty]]-AVERAGE(Table2[1Y Return vs Nifty]))/_xlfn.STDEV.P(Table2[1Y Return vs Nifty])</f>
        <v>-0.65228673617938915</v>
      </c>
      <c r="I675">
        <v>-6.4179552742237602</v>
      </c>
      <c r="J675">
        <f>(Table2[[#This Row],[1M Return vs Nifty]]-AVERAGE(Table2[1M Return vs Nifty]))/_xlfn.STDEV.P(Table2[1M Return vs Nifty])</f>
        <v>-0.74779514617916376</v>
      </c>
      <c r="K675">
        <v>-18.019567681356602</v>
      </c>
      <c r="L675">
        <f>(Table2[[#This Row],[6M Return vs Nifty]]-AVERAGE(Table2[6M Return vs Nifty]))/_xlfn.STDEV.P(Table2[6M Return vs Nifty])</f>
        <v>-0.84840251915554998</v>
      </c>
      <c r="M675">
        <v>-0.46674085009594402</v>
      </c>
      <c r="N675">
        <f>(Table2[[#This Row],[1W Return vs Nifty]]-AVERAGE(Table2[1W Return vs Nifty]))/_xlfn.STDEV.P(Table2[1W Return vs Nifty])</f>
        <v>-0.25836702448043092</v>
      </c>
      <c r="O675">
        <v>501.67</v>
      </c>
      <c r="P675">
        <v>504.87579546145997</v>
      </c>
      <c r="Q675">
        <v>482.73004530686597</v>
      </c>
      <c r="R675">
        <v>47.010227750716297</v>
      </c>
      <c r="S675" s="2">
        <f>(Table2[[#This Row],[Close Price]]-Table2[[#This Row],[20D EMA]])/Table2[[#This Row],[20D EMA]]</f>
        <v>-9.3089082464568648E-3</v>
      </c>
      <c r="T675" s="2">
        <f>(Table2[[#This Row],[Close Price]]-Table2[[#This Row],[50D EMA]])/Table2[[#This Row],[50D EMA]]</f>
        <v>-1.559947126057299E-2</v>
      </c>
      <c r="U675" s="2">
        <f>(Table2[[#This Row],[Close Price]]-Table2[[#This Row],[200D EMA]])/Table2[[#This Row],[200D EMA]]</f>
        <v>2.956094163159614E-2</v>
      </c>
      <c r="V675">
        <v>1.1340421398338301</v>
      </c>
      <c r="W675">
        <v>495</v>
      </c>
      <c r="X675">
        <v>507.6</v>
      </c>
      <c r="Y675">
        <v>495</v>
      </c>
      <c r="Z675">
        <v>507.6</v>
      </c>
      <c r="AA675">
        <v>470</v>
      </c>
      <c r="AB675">
        <v>527.5</v>
      </c>
      <c r="AC675" s="2">
        <f>(Table2[[#This Row],[Close Price]]/Table2[[#This Row],[Day Low]])-1</f>
        <v>4.0404040404040664E-3</v>
      </c>
      <c r="AD675" s="2">
        <f>(Table2[[#This Row],[Day High]]/Table2[[#This Row],[Close Price]])-1</f>
        <v>2.1327967806840986E-2</v>
      </c>
      <c r="AE675" s="2">
        <f>(Table2[[#This Row],[Close Price]]/Table2[[#This Row],[Current Week Low]])-1</f>
        <v>4.0404040404040664E-3</v>
      </c>
      <c r="AF675" s="2">
        <f>(Table2[[#This Row],[Current Week High]]/Table2[[#This Row],[Close Price]])-1</f>
        <v>2.1327967806840986E-2</v>
      </c>
      <c r="AG675" s="2">
        <f>(Table2[[#This Row],[Close Price]]/Table2[[#This Row],[Current Month Low]])-1</f>
        <v>5.7446808510638325E-2</v>
      </c>
      <c r="AH675" s="2">
        <f>(Table2[[#This Row],[Current Month High]]/Table2[[#This Row],[Close Price]])-1</f>
        <v>6.1368209255533213E-2</v>
      </c>
      <c r="AI675">
        <v>15.694164989939599</v>
      </c>
      <c r="AJ675">
        <v>26.511391116202098</v>
      </c>
      <c r="AK675" t="str">
        <f>IF(AND(Table2[[#This Row],[20D EMA]]&gt;Table2[[#This Row],[50D EMA]],Table2[[#This Row],[50D EMA]]&gt;Table2[[#This Row],[200D EMA]]),"Uptrend","Downtrend/NoTrend")</f>
        <v>Downtrend/NoTrend</v>
      </c>
      <c r="AL675">
        <v>0</v>
      </c>
      <c r="AM675">
        <v>0</v>
      </c>
      <c r="AN675">
        <v>0.72</v>
      </c>
      <c r="AO675" t="s">
        <v>10340</v>
      </c>
      <c r="AP675">
        <v>-7.7333959417476006E-2</v>
      </c>
      <c r="AQ675">
        <f>(Table2[[#This Row],[Sharpe Ratio]]-AVERAGE(Table2[Sharpe Ratio]))/_xlfn.STDEV.P(Table2[Sharpe Ratio])</f>
        <v>-1.6327152139605707</v>
      </c>
      <c r="AR6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5">
        <f>_xlfn.RANK.AVG(Table2[[#This Row],[1Y Return vs Nifty Z-Score]],Table2[1Y Return vs Nifty Z-Score])</f>
        <v>545</v>
      </c>
      <c r="AT675">
        <f>_xlfn.RANK.AVG(Table2[[#This Row],[6M Return vs Nifty Z-Score]],Table2[6M Return vs Nifty Z-Score])</f>
        <v>602</v>
      </c>
      <c r="AU675">
        <f>_xlfn.RANK.AVG(Table2[[#This Row],[Sharpe Ratio Z-Score]],Table2[Sharpe Ratio Z-Score])</f>
        <v>700</v>
      </c>
      <c r="AV675">
        <f>(Table2[[#This Row],[Rank 1Y]]+Table2[[#This Row],[Rank 6M]]+Table2[[#This Row],[Rank Sharpe]])/3</f>
        <v>615.66666666666663</v>
      </c>
    </row>
    <row r="676" spans="1:48" x14ac:dyDescent="0.3">
      <c r="A676" t="s">
        <v>1204</v>
      </c>
      <c r="B676" t="s">
        <v>1205</v>
      </c>
      <c r="C676" t="s">
        <v>10296</v>
      </c>
      <c r="D676" t="s">
        <v>21</v>
      </c>
      <c r="E676">
        <v>10009.747771439999</v>
      </c>
      <c r="F676">
        <v>1594.2</v>
      </c>
      <c r="G676">
        <v>-25.153967181348801</v>
      </c>
      <c r="H676">
        <f>(Table2[[#This Row],[1Y Return vs Nifty]]-AVERAGE(Table2[1Y Return vs Nifty]))/_xlfn.STDEV.P(Table2[1Y Return vs Nifty])</f>
        <v>-0.85618790192880279</v>
      </c>
      <c r="I676">
        <v>-7.5813215323343996</v>
      </c>
      <c r="J676">
        <f>(Table2[[#This Row],[1M Return vs Nifty]]-AVERAGE(Table2[1M Return vs Nifty]))/_xlfn.STDEV.P(Table2[1M Return vs Nifty])</f>
        <v>-0.85722192338841818</v>
      </c>
      <c r="K676">
        <v>-13.2326629396221</v>
      </c>
      <c r="L676">
        <f>(Table2[[#This Row],[6M Return vs Nifty]]-AVERAGE(Table2[6M Return vs Nifty]))/_xlfn.STDEV.P(Table2[6M Return vs Nifty])</f>
        <v>-0.68414848800241812</v>
      </c>
      <c r="M676">
        <v>1.6800226306454</v>
      </c>
      <c r="N676">
        <f>(Table2[[#This Row],[1W Return vs Nifty]]-AVERAGE(Table2[1W Return vs Nifty]))/_xlfn.STDEV.P(Table2[1W Return vs Nifty])</f>
        <v>0.20126099758541494</v>
      </c>
      <c r="O676">
        <v>1588.4</v>
      </c>
      <c r="P676">
        <v>1612.80698815188</v>
      </c>
      <c r="Q676">
        <v>1579.66789126962</v>
      </c>
      <c r="R676">
        <v>57.361342401754598</v>
      </c>
      <c r="S676" s="2">
        <f>(Table2[[#This Row],[Close Price]]-Table2[[#This Row],[20D EMA]])/Table2[[#This Row],[20D EMA]]</f>
        <v>3.6514731805590245E-3</v>
      </c>
      <c r="T676" s="2">
        <f>(Table2[[#This Row],[Close Price]]-Table2[[#This Row],[50D EMA]])/Table2[[#This Row],[50D EMA]]</f>
        <v>-1.1537021037589707E-2</v>
      </c>
      <c r="U676" s="2">
        <f>(Table2[[#This Row],[Close Price]]-Table2[[#This Row],[200D EMA]])/Table2[[#This Row],[200D EMA]]</f>
        <v>9.199470857573883E-3</v>
      </c>
      <c r="V676">
        <v>0.24758374124287</v>
      </c>
      <c r="W676">
        <v>1590</v>
      </c>
      <c r="X676">
        <v>1630</v>
      </c>
      <c r="Y676">
        <v>1590</v>
      </c>
      <c r="Z676">
        <v>1630</v>
      </c>
      <c r="AA676">
        <v>1491</v>
      </c>
      <c r="AB676">
        <v>1650.65</v>
      </c>
      <c r="AC676" s="2">
        <f>(Table2[[#This Row],[Close Price]]/Table2[[#This Row],[Day Low]])-1</f>
        <v>2.6415094339622414E-3</v>
      </c>
      <c r="AD676" s="2">
        <f>(Table2[[#This Row],[Day High]]/Table2[[#This Row],[Close Price]])-1</f>
        <v>2.2456404466189905E-2</v>
      </c>
      <c r="AE676" s="2">
        <f>(Table2[[#This Row],[Close Price]]/Table2[[#This Row],[Current Week Low]])-1</f>
        <v>2.6415094339622414E-3</v>
      </c>
      <c r="AF676" s="2">
        <f>(Table2[[#This Row],[Current Week High]]/Table2[[#This Row],[Close Price]])-1</f>
        <v>2.2456404466189905E-2</v>
      </c>
      <c r="AG676" s="2">
        <f>(Table2[[#This Row],[Close Price]]/Table2[[#This Row],[Current Month Low]])-1</f>
        <v>6.9215291750503116E-2</v>
      </c>
      <c r="AH676" s="2">
        <f>(Table2[[#This Row],[Current Month High]]/Table2[[#This Row],[Close Price]])-1</f>
        <v>3.5409609835654221E-2</v>
      </c>
      <c r="AI676">
        <v>21.844812445113501</v>
      </c>
      <c r="AJ676">
        <v>15.0174957613361</v>
      </c>
      <c r="AK676" t="str">
        <f>IF(AND(Table2[[#This Row],[20D EMA]]&gt;Table2[[#This Row],[50D EMA]],Table2[[#This Row],[50D EMA]]&gt;Table2[[#This Row],[200D EMA]]),"Uptrend","Downtrend/NoTrend")</f>
        <v>Downtrend/NoTrend</v>
      </c>
      <c r="AL676">
        <v>-0.11</v>
      </c>
      <c r="AM676" t="s">
        <v>10339</v>
      </c>
      <c r="AN676">
        <v>6.24</v>
      </c>
      <c r="AO676" t="s">
        <v>10340</v>
      </c>
      <c r="AP676">
        <v>-6.5803626592714007E-2</v>
      </c>
      <c r="AQ676">
        <f>(Table2[[#This Row],[Sharpe Ratio]]-AVERAGE(Table2[Sharpe Ratio]))/_xlfn.STDEV.P(Table2[Sharpe Ratio])</f>
        <v>-1.5011991292080757</v>
      </c>
      <c r="AR6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6">
        <f>_xlfn.RANK.AVG(Table2[[#This Row],[1Y Return vs Nifty Z-Score]],Table2[1Y Return vs Nifty Z-Score])</f>
        <v>614</v>
      </c>
      <c r="AT676">
        <f>_xlfn.RANK.AVG(Table2[[#This Row],[6M Return vs Nifty Z-Score]],Table2[6M Return vs Nifty Z-Score])</f>
        <v>548</v>
      </c>
      <c r="AU676">
        <f>_xlfn.RANK.AVG(Table2[[#This Row],[Sharpe Ratio Z-Score]],Table2[Sharpe Ratio Z-Score])</f>
        <v>686</v>
      </c>
      <c r="AV676">
        <f>(Table2[[#This Row],[Rank 1Y]]+Table2[[#This Row],[Rank 6M]]+Table2[[#This Row],[Rank Sharpe]])/3</f>
        <v>616</v>
      </c>
    </row>
    <row r="677" spans="1:48" x14ac:dyDescent="0.3">
      <c r="A677" t="s">
        <v>565</v>
      </c>
      <c r="B677" t="s">
        <v>566</v>
      </c>
      <c r="C677" t="s">
        <v>10295</v>
      </c>
      <c r="D677" t="s">
        <v>37</v>
      </c>
      <c r="E677">
        <v>35517.147304500002</v>
      </c>
      <c r="F677">
        <v>606.6</v>
      </c>
      <c r="G677">
        <v>-30.5631404384701</v>
      </c>
      <c r="H677">
        <f>(Table2[[#This Row],[1Y Return vs Nifty]]-AVERAGE(Table2[1Y Return vs Nifty]))/_xlfn.STDEV.P(Table2[1Y Return vs Nifty])</f>
        <v>-0.94197150477027169</v>
      </c>
      <c r="I677">
        <v>-3.2885810492593102</v>
      </c>
      <c r="J677">
        <f>(Table2[[#This Row],[1M Return vs Nifty]]-AVERAGE(Table2[1M Return vs Nifty]))/_xlfn.STDEV.P(Table2[1M Return vs Nifty])</f>
        <v>-0.45344473526411616</v>
      </c>
      <c r="K677">
        <v>-7.7813883460974003</v>
      </c>
      <c r="L677">
        <f>(Table2[[#This Row],[6M Return vs Nifty]]-AVERAGE(Table2[6M Return vs Nifty]))/_xlfn.STDEV.P(Table2[6M Return vs Nifty])</f>
        <v>-0.49709779967293971</v>
      </c>
      <c r="M677">
        <v>0.26010682539534602</v>
      </c>
      <c r="N677">
        <f>(Table2[[#This Row],[1W Return vs Nifty]]-AVERAGE(Table2[1W Return vs Nifty]))/_xlfn.STDEV.P(Table2[1W Return vs Nifty])</f>
        <v>-0.10274691894656401</v>
      </c>
      <c r="O677">
        <v>592.15</v>
      </c>
      <c r="P677">
        <v>579.36829341953705</v>
      </c>
      <c r="Q677">
        <v>567.64731338525905</v>
      </c>
      <c r="R677">
        <v>63.935343790383797</v>
      </c>
      <c r="S677" s="2">
        <f>(Table2[[#This Row],[Close Price]]-Table2[[#This Row],[20D EMA]])/Table2[[#This Row],[20D EMA]]</f>
        <v>2.440260069239221E-2</v>
      </c>
      <c r="T677" s="2">
        <f>(Table2[[#This Row],[Close Price]]-Table2[[#This Row],[50D EMA]])/Table2[[#This Row],[50D EMA]]</f>
        <v>4.7002410883993123E-2</v>
      </c>
      <c r="U677" s="2">
        <f>(Table2[[#This Row],[Close Price]]-Table2[[#This Row],[200D EMA]])/Table2[[#This Row],[200D EMA]]</f>
        <v>6.8621282434052494E-2</v>
      </c>
      <c r="V677">
        <v>1.1121145918815001</v>
      </c>
      <c r="W677">
        <v>600</v>
      </c>
      <c r="X677">
        <v>614</v>
      </c>
      <c r="Y677">
        <v>600</v>
      </c>
      <c r="Z677">
        <v>614</v>
      </c>
      <c r="AA677">
        <v>564.29999999999995</v>
      </c>
      <c r="AB677">
        <v>622.4</v>
      </c>
      <c r="AC677" s="2">
        <f>(Table2[[#This Row],[Close Price]]/Table2[[#This Row],[Day Low]])-1</f>
        <v>1.1000000000000121E-2</v>
      </c>
      <c r="AD677" s="2">
        <f>(Table2[[#This Row],[Day High]]/Table2[[#This Row],[Close Price]])-1</f>
        <v>1.2199142762940873E-2</v>
      </c>
      <c r="AE677" s="2">
        <f>(Table2[[#This Row],[Close Price]]/Table2[[#This Row],[Current Week Low]])-1</f>
        <v>1.1000000000000121E-2</v>
      </c>
      <c r="AF677" s="2">
        <f>(Table2[[#This Row],[Current Week High]]/Table2[[#This Row],[Close Price]])-1</f>
        <v>1.2199142762940873E-2</v>
      </c>
      <c r="AG677" s="2">
        <f>(Table2[[#This Row],[Close Price]]/Table2[[#This Row],[Current Month Low]])-1</f>
        <v>7.4960127591706671E-2</v>
      </c>
      <c r="AH677" s="2">
        <f>(Table2[[#This Row],[Current Month High]]/Table2[[#This Row],[Close Price]])-1</f>
        <v>2.6046818331684651E-2</v>
      </c>
      <c r="AI677">
        <v>11.2759643916913</v>
      </c>
      <c r="AJ677">
        <v>33.377308707124001</v>
      </c>
      <c r="AK677" t="str">
        <f>IF(AND(Table2[[#This Row],[20D EMA]]&gt;Table2[[#This Row],[50D EMA]],Table2[[#This Row],[50D EMA]]&gt;Table2[[#This Row],[200D EMA]]),"Uptrend","Downtrend/NoTrend")</f>
        <v>Uptrend</v>
      </c>
      <c r="AL677">
        <v>0.13</v>
      </c>
      <c r="AM677" t="s">
        <v>10340</v>
      </c>
      <c r="AN677">
        <v>4.5599999999999996</v>
      </c>
      <c r="AO677" t="s">
        <v>10340</v>
      </c>
      <c r="AP677">
        <v>-8.6903016972570996E-2</v>
      </c>
      <c r="AQ677">
        <f>(Table2[[#This Row],[Sharpe Ratio]]-AVERAGE(Table2[Sharpe Ratio]))/_xlfn.STDEV.P(Table2[Sharpe Ratio])</f>
        <v>-1.7418608044256367</v>
      </c>
      <c r="AR6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-3.7371217630795281</v>
      </c>
      <c r="AS677">
        <f>_xlfn.RANK.AVG(Table2[[#This Row],[1Y Return vs Nifty Z-Score]],Table2[1Y Return vs Nifty Z-Score])</f>
        <v>645</v>
      </c>
      <c r="AT677">
        <f>_xlfn.RANK.AVG(Table2[[#This Row],[6M Return vs Nifty Z-Score]],Table2[6M Return vs Nifty Z-Score])</f>
        <v>491</v>
      </c>
      <c r="AU677">
        <f>_xlfn.RANK.AVG(Table2[[#This Row],[Sharpe Ratio Z-Score]],Table2[Sharpe Ratio Z-Score])</f>
        <v>714</v>
      </c>
      <c r="AV677">
        <f>(Table2[[#This Row],[Rank 1Y]]+Table2[[#This Row],[Rank 6M]]+Table2[[#This Row],[Rank Sharpe]])/3</f>
        <v>616.66666666666663</v>
      </c>
    </row>
    <row r="678" spans="1:48" x14ac:dyDescent="0.3">
      <c r="A678" t="s">
        <v>1426</v>
      </c>
      <c r="B678" t="s">
        <v>1427</v>
      </c>
      <c r="C678" t="s">
        <v>10305</v>
      </c>
      <c r="D678" t="s">
        <v>133</v>
      </c>
      <c r="E678">
        <v>7645.03773705</v>
      </c>
      <c r="F678">
        <v>430.5</v>
      </c>
      <c r="G678">
        <v>-53.966294550309399</v>
      </c>
      <c r="H678">
        <f>(Table2[[#This Row],[1Y Return vs Nifty]]-AVERAGE(Table2[1Y Return vs Nifty]))/_xlfn.STDEV.P(Table2[1Y Return vs Nifty])</f>
        <v>-1.3131200670620511</v>
      </c>
      <c r="I678">
        <v>-5.1862283066156998</v>
      </c>
      <c r="J678">
        <f>(Table2[[#This Row],[1M Return vs Nifty]]-AVERAGE(Table2[1M Return vs Nifty]))/_xlfn.STDEV.P(Table2[1M Return vs Nifty])</f>
        <v>-0.63193832849392928</v>
      </c>
      <c r="K678">
        <v>-30.688636216791298</v>
      </c>
      <c r="L678">
        <f>(Table2[[#This Row],[6M Return vs Nifty]]-AVERAGE(Table2[6M Return vs Nifty]))/_xlfn.STDEV.P(Table2[6M Return vs Nifty])</f>
        <v>-1.2831188317150595</v>
      </c>
      <c r="M678">
        <v>7.2540953984975998</v>
      </c>
      <c r="N678">
        <f>(Table2[[#This Row],[1W Return vs Nifty]]-AVERAGE(Table2[1W Return vs Nifty]))/_xlfn.STDEV.P(Table2[1W Return vs Nifty])</f>
        <v>1.3946854545052165</v>
      </c>
      <c r="O678">
        <v>439.63</v>
      </c>
      <c r="P678">
        <v>455.620652841609</v>
      </c>
      <c r="Q678">
        <v>482.46144289901702</v>
      </c>
      <c r="R678">
        <v>46.833343561122597</v>
      </c>
      <c r="S678" s="2">
        <f>(Table2[[#This Row],[Close Price]]-Table2[[#This Row],[20D EMA]])/Table2[[#This Row],[20D EMA]]</f>
        <v>-2.0767463548893379E-2</v>
      </c>
      <c r="T678" s="2">
        <f>(Table2[[#This Row],[Close Price]]-Table2[[#This Row],[50D EMA]])/Table2[[#This Row],[50D EMA]]</f>
        <v>-5.5135017881513572E-2</v>
      </c>
      <c r="U678" s="2">
        <f>(Table2[[#This Row],[Close Price]]-Table2[[#This Row],[200D EMA]])/Table2[[#This Row],[200D EMA]]</f>
        <v>-0.10770071611690005</v>
      </c>
      <c r="V678">
        <v>0.62745173255660103</v>
      </c>
      <c r="W678">
        <v>429</v>
      </c>
      <c r="X678">
        <v>460.95</v>
      </c>
      <c r="Y678">
        <v>429</v>
      </c>
      <c r="Z678">
        <v>460.95</v>
      </c>
      <c r="AA678">
        <v>390.6</v>
      </c>
      <c r="AB678">
        <v>505.7</v>
      </c>
      <c r="AC678" s="2">
        <f>(Table2[[#This Row],[Close Price]]/Table2[[#This Row],[Day Low]])-1</f>
        <v>3.4965034965035446E-3</v>
      </c>
      <c r="AD678" s="2">
        <f>(Table2[[#This Row],[Day High]]/Table2[[#This Row],[Close Price]])-1</f>
        <v>7.0731707317073234E-2</v>
      </c>
      <c r="AE678" s="2">
        <f>(Table2[[#This Row],[Close Price]]/Table2[[#This Row],[Current Week Low]])-1</f>
        <v>3.4965034965035446E-3</v>
      </c>
      <c r="AF678" s="2">
        <f>(Table2[[#This Row],[Current Week High]]/Table2[[#This Row],[Close Price]])-1</f>
        <v>7.0731707317073234E-2</v>
      </c>
      <c r="AG678" s="2">
        <f>(Table2[[#This Row],[Close Price]]/Table2[[#This Row],[Current Month Low]])-1</f>
        <v>0.10215053763440851</v>
      </c>
      <c r="AH678" s="2">
        <f>(Table2[[#This Row],[Current Month High]]/Table2[[#This Row],[Close Price]])-1</f>
        <v>0.17468060394889662</v>
      </c>
      <c r="AI678">
        <v>63.809523809523803</v>
      </c>
      <c r="AJ678">
        <v>11.499611499611399</v>
      </c>
      <c r="AK678" t="str">
        <f>IF(AND(Table2[[#This Row],[20D EMA]]&gt;Table2[[#This Row],[50D EMA]],Table2[[#This Row],[50D EMA]]&gt;Table2[[#This Row],[200D EMA]]),"Uptrend","Downtrend/NoTrend")</f>
        <v>Downtrend/NoTrend</v>
      </c>
      <c r="AL678">
        <v>-0.11</v>
      </c>
      <c r="AM678" t="s">
        <v>10339</v>
      </c>
      <c r="AN678">
        <v>3.55</v>
      </c>
      <c r="AO678" t="s">
        <v>10340</v>
      </c>
      <c r="AP678">
        <v>3.8518976345353999E-2</v>
      </c>
      <c r="AQ678">
        <f>(Table2[[#This Row],[Sharpe Ratio]]-AVERAGE(Table2[Sharpe Ratio]))/_xlfn.STDEV.P(Table2[Sharpe Ratio])</f>
        <v>-0.31128549027657637</v>
      </c>
      <c r="AR6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8">
        <f>_xlfn.RANK.AVG(Table2[[#This Row],[1Y Return vs Nifty Z-Score]],Table2[1Y Return vs Nifty Z-Score])</f>
        <v>722</v>
      </c>
      <c r="AT678">
        <f>_xlfn.RANK.AVG(Table2[[#This Row],[6M Return vs Nifty Z-Score]],Table2[6M Return vs Nifty Z-Score])</f>
        <v>700</v>
      </c>
      <c r="AU678">
        <f>_xlfn.RANK.AVG(Table2[[#This Row],[Sharpe Ratio Z-Score]],Table2[Sharpe Ratio Z-Score])</f>
        <v>428</v>
      </c>
      <c r="AV678">
        <f>(Table2[[#This Row],[Rank 1Y]]+Table2[[#This Row],[Rank 6M]]+Table2[[#This Row],[Rank Sharpe]])/3</f>
        <v>616.66666666666663</v>
      </c>
    </row>
    <row r="679" spans="1:48" x14ac:dyDescent="0.3">
      <c r="A679" t="s">
        <v>2002</v>
      </c>
      <c r="B679" t="s">
        <v>2003</v>
      </c>
      <c r="C679" t="s">
        <v>10299</v>
      </c>
      <c r="D679" t="s">
        <v>51</v>
      </c>
      <c r="E679">
        <v>3325.4730453749999</v>
      </c>
      <c r="F679">
        <v>360.75</v>
      </c>
      <c r="G679">
        <v>-18.2177142868291</v>
      </c>
      <c r="H679">
        <f>(Table2[[#This Row],[1Y Return vs Nifty]]-AVERAGE(Table2[1Y Return vs Nifty]))/_xlfn.STDEV.P(Table2[1Y Return vs Nifty])</f>
        <v>-0.74618647745453326</v>
      </c>
      <c r="I679">
        <v>11.456987449284201</v>
      </c>
      <c r="J679">
        <f>(Table2[[#This Row],[1M Return vs Nifty]]-AVERAGE(Table2[1M Return vs Nifty]))/_xlfn.STDEV.P(Table2[1M Return vs Nifty])</f>
        <v>0.9335303705245086</v>
      </c>
      <c r="K679">
        <v>-15.3460665925982</v>
      </c>
      <c r="L679">
        <f>(Table2[[#This Row],[6M Return vs Nifty]]-AVERAGE(Table2[6M Return vs Nifty]))/_xlfn.STDEV.P(Table2[6M Return vs Nifty])</f>
        <v>-0.75666613524711701</v>
      </c>
      <c r="M679">
        <v>9.0157845075483998</v>
      </c>
      <c r="N679">
        <f>(Table2[[#This Row],[1W Return vs Nifty]]-AVERAGE(Table2[1W Return vs Nifty]))/_xlfn.STDEV.P(Table2[1W Return vs Nifty])</f>
        <v>1.7718679843702856</v>
      </c>
      <c r="O679">
        <v>338.39</v>
      </c>
      <c r="P679">
        <v>332.74999837410599</v>
      </c>
      <c r="Q679">
        <v>338.18292435548102</v>
      </c>
      <c r="R679">
        <v>77.068582537363</v>
      </c>
      <c r="S679" s="2">
        <f>(Table2[[#This Row],[Close Price]]-Table2[[#This Row],[20D EMA]])/Table2[[#This Row],[20D EMA]]</f>
        <v>6.6077602766039231E-2</v>
      </c>
      <c r="T679" s="2">
        <f>(Table2[[#This Row],[Close Price]]-Table2[[#This Row],[50D EMA]])/Table2[[#This Row],[50D EMA]]</f>
        <v>8.4147262998372788E-2</v>
      </c>
      <c r="U679" s="2">
        <f>(Table2[[#This Row],[Close Price]]-Table2[[#This Row],[200D EMA]])/Table2[[#This Row],[200D EMA]]</f>
        <v>6.6730381752798357E-2</v>
      </c>
      <c r="V679">
        <v>1.4498100502387199</v>
      </c>
      <c r="W679">
        <v>357.7</v>
      </c>
      <c r="X679">
        <v>367.15</v>
      </c>
      <c r="Y679">
        <v>357.7</v>
      </c>
      <c r="Z679">
        <v>367.15</v>
      </c>
      <c r="AA679">
        <v>315.14999999999998</v>
      </c>
      <c r="AB679">
        <v>367.15</v>
      </c>
      <c r="AC679" s="2">
        <f>(Table2[[#This Row],[Close Price]]/Table2[[#This Row],[Day Low]])-1</f>
        <v>8.5266983505731808E-3</v>
      </c>
      <c r="AD679" s="2">
        <f>(Table2[[#This Row],[Day High]]/Table2[[#This Row],[Close Price]])-1</f>
        <v>1.7740817740817594E-2</v>
      </c>
      <c r="AE679" s="2">
        <f>(Table2[[#This Row],[Close Price]]/Table2[[#This Row],[Current Week Low]])-1</f>
        <v>8.5266983505731808E-3</v>
      </c>
      <c r="AF679" s="2">
        <f>(Table2[[#This Row],[Current Week High]]/Table2[[#This Row],[Close Price]])-1</f>
        <v>1.7740817740817594E-2</v>
      </c>
      <c r="AG679" s="2">
        <f>(Table2[[#This Row],[Close Price]]/Table2[[#This Row],[Current Month Low]])-1</f>
        <v>0.14469300333174684</v>
      </c>
      <c r="AH679" s="2">
        <f>(Table2[[#This Row],[Current Month High]]/Table2[[#This Row],[Close Price]])-1</f>
        <v>1.7740817740817594E-2</v>
      </c>
      <c r="AI679">
        <v>15.038115038115</v>
      </c>
      <c r="AJ679">
        <v>25.8722958827634</v>
      </c>
      <c r="AK679" t="str">
        <f>IF(AND(Table2[[#This Row],[20D EMA]]&gt;Table2[[#This Row],[50D EMA]],Table2[[#This Row],[50D EMA]]&gt;Table2[[#This Row],[200D EMA]]),"Uptrend","Downtrend/NoTrend")</f>
        <v>Downtrend/NoTrend</v>
      </c>
      <c r="AL679">
        <v>-0.01</v>
      </c>
      <c r="AM679" t="s">
        <v>10339</v>
      </c>
      <c r="AN679">
        <v>11.9</v>
      </c>
      <c r="AO679" t="s">
        <v>10340</v>
      </c>
      <c r="AP679">
        <v>-8.0191424054887994E-2</v>
      </c>
      <c r="AQ679">
        <f>(Table2[[#This Row],[Sharpe Ratio]]-AVERAGE(Table2[Sharpe Ratio]))/_xlfn.STDEV.P(Table2[Sharpe Ratio])</f>
        <v>-1.6653077303382486</v>
      </c>
      <c r="AR6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9">
        <f>_xlfn.RANK.AVG(Table2[[#This Row],[1Y Return vs Nifty Z-Score]],Table2[1Y Return vs Nifty Z-Score])</f>
        <v>584</v>
      </c>
      <c r="AT679">
        <f>_xlfn.RANK.AVG(Table2[[#This Row],[6M Return vs Nifty Z-Score]],Table2[6M Return vs Nifty Z-Score])</f>
        <v>568</v>
      </c>
      <c r="AU679">
        <f>_xlfn.RANK.AVG(Table2[[#This Row],[Sharpe Ratio Z-Score]],Table2[Sharpe Ratio Z-Score])</f>
        <v>703</v>
      </c>
      <c r="AV679">
        <f>(Table2[[#This Row],[Rank 1Y]]+Table2[[#This Row],[Rank 6M]]+Table2[[#This Row],[Rank Sharpe]])/3</f>
        <v>618.33333333333337</v>
      </c>
    </row>
    <row r="680" spans="1:48" x14ac:dyDescent="0.3">
      <c r="A680" t="s">
        <v>950</v>
      </c>
      <c r="B680" t="s">
        <v>951</v>
      </c>
      <c r="C680" t="s">
        <v>10295</v>
      </c>
      <c r="D680" t="s">
        <v>552</v>
      </c>
      <c r="E680">
        <v>15565.493961194999</v>
      </c>
      <c r="F680">
        <v>311.95</v>
      </c>
      <c r="G680">
        <v>-13.027178489865699</v>
      </c>
      <c r="H680">
        <f>(Table2[[#This Row],[1Y Return vs Nifty]]-AVERAGE(Table2[1Y Return vs Nifty]))/_xlfn.STDEV.P(Table2[1Y Return vs Nifty])</f>
        <v>-0.66387022686024189</v>
      </c>
      <c r="I680">
        <v>-4.5967359478044498</v>
      </c>
      <c r="J680">
        <f>(Table2[[#This Row],[1M Return vs Nifty]]-AVERAGE(Table2[1M Return vs Nifty]))/_xlfn.STDEV.P(Table2[1M Return vs Nifty])</f>
        <v>-0.57649040006685115</v>
      </c>
      <c r="K680">
        <v>-21.2263068211346</v>
      </c>
      <c r="L680">
        <f>(Table2[[#This Row],[6M Return vs Nifty]]-AVERAGE(Table2[6M Return vs Nifty]))/_xlfn.STDEV.P(Table2[6M Return vs Nifty])</f>
        <v>-0.95843600822268549</v>
      </c>
      <c r="M680">
        <v>-1.0321839389625999E-2</v>
      </c>
      <c r="N680">
        <f>(Table2[[#This Row],[1W Return vs Nifty]]-AVERAGE(Table2[1W Return vs Nifty]))/_xlfn.STDEV.P(Table2[1W Return vs Nifty])</f>
        <v>-0.16064644696634425</v>
      </c>
      <c r="O680">
        <v>311.95999999999998</v>
      </c>
      <c r="P680">
        <v>317.48030201331301</v>
      </c>
      <c r="Q680">
        <v>317.60640040113498</v>
      </c>
      <c r="R680">
        <v>53.478311087213598</v>
      </c>
      <c r="S680" s="2">
        <f>(Table2[[#This Row],[Close Price]]-Table2[[#This Row],[20D EMA]])/Table2[[#This Row],[20D EMA]]</f>
        <v>-3.2055391716857631E-5</v>
      </c>
      <c r="T680" s="2">
        <f>(Table2[[#This Row],[Close Price]]-Table2[[#This Row],[50D EMA]])/Table2[[#This Row],[50D EMA]]</f>
        <v>-1.7419354770177569E-2</v>
      </c>
      <c r="U680" s="2">
        <f>(Table2[[#This Row],[Close Price]]-Table2[[#This Row],[200D EMA]])/Table2[[#This Row],[200D EMA]]</f>
        <v>-1.7809466037179943E-2</v>
      </c>
      <c r="V680">
        <v>0.68206304199608703</v>
      </c>
      <c r="W680">
        <v>306.95</v>
      </c>
      <c r="X680">
        <v>315.5</v>
      </c>
      <c r="Y680">
        <v>306.95</v>
      </c>
      <c r="Z680">
        <v>315.5</v>
      </c>
      <c r="AA680">
        <v>299.5</v>
      </c>
      <c r="AB680">
        <v>323.5</v>
      </c>
      <c r="AC680" s="2">
        <f>(Table2[[#This Row],[Close Price]]/Table2[[#This Row],[Day Low]])-1</f>
        <v>1.6289297931259217E-2</v>
      </c>
      <c r="AD680" s="2">
        <f>(Table2[[#This Row],[Day High]]/Table2[[#This Row],[Close Price]])-1</f>
        <v>1.138002885077749E-2</v>
      </c>
      <c r="AE680" s="2">
        <f>(Table2[[#This Row],[Close Price]]/Table2[[#This Row],[Current Week Low]])-1</f>
        <v>1.6289297931259217E-2</v>
      </c>
      <c r="AF680" s="2">
        <f>(Table2[[#This Row],[Current Week High]]/Table2[[#This Row],[Close Price]])-1</f>
        <v>1.138002885077749E-2</v>
      </c>
      <c r="AG680" s="2">
        <f>(Table2[[#This Row],[Close Price]]/Table2[[#This Row],[Current Month Low]])-1</f>
        <v>4.1569282136894703E-2</v>
      </c>
      <c r="AH680" s="2">
        <f>(Table2[[#This Row],[Current Month High]]/Table2[[#This Row],[Close Price]])-1</f>
        <v>3.7025164289149037E-2</v>
      </c>
      <c r="AI680">
        <v>25.661163648020501</v>
      </c>
      <c r="AJ680">
        <v>21.3813229571984</v>
      </c>
      <c r="AK680" t="str">
        <f>IF(AND(Table2[[#This Row],[20D EMA]]&gt;Table2[[#This Row],[50D EMA]],Table2[[#This Row],[50D EMA]]&gt;Table2[[#This Row],[200D EMA]]),"Uptrend","Downtrend/NoTrend")</f>
        <v>Downtrend/NoTrend</v>
      </c>
      <c r="AL680">
        <v>-0.04</v>
      </c>
      <c r="AM680" t="s">
        <v>10339</v>
      </c>
      <c r="AN680">
        <v>1.02</v>
      </c>
      <c r="AO680" t="s">
        <v>10340</v>
      </c>
      <c r="AP680">
        <v>-5.6647989073399997E-2</v>
      </c>
      <c r="AQ680">
        <f>(Table2[[#This Row],[Sharpe Ratio]]-AVERAGE(Table2[Sharpe Ratio]))/_xlfn.STDEV.P(Table2[Sharpe Ratio])</f>
        <v>-1.3967690474183003</v>
      </c>
      <c r="AR6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0">
        <f>_xlfn.RANK.AVG(Table2[[#This Row],[1Y Return vs Nifty Z-Score]],Table2[1Y Return vs Nifty Z-Score])</f>
        <v>549</v>
      </c>
      <c r="AT680">
        <f>_xlfn.RANK.AVG(Table2[[#This Row],[6M Return vs Nifty Z-Score]],Table2[6M Return vs Nifty Z-Score])</f>
        <v>635</v>
      </c>
      <c r="AU680">
        <f>_xlfn.RANK.AVG(Table2[[#This Row],[Sharpe Ratio Z-Score]],Table2[Sharpe Ratio Z-Score])</f>
        <v>674</v>
      </c>
      <c r="AV680">
        <f>(Table2[[#This Row],[Rank 1Y]]+Table2[[#This Row],[Rank 6M]]+Table2[[#This Row],[Rank Sharpe]])/3</f>
        <v>619.33333333333337</v>
      </c>
    </row>
    <row r="681" spans="1:48" x14ac:dyDescent="0.3">
      <c r="A681" t="s">
        <v>1099</v>
      </c>
      <c r="B681" t="s">
        <v>1100</v>
      </c>
      <c r="C681" t="s">
        <v>10308</v>
      </c>
      <c r="D681" t="s">
        <v>564</v>
      </c>
      <c r="E681">
        <v>11587.54486566</v>
      </c>
      <c r="F681">
        <v>874.2</v>
      </c>
      <c r="G681">
        <v>-46.123094251931903</v>
      </c>
      <c r="H681">
        <f>(Table2[[#This Row],[1Y Return vs Nifty]]-AVERAGE(Table2[1Y Return vs Nifty]))/_xlfn.STDEV.P(Table2[1Y Return vs Nifty])</f>
        <v>-1.1887354434938699</v>
      </c>
      <c r="I681">
        <v>-2.57724011778329</v>
      </c>
      <c r="J681">
        <f>(Table2[[#This Row],[1M Return vs Nifty]]-AVERAGE(Table2[1M Return vs Nifty]))/_xlfn.STDEV.P(Table2[1M Return vs Nifty])</f>
        <v>-0.3865356728035414</v>
      </c>
      <c r="K681">
        <v>-11.917749539239701</v>
      </c>
      <c r="L681">
        <f>(Table2[[#This Row],[6M Return vs Nifty]]-AVERAGE(Table2[6M Return vs Nifty]))/_xlfn.STDEV.P(Table2[6M Return vs Nifty])</f>
        <v>-0.6390295983894565</v>
      </c>
      <c r="M681">
        <v>-1.7822660559605701</v>
      </c>
      <c r="N681">
        <f>(Table2[[#This Row],[1W Return vs Nifty]]-AVERAGE(Table2[1W Return vs Nifty]))/_xlfn.STDEV.P(Table2[1W Return vs Nifty])</f>
        <v>-0.54002462382645555</v>
      </c>
      <c r="O681">
        <v>895.25</v>
      </c>
      <c r="P681">
        <v>885.74029594155195</v>
      </c>
      <c r="Q681">
        <v>876.45806596700299</v>
      </c>
      <c r="R681">
        <v>34.810119530480002</v>
      </c>
      <c r="S681" s="2">
        <f>(Table2[[#This Row],[Close Price]]-Table2[[#This Row],[20D EMA]])/Table2[[#This Row],[20D EMA]]</f>
        <v>-2.3512985199664847E-2</v>
      </c>
      <c r="T681" s="2">
        <f>(Table2[[#This Row],[Close Price]]-Table2[[#This Row],[50D EMA]])/Table2[[#This Row],[50D EMA]]</f>
        <v>-1.3028983771461406E-2</v>
      </c>
      <c r="U681" s="2">
        <f>(Table2[[#This Row],[Close Price]]-Table2[[#This Row],[200D EMA]])/Table2[[#This Row],[200D EMA]]</f>
        <v>-2.5763536838600571E-3</v>
      </c>
      <c r="V681">
        <v>0.79970164186697201</v>
      </c>
      <c r="W681">
        <v>871</v>
      </c>
      <c r="X681">
        <v>910.5</v>
      </c>
      <c r="Y681">
        <v>871</v>
      </c>
      <c r="Z681">
        <v>910.5</v>
      </c>
      <c r="AA681">
        <v>861</v>
      </c>
      <c r="AB681">
        <v>935</v>
      </c>
      <c r="AC681" s="2">
        <f>(Table2[[#This Row],[Close Price]]/Table2[[#This Row],[Day Low]])-1</f>
        <v>3.6739380022963175E-3</v>
      </c>
      <c r="AD681" s="2">
        <f>(Table2[[#This Row],[Day High]]/Table2[[#This Row],[Close Price]])-1</f>
        <v>4.1523678792038332E-2</v>
      </c>
      <c r="AE681" s="2">
        <f>(Table2[[#This Row],[Close Price]]/Table2[[#This Row],[Current Week Low]])-1</f>
        <v>3.6739380022963175E-3</v>
      </c>
      <c r="AF681" s="2">
        <f>(Table2[[#This Row],[Current Week High]]/Table2[[#This Row],[Close Price]])-1</f>
        <v>4.1523678792038332E-2</v>
      </c>
      <c r="AG681" s="2">
        <f>(Table2[[#This Row],[Close Price]]/Table2[[#This Row],[Current Month Low]])-1</f>
        <v>1.5331010452961813E-2</v>
      </c>
      <c r="AH681" s="2">
        <f>(Table2[[#This Row],[Current Month High]]/Table2[[#This Row],[Close Price]])-1</f>
        <v>6.9549302219171771E-2</v>
      </c>
      <c r="AI681">
        <v>21.4824982841455</v>
      </c>
      <c r="AJ681">
        <v>14.79220011818</v>
      </c>
      <c r="AK681" t="str">
        <f>IF(AND(Table2[[#This Row],[20D EMA]]&gt;Table2[[#This Row],[50D EMA]],Table2[[#This Row],[50D EMA]]&gt;Table2[[#This Row],[200D EMA]]),"Uptrend","Downtrend/NoTrend")</f>
        <v>Uptrend</v>
      </c>
      <c r="AL681">
        <v>0.01</v>
      </c>
      <c r="AM681" t="s">
        <v>10340</v>
      </c>
      <c r="AN681">
        <v>-0.33</v>
      </c>
      <c r="AO681" t="s">
        <v>10339</v>
      </c>
      <c r="AP681">
        <v>-2.4978067619684002E-2</v>
      </c>
      <c r="AQ681">
        <f>(Table2[[#This Row],[Sharpe Ratio]]-AVERAGE(Table2[Sharpe Ratio]))/_xlfn.STDEV.P(Table2[Sharpe Ratio])</f>
        <v>-1.0355388784966366</v>
      </c>
      <c r="AR6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-3.7898642170099599</v>
      </c>
      <c r="AS681">
        <f>_xlfn.RANK.AVG(Table2[[#This Row],[1Y Return vs Nifty Z-Score]],Table2[1Y Return vs Nifty Z-Score])</f>
        <v>707</v>
      </c>
      <c r="AT681">
        <f>_xlfn.RANK.AVG(Table2[[#This Row],[6M Return vs Nifty Z-Score]],Table2[6M Return vs Nifty Z-Score])</f>
        <v>534</v>
      </c>
      <c r="AU681">
        <f>_xlfn.RANK.AVG(Table2[[#This Row],[Sharpe Ratio Z-Score]],Table2[Sharpe Ratio Z-Score])</f>
        <v>624</v>
      </c>
      <c r="AV681">
        <f>(Table2[[#This Row],[Rank 1Y]]+Table2[[#This Row],[Rank 6M]]+Table2[[#This Row],[Rank Sharpe]])/3</f>
        <v>621.66666666666663</v>
      </c>
    </row>
    <row r="682" spans="1:48" x14ac:dyDescent="0.3">
      <c r="A682" t="s">
        <v>1577</v>
      </c>
      <c r="B682" t="s">
        <v>1578</v>
      </c>
      <c r="C682" t="s">
        <v>10305</v>
      </c>
      <c r="D682" t="s">
        <v>253</v>
      </c>
      <c r="E682">
        <v>6177.1225776000001</v>
      </c>
      <c r="F682">
        <v>1374</v>
      </c>
      <c r="G682">
        <v>-41.081881834079397</v>
      </c>
      <c r="H682">
        <f>(Table2[[#This Row],[1Y Return vs Nifty]]-AVERAGE(Table2[1Y Return vs Nifty]))/_xlfn.STDEV.P(Table2[1Y Return vs Nifty])</f>
        <v>-1.108787299232969</v>
      </c>
      <c r="I682">
        <v>-6.5777174419042801</v>
      </c>
      <c r="J682">
        <f>(Table2[[#This Row],[1M Return vs Nifty]]-AVERAGE(Table2[1M Return vs Nifty]))/_xlfn.STDEV.P(Table2[1M Return vs Nifty])</f>
        <v>-0.76282245078539823</v>
      </c>
      <c r="K682">
        <v>-10.8822087102231</v>
      </c>
      <c r="L682">
        <f>(Table2[[#This Row],[6M Return vs Nifty]]-AVERAGE(Table2[6M Return vs Nifty]))/_xlfn.STDEV.P(Table2[6M Return vs Nifty])</f>
        <v>-0.6034968763558024</v>
      </c>
      <c r="M682">
        <v>5.1637483661793402</v>
      </c>
      <c r="N682">
        <f>(Table2[[#This Row],[1W Return vs Nifty]]-AVERAGE(Table2[1W Return vs Nifty]))/_xlfn.STDEV.P(Table2[1W Return vs Nifty])</f>
        <v>0.94713635069622837</v>
      </c>
      <c r="O682">
        <v>1359.83</v>
      </c>
      <c r="P682">
        <v>1369.4007816891601</v>
      </c>
      <c r="Q682">
        <v>1418.1034926843099</v>
      </c>
      <c r="R682">
        <v>59.455804469474799</v>
      </c>
      <c r="S682" s="2">
        <f>(Table2[[#This Row],[Close Price]]-Table2[[#This Row],[20D EMA]])/Table2[[#This Row],[20D EMA]]</f>
        <v>1.0420420199583825E-2</v>
      </c>
      <c r="T682" s="2">
        <f>(Table2[[#This Row],[Close Price]]-Table2[[#This Row],[50D EMA]])/Table2[[#This Row],[50D EMA]]</f>
        <v>3.3585626445800168E-3</v>
      </c>
      <c r="U682" s="2">
        <f>(Table2[[#This Row],[Close Price]]-Table2[[#This Row],[200D EMA]])/Table2[[#This Row],[200D EMA]]</f>
        <v>-3.110033429282864E-2</v>
      </c>
      <c r="V682">
        <v>0.96102516808871696</v>
      </c>
      <c r="W682">
        <v>1355.7</v>
      </c>
      <c r="X682">
        <v>1386.2</v>
      </c>
      <c r="Y682">
        <v>1355.7</v>
      </c>
      <c r="Z682">
        <v>1386.2</v>
      </c>
      <c r="AA682">
        <v>1265.55</v>
      </c>
      <c r="AB682">
        <v>1466.95</v>
      </c>
      <c r="AC682" s="2">
        <f>(Table2[[#This Row],[Close Price]]/Table2[[#This Row],[Day Low]])-1</f>
        <v>1.3498561628678907E-2</v>
      </c>
      <c r="AD682" s="2">
        <f>(Table2[[#This Row],[Day High]]/Table2[[#This Row],[Close Price]])-1</f>
        <v>8.8791848617175706E-3</v>
      </c>
      <c r="AE682" s="2">
        <f>(Table2[[#This Row],[Close Price]]/Table2[[#This Row],[Current Week Low]])-1</f>
        <v>1.3498561628678907E-2</v>
      </c>
      <c r="AF682" s="2">
        <f>(Table2[[#This Row],[Current Week High]]/Table2[[#This Row],[Close Price]])-1</f>
        <v>8.8791848617175706E-3</v>
      </c>
      <c r="AG682" s="2">
        <f>(Table2[[#This Row],[Close Price]]/Table2[[#This Row],[Current Month Low]])-1</f>
        <v>8.5693967049899289E-2</v>
      </c>
      <c r="AH682" s="2">
        <f>(Table2[[#This Row],[Current Month High]]/Table2[[#This Row],[Close Price]])-1</f>
        <v>6.7649199417758377E-2</v>
      </c>
      <c r="AI682">
        <v>38.133187772925702</v>
      </c>
      <c r="AJ682">
        <v>20.199457615256701</v>
      </c>
      <c r="AK682" t="str">
        <f>IF(AND(Table2[[#This Row],[20D EMA]]&gt;Table2[[#This Row],[50D EMA]],Table2[[#This Row],[50D EMA]]&gt;Table2[[#This Row],[200D EMA]]),"Uptrend","Downtrend/NoTrend")</f>
        <v>Downtrend/NoTrend</v>
      </c>
      <c r="AL682">
        <v>0.03</v>
      </c>
      <c r="AM682" t="s">
        <v>10340</v>
      </c>
      <c r="AN682">
        <v>-2</v>
      </c>
      <c r="AO682" t="s">
        <v>10339</v>
      </c>
      <c r="AP682">
        <v>-4.6454463700923002E-2</v>
      </c>
      <c r="AQ682">
        <f>(Table2[[#This Row],[Sharpe Ratio]]-AVERAGE(Table2[Sharpe Ratio]))/_xlfn.STDEV.P(Table2[Sharpe Ratio])</f>
        <v>-1.2805007169903737</v>
      </c>
      <c r="AR6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2">
        <f>_xlfn.RANK.AVG(Table2[[#This Row],[1Y Return vs Nifty Z-Score]],Table2[1Y Return vs Nifty Z-Score])</f>
        <v>692</v>
      </c>
      <c r="AT682">
        <f>_xlfn.RANK.AVG(Table2[[#This Row],[6M Return vs Nifty Z-Score]],Table2[6M Return vs Nifty Z-Score])</f>
        <v>521</v>
      </c>
      <c r="AU682">
        <f>_xlfn.RANK.AVG(Table2[[#This Row],[Sharpe Ratio Z-Score]],Table2[Sharpe Ratio Z-Score])</f>
        <v>660</v>
      </c>
      <c r="AV682">
        <f>(Table2[[#This Row],[Rank 1Y]]+Table2[[#This Row],[Rank 6M]]+Table2[[#This Row],[Rank Sharpe]])/3</f>
        <v>624.33333333333337</v>
      </c>
    </row>
    <row r="683" spans="1:48" x14ac:dyDescent="0.3">
      <c r="A683" t="s">
        <v>2089</v>
      </c>
      <c r="B683" t="s">
        <v>2090</v>
      </c>
      <c r="C683" t="s">
        <v>10293</v>
      </c>
      <c r="D683" t="s">
        <v>423</v>
      </c>
      <c r="E683">
        <v>2983.5245661399999</v>
      </c>
      <c r="F683">
        <v>89.8</v>
      </c>
      <c r="G683">
        <v>-32.632495174927797</v>
      </c>
      <c r="H683">
        <f>(Table2[[#This Row],[1Y Return vs Nifty]]-AVERAGE(Table2[1Y Return vs Nifty]))/_xlfn.STDEV.P(Table2[1Y Return vs Nifty])</f>
        <v>-0.97478921949528896</v>
      </c>
      <c r="I683">
        <v>-7.4958786537431896</v>
      </c>
      <c r="J683">
        <f>(Table2[[#This Row],[1M Return vs Nifty]]-AVERAGE(Table2[1M Return vs Nifty]))/_xlfn.STDEV.P(Table2[1M Return vs Nifty])</f>
        <v>-0.84918512605607843</v>
      </c>
      <c r="K683">
        <v>-30.9357063975919</v>
      </c>
      <c r="L683">
        <f>(Table2[[#This Row],[6M Return vs Nifty]]-AVERAGE(Table2[6M Return vs Nifty]))/_xlfn.STDEV.P(Table2[6M Return vs Nifty])</f>
        <v>-1.2915966008297062</v>
      </c>
      <c r="M683">
        <v>4.4509287619323601</v>
      </c>
      <c r="N683">
        <f>(Table2[[#This Row],[1W Return vs Nifty]]-AVERAGE(Table2[1W Return vs Nifty]))/_xlfn.STDEV.P(Table2[1W Return vs Nifty])</f>
        <v>0.79451969416699719</v>
      </c>
      <c r="O683">
        <v>85.09</v>
      </c>
      <c r="P683">
        <v>84.626909191085801</v>
      </c>
      <c r="Q683">
        <v>85.762278440739294</v>
      </c>
      <c r="R683">
        <v>69.995741336524603</v>
      </c>
      <c r="S683" s="2">
        <f>(Table2[[#This Row],[Close Price]]-Table2[[#This Row],[20D EMA]])/Table2[[#This Row],[20D EMA]]</f>
        <v>5.5353155482430291E-2</v>
      </c>
      <c r="T683" s="2">
        <f>(Table2[[#This Row],[Close Price]]-Table2[[#This Row],[50D EMA]])/Table2[[#This Row],[50D EMA]]</f>
        <v>6.1128202109254216E-2</v>
      </c>
      <c r="U683" s="2">
        <f>(Table2[[#This Row],[Close Price]]-Table2[[#This Row],[200D EMA]])/Table2[[#This Row],[200D EMA]]</f>
        <v>4.7080390501177273E-2</v>
      </c>
      <c r="V683">
        <v>0.77668704105245501</v>
      </c>
      <c r="W683">
        <v>85.4</v>
      </c>
      <c r="X683">
        <v>90.4</v>
      </c>
      <c r="Y683">
        <v>85.4</v>
      </c>
      <c r="Z683">
        <v>90.4</v>
      </c>
      <c r="AA683">
        <v>80.489999999999995</v>
      </c>
      <c r="AB683">
        <v>90.9</v>
      </c>
      <c r="AC683" s="2">
        <f>(Table2[[#This Row],[Close Price]]/Table2[[#This Row],[Day Low]])-1</f>
        <v>5.1522248243559554E-2</v>
      </c>
      <c r="AD683" s="2">
        <f>(Table2[[#This Row],[Day High]]/Table2[[#This Row],[Close Price]])-1</f>
        <v>6.6815144766148027E-3</v>
      </c>
      <c r="AE683" s="2">
        <f>(Table2[[#This Row],[Close Price]]/Table2[[#This Row],[Current Week Low]])-1</f>
        <v>5.1522248243559554E-2</v>
      </c>
      <c r="AF683" s="2">
        <f>(Table2[[#This Row],[Current Week High]]/Table2[[#This Row],[Close Price]])-1</f>
        <v>6.6815144766148027E-3</v>
      </c>
      <c r="AG683" s="2">
        <f>(Table2[[#This Row],[Close Price]]/Table2[[#This Row],[Current Month Low]])-1</f>
        <v>0.11566654242763086</v>
      </c>
      <c r="AH683" s="2">
        <f>(Table2[[#This Row],[Current Month High]]/Table2[[#This Row],[Close Price]])-1</f>
        <v>1.2249443207126953E-2</v>
      </c>
      <c r="AI683">
        <v>33.630289532293901</v>
      </c>
      <c r="AJ683">
        <v>43.5651478816946</v>
      </c>
      <c r="AK683" t="str">
        <f>IF(AND(Table2[[#This Row],[20D EMA]]&gt;Table2[[#This Row],[50D EMA]],Table2[[#This Row],[50D EMA]]&gt;Table2[[#This Row],[200D EMA]]),"Uptrend","Downtrend/NoTrend")</f>
        <v>Downtrend/NoTrend</v>
      </c>
      <c r="AL683">
        <v>0.06</v>
      </c>
      <c r="AM683" t="s">
        <v>10340</v>
      </c>
      <c r="AN683">
        <v>2.46</v>
      </c>
      <c r="AO683" t="s">
        <v>10340</v>
      </c>
      <c r="AP683">
        <v>5.1921061206099996E-3</v>
      </c>
      <c r="AQ683">
        <f>(Table2[[#This Row],[Sharpe Ratio]]-AVERAGE(Table2[Sharpe Ratio]))/_xlfn.STDEV.P(Table2[Sharpe Ratio])</f>
        <v>-0.69141497618352932</v>
      </c>
      <c r="AR6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3">
        <f>_xlfn.RANK.AVG(Table2[[#This Row],[1Y Return vs Nifty Z-Score]],Table2[1Y Return vs Nifty Z-Score])</f>
        <v>665</v>
      </c>
      <c r="AT683">
        <f>_xlfn.RANK.AVG(Table2[[#This Row],[6M Return vs Nifty Z-Score]],Table2[6M Return vs Nifty Z-Score])</f>
        <v>701</v>
      </c>
      <c r="AU683">
        <f>_xlfn.RANK.AVG(Table2[[#This Row],[Sharpe Ratio Z-Score]],Table2[Sharpe Ratio Z-Score])</f>
        <v>509</v>
      </c>
      <c r="AV683">
        <f>(Table2[[#This Row],[Rank 1Y]]+Table2[[#This Row],[Rank 6M]]+Table2[[#This Row],[Rank Sharpe]])/3</f>
        <v>625</v>
      </c>
    </row>
    <row r="684" spans="1:48" x14ac:dyDescent="0.3">
      <c r="A684" t="s">
        <v>480</v>
      </c>
      <c r="B684" t="s">
        <v>481</v>
      </c>
      <c r="C684" t="s">
        <v>6655</v>
      </c>
      <c r="D684" t="s">
        <v>80</v>
      </c>
      <c r="E684">
        <v>44004.189338789998</v>
      </c>
      <c r="F684">
        <v>2343.3000000000002</v>
      </c>
      <c r="G684">
        <v>-11.7831304608106</v>
      </c>
      <c r="H684">
        <f>(Table2[[#This Row],[1Y Return vs Nifty]]-AVERAGE(Table2[1Y Return vs Nifty]))/_xlfn.STDEV.P(Table2[1Y Return vs Nifty])</f>
        <v>-0.64414097860595887</v>
      </c>
      <c r="I684">
        <v>-11.2982866741511</v>
      </c>
      <c r="J684">
        <f>(Table2[[#This Row],[1M Return vs Nifty]]-AVERAGE(Table2[1M Return vs Nifty]))/_xlfn.STDEV.P(Table2[1M Return vs Nifty])</f>
        <v>-1.2068414122058935</v>
      </c>
      <c r="K684">
        <v>-25.445871016133399</v>
      </c>
      <c r="L684">
        <f>(Table2[[#This Row],[6M Return vs Nifty]]-AVERAGE(Table2[6M Return vs Nifty]))/_xlfn.STDEV.P(Table2[6M Return vs Nifty])</f>
        <v>-1.1032227683801143</v>
      </c>
      <c r="M684">
        <v>-2.84244956563635</v>
      </c>
      <c r="N684">
        <f>(Table2[[#This Row],[1W Return vs Nifty]]-AVERAGE(Table2[1W Return vs Nifty]))/_xlfn.STDEV.P(Table2[1W Return vs Nifty])</f>
        <v>-0.76701285702056077</v>
      </c>
      <c r="O684">
        <v>2394.19</v>
      </c>
      <c r="P684">
        <v>2480.0741372694201</v>
      </c>
      <c r="Q684">
        <v>2412.7038893558301</v>
      </c>
      <c r="R684">
        <v>43.631763331814199</v>
      </c>
      <c r="S684" s="2">
        <f>(Table2[[#This Row],[Close Price]]-Table2[[#This Row],[20D EMA]])/Table2[[#This Row],[20D EMA]]</f>
        <v>-2.1255622987315072E-2</v>
      </c>
      <c r="T684" s="2">
        <f>(Table2[[#This Row],[Close Price]]-Table2[[#This Row],[50D EMA]])/Table2[[#This Row],[50D EMA]]</f>
        <v>-5.5149213168284271E-2</v>
      </c>
      <c r="U684" s="2">
        <f>(Table2[[#This Row],[Close Price]]-Table2[[#This Row],[200D EMA]])/Table2[[#This Row],[200D EMA]]</f>
        <v>-2.8766020422986992E-2</v>
      </c>
      <c r="V684">
        <v>0.60295656515015394</v>
      </c>
      <c r="W684">
        <v>2320</v>
      </c>
      <c r="X684">
        <v>2350</v>
      </c>
      <c r="Y684">
        <v>2320</v>
      </c>
      <c r="Z684">
        <v>2350</v>
      </c>
      <c r="AA684">
        <v>2267.6999999999998</v>
      </c>
      <c r="AB684">
        <v>2590.5500000000002</v>
      </c>
      <c r="AC684" s="2">
        <f>(Table2[[#This Row],[Close Price]]/Table2[[#This Row],[Day Low]])-1</f>
        <v>1.004310344827597E-2</v>
      </c>
      <c r="AD684" s="2">
        <f>(Table2[[#This Row],[Day High]]/Table2[[#This Row],[Close Price]])-1</f>
        <v>2.8592156360687238E-3</v>
      </c>
      <c r="AE684" s="2">
        <f>(Table2[[#This Row],[Close Price]]/Table2[[#This Row],[Current Week Low]])-1</f>
        <v>1.004310344827597E-2</v>
      </c>
      <c r="AF684" s="2">
        <f>(Table2[[#This Row],[Current Week High]]/Table2[[#This Row],[Close Price]])-1</f>
        <v>2.8592156360687238E-3</v>
      </c>
      <c r="AG684" s="2">
        <f>(Table2[[#This Row],[Close Price]]/Table2[[#This Row],[Current Month Low]])-1</f>
        <v>3.3337743087710203E-2</v>
      </c>
      <c r="AH684" s="2">
        <f>(Table2[[#This Row],[Current Month High]]/Table2[[#This Row],[Close Price]])-1</f>
        <v>0.10551359194298637</v>
      </c>
      <c r="AI684">
        <v>21.367302522084199</v>
      </c>
      <c r="AJ684">
        <v>29.966722129783701</v>
      </c>
      <c r="AK684" t="str">
        <f>IF(AND(Table2[[#This Row],[20D EMA]]&gt;Table2[[#This Row],[50D EMA]],Table2[[#This Row],[50D EMA]]&gt;Table2[[#This Row],[200D EMA]]),"Uptrend","Downtrend/NoTrend")</f>
        <v>Downtrend/NoTrend</v>
      </c>
      <c r="AL684">
        <v>-0.12</v>
      </c>
      <c r="AM684" t="s">
        <v>10339</v>
      </c>
      <c r="AN684">
        <v>-2.2000000000000002</v>
      </c>
      <c r="AO684" t="s">
        <v>10339</v>
      </c>
      <c r="AP684">
        <v>-5.0656623520556998E-2</v>
      </c>
      <c r="AQ684">
        <f>(Table2[[#This Row],[Sharpe Ratio]]-AVERAGE(Table2[Sharpe Ratio]))/_xlfn.STDEV.P(Table2[Sharpe Ratio])</f>
        <v>-1.3284309558986269</v>
      </c>
      <c r="AR6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4">
        <f>_xlfn.RANK.AVG(Table2[[#This Row],[1Y Return vs Nifty Z-Score]],Table2[1Y Return vs Nifty Z-Score])</f>
        <v>543</v>
      </c>
      <c r="AT684">
        <f>_xlfn.RANK.AVG(Table2[[#This Row],[6M Return vs Nifty Z-Score]],Table2[6M Return vs Nifty Z-Score])</f>
        <v>670</v>
      </c>
      <c r="AU684">
        <f>_xlfn.RANK.AVG(Table2[[#This Row],[Sharpe Ratio Z-Score]],Table2[Sharpe Ratio Z-Score])</f>
        <v>665</v>
      </c>
      <c r="AV684">
        <f>(Table2[[#This Row],[Rank 1Y]]+Table2[[#This Row],[Rank 6M]]+Table2[[#This Row],[Rank Sharpe]])/3</f>
        <v>626</v>
      </c>
    </row>
    <row r="685" spans="1:48" x14ac:dyDescent="0.3">
      <c r="A685" t="s">
        <v>1192</v>
      </c>
      <c r="B685" t="s">
        <v>1193</v>
      </c>
      <c r="C685" t="s">
        <v>6655</v>
      </c>
      <c r="D685" t="s">
        <v>80</v>
      </c>
      <c r="E685">
        <v>10185.112220954999</v>
      </c>
      <c r="F685">
        <v>1322.65</v>
      </c>
      <c r="G685">
        <v>-12.5832231091693</v>
      </c>
      <c r="H685">
        <f>(Table2[[#This Row],[1Y Return vs Nifty]]-AVERAGE(Table2[1Y Return vs Nifty]))/_xlfn.STDEV.P(Table2[1Y Return vs Nifty])</f>
        <v>-0.65682957753238858</v>
      </c>
      <c r="I685">
        <v>-13.4653094291714</v>
      </c>
      <c r="J685">
        <f>(Table2[[#This Row],[1M Return vs Nifty]]-AVERAGE(Table2[1M Return vs Nifty]))/_xlfn.STDEV.P(Table2[1M Return vs Nifty])</f>
        <v>-1.410672591396273</v>
      </c>
      <c r="K685">
        <v>-37.165091829629802</v>
      </c>
      <c r="L685">
        <f>(Table2[[#This Row],[6M Return vs Nifty]]-AVERAGE(Table2[6M Return vs Nifty]))/_xlfn.STDEV.P(Table2[6M Return vs Nifty])</f>
        <v>-1.5053467638312932</v>
      </c>
      <c r="M685">
        <v>1.18173146110956</v>
      </c>
      <c r="N685">
        <f>(Table2[[#This Row],[1W Return vs Nifty]]-AVERAGE(Table2[1W Return vs Nifty]))/_xlfn.STDEV.P(Table2[1W Return vs Nifty])</f>
        <v>9.4575474601045664E-2</v>
      </c>
      <c r="O685">
        <v>1371.47</v>
      </c>
      <c r="P685">
        <v>1441.94264877211</v>
      </c>
      <c r="Q685">
        <v>1433.7138205404799</v>
      </c>
      <c r="R685">
        <v>42.619782111542797</v>
      </c>
      <c r="S685" s="2">
        <f>(Table2[[#This Row],[Close Price]]-Table2[[#This Row],[20D EMA]])/Table2[[#This Row],[20D EMA]]</f>
        <v>-3.5596841345417643E-2</v>
      </c>
      <c r="T685" s="2">
        <f>(Table2[[#This Row],[Close Price]]-Table2[[#This Row],[50D EMA]])/Table2[[#This Row],[50D EMA]]</f>
        <v>-8.2730508646577522E-2</v>
      </c>
      <c r="U685" s="2">
        <f>(Table2[[#This Row],[Close Price]]-Table2[[#This Row],[200D EMA]])/Table2[[#This Row],[200D EMA]]</f>
        <v>-7.7465822641376983E-2</v>
      </c>
      <c r="V685">
        <v>1.07239801207846</v>
      </c>
      <c r="W685">
        <v>1319.7</v>
      </c>
      <c r="X685">
        <v>1333.65</v>
      </c>
      <c r="Y685">
        <v>1319.7</v>
      </c>
      <c r="Z685">
        <v>1333.65</v>
      </c>
      <c r="AA685">
        <v>1212</v>
      </c>
      <c r="AB685">
        <v>1554.95</v>
      </c>
      <c r="AC685" s="2">
        <f>(Table2[[#This Row],[Close Price]]/Table2[[#This Row],[Day Low]])-1</f>
        <v>2.2353565204213943E-3</v>
      </c>
      <c r="AD685" s="2">
        <f>(Table2[[#This Row],[Day High]]/Table2[[#This Row],[Close Price]])-1</f>
        <v>8.3166370543983348E-3</v>
      </c>
      <c r="AE685" s="2">
        <f>(Table2[[#This Row],[Close Price]]/Table2[[#This Row],[Current Week Low]])-1</f>
        <v>2.2353565204213943E-3</v>
      </c>
      <c r="AF685" s="2">
        <f>(Table2[[#This Row],[Current Week High]]/Table2[[#This Row],[Close Price]])-1</f>
        <v>8.3166370543983348E-3</v>
      </c>
      <c r="AG685" s="2">
        <f>(Table2[[#This Row],[Close Price]]/Table2[[#This Row],[Current Month Low]])-1</f>
        <v>9.1295379537953858E-2</v>
      </c>
      <c r="AH685" s="2">
        <f>(Table2[[#This Row],[Current Month High]]/Table2[[#This Row],[Close Price]])-1</f>
        <v>0.17563225343061273</v>
      </c>
      <c r="AI685">
        <v>36.241636109325903</v>
      </c>
      <c r="AJ685">
        <v>18.389724310776899</v>
      </c>
      <c r="AK685" t="str">
        <f>IF(AND(Table2[[#This Row],[20D EMA]]&gt;Table2[[#This Row],[50D EMA]],Table2[[#This Row],[50D EMA]]&gt;Table2[[#This Row],[200D EMA]]),"Uptrend","Downtrend/NoTrend")</f>
        <v>Downtrend/NoTrend</v>
      </c>
      <c r="AL685">
        <v>-0.16</v>
      </c>
      <c r="AM685" t="s">
        <v>10339</v>
      </c>
      <c r="AN685">
        <v>-9.5299999999999994</v>
      </c>
      <c r="AO685" t="s">
        <v>10339</v>
      </c>
      <c r="AP685">
        <v>-2.2980281144731E-2</v>
      </c>
      <c r="AQ685">
        <f>(Table2[[#This Row],[Sharpe Ratio]]-AVERAGE(Table2[Sharpe Ratio]))/_xlfn.STDEV.P(Table2[Sharpe Ratio])</f>
        <v>-1.0127519338914421</v>
      </c>
      <c r="AR6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5">
        <f>_xlfn.RANK.AVG(Table2[[#This Row],[1Y Return vs Nifty Z-Score]],Table2[1Y Return vs Nifty Z-Score])</f>
        <v>548</v>
      </c>
      <c r="AT685">
        <f>_xlfn.RANK.AVG(Table2[[#This Row],[6M Return vs Nifty Z-Score]],Table2[6M Return vs Nifty Z-Score])</f>
        <v>716</v>
      </c>
      <c r="AU685">
        <f>_xlfn.RANK.AVG(Table2[[#This Row],[Sharpe Ratio Z-Score]],Table2[Sharpe Ratio Z-Score])</f>
        <v>616</v>
      </c>
      <c r="AV685">
        <f>(Table2[[#This Row],[Rank 1Y]]+Table2[[#This Row],[Rank 6M]]+Table2[[#This Row],[Rank Sharpe]])/3</f>
        <v>626.66666666666663</v>
      </c>
    </row>
    <row r="686" spans="1:48" x14ac:dyDescent="0.3">
      <c r="A686" t="s">
        <v>2063</v>
      </c>
      <c r="B686" t="s">
        <v>2064</v>
      </c>
      <c r="C686" t="s">
        <v>6655</v>
      </c>
      <c r="D686" t="s">
        <v>80</v>
      </c>
      <c r="E686">
        <v>3046.7929438799902</v>
      </c>
      <c r="F686">
        <v>233.1</v>
      </c>
      <c r="G686">
        <v>-25.383158490107299</v>
      </c>
      <c r="H686">
        <f>(Table2[[#This Row],[1Y Return vs Nifty]]-AVERAGE(Table2[1Y Return vs Nifty]))/_xlfn.STDEV.P(Table2[1Y Return vs Nifty])</f>
        <v>-0.85982262673251864</v>
      </c>
      <c r="I686">
        <v>-2.0219124741072401</v>
      </c>
      <c r="J686">
        <f>(Table2[[#This Row],[1M Return vs Nifty]]-AVERAGE(Table2[1M Return vs Nifty]))/_xlfn.STDEV.P(Table2[1M Return vs Nifty])</f>
        <v>-0.33430129354505328</v>
      </c>
      <c r="K686">
        <v>-17.151142056697399</v>
      </c>
      <c r="L686">
        <f>(Table2[[#This Row],[6M Return vs Nifty]]-AVERAGE(Table2[6M Return vs Nifty]))/_xlfn.STDEV.P(Table2[6M Return vs Nifty])</f>
        <v>-0.81860405494895594</v>
      </c>
      <c r="M686">
        <v>1.1934273201547601</v>
      </c>
      <c r="N686">
        <f>(Table2[[#This Row],[1W Return vs Nifty]]-AVERAGE(Table2[1W Return vs Nifty]))/_xlfn.STDEV.P(Table2[1W Return vs Nifty])</f>
        <v>9.7079590498084234E-2</v>
      </c>
      <c r="O686">
        <v>233.97</v>
      </c>
      <c r="P686">
        <v>235.83516055436399</v>
      </c>
      <c r="Q686">
        <v>235.98090015339801</v>
      </c>
      <c r="R686">
        <v>50.152966192361099</v>
      </c>
      <c r="S686" s="2">
        <f>(Table2[[#This Row],[Close Price]]-Table2[[#This Row],[20D EMA]])/Table2[[#This Row],[20D EMA]]</f>
        <v>-3.7184254391588859E-3</v>
      </c>
      <c r="T686" s="2">
        <f>(Table2[[#This Row],[Close Price]]-Table2[[#This Row],[50D EMA]])/Table2[[#This Row],[50D EMA]]</f>
        <v>-1.1597764082058917E-2</v>
      </c>
      <c r="U686" s="2">
        <f>(Table2[[#This Row],[Close Price]]-Table2[[#This Row],[200D EMA]])/Table2[[#This Row],[200D EMA]]</f>
        <v>-1.2208192067770332E-2</v>
      </c>
      <c r="V686">
        <v>0.27043140785613401</v>
      </c>
      <c r="W686">
        <v>232.14</v>
      </c>
      <c r="X686">
        <v>235.74</v>
      </c>
      <c r="Y686">
        <v>232.14</v>
      </c>
      <c r="Z686">
        <v>235.74</v>
      </c>
      <c r="AA686">
        <v>219.52</v>
      </c>
      <c r="AB686">
        <v>252.99</v>
      </c>
      <c r="AC686" s="2">
        <f>(Table2[[#This Row],[Close Price]]/Table2[[#This Row],[Day Low]])-1</f>
        <v>4.13543551305251E-3</v>
      </c>
      <c r="AD686" s="2">
        <f>(Table2[[#This Row],[Day High]]/Table2[[#This Row],[Close Price]])-1</f>
        <v>1.1325611325611495E-2</v>
      </c>
      <c r="AE686" s="2">
        <f>(Table2[[#This Row],[Close Price]]/Table2[[#This Row],[Current Week Low]])-1</f>
        <v>4.13543551305251E-3</v>
      </c>
      <c r="AF686" s="2">
        <f>(Table2[[#This Row],[Current Week High]]/Table2[[#This Row],[Close Price]])-1</f>
        <v>1.1325611325611495E-2</v>
      </c>
      <c r="AG686" s="2">
        <f>(Table2[[#This Row],[Close Price]]/Table2[[#This Row],[Current Month Low]])-1</f>
        <v>6.1862244897959107E-2</v>
      </c>
      <c r="AH686" s="2">
        <f>(Table2[[#This Row],[Current Month High]]/Table2[[#This Row],[Close Price]])-1</f>
        <v>8.5328185328185313E-2</v>
      </c>
      <c r="AI686">
        <v>30.8451308451308</v>
      </c>
      <c r="AJ686">
        <v>20.154639175257699</v>
      </c>
      <c r="AK686" t="str">
        <f>IF(AND(Table2[[#This Row],[20D EMA]]&gt;Table2[[#This Row],[50D EMA]],Table2[[#This Row],[50D EMA]]&gt;Table2[[#This Row],[200D EMA]]),"Uptrend","Downtrend/NoTrend")</f>
        <v>Downtrend/NoTrend</v>
      </c>
      <c r="AL686">
        <v>-0.02</v>
      </c>
      <c r="AM686" t="s">
        <v>10339</v>
      </c>
      <c r="AN686">
        <v>-1.79</v>
      </c>
      <c r="AO686" t="s">
        <v>10339</v>
      </c>
      <c r="AP686">
        <v>-5.6831773508101001E-2</v>
      </c>
      <c r="AQ686">
        <f>(Table2[[#This Row],[Sharpe Ratio]]-AVERAGE(Table2[Sharpe Ratio]))/_xlfn.STDEV.P(Table2[Sharpe Ratio])</f>
        <v>-1.3988653103499669</v>
      </c>
      <c r="AR6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6">
        <f>_xlfn.RANK.AVG(Table2[[#This Row],[1Y Return vs Nifty Z-Score]],Table2[1Y Return vs Nifty Z-Score])</f>
        <v>616</v>
      </c>
      <c r="AT686">
        <f>_xlfn.RANK.AVG(Table2[[#This Row],[6M Return vs Nifty Z-Score]],Table2[6M Return vs Nifty Z-Score])</f>
        <v>591</v>
      </c>
      <c r="AU686">
        <f>_xlfn.RANK.AVG(Table2[[#This Row],[Sharpe Ratio Z-Score]],Table2[Sharpe Ratio Z-Score])</f>
        <v>675</v>
      </c>
      <c r="AV686">
        <f>(Table2[[#This Row],[Rank 1Y]]+Table2[[#This Row],[Rank 6M]]+Table2[[#This Row],[Rank Sharpe]])/3</f>
        <v>627.33333333333337</v>
      </c>
    </row>
    <row r="687" spans="1:48" x14ac:dyDescent="0.3">
      <c r="A687" t="s">
        <v>2317</v>
      </c>
      <c r="B687" t="s">
        <v>2318</v>
      </c>
      <c r="C687" t="s">
        <v>6655</v>
      </c>
      <c r="D687" t="s">
        <v>80</v>
      </c>
      <c r="E687">
        <v>2357.7414020000001</v>
      </c>
      <c r="F687">
        <v>91.27</v>
      </c>
      <c r="G687">
        <v>-46.732615961439102</v>
      </c>
      <c r="H687">
        <f>(Table2[[#This Row],[1Y Return vs Nifty]]-AVERAGE(Table2[1Y Return vs Nifty]))/_xlfn.STDEV.P(Table2[1Y Return vs Nifty])</f>
        <v>-1.1984017946655172</v>
      </c>
      <c r="I687">
        <v>-4.2643759313198197</v>
      </c>
      <c r="J687">
        <f>(Table2[[#This Row],[1M Return vs Nifty]]-AVERAGE(Table2[1M Return vs Nifty]))/_xlfn.STDEV.P(Table2[1M Return vs Nifty])</f>
        <v>-0.54522846065303932</v>
      </c>
      <c r="K687">
        <v>-33.864275629902302</v>
      </c>
      <c r="L687">
        <f>(Table2[[#This Row],[6M Return vs Nifty]]-AVERAGE(Table2[6M Return vs Nifty]))/_xlfn.STDEV.P(Table2[6M Return vs Nifty])</f>
        <v>-1.3920851895672623</v>
      </c>
      <c r="M687">
        <v>2.3820808987215201</v>
      </c>
      <c r="N687">
        <f>(Table2[[#This Row],[1W Return vs Nifty]]-AVERAGE(Table2[1W Return vs Nifty]))/_xlfn.STDEV.P(Table2[1W Return vs Nifty])</f>
        <v>0.35157362215985899</v>
      </c>
      <c r="O687">
        <v>92.47</v>
      </c>
      <c r="P687">
        <v>94.398265489071704</v>
      </c>
      <c r="Q687">
        <v>98.901160538555303</v>
      </c>
      <c r="R687">
        <v>46.305210562234898</v>
      </c>
      <c r="S687" s="2">
        <f>(Table2[[#This Row],[Close Price]]-Table2[[#This Row],[20D EMA]])/Table2[[#This Row],[20D EMA]]</f>
        <v>-1.2977181788688254E-2</v>
      </c>
      <c r="T687" s="2">
        <f>(Table2[[#This Row],[Close Price]]-Table2[[#This Row],[50D EMA]])/Table2[[#This Row],[50D EMA]]</f>
        <v>-3.3139014502696143E-2</v>
      </c>
      <c r="U687" s="2">
        <f>(Table2[[#This Row],[Close Price]]-Table2[[#This Row],[200D EMA]])/Table2[[#This Row],[200D EMA]]</f>
        <v>-7.7159464024493418E-2</v>
      </c>
      <c r="V687">
        <v>0.41496288993821501</v>
      </c>
      <c r="W687">
        <v>90.3</v>
      </c>
      <c r="X687">
        <v>95.08</v>
      </c>
      <c r="Y687">
        <v>90.3</v>
      </c>
      <c r="Z687">
        <v>95.08</v>
      </c>
      <c r="AA687">
        <v>88.69</v>
      </c>
      <c r="AB687">
        <v>96.44</v>
      </c>
      <c r="AC687" s="2">
        <f>(Table2[[#This Row],[Close Price]]/Table2[[#This Row],[Day Low]])-1</f>
        <v>1.0741971207087531E-2</v>
      </c>
      <c r="AD687" s="2">
        <f>(Table2[[#This Row],[Day High]]/Table2[[#This Row],[Close Price]])-1</f>
        <v>4.1744275227347361E-2</v>
      </c>
      <c r="AE687" s="2">
        <f>(Table2[[#This Row],[Close Price]]/Table2[[#This Row],[Current Week Low]])-1</f>
        <v>1.0741971207087531E-2</v>
      </c>
      <c r="AF687" s="2">
        <f>(Table2[[#This Row],[Current Week High]]/Table2[[#This Row],[Close Price]])-1</f>
        <v>4.1744275227347361E-2</v>
      </c>
      <c r="AG687" s="2">
        <f>(Table2[[#This Row],[Close Price]]/Table2[[#This Row],[Current Month Low]])-1</f>
        <v>2.9090089074303771E-2</v>
      </c>
      <c r="AH687" s="2">
        <f>(Table2[[#This Row],[Current Month High]]/Table2[[#This Row],[Close Price]])-1</f>
        <v>5.6645118878054124E-2</v>
      </c>
      <c r="AI687">
        <v>70.921441875753203</v>
      </c>
      <c r="AJ687">
        <v>10.096501809408901</v>
      </c>
      <c r="AK687" t="str">
        <f>IF(AND(Table2[[#This Row],[20D EMA]]&gt;Table2[[#This Row],[50D EMA]],Table2[[#This Row],[50D EMA]]&gt;Table2[[#This Row],[200D EMA]]),"Uptrend","Downtrend/NoTrend")</f>
        <v>Downtrend/NoTrend</v>
      </c>
      <c r="AL687">
        <v>-0.08</v>
      </c>
      <c r="AM687" t="s">
        <v>10339</v>
      </c>
      <c r="AN687">
        <v>-1.33</v>
      </c>
      <c r="AO687" t="s">
        <v>10339</v>
      </c>
      <c r="AP687">
        <v>2.5717930639368999E-2</v>
      </c>
      <c r="AQ687">
        <f>(Table2[[#This Row],[Sharpe Ratio]]-AVERAGE(Table2[Sharpe Ratio]))/_xlfn.STDEV.P(Table2[Sharpe Ratio])</f>
        <v>-0.45729544832161995</v>
      </c>
      <c r="AR6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7">
        <f>_xlfn.RANK.AVG(Table2[[#This Row],[1Y Return vs Nifty Z-Score]],Table2[1Y Return vs Nifty Z-Score])</f>
        <v>709</v>
      </c>
      <c r="AT687">
        <f>_xlfn.RANK.AVG(Table2[[#This Row],[6M Return vs Nifty Z-Score]],Table2[6M Return vs Nifty Z-Score])</f>
        <v>710</v>
      </c>
      <c r="AU687">
        <f>_xlfn.RANK.AVG(Table2[[#This Row],[Sharpe Ratio Z-Score]],Table2[Sharpe Ratio Z-Score])</f>
        <v>464</v>
      </c>
      <c r="AV687">
        <f>(Table2[[#This Row],[Rank 1Y]]+Table2[[#This Row],[Rank 6M]]+Table2[[#This Row],[Rank Sharpe]])/3</f>
        <v>627.66666666666663</v>
      </c>
    </row>
    <row r="688" spans="1:48" x14ac:dyDescent="0.3">
      <c r="A688" t="s">
        <v>1844</v>
      </c>
      <c r="B688" t="s">
        <v>1845</v>
      </c>
      <c r="C688" t="s">
        <v>10297</v>
      </c>
      <c r="D688" t="s">
        <v>258</v>
      </c>
      <c r="E688">
        <v>4085.7860398900002</v>
      </c>
      <c r="F688">
        <v>484.1</v>
      </c>
      <c r="G688">
        <v>-34.231713740283197</v>
      </c>
      <c r="H688">
        <f>(Table2[[#This Row],[1Y Return vs Nifty]]-AVERAGE(Table2[1Y Return vs Nifty]))/_xlfn.STDEV.P(Table2[1Y Return vs Nifty])</f>
        <v>-1.0001510860405216</v>
      </c>
      <c r="I688">
        <v>-3.6559300147120899</v>
      </c>
      <c r="J688">
        <f>(Table2[[#This Row],[1M Return vs Nifty]]-AVERAGE(Table2[1M Return vs Nifty]))/_xlfn.STDEV.P(Table2[1M Return vs Nifty])</f>
        <v>-0.48799775166836923</v>
      </c>
      <c r="K688">
        <v>-26.153106570550499</v>
      </c>
      <c r="L688">
        <f>(Table2[[#This Row],[6M Return vs Nifty]]-AVERAGE(Table2[6M Return vs Nifty]))/_xlfn.STDEV.P(Table2[6M Return vs Nifty])</f>
        <v>-1.1274902850856459</v>
      </c>
      <c r="M688">
        <v>-2.4290169028962101</v>
      </c>
      <c r="N688">
        <f>(Table2[[#This Row],[1W Return vs Nifty]]-AVERAGE(Table2[1W Return vs Nifty]))/_xlfn.STDEV.P(Table2[1W Return vs Nifty])</f>
        <v>-0.67849577596464283</v>
      </c>
      <c r="O688">
        <v>485.33</v>
      </c>
      <c r="P688">
        <v>493.64165886741</v>
      </c>
      <c r="Q688">
        <v>505.06112606111202</v>
      </c>
      <c r="R688">
        <v>50.276326418992198</v>
      </c>
      <c r="S688" s="2">
        <f>(Table2[[#This Row],[Close Price]]-Table2[[#This Row],[20D EMA]])/Table2[[#This Row],[20D EMA]]</f>
        <v>-2.5343580656459756E-3</v>
      </c>
      <c r="T688" s="2">
        <f>(Table2[[#This Row],[Close Price]]-Table2[[#This Row],[50D EMA]])/Table2[[#This Row],[50D EMA]]</f>
        <v>-1.9329120012484251E-2</v>
      </c>
      <c r="U688" s="2">
        <f>(Table2[[#This Row],[Close Price]]-Table2[[#This Row],[200D EMA]])/Table2[[#This Row],[200D EMA]]</f>
        <v>-4.1502156827202964E-2</v>
      </c>
      <c r="V688">
        <v>0.634719927354501</v>
      </c>
      <c r="W688">
        <v>481.5</v>
      </c>
      <c r="X688">
        <v>486.65</v>
      </c>
      <c r="Y688">
        <v>481.5</v>
      </c>
      <c r="Z688">
        <v>486.65</v>
      </c>
      <c r="AA688">
        <v>465.3</v>
      </c>
      <c r="AB688">
        <v>498.3</v>
      </c>
      <c r="AC688" s="2">
        <f>(Table2[[#This Row],[Close Price]]/Table2[[#This Row],[Day Low]])-1</f>
        <v>5.3997923156801075E-3</v>
      </c>
      <c r="AD688" s="2">
        <f>(Table2[[#This Row],[Day High]]/Table2[[#This Row],[Close Price]])-1</f>
        <v>5.2675067134888565E-3</v>
      </c>
      <c r="AE688" s="2">
        <f>(Table2[[#This Row],[Close Price]]/Table2[[#This Row],[Current Week Low]])-1</f>
        <v>5.3997923156801075E-3</v>
      </c>
      <c r="AF688" s="2">
        <f>(Table2[[#This Row],[Current Week High]]/Table2[[#This Row],[Close Price]])-1</f>
        <v>5.2675067134888565E-3</v>
      </c>
      <c r="AG688" s="2">
        <f>(Table2[[#This Row],[Close Price]]/Table2[[#This Row],[Current Month Low]])-1</f>
        <v>4.0404040404040442E-2</v>
      </c>
      <c r="AH688" s="2">
        <f>(Table2[[#This Row],[Current Month High]]/Table2[[#This Row],[Close Price]])-1</f>
        <v>2.933278248295812E-2</v>
      </c>
      <c r="AI688">
        <v>44.391654616814598</v>
      </c>
      <c r="AJ688">
        <v>8.2997762863534703</v>
      </c>
      <c r="AK688" t="str">
        <f>IF(AND(Table2[[#This Row],[20D EMA]]&gt;Table2[[#This Row],[50D EMA]],Table2[[#This Row],[50D EMA]]&gt;Table2[[#This Row],[200D EMA]]),"Uptrend","Downtrend/NoTrend")</f>
        <v>Downtrend/NoTrend</v>
      </c>
      <c r="AL688">
        <v>-0.14000000000000001</v>
      </c>
      <c r="AM688" t="s">
        <v>10339</v>
      </c>
      <c r="AN688">
        <v>0</v>
      </c>
      <c r="AO688" t="s">
        <v>10341</v>
      </c>
      <c r="AQ688">
        <f>(Table2[[#This Row],[Sharpe Ratio]]-AVERAGE(Table2[Sharpe Ratio]))/_xlfn.STDEV.P(Table2[Sharpe Ratio])</f>
        <v>-0.75063663777647549</v>
      </c>
      <c r="AR6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8">
        <f>_xlfn.RANK.AVG(Table2[[#This Row],[1Y Return vs Nifty Z-Score]],Table2[1Y Return vs Nifty Z-Score])</f>
        <v>672</v>
      </c>
      <c r="AT688">
        <f>_xlfn.RANK.AVG(Table2[[#This Row],[6M Return vs Nifty Z-Score]],Table2[6M Return vs Nifty Z-Score])</f>
        <v>673</v>
      </c>
      <c r="AU688">
        <f>_xlfn.RANK.AVG(Table2[[#This Row],[Sharpe Ratio Z-Score]],Table2[Sharpe Ratio Z-Score])</f>
        <v>547.5</v>
      </c>
      <c r="AV688">
        <f>(Table2[[#This Row],[Rank 1Y]]+Table2[[#This Row],[Rank 6M]]+Table2[[#This Row],[Rank Sharpe]])/3</f>
        <v>630.83333333333337</v>
      </c>
    </row>
    <row r="689" spans="1:48" x14ac:dyDescent="0.3">
      <c r="A689" t="s">
        <v>2371</v>
      </c>
      <c r="B689" t="s">
        <v>2372</v>
      </c>
      <c r="C689" t="s">
        <v>10301</v>
      </c>
      <c r="D689" t="s">
        <v>253</v>
      </c>
      <c r="E689">
        <v>2237.3511932199999</v>
      </c>
      <c r="F689">
        <v>499.85</v>
      </c>
      <c r="G689">
        <v>-47.068869991238103</v>
      </c>
      <c r="H689">
        <f>(Table2[[#This Row],[1Y Return vs Nifty]]-AVERAGE(Table2[1Y Return vs Nifty]))/_xlfn.STDEV.P(Table2[1Y Return vs Nifty])</f>
        <v>-1.2037344177439417</v>
      </c>
      <c r="I689">
        <v>-1.1123284158194</v>
      </c>
      <c r="J689">
        <f>(Table2[[#This Row],[1M Return vs Nifty]]-AVERAGE(Table2[1M Return vs Nifty]))/_xlfn.STDEV.P(Table2[1M Return vs Nifty])</f>
        <v>-0.24874538937004401</v>
      </c>
      <c r="K689">
        <v>-21.459386607980999</v>
      </c>
      <c r="L689">
        <f>(Table2[[#This Row],[6M Return vs Nifty]]-AVERAGE(Table2[6M Return vs Nifty]))/_xlfn.STDEV.P(Table2[6M Return vs Nifty])</f>
        <v>-0.96643372211827505</v>
      </c>
      <c r="M689">
        <v>0.83395241391643005</v>
      </c>
      <c r="N689">
        <f>(Table2[[#This Row],[1W Return vs Nifty]]-AVERAGE(Table2[1W Return vs Nifty]))/_xlfn.STDEV.P(Table2[1W Return vs Nifty])</f>
        <v>2.011501493171966E-2</v>
      </c>
      <c r="O689">
        <v>494.01</v>
      </c>
      <c r="P689">
        <v>503.44869827167599</v>
      </c>
      <c r="Q689">
        <v>532.73534259113501</v>
      </c>
      <c r="R689">
        <v>58.712765755287997</v>
      </c>
      <c r="S689" s="2">
        <f>(Table2[[#This Row],[Close Price]]-Table2[[#This Row],[20D EMA]])/Table2[[#This Row],[20D EMA]]</f>
        <v>1.1821623044067999E-2</v>
      </c>
      <c r="T689" s="2">
        <f>(Table2[[#This Row],[Close Price]]-Table2[[#This Row],[50D EMA]])/Table2[[#This Row],[50D EMA]]</f>
        <v>-7.1480933092690326E-3</v>
      </c>
      <c r="U689" s="2">
        <f>(Table2[[#This Row],[Close Price]]-Table2[[#This Row],[200D EMA]])/Table2[[#This Row],[200D EMA]]</f>
        <v>-6.1729230186205061E-2</v>
      </c>
      <c r="V689">
        <v>1.2571213058661399</v>
      </c>
      <c r="W689">
        <v>485.65</v>
      </c>
      <c r="X689">
        <v>509.4</v>
      </c>
      <c r="Y689">
        <v>485.65</v>
      </c>
      <c r="Z689">
        <v>509.4</v>
      </c>
      <c r="AA689">
        <v>467.1</v>
      </c>
      <c r="AB689">
        <v>521.95000000000005</v>
      </c>
      <c r="AC689" s="2">
        <f>(Table2[[#This Row],[Close Price]]/Table2[[#This Row],[Day Low]])-1</f>
        <v>2.9239164007001106E-2</v>
      </c>
      <c r="AD689" s="2">
        <f>(Table2[[#This Row],[Day High]]/Table2[[#This Row],[Close Price]])-1</f>
        <v>1.9105731719515795E-2</v>
      </c>
      <c r="AE689" s="2">
        <f>(Table2[[#This Row],[Close Price]]/Table2[[#This Row],[Current Week Low]])-1</f>
        <v>2.9239164007001106E-2</v>
      </c>
      <c r="AF689" s="2">
        <f>(Table2[[#This Row],[Current Week High]]/Table2[[#This Row],[Close Price]])-1</f>
        <v>1.9105731719515795E-2</v>
      </c>
      <c r="AG689" s="2">
        <f>(Table2[[#This Row],[Close Price]]/Table2[[#This Row],[Current Month Low]])-1</f>
        <v>7.0113466067223351E-2</v>
      </c>
      <c r="AH689" s="2">
        <f>(Table2[[#This Row],[Current Month High]]/Table2[[#This Row],[Close Price]])-1</f>
        <v>4.4213263979193895E-2</v>
      </c>
      <c r="AI689">
        <v>29.048714614384199</v>
      </c>
      <c r="AJ689">
        <v>10.0991189427312</v>
      </c>
      <c r="AK689" t="str">
        <f>IF(AND(Table2[[#This Row],[20D EMA]]&gt;Table2[[#This Row],[50D EMA]],Table2[[#This Row],[50D EMA]]&gt;Table2[[#This Row],[200D EMA]]),"Uptrend","Downtrend/NoTrend")</f>
        <v>Downtrend/NoTrend</v>
      </c>
      <c r="AL689">
        <v>-7.0000000000000007E-2</v>
      </c>
      <c r="AM689" t="s">
        <v>10339</v>
      </c>
      <c r="AN689">
        <v>-1.87</v>
      </c>
      <c r="AO689" t="s">
        <v>10339</v>
      </c>
      <c r="AQ689">
        <f>(Table2[[#This Row],[Sharpe Ratio]]-AVERAGE(Table2[Sharpe Ratio]))/_xlfn.STDEV.P(Table2[Sharpe Ratio])</f>
        <v>-0.75063663777647549</v>
      </c>
      <c r="AR6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9">
        <f>_xlfn.RANK.AVG(Table2[[#This Row],[1Y Return vs Nifty Z-Score]],Table2[1Y Return vs Nifty Z-Score])</f>
        <v>710</v>
      </c>
      <c r="AT689">
        <f>_xlfn.RANK.AVG(Table2[[#This Row],[6M Return vs Nifty Z-Score]],Table2[6M Return vs Nifty Z-Score])</f>
        <v>636</v>
      </c>
      <c r="AU689">
        <f>_xlfn.RANK.AVG(Table2[[#This Row],[Sharpe Ratio Z-Score]],Table2[Sharpe Ratio Z-Score])</f>
        <v>547.5</v>
      </c>
      <c r="AV689">
        <f>(Table2[[#This Row],[Rank 1Y]]+Table2[[#This Row],[Rank 6M]]+Table2[[#This Row],[Rank Sharpe]])/3</f>
        <v>631.16666666666663</v>
      </c>
    </row>
    <row r="690" spans="1:48" x14ac:dyDescent="0.3">
      <c r="A690" t="s">
        <v>2469</v>
      </c>
      <c r="B690" t="s">
        <v>2470</v>
      </c>
      <c r="C690" t="s">
        <v>10298</v>
      </c>
      <c r="D690" t="s">
        <v>113</v>
      </c>
      <c r="E690">
        <v>2037.3143812000001</v>
      </c>
      <c r="F690">
        <v>8.3000000000000007</v>
      </c>
      <c r="G690">
        <v>-52.966790509223202</v>
      </c>
      <c r="H690">
        <f>(Table2[[#This Row],[1Y Return vs Nifty]]-AVERAGE(Table2[1Y Return vs Nifty]))/_xlfn.STDEV.P(Table2[1Y Return vs Nifty])</f>
        <v>-1.2972690204005117</v>
      </c>
      <c r="I690">
        <v>3.9629837822427398</v>
      </c>
      <c r="J690">
        <f>(Table2[[#This Row],[1M Return vs Nifty]]-AVERAGE(Table2[1M Return vs Nifty]))/_xlfn.STDEV.P(Table2[1M Return vs Nifty])</f>
        <v>0.22864086220193447</v>
      </c>
      <c r="K690">
        <v>-77.281472129266504</v>
      </c>
      <c r="L690">
        <f>(Table2[[#This Row],[6M Return vs Nifty]]-AVERAGE(Table2[6M Return vs Nifty]))/_xlfn.STDEV.P(Table2[6M Return vs Nifty])</f>
        <v>-2.8818682396064377</v>
      </c>
      <c r="M690">
        <v>-1.7822660559605701</v>
      </c>
      <c r="N690">
        <f>(Table2[[#This Row],[1W Return vs Nifty]]-AVERAGE(Table2[1W Return vs Nifty]))/_xlfn.STDEV.P(Table2[1W Return vs Nifty])</f>
        <v>-0.54002462382645555</v>
      </c>
      <c r="O690">
        <v>8.7899999999999991</v>
      </c>
      <c r="P690">
        <v>10.1581668891176</v>
      </c>
      <c r="Q690">
        <v>14.1113453743082</v>
      </c>
      <c r="R690">
        <v>26.5395755173186</v>
      </c>
      <c r="S690" s="2">
        <f>(Table2[[#This Row],[Close Price]]-Table2[[#This Row],[20D EMA]])/Table2[[#This Row],[20D EMA]]</f>
        <v>-5.5745164960181851E-2</v>
      </c>
      <c r="T690" s="2">
        <f>(Table2[[#This Row],[Close Price]]-Table2[[#This Row],[50D EMA]])/Table2[[#This Row],[50D EMA]]</f>
        <v>-0.18292344567682245</v>
      </c>
      <c r="U690" s="2">
        <f>(Table2[[#This Row],[Close Price]]-Table2[[#This Row],[200D EMA]])/Table2[[#This Row],[200D EMA]]</f>
        <v>-0.41182078817861101</v>
      </c>
      <c r="V690">
        <v>4.7468492293617902E-2</v>
      </c>
      <c r="W690">
        <v>8.3000000000000007</v>
      </c>
      <c r="X690">
        <v>8.3000000000000007</v>
      </c>
      <c r="Y690">
        <v>8.3000000000000007</v>
      </c>
      <c r="Z690">
        <v>8.3000000000000007</v>
      </c>
      <c r="AA690">
        <v>8.3000000000000007</v>
      </c>
      <c r="AB690">
        <v>10.25</v>
      </c>
      <c r="AC690" s="2">
        <f>(Table2[[#This Row],[Close Price]]/Table2[[#This Row],[Day Low]])-1</f>
        <v>0</v>
      </c>
      <c r="AD690" s="2">
        <f>(Table2[[#This Row],[Day High]]/Table2[[#This Row],[Close Price]])-1</f>
        <v>0</v>
      </c>
      <c r="AE690" s="2">
        <f>(Table2[[#This Row],[Close Price]]/Table2[[#This Row],[Current Week Low]])-1</f>
        <v>0</v>
      </c>
      <c r="AF690" s="2">
        <f>(Table2[[#This Row],[Current Week High]]/Table2[[#This Row],[Close Price]])-1</f>
        <v>0</v>
      </c>
      <c r="AG690" s="2">
        <f>(Table2[[#This Row],[Close Price]]/Table2[[#This Row],[Current Month Low]])-1</f>
        <v>0</v>
      </c>
      <c r="AH690" s="2">
        <f>(Table2[[#This Row],[Current Month High]]/Table2[[#This Row],[Close Price]])-1</f>
        <v>0.23493975903614439</v>
      </c>
      <c r="AI690">
        <v>227.10843373493901</v>
      </c>
      <c r="AJ690">
        <v>23.695976154992501</v>
      </c>
      <c r="AK690" t="str">
        <f>IF(AND(Table2[[#This Row],[20D EMA]]&gt;Table2[[#This Row],[50D EMA]],Table2[[#This Row],[50D EMA]]&gt;Table2[[#This Row],[200D EMA]]),"Uptrend","Downtrend/NoTrend")</f>
        <v>Downtrend/NoTrend</v>
      </c>
      <c r="AL690">
        <v>-0.49</v>
      </c>
      <c r="AM690" t="s">
        <v>10339</v>
      </c>
      <c r="AN690">
        <v>2.4700000000000002</v>
      </c>
      <c r="AO690" t="s">
        <v>10340</v>
      </c>
      <c r="AP690">
        <v>3.1818112004265001E-2</v>
      </c>
      <c r="AQ690">
        <f>(Table2[[#This Row],[Sharpe Ratio]]-AVERAGE(Table2[Sharpe Ratio]))/_xlfn.STDEV.P(Table2[Sharpe Ratio])</f>
        <v>-0.38771619318786243</v>
      </c>
      <c r="AR6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0">
        <f>_xlfn.RANK.AVG(Table2[[#This Row],[1Y Return vs Nifty Z-Score]],Table2[1Y Return vs Nifty Z-Score])</f>
        <v>719</v>
      </c>
      <c r="AT690">
        <f>_xlfn.RANK.AVG(Table2[[#This Row],[6M Return vs Nifty Z-Score]],Table2[6M Return vs Nifty Z-Score])</f>
        <v>737</v>
      </c>
      <c r="AU690">
        <f>_xlfn.RANK.AVG(Table2[[#This Row],[Sharpe Ratio Z-Score]],Table2[Sharpe Ratio Z-Score])</f>
        <v>442</v>
      </c>
      <c r="AV690">
        <f>(Table2[[#This Row],[Rank 1Y]]+Table2[[#This Row],[Rank 6M]]+Table2[[#This Row],[Rank Sharpe]])/3</f>
        <v>632.66666666666663</v>
      </c>
    </row>
    <row r="691" spans="1:48" x14ac:dyDescent="0.3">
      <c r="A691" t="s">
        <v>1683</v>
      </c>
      <c r="B691" t="s">
        <v>1684</v>
      </c>
      <c r="C691" t="s">
        <v>10295</v>
      </c>
      <c r="D691" t="s">
        <v>412</v>
      </c>
      <c r="E691">
        <v>5099.7471605849996</v>
      </c>
      <c r="F691">
        <v>281.05</v>
      </c>
      <c r="G691">
        <v>-26.681027682175898</v>
      </c>
      <c r="H691">
        <f>(Table2[[#This Row],[1Y Return vs Nifty]]-AVERAGE(Table2[1Y Return vs Nifty]))/_xlfn.STDEV.P(Table2[1Y Return vs Nifty])</f>
        <v>-0.88040542007640243</v>
      </c>
      <c r="I691">
        <v>-5.7415732054767403</v>
      </c>
      <c r="J691">
        <f>(Table2[[#This Row],[1M Return vs Nifty]]-AVERAGE(Table2[1M Return vs Nifty]))/_xlfn.STDEV.P(Table2[1M Return vs Nifty])</f>
        <v>-0.68417433078323042</v>
      </c>
      <c r="K691">
        <v>-27.030398171296</v>
      </c>
      <c r="L691">
        <f>(Table2[[#This Row],[6M Return vs Nifty]]-AVERAGE(Table2[6M Return vs Nifty]))/_xlfn.STDEV.P(Table2[6M Return vs Nifty])</f>
        <v>-1.1575929693239411</v>
      </c>
      <c r="M691">
        <v>-3.1378998587774798</v>
      </c>
      <c r="N691">
        <f>(Table2[[#This Row],[1W Return vs Nifty]]-AVERAGE(Table2[1W Return vs Nifty]))/_xlfn.STDEV.P(Table2[1W Return vs Nifty])</f>
        <v>-0.83026958514802873</v>
      </c>
      <c r="O691">
        <v>282.10000000000002</v>
      </c>
      <c r="P691">
        <v>287.48804715243602</v>
      </c>
      <c r="Q691">
        <v>292.23492619595999</v>
      </c>
      <c r="R691">
        <v>50.650246807073302</v>
      </c>
      <c r="S691" s="2">
        <f>(Table2[[#This Row],[Close Price]]-Table2[[#This Row],[20D EMA]])/Table2[[#This Row],[20D EMA]]</f>
        <v>-3.7220843672456975E-3</v>
      </c>
      <c r="T691" s="2">
        <f>(Table2[[#This Row],[Close Price]]-Table2[[#This Row],[50D EMA]])/Table2[[#This Row],[50D EMA]]</f>
        <v>-2.2394138525774394E-2</v>
      </c>
      <c r="U691" s="2">
        <f>(Table2[[#This Row],[Close Price]]-Table2[[#This Row],[200D EMA]])/Table2[[#This Row],[200D EMA]]</f>
        <v>-3.8273748937386942E-2</v>
      </c>
      <c r="V691">
        <v>1.27719750780046</v>
      </c>
      <c r="W691">
        <v>277.35000000000002</v>
      </c>
      <c r="X691">
        <v>283.39999999999998</v>
      </c>
      <c r="Y691">
        <v>277.35000000000002</v>
      </c>
      <c r="Z691">
        <v>283.39999999999998</v>
      </c>
      <c r="AA691">
        <v>271.39999999999998</v>
      </c>
      <c r="AB691">
        <v>294.2</v>
      </c>
      <c r="AC691" s="2">
        <f>(Table2[[#This Row],[Close Price]]/Table2[[#This Row],[Day Low]])-1</f>
        <v>1.3340544438435131E-2</v>
      </c>
      <c r="AD691" s="2">
        <f>(Table2[[#This Row],[Day High]]/Table2[[#This Row],[Close Price]])-1</f>
        <v>8.3615015121862868E-3</v>
      </c>
      <c r="AE691" s="2">
        <f>(Table2[[#This Row],[Close Price]]/Table2[[#This Row],[Current Week Low]])-1</f>
        <v>1.3340544438435131E-2</v>
      </c>
      <c r="AF691" s="2">
        <f>(Table2[[#This Row],[Current Week High]]/Table2[[#This Row],[Close Price]])-1</f>
        <v>8.3615015121862868E-3</v>
      </c>
      <c r="AG691" s="2">
        <f>(Table2[[#This Row],[Close Price]]/Table2[[#This Row],[Current Month Low]])-1</f>
        <v>3.555637435519543E-2</v>
      </c>
      <c r="AH691" s="2">
        <f>(Table2[[#This Row],[Current Month High]]/Table2[[#This Row],[Close Price]])-1</f>
        <v>4.678882761074532E-2</v>
      </c>
      <c r="AI691">
        <v>38.035936666073603</v>
      </c>
      <c r="AJ691">
        <v>6.0099327340164601</v>
      </c>
      <c r="AK691" t="str">
        <f>IF(AND(Table2[[#This Row],[20D EMA]]&gt;Table2[[#This Row],[50D EMA]],Table2[[#This Row],[50D EMA]]&gt;Table2[[#This Row],[200D EMA]]),"Uptrend","Downtrend/NoTrend")</f>
        <v>Downtrend/NoTrend</v>
      </c>
      <c r="AL691">
        <v>-0.1</v>
      </c>
      <c r="AM691" t="s">
        <v>10339</v>
      </c>
      <c r="AN691">
        <v>1.9</v>
      </c>
      <c r="AO691" t="s">
        <v>10340</v>
      </c>
      <c r="AP691">
        <v>-8.1187020858310005E-3</v>
      </c>
      <c r="AQ691">
        <f>(Table2[[#This Row],[Sharpe Ratio]]-AVERAGE(Table2[Sharpe Ratio]))/_xlfn.STDEV.P(Table2[Sharpe Ratio])</f>
        <v>-0.84323933431853726</v>
      </c>
      <c r="AR6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1">
        <f>_xlfn.RANK.AVG(Table2[[#This Row],[1Y Return vs Nifty Z-Score]],Table2[1Y Return vs Nifty Z-Score])</f>
        <v>629</v>
      </c>
      <c r="AT691">
        <f>_xlfn.RANK.AVG(Table2[[#This Row],[6M Return vs Nifty Z-Score]],Table2[6M Return vs Nifty Z-Score])</f>
        <v>679</v>
      </c>
      <c r="AU691">
        <f>_xlfn.RANK.AVG(Table2[[#This Row],[Sharpe Ratio Z-Score]],Table2[Sharpe Ratio Z-Score])</f>
        <v>593</v>
      </c>
      <c r="AV691">
        <f>(Table2[[#This Row],[Rank 1Y]]+Table2[[#This Row],[Rank 6M]]+Table2[[#This Row],[Rank Sharpe]])/3</f>
        <v>633.66666666666663</v>
      </c>
    </row>
    <row r="692" spans="1:48" x14ac:dyDescent="0.3">
      <c r="A692" t="s">
        <v>917</v>
      </c>
      <c r="B692" t="s">
        <v>918</v>
      </c>
      <c r="C692" t="s">
        <v>10308</v>
      </c>
      <c r="D692" t="s">
        <v>564</v>
      </c>
      <c r="E692">
        <v>16389.544953000001</v>
      </c>
      <c r="F692">
        <v>3305.45</v>
      </c>
      <c r="G692">
        <v>-56.5181289947</v>
      </c>
      <c r="H692">
        <f>(Table2[[#This Row],[1Y Return vs Nifty]]-AVERAGE(Table2[1Y Return vs Nifty]))/_xlfn.STDEV.P(Table2[1Y Return vs Nifty])</f>
        <v>-1.353589385031593</v>
      </c>
      <c r="I692">
        <v>-7.2098119862872299</v>
      </c>
      <c r="J692">
        <f>(Table2[[#This Row],[1M Return vs Nifty]]-AVERAGE(Table2[1M Return vs Nifty]))/_xlfn.STDEV.P(Table2[1M Return vs Nifty])</f>
        <v>-0.82227756081730718</v>
      </c>
      <c r="K692">
        <v>-6.7351623689677096</v>
      </c>
      <c r="L692">
        <f>(Table2[[#This Row],[6M Return vs Nifty]]-AVERAGE(Table2[6M Return vs Nifty]))/_xlfn.STDEV.P(Table2[6M Return vs Nifty])</f>
        <v>-0.46119843598967397</v>
      </c>
      <c r="M692">
        <v>-2.7687322213741101</v>
      </c>
      <c r="N692">
        <f>(Table2[[#This Row],[1W Return vs Nifty]]-AVERAGE(Table2[1W Return vs Nifty]))/_xlfn.STDEV.P(Table2[1W Return vs Nifty])</f>
        <v>-0.75122976892577942</v>
      </c>
      <c r="O692">
        <v>3410.52</v>
      </c>
      <c r="P692">
        <v>3467.8899802559899</v>
      </c>
      <c r="Q692">
        <v>3536.9585649012602</v>
      </c>
      <c r="R692">
        <v>39.078214407008197</v>
      </c>
      <c r="S692" s="2">
        <f>(Table2[[#This Row],[Close Price]]-Table2[[#This Row],[20D EMA]])/Table2[[#This Row],[20D EMA]]</f>
        <v>-3.0807618779541E-2</v>
      </c>
      <c r="T692" s="2">
        <f>(Table2[[#This Row],[Close Price]]-Table2[[#This Row],[50D EMA]])/Table2[[#This Row],[50D EMA]]</f>
        <v>-4.6841157355285892E-2</v>
      </c>
      <c r="U692" s="2">
        <f>(Table2[[#This Row],[Close Price]]-Table2[[#This Row],[200D EMA]])/Table2[[#This Row],[200D EMA]]</f>
        <v>-6.5454135425452253E-2</v>
      </c>
      <c r="V692">
        <v>0.85959317221023102</v>
      </c>
      <c r="W692">
        <v>3290</v>
      </c>
      <c r="X692">
        <v>3318.95</v>
      </c>
      <c r="Y692">
        <v>3290</v>
      </c>
      <c r="Z692">
        <v>3318.95</v>
      </c>
      <c r="AA692">
        <v>3226.4</v>
      </c>
      <c r="AB692">
        <v>3790</v>
      </c>
      <c r="AC692" s="2">
        <f>(Table2[[#This Row],[Close Price]]/Table2[[#This Row],[Day Low]])-1</f>
        <v>4.69604863221873E-3</v>
      </c>
      <c r="AD692" s="2">
        <f>(Table2[[#This Row],[Day High]]/Table2[[#This Row],[Close Price]])-1</f>
        <v>4.0841640321287453E-3</v>
      </c>
      <c r="AE692" s="2">
        <f>(Table2[[#This Row],[Close Price]]/Table2[[#This Row],[Current Week Low]])-1</f>
        <v>4.69604863221873E-3</v>
      </c>
      <c r="AF692" s="2">
        <f>(Table2[[#This Row],[Current Week High]]/Table2[[#This Row],[Close Price]])-1</f>
        <v>4.0841640321287453E-3</v>
      </c>
      <c r="AG692" s="2">
        <f>(Table2[[#This Row],[Close Price]]/Table2[[#This Row],[Current Month Low]])-1</f>
        <v>2.4500991817505424E-2</v>
      </c>
      <c r="AH692" s="2">
        <f>(Table2[[#This Row],[Current Month High]]/Table2[[#This Row],[Close Price]])-1</f>
        <v>0.14659123568651777</v>
      </c>
      <c r="AI692">
        <v>42.923051324328</v>
      </c>
      <c r="AJ692">
        <v>14.9341956570872</v>
      </c>
      <c r="AK692" t="str">
        <f>IF(AND(Table2[[#This Row],[20D EMA]]&gt;Table2[[#This Row],[50D EMA]],Table2[[#This Row],[50D EMA]]&gt;Table2[[#This Row],[200D EMA]]),"Uptrend","Downtrend/NoTrend")</f>
        <v>Downtrend/NoTrend</v>
      </c>
      <c r="AL692">
        <v>-0.08</v>
      </c>
      <c r="AM692" t="s">
        <v>10339</v>
      </c>
      <c r="AN692">
        <v>-8.23</v>
      </c>
      <c r="AO692" t="s">
        <v>10339</v>
      </c>
      <c r="AP692">
        <v>-7.7172020632006996E-2</v>
      </c>
      <c r="AQ692">
        <f>(Table2[[#This Row],[Sharpe Ratio]]-AVERAGE(Table2[Sharpe Ratio]))/_xlfn.STDEV.P(Table2[Sharpe Ratio])</f>
        <v>-1.6308681246043364</v>
      </c>
      <c r="AR6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2">
        <f>_xlfn.RANK.AVG(Table2[[#This Row],[1Y Return vs Nifty Z-Score]],Table2[1Y Return vs Nifty Z-Score])</f>
        <v>725</v>
      </c>
      <c r="AT692">
        <f>_xlfn.RANK.AVG(Table2[[#This Row],[6M Return vs Nifty Z-Score]],Table2[6M Return vs Nifty Z-Score])</f>
        <v>478</v>
      </c>
      <c r="AU692">
        <f>_xlfn.RANK.AVG(Table2[[#This Row],[Sharpe Ratio Z-Score]],Table2[Sharpe Ratio Z-Score])</f>
        <v>699</v>
      </c>
      <c r="AV692">
        <f>(Table2[[#This Row],[Rank 1Y]]+Table2[[#This Row],[Rank 6M]]+Table2[[#This Row],[Rank Sharpe]])/3</f>
        <v>634</v>
      </c>
    </row>
    <row r="693" spans="1:48" x14ac:dyDescent="0.3">
      <c r="A693" t="s">
        <v>52</v>
      </c>
      <c r="B693" t="s">
        <v>53</v>
      </c>
      <c r="C693" t="s">
        <v>10295</v>
      </c>
      <c r="D693" t="s">
        <v>54</v>
      </c>
      <c r="E693">
        <v>419233.86073507502</v>
      </c>
      <c r="F693">
        <v>6778.35</v>
      </c>
      <c r="G693">
        <v>-36.138090644562197</v>
      </c>
      <c r="H693">
        <f>(Table2[[#This Row],[1Y Return vs Nifty]]-AVERAGE(Table2[1Y Return vs Nifty]))/_xlfn.STDEV.P(Table2[1Y Return vs Nifty])</f>
        <v>-1.030384149662124</v>
      </c>
      <c r="I693">
        <v>0.24250082216869701</v>
      </c>
      <c r="J693">
        <f>(Table2[[#This Row],[1M Return vs Nifty]]-AVERAGE(Table2[1M Return vs Nifty]))/_xlfn.STDEV.P(Table2[1M Return vs Nifty])</f>
        <v>-0.12130951425477318</v>
      </c>
      <c r="K693">
        <v>-11.023691026591599</v>
      </c>
      <c r="L693">
        <f>(Table2[[#This Row],[6M Return vs Nifty]]-AVERAGE(Table2[6M Return vs Nifty]))/_xlfn.STDEV.P(Table2[6M Return vs Nifty])</f>
        <v>-0.60835158770984288</v>
      </c>
      <c r="M693">
        <v>0.21116236837545799</v>
      </c>
      <c r="N693">
        <f>(Table2[[#This Row],[1W Return vs Nifty]]-AVERAGE(Table2[1W Return vs Nifty]))/_xlfn.STDEV.P(Table2[1W Return vs Nifty])</f>
        <v>-0.11322606309679396</v>
      </c>
      <c r="O693">
        <v>6706.39</v>
      </c>
      <c r="P693">
        <v>6805.7513363064099</v>
      </c>
      <c r="Q693">
        <v>6943.8689065883</v>
      </c>
      <c r="R693">
        <v>64.2254596881683</v>
      </c>
      <c r="S693" s="2">
        <f>(Table2[[#This Row],[Close Price]]-Table2[[#This Row],[20D EMA]])/Table2[[#This Row],[20D EMA]]</f>
        <v>1.0730064908244233E-2</v>
      </c>
      <c r="T693" s="2">
        <f>(Table2[[#This Row],[Close Price]]-Table2[[#This Row],[50D EMA]])/Table2[[#This Row],[50D EMA]]</f>
        <v>-4.0262029792702825E-3</v>
      </c>
      <c r="U693" s="2">
        <f>(Table2[[#This Row],[Close Price]]-Table2[[#This Row],[200D EMA]])/Table2[[#This Row],[200D EMA]]</f>
        <v>-2.3836698073498523E-2</v>
      </c>
      <c r="V693">
        <v>0.716874279953019</v>
      </c>
      <c r="W693">
        <v>6756.05</v>
      </c>
      <c r="X693">
        <v>6819</v>
      </c>
      <c r="Y693">
        <v>6756.05</v>
      </c>
      <c r="Z693">
        <v>6819</v>
      </c>
      <c r="AA693">
        <v>6425</v>
      </c>
      <c r="AB693">
        <v>6844</v>
      </c>
      <c r="AC693" s="2">
        <f>(Table2[[#This Row],[Close Price]]/Table2[[#This Row],[Day Low]])-1</f>
        <v>3.3007452579540963E-3</v>
      </c>
      <c r="AD693" s="2">
        <f>(Table2[[#This Row],[Day High]]/Table2[[#This Row],[Close Price]])-1</f>
        <v>5.997034676580526E-3</v>
      </c>
      <c r="AE693" s="2">
        <f>(Table2[[#This Row],[Close Price]]/Table2[[#This Row],[Current Week Low]])-1</f>
        <v>3.3007452579540963E-3</v>
      </c>
      <c r="AF693" s="2">
        <f>(Table2[[#This Row],[Current Week High]]/Table2[[#This Row],[Close Price]])-1</f>
        <v>5.997034676580526E-3</v>
      </c>
      <c r="AG693" s="2">
        <f>(Table2[[#This Row],[Close Price]]/Table2[[#This Row],[Current Month Low]])-1</f>
        <v>5.4996108949416422E-2</v>
      </c>
      <c r="AH693" s="2">
        <f>(Table2[[#This Row],[Current Month High]]/Table2[[#This Row],[Close Price]])-1</f>
        <v>9.6852478848097334E-3</v>
      </c>
      <c r="AI693">
        <v>20.855370407252401</v>
      </c>
      <c r="AJ693">
        <v>9.5437796955298992</v>
      </c>
      <c r="AK693" t="str">
        <f>IF(AND(Table2[[#This Row],[20D EMA]]&gt;Table2[[#This Row],[50D EMA]],Table2[[#This Row],[50D EMA]]&gt;Table2[[#This Row],[200D EMA]]),"Uptrend","Downtrend/NoTrend")</f>
        <v>Downtrend/NoTrend</v>
      </c>
      <c r="AL693">
        <v>-0.08</v>
      </c>
      <c r="AM693" t="s">
        <v>10339</v>
      </c>
      <c r="AN693">
        <v>2.13</v>
      </c>
      <c r="AO693" t="s">
        <v>10340</v>
      </c>
      <c r="AP693">
        <v>-8.2727532679651994E-2</v>
      </c>
      <c r="AQ693">
        <f>(Table2[[#This Row],[Sharpe Ratio]]-AVERAGE(Table2[Sharpe Ratio]))/_xlfn.STDEV.P(Table2[Sharpe Ratio])</f>
        <v>-1.6942348291397424</v>
      </c>
      <c r="AR6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3">
        <f>_xlfn.RANK.AVG(Table2[[#This Row],[1Y Return vs Nifty Z-Score]],Table2[1Y Return vs Nifty Z-Score])</f>
        <v>679</v>
      </c>
      <c r="AT693">
        <f>_xlfn.RANK.AVG(Table2[[#This Row],[6M Return vs Nifty Z-Score]],Table2[6M Return vs Nifty Z-Score])</f>
        <v>523</v>
      </c>
      <c r="AU693">
        <f>_xlfn.RANK.AVG(Table2[[#This Row],[Sharpe Ratio Z-Score]],Table2[Sharpe Ratio Z-Score])</f>
        <v>708</v>
      </c>
      <c r="AV693">
        <f>(Table2[[#This Row],[Rank 1Y]]+Table2[[#This Row],[Rank 6M]]+Table2[[#This Row],[Rank Sharpe]])/3</f>
        <v>636.66666666666663</v>
      </c>
    </row>
    <row r="694" spans="1:48" x14ac:dyDescent="0.3">
      <c r="A694" t="s">
        <v>1641</v>
      </c>
      <c r="B694" t="s">
        <v>1642</v>
      </c>
      <c r="C694" t="s">
        <v>10295</v>
      </c>
      <c r="D694" t="s">
        <v>24</v>
      </c>
      <c r="E694">
        <v>5496.9418089500004</v>
      </c>
      <c r="F694">
        <v>325.10000000000002</v>
      </c>
      <c r="G694">
        <v>-31.0340783987535</v>
      </c>
      <c r="H694">
        <f>(Table2[[#This Row],[1Y Return vs Nifty]]-AVERAGE(Table2[1Y Return vs Nifty]))/_xlfn.STDEV.P(Table2[1Y Return vs Nifty])</f>
        <v>-0.94944006845414641</v>
      </c>
      <c r="I694">
        <v>-7.3649782711784999</v>
      </c>
      <c r="J694">
        <f>(Table2[[#This Row],[1M Return vs Nifty]]-AVERAGE(Table2[1M Return vs Nifty]))/_xlfn.STDEV.P(Table2[1M Return vs Nifty])</f>
        <v>-0.83687257452757247</v>
      </c>
      <c r="K694">
        <v>-22.6764612485517</v>
      </c>
      <c r="L694">
        <f>(Table2[[#This Row],[6M Return vs Nifty]]-AVERAGE(Table2[6M Return vs Nifty]))/_xlfn.STDEV.P(Table2[6M Return vs Nifty])</f>
        <v>-1.0081954505656958</v>
      </c>
      <c r="M694">
        <v>2.0777120656209198</v>
      </c>
      <c r="N694">
        <f>(Table2[[#This Row],[1W Return vs Nifty]]-AVERAGE(Table2[1W Return vs Nifty]))/_xlfn.STDEV.P(Table2[1W Return vs Nifty])</f>
        <v>0.28640740986328694</v>
      </c>
      <c r="O694">
        <v>331.02</v>
      </c>
      <c r="P694">
        <v>341.65106567718902</v>
      </c>
      <c r="Q694">
        <v>348.87574649873301</v>
      </c>
      <c r="R694">
        <v>44.039198644118898</v>
      </c>
      <c r="S694" s="2">
        <f>(Table2[[#This Row],[Close Price]]-Table2[[#This Row],[20D EMA]])/Table2[[#This Row],[20D EMA]]</f>
        <v>-1.7884115763397858E-2</v>
      </c>
      <c r="T694" s="2">
        <f>(Table2[[#This Row],[Close Price]]-Table2[[#This Row],[50D EMA]])/Table2[[#This Row],[50D EMA]]</f>
        <v>-4.8444355484104862E-2</v>
      </c>
      <c r="U694" s="2">
        <f>(Table2[[#This Row],[Close Price]]-Table2[[#This Row],[200D EMA]])/Table2[[#This Row],[200D EMA]]</f>
        <v>-6.8149611250833478E-2</v>
      </c>
      <c r="V694">
        <v>0.53725511172026996</v>
      </c>
      <c r="W694">
        <v>324.2</v>
      </c>
      <c r="X694">
        <v>333.3</v>
      </c>
      <c r="Y694">
        <v>324.2</v>
      </c>
      <c r="Z694">
        <v>333.3</v>
      </c>
      <c r="AA694">
        <v>314.3</v>
      </c>
      <c r="AB694">
        <v>339</v>
      </c>
      <c r="AC694" s="2">
        <f>(Table2[[#This Row],[Close Price]]/Table2[[#This Row],[Day Low]])-1</f>
        <v>2.7760641579273049E-3</v>
      </c>
      <c r="AD694" s="2">
        <f>(Table2[[#This Row],[Day High]]/Table2[[#This Row],[Close Price]])-1</f>
        <v>2.5223008305136796E-2</v>
      </c>
      <c r="AE694" s="2">
        <f>(Table2[[#This Row],[Close Price]]/Table2[[#This Row],[Current Week Low]])-1</f>
        <v>2.7760641579273049E-3</v>
      </c>
      <c r="AF694" s="2">
        <f>(Table2[[#This Row],[Current Week High]]/Table2[[#This Row],[Close Price]])-1</f>
        <v>2.5223008305136796E-2</v>
      </c>
      <c r="AG694" s="2">
        <f>(Table2[[#This Row],[Close Price]]/Table2[[#This Row],[Current Month Low]])-1</f>
        <v>3.436207445116124E-2</v>
      </c>
      <c r="AH694" s="2">
        <f>(Table2[[#This Row],[Current Month High]]/Table2[[#This Row],[Close Price]])-1</f>
        <v>4.2756075053829612E-2</v>
      </c>
      <c r="AI694">
        <v>29.883112888342001</v>
      </c>
      <c r="AJ694">
        <v>4.2990054539621498</v>
      </c>
      <c r="AK694" t="str">
        <f>IF(AND(Table2[[#This Row],[20D EMA]]&gt;Table2[[#This Row],[50D EMA]],Table2[[#This Row],[50D EMA]]&gt;Table2[[#This Row],[200D EMA]]),"Uptrend","Downtrend/NoTrend")</f>
        <v>Downtrend/NoTrend</v>
      </c>
      <c r="AL694">
        <v>-0.06</v>
      </c>
      <c r="AM694" t="s">
        <v>10339</v>
      </c>
      <c r="AN694">
        <v>-1.02</v>
      </c>
      <c r="AO694" t="s">
        <v>10339</v>
      </c>
      <c r="AP694">
        <v>-2.0699858237865999E-2</v>
      </c>
      <c r="AQ694">
        <f>(Table2[[#This Row],[Sharpe Ratio]]-AVERAGE(Table2[Sharpe Ratio]))/_xlfn.STDEV.P(Table2[Sharpe Ratio])</f>
        <v>-0.98674121097052947</v>
      </c>
      <c r="AR6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4">
        <f>_xlfn.RANK.AVG(Table2[[#This Row],[1Y Return vs Nifty Z-Score]],Table2[1Y Return vs Nifty Z-Score])</f>
        <v>650</v>
      </c>
      <c r="AT694">
        <f>_xlfn.RANK.AVG(Table2[[#This Row],[6M Return vs Nifty Z-Score]],Table2[6M Return vs Nifty Z-Score])</f>
        <v>651</v>
      </c>
      <c r="AU694">
        <f>_xlfn.RANK.AVG(Table2[[#This Row],[Sharpe Ratio Z-Score]],Table2[Sharpe Ratio Z-Score])</f>
        <v>610</v>
      </c>
      <c r="AV694">
        <f>(Table2[[#This Row],[Rank 1Y]]+Table2[[#This Row],[Rank 6M]]+Table2[[#This Row],[Rank Sharpe]])/3</f>
        <v>637</v>
      </c>
    </row>
    <row r="695" spans="1:48" x14ac:dyDescent="0.3">
      <c r="A695" t="s">
        <v>1080</v>
      </c>
      <c r="B695" t="s">
        <v>1081</v>
      </c>
      <c r="C695" t="s">
        <v>6655</v>
      </c>
      <c r="D695" t="s">
        <v>80</v>
      </c>
      <c r="E695">
        <v>12082.59265599</v>
      </c>
      <c r="F695">
        <v>338.3</v>
      </c>
      <c r="G695">
        <v>-30.304007856000698</v>
      </c>
      <c r="H695">
        <f>(Table2[[#This Row],[1Y Return vs Nifty]]-AVERAGE(Table2[1Y Return vs Nifty]))/_xlfn.STDEV.P(Table2[1Y Return vs Nifty])</f>
        <v>-0.93786194394069866</v>
      </c>
      <c r="I695">
        <v>-1.8504493832503599</v>
      </c>
      <c r="J695">
        <f>(Table2[[#This Row],[1M Return vs Nifty]]-AVERAGE(Table2[1M Return vs Nifty]))/_xlfn.STDEV.P(Table2[1M Return vs Nifty])</f>
        <v>-0.31817339460351324</v>
      </c>
      <c r="K695">
        <v>-13.1901755266453</v>
      </c>
      <c r="L695">
        <f>(Table2[[#This Row],[6M Return vs Nifty]]-AVERAGE(Table2[6M Return vs Nifty]))/_xlfn.STDEV.P(Table2[6M Return vs Nifty])</f>
        <v>-0.68269060880255361</v>
      </c>
      <c r="M695">
        <v>1.4347706454440301</v>
      </c>
      <c r="N695">
        <f>(Table2[[#This Row],[1W Return vs Nifty]]-AVERAGE(Table2[1W Return vs Nifty]))/_xlfn.STDEV.P(Table2[1W Return vs Nifty])</f>
        <v>0.14875186657164327</v>
      </c>
      <c r="O695">
        <v>339.52</v>
      </c>
      <c r="P695">
        <v>341.155174719971</v>
      </c>
      <c r="Q695">
        <v>342.03210021468902</v>
      </c>
      <c r="R695">
        <v>49.124314439482497</v>
      </c>
      <c r="S695" s="2">
        <f>(Table2[[#This Row],[Close Price]]-Table2[[#This Row],[20D EMA]])/Table2[[#This Row],[20D EMA]]</f>
        <v>-3.5933081998114117E-3</v>
      </c>
      <c r="T695" s="2">
        <f>(Table2[[#This Row],[Close Price]]-Table2[[#This Row],[50D EMA]])/Table2[[#This Row],[50D EMA]]</f>
        <v>-8.3691379511232414E-3</v>
      </c>
      <c r="U695" s="2">
        <f>(Table2[[#This Row],[Close Price]]-Table2[[#This Row],[200D EMA]])/Table2[[#This Row],[200D EMA]]</f>
        <v>-1.0911549566097517E-2</v>
      </c>
      <c r="V695">
        <v>0.59656460137928802</v>
      </c>
      <c r="W695">
        <v>338</v>
      </c>
      <c r="X695">
        <v>343.6</v>
      </c>
      <c r="Y695">
        <v>338</v>
      </c>
      <c r="Z695">
        <v>343.6</v>
      </c>
      <c r="AA695">
        <v>323.95</v>
      </c>
      <c r="AB695">
        <v>353</v>
      </c>
      <c r="AC695" s="2">
        <f>(Table2[[#This Row],[Close Price]]/Table2[[#This Row],[Day Low]])-1</f>
        <v>8.8757396449712367E-4</v>
      </c>
      <c r="AD695" s="2">
        <f>(Table2[[#This Row],[Day High]]/Table2[[#This Row],[Close Price]])-1</f>
        <v>1.5666568134791614E-2</v>
      </c>
      <c r="AE695" s="2">
        <f>(Table2[[#This Row],[Close Price]]/Table2[[#This Row],[Current Week Low]])-1</f>
        <v>8.8757396449712367E-4</v>
      </c>
      <c r="AF695" s="2">
        <f>(Table2[[#This Row],[Current Week High]]/Table2[[#This Row],[Close Price]])-1</f>
        <v>1.5666568134791614E-2</v>
      </c>
      <c r="AG695" s="2">
        <f>(Table2[[#This Row],[Close Price]]/Table2[[#This Row],[Current Month Low]])-1</f>
        <v>4.4296959407315928E-2</v>
      </c>
      <c r="AH695" s="2">
        <f>(Table2[[#This Row],[Current Month High]]/Table2[[#This Row],[Close Price]])-1</f>
        <v>4.3452556902157768E-2</v>
      </c>
      <c r="AI695">
        <v>17.647058823529399</v>
      </c>
      <c r="AJ695">
        <v>16.134569172674201</v>
      </c>
      <c r="AK695" t="str">
        <f>IF(AND(Table2[[#This Row],[20D EMA]]&gt;Table2[[#This Row],[50D EMA]],Table2[[#This Row],[50D EMA]]&gt;Table2[[#This Row],[200D EMA]]),"Uptrend","Downtrend/NoTrend")</f>
        <v>Downtrend/NoTrend</v>
      </c>
      <c r="AL695">
        <v>-0.05</v>
      </c>
      <c r="AM695" t="s">
        <v>10339</v>
      </c>
      <c r="AN695">
        <v>1.32</v>
      </c>
      <c r="AO695" t="s">
        <v>10340</v>
      </c>
      <c r="AP695">
        <v>-0.114055135198084</v>
      </c>
      <c r="AQ695">
        <f>(Table2[[#This Row],[Sharpe Ratio]]-AVERAGE(Table2[Sharpe Ratio]))/_xlfn.STDEV.P(Table2[Sharpe Ratio])</f>
        <v>-2.0515604753742114</v>
      </c>
      <c r="AR6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5">
        <f>_xlfn.RANK.AVG(Table2[[#This Row],[1Y Return vs Nifty Z-Score]],Table2[1Y Return vs Nifty Z-Score])</f>
        <v>643</v>
      </c>
      <c r="AT695">
        <f>_xlfn.RANK.AVG(Table2[[#This Row],[6M Return vs Nifty Z-Score]],Table2[6M Return vs Nifty Z-Score])</f>
        <v>547</v>
      </c>
      <c r="AU695">
        <f>_xlfn.RANK.AVG(Table2[[#This Row],[Sharpe Ratio Z-Score]],Table2[Sharpe Ratio Z-Score])</f>
        <v>730</v>
      </c>
      <c r="AV695">
        <f>(Table2[[#This Row],[Rank 1Y]]+Table2[[#This Row],[Rank 6M]]+Table2[[#This Row],[Rank Sharpe]])/3</f>
        <v>640</v>
      </c>
    </row>
    <row r="696" spans="1:48" x14ac:dyDescent="0.3">
      <c r="A696" t="s">
        <v>1544</v>
      </c>
      <c r="B696" t="s">
        <v>1545</v>
      </c>
      <c r="C696" t="s">
        <v>10305</v>
      </c>
      <c r="D696" t="s">
        <v>444</v>
      </c>
      <c r="E696">
        <v>6507.6251099399997</v>
      </c>
      <c r="F696">
        <v>588.6</v>
      </c>
      <c r="G696">
        <v>-44.957050665573298</v>
      </c>
      <c r="H696">
        <f>(Table2[[#This Row],[1Y Return vs Nifty]]-AVERAGE(Table2[1Y Return vs Nifty]))/_xlfn.STDEV.P(Table2[1Y Return vs Nifty])</f>
        <v>-1.1702432608342852</v>
      </c>
      <c r="I696">
        <v>-14.7401712076298</v>
      </c>
      <c r="J696">
        <f>(Table2[[#This Row],[1M Return vs Nifty]]-AVERAGE(Table2[1M Return vs Nifty]))/_xlfn.STDEV.P(Table2[1M Return vs Nifty])</f>
        <v>-1.5305866896704674</v>
      </c>
      <c r="K696">
        <v>-12.036137939757801</v>
      </c>
      <c r="L696">
        <f>(Table2[[#This Row],[6M Return vs Nifty]]-AVERAGE(Table2[6M Return vs Nifty]))/_xlfn.STDEV.P(Table2[6M Return vs Nifty])</f>
        <v>-0.64309188353529023</v>
      </c>
      <c r="M696">
        <v>-4.9436637265096603</v>
      </c>
      <c r="N696">
        <f>(Table2[[#This Row],[1W Return vs Nifty]]-AVERAGE(Table2[1W Return vs Nifty]))/_xlfn.STDEV.P(Table2[1W Return vs Nifty])</f>
        <v>-1.2168886432275412</v>
      </c>
      <c r="O696">
        <v>612.12</v>
      </c>
      <c r="P696">
        <v>633.21694633506797</v>
      </c>
      <c r="Q696">
        <v>642.56497237476901</v>
      </c>
      <c r="R696">
        <v>37.6045443670602</v>
      </c>
      <c r="S696" s="2">
        <f>(Table2[[#This Row],[Close Price]]-Table2[[#This Row],[20D EMA]])/Table2[[#This Row],[20D EMA]]</f>
        <v>-3.8423838463046429E-2</v>
      </c>
      <c r="T696" s="2">
        <f>(Table2[[#This Row],[Close Price]]-Table2[[#This Row],[50D EMA]])/Table2[[#This Row],[50D EMA]]</f>
        <v>-7.0460758501966578E-2</v>
      </c>
      <c r="U696" s="2">
        <f>(Table2[[#This Row],[Close Price]]-Table2[[#This Row],[200D EMA]])/Table2[[#This Row],[200D EMA]]</f>
        <v>-8.3983682109728369E-2</v>
      </c>
      <c r="V696">
        <v>0.63739103113767004</v>
      </c>
      <c r="W696">
        <v>582.04999999999995</v>
      </c>
      <c r="X696">
        <v>595.35</v>
      </c>
      <c r="Y696">
        <v>582.04999999999995</v>
      </c>
      <c r="Z696">
        <v>595.35</v>
      </c>
      <c r="AA696">
        <v>577.5</v>
      </c>
      <c r="AB696">
        <v>680.3</v>
      </c>
      <c r="AC696" s="2">
        <f>(Table2[[#This Row],[Close Price]]/Table2[[#This Row],[Day Low]])-1</f>
        <v>1.1253328751825498E-2</v>
      </c>
      <c r="AD696" s="2">
        <f>(Table2[[#This Row],[Day High]]/Table2[[#This Row],[Close Price]])-1</f>
        <v>1.1467889908256979E-2</v>
      </c>
      <c r="AE696" s="2">
        <f>(Table2[[#This Row],[Close Price]]/Table2[[#This Row],[Current Week Low]])-1</f>
        <v>1.1253328751825498E-2</v>
      </c>
      <c r="AF696" s="2">
        <f>(Table2[[#This Row],[Current Week High]]/Table2[[#This Row],[Close Price]])-1</f>
        <v>1.1467889908256979E-2</v>
      </c>
      <c r="AG696" s="2">
        <f>(Table2[[#This Row],[Close Price]]/Table2[[#This Row],[Current Month Low]])-1</f>
        <v>1.9220779220779249E-2</v>
      </c>
      <c r="AH696" s="2">
        <f>(Table2[[#This Row],[Current Month High]]/Table2[[#This Row],[Close Price]])-1</f>
        <v>0.15579340808698605</v>
      </c>
      <c r="AI696">
        <v>31.8382602786272</v>
      </c>
      <c r="AJ696">
        <v>12.899203989642199</v>
      </c>
      <c r="AK696" t="str">
        <f>IF(AND(Table2[[#This Row],[20D EMA]]&gt;Table2[[#This Row],[50D EMA]],Table2[[#This Row],[50D EMA]]&gt;Table2[[#This Row],[200D EMA]]),"Uptrend","Downtrend/NoTrend")</f>
        <v>Downtrend/NoTrend</v>
      </c>
      <c r="AL696">
        <v>-0.11</v>
      </c>
      <c r="AM696" t="s">
        <v>10339</v>
      </c>
      <c r="AN696">
        <v>1.06</v>
      </c>
      <c r="AO696" t="s">
        <v>10340</v>
      </c>
      <c r="AP696">
        <v>-6.0720637988359E-2</v>
      </c>
      <c r="AQ696">
        <f>(Table2[[#This Row],[Sharpe Ratio]]-AVERAGE(Table2[Sharpe Ratio]))/_xlfn.STDEV.P(Table2[Sharpe Ratio])</f>
        <v>-1.4432220724963483</v>
      </c>
      <c r="AR6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6">
        <f>_xlfn.RANK.AVG(Table2[[#This Row],[1Y Return vs Nifty Z-Score]],Table2[1Y Return vs Nifty Z-Score])</f>
        <v>704</v>
      </c>
      <c r="AT696">
        <f>_xlfn.RANK.AVG(Table2[[#This Row],[6M Return vs Nifty Z-Score]],Table2[6M Return vs Nifty Z-Score])</f>
        <v>539</v>
      </c>
      <c r="AU696">
        <f>_xlfn.RANK.AVG(Table2[[#This Row],[Sharpe Ratio Z-Score]],Table2[Sharpe Ratio Z-Score])</f>
        <v>677</v>
      </c>
      <c r="AV696">
        <f>(Table2[[#This Row],[Rank 1Y]]+Table2[[#This Row],[Rank 6M]]+Table2[[#This Row],[Rank Sharpe]])/3</f>
        <v>640</v>
      </c>
    </row>
    <row r="697" spans="1:48" x14ac:dyDescent="0.3">
      <c r="A697" t="s">
        <v>1179</v>
      </c>
      <c r="B697" t="s">
        <v>1180</v>
      </c>
      <c r="C697" t="s">
        <v>10305</v>
      </c>
      <c r="D697" t="s">
        <v>222</v>
      </c>
      <c r="E697">
        <v>10306.062583499999</v>
      </c>
      <c r="F697">
        <v>527.5</v>
      </c>
      <c r="G697">
        <v>-19.057487505432</v>
      </c>
      <c r="H697">
        <f>(Table2[[#This Row],[1Y Return vs Nifty]]-AVERAGE(Table2[1Y Return vs Nifty]))/_xlfn.STDEV.P(Table2[1Y Return vs Nifty])</f>
        <v>-0.75950436705377888</v>
      </c>
      <c r="I697">
        <v>0.59733557779433599</v>
      </c>
      <c r="J697">
        <f>(Table2[[#This Row],[1M Return vs Nifty]]-AVERAGE(Table2[1M Return vs Nifty]))/_xlfn.STDEV.P(Table2[1M Return vs Nifty])</f>
        <v>-8.7933590310575099E-2</v>
      </c>
      <c r="K697">
        <v>-25.191922355140498</v>
      </c>
      <c r="L697">
        <f>(Table2[[#This Row],[6M Return vs Nifty]]-AVERAGE(Table2[6M Return vs Nifty]))/_xlfn.STDEV.P(Table2[6M Return vs Nifty])</f>
        <v>-1.0945089765825968</v>
      </c>
      <c r="M697">
        <v>-1.77286225682573</v>
      </c>
      <c r="N697">
        <f>(Table2[[#This Row],[1W Return vs Nifty]]-AVERAGE(Table2[1W Return vs Nifty]))/_xlfn.STDEV.P(Table2[1W Return vs Nifty])</f>
        <v>-0.5380112443205034</v>
      </c>
      <c r="O697">
        <v>531.26</v>
      </c>
      <c r="P697">
        <v>544.85200335204695</v>
      </c>
      <c r="Q697">
        <v>547.44373198222695</v>
      </c>
      <c r="R697">
        <v>46.432251411511203</v>
      </c>
      <c r="S697" s="2">
        <f>(Table2[[#This Row],[Close Price]]-Table2[[#This Row],[20D EMA]])/Table2[[#This Row],[20D EMA]]</f>
        <v>-7.0775138350336764E-3</v>
      </c>
      <c r="T697" s="2">
        <f>(Table2[[#This Row],[Close Price]]-Table2[[#This Row],[50D EMA]])/Table2[[#This Row],[50D EMA]]</f>
        <v>-3.1847186475031174E-2</v>
      </c>
      <c r="U697" s="2">
        <f>(Table2[[#This Row],[Close Price]]-Table2[[#This Row],[200D EMA]])/Table2[[#This Row],[200D EMA]]</f>
        <v>-3.6430651804182923E-2</v>
      </c>
      <c r="V697">
        <v>0.93878483928421796</v>
      </c>
      <c r="W697">
        <v>525.1</v>
      </c>
      <c r="X697">
        <v>540.79999999999995</v>
      </c>
      <c r="Y697">
        <v>525.1</v>
      </c>
      <c r="Z697">
        <v>540.79999999999995</v>
      </c>
      <c r="AA697">
        <v>485.15</v>
      </c>
      <c r="AB697">
        <v>556.29999999999995</v>
      </c>
      <c r="AC697" s="2">
        <f>(Table2[[#This Row],[Close Price]]/Table2[[#This Row],[Day Low]])-1</f>
        <v>4.570557988954338E-3</v>
      </c>
      <c r="AD697" s="2">
        <f>(Table2[[#This Row],[Day High]]/Table2[[#This Row],[Close Price]])-1</f>
        <v>2.5213270142180111E-2</v>
      </c>
      <c r="AE697" s="2">
        <f>(Table2[[#This Row],[Close Price]]/Table2[[#This Row],[Current Week Low]])-1</f>
        <v>4.570557988954338E-3</v>
      </c>
      <c r="AF697" s="2">
        <f>(Table2[[#This Row],[Current Week High]]/Table2[[#This Row],[Close Price]])-1</f>
        <v>2.5213270142180111E-2</v>
      </c>
      <c r="AG697" s="2">
        <f>(Table2[[#This Row],[Close Price]]/Table2[[#This Row],[Current Month Low]])-1</f>
        <v>8.7292589920643149E-2</v>
      </c>
      <c r="AH697" s="2">
        <f>(Table2[[#This Row],[Current Month High]]/Table2[[#This Row],[Close Price]])-1</f>
        <v>5.4597156398104252E-2</v>
      </c>
      <c r="AI697">
        <v>34.483412322274802</v>
      </c>
      <c r="AJ697">
        <v>21.487793643482199</v>
      </c>
      <c r="AK697" t="str">
        <f>IF(AND(Table2[[#This Row],[20D EMA]]&gt;Table2[[#This Row],[50D EMA]],Table2[[#This Row],[50D EMA]]&gt;Table2[[#This Row],[200D EMA]]),"Uptrend","Downtrend/NoTrend")</f>
        <v>Downtrend/NoTrend</v>
      </c>
      <c r="AL697">
        <v>-0.12</v>
      </c>
      <c r="AM697" t="s">
        <v>10339</v>
      </c>
      <c r="AN697">
        <v>1.5</v>
      </c>
      <c r="AO697" t="s">
        <v>10340</v>
      </c>
      <c r="AP697">
        <v>-4.8841678052910002E-2</v>
      </c>
      <c r="AQ697">
        <f>(Table2[[#This Row],[Sharpe Ratio]]-AVERAGE(Table2[Sharpe Ratio]))/_xlfn.STDEV.P(Table2[Sharpe Ratio])</f>
        <v>-1.3077295134015281</v>
      </c>
      <c r="AR6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7">
        <f>_xlfn.RANK.AVG(Table2[[#This Row],[1Y Return vs Nifty Z-Score]],Table2[1Y Return vs Nifty Z-Score])</f>
        <v>590</v>
      </c>
      <c r="AT697">
        <f>_xlfn.RANK.AVG(Table2[[#This Row],[6M Return vs Nifty Z-Score]],Table2[6M Return vs Nifty Z-Score])</f>
        <v>668</v>
      </c>
      <c r="AU697">
        <f>_xlfn.RANK.AVG(Table2[[#This Row],[Sharpe Ratio Z-Score]],Table2[Sharpe Ratio Z-Score])</f>
        <v>663</v>
      </c>
      <c r="AV697">
        <f>(Table2[[#This Row],[Rank 1Y]]+Table2[[#This Row],[Rank 6M]]+Table2[[#This Row],[Rank Sharpe]])/3</f>
        <v>640.33333333333337</v>
      </c>
    </row>
    <row r="698" spans="1:48" x14ac:dyDescent="0.3">
      <c r="A698" t="s">
        <v>2153</v>
      </c>
      <c r="B698" t="s">
        <v>2154</v>
      </c>
      <c r="C698" t="s">
        <v>10311</v>
      </c>
      <c r="D698" t="s">
        <v>1908</v>
      </c>
      <c r="E698">
        <v>2737.947900998</v>
      </c>
      <c r="F698">
        <v>14.87</v>
      </c>
      <c r="G698">
        <v>-51.965239219713801</v>
      </c>
      <c r="H698">
        <f>(Table2[[#This Row],[1Y Return vs Nifty]]-AVERAGE(Table2[1Y Return vs Nifty]))/_xlfn.STDEV.P(Table2[1Y Return vs Nifty])</f>
        <v>-1.2813855066063244</v>
      </c>
      <c r="I698">
        <v>-5.3764446164803097</v>
      </c>
      <c r="J698">
        <f>(Table2[[#This Row],[1M Return vs Nifty]]-AVERAGE(Table2[1M Return vs Nifty]))/_xlfn.STDEV.P(Table2[1M Return vs Nifty])</f>
        <v>-0.64983016403239968</v>
      </c>
      <c r="K698">
        <v>-47.4061200701967</v>
      </c>
      <c r="L698">
        <f>(Table2[[#This Row],[6M Return vs Nifty]]-AVERAGE(Table2[6M Return vs Nifty]))/_xlfn.STDEV.P(Table2[6M Return vs Nifty])</f>
        <v>-1.8567492383782738</v>
      </c>
      <c r="M698">
        <v>1.4986635407584801</v>
      </c>
      <c r="N698">
        <f>(Table2[[#This Row],[1W Return vs Nifty]]-AVERAGE(Table2[1W Return vs Nifty]))/_xlfn.STDEV.P(Table2[1W Return vs Nifty])</f>
        <v>0.1624315128675172</v>
      </c>
      <c r="O698">
        <v>15.06</v>
      </c>
      <c r="P698">
        <v>15.4352641158191</v>
      </c>
      <c r="Q698">
        <v>16.981749183193099</v>
      </c>
      <c r="R698">
        <v>45.883790298749901</v>
      </c>
      <c r="S698" s="2">
        <f>(Table2[[#This Row],[Close Price]]-Table2[[#This Row],[20D EMA]])/Table2[[#This Row],[20D EMA]]</f>
        <v>-1.2616201859229832E-2</v>
      </c>
      <c r="T698" s="2">
        <f>(Table2[[#This Row],[Close Price]]-Table2[[#This Row],[50D EMA]])/Table2[[#This Row],[50D EMA]]</f>
        <v>-3.6621603075763384E-2</v>
      </c>
      <c r="U698" s="2">
        <f>(Table2[[#This Row],[Close Price]]-Table2[[#This Row],[200D EMA]])/Table2[[#This Row],[200D EMA]]</f>
        <v>-0.12435404388630976</v>
      </c>
      <c r="V698">
        <v>0.49719550959582198</v>
      </c>
      <c r="W698">
        <v>14.84</v>
      </c>
      <c r="X698">
        <v>15.16</v>
      </c>
      <c r="Y698">
        <v>14.84</v>
      </c>
      <c r="Z698">
        <v>15.16</v>
      </c>
      <c r="AA698">
        <v>14.37</v>
      </c>
      <c r="AB698">
        <v>16.579999999999998</v>
      </c>
      <c r="AC698" s="2">
        <f>(Table2[[#This Row],[Close Price]]/Table2[[#This Row],[Day Low]])-1</f>
        <v>2.0215633423179558E-3</v>
      </c>
      <c r="AD698" s="2">
        <f>(Table2[[#This Row],[Day High]]/Table2[[#This Row],[Close Price]])-1</f>
        <v>1.95023537323471E-2</v>
      </c>
      <c r="AE698" s="2">
        <f>(Table2[[#This Row],[Close Price]]/Table2[[#This Row],[Current Week Low]])-1</f>
        <v>2.0215633423179558E-3</v>
      </c>
      <c r="AF698" s="2">
        <f>(Table2[[#This Row],[Current Week High]]/Table2[[#This Row],[Close Price]])-1</f>
        <v>1.95023537323471E-2</v>
      </c>
      <c r="AG698" s="2">
        <f>(Table2[[#This Row],[Close Price]]/Table2[[#This Row],[Current Month Low]])-1</f>
        <v>3.47947112038971E-2</v>
      </c>
      <c r="AH698" s="2">
        <f>(Table2[[#This Row],[Current Month High]]/Table2[[#This Row],[Close Price]])-1</f>
        <v>0.11499663752521849</v>
      </c>
      <c r="AI698">
        <v>75.184936112979102</v>
      </c>
      <c r="AJ698">
        <v>15.7198443579766</v>
      </c>
      <c r="AK698" t="str">
        <f>IF(AND(Table2[[#This Row],[20D EMA]]&gt;Table2[[#This Row],[50D EMA]],Table2[[#This Row],[50D EMA]]&gt;Table2[[#This Row],[200D EMA]]),"Uptrend","Downtrend/NoTrend")</f>
        <v>Downtrend/NoTrend</v>
      </c>
      <c r="AL698">
        <v>-0.05</v>
      </c>
      <c r="AM698" t="s">
        <v>10339</v>
      </c>
      <c r="AN698">
        <v>-1.06</v>
      </c>
      <c r="AO698" t="s">
        <v>10339</v>
      </c>
      <c r="AP698">
        <v>2.0040606031087E-2</v>
      </c>
      <c r="AQ698">
        <f>(Table2[[#This Row],[Sharpe Ratio]]-AVERAGE(Table2[Sharpe Ratio]))/_xlfn.STDEV.P(Table2[Sharpe Ratio])</f>
        <v>-0.5220515586349973</v>
      </c>
      <c r="AR6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8">
        <f>_xlfn.RANK.AVG(Table2[[#This Row],[1Y Return vs Nifty Z-Score]],Table2[1Y Return vs Nifty Z-Score])</f>
        <v>715</v>
      </c>
      <c r="AT698">
        <f>_xlfn.RANK.AVG(Table2[[#This Row],[6M Return vs Nifty Z-Score]],Table2[6M Return vs Nifty Z-Score])</f>
        <v>732</v>
      </c>
      <c r="AU698">
        <f>_xlfn.RANK.AVG(Table2[[#This Row],[Sharpe Ratio Z-Score]],Table2[Sharpe Ratio Z-Score])</f>
        <v>476</v>
      </c>
      <c r="AV698">
        <f>(Table2[[#This Row],[Rank 1Y]]+Table2[[#This Row],[Rank 6M]]+Table2[[#This Row],[Rank Sharpe]])/3</f>
        <v>641</v>
      </c>
    </row>
    <row r="699" spans="1:48" x14ac:dyDescent="0.3">
      <c r="A699" t="s">
        <v>372</v>
      </c>
      <c r="B699" t="s">
        <v>373</v>
      </c>
      <c r="C699" t="s">
        <v>10304</v>
      </c>
      <c r="D699" t="s">
        <v>98</v>
      </c>
      <c r="E699">
        <v>66724.336864515004</v>
      </c>
      <c r="F699">
        <v>572.35</v>
      </c>
      <c r="G699">
        <v>-32.946992149509398</v>
      </c>
      <c r="H699">
        <f>(Table2[[#This Row],[1Y Return vs Nifty]]-AVERAGE(Table2[1Y Return vs Nifty]))/_xlfn.STDEV.P(Table2[1Y Return vs Nifty])</f>
        <v>-0.97977679934898176</v>
      </c>
      <c r="I699">
        <v>5.0899686380407703</v>
      </c>
      <c r="J699">
        <f>(Table2[[#This Row],[1M Return vs Nifty]]-AVERAGE(Table2[1M Return vs Nifty]))/_xlfn.STDEV.P(Table2[1M Return vs Nifty])</f>
        <v>0.3346455876044882</v>
      </c>
      <c r="K699">
        <v>-12.015759478486199</v>
      </c>
      <c r="L699">
        <f>(Table2[[#This Row],[6M Return vs Nifty]]-AVERAGE(Table2[6M Return vs Nifty]))/_xlfn.STDEV.P(Table2[6M Return vs Nifty])</f>
        <v>-0.64239263326958607</v>
      </c>
      <c r="M699">
        <v>0.32964730144015197</v>
      </c>
      <c r="N699">
        <f>(Table2[[#This Row],[1W Return vs Nifty]]-AVERAGE(Table2[1W Return vs Nifty]))/_xlfn.STDEV.P(Table2[1W Return vs Nifty])</f>
        <v>-8.7858109934891349E-2</v>
      </c>
      <c r="O699">
        <v>551.54999999999995</v>
      </c>
      <c r="P699">
        <v>535.10781454839002</v>
      </c>
      <c r="Q699">
        <v>537.37222998315497</v>
      </c>
      <c r="R699">
        <v>63.947485788693598</v>
      </c>
      <c r="S699" s="2">
        <f>(Table2[[#This Row],[Close Price]]-Table2[[#This Row],[20D EMA]])/Table2[[#This Row],[20D EMA]]</f>
        <v>3.7711902819327479E-2</v>
      </c>
      <c r="T699" s="2">
        <f>(Table2[[#This Row],[Close Price]]-Table2[[#This Row],[50D EMA]])/Table2[[#This Row],[50D EMA]]</f>
        <v>6.9597536120904788E-2</v>
      </c>
      <c r="U699" s="2">
        <f>(Table2[[#This Row],[Close Price]]-Table2[[#This Row],[200D EMA]])/Table2[[#This Row],[200D EMA]]</f>
        <v>6.5090393707061323E-2</v>
      </c>
      <c r="V699">
        <v>0.81549960260365395</v>
      </c>
      <c r="W699">
        <v>563.04999999999995</v>
      </c>
      <c r="X699">
        <v>573.20000000000005</v>
      </c>
      <c r="Y699">
        <v>563.04999999999995</v>
      </c>
      <c r="Z699">
        <v>573.20000000000005</v>
      </c>
      <c r="AA699">
        <v>514.79999999999995</v>
      </c>
      <c r="AB699">
        <v>597.20000000000005</v>
      </c>
      <c r="AC699" s="2">
        <f>(Table2[[#This Row],[Close Price]]/Table2[[#This Row],[Day Low]])-1</f>
        <v>1.6517183198650365E-2</v>
      </c>
      <c r="AD699" s="2">
        <f>(Table2[[#This Row],[Day High]]/Table2[[#This Row],[Close Price]])-1</f>
        <v>1.4851052677558041E-3</v>
      </c>
      <c r="AE699" s="2">
        <f>(Table2[[#This Row],[Close Price]]/Table2[[#This Row],[Current Week Low]])-1</f>
        <v>1.6517183198650365E-2</v>
      </c>
      <c r="AF699" s="2">
        <f>(Table2[[#This Row],[Current Week High]]/Table2[[#This Row],[Close Price]])-1</f>
        <v>1.4851052677558041E-3</v>
      </c>
      <c r="AG699" s="2">
        <f>(Table2[[#This Row],[Close Price]]/Table2[[#This Row],[Current Month Low]])-1</f>
        <v>0.11179098679098698</v>
      </c>
      <c r="AH699" s="2">
        <f>(Table2[[#This Row],[Current Month High]]/Table2[[#This Row],[Close Price]])-1</f>
        <v>4.3417489298506196E-2</v>
      </c>
      <c r="AI699">
        <v>18.7647418537608</v>
      </c>
      <c r="AJ699">
        <v>30.375854214122999</v>
      </c>
      <c r="AK699" t="str">
        <f>IF(AND(Table2[[#This Row],[20D EMA]]&gt;Table2[[#This Row],[50D EMA]],Table2[[#This Row],[50D EMA]]&gt;Table2[[#This Row],[200D EMA]]),"Uptrend","Downtrend/NoTrend")</f>
        <v>Downtrend/NoTrend</v>
      </c>
      <c r="AL699">
        <v>0.1</v>
      </c>
      <c r="AM699" t="s">
        <v>10340</v>
      </c>
      <c r="AN699">
        <v>7.23</v>
      </c>
      <c r="AO699" t="s">
        <v>10340</v>
      </c>
      <c r="AP699">
        <v>-9.3054437221219005E-2</v>
      </c>
      <c r="AQ699">
        <f>(Table2[[#This Row],[Sharpe Ratio]]-AVERAGE(Table2[Sharpe Ratio]))/_xlfn.STDEV.P(Table2[Sharpe Ratio])</f>
        <v>-1.8120244951936963</v>
      </c>
      <c r="AR6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9">
        <f>_xlfn.RANK.AVG(Table2[[#This Row],[1Y Return vs Nifty Z-Score]],Table2[1Y Return vs Nifty Z-Score])</f>
        <v>666</v>
      </c>
      <c r="AT699">
        <f>_xlfn.RANK.AVG(Table2[[#This Row],[6M Return vs Nifty Z-Score]],Table2[6M Return vs Nifty Z-Score])</f>
        <v>538</v>
      </c>
      <c r="AU699">
        <f>_xlfn.RANK.AVG(Table2[[#This Row],[Sharpe Ratio Z-Score]],Table2[Sharpe Ratio Z-Score])</f>
        <v>720</v>
      </c>
      <c r="AV699">
        <f>(Table2[[#This Row],[Rank 1Y]]+Table2[[#This Row],[Rank 6M]]+Table2[[#This Row],[Rank Sharpe]])/3</f>
        <v>641.33333333333337</v>
      </c>
    </row>
    <row r="700" spans="1:48" x14ac:dyDescent="0.3">
      <c r="A700" t="s">
        <v>1635</v>
      </c>
      <c r="B700" t="s">
        <v>1636</v>
      </c>
      <c r="C700" t="s">
        <v>10303</v>
      </c>
      <c r="D700" t="s">
        <v>490</v>
      </c>
      <c r="E700">
        <v>5537.3233021079996</v>
      </c>
      <c r="F700">
        <v>111.18</v>
      </c>
      <c r="G700">
        <v>-39.022398996436401</v>
      </c>
      <c r="H700">
        <f>(Table2[[#This Row],[1Y Return vs Nifty]]-AVERAGE(Table2[1Y Return vs Nifty]))/_xlfn.STDEV.P(Table2[1Y Return vs Nifty])</f>
        <v>-1.0761261420828263</v>
      </c>
      <c r="I700">
        <v>3.25327349570285</v>
      </c>
      <c r="J700">
        <f>(Table2[[#This Row],[1M Return vs Nifty]]-AVERAGE(Table2[1M Return vs Nifty]))/_xlfn.STDEV.P(Table2[1M Return vs Nifty])</f>
        <v>0.16188517897072047</v>
      </c>
      <c r="K700">
        <v>-11.430277525471499</v>
      </c>
      <c r="L700">
        <f>(Table2[[#This Row],[6M Return vs Nifty]]-AVERAGE(Table2[6M Return vs Nifty]))/_xlfn.STDEV.P(Table2[6M Return vs Nifty])</f>
        <v>-0.62230287252886429</v>
      </c>
      <c r="M700">
        <v>2.2754352004377401</v>
      </c>
      <c r="N700">
        <f>(Table2[[#This Row],[1W Return vs Nifty]]-AVERAGE(Table2[1W Return vs Nifty]))/_xlfn.STDEV.P(Table2[1W Return vs Nifty])</f>
        <v>0.32874048203811745</v>
      </c>
      <c r="O700">
        <v>108.67</v>
      </c>
      <c r="P700">
        <v>108.06618921506499</v>
      </c>
      <c r="Q700">
        <v>108.728190166377</v>
      </c>
      <c r="R700">
        <v>65.662872142556097</v>
      </c>
      <c r="S700" s="2">
        <f>(Table2[[#This Row],[Close Price]]-Table2[[#This Row],[20D EMA]])/Table2[[#This Row],[20D EMA]]</f>
        <v>2.3097450998435676E-2</v>
      </c>
      <c r="T700" s="2">
        <f>(Table2[[#This Row],[Close Price]]-Table2[[#This Row],[50D EMA]])/Table2[[#This Row],[50D EMA]]</f>
        <v>2.8813922352144257E-2</v>
      </c>
      <c r="U700" s="2">
        <f>(Table2[[#This Row],[Close Price]]-Table2[[#This Row],[200D EMA]])/Table2[[#This Row],[200D EMA]]</f>
        <v>2.2549900167299922E-2</v>
      </c>
      <c r="V700">
        <v>0.84187221163471304</v>
      </c>
      <c r="W700">
        <v>109.9</v>
      </c>
      <c r="X700">
        <v>112.69</v>
      </c>
      <c r="Y700">
        <v>109.9</v>
      </c>
      <c r="Z700">
        <v>112.69</v>
      </c>
      <c r="AA700">
        <v>104.43</v>
      </c>
      <c r="AB700">
        <v>114.74</v>
      </c>
      <c r="AC700" s="2">
        <f>(Table2[[#This Row],[Close Price]]/Table2[[#This Row],[Day Low]])-1</f>
        <v>1.1646951774340275E-2</v>
      </c>
      <c r="AD700" s="2">
        <f>(Table2[[#This Row],[Day High]]/Table2[[#This Row],[Close Price]])-1</f>
        <v>1.3581579420758993E-2</v>
      </c>
      <c r="AE700" s="2">
        <f>(Table2[[#This Row],[Close Price]]/Table2[[#This Row],[Current Week Low]])-1</f>
        <v>1.1646951774340275E-2</v>
      </c>
      <c r="AF700" s="2">
        <f>(Table2[[#This Row],[Current Week High]]/Table2[[#This Row],[Close Price]])-1</f>
        <v>1.3581579420758993E-2</v>
      </c>
      <c r="AG700" s="2">
        <f>(Table2[[#This Row],[Close Price]]/Table2[[#This Row],[Current Month Low]])-1</f>
        <v>6.4636598678540658E-2</v>
      </c>
      <c r="AH700" s="2">
        <f>(Table2[[#This Row],[Current Month High]]/Table2[[#This Row],[Close Price]])-1</f>
        <v>3.202014750854465E-2</v>
      </c>
      <c r="AI700">
        <v>23.853211009174299</v>
      </c>
      <c r="AJ700">
        <v>21.5081967213114</v>
      </c>
      <c r="AK700" t="str">
        <f>IF(AND(Table2[[#This Row],[20D EMA]]&gt;Table2[[#This Row],[50D EMA]],Table2[[#This Row],[50D EMA]]&gt;Table2[[#This Row],[200D EMA]]),"Uptrend","Downtrend/NoTrend")</f>
        <v>Downtrend/NoTrend</v>
      </c>
      <c r="AL700">
        <v>-0.02</v>
      </c>
      <c r="AM700" t="s">
        <v>10339</v>
      </c>
      <c r="AN700">
        <v>2.52</v>
      </c>
      <c r="AO700" t="s">
        <v>10340</v>
      </c>
      <c r="AP700">
        <v>-8.4950016943428006E-2</v>
      </c>
      <c r="AQ700">
        <f>(Table2[[#This Row],[Sharpe Ratio]]-AVERAGE(Table2[Sharpe Ratio]))/_xlfn.STDEV.P(Table2[Sharpe Ratio])</f>
        <v>-1.7195846983272252</v>
      </c>
      <c r="AR7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0">
        <f>_xlfn.RANK.AVG(Table2[[#This Row],[1Y Return vs Nifty Z-Score]],Table2[1Y Return vs Nifty Z-Score])</f>
        <v>685</v>
      </c>
      <c r="AT700">
        <f>_xlfn.RANK.AVG(Table2[[#This Row],[6M Return vs Nifty Z-Score]],Table2[6M Return vs Nifty Z-Score])</f>
        <v>528</v>
      </c>
      <c r="AU700">
        <f>_xlfn.RANK.AVG(Table2[[#This Row],[Sharpe Ratio Z-Score]],Table2[Sharpe Ratio Z-Score])</f>
        <v>712</v>
      </c>
      <c r="AV700">
        <f>(Table2[[#This Row],[Rank 1Y]]+Table2[[#This Row],[Rank 6M]]+Table2[[#This Row],[Rank Sharpe]])/3</f>
        <v>641.66666666666663</v>
      </c>
    </row>
    <row r="701" spans="1:48" x14ac:dyDescent="0.3">
      <c r="A701" t="s">
        <v>1490</v>
      </c>
      <c r="B701" t="s">
        <v>1491</v>
      </c>
      <c r="C701" t="s">
        <v>10304</v>
      </c>
      <c r="D701" t="s">
        <v>98</v>
      </c>
      <c r="E701">
        <v>6921.4723555149903</v>
      </c>
      <c r="F701">
        <v>1453.45</v>
      </c>
      <c r="G701">
        <v>-33.808469622692698</v>
      </c>
      <c r="H701">
        <f>(Table2[[#This Row],[1Y Return vs Nifty]]-AVERAGE(Table2[1Y Return vs Nifty]))/_xlfn.STDEV.P(Table2[1Y Return vs Nifty])</f>
        <v>-0.99343889481230163</v>
      </c>
      <c r="I701">
        <v>-2.92719861354046</v>
      </c>
      <c r="J701">
        <f>(Table2[[#This Row],[1M Return vs Nifty]]-AVERAGE(Table2[1M Return vs Nifty]))/_xlfn.STDEV.P(Table2[1M Return vs Nifty])</f>
        <v>-0.41945293345187601</v>
      </c>
      <c r="K701">
        <v>-11.2608641043813</v>
      </c>
      <c r="L701">
        <f>(Table2[[#This Row],[6M Return vs Nifty]]-AVERAGE(Table2[6M Return vs Nifty]))/_xlfn.STDEV.P(Table2[6M Return vs Nifty])</f>
        <v>-0.61648975552594998</v>
      </c>
      <c r="M701">
        <v>-2.3038858226043599</v>
      </c>
      <c r="N701">
        <f>(Table2[[#This Row],[1W Return vs Nifty]]-AVERAGE(Table2[1W Return vs Nifty]))/_xlfn.STDEV.P(Table2[1W Return vs Nifty])</f>
        <v>-0.65170486422729368</v>
      </c>
      <c r="O701">
        <v>1455.75</v>
      </c>
      <c r="P701">
        <v>1441.0025750812799</v>
      </c>
      <c r="Q701">
        <v>1419.68726583578</v>
      </c>
      <c r="R701">
        <v>48.703878188609401</v>
      </c>
      <c r="S701" s="2">
        <f>(Table2[[#This Row],[Close Price]]-Table2[[#This Row],[20D EMA]])/Table2[[#This Row],[20D EMA]]</f>
        <v>-1.5799416108534807E-3</v>
      </c>
      <c r="T701" s="2">
        <f>(Table2[[#This Row],[Close Price]]-Table2[[#This Row],[50D EMA]])/Table2[[#This Row],[50D EMA]]</f>
        <v>8.6380310028370474E-3</v>
      </c>
      <c r="U701" s="2">
        <f>(Table2[[#This Row],[Close Price]]-Table2[[#This Row],[200D EMA]])/Table2[[#This Row],[200D EMA]]</f>
        <v>2.3781810949993785E-2</v>
      </c>
      <c r="V701">
        <v>0.44686794458968798</v>
      </c>
      <c r="W701">
        <v>1444.05</v>
      </c>
      <c r="X701">
        <v>1465.15</v>
      </c>
      <c r="Y701">
        <v>1444.05</v>
      </c>
      <c r="Z701">
        <v>1465.15</v>
      </c>
      <c r="AA701">
        <v>1410</v>
      </c>
      <c r="AB701">
        <v>1517.3</v>
      </c>
      <c r="AC701" s="2">
        <f>(Table2[[#This Row],[Close Price]]/Table2[[#This Row],[Day Low]])-1</f>
        <v>6.5094698937018247E-3</v>
      </c>
      <c r="AD701" s="2">
        <f>(Table2[[#This Row],[Day High]]/Table2[[#This Row],[Close Price]])-1</f>
        <v>8.0498125150503252E-3</v>
      </c>
      <c r="AE701" s="2">
        <f>(Table2[[#This Row],[Close Price]]/Table2[[#This Row],[Current Week Low]])-1</f>
        <v>6.5094698937018247E-3</v>
      </c>
      <c r="AF701" s="2">
        <f>(Table2[[#This Row],[Current Week High]]/Table2[[#This Row],[Close Price]])-1</f>
        <v>8.0498125150503252E-3</v>
      </c>
      <c r="AG701" s="2">
        <f>(Table2[[#This Row],[Close Price]]/Table2[[#This Row],[Current Month Low]])-1</f>
        <v>3.0815602836879563E-2</v>
      </c>
      <c r="AH701" s="2">
        <f>(Table2[[#This Row],[Current Month High]]/Table2[[#This Row],[Close Price]])-1</f>
        <v>4.3929959750937275E-2</v>
      </c>
      <c r="AI701">
        <v>10.4269152705631</v>
      </c>
      <c r="AJ701">
        <v>16.276</v>
      </c>
      <c r="AK701" t="str">
        <f>IF(AND(Table2[[#This Row],[20D EMA]]&gt;Table2[[#This Row],[50D EMA]],Table2[[#This Row],[50D EMA]]&gt;Table2[[#This Row],[200D EMA]]),"Uptrend","Downtrend/NoTrend")</f>
        <v>Uptrend</v>
      </c>
      <c r="AL701">
        <v>-0.02</v>
      </c>
      <c r="AM701" t="s">
        <v>10339</v>
      </c>
      <c r="AN701">
        <v>-1.67</v>
      </c>
      <c r="AO701" t="s">
        <v>10339</v>
      </c>
      <c r="AP701">
        <v>-0.14040787585950901</v>
      </c>
      <c r="AQ701">
        <f>(Table2[[#This Row],[Sharpe Ratio]]-AVERAGE(Table2[Sharpe Ratio]))/_xlfn.STDEV.P(Table2[Sharpe Ratio])</f>
        <v>-2.3521423689727632</v>
      </c>
      <c r="AR7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-5.0332288169901851</v>
      </c>
      <c r="AS701">
        <f>_xlfn.RANK.AVG(Table2[[#This Row],[1Y Return vs Nifty Z-Score]],Table2[1Y Return vs Nifty Z-Score])</f>
        <v>671</v>
      </c>
      <c r="AT701">
        <f>_xlfn.RANK.AVG(Table2[[#This Row],[6M Return vs Nifty Z-Score]],Table2[6M Return vs Nifty Z-Score])</f>
        <v>526</v>
      </c>
      <c r="AU701">
        <f>_xlfn.RANK.AVG(Table2[[#This Row],[Sharpe Ratio Z-Score]],Table2[Sharpe Ratio Z-Score])</f>
        <v>734</v>
      </c>
      <c r="AV701">
        <f>(Table2[[#This Row],[Rank 1Y]]+Table2[[#This Row],[Rank 6M]]+Table2[[#This Row],[Rank Sharpe]])/3</f>
        <v>643.66666666666663</v>
      </c>
    </row>
    <row r="702" spans="1:48" x14ac:dyDescent="0.3">
      <c r="A702" t="s">
        <v>1612</v>
      </c>
      <c r="B702" t="s">
        <v>1613</v>
      </c>
      <c r="C702" t="s">
        <v>10308</v>
      </c>
      <c r="D702" t="s">
        <v>297</v>
      </c>
      <c r="E702">
        <v>5709.4679010250002</v>
      </c>
      <c r="F702">
        <v>169.75</v>
      </c>
      <c r="G702">
        <v>-21.697623252794799</v>
      </c>
      <c r="H702">
        <f>(Table2[[#This Row],[1Y Return vs Nifty]]-AVERAGE(Table2[1Y Return vs Nifty]))/_xlfn.STDEV.P(Table2[1Y Return vs Nifty])</f>
        <v>-0.80137404761931974</v>
      </c>
      <c r="I702">
        <v>1.0919540420941101</v>
      </c>
      <c r="J702">
        <f>(Table2[[#This Row],[1M Return vs Nifty]]-AVERAGE(Table2[1M Return vs Nifty]))/_xlfn.STDEV.P(Table2[1M Return vs Nifty])</f>
        <v>-4.1409545007408378E-2</v>
      </c>
      <c r="K702">
        <v>-23.7857065358602</v>
      </c>
      <c r="L702">
        <f>(Table2[[#This Row],[6M Return vs Nifty]]-AVERAGE(Table2[6M Return vs Nifty]))/_xlfn.STDEV.P(Table2[6M Return vs Nifty])</f>
        <v>-1.0462572085926618</v>
      </c>
      <c r="M702">
        <v>4.1307438526741</v>
      </c>
      <c r="N702">
        <f>(Table2[[#This Row],[1W Return vs Nifty]]-AVERAGE(Table2[1W Return vs Nifty]))/_xlfn.STDEV.P(Table2[1W Return vs Nifty])</f>
        <v>0.72596721604915371</v>
      </c>
      <c r="O702">
        <v>161.94</v>
      </c>
      <c r="P702">
        <v>163.58642061504599</v>
      </c>
      <c r="Q702">
        <v>165.22160811580699</v>
      </c>
      <c r="R702">
        <v>74.936025867669898</v>
      </c>
      <c r="S702" s="2">
        <f>(Table2[[#This Row],[Close Price]]-Table2[[#This Row],[20D EMA]])/Table2[[#This Row],[20D EMA]]</f>
        <v>4.8227738668642724E-2</v>
      </c>
      <c r="T702" s="2">
        <f>(Table2[[#This Row],[Close Price]]-Table2[[#This Row],[50D EMA]])/Table2[[#This Row],[50D EMA]]</f>
        <v>3.7677818010690707E-2</v>
      </c>
      <c r="U702" s="2">
        <f>(Table2[[#This Row],[Close Price]]-Table2[[#This Row],[200D EMA]])/Table2[[#This Row],[200D EMA]]</f>
        <v>2.740798819134466E-2</v>
      </c>
      <c r="V702">
        <v>0.72075978971356802</v>
      </c>
      <c r="W702">
        <v>165.35</v>
      </c>
      <c r="X702">
        <v>172</v>
      </c>
      <c r="Y702">
        <v>165.35</v>
      </c>
      <c r="Z702">
        <v>172</v>
      </c>
      <c r="AA702">
        <v>151.5</v>
      </c>
      <c r="AB702">
        <v>176.01</v>
      </c>
      <c r="AC702" s="2">
        <f>(Table2[[#This Row],[Close Price]]/Table2[[#This Row],[Day Low]])-1</f>
        <v>2.6610220743876756E-2</v>
      </c>
      <c r="AD702" s="2">
        <f>(Table2[[#This Row],[Day High]]/Table2[[#This Row],[Close Price]])-1</f>
        <v>1.3254786450662692E-2</v>
      </c>
      <c r="AE702" s="2">
        <f>(Table2[[#This Row],[Close Price]]/Table2[[#This Row],[Current Week Low]])-1</f>
        <v>2.6610220743876756E-2</v>
      </c>
      <c r="AF702" s="2">
        <f>(Table2[[#This Row],[Current Week High]]/Table2[[#This Row],[Close Price]])-1</f>
        <v>1.3254786450662692E-2</v>
      </c>
      <c r="AG702" s="2">
        <f>(Table2[[#This Row],[Close Price]]/Table2[[#This Row],[Current Month Low]])-1</f>
        <v>0.12046204620462042</v>
      </c>
      <c r="AH702" s="2">
        <f>(Table2[[#This Row],[Current Month High]]/Table2[[#This Row],[Close Price]])-1</f>
        <v>3.6877761413843801E-2</v>
      </c>
      <c r="AI702">
        <v>29.366715758468299</v>
      </c>
      <c r="AJ702">
        <v>30.526720492118301</v>
      </c>
      <c r="AK702" t="str">
        <f>IF(AND(Table2[[#This Row],[20D EMA]]&gt;Table2[[#This Row],[50D EMA]],Table2[[#This Row],[50D EMA]]&gt;Table2[[#This Row],[200D EMA]]),"Uptrend","Downtrend/NoTrend")</f>
        <v>Downtrend/NoTrend</v>
      </c>
      <c r="AL702">
        <v>-0.06</v>
      </c>
      <c r="AM702" t="s">
        <v>10339</v>
      </c>
      <c r="AN702">
        <v>6.04</v>
      </c>
      <c r="AO702" t="s">
        <v>10340</v>
      </c>
      <c r="AP702">
        <v>-5.5993005690347999E-2</v>
      </c>
      <c r="AQ702">
        <f>(Table2[[#This Row],[Sharpe Ratio]]-AVERAGE(Table2[Sharpe Ratio]))/_xlfn.STDEV.P(Table2[Sharpe Ratio])</f>
        <v>-1.3892982439795696</v>
      </c>
      <c r="AR7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2">
        <f>_xlfn.RANK.AVG(Table2[[#This Row],[1Y Return vs Nifty Z-Score]],Table2[1Y Return vs Nifty Z-Score])</f>
        <v>603</v>
      </c>
      <c r="AT702">
        <f>_xlfn.RANK.AVG(Table2[[#This Row],[6M Return vs Nifty Z-Score]],Table2[6M Return vs Nifty Z-Score])</f>
        <v>659</v>
      </c>
      <c r="AU702">
        <f>_xlfn.RANK.AVG(Table2[[#This Row],[Sharpe Ratio Z-Score]],Table2[Sharpe Ratio Z-Score])</f>
        <v>673</v>
      </c>
      <c r="AV702">
        <f>(Table2[[#This Row],[Rank 1Y]]+Table2[[#This Row],[Rank 6M]]+Table2[[#This Row],[Rank Sharpe]])/3</f>
        <v>645</v>
      </c>
    </row>
    <row r="703" spans="1:48" x14ac:dyDescent="0.3">
      <c r="A703" t="s">
        <v>605</v>
      </c>
      <c r="B703" t="s">
        <v>606</v>
      </c>
      <c r="C703" t="s">
        <v>10306</v>
      </c>
      <c r="D703" t="s">
        <v>402</v>
      </c>
      <c r="E703">
        <v>31861.709966390001</v>
      </c>
      <c r="F703">
        <v>430.9</v>
      </c>
      <c r="G703">
        <v>-28.023225399109499</v>
      </c>
      <c r="H703">
        <f>(Table2[[#This Row],[1Y Return vs Nifty]]-AVERAGE(Table2[1Y Return vs Nifty]))/_xlfn.STDEV.P(Table2[1Y Return vs Nifty])</f>
        <v>-0.90169121559655452</v>
      </c>
      <c r="I703">
        <v>11.107774060528101</v>
      </c>
      <c r="J703">
        <f>(Table2[[#This Row],[1M Return vs Nifty]]-AVERAGE(Table2[1M Return vs Nifty]))/_xlfn.STDEV.P(Table2[1M Return vs Nifty])</f>
        <v>0.90068319499101612</v>
      </c>
      <c r="K703">
        <v>-19.076963423968099</v>
      </c>
      <c r="L703">
        <f>(Table2[[#This Row],[6M Return vs Nifty]]-AVERAGE(Table2[6M Return vs Nifty]))/_xlfn.STDEV.P(Table2[6M Return vs Nifty])</f>
        <v>-0.88468515326227448</v>
      </c>
      <c r="M703">
        <v>0.196515682029649</v>
      </c>
      <c r="N703">
        <f>(Table2[[#This Row],[1W Return vs Nifty]]-AVERAGE(Table2[1W Return vs Nifty]))/_xlfn.STDEV.P(Table2[1W Return vs Nifty])</f>
        <v>-0.11636195931234644</v>
      </c>
      <c r="O703">
        <v>415.42</v>
      </c>
      <c r="P703">
        <v>408.70374997375302</v>
      </c>
      <c r="Q703">
        <v>415.644194709717</v>
      </c>
      <c r="R703">
        <v>63.613863730036897</v>
      </c>
      <c r="S703" s="2">
        <f>(Table2[[#This Row],[Close Price]]-Table2[[#This Row],[20D EMA]])/Table2[[#This Row],[20D EMA]]</f>
        <v>3.7263492369168455E-2</v>
      </c>
      <c r="T703" s="2">
        <f>(Table2[[#This Row],[Close Price]]-Table2[[#This Row],[50D EMA]])/Table2[[#This Row],[50D EMA]]</f>
        <v>5.4308897404715277E-2</v>
      </c>
      <c r="U703" s="2">
        <f>(Table2[[#This Row],[Close Price]]-Table2[[#This Row],[200D EMA]])/Table2[[#This Row],[200D EMA]]</f>
        <v>3.6704001846910257E-2</v>
      </c>
      <c r="V703">
        <v>1.34318364593856</v>
      </c>
      <c r="W703">
        <v>421.3</v>
      </c>
      <c r="X703">
        <v>431.95</v>
      </c>
      <c r="Y703">
        <v>421.3</v>
      </c>
      <c r="Z703">
        <v>431.95</v>
      </c>
      <c r="AA703">
        <v>395.05</v>
      </c>
      <c r="AB703">
        <v>441.8</v>
      </c>
      <c r="AC703" s="2">
        <f>(Table2[[#This Row],[Close Price]]/Table2[[#This Row],[Day Low]])-1</f>
        <v>2.2786612864941658E-2</v>
      </c>
      <c r="AD703" s="2">
        <f>(Table2[[#This Row],[Day High]]/Table2[[#This Row],[Close Price]])-1</f>
        <v>2.4367602692039192E-3</v>
      </c>
      <c r="AE703" s="2">
        <f>(Table2[[#This Row],[Close Price]]/Table2[[#This Row],[Current Week Low]])-1</f>
        <v>2.2786612864941658E-2</v>
      </c>
      <c r="AF703" s="2">
        <f>(Table2[[#This Row],[Current Week High]]/Table2[[#This Row],[Close Price]])-1</f>
        <v>2.4367602692039192E-3</v>
      </c>
      <c r="AG703" s="2">
        <f>(Table2[[#This Row],[Close Price]]/Table2[[#This Row],[Current Month Low]])-1</f>
        <v>9.0748006581445217E-2</v>
      </c>
      <c r="AH703" s="2">
        <f>(Table2[[#This Row],[Current Month High]]/Table2[[#This Row],[Close Price]])-1</f>
        <v>2.5295892318403457E-2</v>
      </c>
      <c r="AI703">
        <v>13.251334416337899</v>
      </c>
      <c r="AJ703">
        <v>21.654432523997698</v>
      </c>
      <c r="AK703" t="str">
        <f>IF(AND(Table2[[#This Row],[20D EMA]]&gt;Table2[[#This Row],[50D EMA]],Table2[[#This Row],[50D EMA]]&gt;Table2[[#This Row],[200D EMA]]),"Uptrend","Downtrend/NoTrend")</f>
        <v>Downtrend/NoTrend</v>
      </c>
      <c r="AL703">
        <v>0.02</v>
      </c>
      <c r="AM703" t="s">
        <v>10340</v>
      </c>
      <c r="AN703">
        <v>5.12</v>
      </c>
      <c r="AO703" t="s">
        <v>10340</v>
      </c>
      <c r="AP703">
        <v>-6.5370934026049002E-2</v>
      </c>
      <c r="AQ703">
        <f>(Table2[[#This Row],[Sharpe Ratio]]-AVERAGE(Table2[Sharpe Ratio]))/_xlfn.STDEV.P(Table2[Sharpe Ratio])</f>
        <v>-1.4962637961926157</v>
      </c>
      <c r="AR7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3">
        <f>_xlfn.RANK.AVG(Table2[[#This Row],[1Y Return vs Nifty Z-Score]],Table2[1Y Return vs Nifty Z-Score])</f>
        <v>635</v>
      </c>
      <c r="AT703">
        <f>_xlfn.RANK.AVG(Table2[[#This Row],[6M Return vs Nifty Z-Score]],Table2[6M Return vs Nifty Z-Score])</f>
        <v>617</v>
      </c>
      <c r="AU703">
        <f>_xlfn.RANK.AVG(Table2[[#This Row],[Sharpe Ratio Z-Score]],Table2[Sharpe Ratio Z-Score])</f>
        <v>684</v>
      </c>
      <c r="AV703">
        <f>(Table2[[#This Row],[Rank 1Y]]+Table2[[#This Row],[Rank 6M]]+Table2[[#This Row],[Rank Sharpe]])/3</f>
        <v>645.33333333333337</v>
      </c>
    </row>
    <row r="704" spans="1:48" x14ac:dyDescent="0.3">
      <c r="A704" t="s">
        <v>311</v>
      </c>
      <c r="B704" t="s">
        <v>312</v>
      </c>
      <c r="C704" t="s">
        <v>6655</v>
      </c>
      <c r="D704" t="s">
        <v>80</v>
      </c>
      <c r="E704">
        <v>89864.334602460003</v>
      </c>
      <c r="F704">
        <v>24906.45</v>
      </c>
      <c r="G704">
        <v>-26.129686954513499</v>
      </c>
      <c r="H704">
        <f>(Table2[[#This Row],[1Y Return vs Nifty]]-AVERAGE(Table2[1Y Return vs Nifty]))/_xlfn.STDEV.P(Table2[1Y Return vs Nifty])</f>
        <v>-0.87166175597766971</v>
      </c>
      <c r="I704">
        <v>-10.8176449747059</v>
      </c>
      <c r="J704">
        <f>(Table2[[#This Row],[1M Return vs Nifty]]-AVERAGE(Table2[1M Return vs Nifty]))/_xlfn.STDEV.P(Table2[1M Return vs Nifty])</f>
        <v>-1.1616320279763008</v>
      </c>
      <c r="K704">
        <v>-17.629225829170299</v>
      </c>
      <c r="L704">
        <f>(Table2[[#This Row],[6M Return vs Nifty]]-AVERAGE(Table2[6M Return vs Nifty]))/_xlfn.STDEV.P(Table2[6M Return vs Nifty])</f>
        <v>-0.83500864018603682</v>
      </c>
      <c r="M704">
        <v>-2.3611416248763502</v>
      </c>
      <c r="N704">
        <f>(Table2[[#This Row],[1W Return vs Nifty]]-AVERAGE(Table2[1W Return vs Nifty]))/_xlfn.STDEV.P(Table2[1W Return vs Nifty])</f>
        <v>-0.66396349047380498</v>
      </c>
      <c r="O704">
        <v>25411.42</v>
      </c>
      <c r="P704">
        <v>26103.918068640502</v>
      </c>
      <c r="Q704">
        <v>26145.345204690399</v>
      </c>
      <c r="R704">
        <v>43.891222116565899</v>
      </c>
      <c r="S704" s="2">
        <f>(Table2[[#This Row],[Close Price]]-Table2[[#This Row],[20D EMA]])/Table2[[#This Row],[20D EMA]]</f>
        <v>-1.9871774186566417E-2</v>
      </c>
      <c r="T704" s="2">
        <f>(Table2[[#This Row],[Close Price]]-Table2[[#This Row],[50D EMA]])/Table2[[#This Row],[50D EMA]]</f>
        <v>-4.5873116269050003E-2</v>
      </c>
      <c r="U704" s="2">
        <f>(Table2[[#This Row],[Close Price]]-Table2[[#This Row],[200D EMA]])/Table2[[#This Row],[200D EMA]]</f>
        <v>-4.7384924352352538E-2</v>
      </c>
      <c r="V704">
        <v>0.68102645749371205</v>
      </c>
      <c r="W704">
        <v>24602.2</v>
      </c>
      <c r="X704">
        <v>24933.8</v>
      </c>
      <c r="Y704">
        <v>24602.2</v>
      </c>
      <c r="Z704">
        <v>24933.8</v>
      </c>
      <c r="AA704">
        <v>23850</v>
      </c>
      <c r="AB704">
        <v>27899.8</v>
      </c>
      <c r="AC704" s="2">
        <f>(Table2[[#This Row],[Close Price]]/Table2[[#This Row],[Day Low]])-1</f>
        <v>1.2366780206648276E-2</v>
      </c>
      <c r="AD704" s="2">
        <f>(Table2[[#This Row],[Day High]]/Table2[[#This Row],[Close Price]])-1</f>
        <v>1.0981091243431607E-3</v>
      </c>
      <c r="AE704" s="2">
        <f>(Table2[[#This Row],[Close Price]]/Table2[[#This Row],[Current Week Low]])-1</f>
        <v>1.2366780206648276E-2</v>
      </c>
      <c r="AF704" s="2">
        <f>(Table2[[#This Row],[Current Week High]]/Table2[[#This Row],[Close Price]])-1</f>
        <v>1.0981091243431607E-3</v>
      </c>
      <c r="AG704" s="2">
        <f>(Table2[[#This Row],[Close Price]]/Table2[[#This Row],[Current Month Low]])-1</f>
        <v>4.4295597484276694E-2</v>
      </c>
      <c r="AH704" s="2">
        <f>(Table2[[#This Row],[Current Month High]]/Table2[[#This Row],[Close Price]])-1</f>
        <v>0.12018372750833617</v>
      </c>
      <c r="AI704">
        <v>23.412810737780699</v>
      </c>
      <c r="AJ704">
        <v>5.0905063291139196</v>
      </c>
      <c r="AK704" t="str">
        <f>IF(AND(Table2[[#This Row],[20D EMA]]&gt;Table2[[#This Row],[50D EMA]],Table2[[#This Row],[50D EMA]]&gt;Table2[[#This Row],[200D EMA]]),"Uptrend","Downtrend/NoTrend")</f>
        <v>Downtrend/NoTrend</v>
      </c>
      <c r="AL704">
        <v>-0.12</v>
      </c>
      <c r="AM704" t="s">
        <v>10339</v>
      </c>
      <c r="AN704">
        <v>-0.77</v>
      </c>
      <c r="AO704" t="s">
        <v>10339</v>
      </c>
      <c r="AP704">
        <v>-8.9506769076415998E-2</v>
      </c>
      <c r="AQ704">
        <f>(Table2[[#This Row],[Sharpe Ratio]]-AVERAGE(Table2[Sharpe Ratio]))/_xlfn.STDEV.P(Table2[Sharpe Ratio])</f>
        <v>-1.7715594512529313</v>
      </c>
      <c r="AR7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4">
        <f>_xlfn.RANK.AVG(Table2[[#This Row],[1Y Return vs Nifty Z-Score]],Table2[1Y Return vs Nifty Z-Score])</f>
        <v>624</v>
      </c>
      <c r="AT704">
        <f>_xlfn.RANK.AVG(Table2[[#This Row],[6M Return vs Nifty Z-Score]],Table2[6M Return vs Nifty Z-Score])</f>
        <v>599</v>
      </c>
      <c r="AU704">
        <f>_xlfn.RANK.AVG(Table2[[#This Row],[Sharpe Ratio Z-Score]],Table2[Sharpe Ratio Z-Score])</f>
        <v>717</v>
      </c>
      <c r="AV704">
        <f>(Table2[[#This Row],[Rank 1Y]]+Table2[[#This Row],[Rank 6M]]+Table2[[#This Row],[Rank Sharpe]])/3</f>
        <v>646.66666666666663</v>
      </c>
    </row>
    <row r="705" spans="1:48" x14ac:dyDescent="0.3">
      <c r="A705" t="s">
        <v>1480</v>
      </c>
      <c r="B705" t="s">
        <v>1481</v>
      </c>
      <c r="C705" t="s">
        <v>10308</v>
      </c>
      <c r="D705" t="s">
        <v>564</v>
      </c>
      <c r="E705">
        <v>7038.9552450000001</v>
      </c>
      <c r="F705">
        <v>2172.4499999999998</v>
      </c>
      <c r="G705">
        <v>-28.571962955752699</v>
      </c>
      <c r="H705">
        <f>(Table2[[#This Row],[1Y Return vs Nifty]]-AVERAGE(Table2[1Y Return vs Nifty]))/_xlfn.STDEV.P(Table2[1Y Return vs Nifty])</f>
        <v>-0.91039359623509397</v>
      </c>
      <c r="I705">
        <v>-5.7483925766538002</v>
      </c>
      <c r="J705">
        <f>(Table2[[#This Row],[1M Return vs Nifty]]-AVERAGE(Table2[1M Return vs Nifty]))/_xlfn.STDEV.P(Table2[1M Return vs Nifty])</f>
        <v>-0.68481576404235833</v>
      </c>
      <c r="K705">
        <v>-16.351420423164701</v>
      </c>
      <c r="L705">
        <f>(Table2[[#This Row],[6M Return vs Nifty]]-AVERAGE(Table2[6M Return vs Nifty]))/_xlfn.STDEV.P(Table2[6M Return vs Nifty])</f>
        <v>-0.79116304469385801</v>
      </c>
      <c r="M705">
        <v>-1.4809781074785</v>
      </c>
      <c r="N705">
        <f>(Table2[[#This Row],[1W Return vs Nifty]]-AVERAGE(Table2[1W Return vs Nifty]))/_xlfn.STDEV.P(Table2[1W Return vs Nifty])</f>
        <v>-0.47551803748128973</v>
      </c>
      <c r="O705">
        <v>2225.29</v>
      </c>
      <c r="P705">
        <v>2259.4310300676202</v>
      </c>
      <c r="Q705">
        <v>2261.9554462217202</v>
      </c>
      <c r="R705">
        <v>41.589920679077601</v>
      </c>
      <c r="S705" s="2">
        <f>(Table2[[#This Row],[Close Price]]-Table2[[#This Row],[20D EMA]])/Table2[[#This Row],[20D EMA]]</f>
        <v>-2.374521972417085E-2</v>
      </c>
      <c r="T705" s="2">
        <f>(Table2[[#This Row],[Close Price]]-Table2[[#This Row],[50D EMA]])/Table2[[#This Row],[50D EMA]]</f>
        <v>-3.8496873288058377E-2</v>
      </c>
      <c r="U705" s="2">
        <f>(Table2[[#This Row],[Close Price]]-Table2[[#This Row],[200D EMA]])/Table2[[#This Row],[200D EMA]]</f>
        <v>-3.9569942180438029E-2</v>
      </c>
      <c r="V705">
        <v>0.73197072313454004</v>
      </c>
      <c r="W705">
        <v>2165</v>
      </c>
      <c r="X705">
        <v>2209</v>
      </c>
      <c r="Y705">
        <v>2165</v>
      </c>
      <c r="Z705">
        <v>2209</v>
      </c>
      <c r="AA705">
        <v>2089.25</v>
      </c>
      <c r="AB705">
        <v>2549.75</v>
      </c>
      <c r="AC705" s="2">
        <f>(Table2[[#This Row],[Close Price]]/Table2[[#This Row],[Day Low]])-1</f>
        <v>3.4411085450345436E-3</v>
      </c>
      <c r="AD705" s="2">
        <f>(Table2[[#This Row],[Day High]]/Table2[[#This Row],[Close Price]])-1</f>
        <v>1.6824322769223743E-2</v>
      </c>
      <c r="AE705" s="2">
        <f>(Table2[[#This Row],[Close Price]]/Table2[[#This Row],[Current Week Low]])-1</f>
        <v>3.4411085450345436E-3</v>
      </c>
      <c r="AF705" s="2">
        <f>(Table2[[#This Row],[Current Week High]]/Table2[[#This Row],[Close Price]])-1</f>
        <v>1.6824322769223743E-2</v>
      </c>
      <c r="AG705" s="2">
        <f>(Table2[[#This Row],[Close Price]]/Table2[[#This Row],[Current Month Low]])-1</f>
        <v>3.9822902955606088E-2</v>
      </c>
      <c r="AH705" s="2">
        <f>(Table2[[#This Row],[Current Month High]]/Table2[[#This Row],[Close Price]])-1</f>
        <v>0.17367488319639124</v>
      </c>
      <c r="AI705">
        <v>25.894727151372798</v>
      </c>
      <c r="AJ705">
        <v>10.8392857142856</v>
      </c>
      <c r="AK705" t="str">
        <f>IF(AND(Table2[[#This Row],[20D EMA]]&gt;Table2[[#This Row],[50D EMA]],Table2[[#This Row],[50D EMA]]&gt;Table2[[#This Row],[200D EMA]]),"Uptrend","Downtrend/NoTrend")</f>
        <v>Downtrend/NoTrend</v>
      </c>
      <c r="AL705">
        <v>-0.06</v>
      </c>
      <c r="AM705" t="s">
        <v>10339</v>
      </c>
      <c r="AN705">
        <v>-9.0500000000000007</v>
      </c>
      <c r="AO705" t="s">
        <v>10339</v>
      </c>
      <c r="AP705">
        <v>-9.5998038516897005E-2</v>
      </c>
      <c r="AQ705">
        <f>(Table2[[#This Row],[Sharpe Ratio]]-AVERAGE(Table2[Sharpe Ratio]))/_xlfn.STDEV.P(Table2[Sharpe Ratio])</f>
        <v>-1.8455994945769369</v>
      </c>
      <c r="AR7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5">
        <f>_xlfn.RANK.AVG(Table2[[#This Row],[1Y Return vs Nifty Z-Score]],Table2[1Y Return vs Nifty Z-Score])</f>
        <v>636</v>
      </c>
      <c r="AT705">
        <f>_xlfn.RANK.AVG(Table2[[#This Row],[6M Return vs Nifty Z-Score]],Table2[6M Return vs Nifty Z-Score])</f>
        <v>584</v>
      </c>
      <c r="AU705">
        <f>_xlfn.RANK.AVG(Table2[[#This Row],[Sharpe Ratio Z-Score]],Table2[Sharpe Ratio Z-Score])</f>
        <v>721</v>
      </c>
      <c r="AV705">
        <f>(Table2[[#This Row],[Rank 1Y]]+Table2[[#This Row],[Rank 6M]]+Table2[[#This Row],[Rank Sharpe]])/3</f>
        <v>647</v>
      </c>
    </row>
    <row r="706" spans="1:48" x14ac:dyDescent="0.3">
      <c r="A706" t="s">
        <v>851</v>
      </c>
      <c r="B706" t="s">
        <v>852</v>
      </c>
      <c r="C706" t="s">
        <v>10304</v>
      </c>
      <c r="D706" t="s">
        <v>555</v>
      </c>
      <c r="E706">
        <v>18646.775503199999</v>
      </c>
      <c r="F706">
        <v>1450.8</v>
      </c>
      <c r="G706">
        <v>-44.1751948994457</v>
      </c>
      <c r="H706">
        <f>(Table2[[#This Row],[1Y Return vs Nifty]]-AVERAGE(Table2[1Y Return vs Nifty]))/_xlfn.STDEV.P(Table2[1Y Return vs Nifty])</f>
        <v>-1.1578438790188659</v>
      </c>
      <c r="I706">
        <v>-9.5078506528321203</v>
      </c>
      <c r="J706">
        <f>(Table2[[#This Row],[1M Return vs Nifty]]-AVERAGE(Table2[1M Return vs Nifty]))/_xlfn.STDEV.P(Table2[1M Return vs Nifty])</f>
        <v>-1.0384321582444784</v>
      </c>
      <c r="K706">
        <v>-11.4998108353816</v>
      </c>
      <c r="L706">
        <f>(Table2[[#This Row],[6M Return vs Nifty]]-AVERAGE(Table2[6M Return vs Nifty]))/_xlfn.STDEV.P(Table2[6M Return vs Nifty])</f>
        <v>-0.62468878306361542</v>
      </c>
      <c r="M706">
        <v>9.3347462480033006E-2</v>
      </c>
      <c r="N706">
        <f>(Table2[[#This Row],[1W Return vs Nifty]]-AVERAGE(Table2[1W Return vs Nifty]))/_xlfn.STDEV.P(Table2[1W Return vs Nifty])</f>
        <v>-0.1384505615813163</v>
      </c>
      <c r="O706">
        <v>1467.3</v>
      </c>
      <c r="P706">
        <v>1476.77846900229</v>
      </c>
      <c r="Q706">
        <v>1484.5214493588301</v>
      </c>
      <c r="R706">
        <v>47.731769708667201</v>
      </c>
      <c r="S706" s="2">
        <f>(Table2[[#This Row],[Close Price]]-Table2[[#This Row],[20D EMA]])/Table2[[#This Row],[20D EMA]]</f>
        <v>-1.1245144142302188E-2</v>
      </c>
      <c r="T706" s="2">
        <f>(Table2[[#This Row],[Close Price]]-Table2[[#This Row],[50D EMA]])/Table2[[#This Row],[50D EMA]]</f>
        <v>-1.7591310780581085E-2</v>
      </c>
      <c r="U706" s="2">
        <f>(Table2[[#This Row],[Close Price]]-Table2[[#This Row],[200D EMA]])/Table2[[#This Row],[200D EMA]]</f>
        <v>-2.2715366876911426E-2</v>
      </c>
      <c r="V706">
        <v>0.61902188700023697</v>
      </c>
      <c r="W706">
        <v>1446.7</v>
      </c>
      <c r="X706">
        <v>1459.95</v>
      </c>
      <c r="Y706">
        <v>1446.7</v>
      </c>
      <c r="Z706">
        <v>1459.95</v>
      </c>
      <c r="AA706">
        <v>1384.25</v>
      </c>
      <c r="AB706">
        <v>1628</v>
      </c>
      <c r="AC706" s="2">
        <f>(Table2[[#This Row],[Close Price]]/Table2[[#This Row],[Day Low]])-1</f>
        <v>2.8340360821179633E-3</v>
      </c>
      <c r="AD706" s="2">
        <f>(Table2[[#This Row],[Day High]]/Table2[[#This Row],[Close Price]])-1</f>
        <v>6.3068651778330764E-3</v>
      </c>
      <c r="AE706" s="2">
        <f>(Table2[[#This Row],[Close Price]]/Table2[[#This Row],[Current Week Low]])-1</f>
        <v>2.8340360821179633E-3</v>
      </c>
      <c r="AF706" s="2">
        <f>(Table2[[#This Row],[Current Week High]]/Table2[[#This Row],[Close Price]])-1</f>
        <v>6.3068651778330764E-3</v>
      </c>
      <c r="AG706" s="2">
        <f>(Table2[[#This Row],[Close Price]]/Table2[[#This Row],[Current Month Low]])-1</f>
        <v>4.8076575763048579E-2</v>
      </c>
      <c r="AH706" s="2">
        <f>(Table2[[#This Row],[Current Month High]]/Table2[[#This Row],[Close Price]])-1</f>
        <v>0.12213950923628336</v>
      </c>
      <c r="AI706">
        <v>20.550730631375799</v>
      </c>
      <c r="AJ706">
        <v>14.326241134751699</v>
      </c>
      <c r="AK706" t="str">
        <f>IF(AND(Table2[[#This Row],[20D EMA]]&gt;Table2[[#This Row],[50D EMA]],Table2[[#This Row],[50D EMA]]&gt;Table2[[#This Row],[200D EMA]]),"Uptrend","Downtrend/NoTrend")</f>
        <v>Downtrend/NoTrend</v>
      </c>
      <c r="AL706">
        <v>-0.08</v>
      </c>
      <c r="AM706" t="s">
        <v>10339</v>
      </c>
      <c r="AN706">
        <v>-1.03</v>
      </c>
      <c r="AO706" t="s">
        <v>10339</v>
      </c>
      <c r="AP706">
        <v>-0.10212162225422</v>
      </c>
      <c r="AQ706">
        <f>(Table2[[#This Row],[Sharpe Ratio]]-AVERAGE(Table2[Sharpe Ratio]))/_xlfn.STDEV.P(Table2[Sharpe Ratio])</f>
        <v>-1.9154456794205554</v>
      </c>
      <c r="AR7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6">
        <f>_xlfn.RANK.AVG(Table2[[#This Row],[1Y Return vs Nifty Z-Score]],Table2[1Y Return vs Nifty Z-Score])</f>
        <v>700</v>
      </c>
      <c r="AT706">
        <f>_xlfn.RANK.AVG(Table2[[#This Row],[6M Return vs Nifty Z-Score]],Table2[6M Return vs Nifty Z-Score])</f>
        <v>529</v>
      </c>
      <c r="AU706">
        <f>_xlfn.RANK.AVG(Table2[[#This Row],[Sharpe Ratio Z-Score]],Table2[Sharpe Ratio Z-Score])</f>
        <v>722</v>
      </c>
      <c r="AV706">
        <f>(Table2[[#This Row],[Rank 1Y]]+Table2[[#This Row],[Rank 6M]]+Table2[[#This Row],[Rank Sharpe]])/3</f>
        <v>650.33333333333337</v>
      </c>
    </row>
    <row r="707" spans="1:48" x14ac:dyDescent="0.3">
      <c r="A707" t="s">
        <v>2053</v>
      </c>
      <c r="B707" t="s">
        <v>2054</v>
      </c>
      <c r="C707" t="s">
        <v>10305</v>
      </c>
      <c r="D707" t="s">
        <v>89</v>
      </c>
      <c r="E707">
        <v>3104.8919085000002</v>
      </c>
      <c r="F707">
        <v>721.65</v>
      </c>
      <c r="G707">
        <v>-59.079045243004103</v>
      </c>
      <c r="H707">
        <f>(Table2[[#This Row],[1Y Return vs Nifty]]-AVERAGE(Table2[1Y Return vs Nifty]))/_xlfn.STDEV.P(Table2[1Y Return vs Nifty])</f>
        <v>-1.3942027305304756</v>
      </c>
      <c r="I707">
        <v>-9.0618676413181394</v>
      </c>
      <c r="J707">
        <f>(Table2[[#This Row],[1M Return vs Nifty]]-AVERAGE(Table2[1M Return vs Nifty]))/_xlfn.STDEV.P(Table2[1M Return vs Nifty])</f>
        <v>-0.99648278649691691</v>
      </c>
      <c r="K707">
        <v>-26.330979192824</v>
      </c>
      <c r="L707">
        <f>(Table2[[#This Row],[6M Return vs Nifty]]-AVERAGE(Table2[6M Return vs Nifty]))/_xlfn.STDEV.P(Table2[6M Return vs Nifty])</f>
        <v>-1.1335936643706939</v>
      </c>
      <c r="M707">
        <v>3.3354485578780602</v>
      </c>
      <c r="N707">
        <f>(Table2[[#This Row],[1W Return vs Nifty]]-AVERAGE(Table2[1W Return vs Nifty]))/_xlfn.STDEV.P(Table2[1W Return vs Nifty])</f>
        <v>0.55569228516615532</v>
      </c>
      <c r="O707">
        <v>721.96</v>
      </c>
      <c r="P707">
        <v>739.33860743034495</v>
      </c>
      <c r="Q707">
        <v>789.20204415626404</v>
      </c>
      <c r="R707">
        <v>54.197438094304303</v>
      </c>
      <c r="S707" s="2">
        <f>(Table2[[#This Row],[Close Price]]-Table2[[#This Row],[20D EMA]])/Table2[[#This Row],[20D EMA]]</f>
        <v>-4.2938666962166755E-4</v>
      </c>
      <c r="T707" s="2">
        <f>(Table2[[#This Row],[Close Price]]-Table2[[#This Row],[50D EMA]])/Table2[[#This Row],[50D EMA]]</f>
        <v>-2.3924907008202548E-2</v>
      </c>
      <c r="U707" s="2">
        <f>(Table2[[#This Row],[Close Price]]-Table2[[#This Row],[200D EMA]])/Table2[[#This Row],[200D EMA]]</f>
        <v>-8.5595374031860183E-2</v>
      </c>
      <c r="V707">
        <v>0.31995591063877399</v>
      </c>
      <c r="W707">
        <v>720</v>
      </c>
      <c r="X707">
        <v>740</v>
      </c>
      <c r="Y707">
        <v>720</v>
      </c>
      <c r="Z707">
        <v>740</v>
      </c>
      <c r="AA707">
        <v>665</v>
      </c>
      <c r="AB707">
        <v>757.95</v>
      </c>
      <c r="AC707" s="2">
        <f>(Table2[[#This Row],[Close Price]]/Table2[[#This Row],[Day Low]])-1</f>
        <v>2.2916666666665808E-3</v>
      </c>
      <c r="AD707" s="2">
        <f>(Table2[[#This Row],[Day High]]/Table2[[#This Row],[Close Price]])-1</f>
        <v>2.5427838980115025E-2</v>
      </c>
      <c r="AE707" s="2">
        <f>(Table2[[#This Row],[Close Price]]/Table2[[#This Row],[Current Week Low]])-1</f>
        <v>2.2916666666665808E-3</v>
      </c>
      <c r="AF707" s="2">
        <f>(Table2[[#This Row],[Current Week High]]/Table2[[#This Row],[Close Price]])-1</f>
        <v>2.5427838980115025E-2</v>
      </c>
      <c r="AG707" s="2">
        <f>(Table2[[#This Row],[Close Price]]/Table2[[#This Row],[Current Month Low]])-1</f>
        <v>8.5187969924811924E-2</v>
      </c>
      <c r="AH707" s="2">
        <f>(Table2[[#This Row],[Current Month High]]/Table2[[#This Row],[Close Price]])-1</f>
        <v>5.0301392641862508E-2</v>
      </c>
      <c r="AI707">
        <v>45.777038730686598</v>
      </c>
      <c r="AJ707">
        <v>16.620879120879099</v>
      </c>
      <c r="AK707" t="str">
        <f>IF(AND(Table2[[#This Row],[20D EMA]]&gt;Table2[[#This Row],[50D EMA]],Table2[[#This Row],[50D EMA]]&gt;Table2[[#This Row],[200D EMA]]),"Uptrend","Downtrend/NoTrend")</f>
        <v>Downtrend/NoTrend</v>
      </c>
      <c r="AL707">
        <v>0.01</v>
      </c>
      <c r="AM707" t="s">
        <v>10340</v>
      </c>
      <c r="AN707">
        <v>1.49</v>
      </c>
      <c r="AO707" t="s">
        <v>10340</v>
      </c>
      <c r="AQ707">
        <f>(Table2[[#This Row],[Sharpe Ratio]]-AVERAGE(Table2[Sharpe Ratio]))/_xlfn.STDEV.P(Table2[Sharpe Ratio])</f>
        <v>-0.75063663777647549</v>
      </c>
      <c r="AR7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7">
        <f>_xlfn.RANK.AVG(Table2[[#This Row],[1Y Return vs Nifty Z-Score]],Table2[1Y Return vs Nifty Z-Score])</f>
        <v>729</v>
      </c>
      <c r="AT707">
        <f>_xlfn.RANK.AVG(Table2[[#This Row],[6M Return vs Nifty Z-Score]],Table2[6M Return vs Nifty Z-Score])</f>
        <v>675</v>
      </c>
      <c r="AU707">
        <f>_xlfn.RANK.AVG(Table2[[#This Row],[Sharpe Ratio Z-Score]],Table2[Sharpe Ratio Z-Score])</f>
        <v>547.5</v>
      </c>
      <c r="AV707">
        <f>(Table2[[#This Row],[Rank 1Y]]+Table2[[#This Row],[Rank 6M]]+Table2[[#This Row],[Rank Sharpe]])/3</f>
        <v>650.5</v>
      </c>
    </row>
    <row r="708" spans="1:48" x14ac:dyDescent="0.3">
      <c r="A708" t="s">
        <v>590</v>
      </c>
      <c r="B708" t="s">
        <v>591</v>
      </c>
      <c r="C708" t="s">
        <v>10295</v>
      </c>
      <c r="D708" t="s">
        <v>24</v>
      </c>
      <c r="E708">
        <v>32229.08432555</v>
      </c>
      <c r="F708">
        <v>200.06</v>
      </c>
      <c r="G708">
        <v>-44.650485698665499</v>
      </c>
      <c r="H708">
        <f>(Table2[[#This Row],[1Y Return vs Nifty]]-AVERAGE(Table2[1Y Return vs Nifty]))/_xlfn.STDEV.P(Table2[1Y Return vs Nifty])</f>
        <v>-1.165381473992515</v>
      </c>
      <c r="I708">
        <v>7.5692977244067103</v>
      </c>
      <c r="J708">
        <f>(Table2[[#This Row],[1M Return vs Nifty]]-AVERAGE(Table2[1M Return vs Nifty]))/_xlfn.STDEV.P(Table2[1M Return vs Nifty])</f>
        <v>0.56785244715601224</v>
      </c>
      <c r="K708">
        <v>-14.311036073848999</v>
      </c>
      <c r="L708">
        <f>(Table2[[#This Row],[6M Return vs Nifty]]-AVERAGE(Table2[6M Return vs Nifty]))/_xlfn.STDEV.P(Table2[6M Return vs Nifty])</f>
        <v>-0.72115092359294219</v>
      </c>
      <c r="M708">
        <v>2.93662508249137</v>
      </c>
      <c r="N708">
        <f>(Table2[[#This Row],[1W Return vs Nifty]]-AVERAGE(Table2[1W Return vs Nifty]))/_xlfn.STDEV.P(Table2[1W Return vs Nifty])</f>
        <v>0.47030307168740354</v>
      </c>
      <c r="O708">
        <v>199.83</v>
      </c>
      <c r="P708">
        <v>198.97435590949701</v>
      </c>
      <c r="Q708">
        <v>205.38502222990601</v>
      </c>
      <c r="R708">
        <v>50.840049070658097</v>
      </c>
      <c r="S708" s="2">
        <f>(Table2[[#This Row],[Close Price]]-Table2[[#This Row],[20D EMA]])/Table2[[#This Row],[20D EMA]]</f>
        <v>1.1509783315817933E-3</v>
      </c>
      <c r="T708" s="2">
        <f>(Table2[[#This Row],[Close Price]]-Table2[[#This Row],[50D EMA]])/Table2[[#This Row],[50D EMA]]</f>
        <v>5.4562010543549545E-3</v>
      </c>
      <c r="U708" s="2">
        <f>(Table2[[#This Row],[Close Price]]-Table2[[#This Row],[200D EMA]])/Table2[[#This Row],[200D EMA]]</f>
        <v>-2.5927023168930169E-2</v>
      </c>
      <c r="V708">
        <v>0.67392911761980201</v>
      </c>
      <c r="W708">
        <v>199.61</v>
      </c>
      <c r="X708">
        <v>203</v>
      </c>
      <c r="Y708">
        <v>199.61</v>
      </c>
      <c r="Z708">
        <v>203</v>
      </c>
      <c r="AA708">
        <v>189.5</v>
      </c>
      <c r="AB708">
        <v>218.49</v>
      </c>
      <c r="AC708" s="2">
        <f>(Table2[[#This Row],[Close Price]]/Table2[[#This Row],[Day Low]])-1</f>
        <v>2.2543960723409029E-3</v>
      </c>
      <c r="AD708" s="2">
        <f>(Table2[[#This Row],[Day High]]/Table2[[#This Row],[Close Price]])-1</f>
        <v>1.469559132260323E-2</v>
      </c>
      <c r="AE708" s="2">
        <f>(Table2[[#This Row],[Close Price]]/Table2[[#This Row],[Current Week Low]])-1</f>
        <v>2.2543960723409029E-3</v>
      </c>
      <c r="AF708" s="2">
        <f>(Table2[[#This Row],[Current Week High]]/Table2[[#This Row],[Close Price]])-1</f>
        <v>1.469559132260323E-2</v>
      </c>
      <c r="AG708" s="2">
        <f>(Table2[[#This Row],[Close Price]]/Table2[[#This Row],[Current Month Low]])-1</f>
        <v>5.5725593667546258E-2</v>
      </c>
      <c r="AH708" s="2">
        <f>(Table2[[#This Row],[Current Month High]]/Table2[[#This Row],[Close Price]])-1</f>
        <v>9.2122363291012643E-2</v>
      </c>
      <c r="AI708">
        <v>31.510546835949199</v>
      </c>
      <c r="AJ708">
        <v>18.273721548920999</v>
      </c>
      <c r="AK708" t="str">
        <f>IF(AND(Table2[[#This Row],[20D EMA]]&gt;Table2[[#This Row],[50D EMA]],Table2[[#This Row],[50D EMA]]&gt;Table2[[#This Row],[200D EMA]]),"Uptrend","Downtrend/NoTrend")</f>
        <v>Downtrend/NoTrend</v>
      </c>
      <c r="AL708">
        <v>0.01</v>
      </c>
      <c r="AM708" t="s">
        <v>10340</v>
      </c>
      <c r="AN708">
        <v>-1.74</v>
      </c>
      <c r="AO708" t="s">
        <v>10339</v>
      </c>
      <c r="AP708">
        <v>-7.3041821683048E-2</v>
      </c>
      <c r="AQ708">
        <f>(Table2[[#This Row],[Sharpe Ratio]]-AVERAGE(Table2[Sharpe Ratio]))/_xlfn.STDEV.P(Table2[Sharpe Ratio])</f>
        <v>-1.5837586783054896</v>
      </c>
      <c r="AR7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8">
        <f>_xlfn.RANK.AVG(Table2[[#This Row],[1Y Return vs Nifty Z-Score]],Table2[1Y Return vs Nifty Z-Score])</f>
        <v>703</v>
      </c>
      <c r="AT708">
        <f>_xlfn.RANK.AVG(Table2[[#This Row],[6M Return vs Nifty Z-Score]],Table2[6M Return vs Nifty Z-Score])</f>
        <v>558</v>
      </c>
      <c r="AU708">
        <f>_xlfn.RANK.AVG(Table2[[#This Row],[Sharpe Ratio Z-Score]],Table2[Sharpe Ratio Z-Score])</f>
        <v>694</v>
      </c>
      <c r="AV708">
        <f>(Table2[[#This Row],[Rank 1Y]]+Table2[[#This Row],[Rank 6M]]+Table2[[#This Row],[Rank Sharpe]])/3</f>
        <v>651.66666666666663</v>
      </c>
    </row>
    <row r="709" spans="1:48" x14ac:dyDescent="0.3">
      <c r="A709" t="s">
        <v>2274</v>
      </c>
      <c r="B709" t="s">
        <v>2275</v>
      </c>
      <c r="C709" t="s">
        <v>10301</v>
      </c>
      <c r="D709" t="s">
        <v>1566</v>
      </c>
      <c r="E709">
        <v>2471.5884179999998</v>
      </c>
      <c r="F709">
        <v>598</v>
      </c>
      <c r="G709">
        <v>-46.392303075360701</v>
      </c>
      <c r="H709">
        <f>(Table2[[#This Row],[1Y Return vs Nifty]]-AVERAGE(Table2[1Y Return vs Nifty]))/_xlfn.STDEV.P(Table2[1Y Return vs Nifty])</f>
        <v>-1.1930048025424143</v>
      </c>
      <c r="I709">
        <v>-5.9214957866640603</v>
      </c>
      <c r="J709">
        <f>(Table2[[#This Row],[1M Return vs Nifty]]-AVERAGE(Table2[1M Return vs Nifty]))/_xlfn.STDEV.P(Table2[1M Return vs Nifty])</f>
        <v>-0.70109793336258808</v>
      </c>
      <c r="K709">
        <v>-31.212401603966601</v>
      </c>
      <c r="L709">
        <f>(Table2[[#This Row],[6M Return vs Nifty]]-AVERAGE(Table2[6M Return vs Nifty]))/_xlfn.STDEV.P(Table2[6M Return vs Nifty])</f>
        <v>-1.3010908994422421</v>
      </c>
      <c r="M709">
        <v>8.2744039089580106</v>
      </c>
      <c r="N709">
        <f>(Table2[[#This Row],[1W Return vs Nifty]]-AVERAGE(Table2[1W Return vs Nifty]))/_xlfn.STDEV.P(Table2[1W Return vs Nifty])</f>
        <v>1.6131363396478688</v>
      </c>
      <c r="O709">
        <v>605.07000000000005</v>
      </c>
      <c r="P709">
        <v>640.39729977046397</v>
      </c>
      <c r="Q709">
        <v>699.205731895035</v>
      </c>
      <c r="R709">
        <v>49.799501343965403</v>
      </c>
      <c r="S709" s="2">
        <f>(Table2[[#This Row],[Close Price]]-Table2[[#This Row],[20D EMA]])/Table2[[#This Row],[20D EMA]]</f>
        <v>-1.1684598476209446E-2</v>
      </c>
      <c r="T709" s="2">
        <f>(Table2[[#This Row],[Close Price]]-Table2[[#This Row],[50D EMA]])/Table2[[#This Row],[50D EMA]]</f>
        <v>-6.6204682289666639E-2</v>
      </c>
      <c r="U709" s="2">
        <f>(Table2[[#This Row],[Close Price]]-Table2[[#This Row],[200D EMA]])/Table2[[#This Row],[200D EMA]]</f>
        <v>-0.14474385331587647</v>
      </c>
      <c r="V709">
        <v>1.28133280967924</v>
      </c>
      <c r="W709">
        <v>590.6</v>
      </c>
      <c r="X709">
        <v>616.75</v>
      </c>
      <c r="Y709">
        <v>590.6</v>
      </c>
      <c r="Z709">
        <v>616.75</v>
      </c>
      <c r="AA709">
        <v>541.20000000000005</v>
      </c>
      <c r="AB709">
        <v>649.54999999999995</v>
      </c>
      <c r="AC709" s="2">
        <f>(Table2[[#This Row],[Close Price]]/Table2[[#This Row],[Day Low]])-1</f>
        <v>1.2529630883846954E-2</v>
      </c>
      <c r="AD709" s="2">
        <f>(Table2[[#This Row],[Day High]]/Table2[[#This Row],[Close Price]])-1</f>
        <v>3.1354515050167286E-2</v>
      </c>
      <c r="AE709" s="2">
        <f>(Table2[[#This Row],[Close Price]]/Table2[[#This Row],[Current Week Low]])-1</f>
        <v>1.2529630883846954E-2</v>
      </c>
      <c r="AF709" s="2">
        <f>(Table2[[#This Row],[Current Week High]]/Table2[[#This Row],[Close Price]])-1</f>
        <v>3.1354515050167286E-2</v>
      </c>
      <c r="AG709" s="2">
        <f>(Table2[[#This Row],[Close Price]]/Table2[[#This Row],[Current Month Low]])-1</f>
        <v>0.104951958610495</v>
      </c>
      <c r="AH709" s="2">
        <f>(Table2[[#This Row],[Current Month High]]/Table2[[#This Row],[Close Price]])-1</f>
        <v>8.620401337792627E-2</v>
      </c>
      <c r="AI709">
        <v>51.3377926421404</v>
      </c>
      <c r="AJ709">
        <v>10.4951958610494</v>
      </c>
      <c r="AK709" t="str">
        <f>IF(AND(Table2[[#This Row],[20D EMA]]&gt;Table2[[#This Row],[50D EMA]],Table2[[#This Row],[50D EMA]]&gt;Table2[[#This Row],[200D EMA]]),"Uptrend","Downtrend/NoTrend")</f>
        <v>Downtrend/NoTrend</v>
      </c>
      <c r="AL709">
        <v>-0.18</v>
      </c>
      <c r="AM709" t="s">
        <v>10339</v>
      </c>
      <c r="AN709">
        <v>-0.97</v>
      </c>
      <c r="AO709" t="s">
        <v>10339</v>
      </c>
      <c r="AQ709">
        <f>(Table2[[#This Row],[Sharpe Ratio]]-AVERAGE(Table2[Sharpe Ratio]))/_xlfn.STDEV.P(Table2[Sharpe Ratio])</f>
        <v>-0.75063663777647549</v>
      </c>
      <c r="AR7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9">
        <f>_xlfn.RANK.AVG(Table2[[#This Row],[1Y Return vs Nifty Z-Score]],Table2[1Y Return vs Nifty Z-Score])</f>
        <v>708</v>
      </c>
      <c r="AT709">
        <f>_xlfn.RANK.AVG(Table2[[#This Row],[6M Return vs Nifty Z-Score]],Table2[6M Return vs Nifty Z-Score])</f>
        <v>703</v>
      </c>
      <c r="AU709">
        <f>_xlfn.RANK.AVG(Table2[[#This Row],[Sharpe Ratio Z-Score]],Table2[Sharpe Ratio Z-Score])</f>
        <v>547.5</v>
      </c>
      <c r="AV709">
        <f>(Table2[[#This Row],[Rank 1Y]]+Table2[[#This Row],[Rank 6M]]+Table2[[#This Row],[Rank Sharpe]])/3</f>
        <v>652.83333333333337</v>
      </c>
    </row>
    <row r="710" spans="1:48" x14ac:dyDescent="0.3">
      <c r="A710" t="s">
        <v>1504</v>
      </c>
      <c r="B710" t="s">
        <v>1505</v>
      </c>
      <c r="C710" t="s">
        <v>10297</v>
      </c>
      <c r="D710" t="s">
        <v>364</v>
      </c>
      <c r="E710">
        <v>6824.3521299800004</v>
      </c>
      <c r="F710">
        <v>298.14999999999998</v>
      </c>
      <c r="G710">
        <v>-54.0691504911563</v>
      </c>
      <c r="H710">
        <f>(Table2[[#This Row],[1Y Return vs Nifty]]-AVERAGE(Table2[1Y Return vs Nifty]))/_xlfn.STDEV.P(Table2[1Y Return vs Nifty])</f>
        <v>-1.3147512503797383</v>
      </c>
      <c r="I710">
        <v>-3.88794424973482</v>
      </c>
      <c r="J710">
        <f>(Table2[[#This Row],[1M Return vs Nifty]]-AVERAGE(Table2[1M Return vs Nifty]))/_xlfn.STDEV.P(Table2[1M Return vs Nifty])</f>
        <v>-0.50982111969903576</v>
      </c>
      <c r="K710">
        <v>-24.8081111702611</v>
      </c>
      <c r="L710">
        <f>(Table2[[#This Row],[6M Return vs Nifty]]-AVERAGE(Table2[6M Return vs Nifty]))/_xlfn.STDEV.P(Table2[6M Return vs Nifty])</f>
        <v>-1.0813391857220296</v>
      </c>
      <c r="M710">
        <v>-0.49216250817581803</v>
      </c>
      <c r="N710">
        <f>(Table2[[#This Row],[1W Return vs Nifty]]-AVERAGE(Table2[1W Return vs Nifty]))/_xlfn.STDEV.P(Table2[1W Return vs Nifty])</f>
        <v>-0.26380987206271406</v>
      </c>
      <c r="O710">
        <v>295.10000000000002</v>
      </c>
      <c r="P710">
        <v>297.224315811731</v>
      </c>
      <c r="Q710">
        <v>316.76589219807897</v>
      </c>
      <c r="R710">
        <v>60.2540353016105</v>
      </c>
      <c r="S710" s="2">
        <f>(Table2[[#This Row],[Close Price]]-Table2[[#This Row],[20D EMA]])/Table2[[#This Row],[20D EMA]]</f>
        <v>1.0335479498474938E-2</v>
      </c>
      <c r="T710" s="2">
        <f>(Table2[[#This Row],[Close Price]]-Table2[[#This Row],[50D EMA]])/Table2[[#This Row],[50D EMA]]</f>
        <v>3.1144295369673748E-3</v>
      </c>
      <c r="U710" s="2">
        <f>(Table2[[#This Row],[Close Price]]-Table2[[#This Row],[200D EMA]])/Table2[[#This Row],[200D EMA]]</f>
        <v>-5.8768613214323494E-2</v>
      </c>
      <c r="V710">
        <v>0.46471157711817201</v>
      </c>
      <c r="W710">
        <v>296.60000000000002</v>
      </c>
      <c r="X710">
        <v>301.5</v>
      </c>
      <c r="Y710">
        <v>296.60000000000002</v>
      </c>
      <c r="Z710">
        <v>301.5</v>
      </c>
      <c r="AA710">
        <v>275</v>
      </c>
      <c r="AB710">
        <v>305.39999999999998</v>
      </c>
      <c r="AC710" s="2">
        <f>(Table2[[#This Row],[Close Price]]/Table2[[#This Row],[Day Low]])-1</f>
        <v>5.2258934592042117E-3</v>
      </c>
      <c r="AD710" s="2">
        <f>(Table2[[#This Row],[Day High]]/Table2[[#This Row],[Close Price]])-1</f>
        <v>1.1235955056179803E-2</v>
      </c>
      <c r="AE710" s="2">
        <f>(Table2[[#This Row],[Close Price]]/Table2[[#This Row],[Current Week Low]])-1</f>
        <v>5.2258934592042117E-3</v>
      </c>
      <c r="AF710" s="2">
        <f>(Table2[[#This Row],[Current Week High]]/Table2[[#This Row],[Close Price]])-1</f>
        <v>1.1235955056179803E-2</v>
      </c>
      <c r="AG710" s="2">
        <f>(Table2[[#This Row],[Close Price]]/Table2[[#This Row],[Current Month Low]])-1</f>
        <v>8.4181818181818135E-2</v>
      </c>
      <c r="AH710" s="2">
        <f>(Table2[[#This Row],[Current Month High]]/Table2[[#This Row],[Close Price]])-1</f>
        <v>2.4316619151433905E-2</v>
      </c>
      <c r="AI710">
        <v>57.940633909106097</v>
      </c>
      <c r="AJ710">
        <v>15.4948673251985</v>
      </c>
      <c r="AK710" t="str">
        <f>IF(AND(Table2[[#This Row],[20D EMA]]&gt;Table2[[#This Row],[50D EMA]],Table2[[#This Row],[50D EMA]]&gt;Table2[[#This Row],[200D EMA]]),"Uptrend","Downtrend/NoTrend")</f>
        <v>Downtrend/NoTrend</v>
      </c>
      <c r="AL710">
        <v>0</v>
      </c>
      <c r="AM710" t="s">
        <v>10341</v>
      </c>
      <c r="AN710">
        <v>6.54</v>
      </c>
      <c r="AO710" t="s">
        <v>10340</v>
      </c>
      <c r="AP710">
        <v>-1.6079084552E-3</v>
      </c>
      <c r="AQ710">
        <f>(Table2[[#This Row],[Sharpe Ratio]]-AVERAGE(Table2[Sharpe Ratio]))/_xlfn.STDEV.P(Table2[Sharpe Ratio])</f>
        <v>-0.76897659620457925</v>
      </c>
      <c r="AR7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0">
        <f>_xlfn.RANK.AVG(Table2[[#This Row],[1Y Return vs Nifty Z-Score]],Table2[1Y Return vs Nifty Z-Score])</f>
        <v>723</v>
      </c>
      <c r="AT710">
        <f>_xlfn.RANK.AVG(Table2[[#This Row],[6M Return vs Nifty Z-Score]],Table2[6M Return vs Nifty Z-Score])</f>
        <v>665</v>
      </c>
      <c r="AU710">
        <f>_xlfn.RANK.AVG(Table2[[#This Row],[Sharpe Ratio Z-Score]],Table2[Sharpe Ratio Z-Score])</f>
        <v>576</v>
      </c>
      <c r="AV710">
        <f>(Table2[[#This Row],[Rank 1Y]]+Table2[[#This Row],[Rank 6M]]+Table2[[#This Row],[Rank Sharpe]])/3</f>
        <v>654.66666666666663</v>
      </c>
    </row>
    <row r="711" spans="1:48" x14ac:dyDescent="0.3">
      <c r="A711" t="s">
        <v>2149</v>
      </c>
      <c r="B711" t="s">
        <v>2150</v>
      </c>
      <c r="C711" t="s">
        <v>10304</v>
      </c>
      <c r="D711" t="s">
        <v>1185</v>
      </c>
      <c r="E711">
        <v>2755.2156134500001</v>
      </c>
      <c r="F711">
        <v>381.1</v>
      </c>
      <c r="G711">
        <v>-61.133412118667202</v>
      </c>
      <c r="H711">
        <f>(Table2[[#This Row],[1Y Return vs Nifty]]-AVERAGE(Table2[1Y Return vs Nifty]))/_xlfn.STDEV.P(Table2[1Y Return vs Nifty])</f>
        <v>-1.4267827540896287</v>
      </c>
      <c r="I711">
        <v>-14.413036918520101</v>
      </c>
      <c r="J711">
        <f>(Table2[[#This Row],[1M Return vs Nifty]]-AVERAGE(Table2[1M Return vs Nifty]))/_xlfn.STDEV.P(Table2[1M Return vs Nifty])</f>
        <v>-1.4998162846304834</v>
      </c>
      <c r="K711">
        <v>-21.983131784562499</v>
      </c>
      <c r="L711">
        <f>(Table2[[#This Row],[6M Return vs Nifty]]-AVERAGE(Table2[6M Return vs Nifty]))/_xlfn.STDEV.P(Table2[6M Return vs Nifty])</f>
        <v>-0.98440509635526252</v>
      </c>
      <c r="M711">
        <v>4.1852812150599297</v>
      </c>
      <c r="N711">
        <f>(Table2[[#This Row],[1W Return vs Nifty]]-AVERAGE(Table2[1W Return vs Nifty]))/_xlfn.STDEV.P(Table2[1W Return vs Nifty])</f>
        <v>0.73764381676784618</v>
      </c>
      <c r="O711">
        <v>401.98</v>
      </c>
      <c r="P711">
        <v>411.67146857504798</v>
      </c>
      <c r="Q711">
        <v>427.47532810181002</v>
      </c>
      <c r="R711">
        <v>38.024367878454797</v>
      </c>
      <c r="S711" s="2">
        <f>(Table2[[#This Row],[Close Price]]-Table2[[#This Row],[20D EMA]])/Table2[[#This Row],[20D EMA]]</f>
        <v>-5.1942882730484093E-2</v>
      </c>
      <c r="T711" s="2">
        <f>(Table2[[#This Row],[Close Price]]-Table2[[#This Row],[50D EMA]])/Table2[[#This Row],[50D EMA]]</f>
        <v>-7.4261810469565634E-2</v>
      </c>
      <c r="U711" s="2">
        <f>(Table2[[#This Row],[Close Price]]-Table2[[#This Row],[200D EMA]])/Table2[[#This Row],[200D EMA]]</f>
        <v>-0.10848656063436012</v>
      </c>
      <c r="V711">
        <v>1.00250008417558</v>
      </c>
      <c r="W711">
        <v>380</v>
      </c>
      <c r="X711">
        <v>397.65</v>
      </c>
      <c r="Y711">
        <v>380</v>
      </c>
      <c r="Z711">
        <v>397.65</v>
      </c>
      <c r="AA711">
        <v>359.65</v>
      </c>
      <c r="AB711">
        <v>453.8</v>
      </c>
      <c r="AC711" s="2">
        <f>(Table2[[#This Row],[Close Price]]/Table2[[#This Row],[Day Low]])-1</f>
        <v>2.8947368421052833E-3</v>
      </c>
      <c r="AD711" s="2">
        <f>(Table2[[#This Row],[Day High]]/Table2[[#This Row],[Close Price]])-1</f>
        <v>4.3426922067698603E-2</v>
      </c>
      <c r="AE711" s="2">
        <f>(Table2[[#This Row],[Close Price]]/Table2[[#This Row],[Current Week Low]])-1</f>
        <v>2.8947368421052833E-3</v>
      </c>
      <c r="AF711" s="2">
        <f>(Table2[[#This Row],[Current Week High]]/Table2[[#This Row],[Close Price]])-1</f>
        <v>4.3426922067698603E-2</v>
      </c>
      <c r="AG711" s="2">
        <f>(Table2[[#This Row],[Close Price]]/Table2[[#This Row],[Current Month Low]])-1</f>
        <v>5.964131794800509E-2</v>
      </c>
      <c r="AH711" s="2">
        <f>(Table2[[#This Row],[Current Month High]]/Table2[[#This Row],[Close Price]])-1</f>
        <v>0.19076357911309372</v>
      </c>
      <c r="AI711">
        <v>61.361847284177301</v>
      </c>
      <c r="AJ711">
        <v>20.984126984126899</v>
      </c>
      <c r="AK711" t="str">
        <f>IF(AND(Table2[[#This Row],[20D EMA]]&gt;Table2[[#This Row],[50D EMA]],Table2[[#This Row],[50D EMA]]&gt;Table2[[#This Row],[200D EMA]]),"Uptrend","Downtrend/NoTrend")</f>
        <v>Downtrend/NoTrend</v>
      </c>
      <c r="AL711">
        <v>-0.02</v>
      </c>
      <c r="AM711" t="s">
        <v>10339</v>
      </c>
      <c r="AN711">
        <v>-10.62</v>
      </c>
      <c r="AO711" t="s">
        <v>10339</v>
      </c>
      <c r="AP711">
        <v>-7.1673060500310002E-3</v>
      </c>
      <c r="AQ711">
        <f>(Table2[[#This Row],[Sharpe Ratio]]-AVERAGE(Table2[Sharpe Ratio]))/_xlfn.STDEV.P(Table2[Sharpe Ratio])</f>
        <v>-0.83238761966475472</v>
      </c>
      <c r="AR7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1">
        <f>_xlfn.RANK.AVG(Table2[[#This Row],[1Y Return vs Nifty Z-Score]],Table2[1Y Return vs Nifty Z-Score])</f>
        <v>731</v>
      </c>
      <c r="AT711">
        <f>_xlfn.RANK.AVG(Table2[[#This Row],[6M Return vs Nifty Z-Score]],Table2[6M Return vs Nifty Z-Score])</f>
        <v>645</v>
      </c>
      <c r="AU711">
        <f>_xlfn.RANK.AVG(Table2[[#This Row],[Sharpe Ratio Z-Score]],Table2[Sharpe Ratio Z-Score])</f>
        <v>588</v>
      </c>
      <c r="AV711">
        <f>(Table2[[#This Row],[Rank 1Y]]+Table2[[#This Row],[Rank 6M]]+Table2[[#This Row],[Rank Sharpe]])/3</f>
        <v>654.66666666666663</v>
      </c>
    </row>
    <row r="712" spans="1:48" x14ac:dyDescent="0.3">
      <c r="A712" t="s">
        <v>722</v>
      </c>
      <c r="B712" t="s">
        <v>723</v>
      </c>
      <c r="C712" t="s">
        <v>10304</v>
      </c>
      <c r="D712" t="s">
        <v>98</v>
      </c>
      <c r="E712">
        <v>23855.336441949999</v>
      </c>
      <c r="F712">
        <v>295.10000000000002</v>
      </c>
      <c r="G712">
        <v>-39.573994043032201</v>
      </c>
      <c r="H712">
        <f>(Table2[[#This Row],[1Y Return vs Nifty]]-AVERAGE(Table2[1Y Return vs Nifty]))/_xlfn.STDEV.P(Table2[1Y Return vs Nifty])</f>
        <v>-1.0848738394031519</v>
      </c>
      <c r="I712">
        <v>5.9807427178788002</v>
      </c>
      <c r="J712">
        <f>(Table2[[#This Row],[1M Return vs Nifty]]-AVERAGE(Table2[1M Return vs Nifty]))/_xlfn.STDEV.P(Table2[1M Return vs Nifty])</f>
        <v>0.41843221636275896</v>
      </c>
      <c r="K712">
        <v>-14.444134532400801</v>
      </c>
      <c r="L712">
        <f>(Table2[[#This Row],[6M Return vs Nifty]]-AVERAGE(Table2[6M Return vs Nifty]))/_xlfn.STDEV.P(Table2[6M Return vs Nifty])</f>
        <v>-0.72571795793703486</v>
      </c>
      <c r="M712">
        <v>-1.0808118215722</v>
      </c>
      <c r="N712">
        <f>(Table2[[#This Row],[1W Return vs Nifty]]-AVERAGE(Table2[1W Return vs Nifty]))/_xlfn.STDEV.P(Table2[1W Return vs Nifty])</f>
        <v>-0.38984132454175691</v>
      </c>
      <c r="O712">
        <v>292.87</v>
      </c>
      <c r="P712">
        <v>286.99021806164097</v>
      </c>
      <c r="Q712">
        <v>291.80206090688102</v>
      </c>
      <c r="R712">
        <v>51.793452221443403</v>
      </c>
      <c r="S712" s="2">
        <f>(Table2[[#This Row],[Close Price]]-Table2[[#This Row],[20D EMA]])/Table2[[#This Row],[20D EMA]]</f>
        <v>7.6142998600062083E-3</v>
      </c>
      <c r="T712" s="2">
        <f>(Table2[[#This Row],[Close Price]]-Table2[[#This Row],[50D EMA]])/Table2[[#This Row],[50D EMA]]</f>
        <v>2.8258043055032614E-2</v>
      </c>
      <c r="U712" s="2">
        <f>(Table2[[#This Row],[Close Price]]-Table2[[#This Row],[200D EMA]])/Table2[[#This Row],[200D EMA]]</f>
        <v>1.1301973272119646E-2</v>
      </c>
      <c r="V712">
        <v>0.74512592688217205</v>
      </c>
      <c r="W712">
        <v>293.55</v>
      </c>
      <c r="X712">
        <v>297.10000000000002</v>
      </c>
      <c r="Y712">
        <v>293.55</v>
      </c>
      <c r="Z712">
        <v>297.10000000000002</v>
      </c>
      <c r="AA712">
        <v>285</v>
      </c>
      <c r="AB712">
        <v>310</v>
      </c>
      <c r="AC712" s="2">
        <f>(Table2[[#This Row],[Close Price]]/Table2[[#This Row],[Day Low]])-1</f>
        <v>5.2801907681825355E-3</v>
      </c>
      <c r="AD712" s="2">
        <f>(Table2[[#This Row],[Day High]]/Table2[[#This Row],[Close Price]])-1</f>
        <v>6.7773636055574737E-3</v>
      </c>
      <c r="AE712" s="2">
        <f>(Table2[[#This Row],[Close Price]]/Table2[[#This Row],[Current Week Low]])-1</f>
        <v>5.2801907681825355E-3</v>
      </c>
      <c r="AF712" s="2">
        <f>(Table2[[#This Row],[Current Week High]]/Table2[[#This Row],[Close Price]])-1</f>
        <v>6.7773636055574737E-3</v>
      </c>
      <c r="AG712" s="2">
        <f>(Table2[[#This Row],[Close Price]]/Table2[[#This Row],[Current Month Low]])-1</f>
        <v>3.5438596491228047E-2</v>
      </c>
      <c r="AH712" s="2">
        <f>(Table2[[#This Row],[Current Month High]]/Table2[[#This Row],[Close Price]])-1</f>
        <v>5.049135886140288E-2</v>
      </c>
      <c r="AI712">
        <v>21.077600813283599</v>
      </c>
      <c r="AJ712">
        <v>17.172920389120499</v>
      </c>
      <c r="AK712" t="str">
        <f>IF(AND(Table2[[#This Row],[20D EMA]]&gt;Table2[[#This Row],[50D EMA]],Table2[[#This Row],[50D EMA]]&gt;Table2[[#This Row],[200D EMA]]),"Uptrend","Downtrend/NoTrend")</f>
        <v>Downtrend/NoTrend</v>
      </c>
      <c r="AL712">
        <v>-0.01</v>
      </c>
      <c r="AM712" t="s">
        <v>10339</v>
      </c>
      <c r="AN712">
        <v>-1.27</v>
      </c>
      <c r="AO712" t="s">
        <v>10339</v>
      </c>
      <c r="AP712">
        <v>-0.10673663091247999</v>
      </c>
      <c r="AQ712">
        <f>(Table2[[#This Row],[Sharpe Ratio]]-AVERAGE(Table2[Sharpe Ratio]))/_xlfn.STDEV.P(Table2[Sharpe Ratio])</f>
        <v>-1.968084911874433</v>
      </c>
      <c r="AR7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2">
        <f>_xlfn.RANK.AVG(Table2[[#This Row],[1Y Return vs Nifty Z-Score]],Table2[1Y Return vs Nifty Z-Score])</f>
        <v>687</v>
      </c>
      <c r="AT712">
        <f>_xlfn.RANK.AVG(Table2[[#This Row],[6M Return vs Nifty Z-Score]],Table2[6M Return vs Nifty Z-Score])</f>
        <v>560</v>
      </c>
      <c r="AU712">
        <f>_xlfn.RANK.AVG(Table2[[#This Row],[Sharpe Ratio Z-Score]],Table2[Sharpe Ratio Z-Score])</f>
        <v>726</v>
      </c>
      <c r="AV712">
        <f>(Table2[[#This Row],[Rank 1Y]]+Table2[[#This Row],[Rank 6M]]+Table2[[#This Row],[Rank Sharpe]])/3</f>
        <v>657.66666666666663</v>
      </c>
    </row>
    <row r="713" spans="1:48" x14ac:dyDescent="0.3">
      <c r="A713" t="s">
        <v>1436</v>
      </c>
      <c r="B713" t="s">
        <v>1437</v>
      </c>
      <c r="C713" t="s">
        <v>10299</v>
      </c>
      <c r="D713" t="s">
        <v>51</v>
      </c>
      <c r="E713">
        <v>7549.6702232320004</v>
      </c>
      <c r="F713">
        <v>232.64</v>
      </c>
      <c r="G713">
        <v>-23.371605069837301</v>
      </c>
      <c r="H713">
        <f>(Table2[[#This Row],[1Y Return vs Nifty]]-AVERAGE(Table2[1Y Return vs Nifty]))/_xlfn.STDEV.P(Table2[1Y Return vs Nifty])</f>
        <v>-0.82792157799615895</v>
      </c>
      <c r="I713">
        <v>-3.4150984811780098</v>
      </c>
      <c r="J713">
        <f>(Table2[[#This Row],[1M Return vs Nifty]]-AVERAGE(Table2[1M Return vs Nifty]))/_xlfn.STDEV.P(Table2[1M Return vs Nifty])</f>
        <v>-0.46534502439416064</v>
      </c>
      <c r="K713">
        <v>-46.881825735708901</v>
      </c>
      <c r="L713">
        <f>(Table2[[#This Row],[6M Return vs Nifty]]-AVERAGE(Table2[6M Return vs Nifty]))/_xlfn.STDEV.P(Table2[6M Return vs Nifty])</f>
        <v>-1.8387590207749116</v>
      </c>
      <c r="M713">
        <v>1.85046104762563</v>
      </c>
      <c r="N713">
        <f>(Table2[[#This Row],[1W Return vs Nifty]]-AVERAGE(Table2[1W Return vs Nifty]))/_xlfn.STDEV.P(Table2[1W Return vs Nifty])</f>
        <v>0.23775233591095996</v>
      </c>
      <c r="O713">
        <v>220.6</v>
      </c>
      <c r="P713">
        <v>229.05175984883101</v>
      </c>
      <c r="Q713">
        <v>261.606340056779</v>
      </c>
      <c r="R713">
        <v>79.066623042642306</v>
      </c>
      <c r="S713" s="2">
        <f>(Table2[[#This Row],[Close Price]]-Table2[[#This Row],[20D EMA]])/Table2[[#This Row],[20D EMA]]</f>
        <v>5.4578422484134144E-2</v>
      </c>
      <c r="T713" s="2">
        <f>(Table2[[#This Row],[Close Price]]-Table2[[#This Row],[50D EMA]])/Table2[[#This Row],[50D EMA]]</f>
        <v>1.5665630133281372E-2</v>
      </c>
      <c r="U713" s="2">
        <f>(Table2[[#This Row],[Close Price]]-Table2[[#This Row],[200D EMA]])/Table2[[#This Row],[200D EMA]]</f>
        <v>-0.11072491611056585</v>
      </c>
      <c r="V713">
        <v>1.06237149743506</v>
      </c>
      <c r="W713">
        <v>224</v>
      </c>
      <c r="X713">
        <v>239.85</v>
      </c>
      <c r="Y713">
        <v>224</v>
      </c>
      <c r="Z713">
        <v>239.85</v>
      </c>
      <c r="AA713">
        <v>208.5</v>
      </c>
      <c r="AB713">
        <v>239.85</v>
      </c>
      <c r="AC713" s="2">
        <f>(Table2[[#This Row],[Close Price]]/Table2[[#This Row],[Day Low]])-1</f>
        <v>3.8571428571428479E-2</v>
      </c>
      <c r="AD713" s="2">
        <f>(Table2[[#This Row],[Day High]]/Table2[[#This Row],[Close Price]])-1</f>
        <v>3.0992090784043969E-2</v>
      </c>
      <c r="AE713" s="2">
        <f>(Table2[[#This Row],[Close Price]]/Table2[[#This Row],[Current Week Low]])-1</f>
        <v>3.8571428571428479E-2</v>
      </c>
      <c r="AF713" s="2">
        <f>(Table2[[#This Row],[Current Week High]]/Table2[[#This Row],[Close Price]])-1</f>
        <v>3.0992090784043969E-2</v>
      </c>
      <c r="AG713" s="2">
        <f>(Table2[[#This Row],[Close Price]]/Table2[[#This Row],[Current Month Low]])-1</f>
        <v>0.11577937649880088</v>
      </c>
      <c r="AH713" s="2">
        <f>(Table2[[#This Row],[Current Month High]]/Table2[[#This Row],[Close Price]])-1</f>
        <v>3.0992090784043969E-2</v>
      </c>
      <c r="AI713">
        <v>103.232462173315</v>
      </c>
      <c r="AJ713">
        <v>18.6333503314635</v>
      </c>
      <c r="AK713" t="str">
        <f>IF(AND(Table2[[#This Row],[20D EMA]]&gt;Table2[[#This Row],[50D EMA]],Table2[[#This Row],[50D EMA]]&gt;Table2[[#This Row],[200D EMA]]),"Uptrend","Downtrend/NoTrend")</f>
        <v>Downtrend/NoTrend</v>
      </c>
      <c r="AL713">
        <v>-0.05</v>
      </c>
      <c r="AM713" t="s">
        <v>10339</v>
      </c>
      <c r="AN713">
        <v>7.89</v>
      </c>
      <c r="AO713" t="s">
        <v>10340</v>
      </c>
      <c r="AP713">
        <v>-3.0506013918330001E-2</v>
      </c>
      <c r="AQ713">
        <f>(Table2[[#This Row],[Sharpe Ratio]]-AVERAGE(Table2[Sharpe Ratio]))/_xlfn.STDEV.P(Table2[Sharpe Ratio])</f>
        <v>-1.0985911654487244</v>
      </c>
      <c r="AR7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3">
        <f>_xlfn.RANK.AVG(Table2[[#This Row],[1Y Return vs Nifty Z-Score]],Table2[1Y Return vs Nifty Z-Score])</f>
        <v>607</v>
      </c>
      <c r="AT713">
        <f>_xlfn.RANK.AVG(Table2[[#This Row],[6M Return vs Nifty Z-Score]],Table2[6M Return vs Nifty Z-Score])</f>
        <v>730</v>
      </c>
      <c r="AU713">
        <f>_xlfn.RANK.AVG(Table2[[#This Row],[Sharpe Ratio Z-Score]],Table2[Sharpe Ratio Z-Score])</f>
        <v>636</v>
      </c>
      <c r="AV713">
        <f>(Table2[[#This Row],[Rank 1Y]]+Table2[[#This Row],[Rank 6M]]+Table2[[#This Row],[Rank Sharpe]])/3</f>
        <v>657.66666666666663</v>
      </c>
    </row>
    <row r="714" spans="1:48" x14ac:dyDescent="0.3">
      <c r="A714" t="s">
        <v>1216</v>
      </c>
      <c r="B714" t="s">
        <v>1217</v>
      </c>
      <c r="C714" t="s">
        <v>10295</v>
      </c>
      <c r="D714" t="s">
        <v>552</v>
      </c>
      <c r="E714">
        <v>9789.1798540529999</v>
      </c>
      <c r="F714">
        <v>167.52</v>
      </c>
      <c r="G714">
        <v>-31.9118432778053</v>
      </c>
      <c r="H714">
        <f>(Table2[[#This Row],[1Y Return vs Nifty]]-AVERAGE(Table2[1Y Return vs Nifty]))/_xlfn.STDEV.P(Table2[1Y Return vs Nifty])</f>
        <v>-0.9633604644543371</v>
      </c>
      <c r="I714">
        <v>2.15808678889911</v>
      </c>
      <c r="J714">
        <f>(Table2[[#This Row],[1M Return vs Nifty]]-AVERAGE(Table2[1M Return vs Nifty]))/_xlfn.STDEV.P(Table2[1M Return vs Nifty])</f>
        <v>5.8871402412871816E-2</v>
      </c>
      <c r="K714">
        <v>-29.734777620266399</v>
      </c>
      <c r="L714">
        <f>(Table2[[#This Row],[6M Return vs Nifty]]-AVERAGE(Table2[6M Return vs Nifty]))/_xlfn.STDEV.P(Table2[6M Return vs Nifty])</f>
        <v>-1.2503888886553376</v>
      </c>
      <c r="M714">
        <v>8.3954399214222892</v>
      </c>
      <c r="N714">
        <f>(Table2[[#This Row],[1W Return vs Nifty]]-AVERAGE(Table2[1W Return vs Nifty]))/_xlfn.STDEV.P(Table2[1W Return vs Nifty])</f>
        <v>1.6390504859927109</v>
      </c>
      <c r="O714">
        <v>165.64</v>
      </c>
      <c r="P714">
        <v>166.12043107503101</v>
      </c>
      <c r="Q714">
        <v>165.14859314707999</v>
      </c>
      <c r="R714">
        <v>52.841794646930303</v>
      </c>
      <c r="S714" s="2">
        <f>(Table2[[#This Row],[Close Price]]-Table2[[#This Row],[20D EMA]])/Table2[[#This Row],[20D EMA]]</f>
        <v>1.1349915479352959E-2</v>
      </c>
      <c r="T714" s="2">
        <f>(Table2[[#This Row],[Close Price]]-Table2[[#This Row],[50D EMA]])/Table2[[#This Row],[50D EMA]]</f>
        <v>8.4250258436716005E-3</v>
      </c>
      <c r="U714" s="2">
        <f>(Table2[[#This Row],[Close Price]]-Table2[[#This Row],[200D EMA]])/Table2[[#This Row],[200D EMA]]</f>
        <v>1.4359231330587611E-2</v>
      </c>
      <c r="V714">
        <v>1.1700259155861701</v>
      </c>
      <c r="W714">
        <v>165.5</v>
      </c>
      <c r="X714">
        <v>170.8</v>
      </c>
      <c r="Y714">
        <v>165.5</v>
      </c>
      <c r="Z714">
        <v>170.8</v>
      </c>
      <c r="AA714">
        <v>152.01</v>
      </c>
      <c r="AB714">
        <v>179.3</v>
      </c>
      <c r="AC714" s="2">
        <f>(Table2[[#This Row],[Close Price]]/Table2[[#This Row],[Day Low]])-1</f>
        <v>1.2205438066465346E-2</v>
      </c>
      <c r="AD714" s="2">
        <f>(Table2[[#This Row],[Day High]]/Table2[[#This Row],[Close Price]])-1</f>
        <v>1.9579751671442214E-2</v>
      </c>
      <c r="AE714" s="2">
        <f>(Table2[[#This Row],[Close Price]]/Table2[[#This Row],[Current Week Low]])-1</f>
        <v>1.2205438066465346E-2</v>
      </c>
      <c r="AF714" s="2">
        <f>(Table2[[#This Row],[Current Week High]]/Table2[[#This Row],[Close Price]])-1</f>
        <v>1.9579751671442214E-2</v>
      </c>
      <c r="AG714" s="2">
        <f>(Table2[[#This Row],[Close Price]]/Table2[[#This Row],[Current Month Low]])-1</f>
        <v>0.10203276100256575</v>
      </c>
      <c r="AH714" s="2">
        <f>(Table2[[#This Row],[Current Month High]]/Table2[[#This Row],[Close Price]])-1</f>
        <v>7.0319961795606512E-2</v>
      </c>
      <c r="AI714">
        <v>24.9387406143466</v>
      </c>
      <c r="AJ714">
        <v>27.246486897075499</v>
      </c>
      <c r="AK714" t="str">
        <f>IF(AND(Table2[[#This Row],[20D EMA]]&gt;Table2[[#This Row],[50D EMA]],Table2[[#This Row],[50D EMA]]&gt;Table2[[#This Row],[200D EMA]]),"Uptrend","Downtrend/NoTrend")</f>
        <v>Downtrend/NoTrend</v>
      </c>
      <c r="AL714">
        <v>0.02</v>
      </c>
      <c r="AM714" t="s">
        <v>10340</v>
      </c>
      <c r="AN714">
        <v>4.33</v>
      </c>
      <c r="AO714" t="s">
        <v>10340</v>
      </c>
      <c r="AP714">
        <v>-2.4151784372204999E-2</v>
      </c>
      <c r="AQ714">
        <f>(Table2[[#This Row],[Sharpe Ratio]]-AVERAGE(Table2[Sharpe Ratio]))/_xlfn.STDEV.P(Table2[Sharpe Ratio])</f>
        <v>-1.0261142123350804</v>
      </c>
      <c r="AR7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4">
        <f>_xlfn.RANK.AVG(Table2[[#This Row],[1Y Return vs Nifty Z-Score]],Table2[1Y Return vs Nifty Z-Score])</f>
        <v>658</v>
      </c>
      <c r="AT714">
        <f>_xlfn.RANK.AVG(Table2[[#This Row],[6M Return vs Nifty Z-Score]],Table2[6M Return vs Nifty Z-Score])</f>
        <v>696</v>
      </c>
      <c r="AU714">
        <f>_xlfn.RANK.AVG(Table2[[#This Row],[Sharpe Ratio Z-Score]],Table2[Sharpe Ratio Z-Score])</f>
        <v>620</v>
      </c>
      <c r="AV714">
        <f>(Table2[[#This Row],[Rank 1Y]]+Table2[[#This Row],[Rank 6M]]+Table2[[#This Row],[Rank Sharpe]])/3</f>
        <v>658</v>
      </c>
    </row>
    <row r="715" spans="1:48" x14ac:dyDescent="0.3">
      <c r="A715" t="s">
        <v>1951</v>
      </c>
      <c r="B715" t="s">
        <v>1952</v>
      </c>
      <c r="C715" t="s">
        <v>10304</v>
      </c>
      <c r="D715" t="s">
        <v>1523</v>
      </c>
      <c r="E715">
        <v>3552</v>
      </c>
      <c r="F715">
        <v>320</v>
      </c>
      <c r="G715">
        <v>-53.254460042615896</v>
      </c>
      <c r="H715">
        <f>(Table2[[#This Row],[1Y Return vs Nifty]]-AVERAGE(Table2[1Y Return vs Nifty]))/_xlfn.STDEV.P(Table2[1Y Return vs Nifty])</f>
        <v>-1.3018311462243908</v>
      </c>
      <c r="I715">
        <v>-0.47204813319123501</v>
      </c>
      <c r="J715">
        <f>(Table2[[#This Row],[1M Return vs Nifty]]-AVERAGE(Table2[1M Return vs Nifty]))/_xlfn.STDEV.P(Table2[1M Return vs Nifty])</f>
        <v>-0.18852032495016177</v>
      </c>
      <c r="K715">
        <v>-21.720100003854999</v>
      </c>
      <c r="L715">
        <f>(Table2[[#This Row],[6M Return vs Nifty]]-AVERAGE(Table2[6M Return vs Nifty]))/_xlfn.STDEV.P(Table2[6M Return vs Nifty])</f>
        <v>-0.97537963363278124</v>
      </c>
      <c r="M715">
        <v>0.42820967686019201</v>
      </c>
      <c r="N715">
        <f>(Table2[[#This Row],[1W Return vs Nifty]]-AVERAGE(Table2[1W Return vs Nifty]))/_xlfn.STDEV.P(Table2[1W Return vs Nifty])</f>
        <v>-6.6755631682941519E-2</v>
      </c>
      <c r="O715">
        <v>316.42</v>
      </c>
      <c r="P715">
        <v>319.68745481642998</v>
      </c>
      <c r="Q715">
        <v>341.40203595918899</v>
      </c>
      <c r="R715">
        <v>59.389544663929897</v>
      </c>
      <c r="S715" s="2">
        <f>(Table2[[#This Row],[Close Price]]-Table2[[#This Row],[20D EMA]])/Table2[[#This Row],[20D EMA]]</f>
        <v>1.1314076227798444E-2</v>
      </c>
      <c r="T715" s="2">
        <f>(Table2[[#This Row],[Close Price]]-Table2[[#This Row],[50D EMA]])/Table2[[#This Row],[50D EMA]]</f>
        <v>9.7765858140880777E-4</v>
      </c>
      <c r="U715" s="2">
        <f>(Table2[[#This Row],[Close Price]]-Table2[[#This Row],[200D EMA]])/Table2[[#This Row],[200D EMA]]</f>
        <v>-6.2688659424829499E-2</v>
      </c>
      <c r="V715">
        <v>0.59764211983661197</v>
      </c>
      <c r="W715">
        <v>318.14999999999998</v>
      </c>
      <c r="X715">
        <v>323.60000000000002</v>
      </c>
      <c r="Y715">
        <v>318.14999999999998</v>
      </c>
      <c r="Z715">
        <v>323.60000000000002</v>
      </c>
      <c r="AA715">
        <v>298.95</v>
      </c>
      <c r="AB715">
        <v>329.6</v>
      </c>
      <c r="AC715" s="2">
        <f>(Table2[[#This Row],[Close Price]]/Table2[[#This Row],[Day Low]])-1</f>
        <v>5.8148672010058799E-3</v>
      </c>
      <c r="AD715" s="2">
        <f>(Table2[[#This Row],[Day High]]/Table2[[#This Row],[Close Price]])-1</f>
        <v>1.1249999999999982E-2</v>
      </c>
      <c r="AE715" s="2">
        <f>(Table2[[#This Row],[Close Price]]/Table2[[#This Row],[Current Week Low]])-1</f>
        <v>5.8148672010058799E-3</v>
      </c>
      <c r="AF715" s="2">
        <f>(Table2[[#This Row],[Current Week High]]/Table2[[#This Row],[Close Price]])-1</f>
        <v>1.1249999999999982E-2</v>
      </c>
      <c r="AG715" s="2">
        <f>(Table2[[#This Row],[Close Price]]/Table2[[#This Row],[Current Month Low]])-1</f>
        <v>7.0413112560628877E-2</v>
      </c>
      <c r="AH715" s="2">
        <f>(Table2[[#This Row],[Current Month High]]/Table2[[#This Row],[Close Price]])-1</f>
        <v>3.0000000000000027E-2</v>
      </c>
      <c r="AI715">
        <v>45.84375</v>
      </c>
      <c r="AJ715">
        <v>10.1928374655647</v>
      </c>
      <c r="AK715" t="str">
        <f>IF(AND(Table2[[#This Row],[20D EMA]]&gt;Table2[[#This Row],[50D EMA]],Table2[[#This Row],[50D EMA]]&gt;Table2[[#This Row],[200D EMA]]),"Uptrend","Downtrend/NoTrend")</f>
        <v>Downtrend/NoTrend</v>
      </c>
      <c r="AL715">
        <v>-0.06</v>
      </c>
      <c r="AM715" t="s">
        <v>10339</v>
      </c>
      <c r="AN715">
        <v>2.27</v>
      </c>
      <c r="AO715" t="s">
        <v>10340</v>
      </c>
      <c r="AP715">
        <v>-2.2908775716644E-2</v>
      </c>
      <c r="AQ715">
        <f>(Table2[[#This Row],[Sharpe Ratio]]-AVERAGE(Table2[Sharpe Ratio]))/_xlfn.STDEV.P(Table2[Sharpe Ratio])</f>
        <v>-1.0119363361039821</v>
      </c>
      <c r="AR7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5">
        <f>_xlfn.RANK.AVG(Table2[[#This Row],[1Y Return vs Nifty Z-Score]],Table2[1Y Return vs Nifty Z-Score])</f>
        <v>721</v>
      </c>
      <c r="AT715">
        <f>_xlfn.RANK.AVG(Table2[[#This Row],[6M Return vs Nifty Z-Score]],Table2[6M Return vs Nifty Z-Score])</f>
        <v>641</v>
      </c>
      <c r="AU715">
        <f>_xlfn.RANK.AVG(Table2[[#This Row],[Sharpe Ratio Z-Score]],Table2[Sharpe Ratio Z-Score])</f>
        <v>615</v>
      </c>
      <c r="AV715">
        <f>(Table2[[#This Row],[Rank 1Y]]+Table2[[#This Row],[Rank 6M]]+Table2[[#This Row],[Rank Sharpe]])/3</f>
        <v>659</v>
      </c>
    </row>
    <row r="716" spans="1:48" x14ac:dyDescent="0.3">
      <c r="A716" t="s">
        <v>359</v>
      </c>
      <c r="B716" t="s">
        <v>360</v>
      </c>
      <c r="C716" t="s">
        <v>10295</v>
      </c>
      <c r="D716" t="s">
        <v>361</v>
      </c>
      <c r="E716">
        <v>68517.982897590002</v>
      </c>
      <c r="F716">
        <v>720.35</v>
      </c>
      <c r="G716">
        <v>-42.365686187710899</v>
      </c>
      <c r="H716">
        <f>(Table2[[#This Row],[1Y Return vs Nifty]]-AVERAGE(Table2[1Y Return vs Nifty]))/_xlfn.STDEV.P(Table2[1Y Return vs Nifty])</f>
        <v>-1.1291470395413583</v>
      </c>
      <c r="I716">
        <v>-2.1448912392724799</v>
      </c>
      <c r="J716">
        <f>(Table2[[#This Row],[1M Return vs Nifty]]-AVERAGE(Table2[1M Return vs Nifty]))/_xlfn.STDEV.P(Table2[1M Return vs Nifty])</f>
        <v>-0.34586873401651841</v>
      </c>
      <c r="K716">
        <v>-14.3657326089732</v>
      </c>
      <c r="L716">
        <f>(Table2[[#This Row],[6M Return vs Nifty]]-AVERAGE(Table2[6M Return vs Nifty]))/_xlfn.STDEV.P(Table2[6M Return vs Nifty])</f>
        <v>-0.72302773687187194</v>
      </c>
      <c r="M716">
        <v>0.35555194446698501</v>
      </c>
      <c r="N716">
        <f>(Table2[[#This Row],[1W Return vs Nifty]]-AVERAGE(Table2[1W Return vs Nifty]))/_xlfn.STDEV.P(Table2[1W Return vs Nifty])</f>
        <v>-8.2311853934377788E-2</v>
      </c>
      <c r="O716">
        <v>711.72</v>
      </c>
      <c r="P716">
        <v>716.01115202064</v>
      </c>
      <c r="Q716">
        <v>735.59274656827904</v>
      </c>
      <c r="R716">
        <v>63.7452480261476</v>
      </c>
      <c r="S716" s="2">
        <f>(Table2[[#This Row],[Close Price]]-Table2[[#This Row],[20D EMA]])/Table2[[#This Row],[20D EMA]]</f>
        <v>1.2125554993536777E-2</v>
      </c>
      <c r="T716" s="2">
        <f>(Table2[[#This Row],[Close Price]]-Table2[[#This Row],[50D EMA]])/Table2[[#This Row],[50D EMA]]</f>
        <v>6.059749163285312E-3</v>
      </c>
      <c r="U716" s="2">
        <f>(Table2[[#This Row],[Close Price]]-Table2[[#This Row],[200D EMA]])/Table2[[#This Row],[200D EMA]]</f>
        <v>-2.0721719510408684E-2</v>
      </c>
      <c r="V716">
        <v>0.78217659271342199</v>
      </c>
      <c r="W716">
        <v>716.05</v>
      </c>
      <c r="X716">
        <v>723.4</v>
      </c>
      <c r="Y716">
        <v>716.05</v>
      </c>
      <c r="Z716">
        <v>723.4</v>
      </c>
      <c r="AA716">
        <v>689</v>
      </c>
      <c r="AB716">
        <v>726.25</v>
      </c>
      <c r="AC716" s="2">
        <f>(Table2[[#This Row],[Close Price]]/Table2[[#This Row],[Day Low]])-1</f>
        <v>6.005167236924791E-3</v>
      </c>
      <c r="AD716" s="2">
        <f>(Table2[[#This Row],[Day High]]/Table2[[#This Row],[Close Price]])-1</f>
        <v>4.2340528909556863E-3</v>
      </c>
      <c r="AE716" s="2">
        <f>(Table2[[#This Row],[Close Price]]/Table2[[#This Row],[Current Week Low]])-1</f>
        <v>6.005167236924791E-3</v>
      </c>
      <c r="AF716" s="2">
        <f>(Table2[[#This Row],[Current Week High]]/Table2[[#This Row],[Close Price]])-1</f>
        <v>4.2340528909556863E-3</v>
      </c>
      <c r="AG716" s="2">
        <f>(Table2[[#This Row],[Close Price]]/Table2[[#This Row],[Current Month Low]])-1</f>
        <v>4.5500725689404886E-2</v>
      </c>
      <c r="AH716" s="2">
        <f>(Table2[[#This Row],[Current Month High]]/Table2[[#This Row],[Close Price]])-1</f>
        <v>8.1904629693898556E-3</v>
      </c>
      <c r="AI716">
        <v>19.081002290553101</v>
      </c>
      <c r="AJ716">
        <v>11.1737016745119</v>
      </c>
      <c r="AK716" t="str">
        <f>IF(AND(Table2[[#This Row],[20D EMA]]&gt;Table2[[#This Row],[50D EMA]],Table2[[#This Row],[50D EMA]]&gt;Table2[[#This Row],[200D EMA]]),"Uptrend","Downtrend/NoTrend")</f>
        <v>Downtrend/NoTrend</v>
      </c>
      <c r="AL716">
        <v>-0.05</v>
      </c>
      <c r="AM716" t="s">
        <v>10339</v>
      </c>
      <c r="AN716">
        <v>0.9</v>
      </c>
      <c r="AO716" t="s">
        <v>10340</v>
      </c>
      <c r="AP716">
        <v>-0.14937398893606901</v>
      </c>
      <c r="AQ716">
        <f>(Table2[[#This Row],[Sharpe Ratio]]-AVERAGE(Table2[Sharpe Ratio]))/_xlfn.STDEV.P(Table2[Sharpe Ratio])</f>
        <v>-2.4544107167471614</v>
      </c>
      <c r="AR7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6">
        <f>_xlfn.RANK.AVG(Table2[[#This Row],[1Y Return vs Nifty Z-Score]],Table2[1Y Return vs Nifty Z-Score])</f>
        <v>695</v>
      </c>
      <c r="AT716">
        <f>_xlfn.RANK.AVG(Table2[[#This Row],[6M Return vs Nifty Z-Score]],Table2[6M Return vs Nifty Z-Score])</f>
        <v>559</v>
      </c>
      <c r="AU716">
        <f>_xlfn.RANK.AVG(Table2[[#This Row],[Sharpe Ratio Z-Score]],Table2[Sharpe Ratio Z-Score])</f>
        <v>735</v>
      </c>
      <c r="AV716">
        <f>(Table2[[#This Row],[Rank 1Y]]+Table2[[#This Row],[Rank 6M]]+Table2[[#This Row],[Rank Sharpe]])/3</f>
        <v>663</v>
      </c>
    </row>
    <row r="717" spans="1:48" x14ac:dyDescent="0.3">
      <c r="A717" t="s">
        <v>2287</v>
      </c>
      <c r="B717" t="s">
        <v>2288</v>
      </c>
      <c r="C717" t="s">
        <v>10299</v>
      </c>
      <c r="D717" t="s">
        <v>729</v>
      </c>
      <c r="E717">
        <v>2428.6006962450001</v>
      </c>
      <c r="F717">
        <v>456.45</v>
      </c>
      <c r="G717">
        <v>-40.230811154009302</v>
      </c>
      <c r="H717">
        <f>(Table2[[#This Row],[1Y Return vs Nifty]]-AVERAGE(Table2[1Y Return vs Nifty]))/_xlfn.STDEV.P(Table2[1Y Return vs Nifty])</f>
        <v>-1.0952902441861492</v>
      </c>
      <c r="I717">
        <v>-11.4077428681558</v>
      </c>
      <c r="J717">
        <f>(Table2[[#This Row],[1M Return vs Nifty]]-AVERAGE(Table2[1M Return vs Nifty]))/_xlfn.STDEV.P(Table2[1M Return vs Nifty])</f>
        <v>-1.2171369132761902</v>
      </c>
      <c r="K717">
        <v>-15.836886913887</v>
      </c>
      <c r="L717">
        <f>(Table2[[#This Row],[6M Return vs Nifty]]-AVERAGE(Table2[6M Return vs Nifty]))/_xlfn.STDEV.P(Table2[6M Return vs Nifty])</f>
        <v>-0.77350775226127733</v>
      </c>
      <c r="M717">
        <v>6.8907813267642304</v>
      </c>
      <c r="N717">
        <f>(Table2[[#This Row],[1W Return vs Nifty]]-AVERAGE(Table2[1W Return vs Nifty]))/_xlfn.STDEV.P(Table2[1W Return vs Nifty])</f>
        <v>1.3168989029462945</v>
      </c>
      <c r="O717">
        <v>474.61</v>
      </c>
      <c r="P717">
        <v>478.93749489110002</v>
      </c>
      <c r="Q717">
        <v>485.55569659369598</v>
      </c>
      <c r="R717">
        <v>40.554996090880302</v>
      </c>
      <c r="S717" s="2">
        <f>(Table2[[#This Row],[Close Price]]-Table2[[#This Row],[20D EMA]])/Table2[[#This Row],[20D EMA]]</f>
        <v>-3.8262994880006791E-2</v>
      </c>
      <c r="T717" s="2">
        <f>(Table2[[#This Row],[Close Price]]-Table2[[#This Row],[50D EMA]])/Table2[[#This Row],[50D EMA]]</f>
        <v>-4.6952880346553774E-2</v>
      </c>
      <c r="U717" s="2">
        <f>(Table2[[#This Row],[Close Price]]-Table2[[#This Row],[200D EMA]])/Table2[[#This Row],[200D EMA]]</f>
        <v>-5.9943064818063711E-2</v>
      </c>
      <c r="V717">
        <v>1.2562910536434899</v>
      </c>
      <c r="W717">
        <v>454.75</v>
      </c>
      <c r="X717">
        <v>472</v>
      </c>
      <c r="Y717">
        <v>454.75</v>
      </c>
      <c r="Z717">
        <v>472</v>
      </c>
      <c r="AA717">
        <v>420</v>
      </c>
      <c r="AB717">
        <v>526.4</v>
      </c>
      <c r="AC717" s="2">
        <f>(Table2[[#This Row],[Close Price]]/Table2[[#This Row],[Day Low]])-1</f>
        <v>3.7383177570093906E-3</v>
      </c>
      <c r="AD717" s="2">
        <f>(Table2[[#This Row],[Day High]]/Table2[[#This Row],[Close Price]])-1</f>
        <v>3.4067258188191563E-2</v>
      </c>
      <c r="AE717" s="2">
        <f>(Table2[[#This Row],[Close Price]]/Table2[[#This Row],[Current Week Low]])-1</f>
        <v>3.7383177570093906E-3</v>
      </c>
      <c r="AF717" s="2">
        <f>(Table2[[#This Row],[Current Week High]]/Table2[[#This Row],[Close Price]])-1</f>
        <v>3.4067258188191563E-2</v>
      </c>
      <c r="AG717" s="2">
        <f>(Table2[[#This Row],[Close Price]]/Table2[[#This Row],[Current Month Low]])-1</f>
        <v>8.6785714285714244E-2</v>
      </c>
      <c r="AH717" s="2">
        <f>(Table2[[#This Row],[Current Month High]]/Table2[[#This Row],[Close Price]])-1</f>
        <v>0.15324789133530503</v>
      </c>
      <c r="AI717">
        <v>25.840727352393401</v>
      </c>
      <c r="AJ717">
        <v>17.309175019275202</v>
      </c>
      <c r="AK717" t="str">
        <f>IF(AND(Table2[[#This Row],[20D EMA]]&gt;Table2[[#This Row],[50D EMA]],Table2[[#This Row],[50D EMA]]&gt;Table2[[#This Row],[200D EMA]]),"Uptrend","Downtrend/NoTrend")</f>
        <v>Downtrend/NoTrend</v>
      </c>
      <c r="AL717">
        <v>0.01</v>
      </c>
      <c r="AM717" t="s">
        <v>10340</v>
      </c>
      <c r="AN717">
        <v>-6.76</v>
      </c>
      <c r="AO717" t="s">
        <v>10339</v>
      </c>
      <c r="AP717">
        <v>-0.10377443565398101</v>
      </c>
      <c r="AQ717">
        <f>(Table2[[#This Row],[Sharpe Ratio]]-AVERAGE(Table2[Sharpe Ratio]))/_xlfn.STDEV.P(Table2[Sharpe Ratio])</f>
        <v>-1.9342978279635894</v>
      </c>
      <c r="AR7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7">
        <f>_xlfn.RANK.AVG(Table2[[#This Row],[1Y Return vs Nifty Z-Score]],Table2[1Y Return vs Nifty Z-Score])</f>
        <v>689</v>
      </c>
      <c r="AT717">
        <f>_xlfn.RANK.AVG(Table2[[#This Row],[6M Return vs Nifty Z-Score]],Table2[6M Return vs Nifty Z-Score])</f>
        <v>577</v>
      </c>
      <c r="AU717">
        <f>_xlfn.RANK.AVG(Table2[[#This Row],[Sharpe Ratio Z-Score]],Table2[Sharpe Ratio Z-Score])</f>
        <v>723</v>
      </c>
      <c r="AV717">
        <f>(Table2[[#This Row],[Rank 1Y]]+Table2[[#This Row],[Rank 6M]]+Table2[[#This Row],[Rank Sharpe]])/3</f>
        <v>663</v>
      </c>
    </row>
    <row r="718" spans="1:48" x14ac:dyDescent="0.3">
      <c r="A718" t="s">
        <v>2243</v>
      </c>
      <c r="B718" t="s">
        <v>2244</v>
      </c>
      <c r="C718" t="s">
        <v>10297</v>
      </c>
      <c r="D718" t="s">
        <v>364</v>
      </c>
      <c r="E718">
        <v>2563.44045263</v>
      </c>
      <c r="F718">
        <v>51.19</v>
      </c>
      <c r="G718">
        <v>-49.614960418262598</v>
      </c>
      <c r="H718">
        <f>(Table2[[#This Row],[1Y Return vs Nifty]]-AVERAGE(Table2[1Y Return vs Nifty]))/_xlfn.STDEV.P(Table2[1Y Return vs Nifty])</f>
        <v>-1.2441126418473738</v>
      </c>
      <c r="I718">
        <v>-9.5285730932708592</v>
      </c>
      <c r="J718">
        <f>(Table2[[#This Row],[1M Return vs Nifty]]-AVERAGE(Table2[1M Return vs Nifty]))/_xlfn.STDEV.P(Table2[1M Return vs Nifty])</f>
        <v>-1.0403813207350636</v>
      </c>
      <c r="K718">
        <v>-42.982043301585897</v>
      </c>
      <c r="L718">
        <f>(Table2[[#This Row],[6M Return vs Nifty]]-AVERAGE(Table2[6M Return vs Nifty]))/_xlfn.STDEV.P(Table2[6M Return vs Nifty])</f>
        <v>-1.7049449968942576</v>
      </c>
      <c r="M718">
        <v>1.5576532932746801E-2</v>
      </c>
      <c r="N718">
        <f>(Table2[[#This Row],[1W Return vs Nifty]]-AVERAGE(Table2[1W Return vs Nifty]))/_xlfn.STDEV.P(Table2[1W Return vs Nifty])</f>
        <v>-0.15510153354106723</v>
      </c>
      <c r="O718">
        <v>51.54</v>
      </c>
      <c r="P718">
        <v>52.833479923293098</v>
      </c>
      <c r="Q718">
        <v>59.6071946886251</v>
      </c>
      <c r="R718">
        <v>48.564831863847097</v>
      </c>
      <c r="S718" s="2">
        <f>(Table2[[#This Row],[Close Price]]-Table2[[#This Row],[20D EMA]])/Table2[[#This Row],[20D EMA]]</f>
        <v>-6.7908420644160151E-3</v>
      </c>
      <c r="T718" s="2">
        <f>(Table2[[#This Row],[Close Price]]-Table2[[#This Row],[50D EMA]])/Table2[[#This Row],[50D EMA]]</f>
        <v>-3.1106789211674212E-2</v>
      </c>
      <c r="U718" s="2">
        <f>(Table2[[#This Row],[Close Price]]-Table2[[#This Row],[200D EMA]])/Table2[[#This Row],[200D EMA]]</f>
        <v>-0.14121105233344194</v>
      </c>
      <c r="V718">
        <v>0.50544796160430605</v>
      </c>
      <c r="W718">
        <v>50.81</v>
      </c>
      <c r="X718">
        <v>51.79</v>
      </c>
      <c r="Y718">
        <v>50.81</v>
      </c>
      <c r="Z718">
        <v>51.79</v>
      </c>
      <c r="AA718">
        <v>48</v>
      </c>
      <c r="AB718">
        <v>54</v>
      </c>
      <c r="AC718" s="2">
        <f>(Table2[[#This Row],[Close Price]]/Table2[[#This Row],[Day Low]])-1</f>
        <v>7.478842747490555E-3</v>
      </c>
      <c r="AD718" s="2">
        <f>(Table2[[#This Row],[Day High]]/Table2[[#This Row],[Close Price]])-1</f>
        <v>1.1721039265481625E-2</v>
      </c>
      <c r="AE718" s="2">
        <f>(Table2[[#This Row],[Close Price]]/Table2[[#This Row],[Current Week Low]])-1</f>
        <v>7.478842747490555E-3</v>
      </c>
      <c r="AF718" s="2">
        <f>(Table2[[#This Row],[Current Week High]]/Table2[[#This Row],[Close Price]])-1</f>
        <v>1.1721039265481625E-2</v>
      </c>
      <c r="AG718" s="2">
        <f>(Table2[[#This Row],[Close Price]]/Table2[[#This Row],[Current Month Low]])-1</f>
        <v>6.6458333333333286E-2</v>
      </c>
      <c r="AH718" s="2">
        <f>(Table2[[#This Row],[Current Month High]]/Table2[[#This Row],[Close Price]])-1</f>
        <v>5.4893533893338509E-2</v>
      </c>
      <c r="AI718">
        <v>64.192225043953897</v>
      </c>
      <c r="AJ718">
        <v>6.6458333333333197</v>
      </c>
      <c r="AK718" t="str">
        <f>IF(AND(Table2[[#This Row],[20D EMA]]&gt;Table2[[#This Row],[50D EMA]],Table2[[#This Row],[50D EMA]]&gt;Table2[[#This Row],[200D EMA]]),"Uptrend","Downtrend/NoTrend")</f>
        <v>Downtrend/NoTrend</v>
      </c>
      <c r="AL718">
        <v>-0.09</v>
      </c>
      <c r="AM718" t="s">
        <v>10339</v>
      </c>
      <c r="AN718">
        <v>-0.18</v>
      </c>
      <c r="AO718" t="s">
        <v>10339</v>
      </c>
      <c r="AQ718">
        <f>(Table2[[#This Row],[Sharpe Ratio]]-AVERAGE(Table2[Sharpe Ratio]))/_xlfn.STDEV.P(Table2[Sharpe Ratio])</f>
        <v>-0.75063663777647549</v>
      </c>
      <c r="AR7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8">
        <f>_xlfn.RANK.AVG(Table2[[#This Row],[1Y Return vs Nifty Z-Score]],Table2[1Y Return vs Nifty Z-Score])</f>
        <v>713</v>
      </c>
      <c r="AT718">
        <f>_xlfn.RANK.AVG(Table2[[#This Row],[6M Return vs Nifty Z-Score]],Table2[6M Return vs Nifty Z-Score])</f>
        <v>729</v>
      </c>
      <c r="AU718">
        <f>_xlfn.RANK.AVG(Table2[[#This Row],[Sharpe Ratio Z-Score]],Table2[Sharpe Ratio Z-Score])</f>
        <v>547.5</v>
      </c>
      <c r="AV718">
        <f>(Table2[[#This Row],[Rank 1Y]]+Table2[[#This Row],[Rank 6M]]+Table2[[#This Row],[Rank Sharpe]])/3</f>
        <v>663.16666666666663</v>
      </c>
    </row>
    <row r="719" spans="1:48" x14ac:dyDescent="0.3">
      <c r="A719" t="s">
        <v>1508</v>
      </c>
      <c r="B719" t="s">
        <v>1509</v>
      </c>
      <c r="C719" t="s">
        <v>10296</v>
      </c>
      <c r="D719" t="s">
        <v>654</v>
      </c>
      <c r="E719">
        <v>6750.6407929509996</v>
      </c>
      <c r="F719">
        <v>138.43</v>
      </c>
      <c r="G719">
        <v>-39.163763513661799</v>
      </c>
      <c r="H719">
        <f>(Table2[[#This Row],[1Y Return vs Nifty]]-AVERAGE(Table2[1Y Return vs Nifty]))/_xlfn.STDEV.P(Table2[1Y Return vs Nifty])</f>
        <v>-1.0783680295257134</v>
      </c>
      <c r="I719">
        <v>-5.58772973246875</v>
      </c>
      <c r="J719">
        <f>(Table2[[#This Row],[1M Return vs Nifty]]-AVERAGE(Table2[1M Return vs Nifty]))/_xlfn.STDEV.P(Table2[1M Return vs Nifty])</f>
        <v>-0.66970374138064326</v>
      </c>
      <c r="K719">
        <v>-16.891999012403598</v>
      </c>
      <c r="L719">
        <f>(Table2[[#This Row],[6M Return vs Nifty]]-AVERAGE(Table2[6M Return vs Nifty]))/_xlfn.STDEV.P(Table2[6M Return vs Nifty])</f>
        <v>-0.80971202722602109</v>
      </c>
      <c r="M719">
        <v>2.1650038114650898</v>
      </c>
      <c r="N719">
        <f>(Table2[[#This Row],[1W Return vs Nifty]]-AVERAGE(Table2[1W Return vs Nifty]))/_xlfn.STDEV.P(Table2[1W Return vs Nifty])</f>
        <v>0.30509681502830077</v>
      </c>
      <c r="O719">
        <v>138.08000000000001</v>
      </c>
      <c r="P719">
        <v>137.76749515310499</v>
      </c>
      <c r="Q719">
        <v>139.36836677404801</v>
      </c>
      <c r="R719">
        <v>53.265726725338297</v>
      </c>
      <c r="S719" s="2">
        <f>(Table2[[#This Row],[Close Price]]-Table2[[#This Row],[20D EMA]])/Table2[[#This Row],[20D EMA]]</f>
        <v>2.5347624565468878E-3</v>
      </c>
      <c r="T719" s="2">
        <f>(Table2[[#This Row],[Close Price]]-Table2[[#This Row],[50D EMA]])/Table2[[#This Row],[50D EMA]]</f>
        <v>4.8088618157625471E-3</v>
      </c>
      <c r="U719" s="2">
        <f>(Table2[[#This Row],[Close Price]]-Table2[[#This Row],[200D EMA]])/Table2[[#This Row],[200D EMA]]</f>
        <v>-6.7329968469052983E-3</v>
      </c>
      <c r="V719">
        <v>0.47966264336482001</v>
      </c>
      <c r="W719">
        <v>137.62</v>
      </c>
      <c r="X719">
        <v>140.94999999999999</v>
      </c>
      <c r="Y719">
        <v>137.62</v>
      </c>
      <c r="Z719">
        <v>140.94999999999999</v>
      </c>
      <c r="AA719">
        <v>131.4</v>
      </c>
      <c r="AB719">
        <v>144.82</v>
      </c>
      <c r="AC719" s="2">
        <f>(Table2[[#This Row],[Close Price]]/Table2[[#This Row],[Day Low]])-1</f>
        <v>5.8857724167999947E-3</v>
      </c>
      <c r="AD719" s="2">
        <f>(Table2[[#This Row],[Day High]]/Table2[[#This Row],[Close Price]])-1</f>
        <v>1.8204146500035989E-2</v>
      </c>
      <c r="AE719" s="2">
        <f>(Table2[[#This Row],[Close Price]]/Table2[[#This Row],[Current Week Low]])-1</f>
        <v>5.8857724167999947E-3</v>
      </c>
      <c r="AF719" s="2">
        <f>(Table2[[#This Row],[Current Week High]]/Table2[[#This Row],[Close Price]])-1</f>
        <v>1.8204146500035989E-2</v>
      </c>
      <c r="AG719" s="2">
        <f>(Table2[[#This Row],[Close Price]]/Table2[[#This Row],[Current Month Low]])-1</f>
        <v>5.350076103500756E-2</v>
      </c>
      <c r="AH719" s="2">
        <f>(Table2[[#This Row],[Current Month High]]/Table2[[#This Row],[Close Price]])-1</f>
        <v>4.616051433937729E-2</v>
      </c>
      <c r="AI719">
        <v>29.343350429820099</v>
      </c>
      <c r="AJ719">
        <v>26.4200913242009</v>
      </c>
      <c r="AK719" t="str">
        <f>IF(AND(Table2[[#This Row],[20D EMA]]&gt;Table2[[#This Row],[50D EMA]],Table2[[#This Row],[50D EMA]]&gt;Table2[[#This Row],[200D EMA]]),"Uptrend","Downtrend/NoTrend")</f>
        <v>Downtrend/NoTrend</v>
      </c>
      <c r="AL719">
        <v>0.04</v>
      </c>
      <c r="AM719" t="s">
        <v>10340</v>
      </c>
      <c r="AN719">
        <v>-3.76</v>
      </c>
      <c r="AO719" t="s">
        <v>10339</v>
      </c>
      <c r="AP719">
        <v>-9.1010371994153003E-2</v>
      </c>
      <c r="AQ719">
        <f>(Table2[[#This Row],[Sharpe Ratio]]-AVERAGE(Table2[Sharpe Ratio]))/_xlfn.STDEV.P(Table2[Sharpe Ratio])</f>
        <v>-1.7887096906925528</v>
      </c>
      <c r="AR7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9">
        <f>_xlfn.RANK.AVG(Table2[[#This Row],[1Y Return vs Nifty Z-Score]],Table2[1Y Return vs Nifty Z-Score])</f>
        <v>686</v>
      </c>
      <c r="AT719">
        <f>_xlfn.RANK.AVG(Table2[[#This Row],[6M Return vs Nifty Z-Score]],Table2[6M Return vs Nifty Z-Score])</f>
        <v>588</v>
      </c>
      <c r="AU719">
        <f>_xlfn.RANK.AVG(Table2[[#This Row],[Sharpe Ratio Z-Score]],Table2[Sharpe Ratio Z-Score])</f>
        <v>718</v>
      </c>
      <c r="AV719">
        <f>(Table2[[#This Row],[Rank 1Y]]+Table2[[#This Row],[Rank 6M]]+Table2[[#This Row],[Rank Sharpe]])/3</f>
        <v>664</v>
      </c>
    </row>
    <row r="720" spans="1:48" x14ac:dyDescent="0.3">
      <c r="A720" t="s">
        <v>2241</v>
      </c>
      <c r="B720" t="s">
        <v>2242</v>
      </c>
      <c r="C720" t="s">
        <v>10303</v>
      </c>
      <c r="D720" t="s">
        <v>628</v>
      </c>
      <c r="E720">
        <v>2564.0367757669901</v>
      </c>
      <c r="F720">
        <v>174.01</v>
      </c>
      <c r="G720">
        <v>-58.765151140168499</v>
      </c>
      <c r="H720">
        <f>(Table2[[#This Row],[1Y Return vs Nifty]]-AVERAGE(Table2[1Y Return vs Nifty]))/_xlfn.STDEV.P(Table2[1Y Return vs Nifty])</f>
        <v>-1.3892247115667682</v>
      </c>
      <c r="I720">
        <v>1.14773136960161</v>
      </c>
      <c r="J720">
        <f>(Table2[[#This Row],[1M Return vs Nifty]]-AVERAGE(Table2[1M Return vs Nifty]))/_xlfn.STDEV.P(Table2[1M Return vs Nifty])</f>
        <v>-3.6163103357636589E-2</v>
      </c>
      <c r="K720">
        <v>-39.959245561391</v>
      </c>
      <c r="L720">
        <f>(Table2[[#This Row],[6M Return vs Nifty]]-AVERAGE(Table2[6M Return vs Nifty]))/_xlfn.STDEV.P(Table2[6M Return vs Nifty])</f>
        <v>-1.6012231262961634</v>
      </c>
      <c r="M720">
        <v>13.2013189735863</v>
      </c>
      <c r="N720">
        <f>(Table2[[#This Row],[1W Return vs Nifty]]-AVERAGE(Table2[1W Return vs Nifty]))/_xlfn.STDEV.P(Table2[1W Return vs Nifty])</f>
        <v>2.668002535368462</v>
      </c>
      <c r="O720">
        <v>166.97</v>
      </c>
      <c r="P720">
        <v>171.55480307759899</v>
      </c>
      <c r="Q720">
        <v>212.320945483744</v>
      </c>
      <c r="R720">
        <v>67.189089913582094</v>
      </c>
      <c r="S720" s="2">
        <f>(Table2[[#This Row],[Close Price]]-Table2[[#This Row],[20D EMA]])/Table2[[#This Row],[20D EMA]]</f>
        <v>4.2163262861591853E-2</v>
      </c>
      <c r="T720" s="2">
        <f>(Table2[[#This Row],[Close Price]]-Table2[[#This Row],[50D EMA]])/Table2[[#This Row],[50D EMA]]</f>
        <v>1.4311443797294602E-2</v>
      </c>
      <c r="U720" s="2">
        <f>(Table2[[#This Row],[Close Price]]-Table2[[#This Row],[200D EMA]])/Table2[[#This Row],[200D EMA]]</f>
        <v>-0.18043884175655775</v>
      </c>
      <c r="V720">
        <v>1.3824977657348601</v>
      </c>
      <c r="W720">
        <v>172.31</v>
      </c>
      <c r="X720">
        <v>181.3</v>
      </c>
      <c r="Y720">
        <v>172.31</v>
      </c>
      <c r="Z720">
        <v>181.3</v>
      </c>
      <c r="AA720">
        <v>143.91999999999999</v>
      </c>
      <c r="AB720">
        <v>181.3</v>
      </c>
      <c r="AC720" s="2">
        <f>(Table2[[#This Row],[Close Price]]/Table2[[#This Row],[Day Low]])-1</f>
        <v>9.8659392954558722E-3</v>
      </c>
      <c r="AD720" s="2">
        <f>(Table2[[#This Row],[Day High]]/Table2[[#This Row],[Close Price]])-1</f>
        <v>4.1894144014711809E-2</v>
      </c>
      <c r="AE720" s="2">
        <f>(Table2[[#This Row],[Close Price]]/Table2[[#This Row],[Current Week Low]])-1</f>
        <v>9.8659392954558722E-3</v>
      </c>
      <c r="AF720" s="2">
        <f>(Table2[[#This Row],[Current Week High]]/Table2[[#This Row],[Close Price]])-1</f>
        <v>4.1894144014711809E-2</v>
      </c>
      <c r="AG720" s="2">
        <f>(Table2[[#This Row],[Close Price]]/Table2[[#This Row],[Current Month Low]])-1</f>
        <v>0.20907448582545873</v>
      </c>
      <c r="AH720" s="2">
        <f>(Table2[[#This Row],[Current Month High]]/Table2[[#This Row],[Close Price]])-1</f>
        <v>4.1894144014711809E-2</v>
      </c>
      <c r="AI720">
        <v>79.300040227573106</v>
      </c>
      <c r="AJ720">
        <v>20.907448582545801</v>
      </c>
      <c r="AK720" t="str">
        <f>IF(AND(Table2[[#This Row],[20D EMA]]&gt;Table2[[#This Row],[50D EMA]],Table2[[#This Row],[50D EMA]]&gt;Table2[[#This Row],[200D EMA]]),"Uptrend","Downtrend/NoTrend")</f>
        <v>Downtrend/NoTrend</v>
      </c>
      <c r="AL720">
        <v>-0.13</v>
      </c>
      <c r="AM720" t="s">
        <v>10339</v>
      </c>
      <c r="AN720">
        <v>10.63</v>
      </c>
      <c r="AO720" t="s">
        <v>10340</v>
      </c>
      <c r="AQ720">
        <f>(Table2[[#This Row],[Sharpe Ratio]]-AVERAGE(Table2[Sharpe Ratio]))/_xlfn.STDEV.P(Table2[Sharpe Ratio])</f>
        <v>-0.75063663777647549</v>
      </c>
      <c r="AR7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0">
        <f>_xlfn.RANK.AVG(Table2[[#This Row],[1Y Return vs Nifty Z-Score]],Table2[1Y Return vs Nifty Z-Score])</f>
        <v>727</v>
      </c>
      <c r="AT720">
        <f>_xlfn.RANK.AVG(Table2[[#This Row],[6M Return vs Nifty Z-Score]],Table2[6M Return vs Nifty Z-Score])</f>
        <v>725</v>
      </c>
      <c r="AU720">
        <f>_xlfn.RANK.AVG(Table2[[#This Row],[Sharpe Ratio Z-Score]],Table2[Sharpe Ratio Z-Score])</f>
        <v>547.5</v>
      </c>
      <c r="AV720">
        <f>(Table2[[#This Row],[Rank 1Y]]+Table2[[#This Row],[Rank 6M]]+Table2[[#This Row],[Rank Sharpe]])/3</f>
        <v>666.5</v>
      </c>
    </row>
    <row r="721" spans="1:48" x14ac:dyDescent="0.3">
      <c r="A721" t="s">
        <v>826</v>
      </c>
      <c r="B721" t="s">
        <v>827</v>
      </c>
      <c r="C721" t="s">
        <v>6655</v>
      </c>
      <c r="D721" t="s">
        <v>80</v>
      </c>
      <c r="E721">
        <v>19427.9594836</v>
      </c>
      <c r="F721">
        <v>822.2</v>
      </c>
      <c r="G721">
        <v>-35.193253938932102</v>
      </c>
      <c r="H721">
        <f>(Table2[[#This Row],[1Y Return vs Nifty]]-AVERAGE(Table2[1Y Return vs Nifty]))/_xlfn.STDEV.P(Table2[1Y Return vs Nifty])</f>
        <v>-1.0154000674645149</v>
      </c>
      <c r="I721">
        <v>3.37408730363263</v>
      </c>
      <c r="J721">
        <f>(Table2[[#This Row],[1M Return vs Nifty]]-AVERAGE(Table2[1M Return vs Nifty]))/_xlfn.STDEV.P(Table2[1M Return vs Nifty])</f>
        <v>0.17324898254673615</v>
      </c>
      <c r="K721">
        <v>-18.773749541388899</v>
      </c>
      <c r="L721">
        <f>(Table2[[#This Row],[6M Return vs Nifty]]-AVERAGE(Table2[6M Return vs Nifty]))/_xlfn.STDEV.P(Table2[6M Return vs Nifty])</f>
        <v>-0.87428091394641549</v>
      </c>
      <c r="M721">
        <v>-0.49110648346413899</v>
      </c>
      <c r="N721">
        <f>(Table2[[#This Row],[1W Return vs Nifty]]-AVERAGE(Table2[1W Return vs Nifty]))/_xlfn.STDEV.P(Table2[1W Return vs Nifty])</f>
        <v>-0.26358377423971863</v>
      </c>
      <c r="O721">
        <v>811.49</v>
      </c>
      <c r="P721">
        <v>811.60600076023798</v>
      </c>
      <c r="Q721">
        <v>842.27662331434794</v>
      </c>
      <c r="R721">
        <v>58.039807895440603</v>
      </c>
      <c r="S721" s="2">
        <f>(Table2[[#This Row],[Close Price]]-Table2[[#This Row],[20D EMA]])/Table2[[#This Row],[20D EMA]]</f>
        <v>1.3197944521805612E-2</v>
      </c>
      <c r="T721" s="2">
        <f>(Table2[[#This Row],[Close Price]]-Table2[[#This Row],[50D EMA]])/Table2[[#This Row],[50D EMA]]</f>
        <v>1.3053130743043526E-2</v>
      </c>
      <c r="U721" s="2">
        <f>(Table2[[#This Row],[Close Price]]-Table2[[#This Row],[200D EMA]])/Table2[[#This Row],[200D EMA]]</f>
        <v>-2.3836139765278819E-2</v>
      </c>
      <c r="V721">
        <v>0.77566801764072502</v>
      </c>
      <c r="W721">
        <v>814.35</v>
      </c>
      <c r="X721">
        <v>823.5</v>
      </c>
      <c r="Y721">
        <v>814.35</v>
      </c>
      <c r="Z721">
        <v>823.5</v>
      </c>
      <c r="AA721">
        <v>777.8</v>
      </c>
      <c r="AB721">
        <v>840.9</v>
      </c>
      <c r="AC721" s="2">
        <f>(Table2[[#This Row],[Close Price]]/Table2[[#This Row],[Day Low]])-1</f>
        <v>9.6395898569412442E-3</v>
      </c>
      <c r="AD721" s="2">
        <f>(Table2[[#This Row],[Day High]]/Table2[[#This Row],[Close Price]])-1</f>
        <v>1.5811238141569817E-3</v>
      </c>
      <c r="AE721" s="2">
        <f>(Table2[[#This Row],[Close Price]]/Table2[[#This Row],[Current Week Low]])-1</f>
        <v>9.6395898569412442E-3</v>
      </c>
      <c r="AF721" s="2">
        <f>(Table2[[#This Row],[Current Week High]]/Table2[[#This Row],[Close Price]])-1</f>
        <v>1.5811238141569817E-3</v>
      </c>
      <c r="AG721" s="2">
        <f>(Table2[[#This Row],[Close Price]]/Table2[[#This Row],[Current Month Low]])-1</f>
        <v>5.7084083311905509E-2</v>
      </c>
      <c r="AH721" s="2">
        <f>(Table2[[#This Row],[Current Month High]]/Table2[[#This Row],[Close Price]])-1</f>
        <v>2.2743857942106427E-2</v>
      </c>
      <c r="AI721">
        <v>28.703478472391101</v>
      </c>
      <c r="AJ721">
        <v>17.457142857142799</v>
      </c>
      <c r="AK721" t="str">
        <f>IF(AND(Table2[[#This Row],[20D EMA]]&gt;Table2[[#This Row],[50D EMA]],Table2[[#This Row],[50D EMA]]&gt;Table2[[#This Row],[200D EMA]]),"Uptrend","Downtrend/NoTrend")</f>
        <v>Downtrend/NoTrend</v>
      </c>
      <c r="AL721">
        <v>-0.03</v>
      </c>
      <c r="AM721" t="s">
        <v>10339</v>
      </c>
      <c r="AN721">
        <v>0.09</v>
      </c>
      <c r="AO721" t="s">
        <v>10340</v>
      </c>
      <c r="AP721">
        <v>-9.1058660348630999E-2</v>
      </c>
      <c r="AQ721">
        <f>(Table2[[#This Row],[Sharpe Ratio]]-AVERAGE(Table2[Sharpe Ratio]))/_xlfn.STDEV.P(Table2[Sharpe Ratio])</f>
        <v>-1.7892604723062848</v>
      </c>
      <c r="AR7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1">
        <f>_xlfn.RANK.AVG(Table2[[#This Row],[1Y Return vs Nifty Z-Score]],Table2[1Y Return vs Nifty Z-Score])</f>
        <v>674</v>
      </c>
      <c r="AT721">
        <f>_xlfn.RANK.AVG(Table2[[#This Row],[6M Return vs Nifty Z-Score]],Table2[6M Return vs Nifty Z-Score])</f>
        <v>612</v>
      </c>
      <c r="AU721">
        <f>_xlfn.RANK.AVG(Table2[[#This Row],[Sharpe Ratio Z-Score]],Table2[Sharpe Ratio Z-Score])</f>
        <v>719</v>
      </c>
      <c r="AV721">
        <f>(Table2[[#This Row],[Rank 1Y]]+Table2[[#This Row],[Rank 6M]]+Table2[[#This Row],[Rank Sharpe]])/3</f>
        <v>668.33333333333337</v>
      </c>
    </row>
    <row r="722" spans="1:48" x14ac:dyDescent="0.3">
      <c r="A722" t="s">
        <v>1159</v>
      </c>
      <c r="B722" t="s">
        <v>1160</v>
      </c>
      <c r="C722" t="s">
        <v>10308</v>
      </c>
      <c r="D722" t="s">
        <v>564</v>
      </c>
      <c r="E722">
        <v>10638.066862760001</v>
      </c>
      <c r="F722">
        <v>2080.5500000000002</v>
      </c>
      <c r="G722">
        <v>-40.083678698440998</v>
      </c>
      <c r="H722">
        <f>(Table2[[#This Row],[1Y Return vs Nifty]]-AVERAGE(Table2[1Y Return vs Nifty]))/_xlfn.STDEV.P(Table2[1Y Return vs Nifty])</f>
        <v>-1.092956883516486</v>
      </c>
      <c r="I722">
        <v>2.1777005936791598</v>
      </c>
      <c r="J722">
        <f>(Table2[[#This Row],[1M Return vs Nifty]]-AVERAGE(Table2[1M Return vs Nifty]))/_xlfn.STDEV.P(Table2[1M Return vs Nifty])</f>
        <v>6.0716286112161816E-2</v>
      </c>
      <c r="K722">
        <v>-16.5949005565787</v>
      </c>
      <c r="L722">
        <f>(Table2[[#This Row],[6M Return vs Nifty]]-AVERAGE(Table2[6M Return vs Nifty]))/_xlfn.STDEV.P(Table2[6M Return vs Nifty])</f>
        <v>-0.79951762778599211</v>
      </c>
      <c r="M722">
        <v>1.0523018452739901</v>
      </c>
      <c r="N722">
        <f>(Table2[[#This Row],[1W Return vs Nifty]]-AVERAGE(Table2[1W Return vs Nifty]))/_xlfn.STDEV.P(Table2[1W Return vs Nifty])</f>
        <v>6.6864234468200806E-2</v>
      </c>
      <c r="O722">
        <v>2058.58</v>
      </c>
      <c r="P722">
        <v>2056.8130604626999</v>
      </c>
      <c r="Q722">
        <v>2141.7558730942901</v>
      </c>
      <c r="R722">
        <v>58.596938095155998</v>
      </c>
      <c r="S722" s="2">
        <f>(Table2[[#This Row],[Close Price]]-Table2[[#This Row],[20D EMA]])/Table2[[#This Row],[20D EMA]]</f>
        <v>1.067240525022115E-2</v>
      </c>
      <c r="T722" s="2">
        <f>(Table2[[#This Row],[Close Price]]-Table2[[#This Row],[50D EMA]])/Table2[[#This Row],[50D EMA]]</f>
        <v>1.1540640223258989E-2</v>
      </c>
      <c r="U722" s="2">
        <f>(Table2[[#This Row],[Close Price]]-Table2[[#This Row],[200D EMA]])/Table2[[#This Row],[200D EMA]]</f>
        <v>-2.8577427457156017E-2</v>
      </c>
      <c r="V722">
        <v>0.80773366798918</v>
      </c>
      <c r="W722">
        <v>2061.5</v>
      </c>
      <c r="X722">
        <v>2109</v>
      </c>
      <c r="Y722">
        <v>2061.5</v>
      </c>
      <c r="Z722">
        <v>2109</v>
      </c>
      <c r="AA722">
        <v>1961.9</v>
      </c>
      <c r="AB722">
        <v>2154.65</v>
      </c>
      <c r="AC722" s="2">
        <f>(Table2[[#This Row],[Close Price]]/Table2[[#This Row],[Day Low]])-1</f>
        <v>9.2408440455979957E-3</v>
      </c>
      <c r="AD722" s="2">
        <f>(Table2[[#This Row],[Day High]]/Table2[[#This Row],[Close Price]])-1</f>
        <v>1.3674268823147706E-2</v>
      </c>
      <c r="AE722" s="2">
        <f>(Table2[[#This Row],[Close Price]]/Table2[[#This Row],[Current Week Low]])-1</f>
        <v>9.2408440455979957E-3</v>
      </c>
      <c r="AF722" s="2">
        <f>(Table2[[#This Row],[Current Week High]]/Table2[[#This Row],[Close Price]])-1</f>
        <v>1.3674268823147706E-2</v>
      </c>
      <c r="AG722" s="2">
        <f>(Table2[[#This Row],[Close Price]]/Table2[[#This Row],[Current Month Low]])-1</f>
        <v>6.0477088536622814E-2</v>
      </c>
      <c r="AH722" s="2">
        <f>(Table2[[#This Row],[Current Month High]]/Table2[[#This Row],[Close Price]])-1</f>
        <v>3.5615582418110581E-2</v>
      </c>
      <c r="AI722">
        <v>31.4556247146187</v>
      </c>
      <c r="AJ722">
        <v>15.0746681415929</v>
      </c>
      <c r="AK722" t="str">
        <f>IF(AND(Table2[[#This Row],[20D EMA]]&gt;Table2[[#This Row],[50D EMA]],Table2[[#This Row],[50D EMA]]&gt;Table2[[#This Row],[200D EMA]]),"Uptrend","Downtrend/NoTrend")</f>
        <v>Downtrend/NoTrend</v>
      </c>
      <c r="AL722">
        <v>-0.01</v>
      </c>
      <c r="AM722" t="s">
        <v>10339</v>
      </c>
      <c r="AN722">
        <v>-1.23</v>
      </c>
      <c r="AO722" t="s">
        <v>10339</v>
      </c>
      <c r="AP722">
        <v>-0.155569717473997</v>
      </c>
      <c r="AQ722">
        <f>(Table2[[#This Row],[Sharpe Ratio]]-AVERAGE(Table2[Sharpe Ratio]))/_xlfn.STDEV.P(Table2[Sharpe Ratio])</f>
        <v>-2.5250797921226513</v>
      </c>
      <c r="AR7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2">
        <f>_xlfn.RANK.AVG(Table2[[#This Row],[1Y Return vs Nifty Z-Score]],Table2[1Y Return vs Nifty Z-Score])</f>
        <v>688</v>
      </c>
      <c r="AT722">
        <f>_xlfn.RANK.AVG(Table2[[#This Row],[6M Return vs Nifty Z-Score]],Table2[6M Return vs Nifty Z-Score])</f>
        <v>586</v>
      </c>
      <c r="AU722">
        <f>_xlfn.RANK.AVG(Table2[[#This Row],[Sharpe Ratio Z-Score]],Table2[Sharpe Ratio Z-Score])</f>
        <v>736</v>
      </c>
      <c r="AV722">
        <f>(Table2[[#This Row],[Rank 1Y]]+Table2[[#This Row],[Rank 6M]]+Table2[[#This Row],[Rank Sharpe]])/3</f>
        <v>670</v>
      </c>
    </row>
    <row r="723" spans="1:48" x14ac:dyDescent="0.3">
      <c r="A723" t="s">
        <v>2051</v>
      </c>
      <c r="B723" t="s">
        <v>2052</v>
      </c>
      <c r="C723" t="s">
        <v>10310</v>
      </c>
      <c r="D723" t="s">
        <v>402</v>
      </c>
      <c r="E723">
        <v>3110.0703492600001</v>
      </c>
      <c r="F723">
        <v>20.170000000000002</v>
      </c>
      <c r="G723">
        <v>-59.170656371582901</v>
      </c>
      <c r="H723">
        <f>(Table2[[#This Row],[1Y Return vs Nifty]]-AVERAGE(Table2[1Y Return vs Nifty]))/_xlfn.STDEV.P(Table2[1Y Return vs Nifty])</f>
        <v>-1.3956555833596054</v>
      </c>
      <c r="I723">
        <v>6.7950046280110001</v>
      </c>
      <c r="J723">
        <f>(Table2[[#This Row],[1M Return vs Nifty]]-AVERAGE(Table2[1M Return vs Nifty]))/_xlfn.STDEV.P(Table2[1M Return vs Nifty])</f>
        <v>0.49502207446533453</v>
      </c>
      <c r="K723">
        <v>-64.918909377229596</v>
      </c>
      <c r="L723">
        <f>(Table2[[#This Row],[6M Return vs Nifty]]-AVERAGE(Table2[6M Return vs Nifty]))/_xlfn.STDEV.P(Table2[6M Return vs Nifty])</f>
        <v>-2.4576691220217741</v>
      </c>
      <c r="M723">
        <v>-7.1596245465266097</v>
      </c>
      <c r="N723">
        <f>(Table2[[#This Row],[1W Return vs Nifty]]-AVERAGE(Table2[1W Return vs Nifty]))/_xlfn.STDEV.P(Table2[1W Return vs Nifty])</f>
        <v>-1.6913320077699987</v>
      </c>
      <c r="O723">
        <v>19.72</v>
      </c>
      <c r="P723">
        <v>20.320095366468902</v>
      </c>
      <c r="Q723">
        <v>23.814736469009102</v>
      </c>
      <c r="R723">
        <v>55.2536492957096</v>
      </c>
      <c r="S723" s="2">
        <f>(Table2[[#This Row],[Close Price]]-Table2[[#This Row],[20D EMA]])/Table2[[#This Row],[20D EMA]]</f>
        <v>2.2819472616633005E-2</v>
      </c>
      <c r="T723" s="2">
        <f>(Table2[[#This Row],[Close Price]]-Table2[[#This Row],[50D EMA]])/Table2[[#This Row],[50D EMA]]</f>
        <v>-7.3865483287336858E-3</v>
      </c>
      <c r="U723" s="2">
        <f>(Table2[[#This Row],[Close Price]]-Table2[[#This Row],[200D EMA]])/Table2[[#This Row],[200D EMA]]</f>
        <v>-0.15304542520351275</v>
      </c>
      <c r="V723">
        <v>1.7359760961326001</v>
      </c>
      <c r="W723">
        <v>19.899999999999999</v>
      </c>
      <c r="X723">
        <v>20.55</v>
      </c>
      <c r="Y723">
        <v>19.899999999999999</v>
      </c>
      <c r="Z723">
        <v>20.55</v>
      </c>
      <c r="AA723">
        <v>17.07</v>
      </c>
      <c r="AB723">
        <v>23.15</v>
      </c>
      <c r="AC723" s="2">
        <f>(Table2[[#This Row],[Close Price]]/Table2[[#This Row],[Day Low]])-1</f>
        <v>1.3567839195980147E-2</v>
      </c>
      <c r="AD723" s="2">
        <f>(Table2[[#This Row],[Day High]]/Table2[[#This Row],[Close Price]])-1</f>
        <v>1.8839861179970274E-2</v>
      </c>
      <c r="AE723" s="2">
        <f>(Table2[[#This Row],[Close Price]]/Table2[[#This Row],[Current Week Low]])-1</f>
        <v>1.3567839195980147E-2</v>
      </c>
      <c r="AF723" s="2">
        <f>(Table2[[#This Row],[Current Week High]]/Table2[[#This Row],[Close Price]])-1</f>
        <v>1.8839861179970274E-2</v>
      </c>
      <c r="AG723" s="2">
        <f>(Table2[[#This Row],[Close Price]]/Table2[[#This Row],[Current Month Low]])-1</f>
        <v>0.1816051552431166</v>
      </c>
      <c r="AH723" s="2">
        <f>(Table2[[#This Row],[Current Month High]]/Table2[[#This Row],[Close Price]])-1</f>
        <v>0.1477441745166086</v>
      </c>
      <c r="AI723">
        <v>123.847297967278</v>
      </c>
      <c r="AJ723">
        <v>20.778443113772401</v>
      </c>
      <c r="AK723" t="str">
        <f>IF(AND(Table2[[#This Row],[20D EMA]]&gt;Table2[[#This Row],[50D EMA]],Table2[[#This Row],[50D EMA]]&gt;Table2[[#This Row],[200D EMA]]),"Uptrend","Downtrend/NoTrend")</f>
        <v>Downtrend/NoTrend</v>
      </c>
      <c r="AL723">
        <v>-0.11</v>
      </c>
      <c r="AM723" t="s">
        <v>10339</v>
      </c>
      <c r="AN723">
        <v>14.41</v>
      </c>
      <c r="AO723" t="s">
        <v>10340</v>
      </c>
      <c r="AQ723">
        <f>(Table2[[#This Row],[Sharpe Ratio]]-AVERAGE(Table2[Sharpe Ratio]))/_xlfn.STDEV.P(Table2[Sharpe Ratio])</f>
        <v>-0.75063663777647549</v>
      </c>
      <c r="AR7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3">
        <f>_xlfn.RANK.AVG(Table2[[#This Row],[1Y Return vs Nifty Z-Score]],Table2[1Y Return vs Nifty Z-Score])</f>
        <v>730</v>
      </c>
      <c r="AT723">
        <f>_xlfn.RANK.AVG(Table2[[#This Row],[6M Return vs Nifty Z-Score]],Table2[6M Return vs Nifty Z-Score])</f>
        <v>736</v>
      </c>
      <c r="AU723">
        <f>_xlfn.RANK.AVG(Table2[[#This Row],[Sharpe Ratio Z-Score]],Table2[Sharpe Ratio Z-Score])</f>
        <v>547.5</v>
      </c>
      <c r="AV723">
        <f>(Table2[[#This Row],[Rank 1Y]]+Table2[[#This Row],[Rank 6M]]+Table2[[#This Row],[Rank Sharpe]])/3</f>
        <v>671.16666666666663</v>
      </c>
    </row>
    <row r="724" spans="1:48" x14ac:dyDescent="0.3">
      <c r="A724" t="s">
        <v>1086</v>
      </c>
      <c r="B724" t="s">
        <v>1087</v>
      </c>
      <c r="C724" t="s">
        <v>10294</v>
      </c>
      <c r="D724" t="s">
        <v>21</v>
      </c>
      <c r="E724">
        <v>12026.16891531</v>
      </c>
      <c r="F724">
        <v>804.15</v>
      </c>
      <c r="G724">
        <v>-40.299550743575303</v>
      </c>
      <c r="H724">
        <f>(Table2[[#This Row],[1Y Return vs Nifty]]-AVERAGE(Table2[1Y Return vs Nifty]))/_xlfn.STDEV.P(Table2[1Y Return vs Nifty])</f>
        <v>-1.096380379290077</v>
      </c>
      <c r="I724">
        <v>-4.1021703132360203</v>
      </c>
      <c r="J724">
        <f>(Table2[[#This Row],[1M Return vs Nifty]]-AVERAGE(Table2[1M Return vs Nifty]))/_xlfn.STDEV.P(Table2[1M Return vs Nifty])</f>
        <v>-0.52997132395305324</v>
      </c>
      <c r="K724">
        <v>-16.723102392302099</v>
      </c>
      <c r="L724">
        <f>(Table2[[#This Row],[6M Return vs Nifty]]-AVERAGE(Table2[6M Return vs Nifty]))/_xlfn.STDEV.P(Table2[6M Return vs Nifty])</f>
        <v>-0.80391664332001955</v>
      </c>
      <c r="M724">
        <v>0.92272126441135105</v>
      </c>
      <c r="N724">
        <f>(Table2[[#This Row],[1W Return vs Nifty]]-AVERAGE(Table2[1W Return vs Nifty]))/_xlfn.STDEV.P(Table2[1W Return vs Nifty])</f>
        <v>3.9120672303881401E-2</v>
      </c>
      <c r="O724">
        <v>790.94</v>
      </c>
      <c r="P724">
        <v>805.097530578293</v>
      </c>
      <c r="Q724">
        <v>834.01974642909204</v>
      </c>
      <c r="R724">
        <v>63.186376241565902</v>
      </c>
      <c r="S724" s="2">
        <f>(Table2[[#This Row],[Close Price]]-Table2[[#This Row],[20D EMA]])/Table2[[#This Row],[20D EMA]]</f>
        <v>1.6701646142564443E-2</v>
      </c>
      <c r="T724" s="2">
        <f>(Table2[[#This Row],[Close Price]]-Table2[[#This Row],[50D EMA]])/Table2[[#This Row],[50D EMA]]</f>
        <v>-1.1769140288039701E-3</v>
      </c>
      <c r="U724" s="2">
        <f>(Table2[[#This Row],[Close Price]]-Table2[[#This Row],[200D EMA]])/Table2[[#This Row],[200D EMA]]</f>
        <v>-3.5814195715366759E-2</v>
      </c>
      <c r="V724">
        <v>0.52759097763566898</v>
      </c>
      <c r="W724">
        <v>790.35</v>
      </c>
      <c r="X724">
        <v>809.9</v>
      </c>
      <c r="Y724">
        <v>790.35</v>
      </c>
      <c r="Z724">
        <v>809.9</v>
      </c>
      <c r="AA724">
        <v>749.1</v>
      </c>
      <c r="AB724">
        <v>823.7</v>
      </c>
      <c r="AC724" s="2">
        <f>(Table2[[#This Row],[Close Price]]/Table2[[#This Row],[Day Low]])-1</f>
        <v>1.7460618713228238E-2</v>
      </c>
      <c r="AD724" s="2">
        <f>(Table2[[#This Row],[Day High]]/Table2[[#This Row],[Close Price]])-1</f>
        <v>7.1504072623267412E-3</v>
      </c>
      <c r="AE724" s="2">
        <f>(Table2[[#This Row],[Close Price]]/Table2[[#This Row],[Current Week Low]])-1</f>
        <v>1.7460618713228238E-2</v>
      </c>
      <c r="AF724" s="2">
        <f>(Table2[[#This Row],[Current Week High]]/Table2[[#This Row],[Close Price]])-1</f>
        <v>7.1504072623267412E-3</v>
      </c>
      <c r="AG724" s="2">
        <f>(Table2[[#This Row],[Close Price]]/Table2[[#This Row],[Current Month Low]])-1</f>
        <v>7.348818582298744E-2</v>
      </c>
      <c r="AH724" s="2">
        <f>(Table2[[#This Row],[Current Month High]]/Table2[[#This Row],[Close Price]])-1</f>
        <v>2.4311384691910742E-2</v>
      </c>
      <c r="AI724">
        <v>20.6242616427283</v>
      </c>
      <c r="AJ724">
        <v>8.5222672064777196</v>
      </c>
      <c r="AK724" t="str">
        <f>IF(AND(Table2[[#This Row],[20D EMA]]&gt;Table2[[#This Row],[50D EMA]],Table2[[#This Row],[50D EMA]]&gt;Table2[[#This Row],[200D EMA]]),"Uptrend","Downtrend/NoTrend")</f>
        <v>Downtrend/NoTrend</v>
      </c>
      <c r="AL724">
        <v>-0.19</v>
      </c>
      <c r="AM724" t="s">
        <v>10339</v>
      </c>
      <c r="AN724">
        <v>3.35</v>
      </c>
      <c r="AO724" t="s">
        <v>10340</v>
      </c>
      <c r="AP724">
        <v>-0.16041883864648901</v>
      </c>
      <c r="AQ724">
        <f>(Table2[[#This Row],[Sharpe Ratio]]-AVERAGE(Table2[Sharpe Ratio]))/_xlfn.STDEV.P(Table2[Sharpe Ratio])</f>
        <v>-2.5803893344219859</v>
      </c>
      <c r="AR7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4">
        <f>_xlfn.RANK.AVG(Table2[[#This Row],[1Y Return vs Nifty Z-Score]],Table2[1Y Return vs Nifty Z-Score])</f>
        <v>690</v>
      </c>
      <c r="AT724">
        <f>_xlfn.RANK.AVG(Table2[[#This Row],[6M Return vs Nifty Z-Score]],Table2[6M Return vs Nifty Z-Score])</f>
        <v>587</v>
      </c>
      <c r="AU724">
        <f>_xlfn.RANK.AVG(Table2[[#This Row],[Sharpe Ratio Z-Score]],Table2[Sharpe Ratio Z-Score])</f>
        <v>737</v>
      </c>
      <c r="AV724">
        <f>(Table2[[#This Row],[Rank 1Y]]+Table2[[#This Row],[Rank 6M]]+Table2[[#This Row],[Rank Sharpe]])/3</f>
        <v>671.33333333333337</v>
      </c>
    </row>
    <row r="725" spans="1:48" x14ac:dyDescent="0.3">
      <c r="A725" t="s">
        <v>2041</v>
      </c>
      <c r="B725" t="s">
        <v>2042</v>
      </c>
      <c r="C725" t="s">
        <v>10295</v>
      </c>
      <c r="D725" t="s">
        <v>54</v>
      </c>
      <c r="E725">
        <v>3136.2876528000002</v>
      </c>
      <c r="F725">
        <v>311.60000000000002</v>
      </c>
      <c r="G725">
        <v>-80.955540589081906</v>
      </c>
      <c r="H725">
        <f>(Table2[[#This Row],[1Y Return vs Nifty]]-AVERAGE(Table2[1Y Return vs Nifty]))/_xlfn.STDEV.P(Table2[1Y Return vs Nifty])</f>
        <v>-1.7411401457557203</v>
      </c>
      <c r="I725">
        <v>-35.494716132834199</v>
      </c>
      <c r="J725">
        <f>(Table2[[#This Row],[1M Return vs Nifty]]-AVERAGE(Table2[1M Return vs Nifty]))/_xlfn.STDEV.P(Table2[1M Return vs Nifty])</f>
        <v>-3.4827689433471209</v>
      </c>
      <c r="K725">
        <v>-57.399568725337502</v>
      </c>
      <c r="L725">
        <f>(Table2[[#This Row],[6M Return vs Nifty]]-AVERAGE(Table2[6M Return vs Nifty]))/_xlfn.STDEV.P(Table2[6M Return vs Nifty])</f>
        <v>-2.1996564645066021</v>
      </c>
      <c r="M725">
        <v>-2.5065288598922701</v>
      </c>
      <c r="N725">
        <f>(Table2[[#This Row],[1W Return vs Nifty]]-AVERAGE(Table2[1W Return vs Nifty]))/_xlfn.STDEV.P(Table2[1W Return vs Nifty])</f>
        <v>-0.6950913011820965</v>
      </c>
      <c r="O725">
        <v>335.08</v>
      </c>
      <c r="P725">
        <v>389.396517381568</v>
      </c>
      <c r="Q725">
        <v>471.04158344482698</v>
      </c>
      <c r="R725">
        <v>45.113714376465097</v>
      </c>
      <c r="S725" s="2">
        <f>(Table2[[#This Row],[Close Price]]-Table2[[#This Row],[20D EMA]])/Table2[[#This Row],[20D EMA]]</f>
        <v>-7.0072818431419256E-2</v>
      </c>
      <c r="T725" s="2">
        <f>(Table2[[#This Row],[Close Price]]-Table2[[#This Row],[50D EMA]])/Table2[[#This Row],[50D EMA]]</f>
        <v>-0.19978739898522385</v>
      </c>
      <c r="U725" s="2">
        <f>(Table2[[#This Row],[Close Price]]-Table2[[#This Row],[200D EMA]])/Table2[[#This Row],[200D EMA]]</f>
        <v>-0.33848727808444606</v>
      </c>
      <c r="V725">
        <v>1.3313999012072899</v>
      </c>
      <c r="W725">
        <v>286</v>
      </c>
      <c r="X725">
        <v>314.8</v>
      </c>
      <c r="Y725">
        <v>286</v>
      </c>
      <c r="Z725">
        <v>314.8</v>
      </c>
      <c r="AA725">
        <v>281.2</v>
      </c>
      <c r="AB725">
        <v>450.5</v>
      </c>
      <c r="AC725" s="2">
        <f>(Table2[[#This Row],[Close Price]]/Table2[[#This Row],[Day Low]])-1</f>
        <v>8.9510489510489677E-2</v>
      </c>
      <c r="AD725" s="2">
        <f>(Table2[[#This Row],[Day High]]/Table2[[#This Row],[Close Price]])-1</f>
        <v>1.0269576379974277E-2</v>
      </c>
      <c r="AE725" s="2">
        <f>(Table2[[#This Row],[Close Price]]/Table2[[#This Row],[Current Week Low]])-1</f>
        <v>8.9510489510489677E-2</v>
      </c>
      <c r="AF725" s="2">
        <f>(Table2[[#This Row],[Current Week High]]/Table2[[#This Row],[Close Price]])-1</f>
        <v>1.0269576379974277E-2</v>
      </c>
      <c r="AG725" s="2">
        <f>(Table2[[#This Row],[Close Price]]/Table2[[#This Row],[Current Month Low]])-1</f>
        <v>0.10810810810810834</v>
      </c>
      <c r="AH725" s="2">
        <f>(Table2[[#This Row],[Current Month High]]/Table2[[#This Row],[Close Price]])-1</f>
        <v>0.44576379974326041</v>
      </c>
      <c r="AI725">
        <v>116.575738125802</v>
      </c>
      <c r="AJ725">
        <v>10.8108108108108</v>
      </c>
      <c r="AK725" t="str">
        <f>IF(AND(Table2[[#This Row],[20D EMA]]&gt;Table2[[#This Row],[50D EMA]],Table2[[#This Row],[50D EMA]]&gt;Table2[[#This Row],[200D EMA]]),"Uptrend","Downtrend/NoTrend")</f>
        <v>Downtrend/NoTrend</v>
      </c>
      <c r="AL725">
        <v>-0.34</v>
      </c>
      <c r="AM725" t="s">
        <v>10339</v>
      </c>
      <c r="AN725">
        <v>-10.050000000000001</v>
      </c>
      <c r="AO725" t="s">
        <v>10339</v>
      </c>
      <c r="AQ725">
        <f>(Table2[[#This Row],[Sharpe Ratio]]-AVERAGE(Table2[Sharpe Ratio]))/_xlfn.STDEV.P(Table2[Sharpe Ratio])</f>
        <v>-0.75063663777647549</v>
      </c>
      <c r="AR7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5">
        <f>_xlfn.RANK.AVG(Table2[[#This Row],[1Y Return vs Nifty Z-Score]],Table2[1Y Return vs Nifty Z-Score])</f>
        <v>737</v>
      </c>
      <c r="AT725">
        <f>_xlfn.RANK.AVG(Table2[[#This Row],[6M Return vs Nifty Z-Score]],Table2[6M Return vs Nifty Z-Score])</f>
        <v>735</v>
      </c>
      <c r="AU725">
        <f>_xlfn.RANK.AVG(Table2[[#This Row],[Sharpe Ratio Z-Score]],Table2[Sharpe Ratio Z-Score])</f>
        <v>547.5</v>
      </c>
      <c r="AV725">
        <f>(Table2[[#This Row],[Rank 1Y]]+Table2[[#This Row],[Rank 6M]]+Table2[[#This Row],[Rank Sharpe]])/3</f>
        <v>673.16666666666663</v>
      </c>
    </row>
    <row r="726" spans="1:48" x14ac:dyDescent="0.3">
      <c r="A726" t="s">
        <v>2281</v>
      </c>
      <c r="B726" t="s">
        <v>2282</v>
      </c>
      <c r="C726" t="s">
        <v>10308</v>
      </c>
      <c r="D726" t="s">
        <v>386</v>
      </c>
      <c r="E726">
        <v>2449.6429786680001</v>
      </c>
      <c r="F726">
        <v>212.71</v>
      </c>
      <c r="G726">
        <v>-30.676251310038001</v>
      </c>
      <c r="H726">
        <f>(Table2[[#This Row],[1Y Return vs Nifty]]-AVERAGE(Table2[1Y Return vs Nifty]))/_xlfn.STDEV.P(Table2[1Y Return vs Nifty])</f>
        <v>-0.94376532013214021</v>
      </c>
      <c r="I726">
        <v>-1.3774734956754899</v>
      </c>
      <c r="J726">
        <f>(Table2[[#This Row],[1M Return vs Nifty]]-AVERAGE(Table2[1M Return vs Nifty]))/_xlfn.STDEV.P(Table2[1M Return vs Nifty])</f>
        <v>-0.27368506024262235</v>
      </c>
      <c r="K726">
        <v>-56.342229545519103</v>
      </c>
      <c r="L726">
        <f>(Table2[[#This Row],[6M Return vs Nifty]]-AVERAGE(Table2[6M Return vs Nifty]))/_xlfn.STDEV.P(Table2[6M Return vs Nifty])</f>
        <v>-2.1633757712504442</v>
      </c>
      <c r="M726">
        <v>-6.7572081204673104E-2</v>
      </c>
      <c r="N726">
        <f>(Table2[[#This Row],[1W Return vs Nifty]]-AVERAGE(Table2[1W Return vs Nifty]))/_xlfn.STDEV.P(Table2[1W Return vs Nifty])</f>
        <v>-0.17290388270358459</v>
      </c>
      <c r="O726">
        <v>213.03</v>
      </c>
      <c r="P726">
        <v>219.023804281417</v>
      </c>
      <c r="Q726">
        <v>254.00066379298599</v>
      </c>
      <c r="R726">
        <v>50.964549969250598</v>
      </c>
      <c r="S726" s="2">
        <f>(Table2[[#This Row],[Close Price]]-Table2[[#This Row],[20D EMA]])/Table2[[#This Row],[20D EMA]]</f>
        <v>-1.5021358494108491E-3</v>
      </c>
      <c r="T726" s="2">
        <f>(Table2[[#This Row],[Close Price]]-Table2[[#This Row],[50D EMA]])/Table2[[#This Row],[50D EMA]]</f>
        <v>-2.8827023172808091E-2</v>
      </c>
      <c r="U726" s="2">
        <f>(Table2[[#This Row],[Close Price]]-Table2[[#This Row],[200D EMA]])/Table2[[#This Row],[200D EMA]]</f>
        <v>-0.16256124364556163</v>
      </c>
      <c r="V726">
        <v>0.57913022077545495</v>
      </c>
      <c r="W726">
        <v>210.8</v>
      </c>
      <c r="X726">
        <v>214.95</v>
      </c>
      <c r="Y726">
        <v>210.8</v>
      </c>
      <c r="Z726">
        <v>214.95</v>
      </c>
      <c r="AA726">
        <v>205.6</v>
      </c>
      <c r="AB726">
        <v>228.44</v>
      </c>
      <c r="AC726" s="2">
        <f>(Table2[[#This Row],[Close Price]]/Table2[[#This Row],[Day Low]])-1</f>
        <v>9.0607210626185708E-3</v>
      </c>
      <c r="AD726" s="2">
        <f>(Table2[[#This Row],[Day High]]/Table2[[#This Row],[Close Price]])-1</f>
        <v>1.0530769592402622E-2</v>
      </c>
      <c r="AE726" s="2">
        <f>(Table2[[#This Row],[Close Price]]/Table2[[#This Row],[Current Week Low]])-1</f>
        <v>9.0607210626185708E-3</v>
      </c>
      <c r="AF726" s="2">
        <f>(Table2[[#This Row],[Current Week High]]/Table2[[#This Row],[Close Price]])-1</f>
        <v>1.0530769592402622E-2</v>
      </c>
      <c r="AG726" s="2">
        <f>(Table2[[#This Row],[Close Price]]/Table2[[#This Row],[Current Month Low]])-1</f>
        <v>3.4581712062256909E-2</v>
      </c>
      <c r="AH726" s="2">
        <f>(Table2[[#This Row],[Current Month High]]/Table2[[#This Row],[Close Price]])-1</f>
        <v>7.3950448968078453E-2</v>
      </c>
      <c r="AI726">
        <v>102.975882657138</v>
      </c>
      <c r="AJ726">
        <v>11.075718015665799</v>
      </c>
      <c r="AK726" t="str">
        <f>IF(AND(Table2[[#This Row],[20D EMA]]&gt;Table2[[#This Row],[50D EMA]],Table2[[#This Row],[50D EMA]]&gt;Table2[[#This Row],[200D EMA]]),"Uptrend","Downtrend/NoTrend")</f>
        <v>Downtrend/NoTrend</v>
      </c>
      <c r="AL726">
        <v>-0.1</v>
      </c>
      <c r="AM726" t="s">
        <v>10339</v>
      </c>
      <c r="AN726">
        <v>1.18</v>
      </c>
      <c r="AO726" t="s">
        <v>10340</v>
      </c>
      <c r="AP726">
        <v>-4.0849822545988998E-2</v>
      </c>
      <c r="AQ726">
        <f>(Table2[[#This Row],[Sharpe Ratio]]-AVERAGE(Table2[Sharpe Ratio]))/_xlfn.STDEV.P(Table2[Sharpe Ratio])</f>
        <v>-1.2165736411338417</v>
      </c>
      <c r="AR7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6">
        <f>_xlfn.RANK.AVG(Table2[[#This Row],[1Y Return vs Nifty Z-Score]],Table2[1Y Return vs Nifty Z-Score])</f>
        <v>647</v>
      </c>
      <c r="AT726">
        <f>_xlfn.RANK.AVG(Table2[[#This Row],[6M Return vs Nifty Z-Score]],Table2[6M Return vs Nifty Z-Score])</f>
        <v>734</v>
      </c>
      <c r="AU726">
        <f>_xlfn.RANK.AVG(Table2[[#This Row],[Sharpe Ratio Z-Score]],Table2[Sharpe Ratio Z-Score])</f>
        <v>654</v>
      </c>
      <c r="AV726">
        <f>(Table2[[#This Row],[Rank 1Y]]+Table2[[#This Row],[Rank 6M]]+Table2[[#This Row],[Rank Sharpe]])/3</f>
        <v>678.33333333333337</v>
      </c>
    </row>
    <row r="727" spans="1:48" x14ac:dyDescent="0.3">
      <c r="A727" t="s">
        <v>1183</v>
      </c>
      <c r="B727" t="s">
        <v>1184</v>
      </c>
      <c r="C727" t="s">
        <v>10304</v>
      </c>
      <c r="D727" t="s">
        <v>1185</v>
      </c>
      <c r="E727">
        <v>10256.137610055001</v>
      </c>
      <c r="F727">
        <v>943.55</v>
      </c>
      <c r="G727">
        <v>-44.649169959576597</v>
      </c>
      <c r="H727">
        <f>(Table2[[#This Row],[1Y Return vs Nifty]]-AVERAGE(Table2[1Y Return vs Nifty]))/_xlfn.STDEV.P(Table2[1Y Return vs Nifty])</f>
        <v>-1.1653606078020493</v>
      </c>
      <c r="I727">
        <v>-10.1888137932955</v>
      </c>
      <c r="J727">
        <f>(Table2[[#This Row],[1M Return vs Nifty]]-AVERAGE(Table2[1M Return vs Nifty]))/_xlfn.STDEV.P(Table2[1M Return vs Nifty])</f>
        <v>-1.1024838713999014</v>
      </c>
      <c r="K727">
        <v>-22.7956993390939</v>
      </c>
      <c r="L727">
        <f>(Table2[[#This Row],[6M Return vs Nifty]]-AVERAGE(Table2[6M Return vs Nifty]))/_xlfn.STDEV.P(Table2[6M Return vs Nifty])</f>
        <v>-1.0122868912972827</v>
      </c>
      <c r="M727">
        <v>1.0697155512213801</v>
      </c>
      <c r="N727">
        <f>(Table2[[#This Row],[1W Return vs Nifty]]-AVERAGE(Table2[1W Return vs Nifty]))/_xlfn.STDEV.P(Table2[1W Return vs Nifty])</f>
        <v>7.0592557263533223E-2</v>
      </c>
      <c r="O727">
        <v>951.71</v>
      </c>
      <c r="P727">
        <v>961.56472102244402</v>
      </c>
      <c r="Q727">
        <v>1014.39886513621</v>
      </c>
      <c r="R727">
        <v>48.976597988035799</v>
      </c>
      <c r="S727" s="2">
        <f>(Table2[[#This Row],[Close Price]]-Table2[[#This Row],[20D EMA]])/Table2[[#This Row],[20D EMA]]</f>
        <v>-8.5740404114699655E-3</v>
      </c>
      <c r="T727" s="2">
        <f>(Table2[[#This Row],[Close Price]]-Table2[[#This Row],[50D EMA]])/Table2[[#This Row],[50D EMA]]</f>
        <v>-1.8734798218562741E-2</v>
      </c>
      <c r="U727" s="2">
        <f>(Table2[[#This Row],[Close Price]]-Table2[[#This Row],[200D EMA]])/Table2[[#This Row],[200D EMA]]</f>
        <v>-6.9843202285815573E-2</v>
      </c>
      <c r="V727">
        <v>0.66255002609767399</v>
      </c>
      <c r="W727">
        <v>939.45</v>
      </c>
      <c r="X727">
        <v>948.55</v>
      </c>
      <c r="Y727">
        <v>939.45</v>
      </c>
      <c r="Z727">
        <v>948.55</v>
      </c>
      <c r="AA727">
        <v>903.05</v>
      </c>
      <c r="AB727">
        <v>1031.3</v>
      </c>
      <c r="AC727" s="2">
        <f>(Table2[[#This Row],[Close Price]]/Table2[[#This Row],[Day Low]])-1</f>
        <v>4.3642556815157718E-3</v>
      </c>
      <c r="AD727" s="2">
        <f>(Table2[[#This Row],[Day High]]/Table2[[#This Row],[Close Price]])-1</f>
        <v>5.2991362407928122E-3</v>
      </c>
      <c r="AE727" s="2">
        <f>(Table2[[#This Row],[Close Price]]/Table2[[#This Row],[Current Week Low]])-1</f>
        <v>4.3642556815157718E-3</v>
      </c>
      <c r="AF727" s="2">
        <f>(Table2[[#This Row],[Current Week High]]/Table2[[#This Row],[Close Price]])-1</f>
        <v>5.2991362407928122E-3</v>
      </c>
      <c r="AG727" s="2">
        <f>(Table2[[#This Row],[Close Price]]/Table2[[#This Row],[Current Month Low]])-1</f>
        <v>4.4848015060074298E-2</v>
      </c>
      <c r="AH727" s="2">
        <f>(Table2[[#This Row],[Current Month High]]/Table2[[#This Row],[Close Price]])-1</f>
        <v>9.2999841025912744E-2</v>
      </c>
      <c r="AI727">
        <v>37.459594086163897</v>
      </c>
      <c r="AJ727">
        <v>10.4859484777517</v>
      </c>
      <c r="AK727" t="str">
        <f>IF(AND(Table2[[#This Row],[20D EMA]]&gt;Table2[[#This Row],[50D EMA]],Table2[[#This Row],[50D EMA]]&gt;Table2[[#This Row],[200D EMA]]),"Uptrend","Downtrend/NoTrend")</f>
        <v>Downtrend/NoTrend</v>
      </c>
      <c r="AL727">
        <v>-0.05</v>
      </c>
      <c r="AM727" t="s">
        <v>10339</v>
      </c>
      <c r="AN727">
        <v>-1.22</v>
      </c>
      <c r="AO727" t="s">
        <v>10339</v>
      </c>
      <c r="AP727">
        <v>-6.6762076650771995E-2</v>
      </c>
      <c r="AQ727">
        <f>(Table2[[#This Row],[Sharpe Ratio]]-AVERAGE(Table2[Sharpe Ratio]))/_xlfn.STDEV.P(Table2[Sharpe Ratio])</f>
        <v>-1.5121313027179231</v>
      </c>
      <c r="AR7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7">
        <f>_xlfn.RANK.AVG(Table2[[#This Row],[1Y Return vs Nifty Z-Score]],Table2[1Y Return vs Nifty Z-Score])</f>
        <v>702</v>
      </c>
      <c r="AT727">
        <f>_xlfn.RANK.AVG(Table2[[#This Row],[6M Return vs Nifty Z-Score]],Table2[6M Return vs Nifty Z-Score])</f>
        <v>653</v>
      </c>
      <c r="AU727">
        <f>_xlfn.RANK.AVG(Table2[[#This Row],[Sharpe Ratio Z-Score]],Table2[Sharpe Ratio Z-Score])</f>
        <v>688</v>
      </c>
      <c r="AV727">
        <f>(Table2[[#This Row],[Rank 1Y]]+Table2[[#This Row],[Rank 6M]]+Table2[[#This Row],[Rank Sharpe]])/3</f>
        <v>681</v>
      </c>
    </row>
    <row r="728" spans="1:48" x14ac:dyDescent="0.3">
      <c r="A728" t="s">
        <v>1337</v>
      </c>
      <c r="B728" t="s">
        <v>1338</v>
      </c>
      <c r="C728" t="s">
        <v>10308</v>
      </c>
      <c r="D728" t="s">
        <v>564</v>
      </c>
      <c r="E728">
        <v>8524.2701356800007</v>
      </c>
      <c r="F728">
        <v>776.1</v>
      </c>
      <c r="G728">
        <v>-52.629324145350701</v>
      </c>
      <c r="H728">
        <f>(Table2[[#This Row],[1Y Return vs Nifty]]-AVERAGE(Table2[1Y Return vs Nifty]))/_xlfn.STDEV.P(Table2[1Y Return vs Nifty])</f>
        <v>-1.2919171710226645</v>
      </c>
      <c r="I728">
        <v>-0.98844830349324997</v>
      </c>
      <c r="J728">
        <f>(Table2[[#This Row],[1M Return vs Nifty]]-AVERAGE(Table2[1M Return vs Nifty]))/_xlfn.STDEV.P(Table2[1M Return vs Nifty])</f>
        <v>-0.23709316776084394</v>
      </c>
      <c r="K728">
        <v>-30.638176337030899</v>
      </c>
      <c r="L728">
        <f>(Table2[[#This Row],[6M Return vs Nifty]]-AVERAGE(Table2[6M Return vs Nifty]))/_xlfn.STDEV.P(Table2[6M Return vs Nifty])</f>
        <v>-1.2813873916490213</v>
      </c>
      <c r="M728">
        <v>-4.4784055329219701</v>
      </c>
      <c r="N728">
        <f>(Table2[[#This Row],[1W Return vs Nifty]]-AVERAGE(Table2[1W Return vs Nifty]))/_xlfn.STDEV.P(Table2[1W Return vs Nifty])</f>
        <v>-1.1172755721151191</v>
      </c>
      <c r="O728">
        <v>787.39</v>
      </c>
      <c r="P728">
        <v>786.55931454928998</v>
      </c>
      <c r="Q728">
        <v>844.363863917044</v>
      </c>
      <c r="R728">
        <v>35.792891315342303</v>
      </c>
      <c r="S728" s="2">
        <f>(Table2[[#This Row],[Close Price]]-Table2[[#This Row],[20D EMA]])/Table2[[#This Row],[20D EMA]]</f>
        <v>-1.4338510776108362E-2</v>
      </c>
      <c r="T728" s="2">
        <f>(Table2[[#This Row],[Close Price]]-Table2[[#This Row],[50D EMA]])/Table2[[#This Row],[50D EMA]]</f>
        <v>-1.3297553478574337E-2</v>
      </c>
      <c r="U728" s="2">
        <f>(Table2[[#This Row],[Close Price]]-Table2[[#This Row],[200D EMA]])/Table2[[#This Row],[200D EMA]]</f>
        <v>-8.0846500939020141E-2</v>
      </c>
      <c r="V728">
        <v>0.72278471508404796</v>
      </c>
      <c r="W728">
        <v>772</v>
      </c>
      <c r="X728">
        <v>788.9</v>
      </c>
      <c r="Y728">
        <v>772</v>
      </c>
      <c r="Z728">
        <v>788.9</v>
      </c>
      <c r="AA728">
        <v>733.35</v>
      </c>
      <c r="AB728">
        <v>819.9</v>
      </c>
      <c r="AC728" s="2">
        <f>(Table2[[#This Row],[Close Price]]/Table2[[#This Row],[Day Low]])-1</f>
        <v>5.3108808290156517E-3</v>
      </c>
      <c r="AD728" s="2">
        <f>(Table2[[#This Row],[Day High]]/Table2[[#This Row],[Close Price]])-1</f>
        <v>1.6492720010307993E-2</v>
      </c>
      <c r="AE728" s="2">
        <f>(Table2[[#This Row],[Close Price]]/Table2[[#This Row],[Current Week Low]])-1</f>
        <v>5.3108808290156517E-3</v>
      </c>
      <c r="AF728" s="2">
        <f>(Table2[[#This Row],[Current Week High]]/Table2[[#This Row],[Close Price]])-1</f>
        <v>1.6492720010307993E-2</v>
      </c>
      <c r="AG728" s="2">
        <f>(Table2[[#This Row],[Close Price]]/Table2[[#This Row],[Current Month Low]])-1</f>
        <v>5.8294129678871043E-2</v>
      </c>
      <c r="AH728" s="2">
        <f>(Table2[[#This Row],[Current Month High]]/Table2[[#This Row],[Close Price]])-1</f>
        <v>5.6436026285272556E-2</v>
      </c>
      <c r="AI728">
        <v>42.546063651591197</v>
      </c>
      <c r="AJ728">
        <v>7.7318156579678101</v>
      </c>
      <c r="AK728" t="str">
        <f>IF(AND(Table2[[#This Row],[20D EMA]]&gt;Table2[[#This Row],[50D EMA]],Table2[[#This Row],[50D EMA]]&gt;Table2[[#This Row],[200D EMA]]),"Uptrend","Downtrend/NoTrend")</f>
        <v>Downtrend/NoTrend</v>
      </c>
      <c r="AL728">
        <v>-0.08</v>
      </c>
      <c r="AM728" t="s">
        <v>10339</v>
      </c>
      <c r="AN728">
        <v>-0.72</v>
      </c>
      <c r="AO728" t="s">
        <v>10339</v>
      </c>
      <c r="AP728">
        <v>-2.7168904346747E-2</v>
      </c>
      <c r="AQ728">
        <f>(Table2[[#This Row],[Sharpe Ratio]]-AVERAGE(Table2[Sharpe Ratio]))/_xlfn.STDEV.P(Table2[Sharpe Ratio])</f>
        <v>-1.0605277728377021</v>
      </c>
      <c r="AR7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8">
        <f>_xlfn.RANK.AVG(Table2[[#This Row],[1Y Return vs Nifty Z-Score]],Table2[1Y Return vs Nifty Z-Score])</f>
        <v>717</v>
      </c>
      <c r="AT728">
        <f>_xlfn.RANK.AVG(Table2[[#This Row],[6M Return vs Nifty Z-Score]],Table2[6M Return vs Nifty Z-Score])</f>
        <v>699</v>
      </c>
      <c r="AU728">
        <f>_xlfn.RANK.AVG(Table2[[#This Row],[Sharpe Ratio Z-Score]],Table2[Sharpe Ratio Z-Score])</f>
        <v>630</v>
      </c>
      <c r="AV728">
        <f>(Table2[[#This Row],[Rank 1Y]]+Table2[[#This Row],[Rank 6M]]+Table2[[#This Row],[Rank Sharpe]])/3</f>
        <v>682</v>
      </c>
    </row>
    <row r="729" spans="1:48" x14ac:dyDescent="0.3">
      <c r="A729" t="s">
        <v>1784</v>
      </c>
      <c r="B729" t="s">
        <v>1785</v>
      </c>
      <c r="C729" t="s">
        <v>10295</v>
      </c>
      <c r="D729" t="s">
        <v>54</v>
      </c>
      <c r="E729">
        <v>4429.8320709999998</v>
      </c>
      <c r="F729">
        <v>621.25</v>
      </c>
      <c r="G729">
        <v>-52.974063228166401</v>
      </c>
      <c r="H729">
        <f>(Table2[[#This Row],[1Y Return vs Nifty]]-AVERAGE(Table2[1Y Return vs Nifty]))/_xlfn.STDEV.P(Table2[1Y Return vs Nifty])</f>
        <v>-1.2973843578104531</v>
      </c>
      <c r="I729">
        <v>-14.0879565905328</v>
      </c>
      <c r="J729">
        <f>(Table2[[#This Row],[1M Return vs Nifty]]-AVERAGE(Table2[1M Return vs Nifty]))/_xlfn.STDEV.P(Table2[1M Return vs Nifty])</f>
        <v>-1.4692390761393681</v>
      </c>
      <c r="K729">
        <v>-49.017544485831202</v>
      </c>
      <c r="L729">
        <f>(Table2[[#This Row],[6M Return vs Nifty]]-AVERAGE(Table2[6M Return vs Nifty]))/_xlfn.STDEV.P(Table2[6M Return vs Nifty])</f>
        <v>-1.9120423704640066</v>
      </c>
      <c r="M729">
        <v>1.6747109816371899</v>
      </c>
      <c r="N729">
        <f>(Table2[[#This Row],[1W Return vs Nifty]]-AVERAGE(Table2[1W Return vs Nifty]))/_xlfn.STDEV.P(Table2[1W Return vs Nifty])</f>
        <v>0.20012375878409691</v>
      </c>
      <c r="O729">
        <v>628.57000000000005</v>
      </c>
      <c r="P729">
        <v>678.66441622613104</v>
      </c>
      <c r="Q729">
        <v>788.56151767283598</v>
      </c>
      <c r="R729">
        <v>52.478628130594203</v>
      </c>
      <c r="S729" s="2">
        <f>(Table2[[#This Row],[Close Price]]-Table2[[#This Row],[20D EMA]])/Table2[[#This Row],[20D EMA]]</f>
        <v>-1.1645481012456925E-2</v>
      </c>
      <c r="T729" s="2">
        <f>(Table2[[#This Row],[Close Price]]-Table2[[#This Row],[50D EMA]])/Table2[[#This Row],[50D EMA]]</f>
        <v>-8.4599125655352686E-2</v>
      </c>
      <c r="U729" s="2">
        <f>(Table2[[#This Row],[Close Price]]-Table2[[#This Row],[200D EMA]])/Table2[[#This Row],[200D EMA]]</f>
        <v>-0.21217306947287704</v>
      </c>
      <c r="V729">
        <v>0.93770486644179196</v>
      </c>
      <c r="W729">
        <v>614</v>
      </c>
      <c r="X729">
        <v>625</v>
      </c>
      <c r="Y729">
        <v>614</v>
      </c>
      <c r="Z729">
        <v>625</v>
      </c>
      <c r="AA729">
        <v>586.35</v>
      </c>
      <c r="AB729">
        <v>683.95</v>
      </c>
      <c r="AC729" s="2">
        <f>(Table2[[#This Row],[Close Price]]/Table2[[#This Row],[Day Low]])-1</f>
        <v>1.1807817589576608E-2</v>
      </c>
      <c r="AD729" s="2">
        <f>(Table2[[#This Row],[Day High]]/Table2[[#This Row],[Close Price]])-1</f>
        <v>6.0362173038228661E-3</v>
      </c>
      <c r="AE729" s="2">
        <f>(Table2[[#This Row],[Close Price]]/Table2[[#This Row],[Current Week Low]])-1</f>
        <v>1.1807817589576608E-2</v>
      </c>
      <c r="AF729" s="2">
        <f>(Table2[[#This Row],[Current Week High]]/Table2[[#This Row],[Close Price]])-1</f>
        <v>6.0362173038228661E-3</v>
      </c>
      <c r="AG729" s="2">
        <f>(Table2[[#This Row],[Close Price]]/Table2[[#This Row],[Current Month Low]])-1</f>
        <v>5.9520764048776265E-2</v>
      </c>
      <c r="AH729" s="2">
        <f>(Table2[[#This Row],[Current Month High]]/Table2[[#This Row],[Close Price]])-1</f>
        <v>0.10092555331991959</v>
      </c>
      <c r="AI729">
        <v>100.112676056338</v>
      </c>
      <c r="AJ729">
        <v>5.9520764048776202</v>
      </c>
      <c r="AK729" t="str">
        <f>IF(AND(Table2[[#This Row],[20D EMA]]&gt;Table2[[#This Row],[50D EMA]],Table2[[#This Row],[50D EMA]]&gt;Table2[[#This Row],[200D EMA]]),"Uptrend","Downtrend/NoTrend")</f>
        <v>Downtrend/NoTrend</v>
      </c>
      <c r="AL729">
        <v>-0.23</v>
      </c>
      <c r="AM729" t="s">
        <v>10339</v>
      </c>
      <c r="AN729">
        <v>3.92</v>
      </c>
      <c r="AO729" t="s">
        <v>10340</v>
      </c>
      <c r="AP729">
        <v>-1.0474713130979E-2</v>
      </c>
      <c r="AQ729">
        <f>(Table2[[#This Row],[Sharpe Ratio]]-AVERAGE(Table2[Sharpe Ratio]))/_xlfn.STDEV.P(Table2[Sharpe Ratio])</f>
        <v>-0.87011222281192691</v>
      </c>
      <c r="AR7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9">
        <f>_xlfn.RANK.AVG(Table2[[#This Row],[1Y Return vs Nifty Z-Score]],Table2[1Y Return vs Nifty Z-Score])</f>
        <v>720</v>
      </c>
      <c r="AT729">
        <f>_xlfn.RANK.AVG(Table2[[#This Row],[6M Return vs Nifty Z-Score]],Table2[6M Return vs Nifty Z-Score])</f>
        <v>733</v>
      </c>
      <c r="AU729">
        <f>_xlfn.RANK.AVG(Table2[[#This Row],[Sharpe Ratio Z-Score]],Table2[Sharpe Ratio Z-Score])</f>
        <v>595</v>
      </c>
      <c r="AV729">
        <f>(Table2[[#This Row],[Rank 1Y]]+Table2[[#This Row],[Rank 6M]]+Table2[[#This Row],[Rank Sharpe]])/3</f>
        <v>682.66666666666663</v>
      </c>
    </row>
    <row r="730" spans="1:48" x14ac:dyDescent="0.3">
      <c r="A730" t="s">
        <v>575</v>
      </c>
      <c r="B730" t="s">
        <v>576</v>
      </c>
      <c r="C730" t="s">
        <v>6655</v>
      </c>
      <c r="D730" t="s">
        <v>80</v>
      </c>
      <c r="E730">
        <v>34038.019187209997</v>
      </c>
      <c r="F730">
        <v>1814.9</v>
      </c>
      <c r="G730">
        <v>-40.496103787853599</v>
      </c>
      <c r="H730">
        <f>(Table2[[#This Row],[1Y Return vs Nifty]]-AVERAGE(Table2[1Y Return vs Nifty]))/_xlfn.STDEV.P(Table2[1Y Return vs Nifty])</f>
        <v>-1.0994974967285791</v>
      </c>
      <c r="I730">
        <v>0.36521433710029899</v>
      </c>
      <c r="J730">
        <f>(Table2[[#This Row],[1M Return vs Nifty]]-AVERAGE(Table2[1M Return vs Nifty]))/_xlfn.STDEV.P(Table2[1M Return vs Nifty])</f>
        <v>-0.10976702334499483</v>
      </c>
      <c r="K730">
        <v>-27.191651611238001</v>
      </c>
      <c r="L730">
        <f>(Table2[[#This Row],[6M Return vs Nifty]]-AVERAGE(Table2[6M Return vs Nifty]))/_xlfn.STDEV.P(Table2[6M Return vs Nifty])</f>
        <v>-1.1631260912423409</v>
      </c>
      <c r="M730">
        <v>0.84302548508270403</v>
      </c>
      <c r="N730">
        <f>(Table2[[#This Row],[1W Return vs Nifty]]-AVERAGE(Table2[1W Return vs Nifty]))/_xlfn.STDEV.P(Table2[1W Return vs Nifty])</f>
        <v>2.2057584661281601E-2</v>
      </c>
      <c r="O730">
        <v>1783.62</v>
      </c>
      <c r="P730">
        <v>1807.7420616095401</v>
      </c>
      <c r="Q730">
        <v>1926.85100002847</v>
      </c>
      <c r="R730">
        <v>65.966180039749602</v>
      </c>
      <c r="S730" s="2">
        <f>(Table2[[#This Row],[Close Price]]-Table2[[#This Row],[20D EMA]])/Table2[[#This Row],[20D EMA]]</f>
        <v>1.7537367824985255E-2</v>
      </c>
      <c r="T730" s="2">
        <f>(Table2[[#This Row],[Close Price]]-Table2[[#This Row],[50D EMA]])/Table2[[#This Row],[50D EMA]]</f>
        <v>3.9596016171061848E-3</v>
      </c>
      <c r="U730" s="2">
        <f>(Table2[[#This Row],[Close Price]]-Table2[[#This Row],[200D EMA]])/Table2[[#This Row],[200D EMA]]</f>
        <v>-5.8100496627303204E-2</v>
      </c>
      <c r="V730">
        <v>0.81665949941325999</v>
      </c>
      <c r="W730">
        <v>1791.55</v>
      </c>
      <c r="X730">
        <v>1820</v>
      </c>
      <c r="Y730">
        <v>1791.55</v>
      </c>
      <c r="Z730">
        <v>1820</v>
      </c>
      <c r="AA730">
        <v>1705.45</v>
      </c>
      <c r="AB730">
        <v>1866</v>
      </c>
      <c r="AC730" s="2">
        <f>(Table2[[#This Row],[Close Price]]/Table2[[#This Row],[Day Low]])-1</f>
        <v>1.3033406826491012E-2</v>
      </c>
      <c r="AD730" s="2">
        <f>(Table2[[#This Row],[Day High]]/Table2[[#This Row],[Close Price]])-1</f>
        <v>2.8100721802852835E-3</v>
      </c>
      <c r="AE730" s="2">
        <f>(Table2[[#This Row],[Close Price]]/Table2[[#This Row],[Current Week Low]])-1</f>
        <v>1.3033406826491012E-2</v>
      </c>
      <c r="AF730" s="2">
        <f>(Table2[[#This Row],[Current Week High]]/Table2[[#This Row],[Close Price]])-1</f>
        <v>2.8100721802852835E-3</v>
      </c>
      <c r="AG730" s="2">
        <f>(Table2[[#This Row],[Close Price]]/Table2[[#This Row],[Current Month Low]])-1</f>
        <v>6.4176610278812163E-2</v>
      </c>
      <c r="AH730" s="2">
        <f>(Table2[[#This Row],[Current Month High]]/Table2[[#This Row],[Close Price]])-1</f>
        <v>2.8155821257369595E-2</v>
      </c>
      <c r="AI730">
        <v>33.9302440905834</v>
      </c>
      <c r="AJ730">
        <v>9.9006903233619994</v>
      </c>
      <c r="AK730" t="str">
        <f>IF(AND(Table2[[#This Row],[20D EMA]]&gt;Table2[[#This Row],[50D EMA]],Table2[[#This Row],[50D EMA]]&gt;Table2[[#This Row],[200D EMA]]),"Uptrend","Downtrend/NoTrend")</f>
        <v>Downtrend/NoTrend</v>
      </c>
      <c r="AL730">
        <v>-0.06</v>
      </c>
      <c r="AM730" t="s">
        <v>10339</v>
      </c>
      <c r="AN730">
        <v>3.25</v>
      </c>
      <c r="AO730" t="s">
        <v>10340</v>
      </c>
      <c r="AP730">
        <v>-6.4183588922549994E-2</v>
      </c>
      <c r="AQ730">
        <f>(Table2[[#This Row],[Sharpe Ratio]]-AVERAGE(Table2[Sharpe Ratio]))/_xlfn.STDEV.P(Table2[Sharpe Ratio])</f>
        <v>-1.4827208237879608</v>
      </c>
      <c r="AR7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0">
        <f>_xlfn.RANK.AVG(Table2[[#This Row],[1Y Return vs Nifty Z-Score]],Table2[1Y Return vs Nifty Z-Score])</f>
        <v>691</v>
      </c>
      <c r="AT730">
        <f>_xlfn.RANK.AVG(Table2[[#This Row],[6M Return vs Nifty Z-Score]],Table2[6M Return vs Nifty Z-Score])</f>
        <v>683</v>
      </c>
      <c r="AU730">
        <f>_xlfn.RANK.AVG(Table2[[#This Row],[Sharpe Ratio Z-Score]],Table2[Sharpe Ratio Z-Score])</f>
        <v>683</v>
      </c>
      <c r="AV730">
        <f>(Table2[[#This Row],[Rank 1Y]]+Table2[[#This Row],[Rank 6M]]+Table2[[#This Row],[Rank Sharpe]])/3</f>
        <v>685.66666666666663</v>
      </c>
    </row>
    <row r="731" spans="1:48" x14ac:dyDescent="0.3">
      <c r="A731" t="s">
        <v>1049</v>
      </c>
      <c r="B731" t="s">
        <v>1050</v>
      </c>
      <c r="C731" t="s">
        <v>10311</v>
      </c>
      <c r="D731" t="s">
        <v>619</v>
      </c>
      <c r="E731">
        <v>12986.222558400001</v>
      </c>
      <c r="F731">
        <v>135.19999999999999</v>
      </c>
      <c r="G731">
        <v>-78.402023231963</v>
      </c>
      <c r="H731">
        <f>(Table2[[#This Row],[1Y Return vs Nifty]]-AVERAGE(Table2[1Y Return vs Nifty]))/_xlfn.STDEV.P(Table2[1Y Return vs Nifty])</f>
        <v>-1.7006441386212656</v>
      </c>
      <c r="I731">
        <v>-3.5656302537262698</v>
      </c>
      <c r="J731">
        <f>(Table2[[#This Row],[1M Return vs Nifty]]-AVERAGE(Table2[1M Return vs Nifty]))/_xlfn.STDEV.P(Table2[1M Return vs Nifty])</f>
        <v>-0.47950411369446772</v>
      </c>
      <c r="K731">
        <v>-34.154503734269397</v>
      </c>
      <c r="L731">
        <f>(Table2[[#This Row],[6M Return vs Nifty]]-AVERAGE(Table2[6M Return vs Nifty]))/_xlfn.STDEV.P(Table2[6M Return vs Nifty])</f>
        <v>-1.4020438452473323</v>
      </c>
      <c r="M731">
        <v>-0.72465197416190996</v>
      </c>
      <c r="N731">
        <f>(Table2[[#This Row],[1W Return vs Nifty]]-AVERAGE(Table2[1W Return vs Nifty]))/_xlfn.STDEV.P(Table2[1W Return vs Nifty])</f>
        <v>-0.31358651227527745</v>
      </c>
      <c r="O731">
        <v>138.29</v>
      </c>
      <c r="P731">
        <v>142.728703332306</v>
      </c>
      <c r="Q731">
        <v>171.65275247758501</v>
      </c>
      <c r="R731">
        <v>40.888769194586601</v>
      </c>
      <c r="S731" s="2">
        <f>(Table2[[#This Row],[Close Price]]-Table2[[#This Row],[20D EMA]])/Table2[[#This Row],[20D EMA]]</f>
        <v>-2.234434883216432E-2</v>
      </c>
      <c r="T731" s="2">
        <f>(Table2[[#This Row],[Close Price]]-Table2[[#This Row],[50D EMA]])/Table2[[#This Row],[50D EMA]]</f>
        <v>-5.2748348135535264E-2</v>
      </c>
      <c r="U731" s="2">
        <f>(Table2[[#This Row],[Close Price]]-Table2[[#This Row],[200D EMA]])/Table2[[#This Row],[200D EMA]]</f>
        <v>-0.21236334373575014</v>
      </c>
      <c r="V731">
        <v>0.43407961385814697</v>
      </c>
      <c r="W731">
        <v>134.9</v>
      </c>
      <c r="X731">
        <v>138.5</v>
      </c>
      <c r="Y731">
        <v>134.9</v>
      </c>
      <c r="Z731">
        <v>138.5</v>
      </c>
      <c r="AA731">
        <v>133.41</v>
      </c>
      <c r="AB731">
        <v>150.19999999999999</v>
      </c>
      <c r="AC731" s="2">
        <f>(Table2[[#This Row],[Close Price]]/Table2[[#This Row],[Day Low]])-1</f>
        <v>2.2238695329872549E-3</v>
      </c>
      <c r="AD731" s="2">
        <f>(Table2[[#This Row],[Day High]]/Table2[[#This Row],[Close Price]])-1</f>
        <v>2.4408284023668791E-2</v>
      </c>
      <c r="AE731" s="2">
        <f>(Table2[[#This Row],[Close Price]]/Table2[[#This Row],[Current Week Low]])-1</f>
        <v>2.2238695329872549E-3</v>
      </c>
      <c r="AF731" s="2">
        <f>(Table2[[#This Row],[Current Week High]]/Table2[[#This Row],[Close Price]])-1</f>
        <v>2.4408284023668791E-2</v>
      </c>
      <c r="AG731" s="2">
        <f>(Table2[[#This Row],[Close Price]]/Table2[[#This Row],[Current Month Low]])-1</f>
        <v>1.3417285061089856E-2</v>
      </c>
      <c r="AH731" s="2">
        <f>(Table2[[#This Row],[Current Month High]]/Table2[[#This Row],[Close Price]])-1</f>
        <v>0.11094674556213024</v>
      </c>
      <c r="AI731">
        <v>121.671597633136</v>
      </c>
      <c r="AJ731">
        <v>7.7290836653386403</v>
      </c>
      <c r="AK731" t="str">
        <f>IF(AND(Table2[[#This Row],[20D EMA]]&gt;Table2[[#This Row],[50D EMA]],Table2[[#This Row],[50D EMA]]&gt;Table2[[#This Row],[200D EMA]]),"Uptrend","Downtrend/NoTrend")</f>
        <v>Downtrend/NoTrend</v>
      </c>
      <c r="AL731">
        <v>-0.16</v>
      </c>
      <c r="AM731" t="s">
        <v>10339</v>
      </c>
      <c r="AN731">
        <v>-1.29</v>
      </c>
      <c r="AO731" t="s">
        <v>10339</v>
      </c>
      <c r="AP731">
        <v>-2.4111535407510001E-2</v>
      </c>
      <c r="AQ731">
        <f>(Table2[[#This Row],[Sharpe Ratio]]-AVERAGE(Table2[Sharpe Ratio]))/_xlfn.STDEV.P(Table2[Sharpe Ratio])</f>
        <v>-1.0256551287741393</v>
      </c>
      <c r="AR7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1">
        <f>_xlfn.RANK.AVG(Table2[[#This Row],[1Y Return vs Nifty Z-Score]],Table2[1Y Return vs Nifty Z-Score])</f>
        <v>736</v>
      </c>
      <c r="AT731">
        <f>_xlfn.RANK.AVG(Table2[[#This Row],[6M Return vs Nifty Z-Score]],Table2[6M Return vs Nifty Z-Score])</f>
        <v>711</v>
      </c>
      <c r="AU731">
        <f>_xlfn.RANK.AVG(Table2[[#This Row],[Sharpe Ratio Z-Score]],Table2[Sharpe Ratio Z-Score])</f>
        <v>619</v>
      </c>
      <c r="AV731">
        <f>(Table2[[#This Row],[Rank 1Y]]+Table2[[#This Row],[Rank 6M]]+Table2[[#This Row],[Rank Sharpe]])/3</f>
        <v>688.66666666666663</v>
      </c>
    </row>
    <row r="732" spans="1:48" x14ac:dyDescent="0.3">
      <c r="A732" t="s">
        <v>1532</v>
      </c>
      <c r="B732" t="s">
        <v>1533</v>
      </c>
      <c r="C732" t="s">
        <v>10304</v>
      </c>
      <c r="D732" t="s">
        <v>473</v>
      </c>
      <c r="E732">
        <v>6568.4027746100001</v>
      </c>
      <c r="F732">
        <v>462.65</v>
      </c>
      <c r="G732">
        <v>-61.751848187174801</v>
      </c>
      <c r="H732">
        <f>(Table2[[#This Row],[1Y Return vs Nifty]]-AVERAGE(Table2[1Y Return vs Nifty]))/_xlfn.STDEV.P(Table2[1Y Return vs Nifty])</f>
        <v>-1.4365904772964702</v>
      </c>
      <c r="I732">
        <v>-1.63022370966038</v>
      </c>
      <c r="J732">
        <f>(Table2[[#This Row],[1M Return vs Nifty]]-AVERAGE(Table2[1M Return vs Nifty]))/_xlfn.STDEV.P(Table2[1M Return vs Nifty])</f>
        <v>-0.2974588642037525</v>
      </c>
      <c r="K732">
        <v>-30.595878000032201</v>
      </c>
      <c r="L732">
        <f>(Table2[[#This Row],[6M Return vs Nifty]]-AVERAGE(Table2[6M Return vs Nifty]))/_xlfn.STDEV.P(Table2[6M Return vs Nifty])</f>
        <v>-1.2799360002514577</v>
      </c>
      <c r="M732">
        <v>3.1961381268082398</v>
      </c>
      <c r="N732">
        <f>(Table2[[#This Row],[1W Return vs Nifty]]-AVERAGE(Table2[1W Return vs Nifty]))/_xlfn.STDEV.P(Table2[1W Return vs Nifty])</f>
        <v>0.52586553505596145</v>
      </c>
      <c r="O732">
        <v>456.71</v>
      </c>
      <c r="P732">
        <v>468.32611196794602</v>
      </c>
      <c r="Q732">
        <v>523.36472769880902</v>
      </c>
      <c r="R732">
        <v>61.163702606062401</v>
      </c>
      <c r="S732" s="2">
        <f>(Table2[[#This Row],[Close Price]]-Table2[[#This Row],[20D EMA]])/Table2[[#This Row],[20D EMA]]</f>
        <v>1.3006065117908515E-2</v>
      </c>
      <c r="T732" s="2">
        <f>(Table2[[#This Row],[Close Price]]-Table2[[#This Row],[50D EMA]])/Table2[[#This Row],[50D EMA]]</f>
        <v>-1.2119998912925308E-2</v>
      </c>
      <c r="U732" s="2">
        <f>(Table2[[#This Row],[Close Price]]-Table2[[#This Row],[200D EMA]])/Table2[[#This Row],[200D EMA]]</f>
        <v>-0.11600844398850994</v>
      </c>
      <c r="V732">
        <v>0.57435626223219405</v>
      </c>
      <c r="W732">
        <v>460.8</v>
      </c>
      <c r="X732">
        <v>465.4</v>
      </c>
      <c r="Y732">
        <v>460.8</v>
      </c>
      <c r="Z732">
        <v>465.4</v>
      </c>
      <c r="AA732">
        <v>429.6</v>
      </c>
      <c r="AB732">
        <v>474</v>
      </c>
      <c r="AC732" s="2">
        <f>(Table2[[#This Row],[Close Price]]/Table2[[#This Row],[Day Low]])-1</f>
        <v>4.0147569444444198E-3</v>
      </c>
      <c r="AD732" s="2">
        <f>(Table2[[#This Row],[Day High]]/Table2[[#This Row],[Close Price]])-1</f>
        <v>5.944018156273545E-3</v>
      </c>
      <c r="AE732" s="2">
        <f>(Table2[[#This Row],[Close Price]]/Table2[[#This Row],[Current Week Low]])-1</f>
        <v>4.0147569444444198E-3</v>
      </c>
      <c r="AF732" s="2">
        <f>(Table2[[#This Row],[Current Week High]]/Table2[[#This Row],[Close Price]])-1</f>
        <v>5.944018156273545E-3</v>
      </c>
      <c r="AG732" s="2">
        <f>(Table2[[#This Row],[Close Price]]/Table2[[#This Row],[Current Month Low]])-1</f>
        <v>7.6932029795158119E-2</v>
      </c>
      <c r="AH732" s="2">
        <f>(Table2[[#This Row],[Current Month High]]/Table2[[#This Row],[Close Price]])-1</f>
        <v>2.4532584026802251E-2</v>
      </c>
      <c r="AI732">
        <v>56.241219064087304</v>
      </c>
      <c r="AJ732">
        <v>7.9696616102683704</v>
      </c>
      <c r="AK732" t="str">
        <f>IF(AND(Table2[[#This Row],[20D EMA]]&gt;Table2[[#This Row],[50D EMA]],Table2[[#This Row],[50D EMA]]&gt;Table2[[#This Row],[200D EMA]]),"Uptrend","Downtrend/NoTrend")</f>
        <v>Downtrend/NoTrend</v>
      </c>
      <c r="AL732">
        <v>-0.15</v>
      </c>
      <c r="AM732" t="s">
        <v>10339</v>
      </c>
      <c r="AN732">
        <v>2.5099999999999998</v>
      </c>
      <c r="AO732" t="s">
        <v>10340</v>
      </c>
      <c r="AP732">
        <v>-4.0196822821846001E-2</v>
      </c>
      <c r="AQ732">
        <f>(Table2[[#This Row],[Sharpe Ratio]]-AVERAGE(Table2[Sharpe Ratio]))/_xlfn.STDEV.P(Table2[Sharpe Ratio])</f>
        <v>-1.2091254634993405</v>
      </c>
      <c r="AR7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2">
        <f>_xlfn.RANK.AVG(Table2[[#This Row],[1Y Return vs Nifty Z-Score]],Table2[1Y Return vs Nifty Z-Score])</f>
        <v>732</v>
      </c>
      <c r="AT732">
        <f>_xlfn.RANK.AVG(Table2[[#This Row],[6M Return vs Nifty Z-Score]],Table2[6M Return vs Nifty Z-Score])</f>
        <v>698</v>
      </c>
      <c r="AU732">
        <f>_xlfn.RANK.AVG(Table2[[#This Row],[Sharpe Ratio Z-Score]],Table2[Sharpe Ratio Z-Score])</f>
        <v>653</v>
      </c>
      <c r="AV732">
        <f>(Table2[[#This Row],[Rank 1Y]]+Table2[[#This Row],[Rank 6M]]+Table2[[#This Row],[Rank Sharpe]])/3</f>
        <v>694.33333333333337</v>
      </c>
    </row>
    <row r="733" spans="1:48" x14ac:dyDescent="0.3">
      <c r="A733" t="s">
        <v>1982</v>
      </c>
      <c r="B733" t="s">
        <v>1983</v>
      </c>
      <c r="C733" t="s">
        <v>10303</v>
      </c>
      <c r="D733" t="s">
        <v>1467</v>
      </c>
      <c r="E733">
        <v>3445.4107050989901</v>
      </c>
      <c r="F733">
        <v>128.66999999999999</v>
      </c>
      <c r="G733">
        <v>-57.4100886188128</v>
      </c>
      <c r="H733">
        <f>(Table2[[#This Row],[1Y Return vs Nifty]]-AVERAGE(Table2[1Y Return vs Nifty]))/_xlfn.STDEV.P(Table2[1Y Return vs Nifty])</f>
        <v>-1.3677348942449987</v>
      </c>
      <c r="I733">
        <v>-4.1603411676178803</v>
      </c>
      <c r="J733">
        <f>(Table2[[#This Row],[1M Return vs Nifty]]-AVERAGE(Table2[1M Return vs Nifty]))/_xlfn.STDEV.P(Table2[1M Return vs Nifty])</f>
        <v>-0.53544290186597432</v>
      </c>
      <c r="K733">
        <v>-26.961650022922601</v>
      </c>
      <c r="L733">
        <f>(Table2[[#This Row],[6M Return vs Nifty]]-AVERAGE(Table2[6M Return vs Nifty]))/_xlfn.STDEV.P(Table2[6M Return vs Nifty])</f>
        <v>-1.1552340001958961</v>
      </c>
      <c r="M733">
        <v>0.77143322804896297</v>
      </c>
      <c r="N733">
        <f>(Table2[[#This Row],[1W Return vs Nifty]]-AVERAGE(Table2[1W Return vs Nifty]))/_xlfn.STDEV.P(Table2[1W Return vs Nifty])</f>
        <v>6.7294836427731963E-3</v>
      </c>
      <c r="O733">
        <v>129.61000000000001</v>
      </c>
      <c r="P733">
        <v>130.430634658424</v>
      </c>
      <c r="Q733">
        <v>138.43965919854901</v>
      </c>
      <c r="R733">
        <v>48.611167596863403</v>
      </c>
      <c r="S733" s="2">
        <f>(Table2[[#This Row],[Close Price]]-Table2[[#This Row],[20D EMA]])/Table2[[#This Row],[20D EMA]]</f>
        <v>-7.2525268112030401E-3</v>
      </c>
      <c r="T733" s="2">
        <f>(Table2[[#This Row],[Close Price]]-Table2[[#This Row],[50D EMA]])/Table2[[#This Row],[50D EMA]]</f>
        <v>-1.3498628317149706E-2</v>
      </c>
      <c r="U733" s="2">
        <f>(Table2[[#This Row],[Close Price]]-Table2[[#This Row],[200D EMA]])/Table2[[#This Row],[200D EMA]]</f>
        <v>-7.0569800988439721E-2</v>
      </c>
      <c r="V733">
        <v>0.41247824597803501</v>
      </c>
      <c r="W733">
        <v>128.24</v>
      </c>
      <c r="X733">
        <v>130</v>
      </c>
      <c r="Y733">
        <v>128.24</v>
      </c>
      <c r="Z733">
        <v>130</v>
      </c>
      <c r="AA733">
        <v>123.1</v>
      </c>
      <c r="AB733">
        <v>136.69999999999999</v>
      </c>
      <c r="AC733" s="2">
        <f>(Table2[[#This Row],[Close Price]]/Table2[[#This Row],[Day Low]])-1</f>
        <v>3.3530879600747188E-3</v>
      </c>
      <c r="AD733" s="2">
        <f>(Table2[[#This Row],[Day High]]/Table2[[#This Row],[Close Price]])-1</f>
        <v>1.0336519779280406E-2</v>
      </c>
      <c r="AE733" s="2">
        <f>(Table2[[#This Row],[Close Price]]/Table2[[#This Row],[Current Week Low]])-1</f>
        <v>3.3530879600747188E-3</v>
      </c>
      <c r="AF733" s="2">
        <f>(Table2[[#This Row],[Current Week High]]/Table2[[#This Row],[Close Price]])-1</f>
        <v>1.0336519779280406E-2</v>
      </c>
      <c r="AG733" s="2">
        <f>(Table2[[#This Row],[Close Price]]/Table2[[#This Row],[Current Month Low]])-1</f>
        <v>4.5247766043866822E-2</v>
      </c>
      <c r="AH733" s="2">
        <f>(Table2[[#This Row],[Current Month High]]/Table2[[#This Row],[Close Price]])-1</f>
        <v>6.2407709644827891E-2</v>
      </c>
      <c r="AI733">
        <v>48.286313826066603</v>
      </c>
      <c r="AJ733">
        <v>23.188128291048301</v>
      </c>
      <c r="AK733" t="str">
        <f>IF(AND(Table2[[#This Row],[20D EMA]]&gt;Table2[[#This Row],[50D EMA]],Table2[[#This Row],[50D EMA]]&gt;Table2[[#This Row],[200D EMA]]),"Uptrend","Downtrend/NoTrend")</f>
        <v>Downtrend/NoTrend</v>
      </c>
      <c r="AL733">
        <v>0.02</v>
      </c>
      <c r="AM733" t="s">
        <v>10340</v>
      </c>
      <c r="AN733">
        <v>-0.72</v>
      </c>
      <c r="AO733" t="s">
        <v>10339</v>
      </c>
      <c r="AP733">
        <v>-6.2636090015066995E-2</v>
      </c>
      <c r="AQ733">
        <f>(Table2[[#This Row],[Sharpe Ratio]]-AVERAGE(Table2[Sharpe Ratio]))/_xlfn.STDEV.P(Table2[Sharpe Ratio])</f>
        <v>-1.465069902469033</v>
      </c>
      <c r="AR7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3">
        <f>_xlfn.RANK.AVG(Table2[[#This Row],[1Y Return vs Nifty Z-Score]],Table2[1Y Return vs Nifty Z-Score])</f>
        <v>726</v>
      </c>
      <c r="AT733">
        <f>_xlfn.RANK.AVG(Table2[[#This Row],[6M Return vs Nifty Z-Score]],Table2[6M Return vs Nifty Z-Score])</f>
        <v>678</v>
      </c>
      <c r="AU733">
        <f>_xlfn.RANK.AVG(Table2[[#This Row],[Sharpe Ratio Z-Score]],Table2[Sharpe Ratio Z-Score])</f>
        <v>680</v>
      </c>
      <c r="AV733">
        <f>(Table2[[#This Row],[Rank 1Y]]+Table2[[#This Row],[Rank 6M]]+Table2[[#This Row],[Rank Sharpe]])/3</f>
        <v>694.66666666666663</v>
      </c>
    </row>
    <row r="734" spans="1:48" x14ac:dyDescent="0.3">
      <c r="A734" t="s">
        <v>1428</v>
      </c>
      <c r="B734" t="s">
        <v>1429</v>
      </c>
      <c r="C734" t="s">
        <v>10303</v>
      </c>
      <c r="D734" t="s">
        <v>130</v>
      </c>
      <c r="E734">
        <v>7614.6035168500002</v>
      </c>
      <c r="F734">
        <v>637.45000000000005</v>
      </c>
      <c r="G734">
        <v>-58.9396742174157</v>
      </c>
      <c r="H734">
        <f>(Table2[[#This Row],[1Y Return vs Nifty]]-AVERAGE(Table2[1Y Return vs Nifty]))/_xlfn.STDEV.P(Table2[1Y Return vs Nifty])</f>
        <v>-1.3919924576960931</v>
      </c>
      <c r="I734">
        <v>-7.5991705015650099</v>
      </c>
      <c r="J734">
        <f>(Table2[[#This Row],[1M Return vs Nifty]]-AVERAGE(Table2[1M Return vs Nifty]))/_xlfn.STDEV.P(Table2[1M Return vs Nifty])</f>
        <v>-0.85890080582616823</v>
      </c>
      <c r="K734">
        <v>-22.058047974106401</v>
      </c>
      <c r="L734">
        <f>(Table2[[#This Row],[6M Return vs Nifty]]-AVERAGE(Table2[6M Return vs Nifty]))/_xlfn.STDEV.P(Table2[6M Return vs Nifty])</f>
        <v>-0.98697571072824863</v>
      </c>
      <c r="M734">
        <v>-3.31738778025891</v>
      </c>
      <c r="N734">
        <f>(Table2[[#This Row],[1W Return vs Nifty]]-AVERAGE(Table2[1W Return vs Nifty]))/_xlfn.STDEV.P(Table2[1W Return vs Nifty])</f>
        <v>-0.86869844751470671</v>
      </c>
      <c r="O734">
        <v>649.76</v>
      </c>
      <c r="P734">
        <v>665.60327570865502</v>
      </c>
      <c r="Q734">
        <v>702.503696887807</v>
      </c>
      <c r="R734">
        <v>29.8463070476596</v>
      </c>
      <c r="S734" s="2">
        <f>(Table2[[#This Row],[Close Price]]-Table2[[#This Row],[20D EMA]])/Table2[[#This Row],[20D EMA]]</f>
        <v>-1.8945456784043257E-2</v>
      </c>
      <c r="T734" s="2">
        <f>(Table2[[#This Row],[Close Price]]-Table2[[#This Row],[50D EMA]])/Table2[[#This Row],[50D EMA]]</f>
        <v>-4.2297381542602416E-2</v>
      </c>
      <c r="U734" s="2">
        <f>(Table2[[#This Row],[Close Price]]-Table2[[#This Row],[200D EMA]])/Table2[[#This Row],[200D EMA]]</f>
        <v>-9.2602639923468358E-2</v>
      </c>
      <c r="V734">
        <v>4.6239082276725503</v>
      </c>
      <c r="W734">
        <v>616</v>
      </c>
      <c r="X734">
        <v>665.5</v>
      </c>
      <c r="Y734">
        <v>616</v>
      </c>
      <c r="Z734">
        <v>665.5</v>
      </c>
      <c r="AA734">
        <v>616</v>
      </c>
      <c r="AB734">
        <v>710.95</v>
      </c>
      <c r="AC734" s="2">
        <f>(Table2[[#This Row],[Close Price]]/Table2[[#This Row],[Day Low]])-1</f>
        <v>3.4821428571428559E-2</v>
      </c>
      <c r="AD734" s="2">
        <f>(Table2[[#This Row],[Day High]]/Table2[[#This Row],[Close Price]])-1</f>
        <v>4.4003451251078518E-2</v>
      </c>
      <c r="AE734" s="2">
        <f>(Table2[[#This Row],[Close Price]]/Table2[[#This Row],[Current Week Low]])-1</f>
        <v>3.4821428571428559E-2</v>
      </c>
      <c r="AF734" s="2">
        <f>(Table2[[#This Row],[Current Week High]]/Table2[[#This Row],[Close Price]])-1</f>
        <v>4.4003451251078518E-2</v>
      </c>
      <c r="AG734" s="2">
        <f>(Table2[[#This Row],[Close Price]]/Table2[[#This Row],[Current Month Low]])-1</f>
        <v>3.4821428571428559E-2</v>
      </c>
      <c r="AH734" s="2">
        <f>(Table2[[#This Row],[Current Month High]]/Table2[[#This Row],[Close Price]])-1</f>
        <v>0.11530316103223792</v>
      </c>
      <c r="AI734">
        <v>44.325045101576499</v>
      </c>
      <c r="AJ734">
        <v>6.4901436685599698</v>
      </c>
      <c r="AK734" t="str">
        <f>IF(AND(Table2[[#This Row],[20D EMA]]&gt;Table2[[#This Row],[50D EMA]],Table2[[#This Row],[50D EMA]]&gt;Table2[[#This Row],[200D EMA]]),"Uptrend","Downtrend/NoTrend")</f>
        <v>Downtrend/NoTrend</v>
      </c>
      <c r="AL734">
        <v>-0.22</v>
      </c>
      <c r="AM734" t="s">
        <v>10339</v>
      </c>
      <c r="AN734">
        <v>-2.13</v>
      </c>
      <c r="AO734" t="s">
        <v>10339</v>
      </c>
      <c r="AP734">
        <v>-0.113130382411171</v>
      </c>
      <c r="AQ734">
        <f>(Table2[[#This Row],[Sharpe Ratio]]-AVERAGE(Table2[Sharpe Ratio]))/_xlfn.STDEV.P(Table2[Sharpe Ratio])</f>
        <v>-2.0410126561787783</v>
      </c>
      <c r="AR7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4">
        <f>_xlfn.RANK.AVG(Table2[[#This Row],[1Y Return vs Nifty Z-Score]],Table2[1Y Return vs Nifty Z-Score])</f>
        <v>728</v>
      </c>
      <c r="AT734">
        <f>_xlfn.RANK.AVG(Table2[[#This Row],[6M Return vs Nifty Z-Score]],Table2[6M Return vs Nifty Z-Score])</f>
        <v>646</v>
      </c>
      <c r="AU734">
        <f>_xlfn.RANK.AVG(Table2[[#This Row],[Sharpe Ratio Z-Score]],Table2[Sharpe Ratio Z-Score])</f>
        <v>728</v>
      </c>
      <c r="AV734">
        <f>(Table2[[#This Row],[Rank 1Y]]+Table2[[#This Row],[Rank 6M]]+Table2[[#This Row],[Rank Sharpe]])/3</f>
        <v>700.66666666666663</v>
      </c>
    </row>
    <row r="735" spans="1:48" x14ac:dyDescent="0.3">
      <c r="A735" t="s">
        <v>2607</v>
      </c>
      <c r="B735" t="s">
        <v>2608</v>
      </c>
      <c r="C735" t="s">
        <v>10308</v>
      </c>
      <c r="D735" t="s">
        <v>564</v>
      </c>
      <c r="E735">
        <v>1760.37462557</v>
      </c>
      <c r="F735">
        <v>105.1</v>
      </c>
      <c r="G735">
        <v>-62.077746453888402</v>
      </c>
      <c r="H735">
        <f>(Table2[[#This Row],[1Y Return vs Nifty]]-AVERAGE(Table2[1Y Return vs Nifty]))/_xlfn.STDEV.P(Table2[1Y Return vs Nifty])</f>
        <v>-1.4417588692391163</v>
      </c>
      <c r="I735">
        <v>-9.87756737351026</v>
      </c>
      <c r="J735">
        <f>(Table2[[#This Row],[1M Return vs Nifty]]-AVERAGE(Table2[1M Return vs Nifty]))/_xlfn.STDEV.P(Table2[1M Return vs Nifty])</f>
        <v>-1.0732078868184589</v>
      </c>
      <c r="K735">
        <v>-27.610179726687299</v>
      </c>
      <c r="L735">
        <f>(Table2[[#This Row],[6M Return vs Nifty]]-AVERAGE(Table2[6M Return vs Nifty]))/_xlfn.STDEV.P(Table2[6M Return vs Nifty])</f>
        <v>-1.1774871311673931</v>
      </c>
      <c r="M735">
        <v>-0.175260667199991</v>
      </c>
      <c r="N735">
        <f>(Table2[[#This Row],[1W Return vs Nifty]]-AVERAGE(Table2[1W Return vs Nifty]))/_xlfn.STDEV.P(Table2[1W Return vs Nifty])</f>
        <v>-0.19596030798011435</v>
      </c>
      <c r="O735">
        <v>107.56</v>
      </c>
      <c r="P735">
        <v>107.849122901182</v>
      </c>
      <c r="Q735">
        <v>116.539825143816</v>
      </c>
      <c r="R735">
        <v>43.597839338639702</v>
      </c>
      <c r="S735" s="2">
        <f>(Table2[[#This Row],[Close Price]]-Table2[[#This Row],[20D EMA]])/Table2[[#This Row],[20D EMA]]</f>
        <v>-2.287095574563042E-2</v>
      </c>
      <c r="T735" s="2">
        <f>(Table2[[#This Row],[Close Price]]-Table2[[#This Row],[50D EMA]])/Table2[[#This Row],[50D EMA]]</f>
        <v>-2.5490452098538816E-2</v>
      </c>
      <c r="U735" s="2">
        <f>(Table2[[#This Row],[Close Price]]-Table2[[#This Row],[200D EMA]])/Table2[[#This Row],[200D EMA]]</f>
        <v>-9.8162367497108299E-2</v>
      </c>
      <c r="V735">
        <v>0.57142403913500905</v>
      </c>
      <c r="W735">
        <v>105</v>
      </c>
      <c r="X735">
        <v>106.71</v>
      </c>
      <c r="Y735">
        <v>105</v>
      </c>
      <c r="Z735">
        <v>106.71</v>
      </c>
      <c r="AA735">
        <v>99.9</v>
      </c>
      <c r="AB735">
        <v>121.97</v>
      </c>
      <c r="AC735" s="2">
        <f>(Table2[[#This Row],[Close Price]]/Table2[[#This Row],[Day Low]])-1</f>
        <v>9.5238095238081577E-4</v>
      </c>
      <c r="AD735" s="2">
        <f>(Table2[[#This Row],[Day High]]/Table2[[#This Row],[Close Price]])-1</f>
        <v>1.5318744053282485E-2</v>
      </c>
      <c r="AE735" s="2">
        <f>(Table2[[#This Row],[Close Price]]/Table2[[#This Row],[Current Week Low]])-1</f>
        <v>9.5238095238081577E-4</v>
      </c>
      <c r="AF735" s="2">
        <f>(Table2[[#This Row],[Current Week High]]/Table2[[#This Row],[Close Price]])-1</f>
        <v>1.5318744053282485E-2</v>
      </c>
      <c r="AG735" s="2">
        <f>(Table2[[#This Row],[Close Price]]/Table2[[#This Row],[Current Month Low]])-1</f>
        <v>5.2052052052051989E-2</v>
      </c>
      <c r="AH735" s="2">
        <f>(Table2[[#This Row],[Current Month High]]/Table2[[#This Row],[Close Price]])-1</f>
        <v>0.16051379638439589</v>
      </c>
      <c r="AI735">
        <v>77.307326355851501</v>
      </c>
      <c r="AJ735">
        <v>31.457160725453299</v>
      </c>
      <c r="AK735" t="str">
        <f>IF(AND(Table2[[#This Row],[20D EMA]]&gt;Table2[[#This Row],[50D EMA]],Table2[[#This Row],[50D EMA]]&gt;Table2[[#This Row],[200D EMA]]),"Uptrend","Downtrend/NoTrend")</f>
        <v>Downtrend/NoTrend</v>
      </c>
      <c r="AL735">
        <v>0.06</v>
      </c>
      <c r="AM735" t="s">
        <v>10340</v>
      </c>
      <c r="AN735">
        <v>-3.75</v>
      </c>
      <c r="AO735" t="s">
        <v>10339</v>
      </c>
      <c r="AP735">
        <v>-6.6854610372969997E-2</v>
      </c>
      <c r="AQ735">
        <f>(Table2[[#This Row],[Sharpe Ratio]]-AVERAGE(Table2[Sharpe Ratio]))/_xlfn.STDEV.P(Table2[Sharpe Ratio])</f>
        <v>-1.513186751249723</v>
      </c>
      <c r="AR7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5">
        <f>_xlfn.RANK.AVG(Table2[[#This Row],[1Y Return vs Nifty Z-Score]],Table2[1Y Return vs Nifty Z-Score])</f>
        <v>733</v>
      </c>
      <c r="AT735">
        <f>_xlfn.RANK.AVG(Table2[[#This Row],[6M Return vs Nifty Z-Score]],Table2[6M Return vs Nifty Z-Score])</f>
        <v>685</v>
      </c>
      <c r="AU735">
        <f>_xlfn.RANK.AVG(Table2[[#This Row],[Sharpe Ratio Z-Score]],Table2[Sharpe Ratio Z-Score])</f>
        <v>689</v>
      </c>
      <c r="AV735">
        <f>(Table2[[#This Row],[Rank 1Y]]+Table2[[#This Row],[Rank 6M]]+Table2[[#This Row],[Rank Sharpe]])/3</f>
        <v>702.33333333333337</v>
      </c>
    </row>
    <row r="736" spans="1:48" x14ac:dyDescent="0.3">
      <c r="A736" t="s">
        <v>1313</v>
      </c>
      <c r="B736" t="s">
        <v>1314</v>
      </c>
      <c r="C736" t="s">
        <v>10304</v>
      </c>
      <c r="D736" t="s">
        <v>86</v>
      </c>
      <c r="E736">
        <v>8640.7827001349997</v>
      </c>
      <c r="F736">
        <v>292.64999999999998</v>
      </c>
      <c r="G736">
        <v>-71.891088916894503</v>
      </c>
      <c r="H736">
        <f>(Table2[[#This Row],[1Y Return vs Nifty]]-AVERAGE(Table2[1Y Return vs Nifty]))/_xlfn.STDEV.P(Table2[1Y Return vs Nifty])</f>
        <v>-1.5973878040833751</v>
      </c>
      <c r="I736">
        <v>-5.8909871633502604</v>
      </c>
      <c r="J736">
        <f>(Table2[[#This Row],[1M Return vs Nifty]]-AVERAGE(Table2[1M Return vs Nifty]))/_xlfn.STDEV.P(Table2[1M Return vs Nifty])</f>
        <v>-0.69822827790967668</v>
      </c>
      <c r="K736">
        <v>-24.281359679803401</v>
      </c>
      <c r="L736">
        <f>(Table2[[#This Row],[6M Return vs Nifty]]-AVERAGE(Table2[6M Return vs Nifty]))/_xlfn.STDEV.P(Table2[6M Return vs Nifty])</f>
        <v>-1.0632646552286054</v>
      </c>
      <c r="M736">
        <v>1.2928069555494599</v>
      </c>
      <c r="N736">
        <f>(Table2[[#This Row],[1W Return vs Nifty]]-AVERAGE(Table2[1W Return vs Nifty]))/_xlfn.STDEV.P(Table2[1W Return vs Nifty])</f>
        <v>0.11835704637986443</v>
      </c>
      <c r="O736">
        <v>297.45999999999998</v>
      </c>
      <c r="P736">
        <v>298.40276794674998</v>
      </c>
      <c r="Q736">
        <v>342.59220595718801</v>
      </c>
      <c r="R736">
        <v>40.910162594490401</v>
      </c>
      <c r="S736" s="2">
        <f>(Table2[[#This Row],[Close Price]]-Table2[[#This Row],[20D EMA]])/Table2[[#This Row],[20D EMA]]</f>
        <v>-1.6170241376991874E-2</v>
      </c>
      <c r="T736" s="2">
        <f>(Table2[[#This Row],[Close Price]]-Table2[[#This Row],[50D EMA]])/Table2[[#This Row],[50D EMA]]</f>
        <v>-1.9278534131347537E-2</v>
      </c>
      <c r="U736" s="2">
        <f>(Table2[[#This Row],[Close Price]]-Table2[[#This Row],[200D EMA]])/Table2[[#This Row],[200D EMA]]</f>
        <v>-0.14577741433916058</v>
      </c>
      <c r="V736">
        <v>0.50495398084717202</v>
      </c>
      <c r="W736">
        <v>292</v>
      </c>
      <c r="X736">
        <v>303.2</v>
      </c>
      <c r="Y736">
        <v>292</v>
      </c>
      <c r="Z736">
        <v>303.2</v>
      </c>
      <c r="AA736">
        <v>286.55</v>
      </c>
      <c r="AB736">
        <v>315.7</v>
      </c>
      <c r="AC736" s="2">
        <f>(Table2[[#This Row],[Close Price]]/Table2[[#This Row],[Day Low]])-1</f>
        <v>2.2260273972602995E-3</v>
      </c>
      <c r="AD736" s="2">
        <f>(Table2[[#This Row],[Day High]]/Table2[[#This Row],[Close Price]])-1</f>
        <v>3.6049888945839825E-2</v>
      </c>
      <c r="AE736" s="2">
        <f>(Table2[[#This Row],[Close Price]]/Table2[[#This Row],[Current Week Low]])-1</f>
        <v>2.2260273972602995E-3</v>
      </c>
      <c r="AF736" s="2">
        <f>(Table2[[#This Row],[Current Week High]]/Table2[[#This Row],[Close Price]])-1</f>
        <v>3.6049888945839825E-2</v>
      </c>
      <c r="AG736" s="2">
        <f>(Table2[[#This Row],[Close Price]]/Table2[[#This Row],[Current Month Low]])-1</f>
        <v>2.1287733379863782E-2</v>
      </c>
      <c r="AH736" s="2">
        <f>(Table2[[#This Row],[Current Month High]]/Table2[[#This Row],[Close Price]])-1</f>
        <v>7.8763027507261274E-2</v>
      </c>
      <c r="AI736">
        <v>82.128822825901196</v>
      </c>
      <c r="AJ736">
        <v>12.126436781609099</v>
      </c>
      <c r="AK736" t="str">
        <f>IF(AND(Table2[[#This Row],[20D EMA]]&gt;Table2[[#This Row],[50D EMA]],Table2[[#This Row],[50D EMA]]&gt;Table2[[#This Row],[200D EMA]]),"Uptrend","Downtrend/NoTrend")</f>
        <v>Downtrend/NoTrend</v>
      </c>
      <c r="AL736">
        <v>-0.05</v>
      </c>
      <c r="AM736" t="s">
        <v>10339</v>
      </c>
      <c r="AN736">
        <v>-0.9</v>
      </c>
      <c r="AO736" t="s">
        <v>10339</v>
      </c>
      <c r="AP736">
        <v>-8.7187852401248003E-2</v>
      </c>
      <c r="AQ736">
        <f>(Table2[[#This Row],[Sharpe Ratio]]-AVERAGE(Table2[Sharpe Ratio]))/_xlfn.STDEV.P(Table2[Sharpe Ratio])</f>
        <v>-1.7451096647098732</v>
      </c>
      <c r="AR7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6">
        <f>_xlfn.RANK.AVG(Table2[[#This Row],[1Y Return vs Nifty Z-Score]],Table2[1Y Return vs Nifty Z-Score])</f>
        <v>735</v>
      </c>
      <c r="AT736">
        <f>_xlfn.RANK.AVG(Table2[[#This Row],[6M Return vs Nifty Z-Score]],Table2[6M Return vs Nifty Z-Score])</f>
        <v>662</v>
      </c>
      <c r="AU736">
        <f>_xlfn.RANK.AVG(Table2[[#This Row],[Sharpe Ratio Z-Score]],Table2[Sharpe Ratio Z-Score])</f>
        <v>715</v>
      </c>
      <c r="AV736">
        <f>(Table2[[#This Row],[Rank 1Y]]+Table2[[#This Row],[Rank 6M]]+Table2[[#This Row],[Rank Sharpe]])/3</f>
        <v>704</v>
      </c>
    </row>
    <row r="737" spans="1:48" x14ac:dyDescent="0.3">
      <c r="A737" t="s">
        <v>2123</v>
      </c>
      <c r="B737" t="s">
        <v>2124</v>
      </c>
      <c r="C737" t="s">
        <v>10305</v>
      </c>
      <c r="D737" t="s">
        <v>253</v>
      </c>
      <c r="E737">
        <v>2873.2940531999998</v>
      </c>
      <c r="F737">
        <v>420.9</v>
      </c>
      <c r="G737">
        <v>-55.885742308378703</v>
      </c>
      <c r="H737">
        <f>(Table2[[#This Row],[1Y Return vs Nifty]]-AVERAGE(Table2[1Y Return vs Nifty]))/_xlfn.STDEV.P(Table2[1Y Return vs Nifty])</f>
        <v>-1.3435604202040754</v>
      </c>
      <c r="I737">
        <v>-4.4862137131773796</v>
      </c>
      <c r="J737">
        <f>(Table2[[#This Row],[1M Return vs Nifty]]-AVERAGE(Table2[1M Return vs Nifty]))/_xlfn.STDEV.P(Table2[1M Return vs Nifty])</f>
        <v>-0.56609462671440169</v>
      </c>
      <c r="K737">
        <v>-29.528856325638301</v>
      </c>
      <c r="L737">
        <f>(Table2[[#This Row],[6M Return vs Nifty]]-AVERAGE(Table2[6M Return vs Nifty]))/_xlfn.STDEV.P(Table2[6M Return vs Nifty])</f>
        <v>-1.2433230695994353</v>
      </c>
      <c r="M737">
        <v>5.4148103759118403E-2</v>
      </c>
      <c r="N737">
        <f>(Table2[[#This Row],[1W Return vs Nifty]]-AVERAGE(Table2[1W Return vs Nifty]))/_xlfn.STDEV.P(Table2[1W Return vs Nifty])</f>
        <v>-0.14684325312688037</v>
      </c>
      <c r="O737">
        <v>421.63</v>
      </c>
      <c r="P737">
        <v>434.70829470001001</v>
      </c>
      <c r="Q737">
        <v>479.04864246908897</v>
      </c>
      <c r="R737">
        <v>55.0210564935036</v>
      </c>
      <c r="S737" s="2">
        <f>(Table2[[#This Row],[Close Price]]-Table2[[#This Row],[20D EMA]])/Table2[[#This Row],[20D EMA]]</f>
        <v>-1.7313758508645451E-3</v>
      </c>
      <c r="T737" s="2">
        <f>(Table2[[#This Row],[Close Price]]-Table2[[#This Row],[50D EMA]])/Table2[[#This Row],[50D EMA]]</f>
        <v>-3.1764507069134883E-2</v>
      </c>
      <c r="U737" s="2">
        <f>(Table2[[#This Row],[Close Price]]-Table2[[#This Row],[200D EMA]])/Table2[[#This Row],[200D EMA]]</f>
        <v>-0.12138358678856101</v>
      </c>
      <c r="V737">
        <v>0.56004173316235295</v>
      </c>
      <c r="W737">
        <v>416.05</v>
      </c>
      <c r="X737">
        <v>425</v>
      </c>
      <c r="Y737">
        <v>416.05</v>
      </c>
      <c r="Z737">
        <v>425</v>
      </c>
      <c r="AA737">
        <v>397.9</v>
      </c>
      <c r="AB737">
        <v>444.9</v>
      </c>
      <c r="AC737" s="2">
        <f>(Table2[[#This Row],[Close Price]]/Table2[[#This Row],[Day Low]])-1</f>
        <v>1.1657252734046386E-2</v>
      </c>
      <c r="AD737" s="2">
        <f>(Table2[[#This Row],[Day High]]/Table2[[#This Row],[Close Price]])-1</f>
        <v>9.7410311237824398E-3</v>
      </c>
      <c r="AE737" s="2">
        <f>(Table2[[#This Row],[Close Price]]/Table2[[#This Row],[Current Week Low]])-1</f>
        <v>1.1657252734046386E-2</v>
      </c>
      <c r="AF737" s="2">
        <f>(Table2[[#This Row],[Current Week High]]/Table2[[#This Row],[Close Price]])-1</f>
        <v>9.7410311237824398E-3</v>
      </c>
      <c r="AG737" s="2">
        <f>(Table2[[#This Row],[Close Price]]/Table2[[#This Row],[Current Month Low]])-1</f>
        <v>5.7803468208092568E-2</v>
      </c>
      <c r="AH737" s="2">
        <f>(Table2[[#This Row],[Current Month High]]/Table2[[#This Row],[Close Price]])-1</f>
        <v>5.7020669992872364E-2</v>
      </c>
      <c r="AI737">
        <v>43.9415538132573</v>
      </c>
      <c r="AJ737">
        <v>5.7803468208092497</v>
      </c>
      <c r="AK737" t="str">
        <f>IF(AND(Table2[[#This Row],[20D EMA]]&gt;Table2[[#This Row],[50D EMA]],Table2[[#This Row],[50D EMA]]&gt;Table2[[#This Row],[200D EMA]]),"Uptrend","Downtrend/NoTrend")</f>
        <v>Downtrend/NoTrend</v>
      </c>
      <c r="AL737">
        <v>-0.09</v>
      </c>
      <c r="AM737" t="s">
        <v>10339</v>
      </c>
      <c r="AN737">
        <v>3.15</v>
      </c>
      <c r="AO737" t="s">
        <v>10340</v>
      </c>
      <c r="AP737">
        <v>-0.12686686829152499</v>
      </c>
      <c r="AQ737">
        <f>(Table2[[#This Row],[Sharpe Ratio]]-AVERAGE(Table2[Sharpe Ratio]))/_xlfn.STDEV.P(Table2[Sharpe Ratio])</f>
        <v>-2.1976923347880883</v>
      </c>
      <c r="AR7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7">
        <f>_xlfn.RANK.AVG(Table2[[#This Row],[1Y Return vs Nifty Z-Score]],Table2[1Y Return vs Nifty Z-Score])</f>
        <v>724</v>
      </c>
      <c r="AT737">
        <f>_xlfn.RANK.AVG(Table2[[#This Row],[6M Return vs Nifty Z-Score]],Table2[6M Return vs Nifty Z-Score])</f>
        <v>694</v>
      </c>
      <c r="AU737">
        <f>_xlfn.RANK.AVG(Table2[[#This Row],[Sharpe Ratio Z-Score]],Table2[Sharpe Ratio Z-Score])</f>
        <v>733</v>
      </c>
      <c r="AV737">
        <f>(Table2[[#This Row],[Rank 1Y]]+Table2[[#This Row],[Rank 6M]]+Table2[[#This Row],[Rank Sharpe]])/3</f>
        <v>717</v>
      </c>
    </row>
    <row r="738" spans="1:48" x14ac:dyDescent="0.3">
      <c r="A738" t="s">
        <v>1639</v>
      </c>
      <c r="B738" t="s">
        <v>1640</v>
      </c>
      <c r="C738" t="s">
        <v>10304</v>
      </c>
      <c r="D738" t="s">
        <v>473</v>
      </c>
      <c r="E738">
        <v>5500.5851355000004</v>
      </c>
      <c r="F738">
        <v>331.5</v>
      </c>
      <c r="G738">
        <v>-45.8414416011003</v>
      </c>
      <c r="H738">
        <f>(Table2[[#This Row],[1Y Return vs Nifty]]-AVERAGE(Table2[1Y Return vs Nifty]))/_xlfn.STDEV.P(Table2[1Y Return vs Nifty])</f>
        <v>-1.1842687388812239</v>
      </c>
      <c r="I738">
        <v>-1.3322102163771199</v>
      </c>
      <c r="J738">
        <f>(Table2[[#This Row],[1M Return vs Nifty]]-AVERAGE(Table2[1M Return vs Nifty]))/_xlfn.STDEV.P(Table2[1M Return vs Nifty])</f>
        <v>-0.26942757491071412</v>
      </c>
      <c r="K738">
        <v>-39.8138520948295</v>
      </c>
      <c r="L738">
        <f>(Table2[[#This Row],[6M Return vs Nifty]]-AVERAGE(Table2[6M Return vs Nifty]))/_xlfn.STDEV.P(Table2[6M Return vs Nifty])</f>
        <v>-1.5962342108540313</v>
      </c>
      <c r="M738">
        <v>7.2033829981816098</v>
      </c>
      <c r="N738">
        <f>(Table2[[#This Row],[1W Return vs Nifty]]-AVERAGE(Table2[1W Return vs Nifty]))/_xlfn.STDEV.P(Table2[1W Return vs Nifty])</f>
        <v>1.383827788786308</v>
      </c>
      <c r="O738">
        <v>320.82</v>
      </c>
      <c r="P738">
        <v>326.78023502448002</v>
      </c>
      <c r="Q738">
        <v>364.01798319532901</v>
      </c>
      <c r="R738">
        <v>58.918715740358401</v>
      </c>
      <c r="S738" s="2">
        <f>(Table2[[#This Row],[Close Price]]-Table2[[#This Row],[20D EMA]])/Table2[[#This Row],[20D EMA]]</f>
        <v>3.3289695156162355E-2</v>
      </c>
      <c r="T738" s="2">
        <f>(Table2[[#This Row],[Close Price]]-Table2[[#This Row],[50D EMA]])/Table2[[#This Row],[50D EMA]]</f>
        <v>1.4443238818181303E-2</v>
      </c>
      <c r="U738" s="2">
        <f>(Table2[[#This Row],[Close Price]]-Table2[[#This Row],[200D EMA]])/Table2[[#This Row],[200D EMA]]</f>
        <v>-8.9330705340126368E-2</v>
      </c>
      <c r="V738">
        <v>2.32000474795265</v>
      </c>
      <c r="W738">
        <v>330.25</v>
      </c>
      <c r="X738">
        <v>339</v>
      </c>
      <c r="Y738">
        <v>330.25</v>
      </c>
      <c r="Z738">
        <v>339</v>
      </c>
      <c r="AA738">
        <v>291.05</v>
      </c>
      <c r="AB738">
        <v>352.75</v>
      </c>
      <c r="AC738" s="2">
        <f>(Table2[[#This Row],[Close Price]]/Table2[[#This Row],[Day Low]])-1</f>
        <v>3.7850113550341735E-3</v>
      </c>
      <c r="AD738" s="2">
        <f>(Table2[[#This Row],[Day High]]/Table2[[#This Row],[Close Price]])-1</f>
        <v>2.2624434389140191E-2</v>
      </c>
      <c r="AE738" s="2">
        <f>(Table2[[#This Row],[Close Price]]/Table2[[#This Row],[Current Week Low]])-1</f>
        <v>3.7850113550341735E-3</v>
      </c>
      <c r="AF738" s="2">
        <f>(Table2[[#This Row],[Current Week High]]/Table2[[#This Row],[Close Price]])-1</f>
        <v>2.2624434389140191E-2</v>
      </c>
      <c r="AG738" s="2">
        <f>(Table2[[#This Row],[Close Price]]/Table2[[#This Row],[Current Month Low]])-1</f>
        <v>0.1389795567771861</v>
      </c>
      <c r="AH738" s="2">
        <f>(Table2[[#This Row],[Current Month High]]/Table2[[#This Row],[Close Price]])-1</f>
        <v>6.4102564102564097E-2</v>
      </c>
      <c r="AI738">
        <v>63.619909502262402</v>
      </c>
      <c r="AJ738">
        <v>26.213592233009699</v>
      </c>
      <c r="AK738" t="str">
        <f>IF(AND(Table2[[#This Row],[20D EMA]]&gt;Table2[[#This Row],[50D EMA]],Table2[[#This Row],[50D EMA]]&gt;Table2[[#This Row],[200D EMA]]),"Uptrend","Downtrend/NoTrend")</f>
        <v>Downtrend/NoTrend</v>
      </c>
      <c r="AL738">
        <v>0.02</v>
      </c>
      <c r="AM738" t="s">
        <v>10340</v>
      </c>
      <c r="AN738">
        <v>6.95</v>
      </c>
      <c r="AO738" t="s">
        <v>10340</v>
      </c>
      <c r="AP738">
        <v>-0.106059535350308</v>
      </c>
      <c r="AQ738">
        <f>(Table2[[#This Row],[Sharpe Ratio]]-AVERAGE(Table2[Sharpe Ratio]))/_xlfn.STDEV.P(Table2[Sharpe Ratio])</f>
        <v>-1.9603618947947428</v>
      </c>
      <c r="AR7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8">
        <f>_xlfn.RANK.AVG(Table2[[#This Row],[1Y Return vs Nifty Z-Score]],Table2[1Y Return vs Nifty Z-Score])</f>
        <v>705</v>
      </c>
      <c r="AT738">
        <f>_xlfn.RANK.AVG(Table2[[#This Row],[6M Return vs Nifty Z-Score]],Table2[6M Return vs Nifty Z-Score])</f>
        <v>722</v>
      </c>
      <c r="AU738">
        <f>_xlfn.RANK.AVG(Table2[[#This Row],[Sharpe Ratio Z-Score]],Table2[Sharpe Ratio Z-Score])</f>
        <v>725</v>
      </c>
      <c r="AV738">
        <f>(Table2[[#This Row],[Rank 1Y]]+Table2[[#This Row],[Rank 6M]]+Table2[[#This Row],[Rank Sharpe]])/3</f>
        <v>717.33333333333337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FCA09-3BB9-4171-AB05-B611725F6F0A}">
  <dimension ref="A1:Q5031"/>
  <sheetViews>
    <sheetView topLeftCell="B1" workbookViewId="0">
      <selection activeCell="I1" sqref="I1"/>
    </sheetView>
  </sheetViews>
  <sheetFormatPr defaultRowHeight="14.4" x14ac:dyDescent="0.3"/>
  <cols>
    <col min="1" max="1" width="48.109375" bestFit="1" customWidth="1"/>
    <col min="2" max="2" width="15.109375" bestFit="1" customWidth="1"/>
    <col min="3" max="3" width="30" bestFit="1" customWidth="1"/>
    <col min="4" max="4" width="50.44140625" bestFit="1" customWidth="1"/>
    <col min="5" max="5" width="13" bestFit="1" customWidth="1"/>
    <col min="6" max="6" width="12.21875" bestFit="1" customWidth="1"/>
    <col min="7" max="7" width="18.21875" bestFit="1" customWidth="1"/>
    <col min="8" max="10" width="19" bestFit="1" customWidth="1"/>
    <col min="11" max="12" width="12" bestFit="1" customWidth="1"/>
    <col min="13" max="13" width="23.5546875" bestFit="1" customWidth="1"/>
    <col min="14" max="14" width="17" bestFit="1" customWidth="1"/>
    <col min="15" max="15" width="23.21875" bestFit="1" customWidth="1"/>
    <col min="16" max="16" width="22.88671875" bestFit="1" customWidth="1"/>
    <col min="17" max="17" width="13.88671875" bestFit="1" customWidth="1"/>
  </cols>
  <sheetData>
    <row r="1" spans="1:17" x14ac:dyDescent="0.3">
      <c r="A1" t="s">
        <v>0</v>
      </c>
      <c r="B1" t="s">
        <v>1</v>
      </c>
      <c r="C1" t="s">
        <v>10292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16</v>
      </c>
      <c r="B2" t="s">
        <v>17</v>
      </c>
      <c r="C2" t="s">
        <v>10293</v>
      </c>
      <c r="D2" t="s">
        <v>18</v>
      </c>
      <c r="E2">
        <v>2046793.3240219101</v>
      </c>
      <c r="F2">
        <v>3025.2</v>
      </c>
      <c r="G2">
        <v>-6.0252919774433504</v>
      </c>
      <c r="H2">
        <v>-0.20010320379591401</v>
      </c>
      <c r="I2">
        <v>-11.357974609709</v>
      </c>
      <c r="J2">
        <v>-0.63762681118647702</v>
      </c>
      <c r="K2">
        <v>2991.4997110201698</v>
      </c>
      <c r="L2">
        <v>2835.2926320301999</v>
      </c>
      <c r="M2">
        <v>67.526450205865999</v>
      </c>
      <c r="N2">
        <v>0.721861811617595</v>
      </c>
      <c r="O2">
        <v>6.3599100885891797</v>
      </c>
      <c r="P2">
        <v>36.251857857046303</v>
      </c>
      <c r="Q2">
        <v>9.2479616893149999E-3</v>
      </c>
    </row>
    <row r="3" spans="1:17" x14ac:dyDescent="0.3">
      <c r="A3" t="s">
        <v>19</v>
      </c>
      <c r="B3" t="s">
        <v>20</v>
      </c>
      <c r="C3" t="s">
        <v>10294</v>
      </c>
      <c r="D3" t="s">
        <v>21</v>
      </c>
      <c r="E3">
        <v>1629025.8145419101</v>
      </c>
      <c r="F3">
        <v>4502.45</v>
      </c>
      <c r="G3">
        <v>3.5655468821593601</v>
      </c>
      <c r="H3">
        <v>2.02880381077025</v>
      </c>
      <c r="I3">
        <v>-0.52562377221891698</v>
      </c>
      <c r="J3">
        <v>-0.84614395307760104</v>
      </c>
      <c r="K3">
        <v>4208.7322181675499</v>
      </c>
      <c r="L3">
        <v>3928.9566002240399</v>
      </c>
      <c r="M3">
        <v>66.444789491244805</v>
      </c>
      <c r="N3">
        <v>0.75975729420625004</v>
      </c>
      <c r="O3">
        <v>1.38924363402148</v>
      </c>
      <c r="P3">
        <v>35.9845967985502</v>
      </c>
      <c r="Q3">
        <v>-3.0314120251367E-2</v>
      </c>
    </row>
    <row r="4" spans="1:17" x14ac:dyDescent="0.3">
      <c r="A4" t="s">
        <v>22</v>
      </c>
      <c r="B4" t="s">
        <v>23</v>
      </c>
      <c r="C4" t="s">
        <v>10295</v>
      </c>
      <c r="D4" t="s">
        <v>24</v>
      </c>
      <c r="E4">
        <v>1249538.0191712</v>
      </c>
      <c r="F4">
        <v>1639.95</v>
      </c>
      <c r="G4">
        <v>-25.876319432854402</v>
      </c>
      <c r="H4">
        <v>0.35264848269258398</v>
      </c>
      <c r="I4">
        <v>2.2453445615232499</v>
      </c>
      <c r="J4">
        <v>-2.2782400938628</v>
      </c>
      <c r="K4">
        <v>1617.6868761630999</v>
      </c>
      <c r="L4">
        <v>1569.8316609716101</v>
      </c>
      <c r="M4">
        <v>55.759467816169199</v>
      </c>
      <c r="N4">
        <v>0.728150581606123</v>
      </c>
      <c r="O4">
        <v>9.3935790725326793</v>
      </c>
      <c r="P4">
        <v>20.270617139085399</v>
      </c>
      <c r="Q4">
        <v>-8.6552718777884993E-2</v>
      </c>
    </row>
    <row r="5" spans="1:17" x14ac:dyDescent="0.3">
      <c r="A5" t="s">
        <v>25</v>
      </c>
      <c r="B5" t="s">
        <v>26</v>
      </c>
      <c r="C5" t="s">
        <v>10296</v>
      </c>
      <c r="D5" t="s">
        <v>27</v>
      </c>
      <c r="E5">
        <v>904896.38939272496</v>
      </c>
      <c r="F5">
        <v>1513.55</v>
      </c>
      <c r="G5">
        <v>44.082661711998902</v>
      </c>
      <c r="H5">
        <v>3.1345029080160001</v>
      </c>
      <c r="I5">
        <v>23.2923797786158</v>
      </c>
      <c r="J5">
        <v>-0.42000571287278798</v>
      </c>
      <c r="K5">
        <v>1444.63400171841</v>
      </c>
      <c r="L5">
        <v>1260.4500689092099</v>
      </c>
      <c r="M5">
        <v>68.845821108314794</v>
      </c>
      <c r="N5">
        <v>0.77542968522351097</v>
      </c>
      <c r="O5">
        <v>1.4997852730336001</v>
      </c>
      <c r="P5">
        <v>78.684847411604906</v>
      </c>
      <c r="Q5">
        <v>0.15057960645027799</v>
      </c>
    </row>
    <row r="6" spans="1:17" x14ac:dyDescent="0.3">
      <c r="A6" t="s">
        <v>28</v>
      </c>
      <c r="B6" t="s">
        <v>29</v>
      </c>
      <c r="C6" t="s">
        <v>10295</v>
      </c>
      <c r="D6" t="s">
        <v>24</v>
      </c>
      <c r="E6">
        <v>854505.17030362005</v>
      </c>
      <c r="F6">
        <v>1213.3</v>
      </c>
      <c r="G6">
        <v>-4.8070509953545901</v>
      </c>
      <c r="H6">
        <v>-0.16885028989117101</v>
      </c>
      <c r="I6">
        <v>2.03467870254575</v>
      </c>
      <c r="J6">
        <v>-0.73272785276998198</v>
      </c>
      <c r="K6">
        <v>1183.98242777516</v>
      </c>
      <c r="L6">
        <v>1100.4788785866001</v>
      </c>
      <c r="M6">
        <v>68.796875785020703</v>
      </c>
      <c r="N6">
        <v>0.66017015913508204</v>
      </c>
      <c r="O6">
        <v>3.66768317810928</v>
      </c>
      <c r="P6">
        <v>34.9610678531701</v>
      </c>
      <c r="Q6">
        <v>6.9811916184540995E-2</v>
      </c>
    </row>
    <row r="7" spans="1:17" x14ac:dyDescent="0.3">
      <c r="A7" t="s">
        <v>30</v>
      </c>
      <c r="B7" t="s">
        <v>31</v>
      </c>
      <c r="C7" t="s">
        <v>10294</v>
      </c>
      <c r="D7" t="s">
        <v>21</v>
      </c>
      <c r="E7">
        <v>777076.64737060003</v>
      </c>
      <c r="F7">
        <v>1876.15</v>
      </c>
      <c r="G7">
        <v>2.7105844958457901</v>
      </c>
      <c r="H7">
        <v>0.83556863761651501</v>
      </c>
      <c r="I7">
        <v>-4.6461686712035502E-2</v>
      </c>
      <c r="J7">
        <v>-1.41033850097999</v>
      </c>
      <c r="K7">
        <v>1738.6945436948099</v>
      </c>
      <c r="L7">
        <v>1589.8873961930999</v>
      </c>
      <c r="M7">
        <v>65.747223056566</v>
      </c>
      <c r="N7">
        <v>0.53561982980354705</v>
      </c>
      <c r="O7">
        <v>1.4311222450230401</v>
      </c>
      <c r="P7">
        <v>38.804424222246801</v>
      </c>
      <c r="Q7">
        <v>-3.7885853914473001E-2</v>
      </c>
    </row>
    <row r="8" spans="1:17" x14ac:dyDescent="0.3">
      <c r="A8" t="s">
        <v>32</v>
      </c>
      <c r="B8" t="s">
        <v>33</v>
      </c>
      <c r="C8" t="s">
        <v>10295</v>
      </c>
      <c r="D8" t="s">
        <v>34</v>
      </c>
      <c r="E8">
        <v>727400.53643316997</v>
      </c>
      <c r="F8">
        <v>815.05</v>
      </c>
      <c r="G8">
        <v>12.4611865644726</v>
      </c>
      <c r="H8">
        <v>-4.43870979029104</v>
      </c>
      <c r="I8">
        <v>-5.6584674173650296</v>
      </c>
      <c r="J8">
        <v>-1.89864483827099</v>
      </c>
      <c r="K8">
        <v>830.39271898899199</v>
      </c>
      <c r="L8">
        <v>758.79035813767598</v>
      </c>
      <c r="M8">
        <v>44.866555418831901</v>
      </c>
      <c r="N8">
        <v>0.58330664625659601</v>
      </c>
      <c r="O8">
        <v>11.8949757683577</v>
      </c>
      <c r="P8">
        <v>50.046023564064697</v>
      </c>
      <c r="Q8">
        <v>8.8638242346825005E-2</v>
      </c>
    </row>
    <row r="9" spans="1:17" x14ac:dyDescent="0.3">
      <c r="A9" t="s">
        <v>35</v>
      </c>
      <c r="B9" t="s">
        <v>36</v>
      </c>
      <c r="C9" t="s">
        <v>10295</v>
      </c>
      <c r="D9" t="s">
        <v>37</v>
      </c>
      <c r="E9">
        <v>665421.38313370501</v>
      </c>
      <c r="F9">
        <v>1052.05</v>
      </c>
      <c r="G9">
        <v>30.750649458216699</v>
      </c>
      <c r="H9">
        <v>-9.8114303065496706</v>
      </c>
      <c r="I9">
        <v>-12.010414926273199</v>
      </c>
      <c r="J9">
        <v>-1.6690745264600499</v>
      </c>
      <c r="K9">
        <v>1069.82019627614</v>
      </c>
      <c r="L9">
        <v>950.77287799224496</v>
      </c>
      <c r="M9">
        <v>38.311866397790297</v>
      </c>
      <c r="N9">
        <v>0.584965577449019</v>
      </c>
      <c r="O9">
        <v>16.154175181787899</v>
      </c>
      <c r="P9">
        <v>76.1195279149577</v>
      </c>
      <c r="Q9">
        <v>-1.2125986035807E-2</v>
      </c>
    </row>
    <row r="10" spans="1:17" x14ac:dyDescent="0.3">
      <c r="A10" t="s">
        <v>38</v>
      </c>
      <c r="B10" t="s">
        <v>39</v>
      </c>
      <c r="C10" t="s">
        <v>10297</v>
      </c>
      <c r="D10" t="s">
        <v>40</v>
      </c>
      <c r="E10">
        <v>662854.93887912994</v>
      </c>
      <c r="F10">
        <v>2821.15</v>
      </c>
      <c r="G10">
        <v>-19.432055515983599</v>
      </c>
      <c r="H10">
        <v>3.13152849256393</v>
      </c>
      <c r="I10">
        <v>4.2827926604556597</v>
      </c>
      <c r="J10">
        <v>0.52878045566732501</v>
      </c>
      <c r="K10">
        <v>2655.3260339724702</v>
      </c>
      <c r="L10">
        <v>2517.7179068711198</v>
      </c>
      <c r="M10">
        <v>79.346638791315996</v>
      </c>
      <c r="N10">
        <v>0.59700461617299505</v>
      </c>
      <c r="O10">
        <v>0.48916222108004098</v>
      </c>
      <c r="P10">
        <v>29.884210768628702</v>
      </c>
      <c r="Q10">
        <v>-6.5371265769350997E-2</v>
      </c>
    </row>
    <row r="11" spans="1:17" x14ac:dyDescent="0.3">
      <c r="A11" t="s">
        <v>41</v>
      </c>
      <c r="B11" t="s">
        <v>42</v>
      </c>
      <c r="C11" t="s">
        <v>10297</v>
      </c>
      <c r="D11" t="s">
        <v>43</v>
      </c>
      <c r="E11">
        <v>632402.37498346996</v>
      </c>
      <c r="F11">
        <v>505.7</v>
      </c>
      <c r="G11">
        <v>-15.251356452602</v>
      </c>
      <c r="H11">
        <v>2.3800658516716</v>
      </c>
      <c r="I11">
        <v>10.525265997271299</v>
      </c>
      <c r="J11">
        <v>-1.8217917476601799</v>
      </c>
      <c r="K11">
        <v>475.00172154508402</v>
      </c>
      <c r="L11">
        <v>446.03769390215899</v>
      </c>
      <c r="M11">
        <v>68.343215448403299</v>
      </c>
      <c r="N11">
        <v>0.53542167511420302</v>
      </c>
      <c r="O11">
        <v>0.97884121020368398</v>
      </c>
      <c r="P11">
        <v>26.630775009390199</v>
      </c>
      <c r="Q11">
        <v>0.13889470449159799</v>
      </c>
    </row>
    <row r="12" spans="1:17" x14ac:dyDescent="0.3">
      <c r="A12" t="s">
        <v>44</v>
      </c>
      <c r="B12" t="s">
        <v>45</v>
      </c>
      <c r="C12" t="s">
        <v>10298</v>
      </c>
      <c r="D12" t="s">
        <v>46</v>
      </c>
      <c r="E12">
        <v>500759.39263100002</v>
      </c>
      <c r="F12">
        <v>3641.9</v>
      </c>
      <c r="G12">
        <v>5.2992458538135399</v>
      </c>
      <c r="H12">
        <v>-1.1957563118183301</v>
      </c>
      <c r="I12">
        <v>-8.1079804238995496</v>
      </c>
      <c r="J12">
        <v>-1.5441044960719901</v>
      </c>
      <c r="K12">
        <v>3606.00270105048</v>
      </c>
      <c r="L12">
        <v>3420.3699116575499</v>
      </c>
      <c r="M12">
        <v>60.473968323111002</v>
      </c>
      <c r="N12">
        <v>0.58754402022116203</v>
      </c>
      <c r="O12">
        <v>7.6333781817183404</v>
      </c>
      <c r="P12">
        <v>37.427595705741297</v>
      </c>
      <c r="Q12">
        <v>0.12421330913600299</v>
      </c>
    </row>
    <row r="13" spans="1:17" x14ac:dyDescent="0.3">
      <c r="A13" t="s">
        <v>47</v>
      </c>
      <c r="B13" t="s">
        <v>48</v>
      </c>
      <c r="C13" t="s">
        <v>10294</v>
      </c>
      <c r="D13" t="s">
        <v>21</v>
      </c>
      <c r="E13">
        <v>465306.08149930497</v>
      </c>
      <c r="F13">
        <v>1719.45</v>
      </c>
      <c r="G13">
        <v>20.161731837537999</v>
      </c>
      <c r="H13">
        <v>3.2694200367129498</v>
      </c>
      <c r="I13">
        <v>-8.8356103529174899</v>
      </c>
      <c r="J13">
        <v>-1.8754711070730199</v>
      </c>
      <c r="K13">
        <v>1573.3193609953901</v>
      </c>
      <c r="L13">
        <v>1466.37426481936</v>
      </c>
      <c r="M13">
        <v>74.671237642209604</v>
      </c>
      <c r="N13">
        <v>0.65832545608805804</v>
      </c>
      <c r="O13">
        <v>0.84620082002966301</v>
      </c>
      <c r="P13">
        <v>50.9216185376985</v>
      </c>
      <c r="Q13">
        <v>1.8018483334953001E-2</v>
      </c>
    </row>
    <row r="14" spans="1:17" x14ac:dyDescent="0.3">
      <c r="A14" t="s">
        <v>49</v>
      </c>
      <c r="B14" t="s">
        <v>50</v>
      </c>
      <c r="C14" t="s">
        <v>10299</v>
      </c>
      <c r="D14" t="s">
        <v>51</v>
      </c>
      <c r="E14">
        <v>425270.12675765</v>
      </c>
      <c r="F14">
        <v>1772.45</v>
      </c>
      <c r="G14">
        <v>28.860856296042201</v>
      </c>
      <c r="H14">
        <v>4.3569643328121499</v>
      </c>
      <c r="I14">
        <v>0.78382961563477505</v>
      </c>
      <c r="J14">
        <v>-2.00884055307788E-2</v>
      </c>
      <c r="K14">
        <v>1657.0497407277701</v>
      </c>
      <c r="L14">
        <v>1481.4146117202799</v>
      </c>
      <c r="M14">
        <v>70.989717170806898</v>
      </c>
      <c r="N14">
        <v>0.76096779295764205</v>
      </c>
      <c r="O14">
        <v>0.507771728398553</v>
      </c>
      <c r="P14">
        <v>65.905368090981398</v>
      </c>
      <c r="Q14">
        <v>0.122514681179966</v>
      </c>
    </row>
    <row r="15" spans="1:17" x14ac:dyDescent="0.3">
      <c r="A15" t="s">
        <v>52</v>
      </c>
      <c r="B15" t="s">
        <v>53</v>
      </c>
      <c r="C15" t="s">
        <v>10295</v>
      </c>
      <c r="D15" t="s">
        <v>54</v>
      </c>
      <c r="E15">
        <v>419233.86073507502</v>
      </c>
      <c r="F15">
        <v>6778.35</v>
      </c>
      <c r="G15">
        <v>-36.138090644562197</v>
      </c>
      <c r="H15">
        <v>0.24250082216869701</v>
      </c>
      <c r="I15">
        <v>-11.023691026591599</v>
      </c>
      <c r="J15">
        <v>0.21116236837545799</v>
      </c>
      <c r="K15">
        <v>6805.7513363064099</v>
      </c>
      <c r="L15">
        <v>6943.8689065883</v>
      </c>
      <c r="M15">
        <v>64.2254596881683</v>
      </c>
      <c r="N15">
        <v>0.716874279953019</v>
      </c>
      <c r="O15">
        <v>20.855370407252401</v>
      </c>
      <c r="P15">
        <v>9.5437796955298992</v>
      </c>
      <c r="Q15">
        <v>-8.2727532679651994E-2</v>
      </c>
    </row>
    <row r="16" spans="1:17" x14ac:dyDescent="0.3">
      <c r="A16" t="s">
        <v>55</v>
      </c>
      <c r="B16" t="s">
        <v>56</v>
      </c>
      <c r="C16" t="s">
        <v>10293</v>
      </c>
      <c r="D16" t="s">
        <v>57</v>
      </c>
      <c r="E16">
        <v>412444.45376871002</v>
      </c>
      <c r="F16">
        <v>327.85</v>
      </c>
      <c r="G16">
        <v>57.310353072714904</v>
      </c>
      <c r="H16">
        <v>-5.8816267291163502</v>
      </c>
      <c r="I16">
        <v>8.4360880734003008</v>
      </c>
      <c r="J16">
        <v>-6.3175152701500803</v>
      </c>
      <c r="K16">
        <v>311.66647945160202</v>
      </c>
      <c r="L16">
        <v>266.05355847767203</v>
      </c>
      <c r="M16">
        <v>51.057953110349601</v>
      </c>
      <c r="N16">
        <v>0.77070264782809805</v>
      </c>
      <c r="O16">
        <v>5.2310507854201402</v>
      </c>
      <c r="P16">
        <v>89.453915053452704</v>
      </c>
      <c r="Q16">
        <v>0.123074933443964</v>
      </c>
    </row>
    <row r="17" spans="1:17" x14ac:dyDescent="0.3">
      <c r="A17" t="s">
        <v>58</v>
      </c>
      <c r="B17" t="s">
        <v>59</v>
      </c>
      <c r="C17" t="s">
        <v>10300</v>
      </c>
      <c r="D17" t="s">
        <v>60</v>
      </c>
      <c r="E17">
        <v>402266.19456898997</v>
      </c>
      <c r="F17">
        <v>414.85</v>
      </c>
      <c r="G17">
        <v>59.870429426762101</v>
      </c>
      <c r="H17">
        <v>1.37486478214769</v>
      </c>
      <c r="I17">
        <v>9.82477480650725</v>
      </c>
      <c r="J17">
        <v>-2.0428119616677698</v>
      </c>
      <c r="K17">
        <v>390.71624338632699</v>
      </c>
      <c r="L17">
        <v>339.55625201235898</v>
      </c>
      <c r="M17">
        <v>64.885842434658102</v>
      </c>
      <c r="N17">
        <v>0.62241215898079905</v>
      </c>
      <c r="O17">
        <v>2.76003374713751</v>
      </c>
      <c r="P17">
        <v>91.926902613925506</v>
      </c>
      <c r="Q17">
        <v>0.19432782497047199</v>
      </c>
    </row>
    <row r="18" spans="1:17" x14ac:dyDescent="0.3">
      <c r="A18" t="s">
        <v>61</v>
      </c>
      <c r="B18" t="s">
        <v>62</v>
      </c>
      <c r="C18" t="s">
        <v>10301</v>
      </c>
      <c r="D18" t="s">
        <v>63</v>
      </c>
      <c r="E18">
        <v>401628.51653631998</v>
      </c>
      <c r="F18">
        <v>1092.4000000000001</v>
      </c>
      <c r="G18">
        <v>51.522659099748303</v>
      </c>
      <c r="H18">
        <v>-2.23224498070415</v>
      </c>
      <c r="I18">
        <v>3.5337325609332999</v>
      </c>
      <c r="J18">
        <v>-3.36042577660815</v>
      </c>
      <c r="K18">
        <v>1042.2492094838001</v>
      </c>
      <c r="L18">
        <v>917.60959526685895</v>
      </c>
      <c r="M18">
        <v>58.146444600809197</v>
      </c>
      <c r="N18">
        <v>0.69156912925287095</v>
      </c>
      <c r="O18">
        <v>7.9274990845843796</v>
      </c>
      <c r="P18">
        <v>82.355396043735894</v>
      </c>
      <c r="Q18">
        <v>0.18143379500252499</v>
      </c>
    </row>
    <row r="19" spans="1:17" x14ac:dyDescent="0.3">
      <c r="A19" t="s">
        <v>64</v>
      </c>
      <c r="B19" t="s">
        <v>65</v>
      </c>
      <c r="C19" t="s">
        <v>10301</v>
      </c>
      <c r="D19" t="s">
        <v>63</v>
      </c>
      <c r="E19">
        <v>384948.22355411999</v>
      </c>
      <c r="F19">
        <v>12243.8</v>
      </c>
      <c r="G19">
        <v>-2.2484953466861999</v>
      </c>
      <c r="H19">
        <v>-1.97332498064881</v>
      </c>
      <c r="I19">
        <v>-6.2831125186297401</v>
      </c>
      <c r="J19">
        <v>-0.80096052149586905</v>
      </c>
      <c r="K19">
        <v>12405.837415612201</v>
      </c>
      <c r="L19">
        <v>11728.9991701288</v>
      </c>
      <c r="M19">
        <v>44.734980707470001</v>
      </c>
      <c r="N19">
        <v>0.64869739636722701</v>
      </c>
      <c r="O19">
        <v>11.7300184583217</v>
      </c>
      <c r="P19">
        <v>28.800757416368601</v>
      </c>
      <c r="Q19">
        <v>6.4783504545307999E-2</v>
      </c>
    </row>
    <row r="20" spans="1:17" x14ac:dyDescent="0.3">
      <c r="A20" t="s">
        <v>66</v>
      </c>
      <c r="B20" t="s">
        <v>67</v>
      </c>
      <c r="C20" t="s">
        <v>10295</v>
      </c>
      <c r="D20" t="s">
        <v>24</v>
      </c>
      <c r="E20">
        <v>361849.61227571999</v>
      </c>
      <c r="F20">
        <v>1170.3</v>
      </c>
      <c r="G20">
        <v>-11.6303975620445</v>
      </c>
      <c r="H20">
        <v>-0.62612983601430305</v>
      </c>
      <c r="I20">
        <v>-5.2154617323271797</v>
      </c>
      <c r="J20">
        <v>-2.0431728138733201</v>
      </c>
      <c r="K20">
        <v>1188.32665212457</v>
      </c>
      <c r="L20">
        <v>1124.1907306784699</v>
      </c>
      <c r="M20">
        <v>52.4893434752735</v>
      </c>
      <c r="N20">
        <v>0.59792792107974801</v>
      </c>
      <c r="O20">
        <v>14.470648551653399</v>
      </c>
      <c r="P20">
        <v>23.008198444397699</v>
      </c>
      <c r="Q20">
        <v>2.5213683310384E-2</v>
      </c>
    </row>
    <row r="21" spans="1:17" x14ac:dyDescent="0.3">
      <c r="A21" t="s">
        <v>68</v>
      </c>
      <c r="B21" t="s">
        <v>69</v>
      </c>
      <c r="C21" t="s">
        <v>10295</v>
      </c>
      <c r="D21" t="s">
        <v>24</v>
      </c>
      <c r="E21">
        <v>360346.75217499997</v>
      </c>
      <c r="F21">
        <v>1812.5</v>
      </c>
      <c r="G21">
        <v>-28.581454101796101</v>
      </c>
      <c r="H21">
        <v>2.0796830461223901</v>
      </c>
      <c r="I21">
        <v>-6.8333407621422904</v>
      </c>
      <c r="J21">
        <v>-4.7515076665670598E-2</v>
      </c>
      <c r="K21">
        <v>1781.8616563468599</v>
      </c>
      <c r="L21">
        <v>1771.131421307</v>
      </c>
      <c r="M21">
        <v>61.942945566762702</v>
      </c>
      <c r="N21">
        <v>0.54776545693171297</v>
      </c>
      <c r="O21">
        <v>6.2896551724137897</v>
      </c>
      <c r="P21">
        <v>17.4013019399553</v>
      </c>
      <c r="Q21">
        <v>-7.2652857896007006E-2</v>
      </c>
    </row>
    <row r="22" spans="1:17" x14ac:dyDescent="0.3">
      <c r="A22" t="s">
        <v>70</v>
      </c>
      <c r="B22" t="s">
        <v>71</v>
      </c>
      <c r="C22" t="s">
        <v>10302</v>
      </c>
      <c r="D22" t="s">
        <v>72</v>
      </c>
      <c r="E22">
        <v>349866.34403490002</v>
      </c>
      <c r="F22">
        <v>3069</v>
      </c>
      <c r="G22">
        <v>-5.6907530205423802</v>
      </c>
      <c r="H22">
        <v>2.0119484593195098</v>
      </c>
      <c r="I22">
        <v>-20.832858200936599</v>
      </c>
      <c r="J22">
        <v>-3.4271922021336101</v>
      </c>
      <c r="K22">
        <v>3114.69898764659</v>
      </c>
      <c r="L22">
        <v>3000.5185788939002</v>
      </c>
      <c r="M22">
        <v>43.415750018366502</v>
      </c>
      <c r="N22">
        <v>0.80384146298063697</v>
      </c>
      <c r="O22">
        <v>21.990876507005499</v>
      </c>
      <c r="P22">
        <v>43.277310924369701</v>
      </c>
      <c r="Q22">
        <v>7.0373317543593994E-2</v>
      </c>
    </row>
    <row r="23" spans="1:17" x14ac:dyDescent="0.3">
      <c r="A23" t="s">
        <v>73</v>
      </c>
      <c r="B23" t="s">
        <v>74</v>
      </c>
      <c r="C23" t="s">
        <v>10301</v>
      </c>
      <c r="D23" t="s">
        <v>63</v>
      </c>
      <c r="E23">
        <v>334677.16546607902</v>
      </c>
      <c r="F23">
        <v>2793.1</v>
      </c>
      <c r="G23">
        <v>50.4685933981632</v>
      </c>
      <c r="H23">
        <v>-2.3721436604162198</v>
      </c>
      <c r="I23">
        <v>31.677871522568001</v>
      </c>
      <c r="J23">
        <v>-5.2327139842920403</v>
      </c>
      <c r="K23">
        <v>2731.312390476</v>
      </c>
      <c r="L23">
        <v>2260.8265606309701</v>
      </c>
      <c r="M23">
        <v>56.242262185466501</v>
      </c>
      <c r="N23">
        <v>0.71777652699713101</v>
      </c>
      <c r="O23">
        <v>7.8908739393505503</v>
      </c>
      <c r="P23">
        <v>92.627586206896495</v>
      </c>
      <c r="Q23">
        <v>0.20364142165461399</v>
      </c>
    </row>
    <row r="24" spans="1:17" x14ac:dyDescent="0.3">
      <c r="A24" t="s">
        <v>75</v>
      </c>
      <c r="B24" t="s">
        <v>76</v>
      </c>
      <c r="C24" t="s">
        <v>10293</v>
      </c>
      <c r="D24" t="s">
        <v>77</v>
      </c>
      <c r="E24">
        <v>331616.41127586999</v>
      </c>
      <c r="F24">
        <v>538.1</v>
      </c>
      <c r="G24">
        <v>104.698681674662</v>
      </c>
      <c r="H24">
        <v>7.0623250996080102</v>
      </c>
      <c r="I24">
        <v>8.6021729236309099</v>
      </c>
      <c r="J24">
        <v>3.1033787128958701</v>
      </c>
      <c r="K24">
        <v>505.28416847877099</v>
      </c>
      <c r="L24">
        <v>437.52455426377003</v>
      </c>
      <c r="M24">
        <v>63.827619485213802</v>
      </c>
      <c r="N24">
        <v>0.77111500340942196</v>
      </c>
      <c r="O24">
        <v>1.01282289537258</v>
      </c>
      <c r="P24">
        <v>136.52747252747201</v>
      </c>
      <c r="Q24">
        <v>0.165595477261746</v>
      </c>
    </row>
    <row r="25" spans="1:17" x14ac:dyDescent="0.3">
      <c r="A25" t="s">
        <v>78</v>
      </c>
      <c r="B25" t="s">
        <v>79</v>
      </c>
      <c r="C25" t="s">
        <v>6655</v>
      </c>
      <c r="D25" t="s">
        <v>80</v>
      </c>
      <c r="E25">
        <v>326734.76624857902</v>
      </c>
      <c r="F25">
        <v>11337.1</v>
      </c>
      <c r="G25">
        <v>9.8412345737521498</v>
      </c>
      <c r="H25">
        <v>-1.5747319758224601</v>
      </c>
      <c r="I25">
        <v>1.11228226895591</v>
      </c>
      <c r="J25">
        <v>-2.5968739029559802</v>
      </c>
      <c r="K25">
        <v>11233.5408036641</v>
      </c>
      <c r="L25">
        <v>10185.536303707901</v>
      </c>
      <c r="M25">
        <v>49.384014979284899</v>
      </c>
      <c r="N25">
        <v>0.69041931695189696</v>
      </c>
      <c r="O25">
        <v>6.5351809545650896</v>
      </c>
      <c r="P25">
        <v>40.920193162255003</v>
      </c>
      <c r="Q25">
        <v>2.0768130273357999E-2</v>
      </c>
    </row>
    <row r="26" spans="1:17" x14ac:dyDescent="0.3">
      <c r="A26" t="s">
        <v>81</v>
      </c>
      <c r="B26" t="s">
        <v>82</v>
      </c>
      <c r="C26" t="s">
        <v>10303</v>
      </c>
      <c r="D26" t="s">
        <v>83</v>
      </c>
      <c r="E26">
        <v>322724.55774392001</v>
      </c>
      <c r="F26">
        <v>4959.3999999999996</v>
      </c>
      <c r="G26">
        <v>8.2147011775705803</v>
      </c>
      <c r="H26">
        <v>-6.1589586333446702</v>
      </c>
      <c r="I26">
        <v>15.746540774173001</v>
      </c>
      <c r="J26">
        <v>-4.6642046525387002</v>
      </c>
      <c r="K26">
        <v>4911.9802255533004</v>
      </c>
      <c r="L26">
        <v>4465.7220267626499</v>
      </c>
      <c r="M26">
        <v>45.701171667411501</v>
      </c>
      <c r="N26">
        <v>0.69545154058459002</v>
      </c>
      <c r="O26">
        <v>5.2345041738920104</v>
      </c>
      <c r="P26">
        <v>40.373620152844602</v>
      </c>
      <c r="Q26">
        <v>1.7664222925009999E-3</v>
      </c>
    </row>
    <row r="27" spans="1:17" x14ac:dyDescent="0.3">
      <c r="A27" t="s">
        <v>84</v>
      </c>
      <c r="B27" t="s">
        <v>85</v>
      </c>
      <c r="C27" t="s">
        <v>10304</v>
      </c>
      <c r="D27" t="s">
        <v>86</v>
      </c>
      <c r="E27">
        <v>322021.08751119999</v>
      </c>
      <c r="F27">
        <v>3630.2</v>
      </c>
      <c r="G27">
        <v>-10.739079946156499</v>
      </c>
      <c r="H27">
        <v>3.9138413789503801</v>
      </c>
      <c r="I27">
        <v>-12.8447738117586</v>
      </c>
      <c r="J27">
        <v>1.8597191090101599</v>
      </c>
      <c r="K27">
        <v>3418.1432082568999</v>
      </c>
      <c r="L27">
        <v>3398.7902396173199</v>
      </c>
      <c r="M27">
        <v>76.761856737099393</v>
      </c>
      <c r="N27">
        <v>0.745599354823965</v>
      </c>
      <c r="O27">
        <v>7.0726130791691899</v>
      </c>
      <c r="P27">
        <v>19.3869832604334</v>
      </c>
      <c r="Q27">
        <v>7.0884361123307996E-2</v>
      </c>
    </row>
    <row r="28" spans="1:17" x14ac:dyDescent="0.3">
      <c r="A28" t="s">
        <v>87</v>
      </c>
      <c r="B28" t="s">
        <v>88</v>
      </c>
      <c r="C28" t="s">
        <v>10305</v>
      </c>
      <c r="D28" t="s">
        <v>89</v>
      </c>
      <c r="E28">
        <v>321145.755</v>
      </c>
      <c r="F28">
        <v>4802</v>
      </c>
      <c r="G28">
        <v>115.47859280909201</v>
      </c>
      <c r="H28">
        <v>-1.35966072768268</v>
      </c>
      <c r="I28">
        <v>44.398194943500798</v>
      </c>
      <c r="J28">
        <v>-1.1153628247674601</v>
      </c>
      <c r="K28">
        <v>4838.9995712473201</v>
      </c>
      <c r="L28">
        <v>3906.0809989067898</v>
      </c>
      <c r="M28">
        <v>53.883540991776997</v>
      </c>
      <c r="N28">
        <v>0.49810787094626502</v>
      </c>
      <c r="O28">
        <v>18.174718867138601</v>
      </c>
      <c r="P28">
        <v>171.63706301617799</v>
      </c>
      <c r="Q28">
        <v>0.254591560419483</v>
      </c>
    </row>
    <row r="29" spans="1:17" x14ac:dyDescent="0.3">
      <c r="A29" t="s">
        <v>90</v>
      </c>
      <c r="B29" t="s">
        <v>91</v>
      </c>
      <c r="C29" t="s">
        <v>10306</v>
      </c>
      <c r="D29" t="s">
        <v>92</v>
      </c>
      <c r="E29">
        <v>320251.39929097501</v>
      </c>
      <c r="F29">
        <v>1482.55</v>
      </c>
      <c r="G29">
        <v>53.790249830391801</v>
      </c>
      <c r="H29">
        <v>-0.91177701836970204</v>
      </c>
      <c r="I29">
        <v>-2.2663167487682698</v>
      </c>
      <c r="J29">
        <v>-2.6167907758462001</v>
      </c>
      <c r="K29">
        <v>1480.3556019346399</v>
      </c>
      <c r="L29">
        <v>1287.21893623237</v>
      </c>
      <c r="M29">
        <v>41.338400056674601</v>
      </c>
      <c r="N29">
        <v>0.42242680210306</v>
      </c>
      <c r="O29">
        <v>9.3656200465414408</v>
      </c>
      <c r="P29">
        <v>96.494367130550003</v>
      </c>
      <c r="Q29">
        <v>7.3021076913925995E-2</v>
      </c>
    </row>
    <row r="30" spans="1:17" x14ac:dyDescent="0.3">
      <c r="A30" t="s">
        <v>93</v>
      </c>
      <c r="B30" t="s">
        <v>94</v>
      </c>
      <c r="C30" t="s">
        <v>10300</v>
      </c>
      <c r="D30" t="s">
        <v>95</v>
      </c>
      <c r="E30">
        <v>314592.92417767498</v>
      </c>
      <c r="F30">
        <v>338.25</v>
      </c>
      <c r="G30">
        <v>51.670291240534503</v>
      </c>
      <c r="H30">
        <v>-2.1150931675082498</v>
      </c>
      <c r="I30">
        <v>4.4722002006560304</v>
      </c>
      <c r="J30">
        <v>-3.3340154337969099</v>
      </c>
      <c r="K30">
        <v>334.71651341047698</v>
      </c>
      <c r="L30">
        <v>289.693768076769</v>
      </c>
      <c r="M30">
        <v>47.657127819161502</v>
      </c>
      <c r="N30">
        <v>0.60382992465859497</v>
      </c>
      <c r="O30">
        <v>7.1692535107169304</v>
      </c>
      <c r="P30">
        <v>85.941043083900198</v>
      </c>
      <c r="Q30">
        <v>0.123686124109235</v>
      </c>
    </row>
    <row r="31" spans="1:17" x14ac:dyDescent="0.3">
      <c r="A31" t="s">
        <v>96</v>
      </c>
      <c r="B31" t="s">
        <v>97</v>
      </c>
      <c r="C31" t="s">
        <v>10304</v>
      </c>
      <c r="D31" t="s">
        <v>98</v>
      </c>
      <c r="E31">
        <v>304027.36614386499</v>
      </c>
      <c r="F31">
        <v>3171.35</v>
      </c>
      <c r="G31">
        <v>-32.529014481208797</v>
      </c>
      <c r="H31">
        <v>7.91417239236862</v>
      </c>
      <c r="I31">
        <v>-2.4976242503508099</v>
      </c>
      <c r="J31">
        <v>1.48128981238424</v>
      </c>
      <c r="K31">
        <v>3010.81476910422</v>
      </c>
      <c r="L31">
        <v>2998.0876897142798</v>
      </c>
      <c r="M31">
        <v>69.6189643831447</v>
      </c>
      <c r="N31">
        <v>0.58937147727817596</v>
      </c>
      <c r="O31">
        <v>7.9335298847494</v>
      </c>
      <c r="P31">
        <v>18.772705142129499</v>
      </c>
      <c r="Q31">
        <v>-7.1890158641409005E-2</v>
      </c>
    </row>
    <row r="32" spans="1:17" x14ac:dyDescent="0.3">
      <c r="A32" t="s">
        <v>99</v>
      </c>
      <c r="B32" t="s">
        <v>100</v>
      </c>
      <c r="C32" t="s">
        <v>10300</v>
      </c>
      <c r="D32" t="s">
        <v>101</v>
      </c>
      <c r="E32">
        <v>299207.89476941997</v>
      </c>
      <c r="F32">
        <v>1888.9</v>
      </c>
      <c r="G32">
        <v>62.906589758096402</v>
      </c>
      <c r="H32">
        <v>0.18935270045727201</v>
      </c>
      <c r="I32">
        <v>-17.195982730293199</v>
      </c>
      <c r="J32">
        <v>3.1818421715380398</v>
      </c>
      <c r="K32">
        <v>1820.11629148629</v>
      </c>
      <c r="L32">
        <v>1684.49841479416</v>
      </c>
      <c r="M32">
        <v>59.600611815613398</v>
      </c>
      <c r="N32">
        <v>0.67986325905723299</v>
      </c>
      <c r="O32">
        <v>15.0987347133252</v>
      </c>
      <c r="P32">
        <v>131.61056955428799</v>
      </c>
      <c r="Q32">
        <v>6.0077346397201997E-2</v>
      </c>
    </row>
    <row r="33" spans="1:17" x14ac:dyDescent="0.3">
      <c r="A33" t="s">
        <v>102</v>
      </c>
      <c r="B33" t="s">
        <v>103</v>
      </c>
      <c r="C33" t="s">
        <v>10301</v>
      </c>
      <c r="D33" t="s">
        <v>104</v>
      </c>
      <c r="E33">
        <v>291336.89583404001</v>
      </c>
      <c r="F33">
        <v>10432.549999999999</v>
      </c>
      <c r="G33">
        <v>96.953738601656795</v>
      </c>
      <c r="H33">
        <v>11.070046784472</v>
      </c>
      <c r="I33">
        <v>10.434024703283001</v>
      </c>
      <c r="J33">
        <v>3.1960703625626601</v>
      </c>
      <c r="K33">
        <v>9613.7062449912592</v>
      </c>
      <c r="L33">
        <v>8333.1250735317099</v>
      </c>
      <c r="M33">
        <v>82.738425062559301</v>
      </c>
      <c r="N33">
        <v>0.933054085847277</v>
      </c>
      <c r="O33">
        <v>0.81092350384135403</v>
      </c>
      <c r="P33">
        <v>127.486916703009</v>
      </c>
      <c r="Q33">
        <v>0.157674947089571</v>
      </c>
    </row>
    <row r="34" spans="1:17" x14ac:dyDescent="0.3">
      <c r="A34" t="s">
        <v>105</v>
      </c>
      <c r="B34" t="s">
        <v>106</v>
      </c>
      <c r="C34" t="s">
        <v>10294</v>
      </c>
      <c r="D34" t="s">
        <v>21</v>
      </c>
      <c r="E34">
        <v>271695.376368</v>
      </c>
      <c r="F34">
        <v>520</v>
      </c>
      <c r="G34">
        <v>-2.3832790477556101</v>
      </c>
      <c r="H34">
        <v>-0.23708666509787599</v>
      </c>
      <c r="I34">
        <v>-15.478051030658399</v>
      </c>
      <c r="J34">
        <v>-2.5664658816939601</v>
      </c>
      <c r="K34">
        <v>507.50366997762302</v>
      </c>
      <c r="L34">
        <v>478.066897161734</v>
      </c>
      <c r="M34">
        <v>58.322590635703897</v>
      </c>
      <c r="N34">
        <v>0.64536273363249197</v>
      </c>
      <c r="O34">
        <v>11.519230769230701</v>
      </c>
      <c r="P34">
        <v>38.648180242634297</v>
      </c>
      <c r="Q34">
        <v>-0.116802107835667</v>
      </c>
    </row>
    <row r="35" spans="1:17" x14ac:dyDescent="0.3">
      <c r="A35" t="s">
        <v>107</v>
      </c>
      <c r="B35" t="s">
        <v>108</v>
      </c>
      <c r="C35" t="s">
        <v>10295</v>
      </c>
      <c r="D35" t="s">
        <v>37</v>
      </c>
      <c r="E35">
        <v>268723.57764674001</v>
      </c>
      <c r="F35">
        <v>1686.2</v>
      </c>
      <c r="G35">
        <v>-17.3978143058713</v>
      </c>
      <c r="H35">
        <v>3.11632003471406</v>
      </c>
      <c r="I35">
        <v>-8.6033913127708797</v>
      </c>
      <c r="J35">
        <v>3.3664900353448899</v>
      </c>
      <c r="K35">
        <v>1594.27453405753</v>
      </c>
      <c r="L35">
        <v>1590.7282449332899</v>
      </c>
      <c r="M35">
        <v>79.952650297706498</v>
      </c>
      <c r="N35">
        <v>0.94130671067747196</v>
      </c>
      <c r="O35">
        <v>3.2499110425809401</v>
      </c>
      <c r="P35">
        <v>18.825975124202799</v>
      </c>
      <c r="Q35">
        <v>-5.7723370647302999E-2</v>
      </c>
    </row>
    <row r="36" spans="1:17" x14ac:dyDescent="0.3">
      <c r="A36" t="s">
        <v>109</v>
      </c>
      <c r="B36" t="s">
        <v>110</v>
      </c>
      <c r="C36" t="s">
        <v>10300</v>
      </c>
      <c r="D36" t="s">
        <v>60</v>
      </c>
      <c r="E36">
        <v>255059.37216832899</v>
      </c>
      <c r="F36">
        <v>661.3</v>
      </c>
      <c r="G36">
        <v>75.681668390944793</v>
      </c>
      <c r="H36">
        <v>-4.5494506545183402</v>
      </c>
      <c r="I36">
        <v>2.8686891166947102</v>
      </c>
      <c r="J36">
        <v>-4.9974468651263502</v>
      </c>
      <c r="K36">
        <v>695.82202270205505</v>
      </c>
      <c r="L36">
        <v>597.539222339807</v>
      </c>
      <c r="M36">
        <v>26.339050920733101</v>
      </c>
      <c r="N36">
        <v>1.2320484779899701</v>
      </c>
      <c r="O36">
        <v>35.468017541206699</v>
      </c>
      <c r="P36">
        <v>128.54674269915299</v>
      </c>
      <c r="Q36">
        <v>0.172673866109602</v>
      </c>
    </row>
    <row r="37" spans="1:17" x14ac:dyDescent="0.3">
      <c r="A37" t="s">
        <v>111</v>
      </c>
      <c r="B37" t="s">
        <v>112</v>
      </c>
      <c r="C37" t="s">
        <v>10305</v>
      </c>
      <c r="D37" t="s">
        <v>113</v>
      </c>
      <c r="E37">
        <v>250817.27619777501</v>
      </c>
      <c r="F37">
        <v>7043.05</v>
      </c>
      <c r="G37">
        <v>53.260380253949599</v>
      </c>
      <c r="H37">
        <v>1.6254471258246499</v>
      </c>
      <c r="I37">
        <v>41.201002329173001</v>
      </c>
      <c r="J37">
        <v>-4.8421241414958001</v>
      </c>
      <c r="K37">
        <v>7032.9980139898798</v>
      </c>
      <c r="L37">
        <v>5847.5014847156699</v>
      </c>
      <c r="M37">
        <v>52.166568543419501</v>
      </c>
      <c r="N37">
        <v>0.74486469929330601</v>
      </c>
      <c r="O37">
        <v>13.142743555703801</v>
      </c>
      <c r="P37">
        <v>116.976278496611</v>
      </c>
      <c r="Q37">
        <v>0.15965017870136</v>
      </c>
    </row>
    <row r="38" spans="1:17" x14ac:dyDescent="0.3">
      <c r="A38" t="s">
        <v>114</v>
      </c>
      <c r="B38" t="s">
        <v>115</v>
      </c>
      <c r="C38" t="s">
        <v>10303</v>
      </c>
      <c r="D38" t="s">
        <v>116</v>
      </c>
      <c r="E38">
        <v>246196.39599016</v>
      </c>
      <c r="F38">
        <v>6925.6</v>
      </c>
      <c r="G38">
        <v>215.468656654255</v>
      </c>
      <c r="H38">
        <v>28.933183308563201</v>
      </c>
      <c r="I38">
        <v>67.081041705633098</v>
      </c>
      <c r="J38">
        <v>4.22459893259777</v>
      </c>
      <c r="K38">
        <v>5760.2333307983699</v>
      </c>
      <c r="L38">
        <v>4358.8568034403897</v>
      </c>
      <c r="M38">
        <v>80.639213732820096</v>
      </c>
      <c r="N38">
        <v>1.1758810444288501</v>
      </c>
      <c r="O38">
        <v>2.48859304608985</v>
      </c>
      <c r="P38">
        <v>256.07197943444697</v>
      </c>
      <c r="Q38">
        <v>0.27513045119538898</v>
      </c>
    </row>
    <row r="39" spans="1:17" x14ac:dyDescent="0.3">
      <c r="A39" t="s">
        <v>117</v>
      </c>
      <c r="B39" t="s">
        <v>118</v>
      </c>
      <c r="C39" t="s">
        <v>10293</v>
      </c>
      <c r="D39" t="s">
        <v>18</v>
      </c>
      <c r="E39">
        <v>244947.000991518</v>
      </c>
      <c r="F39">
        <v>173.46</v>
      </c>
      <c r="G39">
        <v>58.929997464822598</v>
      </c>
      <c r="H39">
        <v>-3.78123889098655</v>
      </c>
      <c r="I39">
        <v>-15.3333905362602</v>
      </c>
      <c r="J39">
        <v>4.09416132742592E-2</v>
      </c>
      <c r="K39">
        <v>170.335309831823</v>
      </c>
      <c r="L39">
        <v>153.595043624536</v>
      </c>
      <c r="M39">
        <v>58.186022852473997</v>
      </c>
      <c r="N39">
        <v>0.50745869536612997</v>
      </c>
      <c r="O39">
        <v>13.455551712210299</v>
      </c>
      <c r="P39">
        <v>102.87719298245599</v>
      </c>
      <c r="Q39">
        <v>0.10961744559087901</v>
      </c>
    </row>
    <row r="40" spans="1:17" x14ac:dyDescent="0.3">
      <c r="A40" t="s">
        <v>119</v>
      </c>
      <c r="B40" t="s">
        <v>120</v>
      </c>
      <c r="C40" t="s">
        <v>10297</v>
      </c>
      <c r="D40" t="s">
        <v>121</v>
      </c>
      <c r="E40">
        <v>242924.2172478</v>
      </c>
      <c r="F40">
        <v>2519.5500000000002</v>
      </c>
      <c r="G40">
        <v>-15.472697715304401</v>
      </c>
      <c r="H40">
        <v>1.27619606734993</v>
      </c>
      <c r="I40">
        <v>-15.5477556541707</v>
      </c>
      <c r="J40">
        <v>-1.8474615436425801</v>
      </c>
      <c r="K40">
        <v>2522.2429979734502</v>
      </c>
      <c r="L40">
        <v>2474.49865581727</v>
      </c>
      <c r="M40">
        <v>50.5403786197977</v>
      </c>
      <c r="N40">
        <v>0.63545383866237204</v>
      </c>
      <c r="O40">
        <v>9.9124843722093292</v>
      </c>
      <c r="P40">
        <v>16.470588235294102</v>
      </c>
      <c r="Q40">
        <v>-2.4670428337003999E-2</v>
      </c>
    </row>
    <row r="41" spans="1:17" x14ac:dyDescent="0.3">
      <c r="A41" t="s">
        <v>122</v>
      </c>
      <c r="B41" t="s">
        <v>123</v>
      </c>
      <c r="C41" t="s">
        <v>10295</v>
      </c>
      <c r="D41" t="s">
        <v>124</v>
      </c>
      <c r="E41">
        <v>236605.30113000001</v>
      </c>
      <c r="F41">
        <v>181.05</v>
      </c>
      <c r="G41">
        <v>241.94727139662501</v>
      </c>
      <c r="H41">
        <v>-2.0417972308024401</v>
      </c>
      <c r="I41">
        <v>5.8198818227790801</v>
      </c>
      <c r="J41">
        <v>-0.71321883052386803</v>
      </c>
      <c r="K41">
        <v>182.785175726029</v>
      </c>
      <c r="L41">
        <v>148.03560856317199</v>
      </c>
      <c r="M41">
        <v>45.1547957083597</v>
      </c>
      <c r="N41">
        <v>0.37703691866809502</v>
      </c>
      <c r="O41">
        <v>26.484396575531601</v>
      </c>
      <c r="P41">
        <v>273.29896907216403</v>
      </c>
      <c r="Q41">
        <v>0.18008989734926001</v>
      </c>
    </row>
    <row r="42" spans="1:17" x14ac:dyDescent="0.3">
      <c r="A42" t="s">
        <v>125</v>
      </c>
      <c r="B42" t="s">
        <v>126</v>
      </c>
      <c r="C42" t="s">
        <v>10302</v>
      </c>
      <c r="D42" t="s">
        <v>127</v>
      </c>
      <c r="E42">
        <v>234820.2557756</v>
      </c>
      <c r="F42">
        <v>963.5</v>
      </c>
      <c r="G42">
        <v>-5.1743991527956297</v>
      </c>
      <c r="H42">
        <v>6.7671994714672898</v>
      </c>
      <c r="I42">
        <v>6.0771325714742499</v>
      </c>
      <c r="J42">
        <v>0.778902272740854</v>
      </c>
      <c r="K42">
        <v>911.39923368301595</v>
      </c>
      <c r="L42">
        <v>863.71763499985798</v>
      </c>
      <c r="M42">
        <v>74.101001902090303</v>
      </c>
      <c r="N42">
        <v>0.77883720685090096</v>
      </c>
      <c r="O42">
        <v>0.56045666839645802</v>
      </c>
      <c r="P42">
        <v>33.264177040110603</v>
      </c>
      <c r="Q42">
        <v>1.0172262802366E-2</v>
      </c>
    </row>
    <row r="43" spans="1:17" x14ac:dyDescent="0.3">
      <c r="A43" t="s">
        <v>128</v>
      </c>
      <c r="B43" t="s">
        <v>129</v>
      </c>
      <c r="C43" t="s">
        <v>10303</v>
      </c>
      <c r="D43" t="s">
        <v>130</v>
      </c>
      <c r="E43">
        <v>225730.23190419399</v>
      </c>
      <c r="F43">
        <v>259.39</v>
      </c>
      <c r="G43">
        <v>151.05845563567601</v>
      </c>
      <c r="H43">
        <v>18.4890575706767</v>
      </c>
      <c r="I43">
        <v>44.914651185446303</v>
      </c>
      <c r="J43">
        <v>-6.9627714711230402</v>
      </c>
      <c r="K43">
        <v>232.42748261855101</v>
      </c>
      <c r="L43">
        <v>179.62130292918999</v>
      </c>
      <c r="M43">
        <v>54.2900584347218</v>
      </c>
      <c r="N43">
        <v>1.0344788026574001</v>
      </c>
      <c r="O43">
        <v>8.2925324800493492</v>
      </c>
      <c r="P43">
        <v>182.713896457765</v>
      </c>
      <c r="Q43">
        <v>5.6738688135562002E-2</v>
      </c>
    </row>
    <row r="44" spans="1:17" x14ac:dyDescent="0.3">
      <c r="A44" t="s">
        <v>131</v>
      </c>
      <c r="B44" t="s">
        <v>132</v>
      </c>
      <c r="C44" t="s">
        <v>10305</v>
      </c>
      <c r="D44" t="s">
        <v>133</v>
      </c>
      <c r="E44">
        <v>224190.91668542899</v>
      </c>
      <c r="F44">
        <v>306.7</v>
      </c>
      <c r="G44">
        <v>97.5349528946699</v>
      </c>
      <c r="H44">
        <v>0.28242410950899999</v>
      </c>
      <c r="I44">
        <v>37.101784528818101</v>
      </c>
      <c r="J44">
        <v>-1.388565268559</v>
      </c>
      <c r="K44">
        <v>300.07325656209201</v>
      </c>
      <c r="L44">
        <v>241.10763046677101</v>
      </c>
      <c r="M44">
        <v>57.557093220319402</v>
      </c>
      <c r="N44">
        <v>0.36006370101572899</v>
      </c>
      <c r="O44">
        <v>11.0205412455167</v>
      </c>
      <c r="P44">
        <v>141.49606299212499</v>
      </c>
      <c r="Q44">
        <v>0.21927996898980701</v>
      </c>
    </row>
    <row r="45" spans="1:17" x14ac:dyDescent="0.3">
      <c r="A45" t="s">
        <v>134</v>
      </c>
      <c r="B45" t="s">
        <v>135</v>
      </c>
      <c r="C45" t="s">
        <v>10302</v>
      </c>
      <c r="D45" t="s">
        <v>136</v>
      </c>
      <c r="E45">
        <v>223139.09638999999</v>
      </c>
      <c r="F45">
        <v>528.1</v>
      </c>
      <c r="G45">
        <v>37.1959053935106</v>
      </c>
      <c r="H45">
        <v>-16.616021872568702</v>
      </c>
      <c r="I45">
        <v>57.1602322804141</v>
      </c>
      <c r="J45">
        <v>2.5426070404861099</v>
      </c>
      <c r="K45">
        <v>593.70153282398201</v>
      </c>
      <c r="L45">
        <v>488.40967598019301</v>
      </c>
      <c r="M45">
        <v>38.175549627165701</v>
      </c>
      <c r="N45">
        <v>3.9059892577114099</v>
      </c>
      <c r="O45">
        <v>52.944518083696202</v>
      </c>
      <c r="P45">
        <v>85.558678847505206</v>
      </c>
      <c r="Q45">
        <v>3.8802517813718997E-2</v>
      </c>
    </row>
    <row r="46" spans="1:17" x14ac:dyDescent="0.3">
      <c r="A46" t="s">
        <v>137</v>
      </c>
      <c r="B46" t="s">
        <v>138</v>
      </c>
      <c r="C46" t="s">
        <v>10307</v>
      </c>
      <c r="D46" t="s">
        <v>139</v>
      </c>
      <c r="E46">
        <v>210104.45760528001</v>
      </c>
      <c r="F46">
        <v>848.8</v>
      </c>
      <c r="G46">
        <v>46.1349231447292</v>
      </c>
      <c r="H46">
        <v>2.0751442163654201</v>
      </c>
      <c r="I46">
        <v>-19.0491383847422</v>
      </c>
      <c r="J46">
        <v>-4.0992901461117803</v>
      </c>
      <c r="K46">
        <v>843.59000498074204</v>
      </c>
      <c r="L46">
        <v>784.25039928579702</v>
      </c>
      <c r="M46">
        <v>50.384032229022303</v>
      </c>
      <c r="N46">
        <v>0.60598385939031296</v>
      </c>
      <c r="O46">
        <v>13.9962299717248</v>
      </c>
      <c r="P46">
        <v>78.132214060860406</v>
      </c>
      <c r="Q46">
        <v>0.123584702389459</v>
      </c>
    </row>
    <row r="47" spans="1:17" x14ac:dyDescent="0.3">
      <c r="A47" t="s">
        <v>140</v>
      </c>
      <c r="B47" t="s">
        <v>141</v>
      </c>
      <c r="C47" t="s">
        <v>10295</v>
      </c>
      <c r="D47" t="s">
        <v>54</v>
      </c>
      <c r="E47">
        <v>205369.91137710001</v>
      </c>
      <c r="F47">
        <v>323.25</v>
      </c>
      <c r="G47">
        <v>23.2715778615155</v>
      </c>
      <c r="H47">
        <v>-1.99011304161106</v>
      </c>
      <c r="I47">
        <v>-14.445375686944701</v>
      </c>
      <c r="J47">
        <v>-2.7659222302947102</v>
      </c>
      <c r="K47">
        <v>336.31363583114302</v>
      </c>
      <c r="L47">
        <v>303.57163073543501</v>
      </c>
      <c r="M47">
        <v>40.2941438835825</v>
      </c>
      <c r="N47">
        <v>0.85723755310736804</v>
      </c>
      <c r="O47">
        <v>22.1036349574632</v>
      </c>
      <c r="P47">
        <v>58.261933904528703</v>
      </c>
    </row>
    <row r="48" spans="1:17" x14ac:dyDescent="0.3">
      <c r="A48" t="s">
        <v>142</v>
      </c>
      <c r="B48" t="s">
        <v>143</v>
      </c>
      <c r="C48" t="s">
        <v>10297</v>
      </c>
      <c r="D48" t="s">
        <v>144</v>
      </c>
      <c r="E48">
        <v>204793.0697312</v>
      </c>
      <c r="F48">
        <v>1576</v>
      </c>
      <c r="G48">
        <v>50.398624648644699</v>
      </c>
      <c r="H48">
        <v>-5.9711479542842101</v>
      </c>
      <c r="I48">
        <v>-10.4698647108439</v>
      </c>
      <c r="J48">
        <v>9.2033530250636097</v>
      </c>
      <c r="K48">
        <v>1542.50590323302</v>
      </c>
      <c r="L48">
        <v>1373.2260364675401</v>
      </c>
      <c r="M48">
        <v>59.4910565497687</v>
      </c>
      <c r="N48">
        <v>1.1289219811086</v>
      </c>
      <c r="O48">
        <v>8.0456852791878006</v>
      </c>
      <c r="P48">
        <v>90.303688945239301</v>
      </c>
      <c r="Q48">
        <v>0.21079869632803799</v>
      </c>
    </row>
    <row r="49" spans="1:17" x14ac:dyDescent="0.3">
      <c r="A49" t="s">
        <v>145</v>
      </c>
      <c r="B49" t="s">
        <v>146</v>
      </c>
      <c r="C49" t="s">
        <v>10302</v>
      </c>
      <c r="D49" t="s">
        <v>127</v>
      </c>
      <c r="E49">
        <v>194368.58609336999</v>
      </c>
      <c r="F49">
        <v>155.69999999999999</v>
      </c>
      <c r="G49">
        <v>2.5793168225984</v>
      </c>
      <c r="H49">
        <v>-3.4267462523571601</v>
      </c>
      <c r="I49">
        <v>-3.9090692140049601</v>
      </c>
      <c r="J49">
        <v>0.25584934901558798</v>
      </c>
      <c r="K49">
        <v>160.40853489593101</v>
      </c>
      <c r="L49">
        <v>152.618924156589</v>
      </c>
      <c r="M49">
        <v>56.752952466037698</v>
      </c>
      <c r="N49">
        <v>0.95798469851398105</v>
      </c>
      <c r="O49">
        <v>18.5613359023763</v>
      </c>
      <c r="P49">
        <v>35.863874345549704</v>
      </c>
      <c r="Q49">
        <v>-2.4937841595993E-2</v>
      </c>
    </row>
    <row r="50" spans="1:17" x14ac:dyDescent="0.3">
      <c r="A50" t="s">
        <v>147</v>
      </c>
      <c r="B50" t="s">
        <v>148</v>
      </c>
      <c r="C50" t="s">
        <v>6655</v>
      </c>
      <c r="D50" t="s">
        <v>80</v>
      </c>
      <c r="E50">
        <v>183627.96222513</v>
      </c>
      <c r="F50">
        <v>2736.6</v>
      </c>
      <c r="G50">
        <v>24.132065020175801</v>
      </c>
      <c r="H50">
        <v>-3.24136284365439</v>
      </c>
      <c r="I50">
        <v>12.078703114859501</v>
      </c>
      <c r="J50">
        <v>3.1282267109389199</v>
      </c>
      <c r="K50">
        <v>2637.5477039872098</v>
      </c>
      <c r="L50">
        <v>2353.05761485741</v>
      </c>
      <c r="M50">
        <v>64.983756184224106</v>
      </c>
      <c r="N50">
        <v>0.919844721748036</v>
      </c>
      <c r="O50">
        <v>5.1578601183950896</v>
      </c>
      <c r="P50">
        <v>55.374161583413098</v>
      </c>
      <c r="Q50">
        <v>8.3927808201136003E-2</v>
      </c>
    </row>
    <row r="51" spans="1:17" x14ac:dyDescent="0.3">
      <c r="A51" t="s">
        <v>149</v>
      </c>
      <c r="B51" t="s">
        <v>150</v>
      </c>
      <c r="C51" t="s">
        <v>10306</v>
      </c>
      <c r="D51" t="s">
        <v>151</v>
      </c>
      <c r="E51">
        <v>182305.89119512</v>
      </c>
      <c r="F51">
        <v>4720.1000000000004</v>
      </c>
      <c r="G51">
        <v>60.304814429048399</v>
      </c>
      <c r="H51">
        <v>4.9184532963991501</v>
      </c>
      <c r="I51">
        <v>35.184684614286503</v>
      </c>
      <c r="J51">
        <v>8.2698343131810503</v>
      </c>
      <c r="K51">
        <v>4305.9164748414796</v>
      </c>
      <c r="L51">
        <v>3689.6958643982098</v>
      </c>
      <c r="M51">
        <v>81.733511403228107</v>
      </c>
      <c r="N51">
        <v>1.0373153353235101</v>
      </c>
      <c r="O51">
        <v>0.50210800618630802</v>
      </c>
      <c r="P51">
        <v>102.288555081749</v>
      </c>
      <c r="Q51">
        <v>0.10805358446907</v>
      </c>
    </row>
    <row r="52" spans="1:17" x14ac:dyDescent="0.3">
      <c r="A52" t="s">
        <v>152</v>
      </c>
      <c r="B52" t="s">
        <v>153</v>
      </c>
      <c r="C52" t="s">
        <v>10302</v>
      </c>
      <c r="D52" t="s">
        <v>154</v>
      </c>
      <c r="E52">
        <v>180785.16120236</v>
      </c>
      <c r="F52">
        <v>463.1</v>
      </c>
      <c r="G52">
        <v>64.597814397950899</v>
      </c>
      <c r="H52">
        <v>2.0246904820248299</v>
      </c>
      <c r="I52">
        <v>61.532675226838599</v>
      </c>
      <c r="J52">
        <v>2.6089978845598698</v>
      </c>
      <c r="K52">
        <v>438.13518138037199</v>
      </c>
      <c r="L52">
        <v>368.96454864605403</v>
      </c>
      <c r="M52">
        <v>66.968455097180495</v>
      </c>
      <c r="N52">
        <v>0.60103507230211195</v>
      </c>
      <c r="O52">
        <v>9.4256100194342398</v>
      </c>
      <c r="P52">
        <v>122.64423076923001</v>
      </c>
      <c r="Q52">
        <v>3.0160474887829001E-2</v>
      </c>
    </row>
    <row r="53" spans="1:17" x14ac:dyDescent="0.3">
      <c r="A53" t="s">
        <v>155</v>
      </c>
      <c r="B53" t="s">
        <v>156</v>
      </c>
      <c r="C53" t="s">
        <v>10295</v>
      </c>
      <c r="D53" t="s">
        <v>37</v>
      </c>
      <c r="E53">
        <v>179946.277454625</v>
      </c>
      <c r="F53">
        <v>1796.25</v>
      </c>
      <c r="G53">
        <v>9.2584355685443906</v>
      </c>
      <c r="H53">
        <v>5.3594877303913702</v>
      </c>
      <c r="I53">
        <v>2.8933484341792299</v>
      </c>
      <c r="J53">
        <v>3.9058615282095301</v>
      </c>
      <c r="K53">
        <v>1641.64094190063</v>
      </c>
      <c r="L53">
        <v>1495.46480584807</v>
      </c>
      <c r="M53">
        <v>69.480089934525296</v>
      </c>
      <c r="N53">
        <v>0.94282986373234501</v>
      </c>
      <c r="O53">
        <v>0.89909533750869297</v>
      </c>
      <c r="P53">
        <v>42.069047336576098</v>
      </c>
      <c r="Q53">
        <v>1.8307187547489001E-2</v>
      </c>
    </row>
    <row r="54" spans="1:17" x14ac:dyDescent="0.3">
      <c r="A54" t="s">
        <v>157</v>
      </c>
      <c r="B54" t="s">
        <v>158</v>
      </c>
      <c r="C54" t="s">
        <v>10294</v>
      </c>
      <c r="D54" t="s">
        <v>21</v>
      </c>
      <c r="E54">
        <v>169950.018660245</v>
      </c>
      <c r="F54">
        <v>5739.95</v>
      </c>
      <c r="G54">
        <v>-17.927688258208502</v>
      </c>
      <c r="H54">
        <v>-9.0589114766871495E-2</v>
      </c>
      <c r="I54">
        <v>-8.0483242003359301</v>
      </c>
      <c r="J54">
        <v>-0.94937955015181397</v>
      </c>
      <c r="K54">
        <v>5446.5904497573601</v>
      </c>
      <c r="L54">
        <v>5259.5901669455798</v>
      </c>
      <c r="M54">
        <v>65.3104581696482</v>
      </c>
      <c r="N54">
        <v>0.58085847728165496</v>
      </c>
      <c r="O54">
        <v>12.230942778247201</v>
      </c>
      <c r="P54">
        <v>27.171516876959299</v>
      </c>
      <c r="Q54">
        <v>-3.2456829999704E-2</v>
      </c>
    </row>
    <row r="55" spans="1:17" x14ac:dyDescent="0.3">
      <c r="A55" t="s">
        <v>159</v>
      </c>
      <c r="B55" t="s">
        <v>160</v>
      </c>
      <c r="C55" t="s">
        <v>10295</v>
      </c>
      <c r="D55" t="s">
        <v>124</v>
      </c>
      <c r="E55">
        <v>169757.23453439999</v>
      </c>
      <c r="F55">
        <v>514.4</v>
      </c>
      <c r="G55">
        <v>106.52410976389601</v>
      </c>
      <c r="H55">
        <v>-2.87415152524947</v>
      </c>
      <c r="I55">
        <v>11.9639320552616</v>
      </c>
      <c r="J55">
        <v>-0.28384334302683101</v>
      </c>
      <c r="K55">
        <v>508.05523288706303</v>
      </c>
      <c r="L55">
        <v>427.66702100618198</v>
      </c>
      <c r="M55">
        <v>53.698556133944997</v>
      </c>
      <c r="N55">
        <v>0.40423140946458302</v>
      </c>
      <c r="O55">
        <v>12.752721617418301</v>
      </c>
      <c r="P55">
        <v>156.62259915190799</v>
      </c>
      <c r="Q55">
        <v>0.202095694370792</v>
      </c>
    </row>
    <row r="56" spans="1:17" x14ac:dyDescent="0.3">
      <c r="A56" t="s">
        <v>161</v>
      </c>
      <c r="B56" t="s">
        <v>162</v>
      </c>
      <c r="C56" t="s">
        <v>10305</v>
      </c>
      <c r="D56" t="s">
        <v>163</v>
      </c>
      <c r="E56">
        <v>165085.10045999999</v>
      </c>
      <c r="F56">
        <v>7790.4</v>
      </c>
      <c r="G56">
        <v>52.878761545962703</v>
      </c>
      <c r="H56">
        <v>1.1609344230538301</v>
      </c>
      <c r="I56">
        <v>34.0368087721995</v>
      </c>
      <c r="J56">
        <v>-3.7373168659012102</v>
      </c>
      <c r="K56">
        <v>7870.8634777402704</v>
      </c>
      <c r="L56">
        <v>6639.6536240464702</v>
      </c>
      <c r="M56">
        <v>48.380351856957503</v>
      </c>
      <c r="N56">
        <v>0.71265201340788098</v>
      </c>
      <c r="O56">
        <v>17.4516071061819</v>
      </c>
      <c r="P56">
        <v>102.34805194805099</v>
      </c>
      <c r="Q56">
        <v>0.177828628121565</v>
      </c>
    </row>
    <row r="57" spans="1:17" x14ac:dyDescent="0.3">
      <c r="A57" t="s">
        <v>164</v>
      </c>
      <c r="B57" t="s">
        <v>165</v>
      </c>
      <c r="C57" t="s">
        <v>10294</v>
      </c>
      <c r="D57" t="s">
        <v>21</v>
      </c>
      <c r="E57">
        <v>160441.50186555</v>
      </c>
      <c r="F57">
        <v>1640.15</v>
      </c>
      <c r="G57">
        <v>8.6198467716533607</v>
      </c>
      <c r="H57">
        <v>4.5922361638723102</v>
      </c>
      <c r="I57">
        <v>13.2781173711883</v>
      </c>
      <c r="J57">
        <v>-1.1178456132235299</v>
      </c>
      <c r="K57">
        <v>1491.89600724452</v>
      </c>
      <c r="L57">
        <v>1347.7991297756901</v>
      </c>
      <c r="M57">
        <v>72.419815015858603</v>
      </c>
      <c r="N57">
        <v>0.82410699273167698</v>
      </c>
      <c r="O57">
        <v>0.17376459470170799</v>
      </c>
      <c r="P57">
        <v>49.3557346446295</v>
      </c>
      <c r="Q57">
        <v>-1.6402253762191999E-2</v>
      </c>
    </row>
    <row r="58" spans="1:17" x14ac:dyDescent="0.3">
      <c r="A58" t="s">
        <v>166</v>
      </c>
      <c r="B58" t="s">
        <v>167</v>
      </c>
      <c r="C58" t="s">
        <v>10302</v>
      </c>
      <c r="D58" t="s">
        <v>168</v>
      </c>
      <c r="E58">
        <v>159266.85621255499</v>
      </c>
      <c r="F58">
        <v>711.85</v>
      </c>
      <c r="G58">
        <v>29.681693735720799</v>
      </c>
      <c r="H58">
        <v>3.5217484983604899</v>
      </c>
      <c r="I58">
        <v>27.8891067482088</v>
      </c>
      <c r="J58">
        <v>5.3148106987681896</v>
      </c>
      <c r="K58">
        <v>660.61706236002499</v>
      </c>
      <c r="L58">
        <v>604.05938042211301</v>
      </c>
      <c r="M58">
        <v>81.368571117453797</v>
      </c>
      <c r="N58">
        <v>0.99084024388857606</v>
      </c>
      <c r="O58">
        <v>0.47762871391443501</v>
      </c>
      <c r="P58">
        <v>59.786756453423102</v>
      </c>
      <c r="Q58">
        <v>3.1297294409326E-2</v>
      </c>
    </row>
    <row r="59" spans="1:17" x14ac:dyDescent="0.3">
      <c r="A59" t="s">
        <v>169</v>
      </c>
      <c r="B59" t="s">
        <v>170</v>
      </c>
      <c r="C59" t="s">
        <v>10308</v>
      </c>
      <c r="D59" t="s">
        <v>171</v>
      </c>
      <c r="E59">
        <v>158108.84247910001</v>
      </c>
      <c r="F59">
        <v>3108.65</v>
      </c>
      <c r="G59">
        <v>-6.1700205878758903</v>
      </c>
      <c r="H59">
        <v>-1.68199271740643</v>
      </c>
      <c r="I59">
        <v>1.34061972831535</v>
      </c>
      <c r="J59">
        <v>-1.7919906868297799</v>
      </c>
      <c r="K59">
        <v>3093.2398847426002</v>
      </c>
      <c r="L59">
        <v>2907.18798436629</v>
      </c>
      <c r="M59">
        <v>54.416231019161003</v>
      </c>
      <c r="N59">
        <v>0.60760200326046099</v>
      </c>
      <c r="O59">
        <v>5.4782622681871498</v>
      </c>
      <c r="P59">
        <v>35.597914985496402</v>
      </c>
      <c r="Q59">
        <v>-7.3788132778599997E-4</v>
      </c>
    </row>
    <row r="60" spans="1:17" x14ac:dyDescent="0.3">
      <c r="A60" t="s">
        <v>172</v>
      </c>
      <c r="B60" t="s">
        <v>173</v>
      </c>
      <c r="C60" t="s">
        <v>10295</v>
      </c>
      <c r="D60" t="s">
        <v>37</v>
      </c>
      <c r="E60">
        <v>156083.47420711399</v>
      </c>
      <c r="F60">
        <v>725.65</v>
      </c>
      <c r="G60">
        <v>-14.149558117829599</v>
      </c>
      <c r="H60">
        <v>5.8712724680290602</v>
      </c>
      <c r="I60">
        <v>12.8470641708145</v>
      </c>
      <c r="J60">
        <v>4.1847373599853404</v>
      </c>
      <c r="K60">
        <v>664.05783010635196</v>
      </c>
      <c r="L60">
        <v>623.61611663461395</v>
      </c>
      <c r="M60">
        <v>67.801930103350301</v>
      </c>
      <c r="N60">
        <v>0.748421253616396</v>
      </c>
      <c r="O60">
        <v>1.1506924826017999</v>
      </c>
      <c r="P60">
        <v>41.894798592100102</v>
      </c>
      <c r="Q60">
        <v>-5.3325659405393001E-2</v>
      </c>
    </row>
    <row r="61" spans="1:17" x14ac:dyDescent="0.3">
      <c r="A61" t="s">
        <v>174</v>
      </c>
      <c r="B61" t="s">
        <v>175</v>
      </c>
      <c r="C61" t="s">
        <v>10295</v>
      </c>
      <c r="D61" t="s">
        <v>124</v>
      </c>
      <c r="E61">
        <v>155320.71763999999</v>
      </c>
      <c r="F61">
        <v>589.85</v>
      </c>
      <c r="G61">
        <v>112.66851077356</v>
      </c>
      <c r="H61">
        <v>-4.9668132815930104</v>
      </c>
      <c r="I61">
        <v>15.3104568790258</v>
      </c>
      <c r="J61">
        <v>-1.2338513173144601</v>
      </c>
      <c r="K61">
        <v>578.66511561145796</v>
      </c>
      <c r="L61">
        <v>478.25806143576699</v>
      </c>
      <c r="M61">
        <v>49.841933923248803</v>
      </c>
      <c r="N61">
        <v>0.36060003265128099</v>
      </c>
      <c r="O61">
        <v>10.8756463507671</v>
      </c>
      <c r="P61">
        <v>155.844719149859</v>
      </c>
      <c r="Q61">
        <v>0.19773376625303099</v>
      </c>
    </row>
    <row r="62" spans="1:17" x14ac:dyDescent="0.3">
      <c r="A62" t="s">
        <v>176</v>
      </c>
      <c r="B62" t="s">
        <v>177</v>
      </c>
      <c r="C62" t="s">
        <v>10293</v>
      </c>
      <c r="D62" t="s">
        <v>178</v>
      </c>
      <c r="E62">
        <v>154678.748601575</v>
      </c>
      <c r="F62">
        <v>235.25</v>
      </c>
      <c r="G62">
        <v>70.650041064574694</v>
      </c>
      <c r="H62">
        <v>-1.0464371153756999</v>
      </c>
      <c r="I62">
        <v>16.129925549159399</v>
      </c>
      <c r="J62">
        <v>-3.76005332635784</v>
      </c>
      <c r="K62">
        <v>225.413665203156</v>
      </c>
      <c r="L62">
        <v>191.28547699748799</v>
      </c>
      <c r="M62">
        <v>55.465352743254101</v>
      </c>
      <c r="N62">
        <v>0.52726053002269901</v>
      </c>
      <c r="O62">
        <v>4.6971307120084997</v>
      </c>
      <c r="P62">
        <v>105.010893246187</v>
      </c>
      <c r="Q62">
        <v>0.104506428467124</v>
      </c>
    </row>
    <row r="63" spans="1:17" x14ac:dyDescent="0.3">
      <c r="A63" t="s">
        <v>179</v>
      </c>
      <c r="B63" t="s">
        <v>180</v>
      </c>
      <c r="C63" t="s">
        <v>6655</v>
      </c>
      <c r="D63" t="s">
        <v>80</v>
      </c>
      <c r="E63">
        <v>154597.94509667001</v>
      </c>
      <c r="F63">
        <v>627.65</v>
      </c>
      <c r="G63">
        <v>13.202891192530901</v>
      </c>
      <c r="H63">
        <v>-7.2770179660854097</v>
      </c>
      <c r="I63">
        <v>-9.9271994627736504</v>
      </c>
      <c r="J63">
        <v>-2.9367122338076799</v>
      </c>
      <c r="K63">
        <v>648.16265104388106</v>
      </c>
      <c r="L63">
        <v>593.61213274902298</v>
      </c>
      <c r="M63">
        <v>39.656531350125803</v>
      </c>
      <c r="N63">
        <v>0.81620001026161904</v>
      </c>
      <c r="O63">
        <v>12.634430016729</v>
      </c>
      <c r="P63">
        <v>55.339685682465003</v>
      </c>
      <c r="Q63">
        <v>2.8652468284976002E-2</v>
      </c>
    </row>
    <row r="64" spans="1:17" x14ac:dyDescent="0.3">
      <c r="A64" t="s">
        <v>181</v>
      </c>
      <c r="B64" t="s">
        <v>182</v>
      </c>
      <c r="C64" t="s">
        <v>10293</v>
      </c>
      <c r="D64" t="s">
        <v>18</v>
      </c>
      <c r="E64">
        <v>152346.62021112</v>
      </c>
      <c r="F64">
        <v>351.15</v>
      </c>
      <c r="G64">
        <v>67.845303600084407</v>
      </c>
      <c r="H64">
        <v>6.6867449806874397</v>
      </c>
      <c r="I64">
        <v>-1.07455495881567</v>
      </c>
      <c r="J64">
        <v>2.7281197007159701</v>
      </c>
      <c r="K64">
        <v>326.76264633136702</v>
      </c>
      <c r="L64">
        <v>286.33088427659499</v>
      </c>
      <c r="M64">
        <v>66.171527383861402</v>
      </c>
      <c r="N64">
        <v>0.73875397105716001</v>
      </c>
      <c r="O64">
        <v>2.2497508187384301</v>
      </c>
      <c r="P64">
        <v>111.887162467943</v>
      </c>
      <c r="Q64">
        <v>3.4712605811344999E-2</v>
      </c>
    </row>
    <row r="65" spans="1:17" x14ac:dyDescent="0.3">
      <c r="A65" t="s">
        <v>61</v>
      </c>
      <c r="B65" t="s">
        <v>183</v>
      </c>
      <c r="C65" t="s">
        <v>10301</v>
      </c>
      <c r="D65" t="s">
        <v>63</v>
      </c>
      <c r="E65">
        <v>151860.11489632499</v>
      </c>
      <c r="F65">
        <v>756</v>
      </c>
      <c r="G65">
        <v>59.204985592419099</v>
      </c>
      <c r="H65">
        <v>-1.4561679784869701</v>
      </c>
      <c r="I65">
        <v>9.7796143759819003</v>
      </c>
      <c r="J65">
        <v>-2.4122813089614401</v>
      </c>
      <c r="K65">
        <v>711.37787586757997</v>
      </c>
      <c r="L65">
        <v>613.81575261379601</v>
      </c>
      <c r="M65">
        <v>39.2687657472623</v>
      </c>
      <c r="N65">
        <v>2.3347069640622</v>
      </c>
      <c r="O65">
        <v>6.3888888888888804</v>
      </c>
      <c r="P65">
        <v>90.860893713708606</v>
      </c>
      <c r="Q65">
        <v>0.108572439416318</v>
      </c>
    </row>
    <row r="66" spans="1:17" x14ac:dyDescent="0.3">
      <c r="A66" t="s">
        <v>184</v>
      </c>
      <c r="B66" t="s">
        <v>185</v>
      </c>
      <c r="C66" t="s">
        <v>10297</v>
      </c>
      <c r="D66" t="s">
        <v>186</v>
      </c>
      <c r="E66">
        <v>148805.64241482501</v>
      </c>
      <c r="F66">
        <v>1454.75</v>
      </c>
      <c r="G66">
        <v>11.680239070692201</v>
      </c>
      <c r="H66">
        <v>-3.9916915574661598</v>
      </c>
      <c r="I66">
        <v>3.0718268139815299</v>
      </c>
      <c r="J66">
        <v>-0.73525675314143801</v>
      </c>
      <c r="K66">
        <v>1412.3277309830701</v>
      </c>
      <c r="L66">
        <v>1271.27978586683</v>
      </c>
      <c r="M66">
        <v>60.401999468780197</v>
      </c>
      <c r="N66">
        <v>0.83268670394018995</v>
      </c>
      <c r="O66">
        <v>4.8290084206908501</v>
      </c>
      <c r="P66">
        <v>51.568035007293098</v>
      </c>
      <c r="Q66">
        <v>-2.496935624819E-3</v>
      </c>
    </row>
    <row r="67" spans="1:17" x14ac:dyDescent="0.3">
      <c r="A67" t="s">
        <v>187</v>
      </c>
      <c r="B67" t="s">
        <v>188</v>
      </c>
      <c r="C67" t="s">
        <v>10297</v>
      </c>
      <c r="D67" t="s">
        <v>121</v>
      </c>
      <c r="E67">
        <v>139630.14684971899</v>
      </c>
      <c r="F67">
        <v>5796.95</v>
      </c>
      <c r="G67">
        <v>-1.3102350411091901</v>
      </c>
      <c r="H67">
        <v>-1.62111217855417</v>
      </c>
      <c r="I67">
        <v>5.2019122164234597</v>
      </c>
      <c r="J67">
        <v>-1.0002141047453099</v>
      </c>
      <c r="K67">
        <v>5648.02162913968</v>
      </c>
      <c r="L67">
        <v>5213.08902259147</v>
      </c>
      <c r="M67">
        <v>55.658576291162802</v>
      </c>
      <c r="N67">
        <v>0.674978689221439</v>
      </c>
      <c r="O67">
        <v>3.5889562614823198</v>
      </c>
      <c r="P67">
        <v>33.333716677783599</v>
      </c>
      <c r="Q67">
        <v>8.5096134077779998E-3</v>
      </c>
    </row>
    <row r="68" spans="1:17" x14ac:dyDescent="0.3">
      <c r="A68" t="s">
        <v>189</v>
      </c>
      <c r="B68" t="s">
        <v>190</v>
      </c>
      <c r="C68" t="s">
        <v>10300</v>
      </c>
      <c r="D68" t="s">
        <v>95</v>
      </c>
      <c r="E68">
        <v>135003.09586075001</v>
      </c>
      <c r="F68">
        <v>422.5</v>
      </c>
      <c r="G68">
        <v>42.665538083913702</v>
      </c>
      <c r="H68">
        <v>-3.7804949374977399</v>
      </c>
      <c r="I68">
        <v>-1.4030001601771001</v>
      </c>
      <c r="J68">
        <v>-1.48229005404073</v>
      </c>
      <c r="K68">
        <v>428.78470936868598</v>
      </c>
      <c r="L68">
        <v>387.19195167581501</v>
      </c>
      <c r="M68">
        <v>49.8165485710688</v>
      </c>
      <c r="N68">
        <v>0.66944582578783296</v>
      </c>
      <c r="O68">
        <v>11.4792899408284</v>
      </c>
      <c r="P68">
        <v>83.058925476603093</v>
      </c>
      <c r="Q68">
        <v>0.14339896134566901</v>
      </c>
    </row>
    <row r="69" spans="1:17" x14ac:dyDescent="0.3">
      <c r="A69" t="s">
        <v>191</v>
      </c>
      <c r="B69" t="s">
        <v>192</v>
      </c>
      <c r="C69" t="s">
        <v>10301</v>
      </c>
      <c r="D69" t="s">
        <v>193</v>
      </c>
      <c r="E69">
        <v>134139.26093997</v>
      </c>
      <c r="F69">
        <v>197.95</v>
      </c>
      <c r="G69">
        <v>76.486725017767995</v>
      </c>
      <c r="H69">
        <v>2.5403668750649202</v>
      </c>
      <c r="I69">
        <v>58.476461295702002</v>
      </c>
      <c r="J69">
        <v>3.9503542648950298</v>
      </c>
      <c r="K69">
        <v>183.90984898837499</v>
      </c>
      <c r="L69">
        <v>144.92235031599</v>
      </c>
      <c r="M69">
        <v>70.062549350000495</v>
      </c>
      <c r="N69">
        <v>0.71636466157770096</v>
      </c>
      <c r="O69">
        <v>5.5215963627178501</v>
      </c>
      <c r="P69">
        <v>128.052995391705</v>
      </c>
      <c r="Q69">
        <v>4.8012349107886002E-2</v>
      </c>
    </row>
    <row r="70" spans="1:17" x14ac:dyDescent="0.3">
      <c r="A70" t="s">
        <v>194</v>
      </c>
      <c r="B70" t="s">
        <v>195</v>
      </c>
      <c r="C70" t="s">
        <v>10301</v>
      </c>
      <c r="D70" t="s">
        <v>196</v>
      </c>
      <c r="E70">
        <v>133610.07733920001</v>
      </c>
      <c r="F70">
        <v>4875.2</v>
      </c>
      <c r="G70">
        <v>15.781429316019601</v>
      </c>
      <c r="H70">
        <v>-0.25752467941846002</v>
      </c>
      <c r="I70">
        <v>10.2733428910303</v>
      </c>
      <c r="J70">
        <v>2.6052208053887999E-2</v>
      </c>
      <c r="K70">
        <v>4788.7179139837799</v>
      </c>
      <c r="L70">
        <v>4339.5723256379797</v>
      </c>
      <c r="M70">
        <v>55.1279289344115</v>
      </c>
      <c r="N70">
        <v>0.57066241891691205</v>
      </c>
      <c r="O70">
        <v>3.7680505415162302</v>
      </c>
      <c r="P70">
        <v>48.861068702289998</v>
      </c>
      <c r="Q70">
        <v>6.1302548932744998E-2</v>
      </c>
    </row>
    <row r="71" spans="1:17" x14ac:dyDescent="0.3">
      <c r="A71" t="s">
        <v>197</v>
      </c>
      <c r="B71" t="s">
        <v>198</v>
      </c>
      <c r="C71" t="s">
        <v>10301</v>
      </c>
      <c r="D71" t="s">
        <v>104</v>
      </c>
      <c r="E71">
        <v>131846.17587728001</v>
      </c>
      <c r="F71">
        <v>2775.2</v>
      </c>
      <c r="G71">
        <v>75.865997253525606</v>
      </c>
      <c r="H71">
        <v>12.441234298324</v>
      </c>
      <c r="I71">
        <v>15.2993560566127</v>
      </c>
      <c r="J71">
        <v>3.9151574022207498</v>
      </c>
      <c r="K71">
        <v>2493.4456357691101</v>
      </c>
      <c r="L71">
        <v>2144.2313044017501</v>
      </c>
      <c r="M71">
        <v>81.356096875197807</v>
      </c>
      <c r="N71">
        <v>1.08198114958809</v>
      </c>
      <c r="O71">
        <v>1.54223119054484</v>
      </c>
      <c r="P71">
        <v>107.73232531157601</v>
      </c>
      <c r="Q71">
        <v>0.26710637567919798</v>
      </c>
    </row>
    <row r="72" spans="1:17" x14ac:dyDescent="0.3">
      <c r="A72" t="s">
        <v>199</v>
      </c>
      <c r="B72" t="s">
        <v>200</v>
      </c>
      <c r="C72" t="s">
        <v>10299</v>
      </c>
      <c r="D72" t="s">
        <v>201</v>
      </c>
      <c r="E72">
        <v>130776.45922249999</v>
      </c>
      <c r="F72">
        <v>4926.25</v>
      </c>
      <c r="G72">
        <v>5.76932984012221</v>
      </c>
      <c r="H72">
        <v>5.4066351637448902</v>
      </c>
      <c r="I72">
        <v>24.649348122480099</v>
      </c>
      <c r="J72">
        <v>2.3556280036576802</v>
      </c>
      <c r="K72">
        <v>4650.8058250945396</v>
      </c>
      <c r="L72">
        <v>4137.4657290499099</v>
      </c>
      <c r="M72">
        <v>61.800100840888597</v>
      </c>
      <c r="N72">
        <v>0.77629298960748705</v>
      </c>
      <c r="O72">
        <v>2.0015224562293898</v>
      </c>
      <c r="P72">
        <v>49.493217612963903</v>
      </c>
      <c r="Q72">
        <v>-4.6214326447494999E-2</v>
      </c>
    </row>
    <row r="73" spans="1:17" x14ac:dyDescent="0.3">
      <c r="A73" t="s">
        <v>202</v>
      </c>
      <c r="B73" t="s">
        <v>203</v>
      </c>
      <c r="C73" t="s">
        <v>10295</v>
      </c>
      <c r="D73" t="s">
        <v>34</v>
      </c>
      <c r="E73">
        <v>130008.04518006</v>
      </c>
      <c r="F73">
        <v>251.4</v>
      </c>
      <c r="G73">
        <v>2.3927696820487898</v>
      </c>
      <c r="H73">
        <v>2.0599278672107801</v>
      </c>
      <c r="I73">
        <v>-19.790778828170801</v>
      </c>
      <c r="J73">
        <v>1.72255050481007</v>
      </c>
      <c r="K73">
        <v>254.946481584434</v>
      </c>
      <c r="L73">
        <v>246.611867021915</v>
      </c>
      <c r="M73">
        <v>56.132336679510999</v>
      </c>
      <c r="N73">
        <v>0.62335658492423895</v>
      </c>
      <c r="O73">
        <v>19.2124105011933</v>
      </c>
      <c r="P73">
        <v>34.943639291465303</v>
      </c>
      <c r="Q73">
        <v>0.152505549974775</v>
      </c>
    </row>
    <row r="74" spans="1:17" x14ac:dyDescent="0.3">
      <c r="A74" t="s">
        <v>204</v>
      </c>
      <c r="B74" t="s">
        <v>205</v>
      </c>
      <c r="C74" t="s">
        <v>10299</v>
      </c>
      <c r="D74" t="s">
        <v>51</v>
      </c>
      <c r="E74">
        <v>128721.0134484</v>
      </c>
      <c r="F74">
        <v>1593.95</v>
      </c>
      <c r="G74">
        <v>-0.113214742879932</v>
      </c>
      <c r="H74">
        <v>3.7262310490674402</v>
      </c>
      <c r="I74">
        <v>-4.6142957929526096</v>
      </c>
      <c r="J74">
        <v>-2.27205939477117</v>
      </c>
      <c r="K74">
        <v>1532.3000958319201</v>
      </c>
      <c r="L74">
        <v>1413.6375009747101</v>
      </c>
      <c r="M74">
        <v>62.183883960103302</v>
      </c>
      <c r="N74">
        <v>0.67188685092822698</v>
      </c>
      <c r="O74">
        <v>0.79989962043978102</v>
      </c>
      <c r="P74">
        <v>40.808303886925799</v>
      </c>
      <c r="Q74">
        <v>4.4692348107394003E-2</v>
      </c>
    </row>
    <row r="75" spans="1:17" x14ac:dyDescent="0.3">
      <c r="A75" t="s">
        <v>206</v>
      </c>
      <c r="B75" t="s">
        <v>207</v>
      </c>
      <c r="C75" t="s">
        <v>10295</v>
      </c>
      <c r="D75" t="s">
        <v>34</v>
      </c>
      <c r="E75">
        <v>127903.956721728</v>
      </c>
      <c r="F75">
        <v>116.16</v>
      </c>
      <c r="G75">
        <v>56.037357638924902</v>
      </c>
      <c r="H75">
        <v>-1.88904494968656</v>
      </c>
      <c r="I75">
        <v>-20.0176866211395</v>
      </c>
      <c r="J75">
        <v>-5.8731497780351603E-2</v>
      </c>
      <c r="K75">
        <v>119.379241633576</v>
      </c>
      <c r="L75">
        <v>111.050666781602</v>
      </c>
      <c r="M75">
        <v>48.915285012962698</v>
      </c>
      <c r="N75">
        <v>0.48265115393334701</v>
      </c>
      <c r="O75">
        <v>23.019972451790601</v>
      </c>
      <c r="P75">
        <v>89.339853300733395</v>
      </c>
      <c r="Q75">
        <v>0.13585838180634599</v>
      </c>
    </row>
    <row r="76" spans="1:17" x14ac:dyDescent="0.3">
      <c r="A76" t="s">
        <v>208</v>
      </c>
      <c r="B76" t="s">
        <v>209</v>
      </c>
      <c r="C76" t="s">
        <v>10300</v>
      </c>
      <c r="D76" t="s">
        <v>210</v>
      </c>
      <c r="E76">
        <v>126537.10709506999</v>
      </c>
      <c r="F76">
        <v>1053.3499999999999</v>
      </c>
      <c r="G76">
        <v>-8.0370364879032099</v>
      </c>
      <c r="H76">
        <v>-0.55259971242205597</v>
      </c>
      <c r="I76">
        <v>-23.498179328530099</v>
      </c>
      <c r="J76">
        <v>-4.8080190817136002</v>
      </c>
      <c r="K76">
        <v>1071.29014098227</v>
      </c>
      <c r="L76">
        <v>1061.0811451545301</v>
      </c>
      <c r="M76">
        <v>36.278900938088803</v>
      </c>
      <c r="N76">
        <v>0.82832993205296201</v>
      </c>
      <c r="O76">
        <v>27.972658660464202</v>
      </c>
      <c r="P76">
        <v>53.549562682215701</v>
      </c>
      <c r="Q76">
        <v>-2.5594431429828E-2</v>
      </c>
    </row>
    <row r="77" spans="1:17" x14ac:dyDescent="0.3">
      <c r="A77" t="s">
        <v>211</v>
      </c>
      <c r="B77" t="s">
        <v>212</v>
      </c>
      <c r="C77" t="s">
        <v>10300</v>
      </c>
      <c r="D77" t="s">
        <v>60</v>
      </c>
      <c r="E77">
        <v>124822.72356884</v>
      </c>
      <c r="F77">
        <v>715.55</v>
      </c>
      <c r="G77">
        <v>76.243272685721095</v>
      </c>
      <c r="H77">
        <v>3.5818494735893398</v>
      </c>
      <c r="I77">
        <v>23.576234638888302</v>
      </c>
      <c r="J77">
        <v>3.5845004111052901</v>
      </c>
      <c r="K77">
        <v>687.53529828744797</v>
      </c>
      <c r="L77">
        <v>575.942641884983</v>
      </c>
      <c r="M77">
        <v>59.842849821575399</v>
      </c>
      <c r="N77">
        <v>0.48654225485675601</v>
      </c>
      <c r="O77">
        <v>5.0939836489413803</v>
      </c>
      <c r="P77">
        <v>109.163987138263</v>
      </c>
      <c r="Q77">
        <v>0.102274937230086</v>
      </c>
    </row>
    <row r="78" spans="1:17" x14ac:dyDescent="0.3">
      <c r="A78" t="s">
        <v>213</v>
      </c>
      <c r="B78" t="s">
        <v>214</v>
      </c>
      <c r="C78" t="s">
        <v>10307</v>
      </c>
      <c r="D78" t="s">
        <v>139</v>
      </c>
      <c r="E78">
        <v>120912.40869353</v>
      </c>
      <c r="F78">
        <v>1215.05</v>
      </c>
      <c r="G78">
        <v>58.575806821032003</v>
      </c>
      <c r="H78">
        <v>-18.1651152813849</v>
      </c>
      <c r="I78">
        <v>-4.1233194949866103</v>
      </c>
      <c r="J78">
        <v>-12.530863396672199</v>
      </c>
      <c r="K78">
        <v>1323.4372561211201</v>
      </c>
      <c r="L78">
        <v>1177.41483385323</v>
      </c>
      <c r="M78">
        <v>41.537176125245097</v>
      </c>
      <c r="N78">
        <v>0.83086441712111103</v>
      </c>
      <c r="O78">
        <v>35.792765729805303</v>
      </c>
      <c r="P78">
        <v>89.540597457296599</v>
      </c>
      <c r="Q78">
        <v>7.5705388159827997E-2</v>
      </c>
    </row>
    <row r="79" spans="1:17" x14ac:dyDescent="0.3">
      <c r="A79" t="s">
        <v>215</v>
      </c>
      <c r="B79" t="s">
        <v>216</v>
      </c>
      <c r="C79" t="s">
        <v>10297</v>
      </c>
      <c r="D79" t="s">
        <v>217</v>
      </c>
      <c r="E79">
        <v>120712.17975173501</v>
      </c>
      <c r="F79">
        <v>1220.05</v>
      </c>
      <c r="G79">
        <v>16.916308714207599</v>
      </c>
      <c r="H79">
        <v>-1.97401982470004</v>
      </c>
      <c r="I79">
        <v>-8.1202160135638</v>
      </c>
      <c r="J79">
        <v>-1.5225693147358199</v>
      </c>
      <c r="K79">
        <v>1163.00212371463</v>
      </c>
      <c r="L79">
        <v>1081.2798004168501</v>
      </c>
      <c r="M79">
        <v>65.860430975918106</v>
      </c>
      <c r="N79">
        <v>0.54351365180878997</v>
      </c>
      <c r="O79">
        <v>2.7351664950735701</v>
      </c>
      <c r="P79">
        <v>49.135504757226698</v>
      </c>
      <c r="Q79">
        <v>1.1691919224781E-2</v>
      </c>
    </row>
    <row r="80" spans="1:17" x14ac:dyDescent="0.3">
      <c r="A80" t="s">
        <v>218</v>
      </c>
      <c r="B80" t="s">
        <v>219</v>
      </c>
      <c r="C80" t="s">
        <v>10298</v>
      </c>
      <c r="D80" t="s">
        <v>124</v>
      </c>
      <c r="E80">
        <v>120347.360172</v>
      </c>
      <c r="F80">
        <v>577.20000000000005</v>
      </c>
      <c r="G80">
        <v>325.206978450907</v>
      </c>
      <c r="H80">
        <v>-1.79575780194638</v>
      </c>
      <c r="I80">
        <v>103.16293176917701</v>
      </c>
      <c r="J80">
        <v>-3.80108555981001</v>
      </c>
      <c r="K80">
        <v>521.80359756112705</v>
      </c>
      <c r="L80">
        <v>354.56480317519799</v>
      </c>
      <c r="M80">
        <v>56.038569338014902</v>
      </c>
      <c r="N80">
        <v>0.57390680194554999</v>
      </c>
      <c r="O80">
        <v>12.092862092861999</v>
      </c>
      <c r="P80">
        <v>366.61277283751002</v>
      </c>
      <c r="Q80">
        <v>0.22561379769963799</v>
      </c>
    </row>
    <row r="81" spans="1:17" x14ac:dyDescent="0.3">
      <c r="A81" t="s">
        <v>220</v>
      </c>
      <c r="B81" t="s">
        <v>221</v>
      </c>
      <c r="C81" t="s">
        <v>10304</v>
      </c>
      <c r="D81" t="s">
        <v>222</v>
      </c>
      <c r="E81">
        <v>119873.19537469999</v>
      </c>
      <c r="F81">
        <v>1912.1</v>
      </c>
      <c r="G81">
        <v>15.4887518178138</v>
      </c>
      <c r="H81">
        <v>1.66053889065117</v>
      </c>
      <c r="I81">
        <v>21.214636589310398</v>
      </c>
      <c r="J81">
        <v>-2.0336686176203602</v>
      </c>
      <c r="K81">
        <v>1833.3243028961199</v>
      </c>
      <c r="L81">
        <v>1636.48470662462</v>
      </c>
      <c r="M81">
        <v>66.5724351199936</v>
      </c>
      <c r="N81">
        <v>0.65248766715281104</v>
      </c>
      <c r="O81">
        <v>3.8334815124731998</v>
      </c>
      <c r="P81">
        <v>55.095915967068102</v>
      </c>
      <c r="Q81">
        <v>4.0367604456420002E-3</v>
      </c>
    </row>
    <row r="82" spans="1:17" x14ac:dyDescent="0.3">
      <c r="A82" t="s">
        <v>223</v>
      </c>
      <c r="B82" t="s">
        <v>224</v>
      </c>
      <c r="C82" t="s">
        <v>10295</v>
      </c>
      <c r="D82" t="s">
        <v>54</v>
      </c>
      <c r="E82">
        <v>118884.58666874999</v>
      </c>
      <c r="F82">
        <v>3162.15</v>
      </c>
      <c r="G82">
        <v>40.020496130210503</v>
      </c>
      <c r="H82">
        <v>15.264431407217501</v>
      </c>
      <c r="I82">
        <v>14.184482191120599</v>
      </c>
      <c r="J82">
        <v>1.4024998719944</v>
      </c>
      <c r="K82">
        <v>2870.6293526979198</v>
      </c>
      <c r="L82">
        <v>2471.7157395274699</v>
      </c>
      <c r="M82">
        <v>70.176481579238995</v>
      </c>
      <c r="N82">
        <v>0.74699373612730902</v>
      </c>
      <c r="O82">
        <v>0.88072988314911105</v>
      </c>
      <c r="P82">
        <v>79.580884232046998</v>
      </c>
      <c r="Q82">
        <v>0.105190725312849</v>
      </c>
    </row>
    <row r="83" spans="1:17" x14ac:dyDescent="0.3">
      <c r="A83" t="s">
        <v>225</v>
      </c>
      <c r="B83" t="s">
        <v>226</v>
      </c>
      <c r="C83" t="s">
        <v>10295</v>
      </c>
      <c r="D83" t="s">
        <v>54</v>
      </c>
      <c r="E83">
        <v>117230.21739830999</v>
      </c>
      <c r="F83">
        <v>1395.05</v>
      </c>
      <c r="G83">
        <v>-2.1778536699180999</v>
      </c>
      <c r="H83">
        <v>-2.7947134833835299</v>
      </c>
      <c r="I83">
        <v>12.526678044644999</v>
      </c>
      <c r="J83">
        <v>-3.83019633918498</v>
      </c>
      <c r="K83">
        <v>1366.7551849291599</v>
      </c>
      <c r="L83">
        <v>1252.87489186055</v>
      </c>
      <c r="M83">
        <v>57.258422440151797</v>
      </c>
      <c r="N83">
        <v>1.0019574634391599</v>
      </c>
      <c r="O83">
        <v>5.8743414214544201</v>
      </c>
      <c r="P83">
        <v>37.959849683544199</v>
      </c>
      <c r="Q83">
        <v>0.10770638740470199</v>
      </c>
    </row>
    <row r="84" spans="1:17" x14ac:dyDescent="0.3">
      <c r="A84" t="s">
        <v>227</v>
      </c>
      <c r="B84" t="s">
        <v>228</v>
      </c>
      <c r="C84" t="s">
        <v>10296</v>
      </c>
      <c r="D84" t="s">
        <v>229</v>
      </c>
      <c r="E84">
        <v>116717.808953525</v>
      </c>
      <c r="F84">
        <v>433.25</v>
      </c>
      <c r="G84">
        <v>121.19526262154299</v>
      </c>
      <c r="H84">
        <v>-1.64278722790937</v>
      </c>
      <c r="I84">
        <v>62.810333753868598</v>
      </c>
      <c r="J84">
        <v>3.5785586863074599</v>
      </c>
      <c r="K84">
        <v>400.96689012994602</v>
      </c>
      <c r="L84">
        <v>315.25757957602201</v>
      </c>
      <c r="M84">
        <v>64.1050191747849</v>
      </c>
      <c r="N84">
        <v>0.20842255708972399</v>
      </c>
      <c r="O84">
        <v>4.6278130409694196</v>
      </c>
      <c r="P84">
        <v>160.444845205891</v>
      </c>
      <c r="Q84">
        <v>6.7343610080695004E-2</v>
      </c>
    </row>
    <row r="85" spans="1:17" x14ac:dyDescent="0.3">
      <c r="A85" t="s">
        <v>230</v>
      </c>
      <c r="B85" t="s">
        <v>231</v>
      </c>
      <c r="C85" t="s">
        <v>10297</v>
      </c>
      <c r="D85" t="s">
        <v>186</v>
      </c>
      <c r="E85">
        <v>116006.64144335499</v>
      </c>
      <c r="F85">
        <v>654.54999999999995</v>
      </c>
      <c r="G85">
        <v>-11.7008042306049</v>
      </c>
      <c r="H85">
        <v>0.78333172630413594</v>
      </c>
      <c r="I85">
        <v>10.6176776109318</v>
      </c>
      <c r="J85">
        <v>2.60754244777196</v>
      </c>
      <c r="K85">
        <v>617.98129430586596</v>
      </c>
      <c r="L85">
        <v>575.43366893580799</v>
      </c>
      <c r="M85">
        <v>71.178161838359401</v>
      </c>
      <c r="N85">
        <v>0.61113577913691097</v>
      </c>
      <c r="O85">
        <v>1.19165839126118</v>
      </c>
      <c r="P85">
        <v>33.8000817661488</v>
      </c>
      <c r="Q85">
        <v>-7.6870714738969004E-2</v>
      </c>
    </row>
    <row r="86" spans="1:17" x14ac:dyDescent="0.3">
      <c r="A86" t="s">
        <v>232</v>
      </c>
      <c r="B86" t="s">
        <v>233</v>
      </c>
      <c r="C86" t="s">
        <v>10295</v>
      </c>
      <c r="D86" t="s">
        <v>34</v>
      </c>
      <c r="E86">
        <v>115833.982304768</v>
      </c>
      <c r="F86">
        <v>61.28</v>
      </c>
      <c r="G86">
        <v>67.858776993763598</v>
      </c>
      <c r="H86">
        <v>-7.1422740565101197</v>
      </c>
      <c r="I86">
        <v>-20.628978240464299</v>
      </c>
      <c r="J86">
        <v>-0.476996028223583</v>
      </c>
      <c r="K86">
        <v>63.609569777987502</v>
      </c>
      <c r="L86">
        <v>57.531657403675801</v>
      </c>
      <c r="M86">
        <v>40.503495480414401</v>
      </c>
      <c r="N86">
        <v>0.315902395652776</v>
      </c>
      <c r="O86">
        <v>36.667754569190599</v>
      </c>
      <c r="P86">
        <v>104.266666666666</v>
      </c>
      <c r="Q86">
        <v>0.11262028989475301</v>
      </c>
    </row>
    <row r="87" spans="1:17" x14ac:dyDescent="0.3">
      <c r="A87" t="s">
        <v>234</v>
      </c>
      <c r="B87" t="s">
        <v>235</v>
      </c>
      <c r="C87" t="s">
        <v>10299</v>
      </c>
      <c r="D87" t="s">
        <v>51</v>
      </c>
      <c r="E87">
        <v>115658.14264640999</v>
      </c>
      <c r="F87">
        <v>6943.3</v>
      </c>
      <c r="G87">
        <v>-9.6070736012280893</v>
      </c>
      <c r="H87">
        <v>0.62703783037780703</v>
      </c>
      <c r="I87">
        <v>-5.2546714648547503</v>
      </c>
      <c r="J87">
        <v>0.135329365844472</v>
      </c>
      <c r="K87">
        <v>6667.5288015793403</v>
      </c>
      <c r="L87">
        <v>6142.1957404211598</v>
      </c>
      <c r="M87">
        <v>53.1341757502029</v>
      </c>
      <c r="N87">
        <v>0.59863764455137103</v>
      </c>
      <c r="O87">
        <v>2.3641496118560199</v>
      </c>
      <c r="P87">
        <v>33.382639682646399</v>
      </c>
      <c r="Q87">
        <v>1.3405117950404E-2</v>
      </c>
    </row>
    <row r="88" spans="1:17" x14ac:dyDescent="0.3">
      <c r="A88" t="s">
        <v>236</v>
      </c>
      <c r="B88" t="s">
        <v>237</v>
      </c>
      <c r="C88" t="s">
        <v>10293</v>
      </c>
      <c r="D88" t="s">
        <v>57</v>
      </c>
      <c r="E88">
        <v>114244.79820088499</v>
      </c>
      <c r="F88">
        <v>702.35</v>
      </c>
      <c r="G88">
        <v>252.100879117989</v>
      </c>
      <c r="H88">
        <v>17.826620500807699</v>
      </c>
      <c r="I88">
        <v>71.7716131701889</v>
      </c>
      <c r="J88">
        <v>-3.54031778879436</v>
      </c>
      <c r="K88">
        <v>578.271203530756</v>
      </c>
      <c r="L88">
        <v>422.06430032420297</v>
      </c>
      <c r="M88">
        <v>72.330092325221102</v>
      </c>
      <c r="N88">
        <v>1.0267827456826</v>
      </c>
      <c r="O88">
        <v>1.7014309105146801</v>
      </c>
      <c r="P88">
        <v>289.47319778188501</v>
      </c>
      <c r="Q88">
        <v>0.17256199332358099</v>
      </c>
    </row>
    <row r="89" spans="1:17" x14ac:dyDescent="0.3">
      <c r="A89" t="s">
        <v>238</v>
      </c>
      <c r="B89" t="s">
        <v>239</v>
      </c>
      <c r="C89" t="s">
        <v>10299</v>
      </c>
      <c r="D89" t="s">
        <v>51</v>
      </c>
      <c r="E89">
        <v>113135.5416832</v>
      </c>
      <c r="F89">
        <v>3342.8</v>
      </c>
      <c r="G89">
        <v>40.893509414835798</v>
      </c>
      <c r="H89">
        <v>7.6679924673478501</v>
      </c>
      <c r="I89">
        <v>14.331103742395101</v>
      </c>
      <c r="J89">
        <v>-1.7703220137980999</v>
      </c>
      <c r="K89">
        <v>3109.6367649017802</v>
      </c>
      <c r="L89">
        <v>2664.3478983130999</v>
      </c>
      <c r="M89">
        <v>61.355733943995503</v>
      </c>
      <c r="N89">
        <v>0.67038098630936604</v>
      </c>
      <c r="O89">
        <v>1.47032427904749</v>
      </c>
      <c r="P89">
        <v>88.640275387263301</v>
      </c>
      <c r="Q89">
        <v>9.3082590400239001E-2</v>
      </c>
    </row>
    <row r="90" spans="1:17" x14ac:dyDescent="0.3">
      <c r="A90" t="s">
        <v>240</v>
      </c>
      <c r="B90" t="s">
        <v>241</v>
      </c>
      <c r="C90" t="s">
        <v>10305</v>
      </c>
      <c r="D90" t="s">
        <v>163</v>
      </c>
      <c r="E90">
        <v>112808.66148267</v>
      </c>
      <c r="F90">
        <v>738.05</v>
      </c>
      <c r="G90">
        <v>49.930505227819197</v>
      </c>
      <c r="H90">
        <v>1.63884624558346</v>
      </c>
      <c r="I90">
        <v>59.223244699993799</v>
      </c>
      <c r="J90">
        <v>1.75786229957045</v>
      </c>
      <c r="K90">
        <v>700.04694837354805</v>
      </c>
      <c r="L90">
        <v>577.87358617699499</v>
      </c>
      <c r="M90">
        <v>59.297179600537902</v>
      </c>
      <c r="N90">
        <v>0.57424869673026402</v>
      </c>
      <c r="O90">
        <v>6.1919924124381902</v>
      </c>
      <c r="P90">
        <v>105.47048997772799</v>
      </c>
      <c r="Q90">
        <v>0.24301506575810899</v>
      </c>
    </row>
    <row r="91" spans="1:17" x14ac:dyDescent="0.3">
      <c r="A91" t="s">
        <v>242</v>
      </c>
      <c r="B91" t="s">
        <v>243</v>
      </c>
      <c r="C91" t="s">
        <v>10299</v>
      </c>
      <c r="D91" t="s">
        <v>51</v>
      </c>
      <c r="E91">
        <v>111536.00662155</v>
      </c>
      <c r="F91">
        <v>1108.45</v>
      </c>
      <c r="G91">
        <v>44.933052420574001</v>
      </c>
      <c r="H91">
        <v>-3.3185978120667698</v>
      </c>
      <c r="I91">
        <v>4.5438540676424104</v>
      </c>
      <c r="J91">
        <v>-3.1462827923622401</v>
      </c>
      <c r="K91">
        <v>1161.59733726336</v>
      </c>
      <c r="L91">
        <v>961.21347402987499</v>
      </c>
      <c r="M91">
        <v>24.796931347276299</v>
      </c>
      <c r="N91">
        <v>1.63206439467324</v>
      </c>
      <c r="O91">
        <v>19.473138165907301</v>
      </c>
      <c r="P91">
        <v>95.235579040070405</v>
      </c>
      <c r="Q91">
        <v>8.9321083783019006E-2</v>
      </c>
    </row>
    <row r="92" spans="1:17" x14ac:dyDescent="0.3">
      <c r="A92" t="s">
        <v>244</v>
      </c>
      <c r="B92" t="s">
        <v>245</v>
      </c>
      <c r="C92" t="s">
        <v>10295</v>
      </c>
      <c r="D92" t="s">
        <v>246</v>
      </c>
      <c r="E92">
        <v>110313.0141769</v>
      </c>
      <c r="F92">
        <v>9911.9</v>
      </c>
      <c r="G92">
        <v>5.5241900084724804</v>
      </c>
      <c r="H92">
        <v>4.1262485616017699</v>
      </c>
      <c r="I92">
        <v>-0.45025869438078298</v>
      </c>
      <c r="J92">
        <v>1.2349640808685001</v>
      </c>
      <c r="K92">
        <v>9312.1914259122696</v>
      </c>
      <c r="L92">
        <v>8462.9874458211707</v>
      </c>
      <c r="M92">
        <v>70.323205040388103</v>
      </c>
      <c r="N92">
        <v>0.53282663995363</v>
      </c>
      <c r="O92">
        <v>1.64549682704628</v>
      </c>
      <c r="P92">
        <v>49.548122331356801</v>
      </c>
      <c r="Q92">
        <v>9.9426659857165006E-2</v>
      </c>
    </row>
    <row r="93" spans="1:17" x14ac:dyDescent="0.3">
      <c r="A93" t="s">
        <v>247</v>
      </c>
      <c r="B93" t="s">
        <v>248</v>
      </c>
      <c r="C93" t="s">
        <v>10296</v>
      </c>
      <c r="D93" t="s">
        <v>27</v>
      </c>
      <c r="E93">
        <v>110056.01047456</v>
      </c>
      <c r="F93">
        <v>15.79</v>
      </c>
      <c r="G93">
        <v>45.625802083369301</v>
      </c>
      <c r="H93">
        <v>0.24956823936551101</v>
      </c>
      <c r="I93">
        <v>-19.348135385175699</v>
      </c>
      <c r="J93">
        <v>-2.1600998091091901</v>
      </c>
      <c r="K93">
        <v>15.866401241530699</v>
      </c>
      <c r="L93">
        <v>14.3092553956181</v>
      </c>
      <c r="M93">
        <v>45.9652134142924</v>
      </c>
      <c r="N93">
        <v>0.39472177000438002</v>
      </c>
      <c r="O93">
        <v>21.469284357187998</v>
      </c>
      <c r="P93">
        <v>85.764705882352899</v>
      </c>
      <c r="Q93">
        <v>7.5699449182511994E-2</v>
      </c>
    </row>
    <row r="94" spans="1:17" x14ac:dyDescent="0.3">
      <c r="A94" t="s">
        <v>249</v>
      </c>
      <c r="B94" t="s">
        <v>250</v>
      </c>
      <c r="C94" t="s">
        <v>10295</v>
      </c>
      <c r="D94" t="s">
        <v>24</v>
      </c>
      <c r="E94">
        <v>107828.82977685001</v>
      </c>
      <c r="F94">
        <v>1384.5</v>
      </c>
      <c r="G94">
        <v>-31.5888364083984</v>
      </c>
      <c r="H94">
        <v>0.79451808206414698</v>
      </c>
      <c r="I94">
        <v>-18.648878691924502</v>
      </c>
      <c r="J94">
        <v>-0.51695100345183298</v>
      </c>
      <c r="K94">
        <v>1410.94074181531</v>
      </c>
      <c r="L94">
        <v>1442.1235855750101</v>
      </c>
      <c r="M94">
        <v>55.491563752062703</v>
      </c>
      <c r="N94">
        <v>1.03401866720085</v>
      </c>
      <c r="O94">
        <v>22.390754785120901</v>
      </c>
      <c r="P94">
        <v>4.1603972314173898</v>
      </c>
      <c r="Q94">
        <v>1.8887036376631E-2</v>
      </c>
    </row>
    <row r="95" spans="1:17" x14ac:dyDescent="0.3">
      <c r="A95" t="s">
        <v>251</v>
      </c>
      <c r="B95" t="s">
        <v>252</v>
      </c>
      <c r="C95" t="s">
        <v>10305</v>
      </c>
      <c r="D95" t="s">
        <v>253</v>
      </c>
      <c r="E95">
        <v>107011.674</v>
      </c>
      <c r="F95">
        <v>3860.45</v>
      </c>
      <c r="G95">
        <v>94.900491465108004</v>
      </c>
      <c r="H95">
        <v>4.1785733501088398</v>
      </c>
      <c r="I95">
        <v>28.167446764252499</v>
      </c>
      <c r="J95">
        <v>-0.45803487886620298</v>
      </c>
      <c r="K95">
        <v>3731.4423705464801</v>
      </c>
      <c r="L95">
        <v>3090.7688531928002</v>
      </c>
      <c r="M95">
        <v>66.368730722800393</v>
      </c>
      <c r="N95">
        <v>0.48530819813195197</v>
      </c>
      <c r="O95">
        <v>8.0677123133313398</v>
      </c>
      <c r="P95">
        <v>133.49966733200199</v>
      </c>
      <c r="Q95">
        <v>0.197200979667703</v>
      </c>
    </row>
    <row r="96" spans="1:17" x14ac:dyDescent="0.3">
      <c r="A96" t="s">
        <v>254</v>
      </c>
      <c r="B96" t="s">
        <v>255</v>
      </c>
      <c r="C96" t="s">
        <v>10301</v>
      </c>
      <c r="D96" t="s">
        <v>104</v>
      </c>
      <c r="E96">
        <v>106864.37555625</v>
      </c>
      <c r="F96">
        <v>5343.75</v>
      </c>
      <c r="G96">
        <v>52.453038375686198</v>
      </c>
      <c r="H96">
        <v>-1.0426739749801801</v>
      </c>
      <c r="I96">
        <v>5.7956717402479301</v>
      </c>
      <c r="J96">
        <v>2.92834034346384</v>
      </c>
      <c r="K96">
        <v>5314.2634703922604</v>
      </c>
      <c r="L96">
        <v>4694.3826738347898</v>
      </c>
      <c r="M96">
        <v>57.2316445884872</v>
      </c>
      <c r="N96">
        <v>1.2486714430503201</v>
      </c>
      <c r="O96">
        <v>10.307368421052599</v>
      </c>
      <c r="P96">
        <v>84.901645300254302</v>
      </c>
      <c r="Q96">
        <v>7.7144939070672006E-2</v>
      </c>
    </row>
    <row r="97" spans="1:17" x14ac:dyDescent="0.3">
      <c r="A97" t="s">
        <v>256</v>
      </c>
      <c r="B97" t="s">
        <v>257</v>
      </c>
      <c r="C97" t="s">
        <v>10297</v>
      </c>
      <c r="D97" t="s">
        <v>258</v>
      </c>
      <c r="E97">
        <v>106007.750070485</v>
      </c>
      <c r="F97">
        <v>1457.45</v>
      </c>
      <c r="G97">
        <v>15.875364736440799</v>
      </c>
      <c r="H97">
        <v>-1.08049720004355</v>
      </c>
      <c r="I97">
        <v>14.031085752936299</v>
      </c>
      <c r="J97">
        <v>-0.38864903468397599</v>
      </c>
      <c r="K97">
        <v>1356.46278853534</v>
      </c>
      <c r="L97">
        <v>1200.79963709446</v>
      </c>
      <c r="M97">
        <v>65.489719259001802</v>
      </c>
      <c r="N97">
        <v>0.59979628976475896</v>
      </c>
      <c r="O97">
        <v>1.57466808466844</v>
      </c>
      <c r="P97">
        <v>48.514801039384501</v>
      </c>
      <c r="Q97">
        <v>7.4256480193823998E-2</v>
      </c>
    </row>
    <row r="98" spans="1:17" x14ac:dyDescent="0.3">
      <c r="A98" t="s">
        <v>259</v>
      </c>
      <c r="B98" t="s">
        <v>260</v>
      </c>
      <c r="C98" t="s">
        <v>10295</v>
      </c>
      <c r="D98" t="s">
        <v>37</v>
      </c>
      <c r="E98">
        <v>104867.844730025</v>
      </c>
      <c r="F98">
        <v>2122.25</v>
      </c>
      <c r="G98">
        <v>30.0675971386801</v>
      </c>
      <c r="H98">
        <v>6.3811912895978002</v>
      </c>
      <c r="I98">
        <v>15.521018472089899</v>
      </c>
      <c r="J98">
        <v>0.82851473143329601</v>
      </c>
      <c r="K98">
        <v>1912.21227297362</v>
      </c>
      <c r="L98">
        <v>1681.97989799571</v>
      </c>
      <c r="M98">
        <v>80.071562667753696</v>
      </c>
      <c r="N98">
        <v>0.92105372425258203</v>
      </c>
      <c r="O98">
        <v>0.25680292142771199</v>
      </c>
      <c r="P98">
        <v>67.634281200631904</v>
      </c>
      <c r="Q98">
        <v>-8.8078240767209999E-3</v>
      </c>
    </row>
    <row r="99" spans="1:17" x14ac:dyDescent="0.3">
      <c r="A99" t="s">
        <v>261</v>
      </c>
      <c r="B99" t="s">
        <v>262</v>
      </c>
      <c r="C99" t="s">
        <v>10295</v>
      </c>
      <c r="D99" t="s">
        <v>37</v>
      </c>
      <c r="E99">
        <v>104395.21683085</v>
      </c>
      <c r="F99">
        <v>723.25</v>
      </c>
      <c r="G99">
        <v>2.1251686395634501</v>
      </c>
      <c r="H99">
        <v>3.4400200341555398</v>
      </c>
      <c r="I99">
        <v>25.204948348126099</v>
      </c>
      <c r="J99">
        <v>5.4255683169862803E-2</v>
      </c>
      <c r="K99">
        <v>680.65486129562396</v>
      </c>
      <c r="L99">
        <v>601.97869137471605</v>
      </c>
      <c r="M99">
        <v>48.0379163124977</v>
      </c>
      <c r="N99">
        <v>0.765423947188695</v>
      </c>
      <c r="O99">
        <v>4.0373314898029804</v>
      </c>
      <c r="P99">
        <v>56.0578271658215</v>
      </c>
      <c r="Q99">
        <v>-3.5668305944389002E-2</v>
      </c>
    </row>
    <row r="100" spans="1:17" x14ac:dyDescent="0.3">
      <c r="A100" t="s">
        <v>263</v>
      </c>
      <c r="B100" t="s">
        <v>264</v>
      </c>
      <c r="C100" t="s">
        <v>10305</v>
      </c>
      <c r="D100" t="s">
        <v>265</v>
      </c>
      <c r="E100">
        <v>104213.43582244001</v>
      </c>
      <c r="F100">
        <v>76.400000000000006</v>
      </c>
      <c r="G100">
        <v>195.28774061764801</v>
      </c>
      <c r="H100">
        <v>25.074073663743299</v>
      </c>
      <c r="I100">
        <v>61.5712372303393</v>
      </c>
      <c r="J100">
        <v>-4.2080086302179902</v>
      </c>
      <c r="K100">
        <v>64.780480515779303</v>
      </c>
      <c r="L100">
        <v>47.6434148436729</v>
      </c>
      <c r="M100">
        <v>52.021334615231702</v>
      </c>
      <c r="N100">
        <v>1.18211520044751</v>
      </c>
      <c r="O100">
        <v>10.32722513089</v>
      </c>
      <c r="P100">
        <v>252.07373271889401</v>
      </c>
      <c r="Q100">
        <v>0.22791276246808001</v>
      </c>
    </row>
    <row r="101" spans="1:17" x14ac:dyDescent="0.3">
      <c r="A101" t="s">
        <v>266</v>
      </c>
      <c r="B101" t="s">
        <v>267</v>
      </c>
      <c r="C101" t="s">
        <v>10295</v>
      </c>
      <c r="D101" t="s">
        <v>268</v>
      </c>
      <c r="E101">
        <v>103975.72903225</v>
      </c>
      <c r="F101">
        <v>96.7</v>
      </c>
      <c r="G101">
        <v>29.752314734634499</v>
      </c>
      <c r="H101">
        <v>-2.7732161119113501</v>
      </c>
      <c r="I101">
        <v>-5.4933742427259604</v>
      </c>
      <c r="J101">
        <v>0.94690061070609299</v>
      </c>
      <c r="K101">
        <v>92.964115610110795</v>
      </c>
      <c r="L101">
        <v>82.8369706342298</v>
      </c>
      <c r="M101">
        <v>50.205647791695696</v>
      </c>
      <c r="N101">
        <v>0.56982140492308497</v>
      </c>
      <c r="O101">
        <v>11.5822130299896</v>
      </c>
      <c r="P101">
        <v>63.206751054852298</v>
      </c>
      <c r="Q101">
        <v>9.4800876997611E-2</v>
      </c>
    </row>
    <row r="102" spans="1:17" x14ac:dyDescent="0.3">
      <c r="A102" t="s">
        <v>269</v>
      </c>
      <c r="B102" t="s">
        <v>270</v>
      </c>
      <c r="C102" t="s">
        <v>10305</v>
      </c>
      <c r="D102" t="s">
        <v>163</v>
      </c>
      <c r="E102">
        <v>103521.74354415</v>
      </c>
      <c r="F102">
        <v>297.3</v>
      </c>
      <c r="G102">
        <v>141.564287807797</v>
      </c>
      <c r="H102">
        <v>-6.2410826503521299</v>
      </c>
      <c r="I102">
        <v>17.3088135763787</v>
      </c>
      <c r="J102">
        <v>-1.9507864469278799</v>
      </c>
      <c r="K102">
        <v>299.68373120792103</v>
      </c>
      <c r="L102">
        <v>249.21500936497699</v>
      </c>
      <c r="M102">
        <v>48.283278070426498</v>
      </c>
      <c r="N102">
        <v>0.41072555450861498</v>
      </c>
      <c r="O102">
        <v>12.7985200134544</v>
      </c>
      <c r="P102">
        <v>180.33946251768</v>
      </c>
      <c r="Q102">
        <v>0.18146446218850301</v>
      </c>
    </row>
    <row r="103" spans="1:17" x14ac:dyDescent="0.3">
      <c r="A103" t="s">
        <v>271</v>
      </c>
      <c r="B103" t="s">
        <v>272</v>
      </c>
      <c r="C103" t="s">
        <v>10305</v>
      </c>
      <c r="D103" t="s">
        <v>222</v>
      </c>
      <c r="E103">
        <v>101757.99333375</v>
      </c>
      <c r="F103">
        <v>6766.5</v>
      </c>
      <c r="G103">
        <v>3.02844556557584</v>
      </c>
      <c r="H103">
        <v>4.25681450859366</v>
      </c>
      <c r="I103">
        <v>28.252915572046099</v>
      </c>
      <c r="J103">
        <v>-0.82337218451065797</v>
      </c>
      <c r="K103">
        <v>6587.2770666091401</v>
      </c>
      <c r="L103">
        <v>5783.6440406983002</v>
      </c>
      <c r="M103">
        <v>57.837147388568198</v>
      </c>
      <c r="N103">
        <v>0.652443183715394</v>
      </c>
      <c r="O103">
        <v>8.3492204241483794</v>
      </c>
      <c r="P103">
        <v>78.018942383583195</v>
      </c>
      <c r="Q103">
        <v>0.14143753388260899</v>
      </c>
    </row>
    <row r="104" spans="1:17" x14ac:dyDescent="0.3">
      <c r="A104" t="s">
        <v>273</v>
      </c>
      <c r="B104" t="s">
        <v>274</v>
      </c>
      <c r="C104" t="s">
        <v>10306</v>
      </c>
      <c r="D104" t="s">
        <v>46</v>
      </c>
      <c r="E104">
        <v>101302.815283488</v>
      </c>
      <c r="F104">
        <v>95.94</v>
      </c>
      <c r="G104">
        <v>28.1072835648508</v>
      </c>
      <c r="H104">
        <v>0.90368945877264095</v>
      </c>
      <c r="I104">
        <v>-3.5992623214494301</v>
      </c>
      <c r="J104">
        <v>-3.3736418259811201</v>
      </c>
      <c r="K104">
        <v>94.759110837399504</v>
      </c>
      <c r="L104">
        <v>83.1194684328607</v>
      </c>
      <c r="M104">
        <v>50.284296406209101</v>
      </c>
      <c r="N104">
        <v>0.65567594419262298</v>
      </c>
      <c r="O104">
        <v>8.1405044819679002</v>
      </c>
      <c r="P104">
        <v>84.5</v>
      </c>
      <c r="Q104">
        <v>0.151298262603036</v>
      </c>
    </row>
    <row r="105" spans="1:17" x14ac:dyDescent="0.3">
      <c r="A105" t="s">
        <v>275</v>
      </c>
      <c r="B105" t="s">
        <v>276</v>
      </c>
      <c r="C105" t="s">
        <v>10295</v>
      </c>
      <c r="D105" t="s">
        <v>34</v>
      </c>
      <c r="E105">
        <v>101056.12568765999</v>
      </c>
      <c r="F105">
        <v>111.41</v>
      </c>
      <c r="G105">
        <v>40.715568568053897</v>
      </c>
      <c r="H105">
        <v>-0.885769290418706</v>
      </c>
      <c r="I105">
        <v>-15.883326348253799</v>
      </c>
      <c r="J105">
        <v>1.5357062942698301</v>
      </c>
      <c r="K105">
        <v>112.83896811098001</v>
      </c>
      <c r="L105">
        <v>105.171542262228</v>
      </c>
      <c r="M105">
        <v>55.012654664647499</v>
      </c>
      <c r="N105">
        <v>0.49695508132446498</v>
      </c>
      <c r="O105">
        <v>15.698770307871801</v>
      </c>
      <c r="P105">
        <v>74.487079091620899</v>
      </c>
      <c r="Q105">
        <v>0.158823605751788</v>
      </c>
    </row>
    <row r="106" spans="1:17" x14ac:dyDescent="0.3">
      <c r="A106" t="s">
        <v>277</v>
      </c>
      <c r="B106" t="s">
        <v>278</v>
      </c>
      <c r="C106" t="s">
        <v>10302</v>
      </c>
      <c r="D106" t="s">
        <v>127</v>
      </c>
      <c r="E106">
        <v>99720.979438080001</v>
      </c>
      <c r="F106">
        <v>985.6</v>
      </c>
      <c r="G106">
        <v>20.459622486069801</v>
      </c>
      <c r="H106">
        <v>0.92290374326304503</v>
      </c>
      <c r="I106">
        <v>14.726926141454101</v>
      </c>
      <c r="J106">
        <v>-0.11401057454971</v>
      </c>
      <c r="K106">
        <v>969.97356610970905</v>
      </c>
      <c r="L106">
        <v>878.00276952602599</v>
      </c>
      <c r="M106">
        <v>68.908045987086695</v>
      </c>
      <c r="N106">
        <v>0.72661935619599105</v>
      </c>
      <c r="O106">
        <v>11.302759740259701</v>
      </c>
      <c r="P106">
        <v>69.463548830811504</v>
      </c>
      <c r="Q106">
        <v>0.104479158050701</v>
      </c>
    </row>
    <row r="107" spans="1:17" x14ac:dyDescent="0.3">
      <c r="A107" t="s">
        <v>279</v>
      </c>
      <c r="B107" t="s">
        <v>280</v>
      </c>
      <c r="C107" t="s">
        <v>10297</v>
      </c>
      <c r="D107" t="s">
        <v>186</v>
      </c>
      <c r="E107">
        <v>97788.354920190002</v>
      </c>
      <c r="F107">
        <v>3595.35</v>
      </c>
      <c r="G107">
        <v>55.910771834606301</v>
      </c>
      <c r="H107">
        <v>11.7588856091621</v>
      </c>
      <c r="I107">
        <v>29.544549787885899</v>
      </c>
      <c r="J107">
        <v>-2.1687095068723901</v>
      </c>
      <c r="K107">
        <v>3234.5194152885801</v>
      </c>
      <c r="L107">
        <v>2745.0646431718501</v>
      </c>
      <c r="M107">
        <v>71.462699161424297</v>
      </c>
      <c r="N107">
        <v>0.86039277911398404</v>
      </c>
      <c r="O107">
        <v>0.79408124382884804</v>
      </c>
      <c r="P107">
        <v>87.844827586206804</v>
      </c>
      <c r="Q107">
        <v>9.5472834057708997E-2</v>
      </c>
    </row>
    <row r="108" spans="1:17" x14ac:dyDescent="0.3">
      <c r="A108" t="s">
        <v>281</v>
      </c>
      <c r="B108" t="s">
        <v>282</v>
      </c>
      <c r="C108" t="s">
        <v>10299</v>
      </c>
      <c r="D108" t="s">
        <v>283</v>
      </c>
      <c r="E108">
        <v>97485.997445999994</v>
      </c>
      <c r="F108">
        <v>6780</v>
      </c>
      <c r="G108">
        <v>8.3949771845323795</v>
      </c>
      <c r="H108">
        <v>6.5896773462103297</v>
      </c>
      <c r="I108">
        <v>-10.0804204679769</v>
      </c>
      <c r="J108">
        <v>0.58339272517681995</v>
      </c>
      <c r="K108">
        <v>6486.0837974264396</v>
      </c>
      <c r="L108">
        <v>6043.6603746063802</v>
      </c>
      <c r="M108">
        <v>58.901507037792499</v>
      </c>
      <c r="N108">
        <v>1.19216196231247</v>
      </c>
      <c r="O108">
        <v>2.1740412979351</v>
      </c>
      <c r="P108">
        <v>43.461701227253499</v>
      </c>
      <c r="Q108">
        <v>1.2092661303473E-2</v>
      </c>
    </row>
    <row r="109" spans="1:17" x14ac:dyDescent="0.3">
      <c r="A109" t="s">
        <v>284</v>
      </c>
      <c r="B109" t="s">
        <v>285</v>
      </c>
      <c r="C109" t="s">
        <v>10300</v>
      </c>
      <c r="D109" t="s">
        <v>101</v>
      </c>
      <c r="E109">
        <v>97085.261390325002</v>
      </c>
      <c r="F109">
        <v>96.65</v>
      </c>
      <c r="G109">
        <v>61.000706108816303</v>
      </c>
      <c r="H109">
        <v>-7.6917714706161604</v>
      </c>
      <c r="I109">
        <v>-8.2308699899891202</v>
      </c>
      <c r="J109">
        <v>0.68739093612385804</v>
      </c>
      <c r="K109">
        <v>100.235202572597</v>
      </c>
      <c r="L109">
        <v>87.877045595947905</v>
      </c>
      <c r="M109">
        <v>43.723063381506201</v>
      </c>
      <c r="N109">
        <v>0.34257903958081098</v>
      </c>
      <c r="O109">
        <v>22.503879979306699</v>
      </c>
      <c r="P109">
        <v>99.690082644628106</v>
      </c>
      <c r="Q109">
        <v>0.15202799457107499</v>
      </c>
    </row>
    <row r="110" spans="1:17" x14ac:dyDescent="0.3">
      <c r="A110" t="s">
        <v>286</v>
      </c>
      <c r="B110" t="s">
        <v>287</v>
      </c>
      <c r="C110" t="s">
        <v>10303</v>
      </c>
      <c r="D110" t="s">
        <v>130</v>
      </c>
      <c r="E110">
        <v>96865.740440740003</v>
      </c>
      <c r="F110">
        <v>7498.9</v>
      </c>
      <c r="G110">
        <v>49.628101997488201</v>
      </c>
      <c r="H110">
        <v>4.6427878943323702</v>
      </c>
      <c r="I110">
        <v>29.5900183541034</v>
      </c>
      <c r="J110">
        <v>-2.0157374928220602</v>
      </c>
      <c r="K110">
        <v>6911.0322031881797</v>
      </c>
      <c r="L110">
        <v>5918.1579120203196</v>
      </c>
      <c r="M110">
        <v>67.727029710718298</v>
      </c>
      <c r="N110">
        <v>0.72643439117722297</v>
      </c>
      <c r="O110">
        <v>0.94880582485432596</v>
      </c>
      <c r="P110">
        <v>88.791681877116304</v>
      </c>
      <c r="Q110">
        <v>-1.6528123103630001E-3</v>
      </c>
    </row>
    <row r="111" spans="1:17" x14ac:dyDescent="0.3">
      <c r="A111" t="s">
        <v>288</v>
      </c>
      <c r="B111" t="s">
        <v>289</v>
      </c>
      <c r="C111" t="s">
        <v>10301</v>
      </c>
      <c r="D111" t="s">
        <v>193</v>
      </c>
      <c r="E111">
        <v>96781.610041599997</v>
      </c>
      <c r="F111">
        <v>32814.400000000001</v>
      </c>
      <c r="G111">
        <v>47.261677970481003</v>
      </c>
      <c r="H111">
        <v>-6.8942936054279498</v>
      </c>
      <c r="I111">
        <v>0.989463553112512</v>
      </c>
      <c r="J111">
        <v>0.15038053798822101</v>
      </c>
      <c r="K111">
        <v>32817.286113680697</v>
      </c>
      <c r="L111">
        <v>28876.579277928999</v>
      </c>
      <c r="M111">
        <v>57.972819463124601</v>
      </c>
      <c r="N111">
        <v>0.54892027248458397</v>
      </c>
      <c r="O111">
        <v>11.7740991759715</v>
      </c>
      <c r="P111">
        <v>79.608100711549</v>
      </c>
      <c r="Q111">
        <v>0.130859554284216</v>
      </c>
    </row>
    <row r="112" spans="1:17" x14ac:dyDescent="0.3">
      <c r="A112" t="s">
        <v>290</v>
      </c>
      <c r="B112" t="s">
        <v>291</v>
      </c>
      <c r="C112" t="s">
        <v>10299</v>
      </c>
      <c r="D112" t="s">
        <v>51</v>
      </c>
      <c r="E112">
        <v>96502.162845779996</v>
      </c>
      <c r="F112">
        <v>2116.1999999999998</v>
      </c>
      <c r="G112">
        <v>61.174137422318402</v>
      </c>
      <c r="H112">
        <v>15.2913277591824</v>
      </c>
      <c r="I112">
        <v>18.817782646037799</v>
      </c>
      <c r="J112">
        <v>-1.81807754428603</v>
      </c>
      <c r="K112">
        <v>1889.50146337259</v>
      </c>
      <c r="L112">
        <v>1588.83015159146</v>
      </c>
      <c r="M112">
        <v>69.062270872648995</v>
      </c>
      <c r="N112">
        <v>0.81510888534640102</v>
      </c>
      <c r="O112">
        <v>0.72535677157170497</v>
      </c>
      <c r="P112">
        <v>96.810044175773001</v>
      </c>
      <c r="Q112">
        <v>9.3748287815432998E-2</v>
      </c>
    </row>
    <row r="113" spans="1:17" x14ac:dyDescent="0.3">
      <c r="A113" t="s">
        <v>292</v>
      </c>
      <c r="B113" t="s">
        <v>293</v>
      </c>
      <c r="C113" t="s">
        <v>10294</v>
      </c>
      <c r="D113" t="s">
        <v>294</v>
      </c>
      <c r="E113">
        <v>95470.352503560003</v>
      </c>
      <c r="F113">
        <v>11007.45</v>
      </c>
      <c r="G113">
        <v>145.25757715111999</v>
      </c>
      <c r="H113">
        <v>-2.9212101608592098</v>
      </c>
      <c r="I113">
        <v>26.511563002769599</v>
      </c>
      <c r="J113">
        <v>-2.0850559179723098</v>
      </c>
      <c r="K113">
        <v>10262.2159223568</v>
      </c>
      <c r="L113">
        <v>8008.4684399939997</v>
      </c>
      <c r="M113">
        <v>59.174332862140297</v>
      </c>
      <c r="N113">
        <v>0.86381669058369204</v>
      </c>
      <c r="O113">
        <v>3.9623164311443499</v>
      </c>
      <c r="P113">
        <v>184.51845533498701</v>
      </c>
      <c r="Q113">
        <v>8.7519377043494995E-2</v>
      </c>
    </row>
    <row r="114" spans="1:17" x14ac:dyDescent="0.3">
      <c r="A114" t="s">
        <v>295</v>
      </c>
      <c r="B114" t="s">
        <v>296</v>
      </c>
      <c r="C114" t="s">
        <v>10308</v>
      </c>
      <c r="D114" t="s">
        <v>297</v>
      </c>
      <c r="E114">
        <v>95218.160373749997</v>
      </c>
      <c r="F114">
        <v>10522.5</v>
      </c>
      <c r="G114">
        <v>85.369807300472203</v>
      </c>
      <c r="H114">
        <v>3.3889467708885301</v>
      </c>
      <c r="I114">
        <v>41.428593598223799</v>
      </c>
      <c r="J114">
        <v>-1.39006471964084</v>
      </c>
      <c r="K114">
        <v>10401.7638928055</v>
      </c>
      <c r="L114">
        <v>8582.7782407556097</v>
      </c>
      <c r="M114">
        <v>53.756288566520702</v>
      </c>
      <c r="N114">
        <v>0.218397118436126</v>
      </c>
      <c r="O114">
        <v>26.376811594202898</v>
      </c>
      <c r="P114">
        <v>140.34672970843101</v>
      </c>
      <c r="Q114">
        <v>0.193001696726638</v>
      </c>
    </row>
    <row r="115" spans="1:17" x14ac:dyDescent="0.3">
      <c r="A115" t="s">
        <v>298</v>
      </c>
      <c r="B115" t="s">
        <v>299</v>
      </c>
      <c r="C115" t="s">
        <v>10295</v>
      </c>
      <c r="D115" t="s">
        <v>34</v>
      </c>
      <c r="E115">
        <v>95084.246159999995</v>
      </c>
      <c r="F115">
        <v>124.56</v>
      </c>
      <c r="G115">
        <v>5.4991197247478603</v>
      </c>
      <c r="H115">
        <v>-4.3108001374397098</v>
      </c>
      <c r="I115">
        <v>-28.409016155418598</v>
      </c>
      <c r="J115">
        <v>5.2144502865501501</v>
      </c>
      <c r="K115">
        <v>132.08191743995201</v>
      </c>
      <c r="L115">
        <v>130.04160375946799</v>
      </c>
      <c r="M115">
        <v>48.818621861123702</v>
      </c>
      <c r="N115">
        <v>0.67028390808402005</v>
      </c>
      <c r="O115">
        <v>38.487475915221502</v>
      </c>
      <c r="P115">
        <v>46.800235710076599</v>
      </c>
      <c r="Q115">
        <v>0.14382852530637</v>
      </c>
    </row>
    <row r="116" spans="1:17" x14ac:dyDescent="0.3">
      <c r="A116" t="s">
        <v>300</v>
      </c>
      <c r="B116" t="s">
        <v>301</v>
      </c>
      <c r="C116" t="s">
        <v>10299</v>
      </c>
      <c r="D116" t="s">
        <v>51</v>
      </c>
      <c r="E116">
        <v>94269.56245071</v>
      </c>
      <c r="F116">
        <v>2352.9499999999998</v>
      </c>
      <c r="G116">
        <v>2.8877110976542402</v>
      </c>
      <c r="H116">
        <v>4.7353065769568001</v>
      </c>
      <c r="I116">
        <v>0.60625693263116098</v>
      </c>
      <c r="J116">
        <v>0.53258885958726898</v>
      </c>
      <c r="K116">
        <v>2172.99736725717</v>
      </c>
      <c r="L116">
        <v>2076.2861649320098</v>
      </c>
      <c r="M116">
        <v>71.898905279163102</v>
      </c>
      <c r="N116">
        <v>0.84105555140571697</v>
      </c>
      <c r="O116">
        <v>5.8246031577381601</v>
      </c>
      <c r="P116">
        <v>39.802739074893701</v>
      </c>
    </row>
    <row r="117" spans="1:17" x14ac:dyDescent="0.3">
      <c r="A117" t="s">
        <v>302</v>
      </c>
      <c r="B117" t="s">
        <v>303</v>
      </c>
      <c r="C117" t="s">
        <v>10303</v>
      </c>
      <c r="D117" t="s">
        <v>304</v>
      </c>
      <c r="E117">
        <v>94174.276138319998</v>
      </c>
      <c r="F117">
        <v>661.6</v>
      </c>
      <c r="G117">
        <v>38.185420615054902</v>
      </c>
      <c r="H117">
        <v>1.2054790251458201</v>
      </c>
      <c r="I117">
        <v>1.0706630417196099</v>
      </c>
      <c r="J117">
        <v>0.39043589390014199</v>
      </c>
      <c r="K117">
        <v>615.04076983229004</v>
      </c>
      <c r="L117">
        <v>549.48438370674899</v>
      </c>
      <c r="M117">
        <v>74.848529232740603</v>
      </c>
      <c r="N117">
        <v>0.786135910101595</v>
      </c>
      <c r="O117">
        <v>1.23941958887543</v>
      </c>
      <c r="P117">
        <v>78.040904198062407</v>
      </c>
      <c r="Q117">
        <v>0.20756235369432699</v>
      </c>
    </row>
    <row r="118" spans="1:17" x14ac:dyDescent="0.3">
      <c r="A118" t="s">
        <v>305</v>
      </c>
      <c r="B118" t="s">
        <v>306</v>
      </c>
      <c r="C118" t="s">
        <v>10293</v>
      </c>
      <c r="D118" t="s">
        <v>178</v>
      </c>
      <c r="E118">
        <v>94154.741205629995</v>
      </c>
      <c r="F118">
        <v>856.1</v>
      </c>
      <c r="G118">
        <v>0.76403000012079003</v>
      </c>
      <c r="H118">
        <v>-4.4641225343906399</v>
      </c>
      <c r="I118">
        <v>-33.460848679195301</v>
      </c>
      <c r="J118">
        <v>-0.72851907297359597</v>
      </c>
      <c r="K118">
        <v>887.11268849896601</v>
      </c>
      <c r="L118">
        <v>938.97921756363803</v>
      </c>
      <c r="M118">
        <v>43.409067628557302</v>
      </c>
      <c r="N118">
        <v>1.6698033089614599</v>
      </c>
      <c r="O118">
        <v>47.108982595491099</v>
      </c>
      <c r="P118">
        <v>64.003831417624497</v>
      </c>
      <c r="Q118">
        <v>-1.3808281924287E-2</v>
      </c>
    </row>
    <row r="119" spans="1:17" x14ac:dyDescent="0.3">
      <c r="A119" t="s">
        <v>307</v>
      </c>
      <c r="B119" t="s">
        <v>308</v>
      </c>
      <c r="C119" t="s">
        <v>10295</v>
      </c>
      <c r="D119" t="s">
        <v>246</v>
      </c>
      <c r="E119">
        <v>94107.267665715</v>
      </c>
      <c r="F119">
        <v>4405.55</v>
      </c>
      <c r="G119">
        <v>44.499800245659301</v>
      </c>
      <c r="H119">
        <v>7.2412765616538799</v>
      </c>
      <c r="I119">
        <v>0.461437220768669</v>
      </c>
      <c r="J119">
        <v>1.6430375638955701</v>
      </c>
      <c r="K119">
        <v>4114.5067310551103</v>
      </c>
      <c r="L119">
        <v>3649.4431196720998</v>
      </c>
      <c r="M119">
        <v>71.616551529767904</v>
      </c>
      <c r="N119">
        <v>1.0131239647212</v>
      </c>
      <c r="O119">
        <v>0.75586476149402904</v>
      </c>
      <c r="P119">
        <v>82.3451501417603</v>
      </c>
      <c r="Q119">
        <v>1.6214864831973999E-2</v>
      </c>
    </row>
    <row r="120" spans="1:17" x14ac:dyDescent="0.3">
      <c r="A120" t="s">
        <v>309</v>
      </c>
      <c r="B120" t="s">
        <v>310</v>
      </c>
      <c r="C120" t="s">
        <v>10299</v>
      </c>
      <c r="D120" t="s">
        <v>51</v>
      </c>
      <c r="E120">
        <v>90694.507594064999</v>
      </c>
      <c r="F120">
        <v>1547.85</v>
      </c>
      <c r="G120">
        <v>56.9055267685467</v>
      </c>
      <c r="H120">
        <v>11.5737952262549</v>
      </c>
      <c r="I120">
        <v>35.502988289530599</v>
      </c>
      <c r="J120">
        <v>0.45768077022752601</v>
      </c>
      <c r="K120">
        <v>1386.0538773688199</v>
      </c>
      <c r="L120">
        <v>1164.8103973566999</v>
      </c>
      <c r="M120">
        <v>70.838168344448505</v>
      </c>
      <c r="N120">
        <v>1.2070024710552401</v>
      </c>
      <c r="O120">
        <v>0.47162192718934698</v>
      </c>
      <c r="P120">
        <v>89.734003432213697</v>
      </c>
      <c r="Q120">
        <v>7.7116279875841007E-2</v>
      </c>
    </row>
    <row r="121" spans="1:17" x14ac:dyDescent="0.3">
      <c r="A121" t="s">
        <v>311</v>
      </c>
      <c r="B121" t="s">
        <v>312</v>
      </c>
      <c r="C121" t="s">
        <v>6655</v>
      </c>
      <c r="D121" t="s">
        <v>80</v>
      </c>
      <c r="E121">
        <v>89864.334602460003</v>
      </c>
      <c r="F121">
        <v>24906.45</v>
      </c>
      <c r="G121">
        <v>-26.129686954513499</v>
      </c>
      <c r="H121">
        <v>-10.8176449747059</v>
      </c>
      <c r="I121">
        <v>-17.629225829170299</v>
      </c>
      <c r="J121">
        <v>-2.3611416248763502</v>
      </c>
      <c r="K121">
        <v>26103.918068640502</v>
      </c>
      <c r="L121">
        <v>26145.345204690399</v>
      </c>
      <c r="M121">
        <v>43.891222116565899</v>
      </c>
      <c r="N121">
        <v>0.68102645749371205</v>
      </c>
      <c r="O121">
        <v>23.412810737780699</v>
      </c>
      <c r="P121">
        <v>5.0905063291139196</v>
      </c>
      <c r="Q121">
        <v>-8.9506769076415998E-2</v>
      </c>
    </row>
    <row r="122" spans="1:17" x14ac:dyDescent="0.3">
      <c r="A122" t="s">
        <v>313</v>
      </c>
      <c r="B122" t="s">
        <v>314</v>
      </c>
      <c r="C122" t="s">
        <v>10297</v>
      </c>
      <c r="D122" t="s">
        <v>186</v>
      </c>
      <c r="E122">
        <v>89145.891448784998</v>
      </c>
      <c r="F122">
        <v>688.55</v>
      </c>
      <c r="G122">
        <v>-6.4557470820282097</v>
      </c>
      <c r="H122">
        <v>-0.24104279906614801</v>
      </c>
      <c r="I122">
        <v>17.932868408064799</v>
      </c>
      <c r="J122">
        <v>6.4858136861176904E-2</v>
      </c>
      <c r="K122">
        <v>647.627822723078</v>
      </c>
      <c r="L122">
        <v>586.40024046847896</v>
      </c>
      <c r="M122">
        <v>67.127040206041897</v>
      </c>
      <c r="N122">
        <v>0.59721068651374598</v>
      </c>
      <c r="O122">
        <v>0.61723912569893102</v>
      </c>
      <c r="P122">
        <v>41.589553773390897</v>
      </c>
      <c r="Q122">
        <v>-2.0946656414649999E-2</v>
      </c>
    </row>
    <row r="123" spans="1:17" x14ac:dyDescent="0.3">
      <c r="A123" t="s">
        <v>315</v>
      </c>
      <c r="B123" t="s">
        <v>316</v>
      </c>
      <c r="C123" t="s">
        <v>10305</v>
      </c>
      <c r="D123" t="s">
        <v>317</v>
      </c>
      <c r="E123">
        <v>86877.967499999999</v>
      </c>
      <c r="F123">
        <v>4307.5</v>
      </c>
      <c r="G123">
        <v>105.082516466464</v>
      </c>
      <c r="H123">
        <v>-11.420298106690399</v>
      </c>
      <c r="I123">
        <v>92.885484696394002</v>
      </c>
      <c r="J123">
        <v>-10.4173635489967</v>
      </c>
      <c r="K123">
        <v>4535.6012140392304</v>
      </c>
      <c r="L123">
        <v>3202.1239353450201</v>
      </c>
      <c r="M123">
        <v>31.243483469140799</v>
      </c>
      <c r="N123">
        <v>0.75384282419053406</v>
      </c>
      <c r="O123">
        <v>36.041787579802602</v>
      </c>
      <c r="P123">
        <v>147.27324913891999</v>
      </c>
      <c r="Q123">
        <v>0.25852895768395701</v>
      </c>
    </row>
    <row r="124" spans="1:17" x14ac:dyDescent="0.3">
      <c r="A124" t="s">
        <v>318</v>
      </c>
      <c r="B124" t="s">
        <v>319</v>
      </c>
      <c r="C124" t="s">
        <v>10293</v>
      </c>
      <c r="D124" t="s">
        <v>18</v>
      </c>
      <c r="E124">
        <v>86187.451051084994</v>
      </c>
      <c r="F124">
        <v>405.05</v>
      </c>
      <c r="G124">
        <v>100.018694502931</v>
      </c>
      <c r="H124">
        <v>6.1575247306529404</v>
      </c>
      <c r="I124">
        <v>-0.88619047073275603</v>
      </c>
      <c r="J124">
        <v>3.78919970816334</v>
      </c>
      <c r="K124">
        <v>369.97984844582902</v>
      </c>
      <c r="L124">
        <v>317.823513643951</v>
      </c>
      <c r="M124">
        <v>69.967282188741805</v>
      </c>
      <c r="N124">
        <v>0.95590747645402196</v>
      </c>
      <c r="O124">
        <v>2.37007776817677</v>
      </c>
      <c r="P124">
        <v>154.002926421404</v>
      </c>
      <c r="Q124">
        <v>8.5114863227720994E-2</v>
      </c>
    </row>
    <row r="125" spans="1:17" x14ac:dyDescent="0.3">
      <c r="A125" t="s">
        <v>320</v>
      </c>
      <c r="B125" t="s">
        <v>321</v>
      </c>
      <c r="C125" t="s">
        <v>10299</v>
      </c>
      <c r="D125" t="s">
        <v>283</v>
      </c>
      <c r="E125">
        <v>83668.246438770002</v>
      </c>
      <c r="F125">
        <v>860.85</v>
      </c>
      <c r="G125">
        <v>25.303440709471801</v>
      </c>
      <c r="H125">
        <v>-9.9731395033386292</v>
      </c>
      <c r="I125">
        <v>-9.9738711399157101</v>
      </c>
      <c r="J125">
        <v>-4.9771361047631997</v>
      </c>
      <c r="K125">
        <v>882.36062630226297</v>
      </c>
      <c r="L125">
        <v>793.526320138198</v>
      </c>
      <c r="M125">
        <v>38.9659388834732</v>
      </c>
      <c r="N125">
        <v>0.50996780014809995</v>
      </c>
      <c r="O125">
        <v>13.8293547075564</v>
      </c>
      <c r="P125">
        <v>62.103380096036098</v>
      </c>
      <c r="Q125">
        <v>8.5807220197315001E-2</v>
      </c>
    </row>
    <row r="126" spans="1:17" x14ac:dyDescent="0.3">
      <c r="A126" t="s">
        <v>322</v>
      </c>
      <c r="B126" t="s">
        <v>323</v>
      </c>
      <c r="C126" t="s">
        <v>10295</v>
      </c>
      <c r="D126" t="s">
        <v>130</v>
      </c>
      <c r="E126">
        <v>82510.823892510001</v>
      </c>
      <c r="F126">
        <v>1819.35</v>
      </c>
      <c r="G126">
        <v>111.506467069883</v>
      </c>
      <c r="H126">
        <v>14.0921344418387</v>
      </c>
      <c r="I126">
        <v>52.5112147392935</v>
      </c>
      <c r="J126">
        <v>-2.3161893597953802</v>
      </c>
      <c r="K126">
        <v>1484.1017611499799</v>
      </c>
      <c r="L126">
        <v>1195.3207445390699</v>
      </c>
      <c r="M126">
        <v>81.170028139025803</v>
      </c>
      <c r="N126">
        <v>1.0895776385646301</v>
      </c>
      <c r="O126">
        <v>1.67917113254734</v>
      </c>
      <c r="P126">
        <v>175.117193406925</v>
      </c>
      <c r="Q126">
        <v>2.4073276952638001E-2</v>
      </c>
    </row>
    <row r="127" spans="1:17" x14ac:dyDescent="0.3">
      <c r="A127" t="s">
        <v>324</v>
      </c>
      <c r="B127" t="s">
        <v>325</v>
      </c>
      <c r="C127" t="s">
        <v>10307</v>
      </c>
      <c r="D127" t="s">
        <v>139</v>
      </c>
      <c r="E127">
        <v>80294.509783050002</v>
      </c>
      <c r="F127">
        <v>2887.7</v>
      </c>
      <c r="G127">
        <v>47.177986508063697</v>
      </c>
      <c r="H127">
        <v>-7.8350038428870201</v>
      </c>
      <c r="I127">
        <v>4.2049089594061799</v>
      </c>
      <c r="J127">
        <v>-4.1323786514127399</v>
      </c>
      <c r="K127">
        <v>2996.44798419885</v>
      </c>
      <c r="L127">
        <v>2575.4844375237999</v>
      </c>
      <c r="M127">
        <v>39.5158789261503</v>
      </c>
      <c r="N127">
        <v>0.66219007606698599</v>
      </c>
      <c r="O127">
        <v>17.834262561900399</v>
      </c>
      <c r="P127">
        <v>88.492167101827604</v>
      </c>
      <c r="Q127">
        <v>6.2770060876694997E-2</v>
      </c>
    </row>
    <row r="128" spans="1:17" x14ac:dyDescent="0.3">
      <c r="A128" t="s">
        <v>326</v>
      </c>
      <c r="B128" t="s">
        <v>327</v>
      </c>
      <c r="C128" t="s">
        <v>10304</v>
      </c>
      <c r="D128" t="s">
        <v>328</v>
      </c>
      <c r="E128">
        <v>80141.844330274995</v>
      </c>
      <c r="F128">
        <v>13393.45</v>
      </c>
      <c r="G128">
        <v>140.925662152863</v>
      </c>
      <c r="H128">
        <v>20.263610423217798</v>
      </c>
      <c r="I128">
        <v>79.785975977787501</v>
      </c>
      <c r="J128">
        <v>3.7489466676974601</v>
      </c>
      <c r="K128">
        <v>11615.7790319005</v>
      </c>
      <c r="L128">
        <v>8867.1497873791195</v>
      </c>
      <c r="M128">
        <v>80.989219770188498</v>
      </c>
      <c r="N128">
        <v>1.14915375207799</v>
      </c>
      <c r="O128">
        <v>1.8393319122406799</v>
      </c>
      <c r="P128">
        <v>182.95323706810001</v>
      </c>
      <c r="Q128">
        <v>0.13390061029804801</v>
      </c>
    </row>
    <row r="129" spans="1:17" x14ac:dyDescent="0.3">
      <c r="A129" t="s">
        <v>329</v>
      </c>
      <c r="B129" t="s">
        <v>330</v>
      </c>
      <c r="C129" t="s">
        <v>10301</v>
      </c>
      <c r="D129" t="s">
        <v>331</v>
      </c>
      <c r="E129">
        <v>79690.675904759904</v>
      </c>
      <c r="F129">
        <v>4120.1000000000004</v>
      </c>
      <c r="G129">
        <v>13.3945384933168</v>
      </c>
      <c r="H129">
        <v>-1.2740288287843</v>
      </c>
      <c r="I129">
        <v>2.2966988952528302</v>
      </c>
      <c r="J129">
        <v>-1.0948148278382399</v>
      </c>
      <c r="K129">
        <v>4052.8627841960501</v>
      </c>
      <c r="L129">
        <v>3752.42706641841</v>
      </c>
      <c r="M129">
        <v>56.959149726291201</v>
      </c>
      <c r="N129">
        <v>0.48631618593136</v>
      </c>
      <c r="O129">
        <v>13.630737118031099</v>
      </c>
      <c r="P129">
        <v>45.473483511051398</v>
      </c>
      <c r="Q129">
        <v>0.12686178504172099</v>
      </c>
    </row>
    <row r="130" spans="1:17" x14ac:dyDescent="0.3">
      <c r="A130" t="s">
        <v>332</v>
      </c>
      <c r="B130" t="s">
        <v>333</v>
      </c>
      <c r="C130" t="s">
        <v>10300</v>
      </c>
      <c r="D130" t="s">
        <v>95</v>
      </c>
      <c r="E130">
        <v>78227.590847760002</v>
      </c>
      <c r="F130">
        <v>1627.65</v>
      </c>
      <c r="G130">
        <v>114.316650874263</v>
      </c>
      <c r="H130">
        <v>7.73348344834492</v>
      </c>
      <c r="I130">
        <v>32.776372458877503</v>
      </c>
      <c r="J130">
        <v>-3.42932487948999</v>
      </c>
      <c r="K130">
        <v>1619.5200152815901</v>
      </c>
      <c r="L130">
        <v>1315.11767590204</v>
      </c>
      <c r="M130">
        <v>37.439986773197496</v>
      </c>
      <c r="N130">
        <v>0.55603589461913105</v>
      </c>
      <c r="O130">
        <v>17.224218965993899</v>
      </c>
      <c r="P130">
        <v>149.33363970588201</v>
      </c>
      <c r="Q130">
        <v>0.14919824126744799</v>
      </c>
    </row>
    <row r="131" spans="1:17" x14ac:dyDescent="0.3">
      <c r="A131" t="s">
        <v>334</v>
      </c>
      <c r="B131" t="s">
        <v>335</v>
      </c>
      <c r="C131" t="s">
        <v>10295</v>
      </c>
      <c r="D131" t="s">
        <v>54</v>
      </c>
      <c r="E131">
        <v>77733.445894874996</v>
      </c>
      <c r="F131">
        <v>1936.25</v>
      </c>
      <c r="G131">
        <v>20.511326583024299</v>
      </c>
      <c r="H131">
        <v>7.9498264572551296</v>
      </c>
      <c r="I131">
        <v>35.121283694168604</v>
      </c>
      <c r="J131">
        <v>1.5810662804270199</v>
      </c>
      <c r="K131">
        <v>1814.2259016610101</v>
      </c>
      <c r="L131">
        <v>1605.4903271834701</v>
      </c>
      <c r="M131">
        <v>66.758557445819804</v>
      </c>
      <c r="N131">
        <v>1.00312612413505</v>
      </c>
      <c r="O131">
        <v>0.65332472562944499</v>
      </c>
      <c r="P131">
        <v>63.762845181206899</v>
      </c>
      <c r="Q131">
        <v>-5.917381499695E-3</v>
      </c>
    </row>
    <row r="132" spans="1:17" x14ac:dyDescent="0.3">
      <c r="A132" t="s">
        <v>336</v>
      </c>
      <c r="B132" t="s">
        <v>337</v>
      </c>
      <c r="C132" t="s">
        <v>10294</v>
      </c>
      <c r="D132" t="s">
        <v>294</v>
      </c>
      <c r="E132">
        <v>76396.329056739996</v>
      </c>
      <c r="F132">
        <v>4993.3999999999996</v>
      </c>
      <c r="G132">
        <v>68.035762251063403</v>
      </c>
      <c r="H132">
        <v>1.33207514663094</v>
      </c>
      <c r="I132">
        <v>5.4747236269156803</v>
      </c>
      <c r="J132">
        <v>-1.6561471350463699</v>
      </c>
      <c r="K132">
        <v>4556.1623004900803</v>
      </c>
      <c r="L132">
        <v>3921.201855974</v>
      </c>
      <c r="M132">
        <v>67.957202504767196</v>
      </c>
      <c r="N132">
        <v>0.66744340263667201</v>
      </c>
      <c r="O132">
        <v>1.0273561100652799</v>
      </c>
      <c r="P132">
        <v>98.363325785563802</v>
      </c>
      <c r="Q132">
        <v>0.12988296066987101</v>
      </c>
    </row>
    <row r="133" spans="1:17" x14ac:dyDescent="0.3">
      <c r="A133" t="s">
        <v>338</v>
      </c>
      <c r="B133" t="s">
        <v>339</v>
      </c>
      <c r="C133" t="s">
        <v>10305</v>
      </c>
      <c r="D133" t="s">
        <v>196</v>
      </c>
      <c r="E133">
        <v>76391.155585140004</v>
      </c>
      <c r="F133">
        <v>260.14999999999998</v>
      </c>
      <c r="G133">
        <v>8.92802430559159</v>
      </c>
      <c r="H133">
        <v>8.6765139595592693</v>
      </c>
      <c r="I133">
        <v>36.454160054641399</v>
      </c>
      <c r="J133">
        <v>-1.2417255154200399</v>
      </c>
      <c r="K133">
        <v>240.680523380963</v>
      </c>
      <c r="L133">
        <v>206.06350568600899</v>
      </c>
      <c r="M133">
        <v>66.159564407511894</v>
      </c>
      <c r="N133">
        <v>0.49403546497904</v>
      </c>
      <c r="O133">
        <v>1.03786277147801</v>
      </c>
      <c r="P133">
        <v>65.1221834338305</v>
      </c>
      <c r="Q133">
        <v>0.101457704057485</v>
      </c>
    </row>
    <row r="134" spans="1:17" x14ac:dyDescent="0.3">
      <c r="A134" t="s">
        <v>340</v>
      </c>
      <c r="B134" t="s">
        <v>341</v>
      </c>
      <c r="C134" t="s">
        <v>10301</v>
      </c>
      <c r="D134" t="s">
        <v>127</v>
      </c>
      <c r="E134">
        <v>76109.773673040007</v>
      </c>
      <c r="F134">
        <v>1634.7</v>
      </c>
      <c r="G134">
        <v>25.9857800560046</v>
      </c>
      <c r="H134">
        <v>-0.95393482774531102</v>
      </c>
      <c r="I134">
        <v>25.995064576861498</v>
      </c>
      <c r="J134">
        <v>-0.86986297932495604</v>
      </c>
      <c r="K134">
        <v>1599.3905287642999</v>
      </c>
      <c r="L134">
        <v>1375.89466956967</v>
      </c>
      <c r="M134">
        <v>59.665884922824702</v>
      </c>
      <c r="N134">
        <v>0.59771461250498903</v>
      </c>
      <c r="O134">
        <v>10.387227014131</v>
      </c>
      <c r="P134">
        <v>63.094881771924499</v>
      </c>
      <c r="Q134">
        <v>8.9437897382927997E-2</v>
      </c>
    </row>
    <row r="135" spans="1:17" x14ac:dyDescent="0.3">
      <c r="A135" t="s">
        <v>342</v>
      </c>
      <c r="B135" t="s">
        <v>343</v>
      </c>
      <c r="C135" t="s">
        <v>10295</v>
      </c>
      <c r="D135" t="s">
        <v>24</v>
      </c>
      <c r="E135">
        <v>75476.424194248</v>
      </c>
      <c r="F135">
        <v>24.08</v>
      </c>
      <c r="G135">
        <v>13.514690972258199</v>
      </c>
      <c r="H135">
        <v>-2.0426263567026601</v>
      </c>
      <c r="I135">
        <v>-17.690997564568701</v>
      </c>
      <c r="J135">
        <v>-1.53565693142296</v>
      </c>
      <c r="K135">
        <v>24.474498388344301</v>
      </c>
      <c r="L135">
        <v>23.088375248058298</v>
      </c>
      <c r="M135">
        <v>41.068388291814202</v>
      </c>
      <c r="N135">
        <v>0.55417496736049099</v>
      </c>
      <c r="O135">
        <v>36.420265780730901</v>
      </c>
      <c r="P135">
        <v>53.375796178343897</v>
      </c>
      <c r="Q135">
        <v>7.7743840845735004E-2</v>
      </c>
    </row>
    <row r="136" spans="1:17" x14ac:dyDescent="0.3">
      <c r="A136" t="s">
        <v>344</v>
      </c>
      <c r="B136" t="s">
        <v>345</v>
      </c>
      <c r="C136" t="s">
        <v>10308</v>
      </c>
      <c r="D136" t="s">
        <v>171</v>
      </c>
      <c r="E136">
        <v>75248.923950375</v>
      </c>
      <c r="F136">
        <v>2538.5500000000002</v>
      </c>
      <c r="G136">
        <v>-20.0126428368844</v>
      </c>
      <c r="H136">
        <v>2.8471969371233401</v>
      </c>
      <c r="I136">
        <v>-7.3086516046597696</v>
      </c>
      <c r="J136">
        <v>-1.5549018708499101</v>
      </c>
      <c r="K136">
        <v>2463.6841210790099</v>
      </c>
      <c r="L136">
        <v>2413.3414855555602</v>
      </c>
      <c r="M136">
        <v>57.430561329278902</v>
      </c>
      <c r="N136">
        <v>0.69342309025248705</v>
      </c>
      <c r="O136">
        <v>6.1216048531641896</v>
      </c>
      <c r="P136">
        <v>21.9137951734902</v>
      </c>
      <c r="Q136">
        <v>-1.6215097138665001E-2</v>
      </c>
    </row>
    <row r="137" spans="1:17" x14ac:dyDescent="0.3">
      <c r="A137" t="s">
        <v>346</v>
      </c>
      <c r="B137" t="s">
        <v>347</v>
      </c>
      <c r="C137" t="s">
        <v>10303</v>
      </c>
      <c r="D137" t="s">
        <v>130</v>
      </c>
      <c r="E137">
        <v>74480</v>
      </c>
      <c r="F137">
        <v>931</v>
      </c>
      <c r="G137">
        <v>7.4767418005530102</v>
      </c>
      <c r="H137">
        <v>-5.9956679249598697</v>
      </c>
      <c r="I137">
        <v>-16.9193746773729</v>
      </c>
      <c r="J137">
        <v>-2.1814030570393301</v>
      </c>
      <c r="K137">
        <v>969.12332131193398</v>
      </c>
      <c r="L137">
        <v>925.15701353087798</v>
      </c>
      <c r="M137">
        <v>45.957199419193401</v>
      </c>
      <c r="N137">
        <v>0.42806482980013399</v>
      </c>
      <c r="O137">
        <v>22.330827067669102</v>
      </c>
      <c r="P137">
        <v>46.487294469357202</v>
      </c>
      <c r="Q137">
        <v>4.4229743078014E-2</v>
      </c>
    </row>
    <row r="138" spans="1:17" x14ac:dyDescent="0.3">
      <c r="A138" t="s">
        <v>348</v>
      </c>
      <c r="B138" t="s">
        <v>349</v>
      </c>
      <c r="C138" t="s">
        <v>10295</v>
      </c>
      <c r="D138" t="s">
        <v>34</v>
      </c>
      <c r="E138">
        <v>73692.399400509996</v>
      </c>
      <c r="F138">
        <v>547.1</v>
      </c>
      <c r="G138">
        <v>7.9031952726568404</v>
      </c>
      <c r="H138">
        <v>-4.8339097111271903</v>
      </c>
      <c r="I138">
        <v>-8.1785840784199308</v>
      </c>
      <c r="J138">
        <v>-2.8913733598379401</v>
      </c>
      <c r="K138">
        <v>557.50408295849104</v>
      </c>
      <c r="L138">
        <v>505.71707053398001</v>
      </c>
      <c r="M138">
        <v>37.199847912865401</v>
      </c>
      <c r="N138">
        <v>0.58816990720760098</v>
      </c>
      <c r="O138">
        <v>15.646134161944801</v>
      </c>
      <c r="P138">
        <v>46.088117489986601</v>
      </c>
      <c r="Q138">
        <v>0.17763534793725699</v>
      </c>
    </row>
    <row r="139" spans="1:17" x14ac:dyDescent="0.3">
      <c r="A139" t="s">
        <v>350</v>
      </c>
      <c r="B139" t="s">
        <v>351</v>
      </c>
      <c r="C139" t="s">
        <v>10295</v>
      </c>
      <c r="D139" t="s">
        <v>37</v>
      </c>
      <c r="E139">
        <v>71491.8</v>
      </c>
      <c r="F139">
        <v>407.5</v>
      </c>
      <c r="G139">
        <v>56.936628033058703</v>
      </c>
      <c r="H139">
        <v>8.5818693355329305</v>
      </c>
      <c r="I139">
        <v>-11.6639527600633</v>
      </c>
      <c r="J139">
        <v>2.4760459644997699</v>
      </c>
      <c r="K139">
        <v>391.611465821031</v>
      </c>
      <c r="L139">
        <v>344.07007963140302</v>
      </c>
      <c r="M139">
        <v>58.423711055073802</v>
      </c>
      <c r="N139">
        <v>0.48489610416508999</v>
      </c>
      <c r="O139">
        <v>14.797546012269899</v>
      </c>
      <c r="P139">
        <v>101.234567901234</v>
      </c>
      <c r="Q139">
        <v>0.112178546943715</v>
      </c>
    </row>
    <row r="140" spans="1:17" x14ac:dyDescent="0.3">
      <c r="A140" t="s">
        <v>352</v>
      </c>
      <c r="B140" t="s">
        <v>353</v>
      </c>
      <c r="C140" t="s">
        <v>10307</v>
      </c>
      <c r="D140" t="s">
        <v>139</v>
      </c>
      <c r="E140">
        <v>70613.784660370002</v>
      </c>
      <c r="F140">
        <v>1761.55</v>
      </c>
      <c r="G140">
        <v>179.17100857735599</v>
      </c>
      <c r="H140">
        <v>-10.683259134783301</v>
      </c>
      <c r="I140">
        <v>30.989603409094698</v>
      </c>
      <c r="J140">
        <v>-11.7022617604279</v>
      </c>
      <c r="K140">
        <v>1742.25162007618</v>
      </c>
      <c r="L140">
        <v>1410.0339234530099</v>
      </c>
      <c r="M140">
        <v>51.709429255512902</v>
      </c>
      <c r="N140">
        <v>0.81030405235405101</v>
      </c>
      <c r="O140">
        <v>17.782634611563601</v>
      </c>
      <c r="P140">
        <v>210.514718843645</v>
      </c>
      <c r="Q140">
        <v>0.15800230992585201</v>
      </c>
    </row>
    <row r="141" spans="1:17" x14ac:dyDescent="0.3">
      <c r="A141" t="s">
        <v>354</v>
      </c>
      <c r="B141" t="s">
        <v>355</v>
      </c>
      <c r="C141" t="s">
        <v>10299</v>
      </c>
      <c r="D141" t="s">
        <v>51</v>
      </c>
      <c r="E141">
        <v>69570.688725</v>
      </c>
      <c r="F141">
        <v>5818.65</v>
      </c>
      <c r="G141">
        <v>26.916892602829599</v>
      </c>
      <c r="H141">
        <v>10.1009758718608</v>
      </c>
      <c r="I141">
        <v>1.8937212459236901</v>
      </c>
      <c r="J141">
        <v>-0.629011540072557</v>
      </c>
      <c r="K141">
        <v>5391.5564467332897</v>
      </c>
      <c r="L141">
        <v>4930.6192035081003</v>
      </c>
      <c r="M141">
        <v>74.628691301804494</v>
      </c>
      <c r="N141">
        <v>0.92747092974690304</v>
      </c>
      <c r="O141">
        <v>0.78884277280812898</v>
      </c>
      <c r="P141">
        <v>68.803307223672704</v>
      </c>
      <c r="Q141">
        <v>2.7122278684070002E-2</v>
      </c>
    </row>
    <row r="142" spans="1:17" x14ac:dyDescent="0.3">
      <c r="A142" t="s">
        <v>356</v>
      </c>
      <c r="B142" t="s">
        <v>357</v>
      </c>
      <c r="C142" t="s">
        <v>10305</v>
      </c>
      <c r="D142" t="s">
        <v>358</v>
      </c>
      <c r="E142">
        <v>68760.279865350007</v>
      </c>
      <c r="F142">
        <v>5413.05</v>
      </c>
      <c r="G142">
        <v>-8.2999533948611095</v>
      </c>
      <c r="H142">
        <v>2.8906994810639102</v>
      </c>
      <c r="I142">
        <v>19.357445825985401</v>
      </c>
      <c r="J142">
        <v>2.7582693531907299</v>
      </c>
      <c r="K142">
        <v>5427.0489174358199</v>
      </c>
      <c r="L142">
        <v>4843.6431829928097</v>
      </c>
      <c r="M142">
        <v>54.515051397922498</v>
      </c>
      <c r="N142">
        <v>0.48986675161636201</v>
      </c>
      <c r="O142">
        <v>19.341221677242899</v>
      </c>
      <c r="P142">
        <v>50.3207442377117</v>
      </c>
      <c r="Q142">
        <v>0.109026073060298</v>
      </c>
    </row>
    <row r="143" spans="1:17" x14ac:dyDescent="0.3">
      <c r="A143" t="s">
        <v>359</v>
      </c>
      <c r="B143" t="s">
        <v>360</v>
      </c>
      <c r="C143" t="s">
        <v>10295</v>
      </c>
      <c r="D143" t="s">
        <v>361</v>
      </c>
      <c r="E143">
        <v>68517.982897590002</v>
      </c>
      <c r="F143">
        <v>720.35</v>
      </c>
      <c r="G143">
        <v>-42.365686187710899</v>
      </c>
      <c r="H143">
        <v>-2.1448912392724799</v>
      </c>
      <c r="I143">
        <v>-14.3657326089732</v>
      </c>
      <c r="J143">
        <v>0.35555194446698501</v>
      </c>
      <c r="K143">
        <v>716.01115202064</v>
      </c>
      <c r="L143">
        <v>735.59274656827904</v>
      </c>
      <c r="M143">
        <v>63.7452480261476</v>
      </c>
      <c r="N143">
        <v>0.78217659271342199</v>
      </c>
      <c r="O143">
        <v>19.081002290553101</v>
      </c>
      <c r="P143">
        <v>11.1737016745119</v>
      </c>
      <c r="Q143">
        <v>-0.14937398893606901</v>
      </c>
    </row>
    <row r="144" spans="1:17" x14ac:dyDescent="0.3">
      <c r="A144" t="s">
        <v>362</v>
      </c>
      <c r="B144" t="s">
        <v>363</v>
      </c>
      <c r="C144" t="s">
        <v>10297</v>
      </c>
      <c r="D144" t="s">
        <v>364</v>
      </c>
      <c r="E144">
        <v>68404.357397144995</v>
      </c>
      <c r="F144">
        <v>1889.65</v>
      </c>
      <c r="G144">
        <v>21.1118688210335</v>
      </c>
      <c r="H144">
        <v>14.4105069177898</v>
      </c>
      <c r="I144">
        <v>2.3693349117795299</v>
      </c>
      <c r="J144">
        <v>2.2031717673772202</v>
      </c>
      <c r="K144">
        <v>1687.73506679153</v>
      </c>
      <c r="L144">
        <v>1516.0322714651199</v>
      </c>
      <c r="M144">
        <v>69.539542401889605</v>
      </c>
      <c r="N144">
        <v>0.82090619104957696</v>
      </c>
      <c r="O144">
        <v>2.92911385706347</v>
      </c>
      <c r="P144">
        <v>61.515449378178502</v>
      </c>
      <c r="Q144">
        <v>5.8552006435301E-2</v>
      </c>
    </row>
    <row r="145" spans="1:17" x14ac:dyDescent="0.3">
      <c r="A145" t="s">
        <v>365</v>
      </c>
      <c r="B145" t="s">
        <v>366</v>
      </c>
      <c r="C145" t="s">
        <v>10309</v>
      </c>
      <c r="D145" t="s">
        <v>124</v>
      </c>
      <c r="E145">
        <v>68148.274120629998</v>
      </c>
      <c r="F145">
        <v>253.55</v>
      </c>
      <c r="G145">
        <v>292.76469097225799</v>
      </c>
      <c r="H145">
        <v>-2.27324743102275</v>
      </c>
      <c r="I145">
        <v>54.302401775365198</v>
      </c>
      <c r="J145">
        <v>5.6465412077620796</v>
      </c>
      <c r="K145">
        <v>234.98579360697201</v>
      </c>
      <c r="M145">
        <v>55.814871265530002</v>
      </c>
      <c r="N145">
        <v>0.44421514777608401</v>
      </c>
      <c r="O145">
        <v>22.263853283376001</v>
      </c>
      <c r="P145">
        <v>441.77350427350399</v>
      </c>
    </row>
    <row r="146" spans="1:17" x14ac:dyDescent="0.3">
      <c r="A146" t="s">
        <v>367</v>
      </c>
      <c r="B146" t="s">
        <v>368</v>
      </c>
      <c r="C146" t="s">
        <v>10302</v>
      </c>
      <c r="D146" t="s">
        <v>369</v>
      </c>
      <c r="E146">
        <v>67175.347293700004</v>
      </c>
      <c r="F146">
        <v>229.22</v>
      </c>
      <c r="G146">
        <v>57.529130421924499</v>
      </c>
      <c r="H146">
        <v>-5.3270297391016701</v>
      </c>
      <c r="I146">
        <v>-15.496150967757499</v>
      </c>
      <c r="J146">
        <v>-0.98684766588739903</v>
      </c>
      <c r="K146">
        <v>235.92975326145</v>
      </c>
      <c r="L146">
        <v>220.991072657438</v>
      </c>
      <c r="M146">
        <v>55.664771751769301</v>
      </c>
      <c r="N146">
        <v>1.0014031553245999</v>
      </c>
      <c r="O146">
        <v>24.923654131402099</v>
      </c>
      <c r="P146">
        <v>91.655518394648794</v>
      </c>
      <c r="Q146">
        <v>7.8099510933884994E-2</v>
      </c>
    </row>
    <row r="147" spans="1:17" x14ac:dyDescent="0.3">
      <c r="A147" t="s">
        <v>370</v>
      </c>
      <c r="B147" t="s">
        <v>371</v>
      </c>
      <c r="C147" t="s">
        <v>10308</v>
      </c>
      <c r="D147" t="s">
        <v>171</v>
      </c>
      <c r="E147">
        <v>66826.545751309997</v>
      </c>
      <c r="F147">
        <v>4405.1499999999996</v>
      </c>
      <c r="G147">
        <v>-8.5381511986941305</v>
      </c>
      <c r="H147">
        <v>8.5308310242617296</v>
      </c>
      <c r="I147">
        <v>6.1651075457934503</v>
      </c>
      <c r="J147">
        <v>-2.6201138974088098</v>
      </c>
      <c r="K147">
        <v>4122.1672255883605</v>
      </c>
      <c r="L147">
        <v>3784.0526729767398</v>
      </c>
      <c r="M147">
        <v>56.611266991253601</v>
      </c>
      <c r="N147">
        <v>0.781459489904201</v>
      </c>
      <c r="O147">
        <v>4.4232318990272903</v>
      </c>
      <c r="P147">
        <v>36.8059006211179</v>
      </c>
      <c r="Q147">
        <v>2.4186589511570001E-3</v>
      </c>
    </row>
    <row r="148" spans="1:17" x14ac:dyDescent="0.3">
      <c r="A148" t="s">
        <v>372</v>
      </c>
      <c r="B148" t="s">
        <v>373</v>
      </c>
      <c r="C148" t="s">
        <v>10304</v>
      </c>
      <c r="D148" t="s">
        <v>98</v>
      </c>
      <c r="E148">
        <v>66724.336864515004</v>
      </c>
      <c r="F148">
        <v>572.35</v>
      </c>
      <c r="G148">
        <v>-32.946992149509398</v>
      </c>
      <c r="H148">
        <v>5.0899686380407703</v>
      </c>
      <c r="I148">
        <v>-12.015759478486199</v>
      </c>
      <c r="J148">
        <v>0.32964730144015197</v>
      </c>
      <c r="K148">
        <v>535.10781454839002</v>
      </c>
      <c r="L148">
        <v>537.37222998315497</v>
      </c>
      <c r="M148">
        <v>63.947485788693598</v>
      </c>
      <c r="N148">
        <v>0.81549960260365395</v>
      </c>
      <c r="O148">
        <v>18.7647418537608</v>
      </c>
      <c r="P148">
        <v>30.375854214122999</v>
      </c>
      <c r="Q148">
        <v>-9.3054437221219005E-2</v>
      </c>
    </row>
    <row r="149" spans="1:17" x14ac:dyDescent="0.3">
      <c r="A149" t="s">
        <v>374</v>
      </c>
      <c r="B149" t="s">
        <v>375</v>
      </c>
      <c r="C149" t="s">
        <v>10307</v>
      </c>
      <c r="D149" t="s">
        <v>139</v>
      </c>
      <c r="E149">
        <v>64575.691995524998</v>
      </c>
      <c r="F149">
        <v>3612.75</v>
      </c>
      <c r="G149">
        <v>73.270345215517196</v>
      </c>
      <c r="H149">
        <v>0.67074269328065494</v>
      </c>
      <c r="I149">
        <v>13.064152972303701</v>
      </c>
      <c r="J149">
        <v>3.17958849056508</v>
      </c>
      <c r="K149">
        <v>3509.3525303379602</v>
      </c>
      <c r="L149">
        <v>2969.6141492105999</v>
      </c>
      <c r="M149">
        <v>58.163524872775099</v>
      </c>
      <c r="N149">
        <v>0.398609509407094</v>
      </c>
      <c r="O149">
        <v>14.511106497820199</v>
      </c>
      <c r="P149">
        <v>109.065131217268</v>
      </c>
      <c r="Q149">
        <v>0.189736565528518</v>
      </c>
    </row>
    <row r="150" spans="1:17" x14ac:dyDescent="0.3">
      <c r="A150" t="s">
        <v>376</v>
      </c>
      <c r="B150" t="s">
        <v>377</v>
      </c>
      <c r="C150" t="s">
        <v>10306</v>
      </c>
      <c r="D150" t="s">
        <v>92</v>
      </c>
      <c r="E150">
        <v>63820.6962706349</v>
      </c>
      <c r="F150">
        <v>309.14999999999998</v>
      </c>
      <c r="G150">
        <v>66.7166405378441</v>
      </c>
      <c r="H150">
        <v>-12.331946607085101</v>
      </c>
      <c r="I150">
        <v>8.0354977641650809</v>
      </c>
      <c r="J150">
        <v>-3.5358205583302502</v>
      </c>
      <c r="K150">
        <v>315.44379956031401</v>
      </c>
      <c r="L150">
        <v>257.91226095350601</v>
      </c>
      <c r="M150">
        <v>32.193287105574001</v>
      </c>
      <c r="N150">
        <v>0.24902279859547499</v>
      </c>
      <c r="O150">
        <v>16.755620249069999</v>
      </c>
      <c r="P150">
        <v>117.405063291139</v>
      </c>
    </row>
    <row r="151" spans="1:17" x14ac:dyDescent="0.3">
      <c r="A151" t="s">
        <v>378</v>
      </c>
      <c r="B151" t="s">
        <v>379</v>
      </c>
      <c r="C151" t="s">
        <v>10304</v>
      </c>
      <c r="D151" t="s">
        <v>86</v>
      </c>
      <c r="E151">
        <v>63601.251424075002</v>
      </c>
      <c r="F151">
        <v>616.75</v>
      </c>
      <c r="G151">
        <v>149.75978012305899</v>
      </c>
      <c r="H151">
        <v>1.35471678071719</v>
      </c>
      <c r="I151">
        <v>49.523395998156403</v>
      </c>
      <c r="J151">
        <v>-0.13386698803964001</v>
      </c>
      <c r="K151">
        <v>523.61507119801695</v>
      </c>
      <c r="L151">
        <v>412.92877975318999</v>
      </c>
      <c r="M151">
        <v>74.419786515043199</v>
      </c>
      <c r="N151">
        <v>2.53017375609573</v>
      </c>
      <c r="O151">
        <v>2.73206323469801</v>
      </c>
      <c r="P151">
        <v>204.11735700197201</v>
      </c>
      <c r="Q151">
        <v>0.23527995384672701</v>
      </c>
    </row>
    <row r="152" spans="1:17" x14ac:dyDescent="0.3">
      <c r="A152" t="s">
        <v>380</v>
      </c>
      <c r="B152" t="s">
        <v>381</v>
      </c>
      <c r="C152" t="s">
        <v>10307</v>
      </c>
      <c r="D152" t="s">
        <v>139</v>
      </c>
      <c r="E152">
        <v>63217.702936005</v>
      </c>
      <c r="F152">
        <v>1738.65</v>
      </c>
      <c r="G152">
        <v>30.714112359390299</v>
      </c>
      <c r="H152">
        <v>-3.4626924582759</v>
      </c>
      <c r="I152">
        <v>13.3761457857696</v>
      </c>
      <c r="J152">
        <v>-5.8653928863277702</v>
      </c>
      <c r="K152">
        <v>1748.1807980937699</v>
      </c>
      <c r="L152">
        <v>1552.01775256162</v>
      </c>
      <c r="M152">
        <v>47.598342037884599</v>
      </c>
      <c r="N152">
        <v>0.75001708268254996</v>
      </c>
      <c r="O152">
        <v>12.3314065510597</v>
      </c>
      <c r="P152">
        <v>65.412425078489207</v>
      </c>
      <c r="Q152">
        <v>9.2988828883495994E-2</v>
      </c>
    </row>
    <row r="153" spans="1:17" x14ac:dyDescent="0.3">
      <c r="A153" t="s">
        <v>382</v>
      </c>
      <c r="B153" t="s">
        <v>383</v>
      </c>
      <c r="C153" t="s">
        <v>10301</v>
      </c>
      <c r="D153" t="s">
        <v>193</v>
      </c>
      <c r="E153">
        <v>63054.673457899997</v>
      </c>
      <c r="F153">
        <v>1098.2</v>
      </c>
      <c r="G153">
        <v>50.317501327926799</v>
      </c>
      <c r="H153">
        <v>8.96356201542695</v>
      </c>
      <c r="I153">
        <v>54.491677930839501</v>
      </c>
      <c r="J153">
        <v>-5.7579985975895998</v>
      </c>
      <c r="K153">
        <v>1029.93802172908</v>
      </c>
      <c r="L153">
        <v>832.61585874596199</v>
      </c>
      <c r="M153">
        <v>49.853376089788902</v>
      </c>
      <c r="N153">
        <v>0.69289037782306595</v>
      </c>
      <c r="O153">
        <v>9.9344381715534293</v>
      </c>
      <c r="P153">
        <v>100.182282172803</v>
      </c>
      <c r="Q153">
        <v>0.13967419083808599</v>
      </c>
    </row>
    <row r="154" spans="1:17" x14ac:dyDescent="0.3">
      <c r="A154" t="s">
        <v>384</v>
      </c>
      <c r="B154" t="s">
        <v>385</v>
      </c>
      <c r="C154" t="s">
        <v>10308</v>
      </c>
      <c r="D154" t="s">
        <v>386</v>
      </c>
      <c r="E154">
        <v>62950.396990590001</v>
      </c>
      <c r="F154">
        <v>972.85</v>
      </c>
      <c r="G154">
        <v>81.601546707706802</v>
      </c>
      <c r="H154">
        <v>-3.19050120068639</v>
      </c>
      <c r="I154">
        <v>12.788342019347599</v>
      </c>
      <c r="J154">
        <v>4.7065085247606397</v>
      </c>
      <c r="K154">
        <v>952.09379728977797</v>
      </c>
      <c r="L154">
        <v>791.97099204768404</v>
      </c>
      <c r="M154">
        <v>50.4314090060982</v>
      </c>
      <c r="N154">
        <v>0.56841035311118004</v>
      </c>
      <c r="O154">
        <v>22.0126432646348</v>
      </c>
      <c r="P154">
        <v>121.152534666969</v>
      </c>
      <c r="Q154">
        <v>0.15190832337481799</v>
      </c>
    </row>
    <row r="155" spans="1:17" x14ac:dyDescent="0.3">
      <c r="A155" t="s">
        <v>387</v>
      </c>
      <c r="B155" t="s">
        <v>388</v>
      </c>
      <c r="C155" t="s">
        <v>10303</v>
      </c>
      <c r="D155" t="s">
        <v>389</v>
      </c>
      <c r="E155">
        <v>62720.656142143896</v>
      </c>
      <c r="F155">
        <v>219.52</v>
      </c>
      <c r="G155">
        <v>35.420348982545498</v>
      </c>
      <c r="H155">
        <v>23.488611862300299</v>
      </c>
      <c r="I155">
        <v>30.560591873079598</v>
      </c>
      <c r="J155">
        <v>14.5577708822705</v>
      </c>
      <c r="K155">
        <v>187.892353541484</v>
      </c>
      <c r="L155">
        <v>172.28232154349001</v>
      </c>
      <c r="M155">
        <v>70.821592408546095</v>
      </c>
      <c r="N155">
        <v>2.91500440594749</v>
      </c>
      <c r="O155">
        <v>4.6829446064139804</v>
      </c>
      <c r="P155">
        <v>67.189642041127101</v>
      </c>
      <c r="Q155">
        <v>-6.1144876159767998E-2</v>
      </c>
    </row>
    <row r="156" spans="1:17" x14ac:dyDescent="0.3">
      <c r="A156" t="s">
        <v>390</v>
      </c>
      <c r="B156" t="s">
        <v>391</v>
      </c>
      <c r="C156" t="s">
        <v>10301</v>
      </c>
      <c r="D156" t="s">
        <v>193</v>
      </c>
      <c r="E156">
        <v>62288.5755317</v>
      </c>
      <c r="F156">
        <v>3985.1</v>
      </c>
      <c r="G156">
        <v>1.72668764932287</v>
      </c>
      <c r="H156">
        <v>-0.31224378253392598</v>
      </c>
      <c r="I156">
        <v>22.945942084552001</v>
      </c>
      <c r="J156">
        <v>-0.66387988597080305</v>
      </c>
      <c r="K156">
        <v>4095.5003222164901</v>
      </c>
      <c r="L156">
        <v>3684.6758429451502</v>
      </c>
      <c r="M156">
        <v>45.522138085046201</v>
      </c>
      <c r="N156">
        <v>0.49324777777500101</v>
      </c>
      <c r="O156">
        <v>24.237785751925902</v>
      </c>
      <c r="P156">
        <v>52.5572314524156</v>
      </c>
      <c r="Q156">
        <v>0.113298180298403</v>
      </c>
    </row>
    <row r="157" spans="1:17" x14ac:dyDescent="0.3">
      <c r="A157" t="s">
        <v>392</v>
      </c>
      <c r="B157" t="s">
        <v>393</v>
      </c>
      <c r="C157" t="s">
        <v>10308</v>
      </c>
      <c r="D157" t="s">
        <v>297</v>
      </c>
      <c r="E157">
        <v>62202.048045050004</v>
      </c>
      <c r="F157">
        <v>7293.5</v>
      </c>
      <c r="G157">
        <v>-7.98313324450152</v>
      </c>
      <c r="H157">
        <v>-11.040190237815301</v>
      </c>
      <c r="I157">
        <v>18.832358387663</v>
      </c>
      <c r="J157">
        <v>-0.35409117740402501</v>
      </c>
      <c r="K157">
        <v>7926.2884285465598</v>
      </c>
      <c r="L157">
        <v>7161.4355847589304</v>
      </c>
      <c r="M157">
        <v>31.8431198895201</v>
      </c>
      <c r="N157">
        <v>0.563461456295687</v>
      </c>
      <c r="O157">
        <v>36.2178652224583</v>
      </c>
      <c r="P157">
        <v>36.967136150234701</v>
      </c>
      <c r="Q157">
        <v>0.11811973469956299</v>
      </c>
    </row>
    <row r="158" spans="1:17" x14ac:dyDescent="0.3">
      <c r="A158" t="s">
        <v>394</v>
      </c>
      <c r="B158" t="s">
        <v>395</v>
      </c>
      <c r="C158" t="s">
        <v>10295</v>
      </c>
      <c r="D158" t="s">
        <v>34</v>
      </c>
      <c r="E158">
        <v>61776.435895392002</v>
      </c>
      <c r="F158">
        <v>51.67</v>
      </c>
      <c r="G158">
        <v>29.4109416142716</v>
      </c>
      <c r="H158">
        <v>-7.7686068000335604</v>
      </c>
      <c r="I158">
        <v>-23.971127301680301</v>
      </c>
      <c r="J158">
        <v>-0.670938311760928</v>
      </c>
      <c r="K158">
        <v>53.692967399151797</v>
      </c>
      <c r="L158">
        <v>49.784837580174901</v>
      </c>
      <c r="M158">
        <v>44.0172061583852</v>
      </c>
      <c r="N158">
        <v>0.305063428671973</v>
      </c>
      <c r="O158">
        <v>36.733113992645599</v>
      </c>
      <c r="P158">
        <v>70.528052805280495</v>
      </c>
      <c r="Q158">
        <v>0.12715179229509599</v>
      </c>
    </row>
    <row r="159" spans="1:17" x14ac:dyDescent="0.3">
      <c r="A159" t="s">
        <v>396</v>
      </c>
      <c r="B159" t="s">
        <v>397</v>
      </c>
      <c r="C159" t="s">
        <v>10299</v>
      </c>
      <c r="D159" t="s">
        <v>51</v>
      </c>
      <c r="E159">
        <v>61650.91863213</v>
      </c>
      <c r="F159">
        <v>29013.15</v>
      </c>
      <c r="G159">
        <v>-5.7695925095457703</v>
      </c>
      <c r="H159">
        <v>2.6923485787133798</v>
      </c>
      <c r="I159">
        <v>-11.108714097454</v>
      </c>
      <c r="J159">
        <v>2.2102276694306902</v>
      </c>
      <c r="K159">
        <v>27802.4545086625</v>
      </c>
      <c r="L159">
        <v>26354.580835085701</v>
      </c>
      <c r="M159">
        <v>67.284576099630101</v>
      </c>
      <c r="N159">
        <v>1.21258696496313</v>
      </c>
      <c r="O159">
        <v>3.2195745722198401</v>
      </c>
      <c r="P159">
        <v>31.8779545454545</v>
      </c>
      <c r="Q159">
        <v>2.1286542268164999E-2</v>
      </c>
    </row>
    <row r="160" spans="1:17" x14ac:dyDescent="0.3">
      <c r="A160" t="s">
        <v>398</v>
      </c>
      <c r="B160" t="s">
        <v>399</v>
      </c>
      <c r="C160" t="s">
        <v>10302</v>
      </c>
      <c r="D160" t="s">
        <v>127</v>
      </c>
      <c r="E160">
        <v>61168.83836958</v>
      </c>
      <c r="F160">
        <v>742.85</v>
      </c>
      <c r="G160">
        <v>48.173450606458097</v>
      </c>
      <c r="H160">
        <v>-3.11152105423814</v>
      </c>
      <c r="I160">
        <v>-0.886703771656009</v>
      </c>
      <c r="J160">
        <v>0.75017870026529998</v>
      </c>
      <c r="K160">
        <v>737.80485427407598</v>
      </c>
      <c r="L160">
        <v>659.26784578912498</v>
      </c>
      <c r="M160">
        <v>64.473539865418502</v>
      </c>
      <c r="N160">
        <v>0.59482022697732795</v>
      </c>
      <c r="O160">
        <v>14.1549437975365</v>
      </c>
      <c r="P160">
        <v>80.128516003879696</v>
      </c>
      <c r="Q160">
        <v>0.17900838159579799</v>
      </c>
    </row>
    <row r="161" spans="1:17" x14ac:dyDescent="0.3">
      <c r="A161" t="s">
        <v>400</v>
      </c>
      <c r="B161" t="s">
        <v>401</v>
      </c>
      <c r="C161" t="s">
        <v>10306</v>
      </c>
      <c r="D161" t="s">
        <v>402</v>
      </c>
      <c r="E161">
        <v>60490.742869440001</v>
      </c>
      <c r="F161">
        <v>992.8</v>
      </c>
      <c r="G161">
        <v>19.6769155368318</v>
      </c>
      <c r="H161">
        <v>-3.5335592157528199</v>
      </c>
      <c r="I161">
        <v>-12.474790254156201</v>
      </c>
      <c r="J161">
        <v>-1.23911884783874</v>
      </c>
      <c r="K161">
        <v>1014.0184668417299</v>
      </c>
      <c r="L161">
        <v>945.76566106600103</v>
      </c>
      <c r="M161">
        <v>52.9974796349548</v>
      </c>
      <c r="N161">
        <v>0.62636390554334498</v>
      </c>
      <c r="O161">
        <v>18.855761482675199</v>
      </c>
      <c r="P161">
        <v>51.850718874273397</v>
      </c>
      <c r="Q161">
        <v>1.518911779647E-2</v>
      </c>
    </row>
    <row r="162" spans="1:17" x14ac:dyDescent="0.3">
      <c r="A162" t="s">
        <v>403</v>
      </c>
      <c r="B162" t="s">
        <v>404</v>
      </c>
      <c r="C162" t="s">
        <v>10301</v>
      </c>
      <c r="D162" t="s">
        <v>405</v>
      </c>
      <c r="E162">
        <v>59089.491584634998</v>
      </c>
      <c r="F162">
        <v>139324.45000000001</v>
      </c>
      <c r="G162">
        <v>-1.1576180555194899</v>
      </c>
      <c r="H162">
        <v>2.3449594387454399E-2</v>
      </c>
      <c r="I162">
        <v>-19.156956944015899</v>
      </c>
      <c r="J162">
        <v>-0.13888478211261401</v>
      </c>
      <c r="K162">
        <v>134405.457745322</v>
      </c>
      <c r="L162">
        <v>127936.877121982</v>
      </c>
      <c r="M162">
        <v>60.3665516991896</v>
      </c>
      <c r="N162">
        <v>0.74972264999618798</v>
      </c>
      <c r="O162">
        <v>8.6995139761901097</v>
      </c>
      <c r="P162">
        <v>30.9378788590761</v>
      </c>
      <c r="Q162">
        <v>5.1474448353896002E-2</v>
      </c>
    </row>
    <row r="163" spans="1:17" x14ac:dyDescent="0.3">
      <c r="A163" t="s">
        <v>406</v>
      </c>
      <c r="B163" t="s">
        <v>407</v>
      </c>
      <c r="C163" t="s">
        <v>10309</v>
      </c>
      <c r="D163" t="s">
        <v>27</v>
      </c>
      <c r="E163">
        <v>58375</v>
      </c>
      <c r="F163">
        <v>1167.5</v>
      </c>
      <c r="G163">
        <v>13.732322842416799</v>
      </c>
      <c r="H163">
        <v>-0.98691919551830698</v>
      </c>
      <c r="I163">
        <v>30.4936310052598</v>
      </c>
      <c r="J163">
        <v>-2.4127008385692701</v>
      </c>
      <c r="K163">
        <v>1103.3917527875401</v>
      </c>
      <c r="M163">
        <v>60.790491465946097</v>
      </c>
      <c r="N163">
        <v>0.41989858772935501</v>
      </c>
      <c r="O163">
        <v>17.224839400428198</v>
      </c>
      <c r="P163">
        <v>54.635761589403899</v>
      </c>
    </row>
    <row r="164" spans="1:17" x14ac:dyDescent="0.3">
      <c r="A164" t="s">
        <v>408</v>
      </c>
      <c r="B164" t="s">
        <v>409</v>
      </c>
      <c r="C164" t="s">
        <v>10294</v>
      </c>
      <c r="D164" t="s">
        <v>294</v>
      </c>
      <c r="E164">
        <v>58348.761130564999</v>
      </c>
      <c r="F164">
        <v>5513.05</v>
      </c>
      <c r="G164">
        <v>-3.29273726038081</v>
      </c>
      <c r="H164">
        <v>3.99234426771228</v>
      </c>
      <c r="I164">
        <v>-11.549366272470399</v>
      </c>
      <c r="J164">
        <v>2.40748892968571</v>
      </c>
      <c r="K164">
        <v>5068.4017776362898</v>
      </c>
      <c r="L164">
        <v>4915.0535874884499</v>
      </c>
      <c r="M164">
        <v>79.171651649703904</v>
      </c>
      <c r="N164">
        <v>0.76607828545727097</v>
      </c>
      <c r="O164">
        <v>6.5354023634829996</v>
      </c>
      <c r="P164">
        <v>34.104840671369402</v>
      </c>
      <c r="Q164">
        <v>2.8455499120520001E-3</v>
      </c>
    </row>
    <row r="165" spans="1:17" x14ac:dyDescent="0.3">
      <c r="A165" t="s">
        <v>410</v>
      </c>
      <c r="B165" t="s">
        <v>411</v>
      </c>
      <c r="C165" t="s">
        <v>10295</v>
      </c>
      <c r="D165" t="s">
        <v>412</v>
      </c>
      <c r="E165">
        <v>57766.656403847999</v>
      </c>
      <c r="F165">
        <v>221.82</v>
      </c>
      <c r="G165">
        <v>-7.2322925406826801</v>
      </c>
      <c r="H165">
        <v>-0.92174914316128898</v>
      </c>
      <c r="I165">
        <v>4.0908041698693198</v>
      </c>
      <c r="J165">
        <v>-0.87953945316027904</v>
      </c>
      <c r="K165">
        <v>219.69319588552301</v>
      </c>
      <c r="L165">
        <v>203.957037834191</v>
      </c>
      <c r="M165">
        <v>59.364255703557703</v>
      </c>
      <c r="N165">
        <v>0.90311550322087997</v>
      </c>
      <c r="O165">
        <v>11.306464701109</v>
      </c>
      <c r="P165">
        <v>43.109677419354803</v>
      </c>
      <c r="Q165">
        <v>8.6927779477200998E-2</v>
      </c>
    </row>
    <row r="166" spans="1:17" x14ac:dyDescent="0.3">
      <c r="A166" t="s">
        <v>413</v>
      </c>
      <c r="B166" t="s">
        <v>414</v>
      </c>
      <c r="C166" t="s">
        <v>10294</v>
      </c>
      <c r="D166" t="s">
        <v>21</v>
      </c>
      <c r="E166">
        <v>57100.441576924997</v>
      </c>
      <c r="F166">
        <v>3019.75</v>
      </c>
      <c r="G166">
        <v>-0.24622383325974401</v>
      </c>
      <c r="H166">
        <v>5.2950126062383696</v>
      </c>
      <c r="I166">
        <v>-0.25171586393371098</v>
      </c>
      <c r="J166">
        <v>0.18208647303700601</v>
      </c>
      <c r="K166">
        <v>2736.9537765914602</v>
      </c>
      <c r="L166">
        <v>2519.4474612047002</v>
      </c>
      <c r="M166">
        <v>66.434148775703605</v>
      </c>
      <c r="N166">
        <v>0.50300192349523298</v>
      </c>
      <c r="O166">
        <v>4.4126169384882896</v>
      </c>
      <c r="P166">
        <v>45.945096902034699</v>
      </c>
      <c r="Q166">
        <v>-3.1361964972527002E-2</v>
      </c>
    </row>
    <row r="167" spans="1:17" x14ac:dyDescent="0.3">
      <c r="A167" t="s">
        <v>415</v>
      </c>
      <c r="B167" t="s">
        <v>416</v>
      </c>
      <c r="C167" t="s">
        <v>10304</v>
      </c>
      <c r="D167" t="s">
        <v>328</v>
      </c>
      <c r="E167">
        <v>56946.918177699998</v>
      </c>
      <c r="F167">
        <v>1721.05</v>
      </c>
      <c r="G167">
        <v>78.175798390631897</v>
      </c>
      <c r="H167">
        <v>14.7118649371173</v>
      </c>
      <c r="I167">
        <v>43.786737614398902</v>
      </c>
      <c r="J167">
        <v>6.7951263653624698</v>
      </c>
      <c r="K167">
        <v>1511.7601233303601</v>
      </c>
      <c r="L167">
        <v>1267.2562195836899</v>
      </c>
      <c r="M167">
        <v>80.585531416059197</v>
      </c>
      <c r="N167">
        <v>2.2369423734351099</v>
      </c>
      <c r="O167">
        <v>0.229511054298248</v>
      </c>
      <c r="P167">
        <v>113.344489897111</v>
      </c>
      <c r="Q167">
        <v>3.9221478486773001E-2</v>
      </c>
    </row>
    <row r="168" spans="1:17" x14ac:dyDescent="0.3">
      <c r="A168" t="s">
        <v>417</v>
      </c>
      <c r="B168" t="s">
        <v>418</v>
      </c>
      <c r="C168" t="s">
        <v>10302</v>
      </c>
      <c r="D168" t="s">
        <v>127</v>
      </c>
      <c r="E168">
        <v>56897.985855974999</v>
      </c>
      <c r="F168">
        <v>137.75</v>
      </c>
      <c r="G168">
        <v>28.605739467562</v>
      </c>
      <c r="H168">
        <v>-9.1931967391531799</v>
      </c>
      <c r="I168">
        <v>-2.1475113318874701</v>
      </c>
      <c r="J168">
        <v>-0.210011720700468</v>
      </c>
      <c r="K168">
        <v>142.28483063389601</v>
      </c>
      <c r="L168">
        <v>133.539789818944</v>
      </c>
      <c r="M168">
        <v>56.7974269073435</v>
      </c>
      <c r="N168">
        <v>0.62582884085517598</v>
      </c>
      <c r="O168">
        <v>27.2958257713248</v>
      </c>
      <c r="P168">
        <v>68.398533007334905</v>
      </c>
      <c r="Q168">
        <v>-1.3940306533479999E-2</v>
      </c>
    </row>
    <row r="169" spans="1:17" x14ac:dyDescent="0.3">
      <c r="A169" t="s">
        <v>419</v>
      </c>
      <c r="B169" t="s">
        <v>420</v>
      </c>
      <c r="C169" t="s">
        <v>10295</v>
      </c>
      <c r="D169" t="s">
        <v>124</v>
      </c>
      <c r="E169">
        <v>55732.896000000001</v>
      </c>
      <c r="F169">
        <v>278.39999999999998</v>
      </c>
      <c r="G169">
        <v>257.92509022945399</v>
      </c>
      <c r="H169">
        <v>-11.6395464743935</v>
      </c>
      <c r="I169">
        <v>23.782184110934701</v>
      </c>
      <c r="J169">
        <v>-4.6018149281410201</v>
      </c>
      <c r="K169">
        <v>290.15091940225898</v>
      </c>
      <c r="L169">
        <v>218.655781874079</v>
      </c>
      <c r="M169">
        <v>29.546054966409798</v>
      </c>
      <c r="N169">
        <v>0.41486807321236902</v>
      </c>
      <c r="O169">
        <v>27.047413793103399</v>
      </c>
      <c r="P169">
        <v>311.529933481152</v>
      </c>
      <c r="Q169">
        <v>0.184978133764577</v>
      </c>
    </row>
    <row r="170" spans="1:17" x14ac:dyDescent="0.3">
      <c r="A170" t="s">
        <v>421</v>
      </c>
      <c r="B170" t="s">
        <v>422</v>
      </c>
      <c r="C170" t="s">
        <v>10293</v>
      </c>
      <c r="D170" t="s">
        <v>423</v>
      </c>
      <c r="E170">
        <v>55515.003256880002</v>
      </c>
      <c r="F170">
        <v>370.1</v>
      </c>
      <c r="G170">
        <v>39.874159106141803</v>
      </c>
      <c r="H170">
        <v>0.107985784762985</v>
      </c>
      <c r="I170">
        <v>16.190090282298701</v>
      </c>
      <c r="J170">
        <v>-2.4918657346324098</v>
      </c>
      <c r="K170">
        <v>350.01987563949098</v>
      </c>
      <c r="L170">
        <v>298.04265333940202</v>
      </c>
      <c r="M170">
        <v>49.809254973122499</v>
      </c>
      <c r="N170">
        <v>0.56208799884077898</v>
      </c>
      <c r="O170">
        <v>3.80978114023236</v>
      </c>
      <c r="P170">
        <v>93.062076160667701</v>
      </c>
      <c r="Q170">
        <v>5.1742002594055002E-2</v>
      </c>
    </row>
    <row r="171" spans="1:17" x14ac:dyDescent="0.3">
      <c r="A171" t="s">
        <v>424</v>
      </c>
      <c r="B171" t="s">
        <v>425</v>
      </c>
      <c r="C171" t="s">
        <v>10296</v>
      </c>
      <c r="D171" t="s">
        <v>27</v>
      </c>
      <c r="E171">
        <v>55509.45</v>
      </c>
      <c r="F171">
        <v>1947.7</v>
      </c>
      <c r="G171">
        <v>-21.477660578291001</v>
      </c>
      <c r="H171">
        <v>2.76791996625479</v>
      </c>
      <c r="I171">
        <v>-8.9217446027018195</v>
      </c>
      <c r="J171">
        <v>-0.102624379518219</v>
      </c>
      <c r="K171">
        <v>1868.7835808683899</v>
      </c>
      <c r="L171">
        <v>1800.9397130980101</v>
      </c>
      <c r="M171">
        <v>67.811179594929996</v>
      </c>
      <c r="N171">
        <v>0.55314782887720204</v>
      </c>
      <c r="O171">
        <v>7.0313703342403899</v>
      </c>
      <c r="P171">
        <v>26.195412725152199</v>
      </c>
      <c r="Q171">
        <v>1.9508255978303999E-2</v>
      </c>
    </row>
    <row r="172" spans="1:17" x14ac:dyDescent="0.3">
      <c r="A172" t="s">
        <v>426</v>
      </c>
      <c r="B172" t="s">
        <v>427</v>
      </c>
      <c r="C172" t="s">
        <v>10295</v>
      </c>
      <c r="D172" t="s">
        <v>24</v>
      </c>
      <c r="E172">
        <v>55436.740726206997</v>
      </c>
      <c r="F172">
        <v>74.11</v>
      </c>
      <c r="G172">
        <v>-48.4238043599767</v>
      </c>
      <c r="H172">
        <v>1.7145656721375999</v>
      </c>
      <c r="I172">
        <v>-24.778596854575099</v>
      </c>
      <c r="J172">
        <v>1.5214540995085899</v>
      </c>
      <c r="K172">
        <v>75.722422606251698</v>
      </c>
      <c r="L172">
        <v>78.729275712892701</v>
      </c>
      <c r="M172">
        <v>55.222183572729101</v>
      </c>
      <c r="N172">
        <v>0.76465724133941104</v>
      </c>
      <c r="O172">
        <v>35.879098637160901</v>
      </c>
      <c r="P172">
        <v>5.2250461451086103</v>
      </c>
      <c r="Q172">
        <v>4.8238767355326999E-2</v>
      </c>
    </row>
    <row r="173" spans="1:17" x14ac:dyDescent="0.3">
      <c r="A173" t="s">
        <v>428</v>
      </c>
      <c r="B173" t="s">
        <v>429</v>
      </c>
      <c r="C173" t="s">
        <v>10301</v>
      </c>
      <c r="D173" t="s">
        <v>405</v>
      </c>
      <c r="E173">
        <v>55301.281957350002</v>
      </c>
      <c r="F173">
        <v>2860.65</v>
      </c>
      <c r="G173">
        <v>-8.8148777149094908</v>
      </c>
      <c r="H173">
        <v>-10.565027632489899</v>
      </c>
      <c r="I173">
        <v>11.8536978302376</v>
      </c>
      <c r="J173">
        <v>-1.4358376101405801</v>
      </c>
      <c r="K173">
        <v>3017.5674631443198</v>
      </c>
      <c r="L173">
        <v>2750.2119852447399</v>
      </c>
      <c r="M173">
        <v>37.293934778551296</v>
      </c>
      <c r="N173">
        <v>1.03514213352498</v>
      </c>
      <c r="O173">
        <v>17.980179329872499</v>
      </c>
      <c r="P173">
        <v>30.397027987965998</v>
      </c>
      <c r="Q173">
        <v>-1.0599585188667E-2</v>
      </c>
    </row>
    <row r="174" spans="1:17" x14ac:dyDescent="0.3">
      <c r="A174" t="s">
        <v>430</v>
      </c>
      <c r="B174" t="s">
        <v>431</v>
      </c>
      <c r="C174" t="s">
        <v>10309</v>
      </c>
      <c r="D174" t="s">
        <v>104</v>
      </c>
      <c r="E174">
        <v>55267.69845905</v>
      </c>
      <c r="F174">
        <v>125.3</v>
      </c>
      <c r="G174">
        <v>7.5717085161179103</v>
      </c>
      <c r="H174">
        <v>105.59951464209099</v>
      </c>
      <c r="I174">
        <v>24.333016678960899</v>
      </c>
      <c r="J174">
        <v>-10.8954247084224</v>
      </c>
      <c r="O174">
        <v>25.618515562649598</v>
      </c>
      <c r="P174">
        <v>64.868421052631504</v>
      </c>
    </row>
    <row r="175" spans="1:17" x14ac:dyDescent="0.3">
      <c r="A175" t="s">
        <v>432</v>
      </c>
      <c r="B175" t="s">
        <v>433</v>
      </c>
      <c r="C175" t="s">
        <v>10297</v>
      </c>
      <c r="D175" t="s">
        <v>186</v>
      </c>
      <c r="E175">
        <v>55151.277375040001</v>
      </c>
      <c r="F175">
        <v>16990.150000000001</v>
      </c>
      <c r="G175">
        <v>-26.3602141358677</v>
      </c>
      <c r="H175">
        <v>-1.82104312099665</v>
      </c>
      <c r="I175">
        <v>-9.9364215953169097</v>
      </c>
      <c r="J175">
        <v>-0.33833510141283701</v>
      </c>
      <c r="K175">
        <v>16816.3746541369</v>
      </c>
      <c r="L175">
        <v>16472.5876937225</v>
      </c>
      <c r="M175">
        <v>48.971337937892898</v>
      </c>
      <c r="N175">
        <v>0.74590317103092996</v>
      </c>
      <c r="O175">
        <v>13.300942016403599</v>
      </c>
      <c r="P175">
        <v>10.7181956807903</v>
      </c>
      <c r="Q175">
        <v>-2.0786471041226998E-2</v>
      </c>
    </row>
    <row r="176" spans="1:17" x14ac:dyDescent="0.3">
      <c r="A176" t="s">
        <v>434</v>
      </c>
      <c r="B176" t="s">
        <v>435</v>
      </c>
      <c r="C176" t="s">
        <v>10305</v>
      </c>
      <c r="D176" t="s">
        <v>317</v>
      </c>
      <c r="E176">
        <v>54119.662657699999</v>
      </c>
      <c r="F176">
        <v>2057.15</v>
      </c>
      <c r="G176">
        <v>355.301036922028</v>
      </c>
      <c r="H176">
        <v>-17.045341406570699</v>
      </c>
      <c r="I176">
        <v>126.368876230073</v>
      </c>
      <c r="J176">
        <v>-7.1574390643784396</v>
      </c>
      <c r="K176">
        <v>2245.74041713625</v>
      </c>
      <c r="L176">
        <v>1527.3603304817</v>
      </c>
      <c r="M176">
        <v>26.857252668934098</v>
      </c>
      <c r="N176">
        <v>0.38516694761977899</v>
      </c>
      <c r="O176">
        <v>44.833872104610698</v>
      </c>
      <c r="P176">
        <v>393.67650587952897</v>
      </c>
      <c r="Q176">
        <v>0.223912066299678</v>
      </c>
    </row>
    <row r="177" spans="1:17" x14ac:dyDescent="0.3">
      <c r="A177" t="s">
        <v>436</v>
      </c>
      <c r="B177" t="s">
        <v>437</v>
      </c>
      <c r="C177" t="s">
        <v>10295</v>
      </c>
      <c r="D177" t="s">
        <v>34</v>
      </c>
      <c r="E177">
        <v>53525.716100562</v>
      </c>
      <c r="F177">
        <v>117.57</v>
      </c>
      <c r="G177">
        <v>5.4747983754036298</v>
      </c>
      <c r="H177">
        <v>0.492694444021682</v>
      </c>
      <c r="I177">
        <v>-27.051481967068899</v>
      </c>
      <c r="J177">
        <v>1.1900605583202499</v>
      </c>
      <c r="K177">
        <v>121.830912663066</v>
      </c>
      <c r="L177">
        <v>120.928487289118</v>
      </c>
      <c r="M177">
        <v>41.309758308131599</v>
      </c>
      <c r="N177">
        <v>0.45581515692810998</v>
      </c>
      <c r="O177">
        <v>34.345496300076498</v>
      </c>
      <c r="P177">
        <v>37.912023460410502</v>
      </c>
      <c r="Q177">
        <v>7.516899629663E-2</v>
      </c>
    </row>
    <row r="178" spans="1:17" x14ac:dyDescent="0.3">
      <c r="A178" t="s">
        <v>438</v>
      </c>
      <c r="B178" t="s">
        <v>439</v>
      </c>
      <c r="C178" t="s">
        <v>10297</v>
      </c>
      <c r="D178" t="s">
        <v>258</v>
      </c>
      <c r="E178">
        <v>53093.875944945001</v>
      </c>
      <c r="F178">
        <v>2008.05</v>
      </c>
      <c r="G178">
        <v>2.3942889004471901</v>
      </c>
      <c r="H178">
        <v>-6.6628760262275701</v>
      </c>
      <c r="I178">
        <v>4.5892076771524</v>
      </c>
      <c r="J178">
        <v>-0.71095451856550296</v>
      </c>
      <c r="K178">
        <v>1990.7104729717601</v>
      </c>
      <c r="L178">
        <v>1862.73068577554</v>
      </c>
      <c r="M178">
        <v>56.821242435267997</v>
      </c>
      <c r="N178">
        <v>0.88615104211470996</v>
      </c>
      <c r="O178">
        <v>8.6850427031199295</v>
      </c>
      <c r="P178">
        <v>33.425249169435197</v>
      </c>
      <c r="Q178">
        <v>-5.7975531728370003E-3</v>
      </c>
    </row>
    <row r="179" spans="1:17" x14ac:dyDescent="0.3">
      <c r="A179" t="s">
        <v>440</v>
      </c>
      <c r="B179" t="s">
        <v>441</v>
      </c>
      <c r="C179" t="s">
        <v>10295</v>
      </c>
      <c r="D179" t="s">
        <v>34</v>
      </c>
      <c r="E179">
        <v>53066.582747815999</v>
      </c>
      <c r="F179">
        <v>61.13</v>
      </c>
      <c r="G179">
        <v>41.654008410313402</v>
      </c>
      <c r="H179">
        <v>-5.3503622716485202</v>
      </c>
      <c r="I179">
        <v>-18.866271024117999</v>
      </c>
      <c r="J179">
        <v>1.26567914951887</v>
      </c>
      <c r="K179">
        <v>61.738842293953198</v>
      </c>
      <c r="L179">
        <v>57.487399106765601</v>
      </c>
      <c r="M179">
        <v>58.6938143864718</v>
      </c>
      <c r="N179">
        <v>0.33789489080596102</v>
      </c>
      <c r="O179">
        <v>25.797480778668401</v>
      </c>
      <c r="P179">
        <v>79.266862170087904</v>
      </c>
      <c r="Q179">
        <v>0.111813395778423</v>
      </c>
    </row>
    <row r="180" spans="1:17" x14ac:dyDescent="0.3">
      <c r="A180" t="s">
        <v>442</v>
      </c>
      <c r="B180" t="s">
        <v>443</v>
      </c>
      <c r="C180" t="s">
        <v>10305</v>
      </c>
      <c r="D180" t="s">
        <v>444</v>
      </c>
      <c r="E180">
        <v>53025.628441554902</v>
      </c>
      <c r="F180">
        <v>1973.95</v>
      </c>
      <c r="G180">
        <v>-30.560332912691599</v>
      </c>
      <c r="H180">
        <v>-11.8555601346938</v>
      </c>
      <c r="I180">
        <v>-18.3584927772337</v>
      </c>
      <c r="J180">
        <v>0.63834067437856901</v>
      </c>
      <c r="K180">
        <v>2106.9661547402502</v>
      </c>
      <c r="L180">
        <v>2046.0515549203101</v>
      </c>
      <c r="M180">
        <v>49.180758104703202</v>
      </c>
      <c r="N180">
        <v>1.56966821287294</v>
      </c>
      <c r="O180">
        <v>24.3192583398768</v>
      </c>
      <c r="P180">
        <v>13.4454022988505</v>
      </c>
      <c r="Q180">
        <v>8.1349362061000001E-4</v>
      </c>
    </row>
    <row r="181" spans="1:17" x14ac:dyDescent="0.3">
      <c r="A181" t="s">
        <v>445</v>
      </c>
      <c r="B181" t="s">
        <v>446</v>
      </c>
      <c r="C181" t="s">
        <v>10300</v>
      </c>
      <c r="D181" t="s">
        <v>101</v>
      </c>
      <c r="E181">
        <v>52509.923128349998</v>
      </c>
      <c r="F181">
        <v>133.62</v>
      </c>
      <c r="G181">
        <v>89.951094481030196</v>
      </c>
      <c r="H181">
        <v>-15.817826636789601</v>
      </c>
      <c r="I181">
        <v>-2.0311605380741899</v>
      </c>
      <c r="J181">
        <v>-7.7328885501576501</v>
      </c>
      <c r="K181">
        <v>139.20808328448999</v>
      </c>
      <c r="L181">
        <v>119.39838403582399</v>
      </c>
      <c r="M181">
        <v>32.4238804920831</v>
      </c>
      <c r="N181">
        <v>0.77514056260826603</v>
      </c>
      <c r="O181">
        <v>27.6006585840443</v>
      </c>
      <c r="P181">
        <v>136.07773851590099</v>
      </c>
      <c r="Q181">
        <v>0.18457878737453401</v>
      </c>
    </row>
    <row r="182" spans="1:17" x14ac:dyDescent="0.3">
      <c r="A182" t="s">
        <v>447</v>
      </c>
      <c r="B182" t="s">
        <v>448</v>
      </c>
      <c r="C182" t="s">
        <v>10308</v>
      </c>
      <c r="D182" t="s">
        <v>386</v>
      </c>
      <c r="E182">
        <v>51646.56653923</v>
      </c>
      <c r="F182">
        <v>1753.7</v>
      </c>
      <c r="G182">
        <v>31.041750227440801</v>
      </c>
      <c r="H182">
        <v>6.1492584247928797</v>
      </c>
      <c r="I182">
        <v>51.9890165617321</v>
      </c>
      <c r="J182">
        <v>-2.4526063388668899</v>
      </c>
      <c r="K182">
        <v>1608.0678652020199</v>
      </c>
      <c r="L182">
        <v>1339.60690963246</v>
      </c>
      <c r="M182">
        <v>60.991742225686799</v>
      </c>
      <c r="N182">
        <v>0.79416402446426404</v>
      </c>
      <c r="O182">
        <v>2.01288703883217</v>
      </c>
      <c r="P182">
        <v>72.091653991462593</v>
      </c>
      <c r="Q182">
        <v>0.11568911993093201</v>
      </c>
    </row>
    <row r="183" spans="1:17" x14ac:dyDescent="0.3">
      <c r="A183" t="s">
        <v>449</v>
      </c>
      <c r="B183" t="s">
        <v>450</v>
      </c>
      <c r="C183" t="s">
        <v>10305</v>
      </c>
      <c r="D183" t="s">
        <v>163</v>
      </c>
      <c r="E183">
        <v>50990.452734375001</v>
      </c>
      <c r="F183">
        <v>12031.25</v>
      </c>
      <c r="G183">
        <v>130.770057971395</v>
      </c>
      <c r="H183">
        <v>3.8666258850593702</v>
      </c>
      <c r="I183">
        <v>91.514011785580706</v>
      </c>
      <c r="J183">
        <v>0.47494827255272998</v>
      </c>
      <c r="K183">
        <v>11591.184519824399</v>
      </c>
      <c r="L183">
        <v>8863.7377697240699</v>
      </c>
      <c r="M183">
        <v>53.703654859222503</v>
      </c>
      <c r="N183">
        <v>0.48509077217851998</v>
      </c>
      <c r="O183">
        <v>19.538701298701199</v>
      </c>
      <c r="P183">
        <v>208.818244821479</v>
      </c>
      <c r="Q183">
        <v>0.161506053143876</v>
      </c>
    </row>
    <row r="184" spans="1:17" x14ac:dyDescent="0.3">
      <c r="A184" t="s">
        <v>451</v>
      </c>
      <c r="B184" t="s">
        <v>452</v>
      </c>
      <c r="C184" t="s">
        <v>10294</v>
      </c>
      <c r="D184" t="s">
        <v>21</v>
      </c>
      <c r="E184">
        <v>50108.20175634</v>
      </c>
      <c r="F184">
        <v>1846.6</v>
      </c>
      <c r="G184">
        <v>30.601825017953601</v>
      </c>
      <c r="H184">
        <v>0.215078995066074</v>
      </c>
      <c r="I184">
        <v>2.9788603474509499</v>
      </c>
      <c r="J184">
        <v>-1.5957705263681199</v>
      </c>
      <c r="K184">
        <v>1733.48776053099</v>
      </c>
      <c r="L184">
        <v>1526.7432240983601</v>
      </c>
      <c r="M184">
        <v>62.951930623728202</v>
      </c>
      <c r="N184">
        <v>0.57890211860729601</v>
      </c>
      <c r="O184">
        <v>4.4460088811870397</v>
      </c>
      <c r="P184">
        <v>77.899807321772599</v>
      </c>
      <c r="Q184">
        <v>0.192580604450518</v>
      </c>
    </row>
    <row r="185" spans="1:17" x14ac:dyDescent="0.3">
      <c r="A185" t="s">
        <v>453</v>
      </c>
      <c r="B185" t="s">
        <v>454</v>
      </c>
      <c r="C185" t="s">
        <v>10305</v>
      </c>
      <c r="D185" t="s">
        <v>253</v>
      </c>
      <c r="E185">
        <v>49955.026174334998</v>
      </c>
      <c r="F185">
        <v>4435.6499999999996</v>
      </c>
      <c r="G185">
        <v>33.280710484931703</v>
      </c>
      <c r="H185">
        <v>-10.364835614497601</v>
      </c>
      <c r="I185">
        <v>5.9199065243783098</v>
      </c>
      <c r="J185">
        <v>-0.95536418164966297</v>
      </c>
      <c r="K185">
        <v>4768.3817568921004</v>
      </c>
      <c r="L185">
        <v>4201.2677991415103</v>
      </c>
      <c r="M185">
        <v>43.6221582018077</v>
      </c>
      <c r="N185">
        <v>0.52138393401647398</v>
      </c>
      <c r="O185">
        <v>31.659396029894101</v>
      </c>
      <c r="P185">
        <v>77.408259174082502</v>
      </c>
      <c r="Q185">
        <v>0.12666229632272499</v>
      </c>
    </row>
    <row r="186" spans="1:17" x14ac:dyDescent="0.3">
      <c r="A186" t="s">
        <v>455</v>
      </c>
      <c r="B186" t="s">
        <v>456</v>
      </c>
      <c r="C186" t="s">
        <v>10299</v>
      </c>
      <c r="D186" t="s">
        <v>51</v>
      </c>
      <c r="E186">
        <v>49247.18111397</v>
      </c>
      <c r="F186">
        <v>2907.05</v>
      </c>
      <c r="G186">
        <v>75.953787297392395</v>
      </c>
      <c r="H186">
        <v>7.8468973709944398</v>
      </c>
      <c r="I186">
        <v>20.790909275224301</v>
      </c>
      <c r="J186">
        <v>-1.89423294090612</v>
      </c>
      <c r="K186">
        <v>2704.3617713697899</v>
      </c>
      <c r="L186">
        <v>2257.65018299439</v>
      </c>
      <c r="M186">
        <v>53.065470587725798</v>
      </c>
      <c r="N186">
        <v>0.88236745290371599</v>
      </c>
      <c r="O186">
        <v>6.2245231420168201</v>
      </c>
      <c r="P186">
        <v>109.887729684848</v>
      </c>
      <c r="Q186">
        <v>7.7482917614180996E-2</v>
      </c>
    </row>
    <row r="187" spans="1:17" x14ac:dyDescent="0.3">
      <c r="A187" t="s">
        <v>457</v>
      </c>
      <c r="B187" t="s">
        <v>458</v>
      </c>
      <c r="C187" t="s">
        <v>10297</v>
      </c>
      <c r="D187" t="s">
        <v>121</v>
      </c>
      <c r="E187">
        <v>49186.336806225001</v>
      </c>
      <c r="F187">
        <v>378.45</v>
      </c>
      <c r="G187">
        <v>-27.9752623826035</v>
      </c>
      <c r="H187">
        <v>15.116568454962101</v>
      </c>
      <c r="I187">
        <v>-18.1363409702411</v>
      </c>
      <c r="J187">
        <v>1.4917065467791399</v>
      </c>
      <c r="K187">
        <v>354.41984560256299</v>
      </c>
      <c r="L187">
        <v>357.10024013856798</v>
      </c>
      <c r="M187">
        <v>56.854449211339997</v>
      </c>
      <c r="N187">
        <v>1.34053207124522</v>
      </c>
      <c r="O187">
        <v>8.4687541286827894</v>
      </c>
      <c r="P187">
        <v>32.417774667599701</v>
      </c>
      <c r="Q187">
        <v>-2.9487086999299998E-4</v>
      </c>
    </row>
    <row r="188" spans="1:17" x14ac:dyDescent="0.3">
      <c r="A188" t="s">
        <v>459</v>
      </c>
      <c r="B188" t="s">
        <v>460</v>
      </c>
      <c r="C188" t="s">
        <v>10295</v>
      </c>
      <c r="D188" t="s">
        <v>24</v>
      </c>
      <c r="E188">
        <v>48689.228024206001</v>
      </c>
      <c r="F188">
        <v>198.73</v>
      </c>
      <c r="G188">
        <v>8.2842068397588395</v>
      </c>
      <c r="H188">
        <v>1.7674200980674899</v>
      </c>
      <c r="I188">
        <v>18.117583293517001</v>
      </c>
      <c r="J188">
        <v>-3.9203594259095702</v>
      </c>
      <c r="K188">
        <v>190.99201899673901</v>
      </c>
      <c r="L188">
        <v>167.24655135332901</v>
      </c>
      <c r="M188">
        <v>42.383030466565302</v>
      </c>
      <c r="N188">
        <v>0.63580293633027696</v>
      </c>
      <c r="O188">
        <v>3.9551149801237901</v>
      </c>
      <c r="P188">
        <v>44.794171220400699</v>
      </c>
      <c r="Q188">
        <v>0.122087487881105</v>
      </c>
    </row>
    <row r="189" spans="1:17" x14ac:dyDescent="0.3">
      <c r="A189" t="s">
        <v>461</v>
      </c>
      <c r="B189" t="s">
        <v>462</v>
      </c>
      <c r="C189" t="s">
        <v>10305</v>
      </c>
      <c r="D189" t="s">
        <v>89</v>
      </c>
      <c r="E189">
        <v>48078.337500000001</v>
      </c>
      <c r="F189">
        <v>1311.6</v>
      </c>
      <c r="G189">
        <v>104.29113006195</v>
      </c>
      <c r="H189">
        <v>-7.45490194599956</v>
      </c>
      <c r="I189">
        <v>26.012248306738002</v>
      </c>
      <c r="J189">
        <v>-2.8574136068045202</v>
      </c>
      <c r="K189">
        <v>1400.79824128417</v>
      </c>
      <c r="L189">
        <v>1114.40051940527</v>
      </c>
      <c r="M189">
        <v>35.657120118611303</v>
      </c>
      <c r="N189">
        <v>0.39902424723994401</v>
      </c>
      <c r="O189">
        <v>36.832875876791697</v>
      </c>
      <c r="P189">
        <v>191.46666666666599</v>
      </c>
      <c r="Q189">
        <v>0.189712063998102</v>
      </c>
    </row>
    <row r="190" spans="1:17" x14ac:dyDescent="0.3">
      <c r="A190" t="s">
        <v>463</v>
      </c>
      <c r="B190" t="s">
        <v>464</v>
      </c>
      <c r="C190" t="s">
        <v>10295</v>
      </c>
      <c r="D190" t="s">
        <v>54</v>
      </c>
      <c r="E190">
        <v>48063.721576249998</v>
      </c>
      <c r="F190">
        <v>4361.8999999999996</v>
      </c>
      <c r="G190">
        <v>38.574979999269203</v>
      </c>
      <c r="H190">
        <v>-4.6797370542519303</v>
      </c>
      <c r="I190">
        <v>-9.1605188205792292</v>
      </c>
      <c r="J190">
        <v>5.1768508492116201</v>
      </c>
      <c r="K190">
        <v>4284.0785146277904</v>
      </c>
      <c r="L190">
        <v>4021.0679376656699</v>
      </c>
      <c r="M190">
        <v>63.559376708411797</v>
      </c>
      <c r="N190">
        <v>0.47321626604828998</v>
      </c>
      <c r="O190">
        <v>14.583094523028899</v>
      </c>
      <c r="P190">
        <v>69.700624428579701</v>
      </c>
      <c r="Q190">
        <v>4.9792980329835999E-2</v>
      </c>
    </row>
    <row r="191" spans="1:17" x14ac:dyDescent="0.3">
      <c r="A191" t="s">
        <v>465</v>
      </c>
      <c r="B191" t="s">
        <v>466</v>
      </c>
      <c r="C191" t="s">
        <v>10294</v>
      </c>
      <c r="D191" t="s">
        <v>294</v>
      </c>
      <c r="E191">
        <v>47847.300234200004</v>
      </c>
      <c r="F191">
        <v>7683.05</v>
      </c>
      <c r="G191">
        <v>-25.629684989716999</v>
      </c>
      <c r="H191">
        <v>2.0653100638673099</v>
      </c>
      <c r="I191">
        <v>-13.3667971470182</v>
      </c>
      <c r="J191">
        <v>1.42317948859387</v>
      </c>
      <c r="K191">
        <v>7020.9891241974001</v>
      </c>
      <c r="L191">
        <v>7336.7400277039096</v>
      </c>
      <c r="M191">
        <v>89.773065782381806</v>
      </c>
      <c r="N191">
        <v>1.5311857908836</v>
      </c>
      <c r="O191">
        <v>19.744112038838701</v>
      </c>
      <c r="P191">
        <v>19.8379398552533</v>
      </c>
      <c r="Q191">
        <v>2.4820027367671998E-2</v>
      </c>
    </row>
    <row r="192" spans="1:17" x14ac:dyDescent="0.3">
      <c r="A192" t="s">
        <v>467</v>
      </c>
      <c r="B192" t="s">
        <v>468</v>
      </c>
      <c r="C192" t="s">
        <v>10299</v>
      </c>
      <c r="D192" t="s">
        <v>51</v>
      </c>
      <c r="E192">
        <v>47819.604915759999</v>
      </c>
      <c r="F192">
        <v>1694.6</v>
      </c>
      <c r="G192">
        <v>91.076880026984597</v>
      </c>
      <c r="H192">
        <v>18.0495861451985</v>
      </c>
      <c r="I192">
        <v>69.619321868172193</v>
      </c>
      <c r="J192">
        <v>5.0353400238367598</v>
      </c>
      <c r="K192">
        <v>1419.78112473035</v>
      </c>
      <c r="L192">
        <v>1108.7499090634401</v>
      </c>
      <c r="M192">
        <v>87.756076218852996</v>
      </c>
      <c r="N192">
        <v>1.43272123739331</v>
      </c>
      <c r="O192">
        <v>0.61371415083206704</v>
      </c>
      <c r="P192">
        <v>134.676637584822</v>
      </c>
      <c r="Q192">
        <v>0.153716780755388</v>
      </c>
    </row>
    <row r="193" spans="1:17" x14ac:dyDescent="0.3">
      <c r="A193" t="s">
        <v>469</v>
      </c>
      <c r="B193" t="s">
        <v>470</v>
      </c>
      <c r="C193" t="s">
        <v>10295</v>
      </c>
      <c r="D193" t="s">
        <v>54</v>
      </c>
      <c r="E193">
        <v>47082.454936424998</v>
      </c>
      <c r="F193">
        <v>633.45000000000005</v>
      </c>
      <c r="G193">
        <v>-44.078252539743097</v>
      </c>
      <c r="H193">
        <v>-0.77953118781714603</v>
      </c>
      <c r="I193">
        <v>-4.9969452524797697</v>
      </c>
      <c r="J193">
        <v>8.9783431260649305E-2</v>
      </c>
      <c r="K193">
        <v>636.39509918638805</v>
      </c>
      <c r="L193">
        <v>651.87738460641299</v>
      </c>
      <c r="M193">
        <v>58.2770686005017</v>
      </c>
      <c r="N193">
        <v>0.62892536677665001</v>
      </c>
      <c r="O193">
        <v>28.407924855947499</v>
      </c>
      <c r="P193">
        <v>14.403106375293399</v>
      </c>
      <c r="Q193">
        <v>-2.4074677372252998E-2</v>
      </c>
    </row>
    <row r="194" spans="1:17" x14ac:dyDescent="0.3">
      <c r="A194" t="s">
        <v>471</v>
      </c>
      <c r="B194" t="s">
        <v>472</v>
      </c>
      <c r="C194" t="s">
        <v>628</v>
      </c>
      <c r="D194" t="s">
        <v>473</v>
      </c>
      <c r="E194">
        <v>46749.734020529999</v>
      </c>
      <c r="F194">
        <v>41913.449999999997</v>
      </c>
      <c r="G194">
        <v>-24.008393420731299</v>
      </c>
      <c r="H194">
        <v>-0.247148743813106</v>
      </c>
      <c r="I194">
        <v>3.2235646781724099</v>
      </c>
      <c r="J194">
        <v>-0.48260768602402698</v>
      </c>
      <c r="K194">
        <v>40252.466805783602</v>
      </c>
      <c r="L194">
        <v>38401.868920266497</v>
      </c>
      <c r="M194">
        <v>59.371355619623799</v>
      </c>
      <c r="N194">
        <v>0.56180099291360897</v>
      </c>
      <c r="O194">
        <v>2.40626815497173</v>
      </c>
      <c r="P194">
        <v>26.741417082828701</v>
      </c>
      <c r="Q194">
        <v>-5.8014871420639996E-3</v>
      </c>
    </row>
    <row r="195" spans="1:17" x14ac:dyDescent="0.3">
      <c r="A195" t="s">
        <v>474</v>
      </c>
      <c r="B195" t="s">
        <v>475</v>
      </c>
      <c r="C195" t="s">
        <v>10305</v>
      </c>
      <c r="D195" t="s">
        <v>133</v>
      </c>
      <c r="E195">
        <v>46160.972676390003</v>
      </c>
      <c r="F195">
        <v>52209.3</v>
      </c>
      <c r="G195">
        <v>-0.31683784420189198</v>
      </c>
      <c r="H195">
        <v>-4.0908986940384402</v>
      </c>
      <c r="I195">
        <v>23.908623231831299</v>
      </c>
      <c r="J195">
        <v>-1.2515802221665</v>
      </c>
      <c r="K195">
        <v>52811.713769003502</v>
      </c>
      <c r="L195">
        <v>46892.630862686601</v>
      </c>
      <c r="M195">
        <v>49.133512273801898</v>
      </c>
      <c r="N195">
        <v>0.93292315539474302</v>
      </c>
      <c r="O195">
        <v>14.910561911383599</v>
      </c>
      <c r="P195">
        <v>49.264531401435697</v>
      </c>
      <c r="Q195">
        <v>3.99965009838E-4</v>
      </c>
    </row>
    <row r="196" spans="1:17" x14ac:dyDescent="0.3">
      <c r="A196" t="s">
        <v>476</v>
      </c>
      <c r="B196" t="s">
        <v>477</v>
      </c>
      <c r="C196" t="s">
        <v>10295</v>
      </c>
      <c r="D196" t="s">
        <v>412</v>
      </c>
      <c r="E196">
        <v>45484.317567259997</v>
      </c>
      <c r="F196">
        <v>760.1</v>
      </c>
      <c r="G196">
        <v>221.510222903542</v>
      </c>
      <c r="H196">
        <v>14.2560094838932</v>
      </c>
      <c r="I196">
        <v>70.635986648821003</v>
      </c>
      <c r="J196">
        <v>8.7653529916584692</v>
      </c>
      <c r="K196">
        <v>611.92499710947504</v>
      </c>
      <c r="L196">
        <v>490.43918438665298</v>
      </c>
      <c r="M196">
        <v>84.253470439644602</v>
      </c>
      <c r="N196">
        <v>1.5372855710125699</v>
      </c>
      <c r="O196">
        <v>1.9602683857387</v>
      </c>
      <c r="P196">
        <v>261.39308213479097</v>
      </c>
      <c r="Q196">
        <v>0.13419178629464301</v>
      </c>
    </row>
    <row r="197" spans="1:17" x14ac:dyDescent="0.3">
      <c r="A197" t="s">
        <v>478</v>
      </c>
      <c r="B197" t="s">
        <v>479</v>
      </c>
      <c r="C197" t="s">
        <v>10295</v>
      </c>
      <c r="D197" t="s">
        <v>246</v>
      </c>
      <c r="E197">
        <v>44288.304605370002</v>
      </c>
      <c r="F197">
        <v>699.9</v>
      </c>
      <c r="G197">
        <v>95.084956610647296</v>
      </c>
      <c r="H197">
        <v>9.0773798059011597</v>
      </c>
      <c r="I197">
        <v>21.125948010356801</v>
      </c>
      <c r="J197">
        <v>-0.15163607248237601</v>
      </c>
      <c r="K197">
        <v>651.40469049765102</v>
      </c>
      <c r="L197">
        <v>547.86696546177802</v>
      </c>
      <c r="M197">
        <v>57.768948216828903</v>
      </c>
      <c r="N197">
        <v>1.2939100972995901</v>
      </c>
      <c r="O197">
        <v>5.6508072581797402</v>
      </c>
      <c r="P197">
        <v>126.212023270846</v>
      </c>
      <c r="Q197">
        <v>5.2534416102460998E-2</v>
      </c>
    </row>
    <row r="198" spans="1:17" x14ac:dyDescent="0.3">
      <c r="A198" t="s">
        <v>480</v>
      </c>
      <c r="B198" t="s">
        <v>481</v>
      </c>
      <c r="C198" t="s">
        <v>6655</v>
      </c>
      <c r="D198" t="s">
        <v>80</v>
      </c>
      <c r="E198">
        <v>44004.189338789998</v>
      </c>
      <c r="F198">
        <v>2343.3000000000002</v>
      </c>
      <c r="G198">
        <v>-11.7831304608106</v>
      </c>
      <c r="H198">
        <v>-11.2982866741511</v>
      </c>
      <c r="I198">
        <v>-25.445871016133399</v>
      </c>
      <c r="J198">
        <v>-2.84244956563635</v>
      </c>
      <c r="K198">
        <v>2480.0741372694201</v>
      </c>
      <c r="L198">
        <v>2412.7038893558301</v>
      </c>
      <c r="M198">
        <v>43.631763331814199</v>
      </c>
      <c r="N198">
        <v>0.60295656515015394</v>
      </c>
      <c r="O198">
        <v>21.367302522084199</v>
      </c>
      <c r="P198">
        <v>29.966722129783701</v>
      </c>
      <c r="Q198">
        <v>-5.0656623520556998E-2</v>
      </c>
    </row>
    <row r="199" spans="1:17" x14ac:dyDescent="0.3">
      <c r="A199" t="s">
        <v>482</v>
      </c>
      <c r="B199" t="s">
        <v>483</v>
      </c>
      <c r="C199" t="s">
        <v>10295</v>
      </c>
      <c r="D199" t="s">
        <v>34</v>
      </c>
      <c r="E199">
        <v>43734.563594464002</v>
      </c>
      <c r="F199">
        <v>61.76</v>
      </c>
      <c r="G199">
        <v>26.9326266744579</v>
      </c>
      <c r="H199">
        <v>-7.1912408616706802</v>
      </c>
      <c r="I199">
        <v>-11.1431427790901</v>
      </c>
      <c r="J199">
        <v>-0.26711454080906299</v>
      </c>
      <c r="K199">
        <v>64.032605936004003</v>
      </c>
      <c r="L199">
        <v>58.375526796026698</v>
      </c>
      <c r="M199">
        <v>40.291897493962402</v>
      </c>
      <c r="N199">
        <v>0.39862732766958803</v>
      </c>
      <c r="O199">
        <v>19.009067357512901</v>
      </c>
      <c r="P199">
        <v>63.602649006622499</v>
      </c>
      <c r="Q199">
        <v>0.14868779969245599</v>
      </c>
    </row>
    <row r="200" spans="1:17" x14ac:dyDescent="0.3">
      <c r="A200" t="s">
        <v>484</v>
      </c>
      <c r="B200" t="s">
        <v>485</v>
      </c>
      <c r="C200" t="s">
        <v>10295</v>
      </c>
      <c r="D200" t="s">
        <v>37</v>
      </c>
      <c r="E200">
        <v>43630.8</v>
      </c>
      <c r="F200">
        <v>264.75</v>
      </c>
      <c r="G200">
        <v>73.835203792771097</v>
      </c>
      <c r="H200">
        <v>-0.61297793069501905</v>
      </c>
      <c r="I200">
        <v>-13.3961258413715</v>
      </c>
      <c r="J200">
        <v>7.9105525409675996</v>
      </c>
      <c r="K200">
        <v>257.93975311471098</v>
      </c>
      <c r="L200">
        <v>229.26444541756399</v>
      </c>
      <c r="M200">
        <v>55.095121293089598</v>
      </c>
      <c r="N200">
        <v>0.59692548931849199</v>
      </c>
      <c r="O200">
        <v>22.6440037771482</v>
      </c>
      <c r="P200">
        <v>114.28571428571399</v>
      </c>
      <c r="Q200">
        <v>4.6132189219539002E-2</v>
      </c>
    </row>
    <row r="201" spans="1:17" x14ac:dyDescent="0.3">
      <c r="A201" t="s">
        <v>486</v>
      </c>
      <c r="B201" t="s">
        <v>487</v>
      </c>
      <c r="C201" t="s">
        <v>10308</v>
      </c>
      <c r="D201" t="s">
        <v>386</v>
      </c>
      <c r="E201">
        <v>43343.838229544999</v>
      </c>
      <c r="F201">
        <v>577.45000000000005</v>
      </c>
      <c r="G201">
        <v>-31.1345442665693</v>
      </c>
      <c r="H201">
        <v>6.7569687260948497</v>
      </c>
      <c r="I201">
        <v>4.9943881773173597</v>
      </c>
      <c r="J201">
        <v>1.7736906227397899</v>
      </c>
      <c r="K201">
        <v>551.22049985751596</v>
      </c>
      <c r="L201">
        <v>549.96022023148998</v>
      </c>
      <c r="M201">
        <v>65.357898400340204</v>
      </c>
      <c r="N201">
        <v>0.73921359430883404</v>
      </c>
      <c r="O201">
        <v>10.6675902675556</v>
      </c>
      <c r="P201">
        <v>28.952657436355501</v>
      </c>
      <c r="Q201">
        <v>-0.10819214525505499</v>
      </c>
    </row>
    <row r="202" spans="1:17" x14ac:dyDescent="0.3">
      <c r="A202" t="s">
        <v>488</v>
      </c>
      <c r="B202" t="s">
        <v>489</v>
      </c>
      <c r="C202" t="s">
        <v>10303</v>
      </c>
      <c r="D202" t="s">
        <v>490</v>
      </c>
      <c r="E202">
        <v>43191.214676759999</v>
      </c>
      <c r="F202">
        <v>656.9</v>
      </c>
      <c r="G202">
        <v>5.1238391508394701</v>
      </c>
      <c r="H202">
        <v>11.3947300646972</v>
      </c>
      <c r="I202">
        <v>21.968359532497601</v>
      </c>
      <c r="J202">
        <v>-1.41955576116199</v>
      </c>
      <c r="K202">
        <v>588.90764515743297</v>
      </c>
      <c r="L202">
        <v>531.88633440009403</v>
      </c>
      <c r="M202">
        <v>66.096607710390899</v>
      </c>
      <c r="N202">
        <v>1.25142350510029</v>
      </c>
      <c r="O202">
        <v>0.94382706652458204</v>
      </c>
      <c r="P202">
        <v>56.014725092031803</v>
      </c>
      <c r="Q202">
        <v>-7.6967205707348996E-2</v>
      </c>
    </row>
    <row r="203" spans="1:17" x14ac:dyDescent="0.3">
      <c r="A203" t="s">
        <v>491</v>
      </c>
      <c r="B203" t="s">
        <v>492</v>
      </c>
      <c r="C203" t="s">
        <v>10309</v>
      </c>
      <c r="D203" t="s">
        <v>163</v>
      </c>
      <c r="E203">
        <v>43017.098112674998</v>
      </c>
      <c r="F203">
        <v>1680.05</v>
      </c>
      <c r="G203">
        <v>355.04427250183898</v>
      </c>
      <c r="H203">
        <v>12.8888018041346</v>
      </c>
      <c r="I203">
        <v>80.374247173018802</v>
      </c>
      <c r="J203">
        <v>-3.7119401554459901</v>
      </c>
      <c r="K203">
        <v>1594.6476370023699</v>
      </c>
      <c r="L203">
        <v>1120.23643315103</v>
      </c>
      <c r="M203">
        <v>46.501190726973803</v>
      </c>
      <c r="N203">
        <v>1.49956115160286</v>
      </c>
      <c r="O203">
        <v>12.4906996815571</v>
      </c>
      <c r="P203">
        <v>450.83606557376999</v>
      </c>
      <c r="Q203">
        <v>0.236320455697375</v>
      </c>
    </row>
    <row r="204" spans="1:17" x14ac:dyDescent="0.3">
      <c r="A204" t="s">
        <v>493</v>
      </c>
      <c r="B204" t="s">
        <v>494</v>
      </c>
      <c r="C204" t="s">
        <v>10294</v>
      </c>
      <c r="D204" t="s">
        <v>21</v>
      </c>
      <c r="E204">
        <v>42540.43039845</v>
      </c>
      <c r="F204">
        <v>1048.6500000000001</v>
      </c>
      <c r="G204">
        <v>-49.951924920100097</v>
      </c>
      <c r="H204">
        <v>3.0391985363263698</v>
      </c>
      <c r="I204">
        <v>-17.612717833437301</v>
      </c>
      <c r="J204">
        <v>1.80914253544801</v>
      </c>
      <c r="K204">
        <v>1013.63341352567</v>
      </c>
      <c r="M204">
        <v>74.9941396489222</v>
      </c>
      <c r="N204">
        <v>2.84773885566532</v>
      </c>
      <c r="O204">
        <v>33.504982596671802</v>
      </c>
      <c r="P204">
        <v>8.0971033914029498</v>
      </c>
    </row>
    <row r="205" spans="1:17" x14ac:dyDescent="0.3">
      <c r="A205" t="s">
        <v>495</v>
      </c>
      <c r="B205" t="s">
        <v>496</v>
      </c>
      <c r="C205" t="s">
        <v>10301</v>
      </c>
      <c r="D205" t="s">
        <v>497</v>
      </c>
      <c r="E205">
        <v>42325.75</v>
      </c>
      <c r="F205">
        <v>497.95</v>
      </c>
      <c r="G205">
        <v>60.893728378105301</v>
      </c>
      <c r="H205">
        <v>-8.6099340059706009</v>
      </c>
      <c r="I205">
        <v>38.687294782416998</v>
      </c>
      <c r="J205">
        <v>-1.5514582285646901</v>
      </c>
      <c r="K205">
        <v>513.11949161311895</v>
      </c>
      <c r="L205">
        <v>423.51428573103499</v>
      </c>
      <c r="M205">
        <v>44.3160280355889</v>
      </c>
      <c r="N205">
        <v>0.411309159704973</v>
      </c>
      <c r="O205">
        <v>24.580781202931998</v>
      </c>
      <c r="P205">
        <v>106.01985932974701</v>
      </c>
      <c r="Q205">
        <v>0.132063328098631</v>
      </c>
    </row>
    <row r="206" spans="1:17" x14ac:dyDescent="0.3">
      <c r="A206" t="s">
        <v>498</v>
      </c>
      <c r="B206" t="s">
        <v>499</v>
      </c>
      <c r="C206" t="s">
        <v>10299</v>
      </c>
      <c r="D206" t="s">
        <v>500</v>
      </c>
      <c r="E206">
        <v>42292.984479749997</v>
      </c>
      <c r="F206">
        <v>353.25</v>
      </c>
      <c r="G206">
        <v>6.0990182776321404</v>
      </c>
      <c r="H206">
        <v>-4.6158465319852997</v>
      </c>
      <c r="I206">
        <v>16.361973367256098</v>
      </c>
      <c r="J206">
        <v>0.62052992481705305</v>
      </c>
      <c r="K206">
        <v>342.295403618705</v>
      </c>
      <c r="L206">
        <v>304.81992805144</v>
      </c>
      <c r="M206">
        <v>58.424421934254603</v>
      </c>
      <c r="N206">
        <v>0.505234560245438</v>
      </c>
      <c r="O206">
        <v>6.6666666666666599</v>
      </c>
      <c r="P206">
        <v>62.413793103448199</v>
      </c>
      <c r="Q206">
        <v>-3.5276489393352997E-2</v>
      </c>
    </row>
    <row r="207" spans="1:17" x14ac:dyDescent="0.3">
      <c r="A207" t="s">
        <v>501</v>
      </c>
      <c r="B207" t="s">
        <v>502</v>
      </c>
      <c r="C207" t="s">
        <v>10295</v>
      </c>
      <c r="D207" t="s">
        <v>54</v>
      </c>
      <c r="E207">
        <v>42131.496274703997</v>
      </c>
      <c r="F207">
        <v>169.02</v>
      </c>
      <c r="G207">
        <v>6.7080135355323698</v>
      </c>
      <c r="H207">
        <v>-5.3064227660721102</v>
      </c>
      <c r="I207">
        <v>-14.244121687270299</v>
      </c>
      <c r="J207">
        <v>-5.8755921235488201E-2</v>
      </c>
      <c r="K207">
        <v>171.64274392150199</v>
      </c>
      <c r="L207">
        <v>160.84473302488101</v>
      </c>
      <c r="M207">
        <v>52.897918878825003</v>
      </c>
      <c r="N207">
        <v>0.41985868418752298</v>
      </c>
      <c r="O207">
        <v>14.9272275470358</v>
      </c>
      <c r="P207">
        <v>38.939580764488198</v>
      </c>
      <c r="Q207">
        <v>8.3135838981163002E-2</v>
      </c>
    </row>
    <row r="208" spans="1:17" x14ac:dyDescent="0.3">
      <c r="A208" t="s">
        <v>503</v>
      </c>
      <c r="B208" t="s">
        <v>504</v>
      </c>
      <c r="C208" t="s">
        <v>10305</v>
      </c>
      <c r="D208" t="s">
        <v>505</v>
      </c>
      <c r="E208">
        <v>42121.4595746099</v>
      </c>
      <c r="F208">
        <v>3878.9</v>
      </c>
      <c r="G208">
        <v>-1.89924124640963</v>
      </c>
      <c r="H208">
        <v>-5.3337160672370496</v>
      </c>
      <c r="I208">
        <v>21.121194608174299</v>
      </c>
      <c r="J208">
        <v>1.00354104579231</v>
      </c>
      <c r="K208">
        <v>3876.0291185965598</v>
      </c>
      <c r="L208">
        <v>3448.6682962636701</v>
      </c>
      <c r="M208">
        <v>63.194250247372104</v>
      </c>
      <c r="N208">
        <v>0.61856574632637296</v>
      </c>
      <c r="O208">
        <v>13.6804248627188</v>
      </c>
      <c r="P208">
        <v>46.4620148013895</v>
      </c>
      <c r="Q208">
        <v>0.13338132414055701</v>
      </c>
    </row>
    <row r="209" spans="1:17" x14ac:dyDescent="0.3">
      <c r="A209" t="s">
        <v>506</v>
      </c>
      <c r="B209" t="s">
        <v>507</v>
      </c>
      <c r="C209" t="s">
        <v>10305</v>
      </c>
      <c r="D209" t="s">
        <v>253</v>
      </c>
      <c r="E209">
        <v>41974.922659249998</v>
      </c>
      <c r="F209">
        <v>4450.25</v>
      </c>
      <c r="G209">
        <v>-8.29020084164525</v>
      </c>
      <c r="H209">
        <v>3.0303030494086198</v>
      </c>
      <c r="I209">
        <v>6.51197180139176</v>
      </c>
      <c r="J209">
        <v>-5.4347715025836596</v>
      </c>
      <c r="K209">
        <v>4340.3050502594597</v>
      </c>
      <c r="L209">
        <v>3931.7888852256801</v>
      </c>
      <c r="M209">
        <v>44.646566952714402</v>
      </c>
      <c r="N209">
        <v>1.17769427724173</v>
      </c>
      <c r="O209">
        <v>11.2285826638952</v>
      </c>
      <c r="P209">
        <v>33.239023367913603</v>
      </c>
      <c r="Q209">
        <v>8.3575128430880996E-2</v>
      </c>
    </row>
    <row r="210" spans="1:17" x14ac:dyDescent="0.3">
      <c r="A210" t="s">
        <v>508</v>
      </c>
      <c r="B210" t="s">
        <v>509</v>
      </c>
      <c r="C210" t="s">
        <v>10301</v>
      </c>
      <c r="D210" t="s">
        <v>193</v>
      </c>
      <c r="E210">
        <v>41973.83553674</v>
      </c>
      <c r="F210">
        <v>715.7</v>
      </c>
      <c r="G210">
        <v>-8.5854755955969502</v>
      </c>
      <c r="H210">
        <v>-1.84508870575205</v>
      </c>
      <c r="I210">
        <v>-5.2874200286792901</v>
      </c>
      <c r="J210">
        <v>-1.4359207207993101</v>
      </c>
      <c r="K210">
        <v>674.59109944074305</v>
      </c>
      <c r="L210">
        <v>635.90379543154597</v>
      </c>
      <c r="M210">
        <v>68.642237462037201</v>
      </c>
      <c r="N210">
        <v>0.700180950999578</v>
      </c>
      <c r="O210">
        <v>6.8184993712449202</v>
      </c>
      <c r="P210">
        <v>46.629788977668497</v>
      </c>
      <c r="Q210">
        <v>1.4632712827639E-2</v>
      </c>
    </row>
    <row r="211" spans="1:17" x14ac:dyDescent="0.3">
      <c r="A211" t="s">
        <v>510</v>
      </c>
      <c r="B211" t="s">
        <v>511</v>
      </c>
      <c r="C211" t="s">
        <v>10293</v>
      </c>
      <c r="D211" t="s">
        <v>178</v>
      </c>
      <c r="E211">
        <v>41265.546043125003</v>
      </c>
      <c r="F211">
        <v>599.45000000000005</v>
      </c>
      <c r="G211">
        <v>1.65410684388163</v>
      </c>
      <c r="H211">
        <v>-9.4564267246488498</v>
      </c>
      <c r="I211">
        <v>-7.3528729039277199</v>
      </c>
      <c r="J211">
        <v>-3.51923876067521</v>
      </c>
      <c r="K211">
        <v>615.13853611982597</v>
      </c>
      <c r="L211">
        <v>563.82435753006496</v>
      </c>
      <c r="M211">
        <v>41.671225834641199</v>
      </c>
      <c r="N211">
        <v>0.78810178592829105</v>
      </c>
      <c r="O211">
        <v>14.6551005087997</v>
      </c>
      <c r="P211">
        <v>50.975947613650597</v>
      </c>
      <c r="Q211">
        <v>-6.3928169821119998E-2</v>
      </c>
    </row>
    <row r="212" spans="1:17" x14ac:dyDescent="0.3">
      <c r="A212" t="s">
        <v>512</v>
      </c>
      <c r="B212" t="s">
        <v>513</v>
      </c>
      <c r="C212" t="s">
        <v>10305</v>
      </c>
      <c r="D212" t="s">
        <v>514</v>
      </c>
      <c r="E212">
        <v>41031.428237029999</v>
      </c>
      <c r="F212">
        <v>4546.8500000000004</v>
      </c>
      <c r="G212">
        <v>44.560540365343499</v>
      </c>
      <c r="H212">
        <v>8.0324677958152808</v>
      </c>
      <c r="I212">
        <v>29.7636860304398</v>
      </c>
      <c r="J212">
        <v>5.4925660811081798</v>
      </c>
      <c r="K212">
        <v>4343.3856596093501</v>
      </c>
      <c r="L212">
        <v>3726.1506460986998</v>
      </c>
      <c r="M212">
        <v>58.1758599679684</v>
      </c>
      <c r="N212">
        <v>1.0371727416435199</v>
      </c>
      <c r="O212">
        <v>10.839372312699901</v>
      </c>
      <c r="P212">
        <v>95.892033949420494</v>
      </c>
      <c r="Q212">
        <v>0.238537595455316</v>
      </c>
    </row>
    <row r="213" spans="1:17" x14ac:dyDescent="0.3">
      <c r="A213" t="s">
        <v>515</v>
      </c>
      <c r="B213" t="s">
        <v>516</v>
      </c>
      <c r="C213" t="s">
        <v>10299</v>
      </c>
      <c r="D213" t="s">
        <v>283</v>
      </c>
      <c r="E213">
        <v>41016.876180840001</v>
      </c>
      <c r="F213">
        <v>543.29999999999995</v>
      </c>
      <c r="G213">
        <v>33.776660258617703</v>
      </c>
      <c r="H213">
        <v>7.4131567983133904</v>
      </c>
      <c r="I213">
        <v>13.3061964448659</v>
      </c>
      <c r="J213">
        <v>0.50016111048960998</v>
      </c>
      <c r="K213">
        <v>496.17013916944001</v>
      </c>
      <c r="L213">
        <v>439.44366204184701</v>
      </c>
      <c r="M213">
        <v>69.057294247531303</v>
      </c>
      <c r="N213">
        <v>1.0542813557733299</v>
      </c>
      <c r="O213">
        <v>3.61678630590835</v>
      </c>
      <c r="P213">
        <v>73.135755258126096</v>
      </c>
      <c r="Q213">
        <v>7.1671184869441004E-2</v>
      </c>
    </row>
    <row r="214" spans="1:17" x14ac:dyDescent="0.3">
      <c r="A214" t="s">
        <v>517</v>
      </c>
      <c r="B214" t="s">
        <v>518</v>
      </c>
      <c r="C214" t="s">
        <v>10309</v>
      </c>
      <c r="D214" t="s">
        <v>34</v>
      </c>
      <c r="E214">
        <v>40700.607614234999</v>
      </c>
      <c r="F214">
        <v>60.05</v>
      </c>
      <c r="G214">
        <v>42.244394888208603</v>
      </c>
      <c r="H214">
        <v>-7.0342371581063601</v>
      </c>
      <c r="I214">
        <v>-21.8652309332358</v>
      </c>
      <c r="J214">
        <v>0.12394177129987199</v>
      </c>
      <c r="K214">
        <v>61.2971350374658</v>
      </c>
      <c r="L214">
        <v>55.794644965374601</v>
      </c>
      <c r="M214">
        <v>44.660987646466502</v>
      </c>
      <c r="N214">
        <v>0.41170350229645802</v>
      </c>
      <c r="O214">
        <v>29.059117402164802</v>
      </c>
      <c r="P214">
        <v>76.358296622613807</v>
      </c>
      <c r="Q214">
        <v>0.11963562624917599</v>
      </c>
    </row>
    <row r="215" spans="1:17" x14ac:dyDescent="0.3">
      <c r="A215" t="s">
        <v>519</v>
      </c>
      <c r="B215" t="s">
        <v>520</v>
      </c>
      <c r="C215" t="s">
        <v>10302</v>
      </c>
      <c r="D215" t="s">
        <v>369</v>
      </c>
      <c r="E215">
        <v>40694.394414344999</v>
      </c>
      <c r="F215">
        <v>778.65</v>
      </c>
      <c r="G215">
        <v>13.896750772922699</v>
      </c>
      <c r="H215">
        <v>4.6319645539914402</v>
      </c>
      <c r="I215">
        <v>17.599600108337199</v>
      </c>
      <c r="J215">
        <v>0.37820725388453202</v>
      </c>
      <c r="K215">
        <v>736.57305397621406</v>
      </c>
      <c r="L215">
        <v>650.76299480327805</v>
      </c>
      <c r="M215">
        <v>64.832266057663503</v>
      </c>
      <c r="N215">
        <v>0.57329776156284296</v>
      </c>
      <c r="O215">
        <v>2.6134977204135401</v>
      </c>
      <c r="P215">
        <v>58.262195121951201</v>
      </c>
    </row>
    <row r="216" spans="1:17" x14ac:dyDescent="0.3">
      <c r="A216" t="s">
        <v>521</v>
      </c>
      <c r="B216" t="s">
        <v>522</v>
      </c>
      <c r="C216" t="s">
        <v>10295</v>
      </c>
      <c r="D216" t="s">
        <v>523</v>
      </c>
      <c r="E216">
        <v>40201.337840740001</v>
      </c>
      <c r="F216">
        <v>1104.2</v>
      </c>
      <c r="G216">
        <v>88.575344980696997</v>
      </c>
      <c r="H216">
        <v>7.7981756846665196</v>
      </c>
      <c r="I216">
        <v>30.419796778898899</v>
      </c>
      <c r="J216">
        <v>-1.17954919379728</v>
      </c>
      <c r="K216">
        <v>989.10346690139102</v>
      </c>
      <c r="L216">
        <v>794.69105257856199</v>
      </c>
      <c r="M216">
        <v>66.276417687930703</v>
      </c>
      <c r="N216">
        <v>0.93840542704061602</v>
      </c>
      <c r="O216">
        <v>10.034414055424699</v>
      </c>
      <c r="P216">
        <v>132.46315789473601</v>
      </c>
      <c r="Q216">
        <v>0.13621810076940399</v>
      </c>
    </row>
    <row r="217" spans="1:17" x14ac:dyDescent="0.3">
      <c r="A217" t="s">
        <v>524</v>
      </c>
      <c r="B217" t="s">
        <v>525</v>
      </c>
      <c r="C217" t="s">
        <v>10294</v>
      </c>
      <c r="D217" t="s">
        <v>21</v>
      </c>
      <c r="E217">
        <v>40190.671029470002</v>
      </c>
      <c r="F217">
        <v>6026.15</v>
      </c>
      <c r="G217">
        <v>-13.301501658431899</v>
      </c>
      <c r="H217">
        <v>-5.5686927599327403</v>
      </c>
      <c r="I217">
        <v>-21.660634468199</v>
      </c>
      <c r="J217">
        <v>-3.3794882781828002</v>
      </c>
      <c r="K217">
        <v>5851.4993170787802</v>
      </c>
      <c r="L217">
        <v>5581.5789592393303</v>
      </c>
      <c r="M217">
        <v>49.937892666166</v>
      </c>
      <c r="N217">
        <v>0.53074872009690799</v>
      </c>
      <c r="O217">
        <v>13.628933896434701</v>
      </c>
      <c r="P217">
        <v>40.559799405213099</v>
      </c>
      <c r="Q217">
        <v>-6.4653620423570004E-3</v>
      </c>
    </row>
    <row r="218" spans="1:17" x14ac:dyDescent="0.3">
      <c r="A218" t="s">
        <v>526</v>
      </c>
      <c r="B218" t="s">
        <v>527</v>
      </c>
      <c r="C218" t="s">
        <v>10298</v>
      </c>
      <c r="D218" t="s">
        <v>46</v>
      </c>
      <c r="E218">
        <v>39742.659</v>
      </c>
      <c r="F218">
        <v>65.81</v>
      </c>
      <c r="G218">
        <v>108.192207548509</v>
      </c>
      <c r="H218">
        <v>-3.7057261670686499</v>
      </c>
      <c r="I218">
        <v>-14.979837924014401</v>
      </c>
      <c r="J218">
        <v>0.736745350883522</v>
      </c>
      <c r="K218">
        <v>65.386693969382193</v>
      </c>
      <c r="L218">
        <v>58.267252702606498</v>
      </c>
      <c r="M218">
        <v>63.071615738347198</v>
      </c>
      <c r="N218">
        <v>0.229116337029035</v>
      </c>
      <c r="O218">
        <v>18.750949703692399</v>
      </c>
      <c r="P218">
        <v>142.39410681399599</v>
      </c>
      <c r="Q218">
        <v>0.12626492712663401</v>
      </c>
    </row>
    <row r="219" spans="1:17" x14ac:dyDescent="0.3">
      <c r="A219" t="s">
        <v>528</v>
      </c>
      <c r="B219" t="s">
        <v>529</v>
      </c>
      <c r="C219" t="s">
        <v>10305</v>
      </c>
      <c r="D219" t="s">
        <v>444</v>
      </c>
      <c r="E219">
        <v>39631.895362019997</v>
      </c>
      <c r="F219">
        <v>1428.05</v>
      </c>
      <c r="G219">
        <v>-44.245176397508402</v>
      </c>
      <c r="H219">
        <v>-3.3026766121345501</v>
      </c>
      <c r="I219">
        <v>-14.8893270489916</v>
      </c>
      <c r="J219">
        <v>-0.70944189965507798</v>
      </c>
      <c r="K219">
        <v>1479.6907198876199</v>
      </c>
      <c r="L219">
        <v>1511.3069817982901</v>
      </c>
      <c r="M219">
        <v>55.276498037402298</v>
      </c>
      <c r="N219">
        <v>0.91732306854883205</v>
      </c>
      <c r="O219">
        <v>26.046006792479201</v>
      </c>
      <c r="P219">
        <v>9.4291187739463602</v>
      </c>
      <c r="Q219">
        <v>4.8809259920125997E-2</v>
      </c>
    </row>
    <row r="220" spans="1:17" x14ac:dyDescent="0.3">
      <c r="A220" t="s">
        <v>530</v>
      </c>
      <c r="B220" t="s">
        <v>531</v>
      </c>
      <c r="C220" t="s">
        <v>10310</v>
      </c>
      <c r="D220" t="s">
        <v>532</v>
      </c>
      <c r="E220">
        <v>39275.666555000003</v>
      </c>
      <c r="F220">
        <v>34865</v>
      </c>
      <c r="G220">
        <v>-15.397622893256599</v>
      </c>
      <c r="H220">
        <v>-8.5060510184416902</v>
      </c>
      <c r="I220">
        <v>0.352256092748991</v>
      </c>
      <c r="J220">
        <v>-4.3413225448971797</v>
      </c>
      <c r="K220">
        <v>36599.642682926802</v>
      </c>
      <c r="L220">
        <v>33380.526964673401</v>
      </c>
      <c r="M220">
        <v>26.598032485532499</v>
      </c>
      <c r="N220">
        <v>0.45781964503676298</v>
      </c>
      <c r="O220">
        <v>17.1848558726516</v>
      </c>
      <c r="P220">
        <v>22.337840516931301</v>
      </c>
      <c r="Q220">
        <v>2.7460466977770999E-2</v>
      </c>
    </row>
    <row r="221" spans="1:17" x14ac:dyDescent="0.3">
      <c r="A221" t="s">
        <v>533</v>
      </c>
      <c r="B221" t="s">
        <v>534</v>
      </c>
      <c r="C221" t="s">
        <v>10295</v>
      </c>
      <c r="D221" t="s">
        <v>54</v>
      </c>
      <c r="E221">
        <v>38927.430032819997</v>
      </c>
      <c r="F221">
        <v>315.35000000000002</v>
      </c>
      <c r="G221">
        <v>-22.080343761826601</v>
      </c>
      <c r="H221">
        <v>4.6463838215423801</v>
      </c>
      <c r="I221">
        <v>-4.5964571560996497</v>
      </c>
      <c r="J221">
        <v>0.72151482120291899</v>
      </c>
      <c r="K221">
        <v>296.98015703814701</v>
      </c>
      <c r="L221">
        <v>285.391021966621</v>
      </c>
      <c r="M221">
        <v>65.288745776418395</v>
      </c>
      <c r="N221">
        <v>0.83273612798500996</v>
      </c>
      <c r="O221">
        <v>1.30014269858886</v>
      </c>
      <c r="P221">
        <v>32.862860754160501</v>
      </c>
      <c r="Q221">
        <v>6.7447465231956993E-2</v>
      </c>
    </row>
    <row r="222" spans="1:17" x14ac:dyDescent="0.3">
      <c r="A222" t="s">
        <v>535</v>
      </c>
      <c r="B222" t="s">
        <v>536</v>
      </c>
      <c r="C222" t="s">
        <v>10308</v>
      </c>
      <c r="D222" t="s">
        <v>297</v>
      </c>
      <c r="E222">
        <v>38450.562188309901</v>
      </c>
      <c r="F222">
        <v>2819.1</v>
      </c>
      <c r="G222">
        <v>8.4708280958673701</v>
      </c>
      <c r="H222">
        <v>-5.3100792424104801</v>
      </c>
      <c r="I222">
        <v>10.389778975853201</v>
      </c>
      <c r="J222">
        <v>-4.9820052729251998</v>
      </c>
      <c r="K222">
        <v>2796.8567013325201</v>
      </c>
      <c r="L222">
        <v>2467.7650403479201</v>
      </c>
      <c r="M222">
        <v>35.435339286454898</v>
      </c>
      <c r="N222">
        <v>0.95337338448463804</v>
      </c>
      <c r="O222">
        <v>12.411762619275599</v>
      </c>
      <c r="P222">
        <v>46.686786169576202</v>
      </c>
      <c r="Q222">
        <v>-6.5303020444300005E-4</v>
      </c>
    </row>
    <row r="223" spans="1:17" x14ac:dyDescent="0.3">
      <c r="A223" t="s">
        <v>537</v>
      </c>
      <c r="B223" t="s">
        <v>538</v>
      </c>
      <c r="C223" t="s">
        <v>10300</v>
      </c>
      <c r="D223" t="s">
        <v>154</v>
      </c>
      <c r="E223">
        <v>37889.845340925</v>
      </c>
      <c r="F223">
        <v>273.25</v>
      </c>
      <c r="G223">
        <v>81.022407021640902</v>
      </c>
      <c r="H223">
        <v>-3.5437537744263499</v>
      </c>
      <c r="I223">
        <v>1.44088495114985</v>
      </c>
      <c r="J223">
        <v>2.9515742482219198</v>
      </c>
      <c r="K223">
        <v>263.00264400249301</v>
      </c>
      <c r="L223">
        <v>225.707271403276</v>
      </c>
      <c r="M223">
        <v>55.9549982198386</v>
      </c>
      <c r="N223">
        <v>0.34111637686645702</v>
      </c>
      <c r="O223">
        <v>14.107959743824299</v>
      </c>
      <c r="P223">
        <v>133.94691780821901</v>
      </c>
      <c r="Q223">
        <v>0.17817359165022101</v>
      </c>
    </row>
    <row r="224" spans="1:17" x14ac:dyDescent="0.3">
      <c r="A224" t="s">
        <v>539</v>
      </c>
      <c r="B224" t="s">
        <v>540</v>
      </c>
      <c r="C224" t="s">
        <v>10299</v>
      </c>
      <c r="D224" t="s">
        <v>51</v>
      </c>
      <c r="E224">
        <v>37301.251003379999</v>
      </c>
      <c r="F224">
        <v>2986.2</v>
      </c>
      <c r="G224">
        <v>43.344593359423598</v>
      </c>
      <c r="H224">
        <v>28.684836774057601</v>
      </c>
      <c r="I224">
        <v>26.360939297262501</v>
      </c>
      <c r="J224">
        <v>2.0851280132542098</v>
      </c>
      <c r="K224">
        <v>2657.6662878591201</v>
      </c>
      <c r="L224">
        <v>2262.21048079825</v>
      </c>
      <c r="M224">
        <v>52.274931910483801</v>
      </c>
      <c r="N224">
        <v>1.4874890550020401</v>
      </c>
      <c r="O224">
        <v>13.517179023508101</v>
      </c>
      <c r="P224">
        <v>80.976334050483302</v>
      </c>
      <c r="Q224">
        <v>8.1839017582010995E-2</v>
      </c>
    </row>
    <row r="225" spans="1:17" x14ac:dyDescent="0.3">
      <c r="A225" t="s">
        <v>541</v>
      </c>
      <c r="B225" t="s">
        <v>542</v>
      </c>
      <c r="C225" t="s">
        <v>10293</v>
      </c>
      <c r="D225" t="s">
        <v>18</v>
      </c>
      <c r="E225">
        <v>37049.938145779997</v>
      </c>
      <c r="F225">
        <v>211.4</v>
      </c>
      <c r="G225">
        <v>95.074974660201505</v>
      </c>
      <c r="H225">
        <v>-2.4318128314264702</v>
      </c>
      <c r="I225">
        <v>-26.257909028862301</v>
      </c>
      <c r="J225">
        <v>2.05547987554294</v>
      </c>
      <c r="K225">
        <v>214.26026503063201</v>
      </c>
      <c r="L225">
        <v>190.76750773315999</v>
      </c>
      <c r="M225">
        <v>51.8173212854797</v>
      </c>
      <c r="N225">
        <v>0.47953724951721699</v>
      </c>
      <c r="O225">
        <v>36.825922421948903</v>
      </c>
      <c r="P225">
        <v>147.54098360655701</v>
      </c>
      <c r="Q225">
        <v>0.13705797274866099</v>
      </c>
    </row>
    <row r="226" spans="1:17" x14ac:dyDescent="0.3">
      <c r="A226" t="s">
        <v>543</v>
      </c>
      <c r="B226" t="s">
        <v>544</v>
      </c>
      <c r="C226" t="s">
        <v>10295</v>
      </c>
      <c r="D226" t="s">
        <v>37</v>
      </c>
      <c r="E226">
        <v>37029.089354445001</v>
      </c>
      <c r="F226">
        <v>1072.95</v>
      </c>
      <c r="G226">
        <v>-14.142937547318301</v>
      </c>
      <c r="H226">
        <v>-4.2816985152875304</v>
      </c>
      <c r="I226">
        <v>2.9059189765855402</v>
      </c>
      <c r="J226">
        <v>1.29054947802001</v>
      </c>
      <c r="K226">
        <v>1038.07437051745</v>
      </c>
      <c r="L226">
        <v>976.13027971491204</v>
      </c>
      <c r="M226">
        <v>58.368884733405501</v>
      </c>
      <c r="N226">
        <v>1.1245186381555501</v>
      </c>
      <c r="O226">
        <v>5.5501188312595904</v>
      </c>
      <c r="P226">
        <v>25.601404741000799</v>
      </c>
      <c r="Q226">
        <v>-4.2224443719040002E-2</v>
      </c>
    </row>
    <row r="227" spans="1:17" x14ac:dyDescent="0.3">
      <c r="A227" t="s">
        <v>545</v>
      </c>
      <c r="B227" t="s">
        <v>546</v>
      </c>
      <c r="C227" t="s">
        <v>10295</v>
      </c>
      <c r="D227" t="s">
        <v>547</v>
      </c>
      <c r="E227">
        <v>36925.932562634996</v>
      </c>
      <c r="F227">
        <v>2727.65</v>
      </c>
      <c r="G227">
        <v>170.78197478682</v>
      </c>
      <c r="H227">
        <v>10.267836129763801</v>
      </c>
      <c r="I227">
        <v>6.6315576159806202</v>
      </c>
      <c r="J227">
        <v>1.0360350878609099</v>
      </c>
      <c r="K227">
        <v>2555.6012004935201</v>
      </c>
      <c r="L227">
        <v>2309.6626202955499</v>
      </c>
      <c r="M227">
        <v>66.014353509171798</v>
      </c>
      <c r="N227">
        <v>0.83949349906902304</v>
      </c>
      <c r="O227">
        <v>19.689109673161798</v>
      </c>
      <c r="P227">
        <v>205.44792833146599</v>
      </c>
      <c r="Q227">
        <v>0.184817874470868</v>
      </c>
    </row>
    <row r="228" spans="1:17" x14ac:dyDescent="0.3">
      <c r="A228" t="s">
        <v>548</v>
      </c>
      <c r="B228" t="s">
        <v>549</v>
      </c>
      <c r="C228" t="s">
        <v>10293</v>
      </c>
      <c r="D228" t="s">
        <v>178</v>
      </c>
      <c r="E228">
        <v>36760.542011999998</v>
      </c>
      <c r="F228">
        <v>525.15</v>
      </c>
      <c r="G228">
        <v>-11.448305383728</v>
      </c>
      <c r="H228">
        <v>-2.8275852477957999</v>
      </c>
      <c r="I228">
        <v>8.8296334239101899</v>
      </c>
      <c r="J228">
        <v>-5.5821742707380002</v>
      </c>
      <c r="K228">
        <v>521.79490687089503</v>
      </c>
      <c r="L228">
        <v>474.02245488584799</v>
      </c>
      <c r="M228">
        <v>32.981727525247003</v>
      </c>
      <c r="N228">
        <v>0.31200100853891799</v>
      </c>
      <c r="O228">
        <v>6.5219461106350503</v>
      </c>
      <c r="P228">
        <v>39.779079052435399</v>
      </c>
      <c r="Q228">
        <v>-4.7089701479309999E-2</v>
      </c>
    </row>
    <row r="229" spans="1:17" x14ac:dyDescent="0.3">
      <c r="A229" t="s">
        <v>550</v>
      </c>
      <c r="B229" t="s">
        <v>551</v>
      </c>
      <c r="C229" t="s">
        <v>10295</v>
      </c>
      <c r="D229" t="s">
        <v>552</v>
      </c>
      <c r="E229">
        <v>36625.944855000002</v>
      </c>
      <c r="F229">
        <v>665.85</v>
      </c>
      <c r="G229">
        <v>28.7170719246392</v>
      </c>
      <c r="H229">
        <v>-13.243435628610399</v>
      </c>
      <c r="I229">
        <v>-12.040873605043799</v>
      </c>
      <c r="J229">
        <v>-0.18873082448258199</v>
      </c>
      <c r="K229">
        <v>706.294436193195</v>
      </c>
      <c r="L229">
        <v>634.55741709010704</v>
      </c>
      <c r="M229">
        <v>40.317077538528103</v>
      </c>
      <c r="N229">
        <v>0.788775686262841</v>
      </c>
      <c r="O229">
        <v>24.164601637005301</v>
      </c>
      <c r="P229">
        <v>59.523239099185403</v>
      </c>
      <c r="Q229">
        <v>5.1922440261439003E-2</v>
      </c>
    </row>
    <row r="230" spans="1:17" x14ac:dyDescent="0.3">
      <c r="A230" t="s">
        <v>553</v>
      </c>
      <c r="B230" t="s">
        <v>554</v>
      </c>
      <c r="C230" t="s">
        <v>10304</v>
      </c>
      <c r="D230" t="s">
        <v>555</v>
      </c>
      <c r="E230">
        <v>36190.174972319997</v>
      </c>
      <c r="F230">
        <v>1330.8</v>
      </c>
      <c r="G230">
        <v>-0.89638515594064905</v>
      </c>
      <c r="H230">
        <v>3.18812693703096</v>
      </c>
      <c r="I230">
        <v>2.9569627244424899</v>
      </c>
      <c r="J230">
        <v>-1.25340367270413</v>
      </c>
      <c r="K230">
        <v>1288.95732539149</v>
      </c>
      <c r="L230">
        <v>1186.28524928365</v>
      </c>
      <c r="M230">
        <v>48.452431991846296</v>
      </c>
      <c r="N230">
        <v>0.78547786728318603</v>
      </c>
      <c r="O230">
        <v>8.2957619477006297</v>
      </c>
      <c r="P230">
        <v>35.031200852315898</v>
      </c>
      <c r="Q230">
        <v>0.124816479385783</v>
      </c>
    </row>
    <row r="231" spans="1:17" x14ac:dyDescent="0.3">
      <c r="A231" t="s">
        <v>556</v>
      </c>
      <c r="B231" t="s">
        <v>557</v>
      </c>
      <c r="C231" t="s">
        <v>10305</v>
      </c>
      <c r="D231" t="s">
        <v>222</v>
      </c>
      <c r="E231">
        <v>36119.951372725001</v>
      </c>
      <c r="F231">
        <v>8992.15</v>
      </c>
      <c r="G231">
        <v>48.333691985971399</v>
      </c>
      <c r="H231">
        <v>10.684501729061999</v>
      </c>
      <c r="I231">
        <v>29.417394071248498</v>
      </c>
      <c r="J231">
        <v>4.1754704185274001</v>
      </c>
      <c r="K231">
        <v>8380.9780379230706</v>
      </c>
      <c r="L231">
        <v>7063.6174435196099</v>
      </c>
      <c r="M231">
        <v>72.235786500549196</v>
      </c>
      <c r="N231">
        <v>0.71083832901339405</v>
      </c>
      <c r="O231">
        <v>7.4259214981956498</v>
      </c>
      <c r="P231">
        <v>97.818793791866895</v>
      </c>
      <c r="Q231">
        <v>0.28306472671859201</v>
      </c>
    </row>
    <row r="232" spans="1:17" x14ac:dyDescent="0.3">
      <c r="A232" t="s">
        <v>558</v>
      </c>
      <c r="B232" t="s">
        <v>559</v>
      </c>
      <c r="C232" t="s">
        <v>10297</v>
      </c>
      <c r="D232" t="s">
        <v>186</v>
      </c>
      <c r="E232">
        <v>35712.247499999998</v>
      </c>
      <c r="F232">
        <v>818.15</v>
      </c>
      <c r="G232">
        <v>29.215277359014301</v>
      </c>
      <c r="H232">
        <v>-0.32305951577660202</v>
      </c>
      <c r="I232">
        <v>61.165408561563403</v>
      </c>
      <c r="J232">
        <v>-3.6857578115376701</v>
      </c>
      <c r="K232">
        <v>755.26614396714297</v>
      </c>
      <c r="L232">
        <v>607.79630099226597</v>
      </c>
      <c r="M232">
        <v>59.5811396143447</v>
      </c>
      <c r="N232">
        <v>0.229829831525526</v>
      </c>
      <c r="O232">
        <v>3.8318156817209501</v>
      </c>
      <c r="P232">
        <v>96.152001918005197</v>
      </c>
      <c r="Q232">
        <v>9.7803251727700009E-3</v>
      </c>
    </row>
    <row r="233" spans="1:17" x14ac:dyDescent="0.3">
      <c r="A233" t="s">
        <v>560</v>
      </c>
      <c r="B233" t="s">
        <v>561</v>
      </c>
      <c r="C233" t="s">
        <v>10301</v>
      </c>
      <c r="D233" t="s">
        <v>193</v>
      </c>
      <c r="E233">
        <v>35658.031968000003</v>
      </c>
      <c r="F233">
        <v>2535</v>
      </c>
      <c r="G233">
        <v>26.691822539832501</v>
      </c>
      <c r="H233">
        <v>-0.758059567950084</v>
      </c>
      <c r="I233">
        <v>23.1743940906759</v>
      </c>
      <c r="J233">
        <v>0.118356289194016</v>
      </c>
      <c r="K233">
        <v>2510.4869479998501</v>
      </c>
      <c r="L233">
        <v>2153.1674425720898</v>
      </c>
      <c r="M233">
        <v>48.330838452629202</v>
      </c>
      <c r="N233">
        <v>0.78385757512494603</v>
      </c>
      <c r="O233">
        <v>20.761341222879601</v>
      </c>
      <c r="P233">
        <v>64.605045290737294</v>
      </c>
      <c r="Q233">
        <v>4.0675869709449003E-2</v>
      </c>
    </row>
    <row r="234" spans="1:17" x14ac:dyDescent="0.3">
      <c r="A234" t="s">
        <v>562</v>
      </c>
      <c r="B234" t="s">
        <v>563</v>
      </c>
      <c r="C234" t="s">
        <v>10308</v>
      </c>
      <c r="D234" t="s">
        <v>564</v>
      </c>
      <c r="E234">
        <v>35573.824000000001</v>
      </c>
      <c r="F234">
        <v>3238.4</v>
      </c>
      <c r="G234">
        <v>-18.299650660258902</v>
      </c>
      <c r="H234">
        <v>0.47210304234060702</v>
      </c>
      <c r="I234">
        <v>-25.491593645267798</v>
      </c>
      <c r="J234">
        <v>-8.7511753396107306</v>
      </c>
      <c r="K234">
        <v>3280.4372001372099</v>
      </c>
      <c r="L234">
        <v>3263.3561524249599</v>
      </c>
      <c r="M234">
        <v>42.694105513788799</v>
      </c>
      <c r="N234">
        <v>1.01093492508708</v>
      </c>
      <c r="O234">
        <v>21.047430830039499</v>
      </c>
      <c r="P234">
        <v>30.7915993537964</v>
      </c>
      <c r="Q234">
        <v>6.5341367382623999E-2</v>
      </c>
    </row>
    <row r="235" spans="1:17" x14ac:dyDescent="0.3">
      <c r="A235" t="s">
        <v>565</v>
      </c>
      <c r="B235" t="s">
        <v>566</v>
      </c>
      <c r="C235" t="s">
        <v>10295</v>
      </c>
      <c r="D235" t="s">
        <v>37</v>
      </c>
      <c r="E235">
        <v>35517.147304500002</v>
      </c>
      <c r="F235">
        <v>606.6</v>
      </c>
      <c r="G235">
        <v>-30.5631404384701</v>
      </c>
      <c r="H235">
        <v>-3.2885810492593102</v>
      </c>
      <c r="I235">
        <v>-7.7813883460974003</v>
      </c>
      <c r="J235">
        <v>0.26010682539534602</v>
      </c>
      <c r="K235">
        <v>579.36829341953705</v>
      </c>
      <c r="L235">
        <v>567.64731338525905</v>
      </c>
      <c r="M235">
        <v>63.935343790383797</v>
      </c>
      <c r="N235">
        <v>1.1121145918815001</v>
      </c>
      <c r="O235">
        <v>11.2759643916913</v>
      </c>
      <c r="P235">
        <v>33.377308707124001</v>
      </c>
      <c r="Q235">
        <v>-8.6903016972570996E-2</v>
      </c>
    </row>
    <row r="236" spans="1:17" x14ac:dyDescent="0.3">
      <c r="A236" t="s">
        <v>567</v>
      </c>
      <c r="B236" t="s">
        <v>568</v>
      </c>
      <c r="C236" t="s">
        <v>10299</v>
      </c>
      <c r="D236" t="s">
        <v>51</v>
      </c>
      <c r="E236">
        <v>35335.923483040002</v>
      </c>
      <c r="F236">
        <v>1392.8</v>
      </c>
      <c r="G236">
        <v>26.0365582208082</v>
      </c>
      <c r="H236">
        <v>8.9168310284617593</v>
      </c>
      <c r="I236">
        <v>1.62360445965182</v>
      </c>
      <c r="J236">
        <v>1.6872359026292301</v>
      </c>
      <c r="K236">
        <v>1290.75493109029</v>
      </c>
      <c r="L236">
        <v>1184.2425842463099</v>
      </c>
      <c r="M236">
        <v>63.745194303315898</v>
      </c>
      <c r="N236">
        <v>0.97788163193616695</v>
      </c>
      <c r="O236">
        <v>2.67446869615164</v>
      </c>
      <c r="P236">
        <v>62.558356676003697</v>
      </c>
      <c r="Q236">
        <v>-3.0297743537689999E-2</v>
      </c>
    </row>
    <row r="237" spans="1:17" x14ac:dyDescent="0.3">
      <c r="A237" t="s">
        <v>569</v>
      </c>
      <c r="B237" t="s">
        <v>570</v>
      </c>
      <c r="C237" t="s">
        <v>10304</v>
      </c>
      <c r="D237" t="s">
        <v>328</v>
      </c>
      <c r="E237">
        <v>34727.309619259999</v>
      </c>
      <c r="F237">
        <v>1688.95</v>
      </c>
      <c r="G237">
        <v>102.499101792982</v>
      </c>
      <c r="H237">
        <v>3.1236504008128199</v>
      </c>
      <c r="I237">
        <v>21.375745755602399</v>
      </c>
      <c r="J237">
        <v>-1.7474430727916901</v>
      </c>
      <c r="K237">
        <v>1659.6079410316499</v>
      </c>
      <c r="L237">
        <v>1384.41299879847</v>
      </c>
      <c r="M237">
        <v>47.137143770308498</v>
      </c>
      <c r="N237">
        <v>1.1108008513938701</v>
      </c>
      <c r="O237">
        <v>12.3656709790106</v>
      </c>
      <c r="P237">
        <v>137.88028169014001</v>
      </c>
      <c r="Q237">
        <v>0.18878549351075899</v>
      </c>
    </row>
    <row r="238" spans="1:17" x14ac:dyDescent="0.3">
      <c r="A238" t="s">
        <v>571</v>
      </c>
      <c r="B238" t="s">
        <v>572</v>
      </c>
      <c r="C238" t="s">
        <v>6655</v>
      </c>
      <c r="D238" t="s">
        <v>80</v>
      </c>
      <c r="E238">
        <v>34350.760005814998</v>
      </c>
      <c r="F238">
        <v>4445.6499999999996</v>
      </c>
      <c r="G238">
        <v>9.9289371686621397</v>
      </c>
      <c r="H238">
        <v>-1.4229291376801101</v>
      </c>
      <c r="I238">
        <v>-11.9278983474586</v>
      </c>
      <c r="J238">
        <v>1.2718136738167101</v>
      </c>
      <c r="K238">
        <v>4288.2583858461903</v>
      </c>
      <c r="L238">
        <v>4033.7096642136198</v>
      </c>
      <c r="M238">
        <v>68.701078091170004</v>
      </c>
      <c r="N238">
        <v>0.61428895939471795</v>
      </c>
      <c r="O238">
        <v>3.4708085431826601</v>
      </c>
      <c r="P238">
        <v>45.632483252256201</v>
      </c>
      <c r="Q238">
        <v>2.4119013013129999E-3</v>
      </c>
    </row>
    <row r="239" spans="1:17" x14ac:dyDescent="0.3">
      <c r="A239" t="s">
        <v>573</v>
      </c>
      <c r="B239" t="s">
        <v>574</v>
      </c>
      <c r="C239" t="s">
        <v>10299</v>
      </c>
      <c r="D239" t="s">
        <v>201</v>
      </c>
      <c r="E239">
        <v>34208.998647</v>
      </c>
      <c r="F239">
        <v>853.5</v>
      </c>
      <c r="G239">
        <v>-19.461776573642901</v>
      </c>
      <c r="H239">
        <v>6.7604373445059602</v>
      </c>
      <c r="I239">
        <v>3.7404762704644599</v>
      </c>
      <c r="J239">
        <v>-0.38627351730002002</v>
      </c>
      <c r="K239">
        <v>781.67285425453599</v>
      </c>
      <c r="L239">
        <v>733.73225923840596</v>
      </c>
      <c r="M239">
        <v>71.599445406104195</v>
      </c>
      <c r="N239">
        <v>0.61971466131306896</v>
      </c>
      <c r="O239">
        <v>2.4663151728178101</v>
      </c>
      <c r="P239">
        <v>40.459145889903702</v>
      </c>
      <c r="Q239">
        <v>6.1115382809879999E-3</v>
      </c>
    </row>
    <row r="240" spans="1:17" x14ac:dyDescent="0.3">
      <c r="A240" t="s">
        <v>575</v>
      </c>
      <c r="B240" t="s">
        <v>576</v>
      </c>
      <c r="C240" t="s">
        <v>6655</v>
      </c>
      <c r="D240" t="s">
        <v>80</v>
      </c>
      <c r="E240">
        <v>34038.019187209997</v>
      </c>
      <c r="F240">
        <v>1814.9</v>
      </c>
      <c r="G240">
        <v>-40.496103787853599</v>
      </c>
      <c r="H240">
        <v>0.36521433710029899</v>
      </c>
      <c r="I240">
        <v>-27.191651611238001</v>
      </c>
      <c r="J240">
        <v>0.84302548508270403</v>
      </c>
      <c r="K240">
        <v>1807.7420616095401</v>
      </c>
      <c r="L240">
        <v>1926.85100002847</v>
      </c>
      <c r="M240">
        <v>65.966180039749602</v>
      </c>
      <c r="N240">
        <v>0.81665949941325999</v>
      </c>
      <c r="O240">
        <v>33.9302440905834</v>
      </c>
      <c r="P240">
        <v>9.9006903233619994</v>
      </c>
      <c r="Q240">
        <v>-6.4183588922549994E-2</v>
      </c>
    </row>
    <row r="241" spans="1:17" x14ac:dyDescent="0.3">
      <c r="A241" t="s">
        <v>577</v>
      </c>
      <c r="B241" t="s">
        <v>578</v>
      </c>
      <c r="C241" t="s">
        <v>10309</v>
      </c>
      <c r="D241" t="s">
        <v>37</v>
      </c>
      <c r="E241">
        <v>33903.51508148</v>
      </c>
      <c r="F241">
        <v>369.4</v>
      </c>
      <c r="G241">
        <v>-9.0996881127090496</v>
      </c>
      <c r="H241">
        <v>1.5895656094833399</v>
      </c>
      <c r="I241">
        <v>7.6616200501339202</v>
      </c>
      <c r="J241">
        <v>1.26556800640712</v>
      </c>
      <c r="K241">
        <v>340.217696127544</v>
      </c>
      <c r="M241">
        <v>73.637109763050205</v>
      </c>
      <c r="N241">
        <v>1.45906144947725</v>
      </c>
      <c r="O241">
        <v>3.7899296155928499</v>
      </c>
      <c r="P241">
        <v>32.6153293843116</v>
      </c>
    </row>
    <row r="242" spans="1:17" x14ac:dyDescent="0.3">
      <c r="A242" t="s">
        <v>579</v>
      </c>
      <c r="B242" t="s">
        <v>580</v>
      </c>
      <c r="C242" t="s">
        <v>10295</v>
      </c>
      <c r="D242" t="s">
        <v>581</v>
      </c>
      <c r="E242">
        <v>33753.831068879997</v>
      </c>
      <c r="F242">
        <v>530.4</v>
      </c>
      <c r="G242">
        <v>-69.737083684138</v>
      </c>
      <c r="H242">
        <v>19.454750654561899</v>
      </c>
      <c r="I242">
        <v>10.838951716273799</v>
      </c>
      <c r="J242">
        <v>-4.0027260083792902</v>
      </c>
      <c r="K242">
        <v>483.69231184425098</v>
      </c>
      <c r="L242">
        <v>517.389110395383</v>
      </c>
      <c r="M242">
        <v>45.809457214103404</v>
      </c>
      <c r="N242">
        <v>1.5526407923584999</v>
      </c>
      <c r="O242">
        <v>88.216440422322705</v>
      </c>
      <c r="P242">
        <v>71.096774193548299</v>
      </c>
      <c r="Q242">
        <v>-7.4330073904817995E-2</v>
      </c>
    </row>
    <row r="243" spans="1:17" x14ac:dyDescent="0.3">
      <c r="A243" t="s">
        <v>582</v>
      </c>
      <c r="B243" t="s">
        <v>583</v>
      </c>
      <c r="C243" t="s">
        <v>10302</v>
      </c>
      <c r="D243" t="s">
        <v>168</v>
      </c>
      <c r="E243">
        <v>33423.025259825998</v>
      </c>
      <c r="F243">
        <v>181.98</v>
      </c>
      <c r="G243">
        <v>71.375387489671098</v>
      </c>
      <c r="H243">
        <v>-6.9911624795444496</v>
      </c>
      <c r="I243">
        <v>2.9273694346550898</v>
      </c>
      <c r="J243">
        <v>1.9684828955073601</v>
      </c>
      <c r="K243">
        <v>181.645230923127</v>
      </c>
      <c r="L243">
        <v>160.41420960987901</v>
      </c>
      <c r="M243">
        <v>64.416025200184706</v>
      </c>
      <c r="N243">
        <v>1.13285122892408</v>
      </c>
      <c r="O243">
        <v>14.8477854709308</v>
      </c>
      <c r="P243">
        <v>106.209631728045</v>
      </c>
      <c r="Q243">
        <v>6.3458594679402E-2</v>
      </c>
    </row>
    <row r="244" spans="1:17" x14ac:dyDescent="0.3">
      <c r="A244" t="s">
        <v>584</v>
      </c>
      <c r="B244" t="s">
        <v>585</v>
      </c>
      <c r="C244" t="s">
        <v>10295</v>
      </c>
      <c r="D244" t="s">
        <v>547</v>
      </c>
      <c r="E244">
        <v>32894.81351475</v>
      </c>
      <c r="F244">
        <v>4498.1499999999996</v>
      </c>
      <c r="G244">
        <v>-14.0033536049279</v>
      </c>
      <c r="H244">
        <v>5.5331980273975203</v>
      </c>
      <c r="I244">
        <v>-21.223682717570998</v>
      </c>
      <c r="J244">
        <v>-1.1002692223744399</v>
      </c>
      <c r="K244">
        <v>4381.1939211457602</v>
      </c>
      <c r="L244">
        <v>4301.2450508113598</v>
      </c>
      <c r="M244">
        <v>52.037514495811898</v>
      </c>
      <c r="N244">
        <v>0.66540553993240703</v>
      </c>
      <c r="O244">
        <v>17.125929548814501</v>
      </c>
      <c r="P244">
        <v>22.876772202037799</v>
      </c>
      <c r="Q244">
        <v>4.3102930718716001E-2</v>
      </c>
    </row>
    <row r="245" spans="1:17" x14ac:dyDescent="0.3">
      <c r="A245" t="s">
        <v>586</v>
      </c>
      <c r="B245" t="s">
        <v>587</v>
      </c>
      <c r="C245" t="s">
        <v>10303</v>
      </c>
      <c r="D245" t="s">
        <v>116</v>
      </c>
      <c r="E245">
        <v>32578.142566319999</v>
      </c>
      <c r="F245">
        <v>322.39999999999998</v>
      </c>
      <c r="G245">
        <v>18.479425716201799</v>
      </c>
      <c r="H245">
        <v>-3.4029695554856398</v>
      </c>
      <c r="I245">
        <v>30.040757235411899</v>
      </c>
      <c r="J245">
        <v>-1.4682943134174</v>
      </c>
      <c r="K245">
        <v>315.98013436621198</v>
      </c>
      <c r="L245">
        <v>275.18093806144299</v>
      </c>
      <c r="M245">
        <v>53.585152107981202</v>
      </c>
      <c r="N245">
        <v>0.38837352959453197</v>
      </c>
      <c r="O245">
        <v>8.2196029776674795</v>
      </c>
      <c r="P245">
        <v>62.2138364779874</v>
      </c>
      <c r="Q245">
        <v>2.8125971338151E-2</v>
      </c>
    </row>
    <row r="246" spans="1:17" x14ac:dyDescent="0.3">
      <c r="A246" t="s">
        <v>588</v>
      </c>
      <c r="B246" t="s">
        <v>589</v>
      </c>
      <c r="C246" t="s">
        <v>10309</v>
      </c>
      <c r="D246" t="s">
        <v>116</v>
      </c>
      <c r="E246">
        <v>32498.333058554999</v>
      </c>
      <c r="F246">
        <v>625.95000000000005</v>
      </c>
      <c r="G246">
        <v>-37.645177481086797</v>
      </c>
      <c r="H246">
        <v>-3.9498535232235898</v>
      </c>
      <c r="I246">
        <v>-20.8838693182438</v>
      </c>
      <c r="J246">
        <v>-7.16745124114576</v>
      </c>
      <c r="O246">
        <v>13.060148574167201</v>
      </c>
      <c r="P246">
        <v>0.79710144927536097</v>
      </c>
    </row>
    <row r="247" spans="1:17" x14ac:dyDescent="0.3">
      <c r="A247" t="s">
        <v>590</v>
      </c>
      <c r="B247" t="s">
        <v>591</v>
      </c>
      <c r="C247" t="s">
        <v>10295</v>
      </c>
      <c r="D247" t="s">
        <v>24</v>
      </c>
      <c r="E247">
        <v>32229.08432555</v>
      </c>
      <c r="F247">
        <v>200.06</v>
      </c>
      <c r="G247">
        <v>-44.650485698665499</v>
      </c>
      <c r="H247">
        <v>7.5692977244067103</v>
      </c>
      <c r="I247">
        <v>-14.311036073848999</v>
      </c>
      <c r="J247">
        <v>2.93662508249137</v>
      </c>
      <c r="K247">
        <v>198.97435590949701</v>
      </c>
      <c r="L247">
        <v>205.38502222990601</v>
      </c>
      <c r="M247">
        <v>50.840049070658097</v>
      </c>
      <c r="N247">
        <v>0.67392911761980201</v>
      </c>
      <c r="O247">
        <v>31.510546835949199</v>
      </c>
      <c r="P247">
        <v>18.273721548920999</v>
      </c>
      <c r="Q247">
        <v>-7.3041821683048E-2</v>
      </c>
    </row>
    <row r="248" spans="1:17" x14ac:dyDescent="0.3">
      <c r="A248" t="s">
        <v>592</v>
      </c>
      <c r="B248" t="s">
        <v>593</v>
      </c>
      <c r="C248" t="s">
        <v>10309</v>
      </c>
      <c r="D248" t="s">
        <v>139</v>
      </c>
      <c r="E248">
        <v>32216.064643341</v>
      </c>
      <c r="F248">
        <v>368.4</v>
      </c>
      <c r="G248">
        <v>-7.8157280677911798</v>
      </c>
      <c r="H248">
        <v>0.46573503429812302</v>
      </c>
      <c r="I248">
        <v>-13.295635758024099</v>
      </c>
      <c r="J248">
        <v>-5.5482152762209198</v>
      </c>
      <c r="K248">
        <v>367.93274131220198</v>
      </c>
      <c r="L248">
        <v>353.34673872447797</v>
      </c>
      <c r="M248">
        <v>56.330526885428</v>
      </c>
      <c r="N248">
        <v>0.88848936212837504</v>
      </c>
      <c r="O248">
        <v>8.3061889250814307</v>
      </c>
      <c r="P248">
        <v>29.7183098591549</v>
      </c>
      <c r="Q248">
        <v>-0.123824141917355</v>
      </c>
    </row>
    <row r="249" spans="1:17" x14ac:dyDescent="0.3">
      <c r="A249" t="s">
        <v>594</v>
      </c>
      <c r="B249" t="s">
        <v>595</v>
      </c>
      <c r="C249" t="s">
        <v>10295</v>
      </c>
      <c r="D249" t="s">
        <v>547</v>
      </c>
      <c r="E249">
        <v>32167.19</v>
      </c>
      <c r="F249">
        <v>1539.1</v>
      </c>
      <c r="G249">
        <v>144.091306028318</v>
      </c>
      <c r="H249">
        <v>28.653149841876001</v>
      </c>
      <c r="I249">
        <v>48.9531921175573</v>
      </c>
      <c r="J249">
        <v>7.5627790832913897</v>
      </c>
      <c r="K249">
        <v>1234.1683724714201</v>
      </c>
      <c r="L249">
        <v>1018.14736943018</v>
      </c>
      <c r="M249">
        <v>79.598058005559594</v>
      </c>
      <c r="N249">
        <v>1.6184867523500199</v>
      </c>
      <c r="O249">
        <v>8.1411214346046599</v>
      </c>
      <c r="P249">
        <v>177.978958775454</v>
      </c>
      <c r="Q249">
        <v>0.11583540151784</v>
      </c>
    </row>
    <row r="250" spans="1:17" x14ac:dyDescent="0.3">
      <c r="A250" t="s">
        <v>596</v>
      </c>
      <c r="B250" t="s">
        <v>597</v>
      </c>
      <c r="C250" t="s">
        <v>10310</v>
      </c>
      <c r="D250" t="s">
        <v>171</v>
      </c>
      <c r="E250">
        <v>32026.652783615002</v>
      </c>
      <c r="F250">
        <v>951.05</v>
      </c>
      <c r="G250">
        <v>50.6291329923069</v>
      </c>
      <c r="H250">
        <v>4.9103026276978898</v>
      </c>
      <c r="I250">
        <v>4.3127756376311801</v>
      </c>
      <c r="J250">
        <v>1.2427229839342</v>
      </c>
      <c r="K250">
        <v>889.25021906479401</v>
      </c>
      <c r="L250">
        <v>798.82778893913496</v>
      </c>
      <c r="M250">
        <v>74.166583250802503</v>
      </c>
      <c r="N250">
        <v>0.755233446750049</v>
      </c>
      <c r="O250">
        <v>4.0954734241102004</v>
      </c>
      <c r="P250">
        <v>83.052641709171397</v>
      </c>
      <c r="Q250">
        <v>4.4573544011710001E-2</v>
      </c>
    </row>
    <row r="251" spans="1:17" x14ac:dyDescent="0.3">
      <c r="A251" t="s">
        <v>598</v>
      </c>
      <c r="B251" t="s">
        <v>599</v>
      </c>
      <c r="C251" t="s">
        <v>10305</v>
      </c>
      <c r="D251" t="s">
        <v>222</v>
      </c>
      <c r="E251">
        <v>32002.184461500001</v>
      </c>
      <c r="F251">
        <v>4999.5</v>
      </c>
      <c r="G251">
        <v>119.21625091680001</v>
      </c>
      <c r="H251">
        <v>19.976340857038998</v>
      </c>
      <c r="I251">
        <v>60.895798141149598</v>
      </c>
      <c r="J251">
        <v>-4.0973984803757402</v>
      </c>
      <c r="K251">
        <v>4277.6585272582097</v>
      </c>
      <c r="L251">
        <v>3239.24373549452</v>
      </c>
      <c r="M251">
        <v>63.332571103716099</v>
      </c>
      <c r="N251">
        <v>1.3838659961245401</v>
      </c>
      <c r="O251">
        <v>7.6107610761076003</v>
      </c>
      <c r="P251">
        <v>163.825857519788</v>
      </c>
    </row>
    <row r="252" spans="1:17" x14ac:dyDescent="0.3">
      <c r="A252" t="s">
        <v>600</v>
      </c>
      <c r="B252" t="s">
        <v>601</v>
      </c>
      <c r="C252" t="s">
        <v>10301</v>
      </c>
      <c r="D252" t="s">
        <v>405</v>
      </c>
      <c r="E252">
        <v>31910.64703177</v>
      </c>
      <c r="F252">
        <v>502.45</v>
      </c>
      <c r="G252">
        <v>-1.5116964979494301</v>
      </c>
      <c r="H252">
        <v>-5.8107628750164899</v>
      </c>
      <c r="I252">
        <v>-17.579899518897101</v>
      </c>
      <c r="J252">
        <v>2.7818786808815301</v>
      </c>
      <c r="K252">
        <v>511.20704063883102</v>
      </c>
      <c r="L252">
        <v>480.35116306630403</v>
      </c>
      <c r="M252">
        <v>46.377256944116802</v>
      </c>
      <c r="N252">
        <v>0.52076820776558597</v>
      </c>
      <c r="O252">
        <v>13.0560254751716</v>
      </c>
      <c r="P252">
        <v>37.657534246575302</v>
      </c>
      <c r="Q252">
        <v>0.111387480890957</v>
      </c>
    </row>
    <row r="253" spans="1:17" x14ac:dyDescent="0.3">
      <c r="A253" t="s">
        <v>602</v>
      </c>
      <c r="B253" t="s">
        <v>603</v>
      </c>
      <c r="C253" t="s">
        <v>10302</v>
      </c>
      <c r="D253" t="s">
        <v>604</v>
      </c>
      <c r="E253">
        <v>31877.946819299999</v>
      </c>
      <c r="F253">
        <v>329.65</v>
      </c>
      <c r="G253">
        <v>93.068443507755106</v>
      </c>
      <c r="H253">
        <v>1.24236538969665</v>
      </c>
      <c r="I253">
        <v>12.5475429212192</v>
      </c>
      <c r="J253">
        <v>-1.81387161853958</v>
      </c>
      <c r="K253">
        <v>320.10235046506602</v>
      </c>
      <c r="L253">
        <v>286.58754920245201</v>
      </c>
      <c r="M253">
        <v>66.068182248198994</v>
      </c>
      <c r="N253">
        <v>1.2325261037911399</v>
      </c>
      <c r="O253">
        <v>26.1337782496587</v>
      </c>
      <c r="P253">
        <v>143.015112421673</v>
      </c>
      <c r="Q253">
        <v>0.102942931720246</v>
      </c>
    </row>
    <row r="254" spans="1:17" x14ac:dyDescent="0.3">
      <c r="A254" t="s">
        <v>605</v>
      </c>
      <c r="B254" t="s">
        <v>606</v>
      </c>
      <c r="C254" t="s">
        <v>10306</v>
      </c>
      <c r="D254" t="s">
        <v>402</v>
      </c>
      <c r="E254">
        <v>31861.709966390001</v>
      </c>
      <c r="F254">
        <v>430.9</v>
      </c>
      <c r="G254">
        <v>-28.023225399109499</v>
      </c>
      <c r="H254">
        <v>11.107774060528101</v>
      </c>
      <c r="I254">
        <v>-19.076963423968099</v>
      </c>
      <c r="J254">
        <v>0.196515682029649</v>
      </c>
      <c r="K254">
        <v>408.70374997375302</v>
      </c>
      <c r="L254">
        <v>415.644194709717</v>
      </c>
      <c r="M254">
        <v>63.613863730036897</v>
      </c>
      <c r="N254">
        <v>1.34318364593856</v>
      </c>
      <c r="O254">
        <v>13.251334416337899</v>
      </c>
      <c r="P254">
        <v>21.654432523997698</v>
      </c>
      <c r="Q254">
        <v>-6.5370934026049002E-2</v>
      </c>
    </row>
    <row r="255" spans="1:17" x14ac:dyDescent="0.3">
      <c r="A255" t="s">
        <v>607</v>
      </c>
      <c r="B255" t="s">
        <v>608</v>
      </c>
      <c r="C255" t="s">
        <v>10295</v>
      </c>
      <c r="D255" t="s">
        <v>412</v>
      </c>
      <c r="E255">
        <v>31722.185542970001</v>
      </c>
      <c r="F255">
        <v>1689.35</v>
      </c>
      <c r="G255">
        <v>51.529648122527497</v>
      </c>
      <c r="H255">
        <v>13.7421987306105</v>
      </c>
      <c r="I255">
        <v>42.220941457818199</v>
      </c>
      <c r="J255">
        <v>4.2791916918378199</v>
      </c>
      <c r="K255">
        <v>1468.84933830201</v>
      </c>
      <c r="L255">
        <v>1221.06716035829</v>
      </c>
      <c r="M255">
        <v>76.732091113011606</v>
      </c>
      <c r="N255">
        <v>1.0364773407294701</v>
      </c>
      <c r="O255">
        <v>4.1436055287536497</v>
      </c>
      <c r="P255">
        <v>82.110709858243894</v>
      </c>
      <c r="Q255">
        <v>0.116427190001246</v>
      </c>
    </row>
    <row r="256" spans="1:17" x14ac:dyDescent="0.3">
      <c r="A256" t="s">
        <v>609</v>
      </c>
      <c r="B256" t="s">
        <v>610</v>
      </c>
      <c r="C256" t="s">
        <v>10298</v>
      </c>
      <c r="D256" t="s">
        <v>46</v>
      </c>
      <c r="E256">
        <v>31678.2</v>
      </c>
      <c r="F256">
        <v>175.99</v>
      </c>
      <c r="G256">
        <v>216.27771948749901</v>
      </c>
      <c r="H256">
        <v>0.37009468381585298</v>
      </c>
      <c r="I256">
        <v>12.9197595741373</v>
      </c>
      <c r="J256">
        <v>-4.7553126119093898</v>
      </c>
      <c r="K256">
        <v>172.11116816949101</v>
      </c>
      <c r="L256">
        <v>133.91874451277599</v>
      </c>
      <c r="M256">
        <v>43.800379755733303</v>
      </c>
      <c r="N256">
        <v>0.75997410687225497</v>
      </c>
      <c r="O256">
        <v>12.6768566395818</v>
      </c>
      <c r="P256">
        <v>259.16326530612201</v>
      </c>
      <c r="Q256">
        <v>0.13885090877100101</v>
      </c>
    </row>
    <row r="257" spans="1:17" x14ac:dyDescent="0.3">
      <c r="A257" t="s">
        <v>611</v>
      </c>
      <c r="B257" t="s">
        <v>612</v>
      </c>
      <c r="C257" t="s">
        <v>10295</v>
      </c>
      <c r="D257" t="s">
        <v>54</v>
      </c>
      <c r="E257">
        <v>31591.124528864999</v>
      </c>
      <c r="F257">
        <v>406.45</v>
      </c>
      <c r="G257">
        <v>-32.114315437998101</v>
      </c>
      <c r="H257">
        <v>7.5231671052844504</v>
      </c>
      <c r="I257">
        <v>-27.099842393219902</v>
      </c>
      <c r="J257">
        <v>8.2026261291788103</v>
      </c>
      <c r="K257">
        <v>396.66532345165001</v>
      </c>
      <c r="L257">
        <v>419.26756233215701</v>
      </c>
      <c r="M257">
        <v>74.075150661276197</v>
      </c>
      <c r="N257">
        <v>1.00458496051296</v>
      </c>
      <c r="O257">
        <v>27.8632058063722</v>
      </c>
      <c r="P257">
        <v>20.8593517692536</v>
      </c>
      <c r="Q257">
        <v>8.6776311507122006E-2</v>
      </c>
    </row>
    <row r="258" spans="1:17" x14ac:dyDescent="0.3">
      <c r="A258" t="s">
        <v>613</v>
      </c>
      <c r="B258" t="s">
        <v>614</v>
      </c>
      <c r="C258" t="s">
        <v>10295</v>
      </c>
      <c r="D258" t="s">
        <v>246</v>
      </c>
      <c r="E258">
        <v>31259.544704159998</v>
      </c>
      <c r="F258">
        <v>6178.35</v>
      </c>
      <c r="G258">
        <v>126.746699609773</v>
      </c>
      <c r="H258">
        <v>-3.31632930901793</v>
      </c>
      <c r="I258">
        <v>-25.800514555967499</v>
      </c>
      <c r="J258">
        <v>-0.83011921885798301</v>
      </c>
      <c r="K258">
        <v>6296.90954316023</v>
      </c>
      <c r="L258">
        <v>5718.5869249318603</v>
      </c>
      <c r="M258">
        <v>53.4292141557478</v>
      </c>
      <c r="N258">
        <v>0.63017654161402104</v>
      </c>
      <c r="O258">
        <v>57.9199948206236</v>
      </c>
      <c r="P258">
        <v>157.32403165347699</v>
      </c>
      <c r="Q258">
        <v>0.14340120014601701</v>
      </c>
    </row>
    <row r="259" spans="1:17" x14ac:dyDescent="0.3">
      <c r="A259" t="s">
        <v>615</v>
      </c>
      <c r="B259" t="s">
        <v>616</v>
      </c>
      <c r="C259" t="s">
        <v>10301</v>
      </c>
      <c r="D259" t="s">
        <v>514</v>
      </c>
      <c r="E259">
        <v>31248.390863376</v>
      </c>
      <c r="F259">
        <v>70.680000000000007</v>
      </c>
      <c r="G259">
        <v>-12.018642361075001</v>
      </c>
      <c r="H259">
        <v>-6.0552684832796899</v>
      </c>
      <c r="I259">
        <v>-15.500398380426599</v>
      </c>
      <c r="J259">
        <v>-2.0639561968056501</v>
      </c>
      <c r="K259">
        <v>71.884432550197303</v>
      </c>
      <c r="L259">
        <v>68.078343016105194</v>
      </c>
      <c r="M259">
        <v>41.576749194795099</v>
      </c>
      <c r="N259">
        <v>0.54521165876399402</v>
      </c>
      <c r="O259">
        <v>13.186191284663201</v>
      </c>
      <c r="P259">
        <v>22.1780466724287</v>
      </c>
      <c r="Q259">
        <v>4.1264189240359003E-2</v>
      </c>
    </row>
    <row r="260" spans="1:17" x14ac:dyDescent="0.3">
      <c r="A260" t="s">
        <v>617</v>
      </c>
      <c r="B260" t="s">
        <v>618</v>
      </c>
      <c r="C260" t="s">
        <v>10311</v>
      </c>
      <c r="D260" t="s">
        <v>619</v>
      </c>
      <c r="E260">
        <v>31217.413173299999</v>
      </c>
      <c r="F260">
        <v>792.15</v>
      </c>
      <c r="G260">
        <v>1.68036162298868</v>
      </c>
      <c r="H260">
        <v>-6.3089018942570103</v>
      </c>
      <c r="I260">
        <v>12.084845896554601</v>
      </c>
      <c r="J260">
        <v>-8.1304096956440794</v>
      </c>
      <c r="K260">
        <v>798.57902771799399</v>
      </c>
      <c r="L260">
        <v>699.39125213793898</v>
      </c>
      <c r="M260">
        <v>39.472174724424903</v>
      </c>
      <c r="N260">
        <v>1.0416980691072599</v>
      </c>
      <c r="O260">
        <v>16.265858738875199</v>
      </c>
      <c r="P260">
        <v>39.561310782241002</v>
      </c>
      <c r="Q260">
        <v>3.8463468236237003E-2</v>
      </c>
    </row>
    <row r="261" spans="1:17" x14ac:dyDescent="0.3">
      <c r="A261" t="s">
        <v>620</v>
      </c>
      <c r="B261" t="s">
        <v>621</v>
      </c>
      <c r="C261" t="s">
        <v>10295</v>
      </c>
      <c r="D261" t="s">
        <v>193</v>
      </c>
      <c r="E261">
        <v>30769.992955019999</v>
      </c>
      <c r="F261">
        <v>13938.3</v>
      </c>
      <c r="G261">
        <v>144.96031496807799</v>
      </c>
      <c r="H261">
        <v>2.09228089178551</v>
      </c>
      <c r="I261">
        <v>34.872300443175199</v>
      </c>
      <c r="J261">
        <v>0.20034263969160099</v>
      </c>
      <c r="K261">
        <v>12949.1681690203</v>
      </c>
      <c r="L261">
        <v>10055.9756012708</v>
      </c>
      <c r="M261">
        <v>65.841933409769794</v>
      </c>
      <c r="N261">
        <v>1.15682338064017</v>
      </c>
      <c r="O261">
        <v>4.7889627859925401</v>
      </c>
      <c r="P261">
        <v>187.37577831841901</v>
      </c>
      <c r="Q261">
        <v>0.202389297219324</v>
      </c>
    </row>
    <row r="262" spans="1:17" x14ac:dyDescent="0.3">
      <c r="A262" t="s">
        <v>622</v>
      </c>
      <c r="B262" t="s">
        <v>623</v>
      </c>
      <c r="C262" t="s">
        <v>10299</v>
      </c>
      <c r="D262" t="s">
        <v>51</v>
      </c>
      <c r="E262">
        <v>30549.088237274998</v>
      </c>
      <c r="F262">
        <v>1854.25</v>
      </c>
      <c r="G262">
        <v>-11.769939512117499</v>
      </c>
      <c r="H262">
        <v>-7.1088770040734302</v>
      </c>
      <c r="I262">
        <v>-11.765408053798501</v>
      </c>
      <c r="J262">
        <v>-6.5376177379177598</v>
      </c>
      <c r="K262">
        <v>1947.56899173592</v>
      </c>
      <c r="L262">
        <v>1833.1846374413699</v>
      </c>
      <c r="M262">
        <v>17.2146795635723</v>
      </c>
      <c r="N262">
        <v>0.69948824982928604</v>
      </c>
      <c r="O262">
        <v>19.7761898341647</v>
      </c>
      <c r="P262">
        <v>25.707603132097201</v>
      </c>
      <c r="Q262">
        <v>-0.113970173111397</v>
      </c>
    </row>
    <row r="263" spans="1:17" x14ac:dyDescent="0.3">
      <c r="A263" t="s">
        <v>624</v>
      </c>
      <c r="B263" t="s">
        <v>625</v>
      </c>
      <c r="C263" t="s">
        <v>10304</v>
      </c>
      <c r="D263" t="s">
        <v>328</v>
      </c>
      <c r="E263">
        <v>30098.172713774999</v>
      </c>
      <c r="F263">
        <v>467.75</v>
      </c>
      <c r="G263">
        <v>25.270880185344001</v>
      </c>
      <c r="H263">
        <v>1.42565843294134</v>
      </c>
      <c r="I263">
        <v>49.327668405482498</v>
      </c>
      <c r="J263">
        <v>1.59155310733226</v>
      </c>
      <c r="K263">
        <v>427.63855711037598</v>
      </c>
      <c r="L263">
        <v>363.190183679033</v>
      </c>
      <c r="M263">
        <v>68.805590782259202</v>
      </c>
      <c r="N263">
        <v>0.92555091963635805</v>
      </c>
      <c r="O263">
        <v>2.4799572421165101</v>
      </c>
      <c r="P263">
        <v>79.043062200956896</v>
      </c>
      <c r="Q263">
        <v>-4.2939221165214002E-2</v>
      </c>
    </row>
    <row r="264" spans="1:17" x14ac:dyDescent="0.3">
      <c r="A264" t="s">
        <v>626</v>
      </c>
      <c r="B264" t="s">
        <v>627</v>
      </c>
      <c r="C264" t="s">
        <v>628</v>
      </c>
      <c r="D264" t="s">
        <v>628</v>
      </c>
      <c r="E264">
        <v>29707.05474</v>
      </c>
      <c r="F264">
        <v>869.1</v>
      </c>
      <c r="G264">
        <v>-9.7108479995493493</v>
      </c>
      <c r="H264">
        <v>2.78245285802844</v>
      </c>
      <c r="I264">
        <v>-1.54132726938111</v>
      </c>
      <c r="J264">
        <v>1.3783707023606899</v>
      </c>
      <c r="K264">
        <v>867.46000047182497</v>
      </c>
      <c r="L264">
        <v>814.86085746465801</v>
      </c>
      <c r="M264">
        <v>45.836386631975799</v>
      </c>
      <c r="N264">
        <v>0.44494921439695401</v>
      </c>
      <c r="O264">
        <v>16.125877344379202</v>
      </c>
      <c r="P264">
        <v>23.971186078025799</v>
      </c>
      <c r="Q264">
        <v>8.7626168895155995E-2</v>
      </c>
    </row>
    <row r="265" spans="1:17" x14ac:dyDescent="0.3">
      <c r="A265" t="s">
        <v>629</v>
      </c>
      <c r="B265" t="s">
        <v>630</v>
      </c>
      <c r="C265" t="s">
        <v>10301</v>
      </c>
      <c r="D265" t="s">
        <v>193</v>
      </c>
      <c r="E265">
        <v>29588.956850400002</v>
      </c>
      <c r="F265">
        <v>15599.75</v>
      </c>
      <c r="G265">
        <v>-9.2287473378070199</v>
      </c>
      <c r="H265">
        <v>0.31303999211275202</v>
      </c>
      <c r="I265">
        <v>-6.1793517580179103</v>
      </c>
      <c r="J265">
        <v>-4.4848326760529602</v>
      </c>
      <c r="K265">
        <v>15648.594806405499</v>
      </c>
      <c r="L265">
        <v>15017.458751992101</v>
      </c>
      <c r="M265">
        <v>47.768103398199798</v>
      </c>
      <c r="N265">
        <v>0.20392073290947199</v>
      </c>
      <c r="O265">
        <v>16.989054311767799</v>
      </c>
      <c r="P265">
        <v>22.832677165354301</v>
      </c>
      <c r="Q265">
        <v>8.1499104938052999E-2</v>
      </c>
    </row>
    <row r="266" spans="1:17" x14ac:dyDescent="0.3">
      <c r="A266" t="s">
        <v>631</v>
      </c>
      <c r="B266" t="s">
        <v>632</v>
      </c>
      <c r="C266" t="s">
        <v>10299</v>
      </c>
      <c r="D266" t="s">
        <v>51</v>
      </c>
      <c r="E266">
        <v>29532.248282289998</v>
      </c>
      <c r="F266">
        <v>1902.55</v>
      </c>
      <c r="G266">
        <v>0.44838947733643703</v>
      </c>
      <c r="H266">
        <v>-0.38315503019994201</v>
      </c>
      <c r="I266">
        <v>2.4377183119360701</v>
      </c>
      <c r="J266">
        <v>-6.7462331980257897</v>
      </c>
      <c r="K266">
        <v>1864.1742772457801</v>
      </c>
      <c r="L266">
        <v>1692.27746978307</v>
      </c>
      <c r="M266">
        <v>42.891205281169697</v>
      </c>
      <c r="N266">
        <v>0.76599556228696597</v>
      </c>
      <c r="O266">
        <v>6.69890410238889</v>
      </c>
      <c r="P266">
        <v>52.882799630358697</v>
      </c>
      <c r="Q266">
        <v>9.1379431804823996E-2</v>
      </c>
    </row>
    <row r="267" spans="1:17" x14ac:dyDescent="0.3">
      <c r="A267" t="s">
        <v>633</v>
      </c>
      <c r="B267" t="s">
        <v>634</v>
      </c>
      <c r="C267" t="s">
        <v>10305</v>
      </c>
      <c r="D267" t="s">
        <v>635</v>
      </c>
      <c r="E267">
        <v>29484.267280920001</v>
      </c>
      <c r="F267">
        <v>1296.45</v>
      </c>
      <c r="G267">
        <v>168.76495966563999</v>
      </c>
      <c r="H267">
        <v>11.7567379109959</v>
      </c>
      <c r="I267">
        <v>104.906687321606</v>
      </c>
      <c r="J267">
        <v>8.5905620240184604</v>
      </c>
      <c r="K267">
        <v>1135.8254102010001</v>
      </c>
      <c r="M267">
        <v>74.629994922564094</v>
      </c>
      <c r="N267">
        <v>1.322973318933</v>
      </c>
      <c r="O267">
        <v>11.8400246827876</v>
      </c>
      <c r="P267">
        <v>252.296195652173</v>
      </c>
    </row>
    <row r="268" spans="1:17" x14ac:dyDescent="0.3">
      <c r="A268" t="s">
        <v>636</v>
      </c>
      <c r="B268" t="s">
        <v>637</v>
      </c>
      <c r="C268" t="s">
        <v>10305</v>
      </c>
      <c r="D268" t="s">
        <v>163</v>
      </c>
      <c r="E268">
        <v>29454.009892544</v>
      </c>
      <c r="F268">
        <v>225.91</v>
      </c>
      <c r="G268">
        <v>307.46178347971801</v>
      </c>
      <c r="H268">
        <v>31.833691243010598</v>
      </c>
      <c r="I268">
        <v>30.195677849960699</v>
      </c>
      <c r="J268">
        <v>-0.44769701054816102</v>
      </c>
      <c r="K268">
        <v>178.15831445171099</v>
      </c>
      <c r="L268">
        <v>135.82780312761</v>
      </c>
      <c r="M268">
        <v>74.101638970560202</v>
      </c>
      <c r="N268">
        <v>1.7200903263960401</v>
      </c>
      <c r="O268">
        <v>4.8869018635739803</v>
      </c>
      <c r="P268">
        <v>380.14877789585501</v>
      </c>
      <c r="Q268">
        <v>0.18912996044629601</v>
      </c>
    </row>
    <row r="269" spans="1:17" x14ac:dyDescent="0.3">
      <c r="A269" t="s">
        <v>638</v>
      </c>
      <c r="B269" t="s">
        <v>639</v>
      </c>
      <c r="C269" t="s">
        <v>10297</v>
      </c>
      <c r="D269" t="s">
        <v>43</v>
      </c>
      <c r="E269">
        <v>29444.260748299999</v>
      </c>
      <c r="F269">
        <v>5686.15</v>
      </c>
      <c r="G269">
        <v>136.60515991138499</v>
      </c>
      <c r="H269">
        <v>23.857976075524199</v>
      </c>
      <c r="I269">
        <v>90.995992436376397</v>
      </c>
      <c r="J269">
        <v>16.8307844863482</v>
      </c>
      <c r="K269">
        <v>4444.8756650809701</v>
      </c>
      <c r="L269">
        <v>3435.0982729826201</v>
      </c>
      <c r="M269">
        <v>72.563857955928796</v>
      </c>
      <c r="N269">
        <v>2.0450097957654698</v>
      </c>
      <c r="O269">
        <v>5.3436859738135603</v>
      </c>
      <c r="P269">
        <v>185.43496812409001</v>
      </c>
      <c r="Q269">
        <v>0.174902597755488</v>
      </c>
    </row>
    <row r="270" spans="1:17" x14ac:dyDescent="0.3">
      <c r="A270" t="s">
        <v>640</v>
      </c>
      <c r="B270" t="s">
        <v>641</v>
      </c>
      <c r="C270" t="s">
        <v>10305</v>
      </c>
      <c r="D270" t="s">
        <v>253</v>
      </c>
      <c r="E270">
        <v>29310.050782079899</v>
      </c>
      <c r="F270">
        <v>1540.3</v>
      </c>
      <c r="G270">
        <v>5.3546792712197897</v>
      </c>
      <c r="H270">
        <v>-8.7370004135884702</v>
      </c>
      <c r="I270">
        <v>31.490338474440598</v>
      </c>
      <c r="J270">
        <v>-2.6577678101247502</v>
      </c>
      <c r="K270">
        <v>1615.37525769387</v>
      </c>
      <c r="L270">
        <v>1420.5749682161299</v>
      </c>
      <c r="M270">
        <v>36.365178457614299</v>
      </c>
      <c r="N270">
        <v>0.72255402200193897</v>
      </c>
      <c r="O270">
        <v>19.531909368304799</v>
      </c>
      <c r="P270">
        <v>50.185257410296401</v>
      </c>
      <c r="Q270">
        <v>6.6777124226305995E-2</v>
      </c>
    </row>
    <row r="271" spans="1:17" x14ac:dyDescent="0.3">
      <c r="A271" t="s">
        <v>642</v>
      </c>
      <c r="B271" t="s">
        <v>643</v>
      </c>
      <c r="C271" t="s">
        <v>10297</v>
      </c>
      <c r="D271" t="s">
        <v>186</v>
      </c>
      <c r="E271">
        <v>29227.962092490001</v>
      </c>
      <c r="F271">
        <v>8969.7000000000007</v>
      </c>
      <c r="G271">
        <v>32.445167257492699</v>
      </c>
      <c r="H271">
        <v>7.6044176283951597</v>
      </c>
      <c r="I271">
        <v>25.833361207537401</v>
      </c>
      <c r="J271">
        <v>5.0776171800694501</v>
      </c>
      <c r="K271">
        <v>7741.8722404516202</v>
      </c>
      <c r="L271">
        <v>6938.2066866290297</v>
      </c>
      <c r="M271">
        <v>86.531077343052601</v>
      </c>
      <c r="N271">
        <v>1.2218785640083101</v>
      </c>
      <c r="O271">
        <v>0.89523618404181404</v>
      </c>
      <c r="P271">
        <v>63.8750342559605</v>
      </c>
      <c r="Q271">
        <v>1.7870491517856E-2</v>
      </c>
    </row>
    <row r="272" spans="1:17" x14ac:dyDescent="0.3">
      <c r="A272" t="s">
        <v>644</v>
      </c>
      <c r="B272" t="s">
        <v>645</v>
      </c>
      <c r="C272" t="s">
        <v>10309</v>
      </c>
      <c r="D272" t="s">
        <v>121</v>
      </c>
      <c r="E272">
        <v>28994.008363584999</v>
      </c>
      <c r="F272">
        <v>1300.8499999999999</v>
      </c>
      <c r="G272">
        <v>-23.7566774201863</v>
      </c>
      <c r="H272">
        <v>7.1258624313093497</v>
      </c>
      <c r="I272">
        <v>4.9068462597139604</v>
      </c>
      <c r="J272">
        <v>0.264065990371467</v>
      </c>
      <c r="K272">
        <v>1197.5243409898201</v>
      </c>
      <c r="L272">
        <v>1112.6675724378899</v>
      </c>
      <c r="M272">
        <v>58.915886944885798</v>
      </c>
      <c r="N272">
        <v>0.45058056265477198</v>
      </c>
      <c r="O272">
        <v>7.6219395010954401</v>
      </c>
      <c r="P272">
        <v>35.5122662638679</v>
      </c>
      <c r="Q272">
        <v>3.4538271979379998E-3</v>
      </c>
    </row>
    <row r="273" spans="1:17" x14ac:dyDescent="0.3">
      <c r="A273" t="s">
        <v>646</v>
      </c>
      <c r="B273" t="s">
        <v>647</v>
      </c>
      <c r="C273" t="s">
        <v>10308</v>
      </c>
      <c r="D273" t="s">
        <v>171</v>
      </c>
      <c r="E273">
        <v>28870.656167199999</v>
      </c>
      <c r="F273">
        <v>6669.8</v>
      </c>
      <c r="G273">
        <v>135.10301076783401</v>
      </c>
      <c r="H273">
        <v>7.5010996347319798</v>
      </c>
      <c r="I273">
        <v>87.870516381674506</v>
      </c>
      <c r="J273">
        <v>-0.75446881232591601</v>
      </c>
      <c r="K273">
        <v>5906.3108668759296</v>
      </c>
      <c r="L273">
        <v>4395.9649256668199</v>
      </c>
      <c r="M273">
        <v>52.964004895274897</v>
      </c>
      <c r="N273">
        <v>0.64188627304853896</v>
      </c>
      <c r="O273">
        <v>19.192479534618698</v>
      </c>
      <c r="P273">
        <v>174.47736625514401</v>
      </c>
      <c r="Q273">
        <v>5.9186839252373002E-2</v>
      </c>
    </row>
    <row r="274" spans="1:17" x14ac:dyDescent="0.3">
      <c r="A274" t="s">
        <v>648</v>
      </c>
      <c r="B274" t="s">
        <v>649</v>
      </c>
      <c r="C274" t="s">
        <v>10303</v>
      </c>
      <c r="D274" t="s">
        <v>628</v>
      </c>
      <c r="E274">
        <v>28861.212483740001</v>
      </c>
      <c r="F274">
        <v>1188.2</v>
      </c>
      <c r="G274">
        <v>-33.662617435931402</v>
      </c>
      <c r="H274">
        <v>8.4994862249277006</v>
      </c>
      <c r="I274">
        <v>7.44365459543965</v>
      </c>
      <c r="J274">
        <v>2.4102805278903499</v>
      </c>
      <c r="K274">
        <v>1103.27855721589</v>
      </c>
      <c r="L274">
        <v>1101.3275173817699</v>
      </c>
      <c r="M274">
        <v>83.7396428953558</v>
      </c>
      <c r="N274">
        <v>0.630746984142047</v>
      </c>
      <c r="O274">
        <v>25.2230264265275</v>
      </c>
      <c r="P274">
        <v>34.1007843801139</v>
      </c>
      <c r="Q274">
        <v>3.8075205989819999E-3</v>
      </c>
    </row>
    <row r="275" spans="1:17" x14ac:dyDescent="0.3">
      <c r="A275" t="s">
        <v>650</v>
      </c>
      <c r="B275" t="s">
        <v>651</v>
      </c>
      <c r="C275" t="s">
        <v>10301</v>
      </c>
      <c r="D275" t="s">
        <v>193</v>
      </c>
      <c r="E275">
        <v>28839.068140650001</v>
      </c>
      <c r="F275">
        <v>1372.45</v>
      </c>
      <c r="G275">
        <v>-19.0165594482263</v>
      </c>
      <c r="H275">
        <v>-5.5815768556200904</v>
      </c>
      <c r="I275">
        <v>12.120520599287</v>
      </c>
      <c r="J275">
        <v>-2.1273623489584699</v>
      </c>
      <c r="K275">
        <v>1341.7208658612701</v>
      </c>
      <c r="L275">
        <v>1240.10441485569</v>
      </c>
      <c r="M275">
        <v>57.179215264130001</v>
      </c>
      <c r="N275">
        <v>0.37373583141851102</v>
      </c>
      <c r="O275">
        <v>9.72713031440124</v>
      </c>
      <c r="P275">
        <v>36.827675589452099</v>
      </c>
      <c r="Q275">
        <v>5.2576888710885998E-2</v>
      </c>
    </row>
    <row r="276" spans="1:17" x14ac:dyDescent="0.3">
      <c r="A276" t="s">
        <v>652</v>
      </c>
      <c r="B276" t="s">
        <v>653</v>
      </c>
      <c r="C276" t="s">
        <v>10296</v>
      </c>
      <c r="D276" t="s">
        <v>654</v>
      </c>
      <c r="E276">
        <v>28547.95092798</v>
      </c>
      <c r="F276">
        <v>297.10000000000002</v>
      </c>
      <c r="G276">
        <v>122.388488368975</v>
      </c>
      <c r="H276">
        <v>-2.5725530289704199</v>
      </c>
      <c r="I276">
        <v>-19.7763294886559</v>
      </c>
      <c r="J276">
        <v>3.9456155090728999</v>
      </c>
      <c r="K276">
        <v>297.82517918501702</v>
      </c>
      <c r="L276">
        <v>277.00005278442097</v>
      </c>
      <c r="M276">
        <v>54.684784252851699</v>
      </c>
      <c r="N276">
        <v>0.37579532658513898</v>
      </c>
      <c r="O276">
        <v>29.350387075058901</v>
      </c>
      <c r="P276">
        <v>156.56303972366101</v>
      </c>
      <c r="Q276">
        <v>8.4855918875917993E-2</v>
      </c>
    </row>
    <row r="277" spans="1:17" x14ac:dyDescent="0.3">
      <c r="A277" t="s">
        <v>655</v>
      </c>
      <c r="B277" t="s">
        <v>656</v>
      </c>
      <c r="C277" t="s">
        <v>10305</v>
      </c>
      <c r="D277" t="s">
        <v>253</v>
      </c>
      <c r="E277">
        <v>28442.08379375</v>
      </c>
      <c r="F277">
        <v>3781.25</v>
      </c>
      <c r="G277">
        <v>-11.332445513395401</v>
      </c>
      <c r="H277">
        <v>-7.5071466422860702</v>
      </c>
      <c r="I277">
        <v>25.864722491151898</v>
      </c>
      <c r="J277">
        <v>0.89926780316370503</v>
      </c>
      <c r="K277">
        <v>3952.7055039325501</v>
      </c>
      <c r="L277">
        <v>3582.1016666680798</v>
      </c>
      <c r="M277">
        <v>45.254026361360602</v>
      </c>
      <c r="N277">
        <v>0.75381477624465099</v>
      </c>
      <c r="O277">
        <v>27.415537190082599</v>
      </c>
      <c r="P277">
        <v>49.7821350762527</v>
      </c>
      <c r="Q277">
        <v>8.7400448223779001E-2</v>
      </c>
    </row>
    <row r="278" spans="1:17" x14ac:dyDescent="0.3">
      <c r="A278" t="s">
        <v>657</v>
      </c>
      <c r="B278" t="s">
        <v>658</v>
      </c>
      <c r="C278" t="s">
        <v>10299</v>
      </c>
      <c r="D278" t="s">
        <v>283</v>
      </c>
      <c r="E278">
        <v>28421.712173970001</v>
      </c>
      <c r="F278">
        <v>1058.3499999999999</v>
      </c>
      <c r="G278">
        <v>19.255236081068698</v>
      </c>
      <c r="H278">
        <v>-11.883489545417399</v>
      </c>
      <c r="I278">
        <v>-39.302151090806703</v>
      </c>
      <c r="J278">
        <v>-5.9571012012109898</v>
      </c>
      <c r="K278">
        <v>1185.45038526607</v>
      </c>
      <c r="L278">
        <v>1138.36844509609</v>
      </c>
      <c r="M278">
        <v>28.762833043166399</v>
      </c>
      <c r="N278">
        <v>0.99565083015155498</v>
      </c>
      <c r="O278">
        <v>43.043416639108003</v>
      </c>
      <c r="P278">
        <v>56.792592592592499</v>
      </c>
    </row>
    <row r="279" spans="1:17" x14ac:dyDescent="0.3">
      <c r="A279" t="s">
        <v>659</v>
      </c>
      <c r="B279" t="s">
        <v>660</v>
      </c>
      <c r="C279" t="s">
        <v>10308</v>
      </c>
      <c r="D279" t="s">
        <v>386</v>
      </c>
      <c r="E279">
        <v>28226.555011979999</v>
      </c>
      <c r="F279">
        <v>6280.65</v>
      </c>
      <c r="G279">
        <v>3.59789065503734</v>
      </c>
      <c r="H279">
        <v>-5.87817114395156</v>
      </c>
      <c r="I279">
        <v>-6.9948347259566104</v>
      </c>
      <c r="J279">
        <v>-0.99503543518219495</v>
      </c>
      <c r="K279">
        <v>6374.6575582362502</v>
      </c>
      <c r="L279">
        <v>5809.9088014249</v>
      </c>
      <c r="M279">
        <v>39.548810245336703</v>
      </c>
      <c r="N279">
        <v>1.0878142250843501</v>
      </c>
      <c r="O279">
        <v>14.5876621050369</v>
      </c>
      <c r="P279">
        <v>34.717187533514902</v>
      </c>
      <c r="Q279">
        <v>-2.7160640508086999E-2</v>
      </c>
    </row>
    <row r="280" spans="1:17" x14ac:dyDescent="0.3">
      <c r="A280" t="s">
        <v>661</v>
      </c>
      <c r="B280" t="s">
        <v>662</v>
      </c>
      <c r="C280" t="s">
        <v>10299</v>
      </c>
      <c r="D280" t="s">
        <v>51</v>
      </c>
      <c r="E280">
        <v>28010.9925693</v>
      </c>
      <c r="F280">
        <v>1563.9</v>
      </c>
      <c r="G280">
        <v>44.762737411195502</v>
      </c>
      <c r="H280">
        <v>16.358440802087301</v>
      </c>
      <c r="I280">
        <v>39.362138537014701</v>
      </c>
      <c r="J280">
        <v>4.2648312012367304</v>
      </c>
      <c r="K280">
        <v>1320.9893357758499</v>
      </c>
      <c r="L280">
        <v>1067.2074388129299</v>
      </c>
      <c r="M280">
        <v>79.955747369949904</v>
      </c>
      <c r="N280">
        <v>1.40203869006046</v>
      </c>
      <c r="O280">
        <v>1.3459939893855</v>
      </c>
      <c r="P280">
        <v>115.948632974316</v>
      </c>
      <c r="Q280">
        <v>3.5946296728283998E-2</v>
      </c>
    </row>
    <row r="281" spans="1:17" x14ac:dyDescent="0.3">
      <c r="A281" t="s">
        <v>663</v>
      </c>
      <c r="B281" t="s">
        <v>664</v>
      </c>
      <c r="C281" t="s">
        <v>10301</v>
      </c>
      <c r="D281" t="s">
        <v>497</v>
      </c>
      <c r="E281">
        <v>27726.512392359899</v>
      </c>
      <c r="F281">
        <v>1514.9</v>
      </c>
      <c r="G281">
        <v>112.274845453547</v>
      </c>
      <c r="H281">
        <v>-3.8284132214094</v>
      </c>
      <c r="I281">
        <v>66.934348805391707</v>
      </c>
      <c r="J281">
        <v>-4.6658420717296396</v>
      </c>
      <c r="K281">
        <v>1505.3750525345699</v>
      </c>
      <c r="L281">
        <v>1152.0840857524399</v>
      </c>
      <c r="M281">
        <v>38.879490509744898</v>
      </c>
      <c r="N281">
        <v>0.25360629282504299</v>
      </c>
      <c r="O281">
        <v>17.232160538649399</v>
      </c>
      <c r="P281">
        <v>152.90484140233701</v>
      </c>
      <c r="Q281">
        <v>8.7110499895928006E-2</v>
      </c>
    </row>
    <row r="282" spans="1:17" x14ac:dyDescent="0.3">
      <c r="A282" t="s">
        <v>665</v>
      </c>
      <c r="B282" t="s">
        <v>666</v>
      </c>
      <c r="C282" t="s">
        <v>10299</v>
      </c>
      <c r="D282" t="s">
        <v>283</v>
      </c>
      <c r="E282">
        <v>27633.193431250002</v>
      </c>
      <c r="F282">
        <v>3320.15</v>
      </c>
      <c r="G282">
        <v>22.011699470410001</v>
      </c>
      <c r="H282">
        <v>9.7997168983905194</v>
      </c>
      <c r="I282">
        <v>24.2666240273909</v>
      </c>
      <c r="J282">
        <v>-1.98916469073164</v>
      </c>
      <c r="K282">
        <v>3036.6939876166898</v>
      </c>
      <c r="L282">
        <v>2659.4480844335799</v>
      </c>
      <c r="M282">
        <v>66.544285885272004</v>
      </c>
      <c r="N282">
        <v>0.84966084405755304</v>
      </c>
      <c r="O282">
        <v>1.95322500489434</v>
      </c>
      <c r="P282">
        <v>70.815969542624899</v>
      </c>
      <c r="Q282">
        <v>-5.3354444878625E-2</v>
      </c>
    </row>
    <row r="283" spans="1:17" x14ac:dyDescent="0.3">
      <c r="A283" t="s">
        <v>667</v>
      </c>
      <c r="B283" t="s">
        <v>668</v>
      </c>
      <c r="C283" t="s">
        <v>10299</v>
      </c>
      <c r="D283" t="s">
        <v>51</v>
      </c>
      <c r="E283">
        <v>27412.82728686</v>
      </c>
      <c r="F283">
        <v>1076.8499999999999</v>
      </c>
      <c r="G283">
        <v>79.258146300219906</v>
      </c>
      <c r="H283">
        <v>14.998509274601201</v>
      </c>
      <c r="I283">
        <v>47.510771370991797</v>
      </c>
      <c r="J283">
        <v>5.6550458798468499</v>
      </c>
      <c r="K283">
        <v>899.12719095644195</v>
      </c>
      <c r="L283">
        <v>729.92713744923901</v>
      </c>
      <c r="M283">
        <v>73.498397316218401</v>
      </c>
      <c r="N283">
        <v>0.66166588564455597</v>
      </c>
      <c r="O283">
        <v>0.52467846032411203</v>
      </c>
      <c r="P283">
        <v>113.237623762376</v>
      </c>
      <c r="Q283">
        <v>8.1717360678438003E-2</v>
      </c>
    </row>
    <row r="284" spans="1:17" x14ac:dyDescent="0.3">
      <c r="A284" t="s">
        <v>669</v>
      </c>
      <c r="B284" t="s">
        <v>670</v>
      </c>
      <c r="C284" t="s">
        <v>10308</v>
      </c>
      <c r="D284" t="s">
        <v>171</v>
      </c>
      <c r="E284">
        <v>27339.169973569999</v>
      </c>
      <c r="F284">
        <v>1073.1500000000001</v>
      </c>
      <c r="G284">
        <v>-26.207732392453199</v>
      </c>
      <c r="H284">
        <v>1.09617965196726</v>
      </c>
      <c r="I284">
        <v>-2.16036199610331</v>
      </c>
      <c r="J284">
        <v>0.46326433736480399</v>
      </c>
      <c r="K284">
        <v>1069.11423175861</v>
      </c>
      <c r="L284">
        <v>1058.8145702915699</v>
      </c>
      <c r="M284">
        <v>57.424864922045103</v>
      </c>
      <c r="N284">
        <v>0.43643948997950999</v>
      </c>
      <c r="O284">
        <v>25.7047011135442</v>
      </c>
      <c r="P284">
        <v>15.021436227223999</v>
      </c>
      <c r="Q284">
        <v>1.1653182245528E-2</v>
      </c>
    </row>
    <row r="285" spans="1:17" x14ac:dyDescent="0.3">
      <c r="A285" t="s">
        <v>671</v>
      </c>
      <c r="B285" t="s">
        <v>672</v>
      </c>
      <c r="C285" t="s">
        <v>10305</v>
      </c>
      <c r="D285" t="s">
        <v>253</v>
      </c>
      <c r="E285">
        <v>27300.2304</v>
      </c>
      <c r="F285">
        <v>2465.6999999999998</v>
      </c>
      <c r="G285">
        <v>-18.157560937290899</v>
      </c>
      <c r="H285">
        <v>-3.8482775671630902</v>
      </c>
      <c r="I285">
        <v>0.79762851504105803</v>
      </c>
      <c r="J285">
        <v>-1.0307385610522299</v>
      </c>
      <c r="K285">
        <v>2525.3139658922501</v>
      </c>
      <c r="L285">
        <v>2352.4333940084198</v>
      </c>
      <c r="M285">
        <v>48.260697146319202</v>
      </c>
      <c r="N285">
        <v>0.42546935822943399</v>
      </c>
      <c r="O285">
        <v>20.047045463762799</v>
      </c>
      <c r="P285">
        <v>31.489974402730301</v>
      </c>
      <c r="Q285">
        <v>5.9386013821951002E-2</v>
      </c>
    </row>
    <row r="286" spans="1:17" x14ac:dyDescent="0.3">
      <c r="A286" t="s">
        <v>673</v>
      </c>
      <c r="B286" t="s">
        <v>674</v>
      </c>
      <c r="C286" t="s">
        <v>10293</v>
      </c>
      <c r="D286" t="s">
        <v>423</v>
      </c>
      <c r="E286">
        <v>27142.83</v>
      </c>
      <c r="F286">
        <v>773.3</v>
      </c>
      <c r="G286">
        <v>79.209604699338499</v>
      </c>
      <c r="H286">
        <v>-9.2807408029707794</v>
      </c>
      <c r="I286">
        <v>68.340742273735998</v>
      </c>
      <c r="J286">
        <v>2.4990595208744999</v>
      </c>
      <c r="K286">
        <v>784.81993507308403</v>
      </c>
      <c r="L286">
        <v>607.81014020627595</v>
      </c>
      <c r="M286">
        <v>44.623557606049097</v>
      </c>
      <c r="N286">
        <v>0.49304943456140099</v>
      </c>
      <c r="O286">
        <v>25.436441225914901</v>
      </c>
      <c r="P286">
        <v>176.17857142857099</v>
      </c>
      <c r="Q286">
        <v>0.111863356360133</v>
      </c>
    </row>
    <row r="287" spans="1:17" x14ac:dyDescent="0.3">
      <c r="A287" t="s">
        <v>675</v>
      </c>
      <c r="B287" t="s">
        <v>676</v>
      </c>
      <c r="C287" t="s">
        <v>10309</v>
      </c>
      <c r="D287" t="s">
        <v>51</v>
      </c>
      <c r="E287">
        <v>26799.963228575001</v>
      </c>
      <c r="F287">
        <v>1417.25</v>
      </c>
      <c r="G287">
        <v>-25.543911830964301</v>
      </c>
      <c r="H287">
        <v>4.6347335562033098</v>
      </c>
      <c r="I287">
        <v>-8.7826036681213502</v>
      </c>
      <c r="J287">
        <v>7.8887683448945003</v>
      </c>
      <c r="M287">
        <v>79.094980032784306</v>
      </c>
      <c r="O287">
        <v>2.6777209384371199</v>
      </c>
      <c r="P287">
        <v>15.6938775510204</v>
      </c>
    </row>
    <row r="288" spans="1:17" x14ac:dyDescent="0.3">
      <c r="A288" t="s">
        <v>677</v>
      </c>
      <c r="B288" t="s">
        <v>678</v>
      </c>
      <c r="C288" t="s">
        <v>10307</v>
      </c>
      <c r="D288" t="s">
        <v>139</v>
      </c>
      <c r="E288">
        <v>26686.370885420001</v>
      </c>
      <c r="F288">
        <v>1154.3499999999999</v>
      </c>
      <c r="G288">
        <v>68.013405625214503</v>
      </c>
      <c r="H288">
        <v>-7.9275953171782998</v>
      </c>
      <c r="I288">
        <v>2.2623461214482301</v>
      </c>
      <c r="J288">
        <v>-4.2909948804788796</v>
      </c>
      <c r="K288">
        <v>1206.2922576737701</v>
      </c>
      <c r="L288">
        <v>1049.9988430958399</v>
      </c>
      <c r="M288">
        <v>48.013370667659203</v>
      </c>
      <c r="N288">
        <v>0.93019599175838996</v>
      </c>
      <c r="O288">
        <v>25.8803655736994</v>
      </c>
      <c r="P288">
        <v>104.30973451327399</v>
      </c>
      <c r="Q288">
        <v>0.14449784748418701</v>
      </c>
    </row>
    <row r="289" spans="1:17" x14ac:dyDescent="0.3">
      <c r="A289" t="s">
        <v>679</v>
      </c>
      <c r="B289" t="s">
        <v>680</v>
      </c>
      <c r="C289" t="s">
        <v>10309</v>
      </c>
      <c r="D289" t="s">
        <v>51</v>
      </c>
      <c r="E289">
        <v>26455.9134156</v>
      </c>
      <c r="F289">
        <v>5783</v>
      </c>
      <c r="G289">
        <v>20.7724726850163</v>
      </c>
      <c r="H289">
        <v>9.8740059305806298</v>
      </c>
      <c r="I289">
        <v>18.368510081573302</v>
      </c>
      <c r="J289">
        <v>-2.5398931746046398</v>
      </c>
      <c r="K289">
        <v>5334.7440100783897</v>
      </c>
      <c r="L289">
        <v>4671.7225786968502</v>
      </c>
      <c r="M289">
        <v>49.248798636988099</v>
      </c>
      <c r="N289">
        <v>0.89799898961056002</v>
      </c>
      <c r="O289">
        <v>5.2905066574442303</v>
      </c>
      <c r="P289">
        <v>52.180205784058302</v>
      </c>
      <c r="Q289">
        <v>-7.6510951345378997E-2</v>
      </c>
    </row>
    <row r="290" spans="1:17" x14ac:dyDescent="0.3">
      <c r="A290" t="s">
        <v>681</v>
      </c>
      <c r="B290" t="s">
        <v>682</v>
      </c>
      <c r="C290" t="s">
        <v>10312</v>
      </c>
      <c r="D290" t="s">
        <v>683</v>
      </c>
      <c r="E290">
        <v>26245.169832</v>
      </c>
      <c r="F290">
        <v>2376.35</v>
      </c>
      <c r="G290">
        <v>104.33911494295999</v>
      </c>
      <c r="H290">
        <v>0.38264768025316698</v>
      </c>
      <c r="I290">
        <v>46.258165935852098</v>
      </c>
      <c r="J290">
        <v>7.7809448334669797</v>
      </c>
      <c r="K290">
        <v>2201.7318080212899</v>
      </c>
      <c r="L290">
        <v>1804.11123634096</v>
      </c>
      <c r="M290">
        <v>75.262877218022695</v>
      </c>
      <c r="N290">
        <v>1.43719897656916</v>
      </c>
      <c r="O290">
        <v>3.0971868622046301</v>
      </c>
      <c r="P290">
        <v>139.92629612802199</v>
      </c>
      <c r="Q290">
        <v>0.121183527931654</v>
      </c>
    </row>
    <row r="291" spans="1:17" x14ac:dyDescent="0.3">
      <c r="A291" t="s">
        <v>684</v>
      </c>
      <c r="B291" t="s">
        <v>685</v>
      </c>
      <c r="C291" t="s">
        <v>10295</v>
      </c>
      <c r="D291" t="s">
        <v>523</v>
      </c>
      <c r="E291">
        <v>26182.509340600001</v>
      </c>
      <c r="F291">
        <v>808.25</v>
      </c>
      <c r="G291">
        <v>-9.3901168554388903E-2</v>
      </c>
      <c r="H291">
        <v>5.8690202938147298</v>
      </c>
      <c r="I291">
        <v>-15.9060630881894</v>
      </c>
      <c r="J291">
        <v>-1.75755181437886</v>
      </c>
      <c r="K291">
        <v>770.86298850287596</v>
      </c>
      <c r="L291">
        <v>730.73076795028999</v>
      </c>
      <c r="M291">
        <v>57.552359146762399</v>
      </c>
      <c r="N291">
        <v>2.46524985429423</v>
      </c>
      <c r="O291">
        <v>9.2360037117228604</v>
      </c>
      <c r="P291">
        <v>32.968660031257699</v>
      </c>
      <c r="Q291">
        <v>-3.6214100428184001E-2</v>
      </c>
    </row>
    <row r="292" spans="1:17" x14ac:dyDescent="0.3">
      <c r="A292" t="s">
        <v>686</v>
      </c>
      <c r="B292" t="s">
        <v>687</v>
      </c>
      <c r="C292" t="s">
        <v>10308</v>
      </c>
      <c r="D292" t="s">
        <v>297</v>
      </c>
      <c r="E292">
        <v>26155.236566399999</v>
      </c>
      <c r="F292">
        <v>524</v>
      </c>
      <c r="G292">
        <v>-1.16654317128866</v>
      </c>
      <c r="H292">
        <v>4.9476480483132503</v>
      </c>
      <c r="I292">
        <v>23.170405305212601</v>
      </c>
      <c r="J292">
        <v>-3.0707347248519201</v>
      </c>
      <c r="K292">
        <v>503.06673343122799</v>
      </c>
      <c r="L292">
        <v>447.49158677591703</v>
      </c>
      <c r="M292">
        <v>46.105610224949103</v>
      </c>
      <c r="N292">
        <v>0.60211327868010001</v>
      </c>
      <c r="O292">
        <v>8.2729007633587806</v>
      </c>
      <c r="P292">
        <v>55.905980362987101</v>
      </c>
      <c r="Q292">
        <v>-9.6416743401499998E-4</v>
      </c>
    </row>
    <row r="293" spans="1:17" x14ac:dyDescent="0.3">
      <c r="A293" t="s">
        <v>688</v>
      </c>
      <c r="B293" t="s">
        <v>689</v>
      </c>
      <c r="C293" t="s">
        <v>10305</v>
      </c>
      <c r="D293" t="s">
        <v>253</v>
      </c>
      <c r="E293">
        <v>26082.48051954</v>
      </c>
      <c r="F293">
        <v>5275.8</v>
      </c>
      <c r="G293">
        <v>-26.078670676318101</v>
      </c>
      <c r="H293">
        <v>-8.1053645531355301</v>
      </c>
      <c r="I293">
        <v>4.0343496688696003</v>
      </c>
      <c r="J293">
        <v>1.4914967091611699</v>
      </c>
      <c r="K293">
        <v>5578.4230719387597</v>
      </c>
      <c r="L293">
        <v>5253.94278444268</v>
      </c>
      <c r="M293">
        <v>45.5549456642282</v>
      </c>
      <c r="N293">
        <v>1.3330845168668899</v>
      </c>
      <c r="O293">
        <v>39.3153644944842</v>
      </c>
      <c r="P293">
        <v>31.0920611256056</v>
      </c>
      <c r="Q293">
        <v>4.2722816957983002E-2</v>
      </c>
    </row>
    <row r="294" spans="1:17" x14ac:dyDescent="0.3">
      <c r="A294" t="s">
        <v>690</v>
      </c>
      <c r="B294" t="s">
        <v>691</v>
      </c>
      <c r="C294" t="s">
        <v>10293</v>
      </c>
      <c r="D294" t="s">
        <v>297</v>
      </c>
      <c r="E294">
        <v>26053.483594559999</v>
      </c>
      <c r="F294">
        <v>263.39999999999998</v>
      </c>
      <c r="G294">
        <v>53.034533619487199</v>
      </c>
      <c r="H294">
        <v>-4.3896772152067998</v>
      </c>
      <c r="I294">
        <v>19.671312816129198</v>
      </c>
      <c r="J294">
        <v>3.4746509400868502</v>
      </c>
      <c r="K294">
        <v>244.61032694357999</v>
      </c>
      <c r="L294">
        <v>204.518440192951</v>
      </c>
      <c r="M294">
        <v>56.363856626803702</v>
      </c>
      <c r="N294">
        <v>0.66980230061604895</v>
      </c>
      <c r="O294">
        <v>6.2262718299164801</v>
      </c>
      <c r="P294">
        <v>98.942598187311106</v>
      </c>
      <c r="Q294">
        <v>6.882374808557E-2</v>
      </c>
    </row>
    <row r="295" spans="1:17" x14ac:dyDescent="0.3">
      <c r="A295" t="s">
        <v>692</v>
      </c>
      <c r="B295" t="s">
        <v>693</v>
      </c>
      <c r="C295" t="s">
        <v>10308</v>
      </c>
      <c r="D295" t="s">
        <v>297</v>
      </c>
      <c r="E295">
        <v>26010.715137470001</v>
      </c>
      <c r="F295">
        <v>527.04999999999995</v>
      </c>
      <c r="G295">
        <v>133.508862010646</v>
      </c>
      <c r="H295">
        <v>29.7749983669347</v>
      </c>
      <c r="I295">
        <v>30.866751001112501</v>
      </c>
      <c r="J295">
        <v>10.844590049156301</v>
      </c>
      <c r="K295">
        <v>435.83091051059301</v>
      </c>
      <c r="L295">
        <v>353.26039099130901</v>
      </c>
      <c r="M295">
        <v>80.900791875900794</v>
      </c>
      <c r="N295">
        <v>1.38317300480848</v>
      </c>
      <c r="O295">
        <v>2.41912532017836</v>
      </c>
      <c r="P295">
        <v>174.86310299869601</v>
      </c>
      <c r="Q295">
        <v>0.23508199001111199</v>
      </c>
    </row>
    <row r="296" spans="1:17" x14ac:dyDescent="0.3">
      <c r="A296" t="s">
        <v>694</v>
      </c>
      <c r="B296" t="s">
        <v>695</v>
      </c>
      <c r="C296" t="s">
        <v>10299</v>
      </c>
      <c r="D296" t="s">
        <v>283</v>
      </c>
      <c r="E296">
        <v>26001.856375874999</v>
      </c>
      <c r="F296">
        <v>1280.25</v>
      </c>
      <c r="G296">
        <v>-5.1897788906442903</v>
      </c>
      <c r="H296">
        <v>1.03033604263988</v>
      </c>
      <c r="I296">
        <v>-21.685960683619001</v>
      </c>
      <c r="J296">
        <v>4.0385482721977803</v>
      </c>
      <c r="K296">
        <v>1233.92141156052</v>
      </c>
      <c r="L296">
        <v>1201.9100183922101</v>
      </c>
      <c r="M296">
        <v>72.098652278116703</v>
      </c>
      <c r="N296">
        <v>0.80309852264144699</v>
      </c>
      <c r="O296">
        <v>12.8607693809802</v>
      </c>
      <c r="P296">
        <v>30.644420633705799</v>
      </c>
      <c r="Q296">
        <v>0.111490940856817</v>
      </c>
    </row>
    <row r="297" spans="1:17" x14ac:dyDescent="0.3">
      <c r="A297" t="s">
        <v>696</v>
      </c>
      <c r="B297" t="s">
        <v>697</v>
      </c>
      <c r="C297" t="s">
        <v>10309</v>
      </c>
      <c r="D297" t="s">
        <v>412</v>
      </c>
      <c r="E297">
        <v>25582.918187499999</v>
      </c>
      <c r="F297">
        <v>1772.4</v>
      </c>
      <c r="G297">
        <v>253.73470107108199</v>
      </c>
      <c r="H297">
        <v>65.988061533716504</v>
      </c>
      <c r="I297">
        <v>86.694722603300605</v>
      </c>
      <c r="J297">
        <v>21.9803238720969</v>
      </c>
      <c r="K297">
        <v>1210.86597309323</v>
      </c>
      <c r="L297">
        <v>922.59183232613998</v>
      </c>
      <c r="M297">
        <v>82.705186395898394</v>
      </c>
      <c r="N297">
        <v>1.46849089418603</v>
      </c>
      <c r="O297">
        <v>2.0593545475061998</v>
      </c>
      <c r="P297">
        <v>360.36363636363598</v>
      </c>
    </row>
    <row r="298" spans="1:17" x14ac:dyDescent="0.3">
      <c r="A298" t="s">
        <v>698</v>
      </c>
      <c r="B298" t="s">
        <v>699</v>
      </c>
      <c r="C298" t="s">
        <v>10304</v>
      </c>
      <c r="D298" t="s">
        <v>328</v>
      </c>
      <c r="E298">
        <v>25485.37885125</v>
      </c>
      <c r="F298">
        <v>2008.75</v>
      </c>
      <c r="G298">
        <v>-6.6655554871862597</v>
      </c>
      <c r="H298">
        <v>-1.0151044477873701</v>
      </c>
      <c r="I298">
        <v>46.266111233239997</v>
      </c>
      <c r="J298">
        <v>-4.5891834421971502</v>
      </c>
      <c r="K298">
        <v>1964.6397028992001</v>
      </c>
      <c r="L298">
        <v>1666.81795684913</v>
      </c>
      <c r="M298">
        <v>31.9537891690299</v>
      </c>
      <c r="N298">
        <v>0.31690225404894101</v>
      </c>
      <c r="O298">
        <v>9.5208462974486707</v>
      </c>
      <c r="P298">
        <v>69.357558384621797</v>
      </c>
      <c r="Q298">
        <v>-6.1562541209500998E-2</v>
      </c>
    </row>
    <row r="299" spans="1:17" x14ac:dyDescent="0.3">
      <c r="A299" t="s">
        <v>700</v>
      </c>
      <c r="B299" t="s">
        <v>701</v>
      </c>
      <c r="C299" t="s">
        <v>10309</v>
      </c>
      <c r="D299" t="s">
        <v>127</v>
      </c>
      <c r="E299">
        <v>25170.011640839999</v>
      </c>
      <c r="F299">
        <v>414.15</v>
      </c>
      <c r="G299">
        <v>60.245607294730299</v>
      </c>
      <c r="H299">
        <v>-10.4787826524973</v>
      </c>
      <c r="I299">
        <v>-30.573765188074699</v>
      </c>
      <c r="J299">
        <v>-0.214448846432127</v>
      </c>
      <c r="K299">
        <v>435.101957769411</v>
      </c>
      <c r="L299">
        <v>404.43279466799299</v>
      </c>
      <c r="M299">
        <v>41.817197353085902</v>
      </c>
      <c r="N299">
        <v>0.27973250844542802</v>
      </c>
      <c r="O299">
        <v>39.406012314378799</v>
      </c>
      <c r="P299">
        <v>92.6279069767441</v>
      </c>
      <c r="Q299">
        <v>4.5649976888734997E-2</v>
      </c>
    </row>
    <row r="300" spans="1:17" x14ac:dyDescent="0.3">
      <c r="A300" t="s">
        <v>702</v>
      </c>
      <c r="B300" t="s">
        <v>703</v>
      </c>
      <c r="C300" t="s">
        <v>10300</v>
      </c>
      <c r="D300" t="s">
        <v>60</v>
      </c>
      <c r="E300">
        <v>25016.165154959999</v>
      </c>
      <c r="F300">
        <v>188.72</v>
      </c>
      <c r="G300">
        <v>100.74947003965799</v>
      </c>
      <c r="H300">
        <v>13.2322999393611</v>
      </c>
      <c r="I300">
        <v>33.067327048380299</v>
      </c>
      <c r="J300">
        <v>10.198893790963099</v>
      </c>
      <c r="K300">
        <v>170.186207079491</v>
      </c>
      <c r="L300">
        <v>141.24539773261299</v>
      </c>
      <c r="M300">
        <v>66.995381163518402</v>
      </c>
      <c r="N300">
        <v>1.2533596162649201</v>
      </c>
      <c r="O300">
        <v>3.4336583298007501</v>
      </c>
      <c r="P300">
        <v>133.85377942998699</v>
      </c>
      <c r="Q300">
        <v>9.8670700565286998E-2</v>
      </c>
    </row>
    <row r="301" spans="1:17" x14ac:dyDescent="0.3">
      <c r="A301" t="s">
        <v>704</v>
      </c>
      <c r="B301" t="s">
        <v>705</v>
      </c>
      <c r="C301" t="s">
        <v>10298</v>
      </c>
      <c r="D301" t="s">
        <v>46</v>
      </c>
      <c r="E301">
        <v>24886.045686599999</v>
      </c>
      <c r="F301">
        <v>264.60000000000002</v>
      </c>
      <c r="G301">
        <v>111.93558331274799</v>
      </c>
      <c r="H301">
        <v>-6.7731037244414898</v>
      </c>
      <c r="I301">
        <v>1.04357136451048</v>
      </c>
      <c r="J301">
        <v>-3.95537839481876</v>
      </c>
      <c r="K301">
        <v>276.03365231717498</v>
      </c>
      <c r="L301">
        <v>231.95070877036</v>
      </c>
      <c r="M301">
        <v>39.898589373423398</v>
      </c>
      <c r="N301">
        <v>0.34991476752159201</v>
      </c>
      <c r="O301">
        <v>32.8798185941043</v>
      </c>
      <c r="P301">
        <v>146.02510460251</v>
      </c>
      <c r="Q301">
        <v>0.17989631822517199</v>
      </c>
    </row>
    <row r="302" spans="1:17" x14ac:dyDescent="0.3">
      <c r="A302" t="s">
        <v>706</v>
      </c>
      <c r="B302" t="s">
        <v>707</v>
      </c>
      <c r="C302" t="s">
        <v>10295</v>
      </c>
      <c r="D302" t="s">
        <v>547</v>
      </c>
      <c r="E302">
        <v>24847.4470644299</v>
      </c>
      <c r="F302">
        <v>4881.3500000000004</v>
      </c>
      <c r="G302">
        <v>174.466982872686</v>
      </c>
      <c r="H302">
        <v>15.353387236782799</v>
      </c>
      <c r="I302">
        <v>20.1818294659234</v>
      </c>
      <c r="J302">
        <v>2.6951532988781199</v>
      </c>
      <c r="K302">
        <v>4220.9807273741799</v>
      </c>
      <c r="L302">
        <v>3550.8673247894199</v>
      </c>
      <c r="M302">
        <v>80.976974216653403</v>
      </c>
      <c r="N302">
        <v>0.84644175350401396</v>
      </c>
      <c r="O302">
        <v>1.10727565120303</v>
      </c>
      <c r="P302">
        <v>209.083138099157</v>
      </c>
      <c r="Q302">
        <v>0.127448252789162</v>
      </c>
    </row>
    <row r="303" spans="1:17" x14ac:dyDescent="0.3">
      <c r="A303" t="s">
        <v>708</v>
      </c>
      <c r="B303" t="s">
        <v>709</v>
      </c>
      <c r="C303" t="s">
        <v>10299</v>
      </c>
      <c r="D303" t="s">
        <v>51</v>
      </c>
      <c r="E303">
        <v>24704.699531135899</v>
      </c>
      <c r="F303">
        <v>187.23</v>
      </c>
      <c r="G303">
        <v>55.9254052579725</v>
      </c>
      <c r="H303">
        <v>10.3320203921153</v>
      </c>
      <c r="I303">
        <v>24.611783448826699</v>
      </c>
      <c r="J303">
        <v>-0.15917237404335699</v>
      </c>
      <c r="K303">
        <v>168.79564374432599</v>
      </c>
      <c r="L303">
        <v>144.81415057392701</v>
      </c>
      <c r="M303">
        <v>65.545246752220194</v>
      </c>
      <c r="N303">
        <v>0.90396310593060003</v>
      </c>
      <c r="O303">
        <v>3.3488223041179199</v>
      </c>
      <c r="P303">
        <v>113.977142857142</v>
      </c>
    </row>
    <row r="304" spans="1:17" x14ac:dyDescent="0.3">
      <c r="A304" t="s">
        <v>710</v>
      </c>
      <c r="B304" t="s">
        <v>711</v>
      </c>
      <c r="C304" t="s">
        <v>10305</v>
      </c>
      <c r="D304" t="s">
        <v>444</v>
      </c>
      <c r="E304">
        <v>24692.71068</v>
      </c>
      <c r="F304">
        <v>3522.9</v>
      </c>
      <c r="G304">
        <v>6.7490425513144601</v>
      </c>
      <c r="H304">
        <v>-1.67204257084573</v>
      </c>
      <c r="I304">
        <v>5.2282649690781202</v>
      </c>
      <c r="J304">
        <v>-1.7168322010530299</v>
      </c>
      <c r="K304">
        <v>3514.6176482748101</v>
      </c>
      <c r="L304">
        <v>3225.4744508931099</v>
      </c>
      <c r="M304">
        <v>46.281085899028703</v>
      </c>
      <c r="N304">
        <v>0.75059017919036697</v>
      </c>
      <c r="O304">
        <v>11.8056146924408</v>
      </c>
      <c r="P304">
        <v>40.346194450530803</v>
      </c>
      <c r="Q304">
        <v>0.107258398816585</v>
      </c>
    </row>
    <row r="305" spans="1:17" x14ac:dyDescent="0.3">
      <c r="A305" t="s">
        <v>712</v>
      </c>
      <c r="B305" t="s">
        <v>713</v>
      </c>
      <c r="C305" t="s">
        <v>10297</v>
      </c>
      <c r="D305" t="s">
        <v>258</v>
      </c>
      <c r="E305">
        <v>24514.058968090001</v>
      </c>
      <c r="F305">
        <v>1832.65</v>
      </c>
      <c r="G305">
        <v>15.7510784380035</v>
      </c>
      <c r="H305">
        <v>4.3502808424952502</v>
      </c>
      <c r="I305">
        <v>-0.25110497257651998</v>
      </c>
      <c r="J305">
        <v>7.9052246520171803</v>
      </c>
      <c r="K305">
        <v>1712.7009423652401</v>
      </c>
      <c r="L305">
        <v>1618.59265546951</v>
      </c>
      <c r="M305">
        <v>79.522429718881696</v>
      </c>
      <c r="N305">
        <v>1.13842617036056</v>
      </c>
      <c r="O305">
        <v>4.2206640656972096</v>
      </c>
      <c r="P305">
        <v>60.582694414019699</v>
      </c>
      <c r="Q305">
        <v>8.2583597389788002E-2</v>
      </c>
    </row>
    <row r="306" spans="1:17" x14ac:dyDescent="0.3">
      <c r="A306" t="s">
        <v>714</v>
      </c>
      <c r="B306" t="s">
        <v>715</v>
      </c>
      <c r="C306" t="s">
        <v>10299</v>
      </c>
      <c r="D306" t="s">
        <v>51</v>
      </c>
      <c r="E306">
        <v>24148.94567406</v>
      </c>
      <c r="F306">
        <v>447.9</v>
      </c>
      <c r="G306">
        <v>-15.412512092875801</v>
      </c>
      <c r="H306">
        <v>3.6421847815537398</v>
      </c>
      <c r="I306">
        <v>0.20603664511094699</v>
      </c>
      <c r="J306">
        <v>1.69639813698932</v>
      </c>
      <c r="K306">
        <v>440.28794800854598</v>
      </c>
      <c r="L306">
        <v>422.48366657409503</v>
      </c>
      <c r="M306">
        <v>62.901518156706601</v>
      </c>
      <c r="N306">
        <v>0.778694729512176</v>
      </c>
      <c r="O306">
        <v>8.1268140209868207</v>
      </c>
      <c r="P306">
        <v>28.19118488838</v>
      </c>
      <c r="Q306">
        <v>-8.8761604336174998E-2</v>
      </c>
    </row>
    <row r="307" spans="1:17" x14ac:dyDescent="0.3">
      <c r="A307" t="s">
        <v>716</v>
      </c>
      <c r="B307" t="s">
        <v>717</v>
      </c>
      <c r="C307" t="s">
        <v>10303</v>
      </c>
      <c r="D307" t="s">
        <v>304</v>
      </c>
      <c r="E307">
        <v>24135.930604289999</v>
      </c>
      <c r="F307">
        <v>385.95</v>
      </c>
      <c r="G307">
        <v>36.217064242495503</v>
      </c>
      <c r="H307">
        <v>-9.2574584501755393</v>
      </c>
      <c r="I307">
        <v>-17.7257299003439</v>
      </c>
      <c r="J307">
        <v>-2.2664325045342499</v>
      </c>
      <c r="K307">
        <v>407.93127011974798</v>
      </c>
      <c r="L307">
        <v>377.876749702035</v>
      </c>
      <c r="M307">
        <v>51.537049124988101</v>
      </c>
      <c r="N307">
        <v>1.08644405177251</v>
      </c>
      <c r="O307">
        <v>30.120481927710799</v>
      </c>
      <c r="P307">
        <v>87.764534176599298</v>
      </c>
      <c r="Q307">
        <v>0.14849448085646699</v>
      </c>
    </row>
    <row r="308" spans="1:17" x14ac:dyDescent="0.3">
      <c r="A308" t="s">
        <v>718</v>
      </c>
      <c r="B308" t="s">
        <v>719</v>
      </c>
      <c r="C308" t="s">
        <v>10295</v>
      </c>
      <c r="D308" t="s">
        <v>523</v>
      </c>
      <c r="E308">
        <v>23941.809455800001</v>
      </c>
      <c r="F308">
        <v>2656.9</v>
      </c>
      <c r="G308">
        <v>18.264068596454699</v>
      </c>
      <c r="H308">
        <v>19.2422513929837</v>
      </c>
      <c r="I308">
        <v>-23.686686009594698</v>
      </c>
      <c r="J308">
        <v>15.3233878560896</v>
      </c>
      <c r="K308">
        <v>2366.3384489192299</v>
      </c>
      <c r="L308">
        <v>2497.5497413633698</v>
      </c>
      <c r="M308">
        <v>72.498280287136893</v>
      </c>
      <c r="N308">
        <v>2.7440341994252102</v>
      </c>
      <c r="O308">
        <v>46.637058225751801</v>
      </c>
      <c r="P308">
        <v>56.2836387165083</v>
      </c>
      <c r="Q308">
        <v>7.4240798189449994E-2</v>
      </c>
    </row>
    <row r="309" spans="1:17" x14ac:dyDescent="0.3">
      <c r="A309" t="s">
        <v>720</v>
      </c>
      <c r="B309" t="s">
        <v>721</v>
      </c>
      <c r="C309" t="s">
        <v>10295</v>
      </c>
      <c r="D309" t="s">
        <v>412</v>
      </c>
      <c r="E309">
        <v>23875.216169219999</v>
      </c>
      <c r="F309">
        <v>1064.0999999999999</v>
      </c>
      <c r="G309">
        <v>-33.663579784831398</v>
      </c>
      <c r="H309">
        <v>11.0345482655491</v>
      </c>
      <c r="I309">
        <v>3.9345848826320799</v>
      </c>
      <c r="J309">
        <v>8.8499933648624598</v>
      </c>
      <c r="K309">
        <v>956.48222869468395</v>
      </c>
      <c r="L309">
        <v>923.71004235536896</v>
      </c>
      <c r="M309">
        <v>68.540593553767295</v>
      </c>
      <c r="N309">
        <v>1.5318983942087601</v>
      </c>
      <c r="O309">
        <v>7.1280894652758304</v>
      </c>
      <c r="P309">
        <v>44.461037197936399</v>
      </c>
      <c r="Q309">
        <v>-7.0747216974422003E-2</v>
      </c>
    </row>
    <row r="310" spans="1:17" x14ac:dyDescent="0.3">
      <c r="A310" t="s">
        <v>722</v>
      </c>
      <c r="B310" t="s">
        <v>723</v>
      </c>
      <c r="C310" t="s">
        <v>10304</v>
      </c>
      <c r="D310" t="s">
        <v>98</v>
      </c>
      <c r="E310">
        <v>23855.336441949999</v>
      </c>
      <c r="F310">
        <v>295.10000000000002</v>
      </c>
      <c r="G310">
        <v>-39.573994043032201</v>
      </c>
      <c r="H310">
        <v>5.9807427178788002</v>
      </c>
      <c r="I310">
        <v>-14.444134532400801</v>
      </c>
      <c r="J310">
        <v>-1.0808118215722</v>
      </c>
      <c r="K310">
        <v>286.99021806164097</v>
      </c>
      <c r="L310">
        <v>291.80206090688102</v>
      </c>
      <c r="M310">
        <v>51.793452221443403</v>
      </c>
      <c r="N310">
        <v>0.74512592688217205</v>
      </c>
      <c r="O310">
        <v>21.077600813283599</v>
      </c>
      <c r="P310">
        <v>17.172920389120499</v>
      </c>
      <c r="Q310">
        <v>-0.10673663091247999</v>
      </c>
    </row>
    <row r="311" spans="1:17" x14ac:dyDescent="0.3">
      <c r="A311" t="s">
        <v>724</v>
      </c>
      <c r="B311" t="s">
        <v>725</v>
      </c>
      <c r="C311" t="s">
        <v>10294</v>
      </c>
      <c r="D311" t="s">
        <v>726</v>
      </c>
      <c r="E311">
        <v>23852.625760275001</v>
      </c>
      <c r="F311">
        <v>1701.05</v>
      </c>
      <c r="G311">
        <v>26.2338322960507</v>
      </c>
      <c r="H311">
        <v>13.379737687020601</v>
      </c>
      <c r="I311">
        <v>37.571373851001901</v>
      </c>
      <c r="J311">
        <v>1.9863384472832799</v>
      </c>
      <c r="K311">
        <v>1443.2598759364801</v>
      </c>
      <c r="L311">
        <v>1248.89580266189</v>
      </c>
      <c r="M311">
        <v>75.376749349990703</v>
      </c>
      <c r="N311">
        <v>0.75654845737829102</v>
      </c>
      <c r="O311">
        <v>0.82008171423533205</v>
      </c>
      <c r="P311">
        <v>72.144917269645205</v>
      </c>
      <c r="Q311">
        <v>5.9353652669548E-2</v>
      </c>
    </row>
    <row r="312" spans="1:17" x14ac:dyDescent="0.3">
      <c r="A312" t="s">
        <v>727</v>
      </c>
      <c r="B312" t="s">
        <v>728</v>
      </c>
      <c r="C312" t="s">
        <v>10299</v>
      </c>
      <c r="D312" t="s">
        <v>729</v>
      </c>
      <c r="E312">
        <v>23587.53387155</v>
      </c>
      <c r="F312">
        <v>2328.6999999999998</v>
      </c>
      <c r="G312">
        <v>31.823671872083501</v>
      </c>
      <c r="H312">
        <v>8.6863244076007007</v>
      </c>
      <c r="I312">
        <v>35.708117617655702</v>
      </c>
      <c r="J312">
        <v>10.219252162662899</v>
      </c>
      <c r="K312">
        <v>1978.2721715842099</v>
      </c>
      <c r="L312">
        <v>1707.3807679173899</v>
      </c>
      <c r="M312">
        <v>82.6523474013119</v>
      </c>
      <c r="N312">
        <v>1.2362359621187899</v>
      </c>
      <c r="O312">
        <v>3.32588998153477</v>
      </c>
      <c r="P312">
        <v>86.281097512198997</v>
      </c>
      <c r="Q312">
        <v>8.6133158783373007E-2</v>
      </c>
    </row>
    <row r="313" spans="1:17" x14ac:dyDescent="0.3">
      <c r="A313" t="s">
        <v>730</v>
      </c>
      <c r="B313" t="s">
        <v>731</v>
      </c>
      <c r="C313" t="s">
        <v>10308</v>
      </c>
      <c r="D313" t="s">
        <v>171</v>
      </c>
      <c r="E313">
        <v>23354.083318649999</v>
      </c>
      <c r="F313">
        <v>7932.3</v>
      </c>
      <c r="G313">
        <v>-15.249632019634101</v>
      </c>
      <c r="H313">
        <v>6.57538295084768</v>
      </c>
      <c r="I313">
        <v>13.1015035048478</v>
      </c>
      <c r="J313">
        <v>-3.3512230755109198</v>
      </c>
      <c r="K313">
        <v>7290.8917650650401</v>
      </c>
      <c r="L313">
        <v>6734.27851727899</v>
      </c>
      <c r="M313">
        <v>57.386843781441002</v>
      </c>
      <c r="N313">
        <v>0.55627140992365998</v>
      </c>
      <c r="O313">
        <v>2.56041753337619</v>
      </c>
      <c r="P313">
        <v>53.285602481231301</v>
      </c>
      <c r="Q313">
        <v>-8.3630847172143002E-2</v>
      </c>
    </row>
    <row r="314" spans="1:17" x14ac:dyDescent="0.3">
      <c r="A314" t="s">
        <v>732</v>
      </c>
      <c r="B314" t="s">
        <v>733</v>
      </c>
      <c r="C314" t="s">
        <v>10305</v>
      </c>
      <c r="D314" t="s">
        <v>734</v>
      </c>
      <c r="E314">
        <v>23079.958924129998</v>
      </c>
      <c r="F314">
        <v>543.70000000000005</v>
      </c>
      <c r="G314">
        <v>20.188255142028801</v>
      </c>
      <c r="H314">
        <v>-13.5442926282713</v>
      </c>
      <c r="I314">
        <v>31.524503323374098</v>
      </c>
      <c r="J314">
        <v>-1.23888623346465</v>
      </c>
      <c r="K314">
        <v>589.03363183275906</v>
      </c>
      <c r="L314">
        <v>473.26008707029098</v>
      </c>
      <c r="M314">
        <v>37.613013185494701</v>
      </c>
      <c r="N314">
        <v>0.39052653708032498</v>
      </c>
      <c r="O314">
        <v>37.594261541291097</v>
      </c>
      <c r="P314">
        <v>103.785607196401</v>
      </c>
      <c r="Q314">
        <v>0.25533035206892502</v>
      </c>
    </row>
    <row r="315" spans="1:17" x14ac:dyDescent="0.3">
      <c r="A315" t="s">
        <v>735</v>
      </c>
      <c r="B315" t="s">
        <v>736</v>
      </c>
      <c r="C315" t="s">
        <v>10309</v>
      </c>
      <c r="D315" t="s">
        <v>737</v>
      </c>
      <c r="E315">
        <v>23025.673136879999</v>
      </c>
      <c r="F315">
        <v>103.63</v>
      </c>
      <c r="G315">
        <v>86.077190972258194</v>
      </c>
      <c r="H315">
        <v>0.14946795675087199</v>
      </c>
      <c r="I315">
        <v>14.5343919775866</v>
      </c>
      <c r="J315">
        <v>-2.37461408470402</v>
      </c>
      <c r="K315">
        <v>99.135442746840496</v>
      </c>
      <c r="L315">
        <v>83.297756893268399</v>
      </c>
      <c r="M315">
        <v>50.681017208567297</v>
      </c>
      <c r="N315">
        <v>0.42594673557531398</v>
      </c>
      <c r="O315">
        <v>2.86596545401911</v>
      </c>
      <c r="P315">
        <v>122.191252144082</v>
      </c>
      <c r="Q315">
        <v>2.0612820630179999E-2</v>
      </c>
    </row>
    <row r="316" spans="1:17" x14ac:dyDescent="0.3">
      <c r="A316" t="s">
        <v>738</v>
      </c>
      <c r="B316" t="s">
        <v>739</v>
      </c>
      <c r="C316" t="s">
        <v>10305</v>
      </c>
      <c r="D316" t="s">
        <v>127</v>
      </c>
      <c r="E316">
        <v>22945.132741674999</v>
      </c>
      <c r="F316">
        <v>825.25</v>
      </c>
      <c r="G316">
        <v>42.773640395382102</v>
      </c>
      <c r="H316">
        <v>17.066849257733899</v>
      </c>
      <c r="I316">
        <v>12.6375862191009</v>
      </c>
      <c r="J316">
        <v>11.5374493768773</v>
      </c>
      <c r="K316">
        <v>710.87641472757502</v>
      </c>
      <c r="L316">
        <v>619.61152289640495</v>
      </c>
      <c r="M316">
        <v>77.147043835845196</v>
      </c>
      <c r="N316">
        <v>2.5621580099235</v>
      </c>
      <c r="O316">
        <v>2.3326264768251899</v>
      </c>
      <c r="P316">
        <v>96.394574012375003</v>
      </c>
      <c r="Q316">
        <v>7.7017256564783004E-2</v>
      </c>
    </row>
    <row r="317" spans="1:17" x14ac:dyDescent="0.3">
      <c r="A317" t="s">
        <v>740</v>
      </c>
      <c r="B317" t="s">
        <v>741</v>
      </c>
      <c r="C317" t="s">
        <v>10305</v>
      </c>
      <c r="D317" t="s">
        <v>163</v>
      </c>
      <c r="E317">
        <v>22891.905889695001</v>
      </c>
      <c r="F317">
        <v>720.15</v>
      </c>
      <c r="G317">
        <v>56.435075471590103</v>
      </c>
      <c r="H317">
        <v>18.977364469686702</v>
      </c>
      <c r="I317">
        <v>44.835671721522303</v>
      </c>
      <c r="J317">
        <v>-12.249808085657399</v>
      </c>
      <c r="K317">
        <v>657.93177640031399</v>
      </c>
      <c r="L317">
        <v>541.20544941419598</v>
      </c>
      <c r="M317">
        <v>46.260851074915401</v>
      </c>
      <c r="N317">
        <v>2.7238919903976999</v>
      </c>
      <c r="O317">
        <v>17.1908630146497</v>
      </c>
      <c r="P317">
        <v>130.817307692307</v>
      </c>
      <c r="Q317">
        <v>0.164559203188198</v>
      </c>
    </row>
    <row r="318" spans="1:17" x14ac:dyDescent="0.3">
      <c r="A318" t="s">
        <v>742</v>
      </c>
      <c r="B318" t="s">
        <v>743</v>
      </c>
      <c r="C318" t="s">
        <v>10295</v>
      </c>
      <c r="D318" t="s">
        <v>552</v>
      </c>
      <c r="E318">
        <v>22809.605594910001</v>
      </c>
      <c r="F318">
        <v>878.1</v>
      </c>
      <c r="G318">
        <v>4.8489444804248301</v>
      </c>
      <c r="H318">
        <v>8.2986144077841093</v>
      </c>
      <c r="I318">
        <v>8.2355727704812196</v>
      </c>
      <c r="J318">
        <v>2.7659303489133502</v>
      </c>
      <c r="K318">
        <v>806.79870252929902</v>
      </c>
      <c r="L318">
        <v>752.19373086296105</v>
      </c>
      <c r="M318">
        <v>65.546543158059393</v>
      </c>
      <c r="N318">
        <v>1.3377115311422101</v>
      </c>
      <c r="O318">
        <v>4.0542079489807401</v>
      </c>
      <c r="P318">
        <v>45.380794701986702</v>
      </c>
      <c r="Q318">
        <v>4.5642662271270999E-2</v>
      </c>
    </row>
    <row r="319" spans="1:17" x14ac:dyDescent="0.3">
      <c r="A319" t="s">
        <v>744</v>
      </c>
      <c r="B319" t="s">
        <v>745</v>
      </c>
      <c r="C319" t="s">
        <v>10305</v>
      </c>
      <c r="D319" t="s">
        <v>253</v>
      </c>
      <c r="E319">
        <v>22765.090752</v>
      </c>
      <c r="F319">
        <v>720</v>
      </c>
      <c r="G319">
        <v>25.370494399351699</v>
      </c>
      <c r="H319">
        <v>-2.4381713542927002</v>
      </c>
      <c r="I319">
        <v>2.7169060333164001</v>
      </c>
      <c r="J319">
        <v>12.597790077438701</v>
      </c>
      <c r="K319">
        <v>665.36130633411994</v>
      </c>
      <c r="L319">
        <v>621.82347330105802</v>
      </c>
      <c r="M319">
        <v>78.667584261879199</v>
      </c>
      <c r="N319">
        <v>1.7686660773380201</v>
      </c>
      <c r="O319">
        <v>10.9652777777777</v>
      </c>
      <c r="P319">
        <v>55.5075593952483</v>
      </c>
      <c r="Q319">
        <v>0.117094700296582</v>
      </c>
    </row>
    <row r="320" spans="1:17" x14ac:dyDescent="0.3">
      <c r="A320" t="s">
        <v>746</v>
      </c>
      <c r="B320" t="s">
        <v>747</v>
      </c>
      <c r="C320" t="s">
        <v>10305</v>
      </c>
      <c r="D320" t="s">
        <v>514</v>
      </c>
      <c r="E320">
        <v>22740.551208050001</v>
      </c>
      <c r="F320">
        <v>1486.9</v>
      </c>
      <c r="G320">
        <v>10.1380594461538</v>
      </c>
      <c r="H320">
        <v>-4.75067028910407</v>
      </c>
      <c r="I320">
        <v>40.532171018171098</v>
      </c>
      <c r="J320">
        <v>-0.76004383373835305</v>
      </c>
      <c r="K320">
        <v>1478.7767112681499</v>
      </c>
      <c r="L320">
        <v>1237.5962677396101</v>
      </c>
      <c r="M320">
        <v>53.830205971738998</v>
      </c>
      <c r="N320">
        <v>0.45431116588067699</v>
      </c>
      <c r="O320">
        <v>14.3318313269217</v>
      </c>
      <c r="P320">
        <v>78.875187969924795</v>
      </c>
      <c r="Q320">
        <v>0.13185970821668799</v>
      </c>
    </row>
    <row r="321" spans="1:17" x14ac:dyDescent="0.3">
      <c r="A321" t="s">
        <v>748</v>
      </c>
      <c r="B321" t="s">
        <v>749</v>
      </c>
      <c r="C321" t="s">
        <v>10308</v>
      </c>
      <c r="D321" t="s">
        <v>564</v>
      </c>
      <c r="E321">
        <v>22724.391496904998</v>
      </c>
      <c r="F321">
        <v>626.85</v>
      </c>
      <c r="G321">
        <v>6.6905039803883604</v>
      </c>
      <c r="H321">
        <v>-11.5571040667594</v>
      </c>
      <c r="I321">
        <v>-19.824642891620901</v>
      </c>
      <c r="J321">
        <v>0.32299710193414999</v>
      </c>
      <c r="K321">
        <v>678.49038527248001</v>
      </c>
      <c r="L321">
        <v>650.345321507927</v>
      </c>
      <c r="M321">
        <v>35.904071314258999</v>
      </c>
      <c r="N321">
        <v>2.5644353798649702</v>
      </c>
      <c r="O321">
        <v>22.7167583951503</v>
      </c>
      <c r="P321">
        <v>43.116438356164302</v>
      </c>
      <c r="Q321">
        <v>-7.0028692311785004E-2</v>
      </c>
    </row>
    <row r="322" spans="1:17" x14ac:dyDescent="0.3">
      <c r="A322" t="s">
        <v>750</v>
      </c>
      <c r="B322" t="s">
        <v>751</v>
      </c>
      <c r="C322" t="s">
        <v>10295</v>
      </c>
      <c r="D322" t="s">
        <v>412</v>
      </c>
      <c r="E322">
        <v>22437.182553999999</v>
      </c>
      <c r="F322">
        <v>6310</v>
      </c>
      <c r="G322">
        <v>111.712458117393</v>
      </c>
      <c r="H322">
        <v>14.356664088215499</v>
      </c>
      <c r="I322">
        <v>34.094084845167004</v>
      </c>
      <c r="J322">
        <v>-0.214754540779832</v>
      </c>
      <c r="K322">
        <v>5669.0889523296701</v>
      </c>
      <c r="L322">
        <v>4449.3427877779905</v>
      </c>
      <c r="M322">
        <v>56.554006399719597</v>
      </c>
      <c r="N322">
        <v>2.0005962406813298</v>
      </c>
      <c r="O322">
        <v>9.3320126782884198</v>
      </c>
      <c r="P322">
        <v>200.47619047619</v>
      </c>
    </row>
    <row r="323" spans="1:17" x14ac:dyDescent="0.3">
      <c r="A323" t="s">
        <v>752</v>
      </c>
      <c r="B323" t="s">
        <v>753</v>
      </c>
      <c r="C323" t="s">
        <v>10305</v>
      </c>
      <c r="D323" t="s">
        <v>444</v>
      </c>
      <c r="E323">
        <v>22377.93064789</v>
      </c>
      <c r="F323">
        <v>703.1</v>
      </c>
      <c r="G323">
        <v>96.549677020766495</v>
      </c>
      <c r="H323">
        <v>22.501340393409901</v>
      </c>
      <c r="I323">
        <v>23.825757401105999</v>
      </c>
      <c r="J323">
        <v>6.5196207364922403</v>
      </c>
      <c r="K323">
        <v>602.96086771764101</v>
      </c>
      <c r="L323">
        <v>508.12347762266103</v>
      </c>
      <c r="M323">
        <v>78.870607810888799</v>
      </c>
      <c r="N323">
        <v>1.03285866049321</v>
      </c>
      <c r="O323">
        <v>0.98136822642582699</v>
      </c>
      <c r="P323">
        <v>128.61323362054901</v>
      </c>
      <c r="Q323">
        <v>0.171216266029181</v>
      </c>
    </row>
    <row r="324" spans="1:17" x14ac:dyDescent="0.3">
      <c r="A324" t="s">
        <v>754</v>
      </c>
      <c r="B324" t="s">
        <v>755</v>
      </c>
      <c r="C324" t="s">
        <v>10301</v>
      </c>
      <c r="D324" t="s">
        <v>193</v>
      </c>
      <c r="E324">
        <v>22377.678495339998</v>
      </c>
      <c r="F324">
        <v>1892.45</v>
      </c>
      <c r="G324">
        <v>-8.1607078684518601</v>
      </c>
      <c r="H324">
        <v>-6.1276149266614697</v>
      </c>
      <c r="I324">
        <v>-26.576961306032601</v>
      </c>
      <c r="J324">
        <v>-3.2207619625745498</v>
      </c>
      <c r="K324">
        <v>1972.57726600002</v>
      </c>
      <c r="L324">
        <v>1803.9760280339401</v>
      </c>
      <c r="M324">
        <v>41.488331608699703</v>
      </c>
      <c r="N324">
        <v>0.487731261416534</v>
      </c>
      <c r="O324">
        <v>28.317789109355498</v>
      </c>
      <c r="P324">
        <v>69.977994341401995</v>
      </c>
      <c r="Q324">
        <v>0.223094066976809</v>
      </c>
    </row>
    <row r="325" spans="1:17" x14ac:dyDescent="0.3">
      <c r="A325" t="s">
        <v>756</v>
      </c>
      <c r="B325" t="s">
        <v>757</v>
      </c>
      <c r="C325" t="s">
        <v>10294</v>
      </c>
      <c r="D325" t="s">
        <v>294</v>
      </c>
      <c r="E325">
        <v>22000.232627124999</v>
      </c>
      <c r="F325">
        <v>1999.75</v>
      </c>
      <c r="G325">
        <v>-2.72531241732089</v>
      </c>
      <c r="H325">
        <v>11.085894836863</v>
      </c>
      <c r="I325">
        <v>-17.175954292686999</v>
      </c>
      <c r="J325">
        <v>7.5717174796889202</v>
      </c>
      <c r="K325">
        <v>1826.4102867159199</v>
      </c>
      <c r="L325">
        <v>1826.8790226633701</v>
      </c>
      <c r="M325">
        <v>76.301211267981401</v>
      </c>
      <c r="N325">
        <v>1.2089858773992901</v>
      </c>
      <c r="O325">
        <v>22.962870358794799</v>
      </c>
      <c r="P325">
        <v>29.677063744244801</v>
      </c>
      <c r="Q325">
        <v>7.4784455345765E-2</v>
      </c>
    </row>
    <row r="326" spans="1:17" x14ac:dyDescent="0.3">
      <c r="A326" t="s">
        <v>758</v>
      </c>
      <c r="B326" t="s">
        <v>759</v>
      </c>
      <c r="C326" t="s">
        <v>10298</v>
      </c>
      <c r="D326" t="s">
        <v>46</v>
      </c>
      <c r="E326">
        <v>21956.632239850001</v>
      </c>
      <c r="F326">
        <v>854.05</v>
      </c>
      <c r="G326">
        <v>0.80999024828560096</v>
      </c>
      <c r="H326">
        <v>-5.6963626831974201</v>
      </c>
      <c r="I326">
        <v>14.213360980964699</v>
      </c>
      <c r="J326">
        <v>0.63207365870835897</v>
      </c>
      <c r="K326">
        <v>845.44235336322697</v>
      </c>
      <c r="L326">
        <v>750.26529515768004</v>
      </c>
      <c r="M326">
        <v>57.153738566711901</v>
      </c>
      <c r="N326">
        <v>0.77733434501993703</v>
      </c>
      <c r="O326">
        <v>13.435981499912099</v>
      </c>
      <c r="P326">
        <v>55.267702936096697</v>
      </c>
      <c r="Q326">
        <v>6.8444576264146004E-2</v>
      </c>
    </row>
    <row r="327" spans="1:17" x14ac:dyDescent="0.3">
      <c r="A327" t="s">
        <v>760</v>
      </c>
      <c r="B327" t="s">
        <v>761</v>
      </c>
      <c r="C327" t="s">
        <v>10301</v>
      </c>
      <c r="D327" t="s">
        <v>193</v>
      </c>
      <c r="E327">
        <v>21893.00277667</v>
      </c>
      <c r="F327">
        <v>577.1</v>
      </c>
      <c r="G327">
        <v>-16.260987894329599</v>
      </c>
      <c r="H327">
        <v>-3.2861788575020099</v>
      </c>
      <c r="I327">
        <v>13.0433978022049</v>
      </c>
      <c r="J327">
        <v>5.2584071558206196</v>
      </c>
      <c r="K327">
        <v>561.93056331629305</v>
      </c>
      <c r="L327">
        <v>516.87934810108595</v>
      </c>
      <c r="M327">
        <v>66.562213822604505</v>
      </c>
      <c r="N327">
        <v>0.60224388665172401</v>
      </c>
      <c r="O327">
        <v>7.8495927915439099</v>
      </c>
      <c r="P327">
        <v>41.863323500491603</v>
      </c>
      <c r="Q327">
        <v>0.10244445349225501</v>
      </c>
    </row>
    <row r="328" spans="1:17" x14ac:dyDescent="0.3">
      <c r="A328" t="s">
        <v>762</v>
      </c>
      <c r="B328" t="s">
        <v>763</v>
      </c>
      <c r="C328" t="s">
        <v>10295</v>
      </c>
      <c r="D328" t="s">
        <v>412</v>
      </c>
      <c r="E328">
        <v>21825.393130960001</v>
      </c>
      <c r="F328">
        <v>4434.2</v>
      </c>
      <c r="G328">
        <v>56.8020095612329</v>
      </c>
      <c r="H328">
        <v>9.2058626490151294</v>
      </c>
      <c r="I328">
        <v>29.620079447857599</v>
      </c>
      <c r="J328">
        <v>1.06437587739819</v>
      </c>
      <c r="K328">
        <v>4057.2607233953599</v>
      </c>
      <c r="L328">
        <v>3370.0287493922201</v>
      </c>
      <c r="M328">
        <v>56.483689480942502</v>
      </c>
      <c r="N328">
        <v>1.0264915832863</v>
      </c>
      <c r="O328">
        <v>10.730233187497101</v>
      </c>
      <c r="P328">
        <v>98.843049327354194</v>
      </c>
      <c r="Q328">
        <v>-7.1662633342849998E-3</v>
      </c>
    </row>
    <row r="329" spans="1:17" x14ac:dyDescent="0.3">
      <c r="A329" t="s">
        <v>764</v>
      </c>
      <c r="B329" t="s">
        <v>765</v>
      </c>
      <c r="C329" t="s">
        <v>10306</v>
      </c>
      <c r="D329" t="s">
        <v>766</v>
      </c>
      <c r="E329">
        <v>21752.60164149</v>
      </c>
      <c r="F329">
        <v>315.3</v>
      </c>
      <c r="G329">
        <v>62.613460171729301</v>
      </c>
      <c r="H329">
        <v>28.974686533794198</v>
      </c>
      <c r="I329">
        <v>40.410662881349303</v>
      </c>
      <c r="J329">
        <v>2.5241855569426499</v>
      </c>
      <c r="K329">
        <v>265.66005552572301</v>
      </c>
      <c r="L329">
        <v>213.48702681539899</v>
      </c>
      <c r="M329">
        <v>57.5523337109084</v>
      </c>
      <c r="N329">
        <v>1.8097791153521201</v>
      </c>
      <c r="O329">
        <v>9.0707262924199092</v>
      </c>
      <c r="P329">
        <v>112.609575185434</v>
      </c>
      <c r="Q329">
        <v>5.2190986975309002E-2</v>
      </c>
    </row>
    <row r="330" spans="1:17" x14ac:dyDescent="0.3">
      <c r="A330" t="s">
        <v>767</v>
      </c>
      <c r="B330" t="s">
        <v>768</v>
      </c>
      <c r="C330" t="s">
        <v>10310</v>
      </c>
      <c r="D330" t="s">
        <v>628</v>
      </c>
      <c r="E330">
        <v>21727.264053089999</v>
      </c>
      <c r="F330">
        <v>693.15</v>
      </c>
      <c r="G330">
        <v>95.669321204311998</v>
      </c>
      <c r="H330">
        <v>-6.5591680400207197</v>
      </c>
      <c r="I330">
        <v>-18.027172421429199</v>
      </c>
      <c r="J330">
        <v>-9.6954418593147906E-2</v>
      </c>
      <c r="K330">
        <v>676.26807476964996</v>
      </c>
      <c r="L330">
        <v>587.27886201160095</v>
      </c>
      <c r="M330">
        <v>51.972032718555802</v>
      </c>
      <c r="N330">
        <v>1.0173696964966401</v>
      </c>
      <c r="O330">
        <v>12.8543605280242</v>
      </c>
      <c r="P330">
        <v>153.85460538362901</v>
      </c>
      <c r="Q330">
        <v>0.15090858984425401</v>
      </c>
    </row>
    <row r="331" spans="1:17" x14ac:dyDescent="0.3">
      <c r="A331" t="s">
        <v>769</v>
      </c>
      <c r="B331" t="s">
        <v>770</v>
      </c>
      <c r="C331" t="s">
        <v>10296</v>
      </c>
      <c r="D331" t="s">
        <v>654</v>
      </c>
      <c r="E331">
        <v>21668.630781389998</v>
      </c>
      <c r="F331">
        <v>1266.9000000000001</v>
      </c>
      <c r="G331">
        <v>21.1285755586199</v>
      </c>
      <c r="H331">
        <v>-1.74794206863888</v>
      </c>
      <c r="I331">
        <v>56.9621249710627</v>
      </c>
      <c r="J331">
        <v>3.96014575700086</v>
      </c>
      <c r="K331">
        <v>1263.9711571497801</v>
      </c>
      <c r="L331">
        <v>1057.61627082122</v>
      </c>
      <c r="M331">
        <v>52.390817672471599</v>
      </c>
      <c r="N331">
        <v>0.43391211638418797</v>
      </c>
      <c r="O331">
        <v>18.004578104033399</v>
      </c>
      <c r="P331">
        <v>94.533589251439494</v>
      </c>
      <c r="Q331">
        <v>0.119395556905106</v>
      </c>
    </row>
    <row r="332" spans="1:17" x14ac:dyDescent="0.3">
      <c r="A332" t="s">
        <v>771</v>
      </c>
      <c r="B332" t="s">
        <v>772</v>
      </c>
      <c r="C332" t="s">
        <v>10303</v>
      </c>
      <c r="D332" t="s">
        <v>490</v>
      </c>
      <c r="E332">
        <v>21648.458878466001</v>
      </c>
      <c r="F332">
        <v>179.47</v>
      </c>
      <c r="G332">
        <v>-36.925267619874198</v>
      </c>
      <c r="H332">
        <v>2.0827642324595801</v>
      </c>
      <c r="I332">
        <v>-2.4781598297785998</v>
      </c>
      <c r="J332">
        <v>6.3580848212323904</v>
      </c>
      <c r="K332">
        <v>172.336102057636</v>
      </c>
      <c r="L332">
        <v>171.30190130743301</v>
      </c>
      <c r="M332">
        <v>58.214351953903403</v>
      </c>
      <c r="N332">
        <v>1.38655038401024</v>
      </c>
      <c r="O332">
        <v>26.762132947010599</v>
      </c>
      <c r="P332">
        <v>26.165202108963001</v>
      </c>
      <c r="Q332">
        <v>2.9552982879942E-2</v>
      </c>
    </row>
    <row r="333" spans="1:17" x14ac:dyDescent="0.3">
      <c r="A333" t="s">
        <v>773</v>
      </c>
      <c r="B333" t="s">
        <v>774</v>
      </c>
      <c r="C333" t="s">
        <v>10299</v>
      </c>
      <c r="D333" t="s">
        <v>51</v>
      </c>
      <c r="E333">
        <v>21534.473049820001</v>
      </c>
      <c r="F333">
        <v>1095.55</v>
      </c>
      <c r="G333">
        <v>16.235217124326802</v>
      </c>
      <c r="H333">
        <v>-8.1695462503352605</v>
      </c>
      <c r="I333">
        <v>-8.4652295631659698</v>
      </c>
      <c r="J333">
        <v>-0.68987150875351899</v>
      </c>
      <c r="K333">
        <v>1071.7234911247699</v>
      </c>
      <c r="L333">
        <v>948.813142409124</v>
      </c>
      <c r="M333">
        <v>43.888857071205699</v>
      </c>
      <c r="N333">
        <v>0.537019842818237</v>
      </c>
      <c r="O333">
        <v>17.288120122313</v>
      </c>
      <c r="P333">
        <v>54.924697730325903</v>
      </c>
      <c r="Q333">
        <v>1.8193609834977999E-2</v>
      </c>
    </row>
    <row r="334" spans="1:17" x14ac:dyDescent="0.3">
      <c r="A334" t="s">
        <v>775</v>
      </c>
      <c r="B334" t="s">
        <v>776</v>
      </c>
      <c r="C334" t="s">
        <v>10295</v>
      </c>
      <c r="D334" t="s">
        <v>54</v>
      </c>
      <c r="E334">
        <v>21527.030222775</v>
      </c>
      <c r="F334">
        <v>736.05</v>
      </c>
      <c r="G334">
        <v>-32.624663752861601</v>
      </c>
      <c r="H334">
        <v>0.15874616660214599</v>
      </c>
      <c r="I334">
        <v>-10.9203745090625</v>
      </c>
      <c r="J334">
        <v>1.3640992293749801</v>
      </c>
      <c r="K334">
        <v>747.31084687350904</v>
      </c>
      <c r="L334">
        <v>732.18950862360396</v>
      </c>
      <c r="M334">
        <v>58.269805188391501</v>
      </c>
      <c r="N334">
        <v>0.64682747138598495</v>
      </c>
      <c r="O334">
        <v>17.2135045173561</v>
      </c>
      <c r="P334">
        <v>22.664777935172001</v>
      </c>
    </row>
    <row r="335" spans="1:17" x14ac:dyDescent="0.3">
      <c r="A335" t="s">
        <v>777</v>
      </c>
      <c r="B335" t="s">
        <v>778</v>
      </c>
      <c r="C335" t="s">
        <v>10304</v>
      </c>
      <c r="D335" t="s">
        <v>779</v>
      </c>
      <c r="E335">
        <v>21468.018840000001</v>
      </c>
      <c r="F335">
        <v>1348</v>
      </c>
      <c r="G335">
        <v>-38.102364082456198</v>
      </c>
      <c r="H335">
        <v>-7.67241826812766</v>
      </c>
      <c r="I335">
        <v>-5.9584584186269502</v>
      </c>
      <c r="J335">
        <v>-4.52303361569989</v>
      </c>
      <c r="K335">
        <v>1385.1187182753299</v>
      </c>
      <c r="L335">
        <v>1320.0194168975099</v>
      </c>
      <c r="M335">
        <v>30.5565103993221</v>
      </c>
      <c r="N335">
        <v>0.44652631404931298</v>
      </c>
      <c r="O335">
        <v>14.6142433234421</v>
      </c>
      <c r="P335">
        <v>21.403161165398298</v>
      </c>
      <c r="Q335">
        <v>-1.7963113369424001E-2</v>
      </c>
    </row>
    <row r="336" spans="1:17" x14ac:dyDescent="0.3">
      <c r="A336" t="s">
        <v>780</v>
      </c>
      <c r="B336" t="s">
        <v>781</v>
      </c>
      <c r="C336" t="s">
        <v>10297</v>
      </c>
      <c r="D336" t="s">
        <v>121</v>
      </c>
      <c r="E336">
        <v>21427.7069644</v>
      </c>
      <c r="F336">
        <v>855.8</v>
      </c>
      <c r="G336">
        <v>46.435090519163801</v>
      </c>
      <c r="H336">
        <v>19.658522282706599</v>
      </c>
      <c r="I336">
        <v>49.148882632700399</v>
      </c>
      <c r="J336">
        <v>-1.82320412251418</v>
      </c>
      <c r="K336">
        <v>747.54280450025601</v>
      </c>
      <c r="L336">
        <v>612.91955347340399</v>
      </c>
      <c r="M336">
        <v>68.036620740004395</v>
      </c>
      <c r="N336">
        <v>1.13044483819949</v>
      </c>
      <c r="O336">
        <v>4.5805094648282401</v>
      </c>
      <c r="P336">
        <v>90.093291870279799</v>
      </c>
    </row>
    <row r="337" spans="1:17" x14ac:dyDescent="0.3">
      <c r="A337" t="s">
        <v>782</v>
      </c>
      <c r="B337" t="s">
        <v>783</v>
      </c>
      <c r="C337" t="s">
        <v>10293</v>
      </c>
      <c r="D337" t="s">
        <v>178</v>
      </c>
      <c r="E337">
        <v>21267.947818320001</v>
      </c>
      <c r="F337">
        <v>376.95</v>
      </c>
      <c r="G337">
        <v>6.1662061237734198</v>
      </c>
      <c r="H337">
        <v>1.65024529307838</v>
      </c>
      <c r="I337">
        <v>-10.625268980840699</v>
      </c>
      <c r="J337">
        <v>2.7561717334806199</v>
      </c>
      <c r="K337">
        <v>324.49124687711799</v>
      </c>
      <c r="L337">
        <v>316.59642466042999</v>
      </c>
      <c r="M337">
        <v>87.6075419879311</v>
      </c>
      <c r="N337">
        <v>1.95257931731262</v>
      </c>
      <c r="O337">
        <v>7.9055577662820102</v>
      </c>
      <c r="P337">
        <v>48.113948919449797</v>
      </c>
      <c r="Q337">
        <v>-3.8211218768735997E-2</v>
      </c>
    </row>
    <row r="338" spans="1:17" x14ac:dyDescent="0.3">
      <c r="A338" t="s">
        <v>784</v>
      </c>
      <c r="B338" t="s">
        <v>785</v>
      </c>
      <c r="C338" t="s">
        <v>10298</v>
      </c>
      <c r="D338" t="s">
        <v>210</v>
      </c>
      <c r="E338">
        <v>21233.336527920001</v>
      </c>
      <c r="F338">
        <v>1307.0999999999999</v>
      </c>
      <c r="G338">
        <v>75.878107973333599</v>
      </c>
      <c r="H338">
        <v>-2.6525389487303501</v>
      </c>
      <c r="I338">
        <v>18.481359572523601</v>
      </c>
      <c r="J338">
        <v>3.8523962711346198</v>
      </c>
      <c r="K338">
        <v>1255.7511823053601</v>
      </c>
      <c r="L338">
        <v>1057.36038218357</v>
      </c>
      <c r="M338">
        <v>66.232261058355803</v>
      </c>
      <c r="N338">
        <v>0.52534936679377797</v>
      </c>
      <c r="O338">
        <v>9.2380078035345399</v>
      </c>
      <c r="P338">
        <v>117.397089397089</v>
      </c>
      <c r="Q338">
        <v>0.15585398387049601</v>
      </c>
    </row>
    <row r="339" spans="1:17" x14ac:dyDescent="0.3">
      <c r="A339" t="s">
        <v>786</v>
      </c>
      <c r="B339" t="s">
        <v>787</v>
      </c>
      <c r="C339" t="s">
        <v>10296</v>
      </c>
      <c r="D339" t="s">
        <v>654</v>
      </c>
      <c r="E339">
        <v>21071.695257879899</v>
      </c>
      <c r="F339">
        <v>146.15</v>
      </c>
      <c r="G339">
        <v>74.729993048302106</v>
      </c>
      <c r="H339">
        <v>24.872162661359599</v>
      </c>
      <c r="I339">
        <v>13.919207939039801</v>
      </c>
      <c r="J339">
        <v>11.512793620727701</v>
      </c>
      <c r="K339">
        <v>126.72688142929201</v>
      </c>
      <c r="L339">
        <v>104.179634350808</v>
      </c>
      <c r="M339">
        <v>63.0438971896574</v>
      </c>
      <c r="N339">
        <v>1.22766028141071</v>
      </c>
      <c r="O339">
        <v>3.9274717755730202</v>
      </c>
      <c r="P339">
        <v>137.64227642276401</v>
      </c>
      <c r="Q339">
        <v>8.0022790302769001E-2</v>
      </c>
    </row>
    <row r="340" spans="1:17" x14ac:dyDescent="0.3">
      <c r="A340" t="s">
        <v>788</v>
      </c>
      <c r="B340" t="s">
        <v>789</v>
      </c>
      <c r="C340" t="s">
        <v>10309</v>
      </c>
      <c r="D340" t="s">
        <v>246</v>
      </c>
      <c r="E340">
        <v>21064.92716295</v>
      </c>
      <c r="F340">
        <v>730.95</v>
      </c>
      <c r="G340">
        <v>59.350612297310001</v>
      </c>
      <c r="H340">
        <v>3.94021242355167</v>
      </c>
      <c r="I340">
        <v>31.656583837800301</v>
      </c>
      <c r="J340">
        <v>3.1612367688981702</v>
      </c>
      <c r="K340">
        <v>674.61625024871398</v>
      </c>
      <c r="L340">
        <v>564.155331032606</v>
      </c>
      <c r="M340">
        <v>55.842567829793502</v>
      </c>
      <c r="N340">
        <v>1.1141239954679401</v>
      </c>
      <c r="O340">
        <v>6.02640399480127</v>
      </c>
      <c r="P340">
        <v>90.178222973851902</v>
      </c>
      <c r="Q340">
        <v>-2.4012297773117999E-2</v>
      </c>
    </row>
    <row r="341" spans="1:17" x14ac:dyDescent="0.3">
      <c r="A341" t="s">
        <v>790</v>
      </c>
      <c r="B341" t="s">
        <v>791</v>
      </c>
      <c r="C341" t="s">
        <v>10307</v>
      </c>
      <c r="D341" t="s">
        <v>139</v>
      </c>
      <c r="E341">
        <v>20916.87626854</v>
      </c>
      <c r="F341">
        <v>611.79999999999995</v>
      </c>
      <c r="G341">
        <v>156.53754766934799</v>
      </c>
      <c r="H341">
        <v>12.920317733125399</v>
      </c>
      <c r="I341">
        <v>59.621186829145799</v>
      </c>
      <c r="J341">
        <v>-2.60290903396396</v>
      </c>
      <c r="K341">
        <v>508.13239833115</v>
      </c>
      <c r="L341">
        <v>385.65977406565599</v>
      </c>
      <c r="M341">
        <v>74.913301035311406</v>
      </c>
      <c r="N341">
        <v>1.2378587882622201</v>
      </c>
      <c r="O341">
        <v>4.0944753187316101</v>
      </c>
      <c r="P341">
        <v>191.26398476553101</v>
      </c>
      <c r="Q341">
        <v>0.23527514363461099</v>
      </c>
    </row>
    <row r="342" spans="1:17" x14ac:dyDescent="0.3">
      <c r="A342" t="s">
        <v>792</v>
      </c>
      <c r="B342" t="s">
        <v>793</v>
      </c>
      <c r="C342" t="s">
        <v>10307</v>
      </c>
      <c r="D342" t="s">
        <v>139</v>
      </c>
      <c r="E342">
        <v>20838.438028754899</v>
      </c>
      <c r="F342">
        <v>1483.05</v>
      </c>
      <c r="G342">
        <v>193.60301285645801</v>
      </c>
      <c r="H342">
        <v>-0.637072425943364</v>
      </c>
      <c r="I342">
        <v>-3.0877360964969398</v>
      </c>
      <c r="J342">
        <v>-5.2335619137568097</v>
      </c>
      <c r="K342">
        <v>1444.3946965118701</v>
      </c>
      <c r="L342">
        <v>1176.5079893986699</v>
      </c>
      <c r="M342">
        <v>47.901986343611398</v>
      </c>
      <c r="N342">
        <v>0.88502840954404305</v>
      </c>
      <c r="O342">
        <v>6.2000606857489604</v>
      </c>
      <c r="P342">
        <v>234.02027027027</v>
      </c>
    </row>
    <row r="343" spans="1:17" x14ac:dyDescent="0.3">
      <c r="A343" t="s">
        <v>794</v>
      </c>
      <c r="B343" t="s">
        <v>795</v>
      </c>
      <c r="C343" t="s">
        <v>10304</v>
      </c>
      <c r="D343" t="s">
        <v>222</v>
      </c>
      <c r="E343">
        <v>20773.42085825</v>
      </c>
      <c r="F343">
        <v>477.5</v>
      </c>
      <c r="G343">
        <v>23.9408166632366</v>
      </c>
      <c r="H343">
        <v>0.460650499867645</v>
      </c>
      <c r="I343">
        <v>38.122023091620598</v>
      </c>
      <c r="J343">
        <v>-11.668563993906201</v>
      </c>
      <c r="K343">
        <v>453.95206950872301</v>
      </c>
      <c r="L343">
        <v>375.930513302029</v>
      </c>
      <c r="M343">
        <v>47.8949071996296</v>
      </c>
      <c r="N343">
        <v>2.2866251207568902</v>
      </c>
      <c r="O343">
        <v>20.931937172774798</v>
      </c>
      <c r="P343">
        <v>69.928825622775804</v>
      </c>
      <c r="Q343">
        <v>7.1387876942937994E-2</v>
      </c>
    </row>
    <row r="344" spans="1:17" x14ac:dyDescent="0.3">
      <c r="A344" t="s">
        <v>796</v>
      </c>
      <c r="B344" t="s">
        <v>797</v>
      </c>
      <c r="C344" t="s">
        <v>10309</v>
      </c>
      <c r="D344" t="s">
        <v>564</v>
      </c>
      <c r="E344">
        <v>20636.19903408</v>
      </c>
      <c r="F344">
        <v>1990.65</v>
      </c>
      <c r="G344">
        <v>-18.602931986193699</v>
      </c>
      <c r="H344">
        <v>-4.5451794343056502</v>
      </c>
      <c r="I344">
        <v>6.2647301786785503</v>
      </c>
      <c r="J344">
        <v>-5.6569608905065198</v>
      </c>
      <c r="K344">
        <v>1990.7894781694199</v>
      </c>
      <c r="L344">
        <v>1828.9447277406</v>
      </c>
      <c r="M344">
        <v>37.254072628972303</v>
      </c>
      <c r="N344">
        <v>0.97947145568696103</v>
      </c>
      <c r="O344">
        <v>17.047195639615101</v>
      </c>
      <c r="P344">
        <v>36.140746819860396</v>
      </c>
      <c r="Q344">
        <v>-2.9522497455475E-2</v>
      </c>
    </row>
    <row r="345" spans="1:17" x14ac:dyDescent="0.3">
      <c r="A345" t="s">
        <v>798</v>
      </c>
      <c r="B345" t="s">
        <v>799</v>
      </c>
      <c r="C345" t="s">
        <v>10305</v>
      </c>
      <c r="D345" t="s">
        <v>317</v>
      </c>
      <c r="E345">
        <v>20496.2166</v>
      </c>
      <c r="F345">
        <v>1789.25</v>
      </c>
      <c r="G345">
        <v>92.946546881952798</v>
      </c>
      <c r="H345">
        <v>-22.413531155937601</v>
      </c>
      <c r="I345">
        <v>107.130950320596</v>
      </c>
      <c r="J345">
        <v>-11.652031122354799</v>
      </c>
      <c r="K345">
        <v>1990.15082519715</v>
      </c>
      <c r="L345">
        <v>1392.3148129513299</v>
      </c>
      <c r="M345">
        <v>27.3752366480294</v>
      </c>
      <c r="N345">
        <v>0.38536794833300803</v>
      </c>
      <c r="O345">
        <v>58.379209165851599</v>
      </c>
      <c r="P345">
        <v>175.99105352460199</v>
      </c>
      <c r="Q345">
        <v>0.19210634032663501</v>
      </c>
    </row>
    <row r="346" spans="1:17" x14ac:dyDescent="0.3">
      <c r="A346" t="s">
        <v>800</v>
      </c>
      <c r="B346" t="s">
        <v>801</v>
      </c>
      <c r="C346" t="s">
        <v>10308</v>
      </c>
      <c r="D346" t="s">
        <v>386</v>
      </c>
      <c r="E346">
        <v>20204.895337710001</v>
      </c>
      <c r="F346">
        <v>504.3</v>
      </c>
      <c r="G346">
        <v>53.7300382576692</v>
      </c>
      <c r="H346">
        <v>3.28701247190061</v>
      </c>
      <c r="I346">
        <v>28.143841778248401</v>
      </c>
      <c r="J346">
        <v>1.30665434104165</v>
      </c>
      <c r="K346">
        <v>490.97228098364502</v>
      </c>
      <c r="L346">
        <v>413.934659581147</v>
      </c>
      <c r="M346">
        <v>47.254489426869903</v>
      </c>
      <c r="N346">
        <v>0.65183052933976804</v>
      </c>
      <c r="O346">
        <v>13.8905413444378</v>
      </c>
      <c r="P346">
        <v>91.421522110457403</v>
      </c>
      <c r="Q346">
        <v>4.3214667368440998E-2</v>
      </c>
    </row>
    <row r="347" spans="1:17" x14ac:dyDescent="0.3">
      <c r="A347" t="s">
        <v>802</v>
      </c>
      <c r="B347" t="s">
        <v>803</v>
      </c>
      <c r="C347" t="s">
        <v>10309</v>
      </c>
      <c r="D347" t="s">
        <v>139</v>
      </c>
      <c r="E347">
        <v>20173.740000000002</v>
      </c>
      <c r="F347">
        <v>138.41</v>
      </c>
      <c r="G347">
        <v>-14.707198581966599</v>
      </c>
      <c r="H347">
        <v>-9.4864010986848299</v>
      </c>
      <c r="I347">
        <v>-5.7544425012013098</v>
      </c>
      <c r="J347">
        <v>-1.7606677838223399</v>
      </c>
      <c r="K347">
        <v>141.34283724835399</v>
      </c>
      <c r="L347">
        <v>132.985269362596</v>
      </c>
      <c r="M347">
        <v>53.328059728626101</v>
      </c>
      <c r="N347">
        <v>0.36885700865655002</v>
      </c>
      <c r="O347">
        <v>11.8777544975074</v>
      </c>
      <c r="P347">
        <v>19.991330732553099</v>
      </c>
    </row>
    <row r="348" spans="1:17" x14ac:dyDescent="0.3">
      <c r="A348" t="s">
        <v>804</v>
      </c>
      <c r="B348" t="s">
        <v>805</v>
      </c>
      <c r="C348" t="s">
        <v>10299</v>
      </c>
      <c r="D348" t="s">
        <v>283</v>
      </c>
      <c r="E348">
        <v>20169.006719460001</v>
      </c>
      <c r="F348">
        <v>405.05</v>
      </c>
      <c r="G348">
        <v>-6.8153019420043002</v>
      </c>
      <c r="H348">
        <v>22.628739147667101</v>
      </c>
      <c r="I348">
        <v>-24.220838968491901</v>
      </c>
      <c r="J348">
        <v>0.23072923006312701</v>
      </c>
      <c r="K348">
        <v>371.38542430051399</v>
      </c>
      <c r="L348">
        <v>371.44260664006202</v>
      </c>
      <c r="M348">
        <v>71.7939762415036</v>
      </c>
      <c r="N348">
        <v>0.56604348212714295</v>
      </c>
      <c r="O348">
        <v>37.760770275274602</v>
      </c>
      <c r="P348">
        <v>30.199292831886801</v>
      </c>
      <c r="Q348">
        <v>8.6268744921321999E-2</v>
      </c>
    </row>
    <row r="349" spans="1:17" x14ac:dyDescent="0.3">
      <c r="A349" t="s">
        <v>806</v>
      </c>
      <c r="B349" t="s">
        <v>807</v>
      </c>
      <c r="C349" t="s">
        <v>10298</v>
      </c>
      <c r="D349" t="s">
        <v>46</v>
      </c>
      <c r="E349">
        <v>20157.01470774</v>
      </c>
      <c r="F349">
        <v>321.05</v>
      </c>
      <c r="G349">
        <v>82.165510824794893</v>
      </c>
      <c r="H349">
        <v>-4.7557176050183099</v>
      </c>
      <c r="I349">
        <v>13.614593203622301</v>
      </c>
      <c r="J349">
        <v>0.834289605314397</v>
      </c>
      <c r="K349">
        <v>318.59636574902697</v>
      </c>
      <c r="L349">
        <v>258.91422096960599</v>
      </c>
      <c r="M349">
        <v>48.621213127662799</v>
      </c>
      <c r="N349">
        <v>0.54831624409037405</v>
      </c>
      <c r="O349">
        <v>13.5337174894876</v>
      </c>
      <c r="P349">
        <v>135.11534236543301</v>
      </c>
      <c r="Q349">
        <v>0.16538579429571701</v>
      </c>
    </row>
    <row r="350" spans="1:17" x14ac:dyDescent="0.3">
      <c r="A350" t="s">
        <v>808</v>
      </c>
      <c r="B350" t="s">
        <v>809</v>
      </c>
      <c r="C350" t="s">
        <v>10309</v>
      </c>
      <c r="D350" t="s">
        <v>139</v>
      </c>
      <c r="E350">
        <v>20155.501969815999</v>
      </c>
      <c r="F350">
        <v>338.19</v>
      </c>
      <c r="G350">
        <v>-16.7569948617436</v>
      </c>
      <c r="H350">
        <v>-0.868842338708818</v>
      </c>
      <c r="I350">
        <v>-14.067169112176501</v>
      </c>
      <c r="J350">
        <v>-2.1069983712142202</v>
      </c>
      <c r="K350">
        <v>340.91980685484498</v>
      </c>
      <c r="L350">
        <v>336.296581267139</v>
      </c>
      <c r="M350">
        <v>42.778347382377802</v>
      </c>
      <c r="N350">
        <v>1.0370390507873</v>
      </c>
      <c r="O350">
        <v>7.9274963777758103</v>
      </c>
      <c r="P350">
        <v>14.253378378378301</v>
      </c>
      <c r="Q350">
        <v>-0.10379904096142301</v>
      </c>
    </row>
    <row r="351" spans="1:17" x14ac:dyDescent="0.3">
      <c r="A351" t="s">
        <v>810</v>
      </c>
      <c r="B351" t="s">
        <v>811</v>
      </c>
      <c r="C351" t="s">
        <v>10304</v>
      </c>
      <c r="D351" t="s">
        <v>40</v>
      </c>
      <c r="E351">
        <v>20058.56993754</v>
      </c>
      <c r="F351">
        <v>908.1</v>
      </c>
      <c r="G351">
        <v>-15.116103520605099</v>
      </c>
      <c r="H351">
        <v>-6.6006518341862996</v>
      </c>
      <c r="I351">
        <v>-5.3093512841361896</v>
      </c>
      <c r="J351">
        <v>1.57864983612738</v>
      </c>
      <c r="K351">
        <v>916.76121538837299</v>
      </c>
      <c r="L351">
        <v>858.39162272592102</v>
      </c>
      <c r="M351">
        <v>47.124586216343801</v>
      </c>
      <c r="N351">
        <v>1.0339505843633201</v>
      </c>
      <c r="O351">
        <v>12.8730316044488</v>
      </c>
      <c r="P351">
        <v>27.685601799775</v>
      </c>
    </row>
    <row r="352" spans="1:17" x14ac:dyDescent="0.3">
      <c r="A352" t="s">
        <v>812</v>
      </c>
      <c r="B352" t="s">
        <v>813</v>
      </c>
      <c r="C352" t="s">
        <v>10297</v>
      </c>
      <c r="D352" t="s">
        <v>40</v>
      </c>
      <c r="E352">
        <v>20053.264048839999</v>
      </c>
      <c r="F352">
        <v>546.1</v>
      </c>
      <c r="G352">
        <v>32.614433189192603</v>
      </c>
      <c r="H352">
        <v>-0.22851388420898699</v>
      </c>
      <c r="I352">
        <v>1.7539766395688301</v>
      </c>
      <c r="J352">
        <v>-3.0350425997189001</v>
      </c>
      <c r="K352">
        <v>512.10576407885503</v>
      </c>
      <c r="L352">
        <v>448.36050937244897</v>
      </c>
      <c r="M352">
        <v>46.533342545913598</v>
      </c>
      <c r="N352">
        <v>0.57509594732645997</v>
      </c>
      <c r="O352">
        <v>8.6705731550998006</v>
      </c>
      <c r="P352">
        <v>63.993993993993897</v>
      </c>
      <c r="Q352">
        <v>0.14148252046548199</v>
      </c>
    </row>
    <row r="353" spans="1:17" x14ac:dyDescent="0.3">
      <c r="A353" t="s">
        <v>814</v>
      </c>
      <c r="B353" t="s">
        <v>815</v>
      </c>
      <c r="C353" t="s">
        <v>10309</v>
      </c>
      <c r="D353" t="s">
        <v>555</v>
      </c>
      <c r="E353">
        <v>19937.491352739999</v>
      </c>
      <c r="F353">
        <v>800.9</v>
      </c>
      <c r="G353">
        <v>-44.037032550117999</v>
      </c>
      <c r="H353">
        <v>-7.5525024865988799</v>
      </c>
      <c r="I353">
        <v>-17.518744194653401</v>
      </c>
      <c r="J353">
        <v>1.4597721605999301</v>
      </c>
      <c r="K353">
        <v>824.18064136160899</v>
      </c>
      <c r="L353">
        <v>846.376164995365</v>
      </c>
      <c r="M353">
        <v>41.5067423898236</v>
      </c>
      <c r="N353">
        <v>0.67744386946940105</v>
      </c>
      <c r="O353">
        <v>19.7402921713072</v>
      </c>
      <c r="P353">
        <v>5.6247939333992703</v>
      </c>
      <c r="Q353">
        <v>-0.15412714708736699</v>
      </c>
    </row>
    <row r="354" spans="1:17" x14ac:dyDescent="0.3">
      <c r="A354" t="s">
        <v>816</v>
      </c>
      <c r="B354" t="s">
        <v>817</v>
      </c>
      <c r="C354" t="s">
        <v>10298</v>
      </c>
      <c r="D354" t="s">
        <v>46</v>
      </c>
      <c r="E354">
        <v>19902.346098620001</v>
      </c>
      <c r="F354">
        <v>1711.3</v>
      </c>
      <c r="G354">
        <v>212.85256308545999</v>
      </c>
      <c r="H354">
        <v>-1.2015310941717501</v>
      </c>
      <c r="I354">
        <v>114.43352655284799</v>
      </c>
      <c r="J354">
        <v>-1.33716219839381</v>
      </c>
      <c r="K354">
        <v>1545.5046792534299</v>
      </c>
      <c r="L354">
        <v>1111.61971969869</v>
      </c>
      <c r="M354">
        <v>58.716733844194998</v>
      </c>
      <c r="N354">
        <v>0.375452551858173</v>
      </c>
      <c r="O354">
        <v>4.9903582072108899</v>
      </c>
      <c r="P354">
        <v>256.52083333333297</v>
      </c>
      <c r="Q354">
        <v>0.19132139214206301</v>
      </c>
    </row>
    <row r="355" spans="1:17" x14ac:dyDescent="0.3">
      <c r="A355" t="s">
        <v>818</v>
      </c>
      <c r="B355" t="s">
        <v>819</v>
      </c>
      <c r="C355" t="s">
        <v>10299</v>
      </c>
      <c r="D355" t="s">
        <v>283</v>
      </c>
      <c r="E355">
        <v>19847.291314934999</v>
      </c>
      <c r="F355">
        <v>2480.0500000000002</v>
      </c>
      <c r="G355">
        <v>-4.3036871507911298</v>
      </c>
      <c r="H355">
        <v>14.672630464505</v>
      </c>
      <c r="I355">
        <v>-2.73727903931657</v>
      </c>
      <c r="J355">
        <v>3.8948139363416798</v>
      </c>
      <c r="K355">
        <v>2185.39140501564</v>
      </c>
      <c r="L355">
        <v>2036.0532866016299</v>
      </c>
      <c r="M355">
        <v>89.347850650914197</v>
      </c>
      <c r="N355">
        <v>1.1130375399008601</v>
      </c>
      <c r="O355">
        <v>0.72377573032800202</v>
      </c>
      <c r="P355">
        <v>41.717142857142797</v>
      </c>
      <c r="Q355">
        <v>7.6025792776557993E-2</v>
      </c>
    </row>
    <row r="356" spans="1:17" x14ac:dyDescent="0.3">
      <c r="A356" t="s">
        <v>820</v>
      </c>
      <c r="B356" t="s">
        <v>821</v>
      </c>
      <c r="C356" t="s">
        <v>10309</v>
      </c>
      <c r="D356" t="s">
        <v>127</v>
      </c>
      <c r="E356">
        <v>19638.143192700001</v>
      </c>
      <c r="F356">
        <v>14028</v>
      </c>
      <c r="G356">
        <v>108.523766718635</v>
      </c>
      <c r="H356">
        <v>-5.2040649211225602</v>
      </c>
      <c r="I356">
        <v>49.456133288647898</v>
      </c>
      <c r="J356">
        <v>-6.1487656980507701</v>
      </c>
      <c r="K356">
        <v>13170.6376387338</v>
      </c>
      <c r="L356">
        <v>9696.9404225523394</v>
      </c>
      <c r="M356">
        <v>39.854552227454697</v>
      </c>
      <c r="N356">
        <v>0.207676929400397</v>
      </c>
      <c r="O356">
        <v>11.933989164528001</v>
      </c>
      <c r="P356">
        <v>213.87114457359499</v>
      </c>
    </row>
    <row r="357" spans="1:17" x14ac:dyDescent="0.3">
      <c r="A357" t="s">
        <v>822</v>
      </c>
      <c r="B357" t="s">
        <v>823</v>
      </c>
      <c r="C357" t="s">
        <v>10295</v>
      </c>
      <c r="D357" t="s">
        <v>523</v>
      </c>
      <c r="E357">
        <v>19519.384404169999</v>
      </c>
      <c r="F357">
        <v>460.1</v>
      </c>
      <c r="G357">
        <v>-50.188889542577002</v>
      </c>
      <c r="H357">
        <v>0.53942806837524904</v>
      </c>
      <c r="I357">
        <v>-35.3114741103645</v>
      </c>
      <c r="J357">
        <v>10.575357948938301</v>
      </c>
      <c r="K357">
        <v>450.89817088556498</v>
      </c>
      <c r="L357">
        <v>474.89967220629001</v>
      </c>
      <c r="M357">
        <v>61.141919504229698</v>
      </c>
      <c r="N357">
        <v>0.77584648066725503</v>
      </c>
      <c r="O357">
        <v>48.885583741658401</v>
      </c>
      <c r="P357">
        <v>51.209412383331099</v>
      </c>
      <c r="Q357">
        <v>5.3492270150213003E-2</v>
      </c>
    </row>
    <row r="358" spans="1:17" x14ac:dyDescent="0.3">
      <c r="A358" t="s">
        <v>824</v>
      </c>
      <c r="B358" t="s">
        <v>825</v>
      </c>
      <c r="C358" t="s">
        <v>10305</v>
      </c>
      <c r="D358" t="s">
        <v>163</v>
      </c>
      <c r="E358">
        <v>19464.263969175001</v>
      </c>
      <c r="F358">
        <v>814.05</v>
      </c>
      <c r="G358">
        <v>106.99590309347001</v>
      </c>
      <c r="H358">
        <v>2.4708250027025098</v>
      </c>
      <c r="I358">
        <v>26.753743517525699</v>
      </c>
      <c r="J358">
        <v>-5.77962118940611</v>
      </c>
      <c r="K358">
        <v>809.30774754494701</v>
      </c>
      <c r="L358">
        <v>668.11320918956505</v>
      </c>
      <c r="M358">
        <v>53.651271941435198</v>
      </c>
      <c r="N358">
        <v>0.52502050131006595</v>
      </c>
      <c r="O358">
        <v>20.385725692525</v>
      </c>
      <c r="P358">
        <v>171.349999999999</v>
      </c>
      <c r="Q358">
        <v>0.18201655876331499</v>
      </c>
    </row>
    <row r="359" spans="1:17" x14ac:dyDescent="0.3">
      <c r="A359" t="s">
        <v>826</v>
      </c>
      <c r="B359" t="s">
        <v>827</v>
      </c>
      <c r="C359" t="s">
        <v>6655</v>
      </c>
      <c r="D359" t="s">
        <v>80</v>
      </c>
      <c r="E359">
        <v>19427.9594836</v>
      </c>
      <c r="F359">
        <v>822.2</v>
      </c>
      <c r="G359">
        <v>-35.193253938932102</v>
      </c>
      <c r="H359">
        <v>3.37408730363263</v>
      </c>
      <c r="I359">
        <v>-18.773749541388899</v>
      </c>
      <c r="J359">
        <v>-0.49110648346413899</v>
      </c>
      <c r="K359">
        <v>811.60600076023798</v>
      </c>
      <c r="L359">
        <v>842.27662331434794</v>
      </c>
      <c r="M359">
        <v>58.039807895440603</v>
      </c>
      <c r="N359">
        <v>0.77566801764072502</v>
      </c>
      <c r="O359">
        <v>28.703478472391101</v>
      </c>
      <c r="P359">
        <v>17.457142857142799</v>
      </c>
      <c r="Q359">
        <v>-9.1058660348630999E-2</v>
      </c>
    </row>
    <row r="360" spans="1:17" x14ac:dyDescent="0.3">
      <c r="A360" t="s">
        <v>828</v>
      </c>
      <c r="B360" t="s">
        <v>829</v>
      </c>
      <c r="C360" t="s">
        <v>10307</v>
      </c>
      <c r="D360" t="s">
        <v>139</v>
      </c>
      <c r="E360">
        <v>19383.677187090001</v>
      </c>
      <c r="F360">
        <v>1713.85</v>
      </c>
      <c r="G360">
        <v>163.16006195436199</v>
      </c>
      <c r="H360">
        <v>-7.7640043976663602</v>
      </c>
      <c r="I360">
        <v>-1.9096247590336499</v>
      </c>
      <c r="J360">
        <v>-4.6620128914036103</v>
      </c>
      <c r="K360">
        <v>1792.7301361531399</v>
      </c>
      <c r="L360">
        <v>1517.17486831066</v>
      </c>
      <c r="M360">
        <v>47.792918478457302</v>
      </c>
      <c r="N360">
        <v>0.59717362763095105</v>
      </c>
      <c r="O360">
        <v>26.078910842372199</v>
      </c>
      <c r="P360">
        <v>198.54221989416399</v>
      </c>
      <c r="Q360">
        <v>8.3451533438490003E-2</v>
      </c>
    </row>
    <row r="361" spans="1:17" x14ac:dyDescent="0.3">
      <c r="A361" t="s">
        <v>830</v>
      </c>
      <c r="B361" t="s">
        <v>831</v>
      </c>
      <c r="C361" t="s">
        <v>10309</v>
      </c>
      <c r="D361" t="s">
        <v>832</v>
      </c>
      <c r="E361">
        <v>19373.690017605</v>
      </c>
      <c r="F361">
        <v>1784.15</v>
      </c>
      <c r="G361">
        <v>-2.9502643478488499</v>
      </c>
      <c r="H361">
        <v>-0.36775624844545202</v>
      </c>
      <c r="I361">
        <v>13.8110438149941</v>
      </c>
      <c r="J361">
        <v>6.7563888780431798</v>
      </c>
      <c r="K361">
        <v>1658.8146530250499</v>
      </c>
      <c r="M361">
        <v>69.6422443871393</v>
      </c>
      <c r="N361">
        <v>0.87062456337961003</v>
      </c>
      <c r="O361">
        <v>8.6483759773561708</v>
      </c>
      <c r="P361">
        <v>44.858523119392601</v>
      </c>
    </row>
    <row r="362" spans="1:17" x14ac:dyDescent="0.3">
      <c r="A362" t="s">
        <v>833</v>
      </c>
      <c r="B362" t="s">
        <v>834</v>
      </c>
      <c r="C362" t="s">
        <v>10295</v>
      </c>
      <c r="D362" t="s">
        <v>54</v>
      </c>
      <c r="E362">
        <v>19318.721860879999</v>
      </c>
      <c r="F362">
        <v>1211.5999999999999</v>
      </c>
      <c r="G362">
        <v>-43.831629834904902</v>
      </c>
      <c r="H362">
        <v>-7.0313702733927199</v>
      </c>
      <c r="I362">
        <v>-30.548566449926</v>
      </c>
      <c r="J362">
        <v>-2.82641634782936</v>
      </c>
      <c r="K362">
        <v>1296.45943462592</v>
      </c>
      <c r="L362">
        <v>1384.6917114089799</v>
      </c>
      <c r="M362">
        <v>38.644301647755803</v>
      </c>
      <c r="N362">
        <v>0.73330319983326098</v>
      </c>
      <c r="O362">
        <v>48.233740508418599</v>
      </c>
      <c r="P362">
        <v>5.0823937554206298</v>
      </c>
      <c r="Q362">
        <v>5.2126544678550997E-2</v>
      </c>
    </row>
    <row r="363" spans="1:17" x14ac:dyDescent="0.3">
      <c r="A363" t="s">
        <v>835</v>
      </c>
      <c r="B363" t="s">
        <v>836</v>
      </c>
      <c r="C363" t="s">
        <v>10306</v>
      </c>
      <c r="D363" t="s">
        <v>402</v>
      </c>
      <c r="E363">
        <v>19247.03230377</v>
      </c>
      <c r="F363">
        <v>8111.55</v>
      </c>
      <c r="G363">
        <v>-1.47031682052489</v>
      </c>
      <c r="H363">
        <v>3.0259010171464502</v>
      </c>
      <c r="I363">
        <v>18.1943344505871</v>
      </c>
      <c r="J363">
        <v>-1.01433256870865</v>
      </c>
      <c r="K363">
        <v>7913.9208977142698</v>
      </c>
      <c r="L363">
        <v>7236.0968884395197</v>
      </c>
      <c r="M363">
        <v>54.5405389883013</v>
      </c>
      <c r="N363">
        <v>0.28761328379752898</v>
      </c>
      <c r="O363">
        <v>10.7063384926431</v>
      </c>
      <c r="P363">
        <v>47.842926402507899</v>
      </c>
      <c r="Q363">
        <v>8.5948686711800003E-4</v>
      </c>
    </row>
    <row r="364" spans="1:17" x14ac:dyDescent="0.3">
      <c r="A364" t="s">
        <v>837</v>
      </c>
      <c r="B364" t="s">
        <v>838</v>
      </c>
      <c r="C364" t="s">
        <v>10305</v>
      </c>
      <c r="D364" t="s">
        <v>734</v>
      </c>
      <c r="E364">
        <v>19246.901553719999</v>
      </c>
      <c r="F364">
        <v>1429.15</v>
      </c>
      <c r="G364">
        <v>52.447650203648799</v>
      </c>
      <c r="H364">
        <v>-12.0438467118001</v>
      </c>
      <c r="I364">
        <v>32.410628547963597</v>
      </c>
      <c r="J364">
        <v>-5.3572209434346103</v>
      </c>
      <c r="K364">
        <v>1482.8661198167199</v>
      </c>
      <c r="L364">
        <v>1190.6802454839999</v>
      </c>
      <c r="M364">
        <v>45.064924044639497</v>
      </c>
      <c r="N364">
        <v>0.46855901082948498</v>
      </c>
      <c r="O364">
        <v>32.732743238988199</v>
      </c>
      <c r="P364">
        <v>109.86049926578499</v>
      </c>
      <c r="Q364">
        <v>0.24495189067995099</v>
      </c>
    </row>
    <row r="365" spans="1:17" x14ac:dyDescent="0.3">
      <c r="A365" t="s">
        <v>839</v>
      </c>
      <c r="B365" t="s">
        <v>840</v>
      </c>
      <c r="C365" t="s">
        <v>628</v>
      </c>
      <c r="D365" t="s">
        <v>628</v>
      </c>
      <c r="E365">
        <v>19239.836320081999</v>
      </c>
      <c r="F365">
        <v>199.99</v>
      </c>
      <c r="G365">
        <v>33.172392683749699</v>
      </c>
      <c r="H365">
        <v>8.5530211758660499</v>
      </c>
      <c r="I365">
        <v>13.318653163537199</v>
      </c>
      <c r="J365">
        <v>9.8036519879606292</v>
      </c>
      <c r="K365">
        <v>172.63862130753799</v>
      </c>
      <c r="L365">
        <v>151.20692289112301</v>
      </c>
      <c r="M365">
        <v>79.200045883341502</v>
      </c>
      <c r="N365">
        <v>0.84571018055343605</v>
      </c>
      <c r="O365">
        <v>1.1150557527876299</v>
      </c>
      <c r="P365">
        <v>77.611012433392503</v>
      </c>
      <c r="Q365">
        <v>4.0244610272430002E-2</v>
      </c>
    </row>
    <row r="366" spans="1:17" x14ac:dyDescent="0.3">
      <c r="A366" t="s">
        <v>841</v>
      </c>
      <c r="B366" t="s">
        <v>842</v>
      </c>
      <c r="C366" t="s">
        <v>10305</v>
      </c>
      <c r="D366" t="s">
        <v>127</v>
      </c>
      <c r="E366">
        <v>19125.505793150001</v>
      </c>
      <c r="F366">
        <v>729.25</v>
      </c>
      <c r="G366">
        <v>98.500080243809094</v>
      </c>
      <c r="H366">
        <v>12.7365872666262</v>
      </c>
      <c r="I366">
        <v>15.5581860839548</v>
      </c>
      <c r="J366">
        <v>-0.55544324820927904</v>
      </c>
      <c r="K366">
        <v>644.82256796689296</v>
      </c>
      <c r="L366">
        <v>553.22885630669202</v>
      </c>
      <c r="M366">
        <v>72.372922369190903</v>
      </c>
      <c r="N366">
        <v>1.1175948535420701</v>
      </c>
      <c r="O366">
        <v>0.78848131642097397</v>
      </c>
      <c r="P366">
        <v>131.58145442997699</v>
      </c>
      <c r="Q366">
        <v>0.18008219801467201</v>
      </c>
    </row>
    <row r="367" spans="1:17" x14ac:dyDescent="0.3">
      <c r="A367" t="s">
        <v>843</v>
      </c>
      <c r="B367" t="s">
        <v>844</v>
      </c>
      <c r="C367" t="s">
        <v>628</v>
      </c>
      <c r="D367" t="s">
        <v>628</v>
      </c>
      <c r="E367">
        <v>18825.34359303</v>
      </c>
      <c r="F367">
        <v>37.409999999999997</v>
      </c>
      <c r="G367">
        <v>-28.0227239937281</v>
      </c>
      <c r="H367">
        <v>0.17444218060241101</v>
      </c>
      <c r="I367">
        <v>-28.419325148458299</v>
      </c>
      <c r="J367">
        <v>-0.466829814349834</v>
      </c>
      <c r="K367">
        <v>37.947467509700402</v>
      </c>
      <c r="L367">
        <v>38.368535123347797</v>
      </c>
      <c r="M367">
        <v>45.764270298507903</v>
      </c>
      <c r="N367">
        <v>0.511898660092313</v>
      </c>
      <c r="O367">
        <v>41.406041165463698</v>
      </c>
      <c r="P367">
        <v>15.4629629629629</v>
      </c>
      <c r="Q367">
        <v>4.3776915831360001E-2</v>
      </c>
    </row>
    <row r="368" spans="1:17" x14ac:dyDescent="0.3">
      <c r="A368" t="s">
        <v>845</v>
      </c>
      <c r="B368" t="s">
        <v>846</v>
      </c>
      <c r="C368" t="s">
        <v>10305</v>
      </c>
      <c r="D368" t="s">
        <v>253</v>
      </c>
      <c r="E368">
        <v>18796.847629479998</v>
      </c>
      <c r="F368">
        <v>1295.5999999999999</v>
      </c>
      <c r="G368">
        <v>150.099257606517</v>
      </c>
      <c r="H368">
        <v>8.2511728362335095</v>
      </c>
      <c r="I368">
        <v>25.553984941598799</v>
      </c>
      <c r="J368">
        <v>2.0491064930590199</v>
      </c>
      <c r="K368">
        <v>1254.1216427747199</v>
      </c>
      <c r="L368">
        <v>1003.03522915096</v>
      </c>
      <c r="M368">
        <v>53.800273714765503</v>
      </c>
      <c r="N368">
        <v>1.5136901441916599</v>
      </c>
      <c r="O368">
        <v>11.9172584130904</v>
      </c>
      <c r="P368">
        <v>182.88209606986899</v>
      </c>
      <c r="Q368">
        <v>0.19115218918722801</v>
      </c>
    </row>
    <row r="369" spans="1:17" x14ac:dyDescent="0.3">
      <c r="A369" t="s">
        <v>847</v>
      </c>
      <c r="B369" t="s">
        <v>848</v>
      </c>
      <c r="C369" t="s">
        <v>10301</v>
      </c>
      <c r="D369" t="s">
        <v>497</v>
      </c>
      <c r="E369">
        <v>18752.238096900001</v>
      </c>
      <c r="F369">
        <v>676.5</v>
      </c>
      <c r="G369">
        <v>109.52329997043</v>
      </c>
      <c r="H369">
        <v>2.6175353818185401</v>
      </c>
      <c r="I369">
        <v>20.585494723142801</v>
      </c>
      <c r="J369">
        <v>0.42613207778748402</v>
      </c>
      <c r="K369">
        <v>592.93298169965396</v>
      </c>
      <c r="L369">
        <v>483.55390525731599</v>
      </c>
      <c r="M369">
        <v>73.879949610542496</v>
      </c>
      <c r="N369">
        <v>1.3480413221799601</v>
      </c>
      <c r="O369">
        <v>7.0214338507021496</v>
      </c>
      <c r="P369">
        <v>189.22616502778899</v>
      </c>
      <c r="Q369">
        <v>0.242379532564547</v>
      </c>
    </row>
    <row r="370" spans="1:17" x14ac:dyDescent="0.3">
      <c r="A370" t="s">
        <v>849</v>
      </c>
      <c r="B370" t="s">
        <v>850</v>
      </c>
      <c r="C370" t="s">
        <v>10295</v>
      </c>
      <c r="D370" t="s">
        <v>124</v>
      </c>
      <c r="E370">
        <v>18734.2206535679</v>
      </c>
      <c r="F370">
        <v>71.680000000000007</v>
      </c>
      <c r="G370">
        <v>366.23672096072403</v>
      </c>
      <c r="H370">
        <v>-17.6079413199448</v>
      </c>
      <c r="I370">
        <v>34.432377735924298</v>
      </c>
      <c r="J370">
        <v>-2.9259893576003702</v>
      </c>
      <c r="K370">
        <v>69.874836983715795</v>
      </c>
      <c r="L370">
        <v>51.826937259857701</v>
      </c>
      <c r="M370">
        <v>41.9681391665871</v>
      </c>
      <c r="N370">
        <v>0.53921539883765102</v>
      </c>
      <c r="O370">
        <v>27.511160714285701</v>
      </c>
      <c r="P370">
        <v>406.57243816254402</v>
      </c>
      <c r="Q370">
        <v>0.15718570410614099</v>
      </c>
    </row>
    <row r="371" spans="1:17" x14ac:dyDescent="0.3">
      <c r="A371" t="s">
        <v>851</v>
      </c>
      <c r="B371" t="s">
        <v>852</v>
      </c>
      <c r="C371" t="s">
        <v>10304</v>
      </c>
      <c r="D371" t="s">
        <v>555</v>
      </c>
      <c r="E371">
        <v>18646.775503199999</v>
      </c>
      <c r="F371">
        <v>1450.8</v>
      </c>
      <c r="G371">
        <v>-44.1751948994457</v>
      </c>
      <c r="H371">
        <v>-9.5078506528321203</v>
      </c>
      <c r="I371">
        <v>-11.4998108353816</v>
      </c>
      <c r="J371">
        <v>9.3347462480033006E-2</v>
      </c>
      <c r="K371">
        <v>1476.77846900229</v>
      </c>
      <c r="L371">
        <v>1484.5214493588301</v>
      </c>
      <c r="M371">
        <v>47.731769708667201</v>
      </c>
      <c r="N371">
        <v>0.61902188700023697</v>
      </c>
      <c r="O371">
        <v>20.550730631375799</v>
      </c>
      <c r="P371">
        <v>14.326241134751699</v>
      </c>
      <c r="Q371">
        <v>-0.10212162225422</v>
      </c>
    </row>
    <row r="372" spans="1:17" x14ac:dyDescent="0.3">
      <c r="A372" t="s">
        <v>853</v>
      </c>
      <c r="B372" t="s">
        <v>854</v>
      </c>
      <c r="C372" t="s">
        <v>10305</v>
      </c>
      <c r="D372" t="s">
        <v>514</v>
      </c>
      <c r="E372">
        <v>18294.253243554998</v>
      </c>
      <c r="F372">
        <v>1618.15</v>
      </c>
      <c r="G372">
        <v>5.2466721082709702</v>
      </c>
      <c r="H372">
        <v>-5.6940572379941097</v>
      </c>
      <c r="I372">
        <v>-3.93301279013279</v>
      </c>
      <c r="J372">
        <v>-3.62901852528113</v>
      </c>
      <c r="K372">
        <v>1694.4134851237</v>
      </c>
      <c r="L372">
        <v>1599.8623697676401</v>
      </c>
      <c r="M372">
        <v>39.318622053402301</v>
      </c>
      <c r="N372">
        <v>0.78005137751689901</v>
      </c>
      <c r="O372">
        <v>17.538547106263302</v>
      </c>
      <c r="P372">
        <v>42.342540464461599</v>
      </c>
    </row>
    <row r="373" spans="1:17" x14ac:dyDescent="0.3">
      <c r="A373" t="s">
        <v>855</v>
      </c>
      <c r="B373" t="s">
        <v>856</v>
      </c>
      <c r="C373" t="s">
        <v>10295</v>
      </c>
      <c r="D373" t="s">
        <v>54</v>
      </c>
      <c r="E373">
        <v>18262.675712904002</v>
      </c>
      <c r="F373">
        <v>215.76</v>
      </c>
      <c r="G373">
        <v>19.806877749881899</v>
      </c>
      <c r="H373">
        <v>2.9453371478007799</v>
      </c>
      <c r="I373">
        <v>5.5572892212291496</v>
      </c>
      <c r="J373">
        <v>4.3671762498335198</v>
      </c>
      <c r="K373">
        <v>204.34756694458301</v>
      </c>
      <c r="L373">
        <v>182.862496981265</v>
      </c>
      <c r="M373">
        <v>64.822188638396199</v>
      </c>
      <c r="N373">
        <v>0.86110864467136095</v>
      </c>
      <c r="O373">
        <v>6.7853170189098897</v>
      </c>
      <c r="P373">
        <v>72.126047068209004</v>
      </c>
      <c r="Q373">
        <v>1.7369135464538998E-2</v>
      </c>
    </row>
    <row r="374" spans="1:17" x14ac:dyDescent="0.3">
      <c r="A374" t="s">
        <v>857</v>
      </c>
      <c r="B374" t="s">
        <v>858</v>
      </c>
      <c r="C374" t="s">
        <v>10308</v>
      </c>
      <c r="D374" t="s">
        <v>297</v>
      </c>
      <c r="E374">
        <v>18259.753468499999</v>
      </c>
      <c r="F374">
        <v>483.75</v>
      </c>
      <c r="G374">
        <v>178.59704141323101</v>
      </c>
      <c r="H374">
        <v>72.184515839068894</v>
      </c>
      <c r="I374">
        <v>45.757504935057398</v>
      </c>
      <c r="J374">
        <v>20.912682448208098</v>
      </c>
      <c r="K374">
        <v>343.433418729491</v>
      </c>
      <c r="L374">
        <v>275.75321628036102</v>
      </c>
      <c r="M374">
        <v>79.071888211372695</v>
      </c>
      <c r="N374">
        <v>1.2080186106656301</v>
      </c>
      <c r="O374">
        <v>5.3023255813953396</v>
      </c>
      <c r="P374">
        <v>209.69910371318801</v>
      </c>
      <c r="Q374">
        <v>0.149222663348128</v>
      </c>
    </row>
    <row r="375" spans="1:17" x14ac:dyDescent="0.3">
      <c r="A375" t="s">
        <v>859</v>
      </c>
      <c r="B375" t="s">
        <v>860</v>
      </c>
      <c r="C375" t="s">
        <v>10306</v>
      </c>
      <c r="D375" t="s">
        <v>423</v>
      </c>
      <c r="E375">
        <v>18216.375907795002</v>
      </c>
      <c r="F375">
        <v>1275.95</v>
      </c>
      <c r="G375">
        <v>37.672825215716699</v>
      </c>
      <c r="H375">
        <v>-2.0998383673281</v>
      </c>
      <c r="I375">
        <v>19.964976060316701</v>
      </c>
      <c r="J375">
        <v>-7.5204694688321796</v>
      </c>
      <c r="K375">
        <v>1292.62591256677</v>
      </c>
      <c r="L375">
        <v>1084.31285101307</v>
      </c>
      <c r="M375">
        <v>30.465781682449499</v>
      </c>
      <c r="N375">
        <v>0.47605824402089603</v>
      </c>
      <c r="O375">
        <v>20.984364591088902</v>
      </c>
      <c r="P375">
        <v>75.388316151202702</v>
      </c>
      <c r="Q375">
        <v>0.15988142368955399</v>
      </c>
    </row>
    <row r="376" spans="1:17" x14ac:dyDescent="0.3">
      <c r="A376" t="s">
        <v>861</v>
      </c>
      <c r="B376" t="s">
        <v>862</v>
      </c>
      <c r="C376" t="s">
        <v>10296</v>
      </c>
      <c r="D376" t="s">
        <v>27</v>
      </c>
      <c r="E376">
        <v>18051.802631118</v>
      </c>
      <c r="F376">
        <v>92.34</v>
      </c>
      <c r="G376">
        <v>-28.8454329570291</v>
      </c>
      <c r="H376">
        <v>-13.548647251477499</v>
      </c>
      <c r="I376">
        <v>-9.4209705618684296</v>
      </c>
      <c r="J376">
        <v>3.22555867017401</v>
      </c>
      <c r="K376">
        <v>88.789027905328894</v>
      </c>
      <c r="L376">
        <v>85.294162693805006</v>
      </c>
      <c r="M376">
        <v>48.239667972970402</v>
      </c>
      <c r="N376">
        <v>0.44402500375526999</v>
      </c>
      <c r="O376">
        <v>20.6411089452025</v>
      </c>
      <c r="P376">
        <v>41.952344350499601</v>
      </c>
      <c r="Q376">
        <v>8.8944276193505006E-2</v>
      </c>
    </row>
    <row r="377" spans="1:17" x14ac:dyDescent="0.3">
      <c r="A377" t="s">
        <v>863</v>
      </c>
      <c r="B377" t="s">
        <v>864</v>
      </c>
      <c r="C377" t="s">
        <v>10303</v>
      </c>
      <c r="D377" t="s">
        <v>304</v>
      </c>
      <c r="E377">
        <v>17988.630436854899</v>
      </c>
      <c r="F377">
        <v>824.35</v>
      </c>
      <c r="G377">
        <v>27.515072688070799</v>
      </c>
      <c r="H377">
        <v>-4.1197961125131899</v>
      </c>
      <c r="I377">
        <v>-16.057863703438802</v>
      </c>
      <c r="J377">
        <v>-0.35023957938216599</v>
      </c>
      <c r="K377">
        <v>806.01462548787197</v>
      </c>
      <c r="L377">
        <v>751.63353246611405</v>
      </c>
      <c r="M377">
        <v>67.943240449799504</v>
      </c>
      <c r="N377">
        <v>0.487574377739386</v>
      </c>
      <c r="O377">
        <v>16.212773700491301</v>
      </c>
      <c r="P377">
        <v>62.625764450581897</v>
      </c>
      <c r="Q377">
        <v>0.187610023832608</v>
      </c>
    </row>
    <row r="378" spans="1:17" x14ac:dyDescent="0.3">
      <c r="A378" t="s">
        <v>865</v>
      </c>
      <c r="B378" t="s">
        <v>866</v>
      </c>
      <c r="C378" t="s">
        <v>10295</v>
      </c>
      <c r="D378" t="s">
        <v>24</v>
      </c>
      <c r="E378">
        <v>17988.422089592899</v>
      </c>
      <c r="F378">
        <v>223.53</v>
      </c>
      <c r="G378">
        <v>56.223804580248199</v>
      </c>
      <c r="H378">
        <v>1.80384583693519</v>
      </c>
      <c r="I378">
        <v>12.099440717781301</v>
      </c>
      <c r="J378">
        <v>0.25901834770914101</v>
      </c>
      <c r="K378">
        <v>212.16828784633501</v>
      </c>
      <c r="L378">
        <v>186.551792232607</v>
      </c>
      <c r="M378">
        <v>58.660426498754497</v>
      </c>
      <c r="N378">
        <v>0.54259266777672899</v>
      </c>
      <c r="O378">
        <v>4.1247259875631901</v>
      </c>
      <c r="P378">
        <v>88.315080033698393</v>
      </c>
      <c r="Q378">
        <v>0.20114740491565</v>
      </c>
    </row>
    <row r="379" spans="1:17" x14ac:dyDescent="0.3">
      <c r="A379" t="s">
        <v>867</v>
      </c>
      <c r="B379" t="s">
        <v>868</v>
      </c>
      <c r="C379" t="s">
        <v>10295</v>
      </c>
      <c r="D379" t="s">
        <v>412</v>
      </c>
      <c r="E379">
        <v>17870.226165683998</v>
      </c>
      <c r="F379">
        <v>111.69</v>
      </c>
      <c r="G379">
        <v>-37.436508366037799</v>
      </c>
      <c r="H379">
        <v>0.38339813838167403</v>
      </c>
      <c r="I379">
        <v>-19.475432229233299</v>
      </c>
      <c r="J379">
        <v>1.64978487124672</v>
      </c>
      <c r="K379">
        <v>112.690606155898</v>
      </c>
      <c r="L379">
        <v>114.42196657213999</v>
      </c>
      <c r="M379">
        <v>60.233201829622402</v>
      </c>
      <c r="N379">
        <v>0.63863571513774697</v>
      </c>
      <c r="O379">
        <v>22.660936520726999</v>
      </c>
      <c r="P379">
        <v>6.88038277511962</v>
      </c>
      <c r="Q379">
        <v>0.11607535172368399</v>
      </c>
    </row>
    <row r="380" spans="1:17" x14ac:dyDescent="0.3">
      <c r="A380" t="s">
        <v>869</v>
      </c>
      <c r="B380" t="s">
        <v>870</v>
      </c>
      <c r="C380" t="s">
        <v>10305</v>
      </c>
      <c r="D380" t="s">
        <v>444</v>
      </c>
      <c r="E380">
        <v>17816.715172575001</v>
      </c>
      <c r="F380">
        <v>288.14999999999998</v>
      </c>
      <c r="G380">
        <v>1.09912229135564</v>
      </c>
      <c r="H380">
        <v>-10.6247717250439</v>
      </c>
      <c r="I380">
        <v>20.561956318809401</v>
      </c>
      <c r="J380">
        <v>-1.9382993430618201</v>
      </c>
      <c r="K380">
        <v>303.29178296270902</v>
      </c>
      <c r="L380">
        <v>269.24166704239502</v>
      </c>
      <c r="M380">
        <v>41.285366181889302</v>
      </c>
      <c r="N380">
        <v>0.569613877162921</v>
      </c>
      <c r="O380">
        <v>23.5120596911331</v>
      </c>
      <c r="P380">
        <v>55.086114101184002</v>
      </c>
      <c r="Q380">
        <v>5.5130133947094997E-2</v>
      </c>
    </row>
    <row r="381" spans="1:17" x14ac:dyDescent="0.3">
      <c r="A381" t="s">
        <v>871</v>
      </c>
      <c r="B381" t="s">
        <v>872</v>
      </c>
      <c r="C381" t="s">
        <v>10303</v>
      </c>
      <c r="D381" t="s">
        <v>130</v>
      </c>
      <c r="E381">
        <v>17744.649661619998</v>
      </c>
      <c r="F381">
        <v>2961.35</v>
      </c>
      <c r="G381">
        <v>-32.042368712314797</v>
      </c>
      <c r="H381">
        <v>-4.1575024090165504</v>
      </c>
      <c r="I381">
        <v>-2.5921745443974098</v>
      </c>
      <c r="J381">
        <v>2.9790359331895102</v>
      </c>
      <c r="K381">
        <v>2788.41523408186</v>
      </c>
      <c r="L381">
        <v>2709.0312427591498</v>
      </c>
      <c r="M381">
        <v>67.602361464574898</v>
      </c>
      <c r="N381">
        <v>0.96156943313565302</v>
      </c>
      <c r="O381">
        <v>11.1655157276242</v>
      </c>
      <c r="P381">
        <v>32.795964125560502</v>
      </c>
      <c r="Q381">
        <v>-8.2245699026634006E-2</v>
      </c>
    </row>
    <row r="382" spans="1:17" x14ac:dyDescent="0.3">
      <c r="A382" t="s">
        <v>873</v>
      </c>
      <c r="B382" t="s">
        <v>874</v>
      </c>
      <c r="C382" t="s">
        <v>10295</v>
      </c>
      <c r="D382" t="s">
        <v>54</v>
      </c>
      <c r="E382">
        <v>17725.485178364001</v>
      </c>
      <c r="F382">
        <v>214.87</v>
      </c>
      <c r="G382">
        <v>-22.423915383691501</v>
      </c>
      <c r="H382">
        <v>0.97323678051968698</v>
      </c>
      <c r="I382">
        <v>-27.033633341478101</v>
      </c>
      <c r="J382">
        <v>3.1420320478171502</v>
      </c>
      <c r="K382">
        <v>212.40793368729999</v>
      </c>
      <c r="L382">
        <v>212.00430354637399</v>
      </c>
      <c r="M382">
        <v>66.696427586896604</v>
      </c>
      <c r="N382">
        <v>2.3437072972797899</v>
      </c>
      <c r="O382">
        <v>34.616279610927499</v>
      </c>
      <c r="P382">
        <v>17.399262395847501</v>
      </c>
      <c r="Q382">
        <v>5.1696989416493998E-2</v>
      </c>
    </row>
    <row r="383" spans="1:17" x14ac:dyDescent="0.3">
      <c r="A383" t="s">
        <v>875</v>
      </c>
      <c r="B383" t="s">
        <v>876</v>
      </c>
      <c r="C383" t="s">
        <v>10297</v>
      </c>
      <c r="D383" t="s">
        <v>217</v>
      </c>
      <c r="E383">
        <v>17692.409542500001</v>
      </c>
      <c r="F383">
        <v>2535.75</v>
      </c>
      <c r="G383">
        <v>127.513405538255</v>
      </c>
      <c r="H383">
        <v>10.275110977001299</v>
      </c>
      <c r="I383">
        <v>30.778282240124</v>
      </c>
      <c r="J383">
        <v>6.2220074483129304</v>
      </c>
      <c r="K383">
        <v>2163.7484262005801</v>
      </c>
      <c r="L383">
        <v>1745.7511581210199</v>
      </c>
      <c r="M383">
        <v>71.499221530107306</v>
      </c>
      <c r="N383">
        <v>0.62588075047086</v>
      </c>
      <c r="O383">
        <v>2.72897564823029</v>
      </c>
      <c r="P383">
        <v>161.404051337559</v>
      </c>
      <c r="Q383">
        <v>7.3829535257457002E-2</v>
      </c>
    </row>
    <row r="384" spans="1:17" x14ac:dyDescent="0.3">
      <c r="A384" t="s">
        <v>877</v>
      </c>
      <c r="B384" t="s">
        <v>878</v>
      </c>
      <c r="C384" t="s">
        <v>10310</v>
      </c>
      <c r="D384" t="s">
        <v>171</v>
      </c>
      <c r="E384">
        <v>17686.023449184999</v>
      </c>
      <c r="F384">
        <v>1144.1500000000001</v>
      </c>
      <c r="G384">
        <v>-3.4839656095706002</v>
      </c>
      <c r="H384">
        <v>12.3675484640041</v>
      </c>
      <c r="I384">
        <v>4.07513918424132</v>
      </c>
      <c r="J384">
        <v>6.5921181804926201</v>
      </c>
      <c r="K384">
        <v>1061.83289646361</v>
      </c>
      <c r="L384">
        <v>996.43383951055</v>
      </c>
      <c r="M384">
        <v>57.2852604615966</v>
      </c>
      <c r="N384">
        <v>1.1116453323709501</v>
      </c>
      <c r="O384">
        <v>4.7677315037363899</v>
      </c>
      <c r="P384">
        <v>37.451946179721297</v>
      </c>
      <c r="Q384">
        <v>1.2382279921983E-2</v>
      </c>
    </row>
    <row r="385" spans="1:17" x14ac:dyDescent="0.3">
      <c r="A385" t="s">
        <v>879</v>
      </c>
      <c r="B385" t="s">
        <v>880</v>
      </c>
      <c r="C385" t="s">
        <v>10294</v>
      </c>
      <c r="D385" t="s">
        <v>21</v>
      </c>
      <c r="E385">
        <v>17524.166341395001</v>
      </c>
      <c r="F385">
        <v>772.95</v>
      </c>
      <c r="G385">
        <v>21.325276293598399</v>
      </c>
      <c r="H385">
        <v>-0.42977145568185199</v>
      </c>
      <c r="I385">
        <v>32.193065125266898</v>
      </c>
      <c r="J385">
        <v>-4.9525106890110102</v>
      </c>
      <c r="K385">
        <v>744.62587466302102</v>
      </c>
      <c r="L385">
        <v>630.31486258552695</v>
      </c>
      <c r="M385">
        <v>48.8083931247861</v>
      </c>
      <c r="N385">
        <v>0.86314387844945095</v>
      </c>
      <c r="O385">
        <v>8.60987127239793</v>
      </c>
      <c r="P385">
        <v>69.395134779750094</v>
      </c>
      <c r="Q385">
        <v>5.5266147350661002E-2</v>
      </c>
    </row>
    <row r="386" spans="1:17" x14ac:dyDescent="0.3">
      <c r="A386" t="s">
        <v>881</v>
      </c>
      <c r="B386" t="s">
        <v>882</v>
      </c>
      <c r="C386" t="s">
        <v>10303</v>
      </c>
      <c r="D386" t="s">
        <v>766</v>
      </c>
      <c r="E386">
        <v>17510.577414399999</v>
      </c>
      <c r="F386">
        <v>425.6</v>
      </c>
      <c r="G386">
        <v>22.154219627855401</v>
      </c>
      <c r="H386">
        <v>17.210971180367999</v>
      </c>
      <c r="I386">
        <v>2.7521896112917301</v>
      </c>
      <c r="J386">
        <v>0.36536768889537902</v>
      </c>
      <c r="K386">
        <v>367.86794646629198</v>
      </c>
      <c r="L386">
        <v>332.10243317570598</v>
      </c>
      <c r="M386">
        <v>75.470497505707399</v>
      </c>
      <c r="N386">
        <v>1.23026475270515</v>
      </c>
      <c r="O386">
        <v>3.0310150375939702</v>
      </c>
      <c r="P386">
        <v>85.204525674499493</v>
      </c>
      <c r="Q386">
        <v>0.188109871331783</v>
      </c>
    </row>
    <row r="387" spans="1:17" x14ac:dyDescent="0.3">
      <c r="A387" t="s">
        <v>883</v>
      </c>
      <c r="B387" t="s">
        <v>884</v>
      </c>
      <c r="C387" t="s">
        <v>10304</v>
      </c>
      <c r="D387" t="s">
        <v>885</v>
      </c>
      <c r="E387">
        <v>17509.4533419</v>
      </c>
      <c r="F387">
        <v>788.1</v>
      </c>
      <c r="G387">
        <v>-13.321968303425299</v>
      </c>
      <c r="H387">
        <v>7.3292534614487002</v>
      </c>
      <c r="I387">
        <v>-4.9206711905481999</v>
      </c>
      <c r="J387">
        <v>2.7534309179331902</v>
      </c>
      <c r="K387">
        <v>713.19740914862905</v>
      </c>
      <c r="L387">
        <v>687.98418298511604</v>
      </c>
      <c r="M387">
        <v>81.933033521947195</v>
      </c>
      <c r="N387">
        <v>1.2740998786273201</v>
      </c>
      <c r="O387">
        <v>7.7908894810303204</v>
      </c>
      <c r="P387">
        <v>32.676767676767597</v>
      </c>
      <c r="Q387">
        <v>7.5399816667265002E-2</v>
      </c>
    </row>
    <row r="388" spans="1:17" x14ac:dyDescent="0.3">
      <c r="A388" t="s">
        <v>886</v>
      </c>
      <c r="B388" t="s">
        <v>887</v>
      </c>
      <c r="C388" t="s">
        <v>10293</v>
      </c>
      <c r="D388" t="s">
        <v>178</v>
      </c>
      <c r="E388">
        <v>17504.90392827</v>
      </c>
      <c r="F388">
        <v>1772.15</v>
      </c>
      <c r="G388">
        <v>44.596986791033601</v>
      </c>
      <c r="H388">
        <v>-1.3794194688171799</v>
      </c>
      <c r="I388">
        <v>4.5957778349629397</v>
      </c>
      <c r="J388">
        <v>-4.9205420597977696</v>
      </c>
      <c r="K388">
        <v>1706.2248065219401</v>
      </c>
      <c r="L388">
        <v>1445.7854258179</v>
      </c>
      <c r="M388">
        <v>42.797982234678898</v>
      </c>
      <c r="N388">
        <v>0.38907077358994202</v>
      </c>
      <c r="O388">
        <v>7.9000084642947703</v>
      </c>
      <c r="P388">
        <v>81.062579821200501</v>
      </c>
      <c r="Q388">
        <v>3.1651444550839999E-2</v>
      </c>
    </row>
    <row r="389" spans="1:17" x14ac:dyDescent="0.3">
      <c r="A389" t="s">
        <v>888</v>
      </c>
      <c r="B389" t="s">
        <v>889</v>
      </c>
      <c r="C389" t="s">
        <v>10294</v>
      </c>
      <c r="D389" t="s">
        <v>21</v>
      </c>
      <c r="E389">
        <v>17376.807087599998</v>
      </c>
      <c r="F389">
        <v>629</v>
      </c>
      <c r="G389">
        <v>-0.141289510853436</v>
      </c>
      <c r="H389">
        <v>-15.905136113368</v>
      </c>
      <c r="I389">
        <v>-32.317972154717502</v>
      </c>
      <c r="J389">
        <v>-4.1291882583318698</v>
      </c>
      <c r="K389">
        <v>646.74723489058601</v>
      </c>
      <c r="L389">
        <v>645.993587722749</v>
      </c>
      <c r="M389">
        <v>59.916699415531703</v>
      </c>
      <c r="N389">
        <v>1.29719974890139</v>
      </c>
      <c r="O389">
        <v>37.019077901430798</v>
      </c>
      <c r="P389">
        <v>33.1498729889923</v>
      </c>
      <c r="Q389">
        <v>3.0994918007274001E-2</v>
      </c>
    </row>
    <row r="390" spans="1:17" x14ac:dyDescent="0.3">
      <c r="A390" t="s">
        <v>890</v>
      </c>
      <c r="B390" t="s">
        <v>891</v>
      </c>
      <c r="C390" t="s">
        <v>10299</v>
      </c>
      <c r="D390" t="s">
        <v>51</v>
      </c>
      <c r="E390">
        <v>17344.94314652</v>
      </c>
      <c r="F390">
        <v>1274.5999999999999</v>
      </c>
      <c r="G390">
        <v>29.377011170430499</v>
      </c>
      <c r="H390">
        <v>16.7580307494568</v>
      </c>
      <c r="I390">
        <v>31.791804957401698</v>
      </c>
      <c r="J390">
        <v>1.60659327363462</v>
      </c>
      <c r="K390">
        <v>1099.7288905544999</v>
      </c>
      <c r="L390">
        <v>954.39708037418904</v>
      </c>
      <c r="M390">
        <v>80.3074151930021</v>
      </c>
      <c r="N390">
        <v>1.1046479605874999</v>
      </c>
      <c r="O390">
        <v>0.42366232543544702</v>
      </c>
      <c r="P390">
        <v>60.863254874739603</v>
      </c>
      <c r="Q390">
        <v>4.4708785080290997E-2</v>
      </c>
    </row>
    <row r="391" spans="1:17" x14ac:dyDescent="0.3">
      <c r="A391" t="s">
        <v>892</v>
      </c>
      <c r="B391" t="s">
        <v>893</v>
      </c>
      <c r="C391" t="s">
        <v>10295</v>
      </c>
      <c r="D391" t="s">
        <v>581</v>
      </c>
      <c r="E391">
        <v>17292.89863956</v>
      </c>
      <c r="F391">
        <v>1009.2</v>
      </c>
      <c r="G391">
        <v>108.565673217051</v>
      </c>
      <c r="H391">
        <v>27.8304730320483</v>
      </c>
      <c r="I391">
        <v>26.440903413213</v>
      </c>
      <c r="J391">
        <v>-4.6811710227184902</v>
      </c>
      <c r="K391">
        <v>855.15171721294701</v>
      </c>
      <c r="L391">
        <v>681.26059113047904</v>
      </c>
      <c r="M391">
        <v>58.864311790068399</v>
      </c>
      <c r="N391">
        <v>0.88906570465735402</v>
      </c>
      <c r="O391">
        <v>8.0856123662306594</v>
      </c>
      <c r="P391">
        <v>144.74354310658401</v>
      </c>
    </row>
    <row r="392" spans="1:17" x14ac:dyDescent="0.3">
      <c r="A392" t="s">
        <v>894</v>
      </c>
      <c r="B392" t="s">
        <v>895</v>
      </c>
      <c r="C392" t="s">
        <v>10294</v>
      </c>
      <c r="D392" t="s">
        <v>21</v>
      </c>
      <c r="E392">
        <v>17225.8541358</v>
      </c>
      <c r="F392">
        <v>620.5</v>
      </c>
      <c r="G392">
        <v>-8.1519756944083905</v>
      </c>
      <c r="H392">
        <v>-14.8187860115031</v>
      </c>
      <c r="I392">
        <v>-39.841994965193699</v>
      </c>
      <c r="J392">
        <v>-3.0987904316088599</v>
      </c>
      <c r="K392">
        <v>634.77201174021195</v>
      </c>
      <c r="L392">
        <v>634.46377864417104</v>
      </c>
      <c r="M392">
        <v>46.240098678799797</v>
      </c>
      <c r="N392">
        <v>0.73420942372333398</v>
      </c>
      <c r="O392">
        <v>40.209508460918599</v>
      </c>
      <c r="P392">
        <v>32.133730834752903</v>
      </c>
      <c r="Q392">
        <v>7.0809523428500998E-2</v>
      </c>
    </row>
    <row r="393" spans="1:17" x14ac:dyDescent="0.3">
      <c r="A393" t="s">
        <v>896</v>
      </c>
      <c r="B393" t="s">
        <v>897</v>
      </c>
      <c r="C393" t="s">
        <v>10299</v>
      </c>
      <c r="D393" t="s">
        <v>51</v>
      </c>
      <c r="E393">
        <v>17182.5</v>
      </c>
      <c r="F393">
        <v>6873</v>
      </c>
      <c r="G393">
        <v>36.017596464341999</v>
      </c>
      <c r="H393">
        <v>-2.77488052730854</v>
      </c>
      <c r="I393">
        <v>12.786061907269</v>
      </c>
      <c r="J393">
        <v>0.90315785577944596</v>
      </c>
      <c r="K393">
        <v>6599.61318633469</v>
      </c>
      <c r="L393">
        <v>5781.1126579675401</v>
      </c>
      <c r="M393">
        <v>60.759094118108202</v>
      </c>
      <c r="N393">
        <v>0.33845883842038399</v>
      </c>
      <c r="O393">
        <v>10.1731412774625</v>
      </c>
      <c r="P393">
        <v>66.739446870451204</v>
      </c>
      <c r="Q393">
        <v>8.7594018845382995E-2</v>
      </c>
    </row>
    <row r="394" spans="1:17" x14ac:dyDescent="0.3">
      <c r="A394" t="s">
        <v>898</v>
      </c>
      <c r="B394" t="s">
        <v>899</v>
      </c>
      <c r="C394" t="s">
        <v>10301</v>
      </c>
      <c r="D394" t="s">
        <v>734</v>
      </c>
      <c r="E394">
        <v>17171.878426679999</v>
      </c>
      <c r="F394">
        <v>950.7</v>
      </c>
      <c r="G394">
        <v>14.511098036678</v>
      </c>
      <c r="H394">
        <v>10.0495710613447</v>
      </c>
      <c r="I394">
        <v>11.233422763462199</v>
      </c>
      <c r="J394">
        <v>1.22220869366651</v>
      </c>
      <c r="K394">
        <v>882.104980740668</v>
      </c>
      <c r="L394">
        <v>759.98210132715496</v>
      </c>
      <c r="M394">
        <v>60.117590116197</v>
      </c>
      <c r="N394">
        <v>0.71298799343709096</v>
      </c>
      <c r="O394">
        <v>5.0226149153255397</v>
      </c>
      <c r="P394">
        <v>62.930591259640103</v>
      </c>
      <c r="Q394">
        <v>0.18550094946220599</v>
      </c>
    </row>
    <row r="395" spans="1:17" x14ac:dyDescent="0.3">
      <c r="A395" t="s">
        <v>900</v>
      </c>
      <c r="B395" t="s">
        <v>901</v>
      </c>
      <c r="C395" t="s">
        <v>10309</v>
      </c>
      <c r="D395" t="s">
        <v>54</v>
      </c>
      <c r="E395">
        <v>17072.204265199998</v>
      </c>
      <c r="F395">
        <v>397.6</v>
      </c>
      <c r="G395">
        <v>-9.1326505565523597</v>
      </c>
      <c r="H395">
        <v>-11.6050395173162</v>
      </c>
      <c r="I395">
        <v>7.62865760629062</v>
      </c>
      <c r="J395">
        <v>-1.11643691023194</v>
      </c>
      <c r="K395">
        <v>404.499858890631</v>
      </c>
      <c r="M395">
        <v>40.634996503923297</v>
      </c>
      <c r="N395">
        <v>0.57884724542260502</v>
      </c>
      <c r="O395">
        <v>22.472334004024098</v>
      </c>
      <c r="P395">
        <v>36.164383561643803</v>
      </c>
    </row>
    <row r="396" spans="1:17" x14ac:dyDescent="0.3">
      <c r="A396" t="s">
        <v>902</v>
      </c>
      <c r="B396" t="s">
        <v>903</v>
      </c>
      <c r="C396" t="s">
        <v>10299</v>
      </c>
      <c r="D396" t="s">
        <v>51</v>
      </c>
      <c r="E396">
        <v>16873.547543159999</v>
      </c>
      <c r="F396">
        <v>1612.9</v>
      </c>
      <c r="G396">
        <v>31.851281961082002</v>
      </c>
      <c r="H396">
        <v>-4.2915679115073297</v>
      </c>
      <c r="I396">
        <v>-5.8487197544153897</v>
      </c>
      <c r="J396">
        <v>-1.1855708295223799</v>
      </c>
      <c r="K396">
        <v>1599.6745018014899</v>
      </c>
      <c r="L396">
        <v>1451.8930508670501</v>
      </c>
      <c r="M396">
        <v>50.405294038967</v>
      </c>
      <c r="N396">
        <v>0.42044835978703199</v>
      </c>
      <c r="O396">
        <v>11.5382230764461</v>
      </c>
      <c r="P396">
        <v>68.361169102296401</v>
      </c>
    </row>
    <row r="397" spans="1:17" x14ac:dyDescent="0.3">
      <c r="A397" t="s">
        <v>904</v>
      </c>
      <c r="B397" t="s">
        <v>905</v>
      </c>
      <c r="C397" t="s">
        <v>10308</v>
      </c>
      <c r="D397" t="s">
        <v>564</v>
      </c>
      <c r="E397">
        <v>16866.35939736</v>
      </c>
      <c r="F397">
        <v>5501.1</v>
      </c>
      <c r="G397">
        <v>-13.115380626786999</v>
      </c>
      <c r="H397">
        <v>4.8287169588698298</v>
      </c>
      <c r="I397">
        <v>14.9213557946723</v>
      </c>
      <c r="J397">
        <v>2.6167443799594601</v>
      </c>
      <c r="K397">
        <v>5178.0726201309599</v>
      </c>
      <c r="L397">
        <v>4780.9276817326299</v>
      </c>
      <c r="M397">
        <v>60.271085130309899</v>
      </c>
      <c r="N397">
        <v>0.53156162744913504</v>
      </c>
      <c r="O397">
        <v>8.3210630601152396</v>
      </c>
      <c r="P397">
        <v>36.8092514299925</v>
      </c>
      <c r="Q397">
        <v>5.4993765955969998E-2</v>
      </c>
    </row>
    <row r="398" spans="1:17" x14ac:dyDescent="0.3">
      <c r="A398" t="s">
        <v>906</v>
      </c>
      <c r="B398" t="s">
        <v>907</v>
      </c>
      <c r="C398" t="s">
        <v>10295</v>
      </c>
      <c r="D398" t="s">
        <v>908</v>
      </c>
      <c r="E398">
        <v>16801.952195375001</v>
      </c>
      <c r="F398">
        <v>188.95</v>
      </c>
      <c r="G398">
        <v>21.462382458780802</v>
      </c>
      <c r="H398">
        <v>5.7003435691164199</v>
      </c>
      <c r="I398">
        <v>15.436375424345201</v>
      </c>
      <c r="J398">
        <v>-5.3394774472027899</v>
      </c>
      <c r="K398">
        <v>182.586191971939</v>
      </c>
      <c r="L398">
        <v>161.956028652426</v>
      </c>
      <c r="M398">
        <v>43.614362437177299</v>
      </c>
      <c r="N398">
        <v>0.60980357524116902</v>
      </c>
      <c r="O398">
        <v>6.3244244509129404</v>
      </c>
      <c r="P398">
        <v>55.706633704161497</v>
      </c>
      <c r="Q398">
        <v>-1.2081868020691999E-2</v>
      </c>
    </row>
    <row r="399" spans="1:17" x14ac:dyDescent="0.3">
      <c r="A399" t="s">
        <v>909</v>
      </c>
      <c r="B399" t="s">
        <v>910</v>
      </c>
      <c r="C399" t="s">
        <v>10302</v>
      </c>
      <c r="D399" t="s">
        <v>127</v>
      </c>
      <c r="E399">
        <v>16679.60514612</v>
      </c>
      <c r="F399">
        <v>914.2</v>
      </c>
      <c r="G399">
        <v>261.534097364952</v>
      </c>
      <c r="H399">
        <v>0.137319717476688</v>
      </c>
      <c r="I399">
        <v>-40.1691540108691</v>
      </c>
      <c r="J399">
        <v>0.49393481740186901</v>
      </c>
      <c r="K399">
        <v>908.94244960304002</v>
      </c>
      <c r="L399">
        <v>829.80803388572303</v>
      </c>
      <c r="M399">
        <v>48.831634888403102</v>
      </c>
      <c r="N399">
        <v>0.868326308823684</v>
      </c>
      <c r="O399">
        <v>43.732224896083899</v>
      </c>
      <c r="P399">
        <v>310.87640449438197</v>
      </c>
      <c r="Q399">
        <v>0.22857228706424201</v>
      </c>
    </row>
    <row r="400" spans="1:17" x14ac:dyDescent="0.3">
      <c r="A400" t="s">
        <v>911</v>
      </c>
      <c r="B400" t="s">
        <v>912</v>
      </c>
      <c r="C400" t="s">
        <v>10299</v>
      </c>
      <c r="D400" t="s">
        <v>51</v>
      </c>
      <c r="E400">
        <v>16559.8425207</v>
      </c>
      <c r="F400">
        <v>683.25</v>
      </c>
      <c r="G400">
        <v>98.7312823755029</v>
      </c>
      <c r="H400">
        <v>23.085896851531899</v>
      </c>
      <c r="I400">
        <v>32.315006227299797</v>
      </c>
      <c r="J400">
        <v>1.5271408197477601</v>
      </c>
      <c r="K400">
        <v>583.60585146387496</v>
      </c>
      <c r="L400">
        <v>469.01212561539302</v>
      </c>
      <c r="M400">
        <v>67.4776589273295</v>
      </c>
      <c r="N400">
        <v>0.58866345307128798</v>
      </c>
      <c r="O400">
        <v>2.1587998536406898</v>
      </c>
      <c r="P400">
        <v>132.23997280761299</v>
      </c>
      <c r="Q400">
        <v>7.8620519920841E-2</v>
      </c>
    </row>
    <row r="401" spans="1:17" x14ac:dyDescent="0.3">
      <c r="A401" t="s">
        <v>913</v>
      </c>
      <c r="B401" t="s">
        <v>914</v>
      </c>
      <c r="C401" t="s">
        <v>10297</v>
      </c>
      <c r="D401" t="s">
        <v>186</v>
      </c>
      <c r="E401">
        <v>16499.163928944999</v>
      </c>
      <c r="F401">
        <v>508.85</v>
      </c>
      <c r="G401">
        <v>21.130630851621401</v>
      </c>
      <c r="H401">
        <v>6.6518647995112007E-2</v>
      </c>
      <c r="I401">
        <v>3.5310493508571699</v>
      </c>
      <c r="J401">
        <v>-1.43965363626035</v>
      </c>
      <c r="K401">
        <v>460.28189213831502</v>
      </c>
      <c r="L401">
        <v>428.65773229004202</v>
      </c>
      <c r="M401">
        <v>72.805718376662895</v>
      </c>
      <c r="N401">
        <v>2.4062055588809002</v>
      </c>
      <c r="O401">
        <v>5.7089515574334202</v>
      </c>
      <c r="P401">
        <v>98.536870854467395</v>
      </c>
    </row>
    <row r="402" spans="1:17" x14ac:dyDescent="0.3">
      <c r="A402" t="s">
        <v>915</v>
      </c>
      <c r="B402" t="s">
        <v>916</v>
      </c>
      <c r="C402" t="s">
        <v>10309</v>
      </c>
      <c r="D402" t="s">
        <v>253</v>
      </c>
      <c r="E402">
        <v>16447.439969999999</v>
      </c>
      <c r="F402">
        <v>15395.9</v>
      </c>
      <c r="G402">
        <v>-14.5979809380951</v>
      </c>
      <c r="H402">
        <v>-2.30403555539751</v>
      </c>
      <c r="I402">
        <v>-8.8856351722262001</v>
      </c>
      <c r="J402">
        <v>5.1648319551134803E-2</v>
      </c>
      <c r="K402">
        <v>15575.7533612071</v>
      </c>
      <c r="L402">
        <v>15099.266245982701</v>
      </c>
      <c r="M402">
        <v>57.523253497976299</v>
      </c>
      <c r="N402">
        <v>0.60729400962640601</v>
      </c>
      <c r="O402">
        <v>15.577199124442201</v>
      </c>
      <c r="P402">
        <v>21.015068030151699</v>
      </c>
      <c r="Q402">
        <v>7.8631076192218E-2</v>
      </c>
    </row>
    <row r="403" spans="1:17" x14ac:dyDescent="0.3">
      <c r="A403" t="s">
        <v>917</v>
      </c>
      <c r="B403" t="s">
        <v>918</v>
      </c>
      <c r="C403" t="s">
        <v>10308</v>
      </c>
      <c r="D403" t="s">
        <v>564</v>
      </c>
      <c r="E403">
        <v>16389.544953000001</v>
      </c>
      <c r="F403">
        <v>3305.45</v>
      </c>
      <c r="G403">
        <v>-56.5181289947</v>
      </c>
      <c r="H403">
        <v>-7.2098119862872299</v>
      </c>
      <c r="I403">
        <v>-6.7351623689677096</v>
      </c>
      <c r="J403">
        <v>-2.7687322213741101</v>
      </c>
      <c r="K403">
        <v>3467.8899802559899</v>
      </c>
      <c r="L403">
        <v>3536.9585649012602</v>
      </c>
      <c r="M403">
        <v>39.078214407008197</v>
      </c>
      <c r="N403">
        <v>0.85959317221023102</v>
      </c>
      <c r="O403">
        <v>42.923051324328</v>
      </c>
      <c r="P403">
        <v>14.9341956570872</v>
      </c>
      <c r="Q403">
        <v>-7.7172020632006996E-2</v>
      </c>
    </row>
    <row r="404" spans="1:17" x14ac:dyDescent="0.3">
      <c r="A404" t="s">
        <v>919</v>
      </c>
      <c r="B404" t="s">
        <v>920</v>
      </c>
      <c r="C404" t="s">
        <v>10305</v>
      </c>
      <c r="D404" t="s">
        <v>734</v>
      </c>
      <c r="E404">
        <v>16303.821749999999</v>
      </c>
      <c r="F404">
        <v>3915</v>
      </c>
      <c r="G404">
        <v>50.189633881510801</v>
      </c>
      <c r="H404">
        <v>-14.0594448118964</v>
      </c>
      <c r="I404">
        <v>14.3363823466811</v>
      </c>
      <c r="J404">
        <v>3.2276279027858103E-2</v>
      </c>
      <c r="K404">
        <v>4203.8499549438302</v>
      </c>
      <c r="L404">
        <v>3573.63348500032</v>
      </c>
      <c r="M404">
        <v>44.762790129694999</v>
      </c>
      <c r="N404">
        <v>0.69025464327854402</v>
      </c>
      <c r="O404">
        <v>40.178799489144303</v>
      </c>
      <c r="P404">
        <v>105.506417154405</v>
      </c>
      <c r="Q404">
        <v>0.13076744915914701</v>
      </c>
    </row>
    <row r="405" spans="1:17" x14ac:dyDescent="0.3">
      <c r="A405" t="s">
        <v>921</v>
      </c>
      <c r="B405" t="s">
        <v>922</v>
      </c>
      <c r="C405" t="s">
        <v>10302</v>
      </c>
      <c r="D405" t="s">
        <v>127</v>
      </c>
      <c r="E405">
        <v>16297.09913185</v>
      </c>
      <c r="F405">
        <v>55.61</v>
      </c>
      <c r="G405">
        <v>-26.454330093416999</v>
      </c>
      <c r="H405">
        <v>-4.6044626834356901</v>
      </c>
      <c r="I405">
        <v>-24.294365323531299</v>
      </c>
      <c r="J405">
        <v>-3.43486170891549</v>
      </c>
      <c r="K405">
        <v>56.964244645280601</v>
      </c>
      <c r="L405">
        <v>55.8978784624545</v>
      </c>
      <c r="M405">
        <v>54.056286204211801</v>
      </c>
      <c r="N405">
        <v>0.54542898682461505</v>
      </c>
      <c r="O405">
        <v>32.530120481927703</v>
      </c>
      <c r="P405">
        <v>42.043422733077897</v>
      </c>
    </row>
    <row r="406" spans="1:17" x14ac:dyDescent="0.3">
      <c r="A406" t="s">
        <v>923</v>
      </c>
      <c r="B406" t="s">
        <v>924</v>
      </c>
      <c r="C406" t="s">
        <v>10299</v>
      </c>
      <c r="D406" t="s">
        <v>51</v>
      </c>
      <c r="E406">
        <v>16246.693131759999</v>
      </c>
      <c r="F406">
        <v>1059.0999999999999</v>
      </c>
      <c r="G406">
        <v>330.45949757808103</v>
      </c>
      <c r="H406">
        <v>17.609875788041101</v>
      </c>
      <c r="I406">
        <v>60.423419282521301</v>
      </c>
      <c r="J406">
        <v>4.84600619534831</v>
      </c>
      <c r="K406">
        <v>844.73074026378094</v>
      </c>
      <c r="L406">
        <v>604.57753603248602</v>
      </c>
      <c r="M406">
        <v>76.665223656950104</v>
      </c>
      <c r="N406">
        <v>0.46445597924318099</v>
      </c>
      <c r="O406">
        <v>0.95363988291947699</v>
      </c>
      <c r="P406">
        <v>396.64712778428998</v>
      </c>
      <c r="Q406">
        <v>9.3695340617033995E-2</v>
      </c>
    </row>
    <row r="407" spans="1:17" x14ac:dyDescent="0.3">
      <c r="A407" t="s">
        <v>925</v>
      </c>
      <c r="B407" t="s">
        <v>926</v>
      </c>
      <c r="C407" t="s">
        <v>10308</v>
      </c>
      <c r="D407" t="s">
        <v>564</v>
      </c>
      <c r="E407">
        <v>16181.89768581</v>
      </c>
      <c r="F407">
        <v>860.55</v>
      </c>
      <c r="G407">
        <v>59.834250200908301</v>
      </c>
      <c r="H407">
        <v>-1.93265079785696</v>
      </c>
      <c r="I407">
        <v>1.8511983161223</v>
      </c>
      <c r="J407">
        <v>-1.9713778038115699</v>
      </c>
      <c r="K407">
        <v>825.849678361109</v>
      </c>
      <c r="L407">
        <v>694.77337899309805</v>
      </c>
      <c r="M407">
        <v>49.093794537158203</v>
      </c>
      <c r="N407">
        <v>0.67718416263555903</v>
      </c>
      <c r="O407">
        <v>7.6753239207483599</v>
      </c>
      <c r="P407">
        <v>104.40617577197099</v>
      </c>
      <c r="Q407">
        <v>0.128912053878453</v>
      </c>
    </row>
    <row r="408" spans="1:17" x14ac:dyDescent="0.3">
      <c r="A408" t="s">
        <v>927</v>
      </c>
      <c r="B408" t="s">
        <v>928</v>
      </c>
      <c r="C408" t="s">
        <v>10301</v>
      </c>
      <c r="D408" t="s">
        <v>193</v>
      </c>
      <c r="E408">
        <v>16155.756814259999</v>
      </c>
      <c r="F408">
        <v>664.6</v>
      </c>
      <c r="G408">
        <v>-17.640399471379698</v>
      </c>
      <c r="H408">
        <v>-3.6884226889893199</v>
      </c>
      <c r="I408">
        <v>10.912074494176</v>
      </c>
      <c r="J408">
        <v>-0.28926450075062099</v>
      </c>
      <c r="K408">
        <v>644.94838320538099</v>
      </c>
      <c r="L408">
        <v>601.20016154604298</v>
      </c>
      <c r="M408">
        <v>64.610847573658305</v>
      </c>
      <c r="N408">
        <v>0.29435648410422599</v>
      </c>
      <c r="O408">
        <v>8.6367739993981196</v>
      </c>
      <c r="P408">
        <v>32.509221413617702</v>
      </c>
      <c r="Q408">
        <v>5.6461936738950003E-2</v>
      </c>
    </row>
    <row r="409" spans="1:17" x14ac:dyDescent="0.3">
      <c r="A409" t="s">
        <v>929</v>
      </c>
      <c r="B409" t="s">
        <v>930</v>
      </c>
      <c r="C409" t="s">
        <v>10296</v>
      </c>
      <c r="D409" t="s">
        <v>931</v>
      </c>
      <c r="E409">
        <v>16146.41125617</v>
      </c>
      <c r="F409">
        <v>503.1</v>
      </c>
      <c r="G409">
        <v>133.79152269001199</v>
      </c>
      <c r="H409">
        <v>-0.485990095877676</v>
      </c>
      <c r="I409">
        <v>5.3609310718632397</v>
      </c>
      <c r="J409">
        <v>1.94074989982209</v>
      </c>
      <c r="K409">
        <v>475.22520470929902</v>
      </c>
      <c r="L409">
        <v>392.67130258122597</v>
      </c>
      <c r="M409">
        <v>66.995440447955104</v>
      </c>
      <c r="N409">
        <v>0.46957348412017802</v>
      </c>
      <c r="O409">
        <v>22.798648380043701</v>
      </c>
      <c r="P409">
        <v>199.73190348525401</v>
      </c>
      <c r="Q409">
        <v>0.12526424697458599</v>
      </c>
    </row>
    <row r="410" spans="1:17" x14ac:dyDescent="0.3">
      <c r="A410" t="s">
        <v>932</v>
      </c>
      <c r="B410" t="s">
        <v>933</v>
      </c>
      <c r="C410" t="s">
        <v>10308</v>
      </c>
      <c r="D410" t="s">
        <v>564</v>
      </c>
      <c r="E410">
        <v>16116.8352267399</v>
      </c>
      <c r="F410">
        <v>1516.85</v>
      </c>
      <c r="G410">
        <v>-21.146196451919</v>
      </c>
      <c r="H410">
        <v>0.57642900419876897</v>
      </c>
      <c r="I410">
        <v>-9.5534106226605999</v>
      </c>
      <c r="J410">
        <v>-3.6873293470998099</v>
      </c>
      <c r="K410">
        <v>1510.5331559485801</v>
      </c>
      <c r="L410">
        <v>1436.5054799145801</v>
      </c>
      <c r="M410">
        <v>32.8529092188015</v>
      </c>
      <c r="N410">
        <v>0.78971560826061205</v>
      </c>
      <c r="O410">
        <v>11.4151036687872</v>
      </c>
      <c r="P410">
        <v>22.031375703942</v>
      </c>
      <c r="Q410">
        <v>-3.9384091597629997E-2</v>
      </c>
    </row>
    <row r="411" spans="1:17" x14ac:dyDescent="0.3">
      <c r="A411" t="s">
        <v>934</v>
      </c>
      <c r="B411" t="s">
        <v>935</v>
      </c>
      <c r="C411" t="s">
        <v>10305</v>
      </c>
      <c r="D411" t="s">
        <v>89</v>
      </c>
      <c r="E411">
        <v>16042.486236795001</v>
      </c>
      <c r="F411">
        <v>2865.55</v>
      </c>
      <c r="G411">
        <v>-7.3670901101509703</v>
      </c>
      <c r="H411">
        <v>-16.4985329784841</v>
      </c>
      <c r="I411">
        <v>-1.65703096766021</v>
      </c>
      <c r="J411">
        <v>-2.43051956446027</v>
      </c>
      <c r="K411">
        <v>3003.6502920865501</v>
      </c>
      <c r="L411">
        <v>2621.9846720289202</v>
      </c>
      <c r="M411">
        <v>36.024498811290599</v>
      </c>
      <c r="N411">
        <v>0.38760821349359598</v>
      </c>
      <c r="O411">
        <v>27.549685051735199</v>
      </c>
      <c r="P411">
        <v>65.161383285302605</v>
      </c>
      <c r="Q411">
        <v>0.14716365752330601</v>
      </c>
    </row>
    <row r="412" spans="1:17" x14ac:dyDescent="0.3">
      <c r="A412" t="s">
        <v>936</v>
      </c>
      <c r="B412" t="s">
        <v>937</v>
      </c>
      <c r="C412" t="s">
        <v>10305</v>
      </c>
      <c r="D412" t="s">
        <v>253</v>
      </c>
      <c r="E412">
        <v>15875.8576484</v>
      </c>
      <c r="F412">
        <v>912.2</v>
      </c>
      <c r="G412">
        <v>38.991617275840397</v>
      </c>
      <c r="H412">
        <v>-8.3335163552297207</v>
      </c>
      <c r="I412">
        <v>1.78881577406987</v>
      </c>
      <c r="J412">
        <v>-2.2262292395014498</v>
      </c>
      <c r="K412">
        <v>936.99401270716805</v>
      </c>
      <c r="L412">
        <v>822.72848465011305</v>
      </c>
      <c r="M412">
        <v>33.575893842112698</v>
      </c>
      <c r="N412">
        <v>0.35043806568431002</v>
      </c>
      <c r="O412">
        <v>16.2025871519403</v>
      </c>
      <c r="P412">
        <v>73.686214775323606</v>
      </c>
      <c r="Q412">
        <v>0.161686135386474</v>
      </c>
    </row>
    <row r="413" spans="1:17" x14ac:dyDescent="0.3">
      <c r="A413" t="s">
        <v>938</v>
      </c>
      <c r="B413" t="s">
        <v>939</v>
      </c>
      <c r="C413" t="s">
        <v>10306</v>
      </c>
      <c r="D413" t="s">
        <v>940</v>
      </c>
      <c r="E413">
        <v>15829.368678888</v>
      </c>
      <c r="F413">
        <v>202.48</v>
      </c>
      <c r="G413">
        <v>-0.189961183098105</v>
      </c>
      <c r="H413">
        <v>-1.16481775753485</v>
      </c>
      <c r="I413">
        <v>-15.5001190693474</v>
      </c>
      <c r="J413">
        <v>0.91485995730396596</v>
      </c>
      <c r="K413">
        <v>205.801865282585</v>
      </c>
      <c r="L413">
        <v>198.14009537762001</v>
      </c>
      <c r="M413">
        <v>47.711632962080699</v>
      </c>
      <c r="N413">
        <v>0.77832262547977804</v>
      </c>
      <c r="O413">
        <v>17.320229158435399</v>
      </c>
      <c r="P413">
        <v>48.663729809104197</v>
      </c>
      <c r="Q413">
        <v>2.7138171170407E-2</v>
      </c>
    </row>
    <row r="414" spans="1:17" x14ac:dyDescent="0.3">
      <c r="A414" t="s">
        <v>941</v>
      </c>
      <c r="B414" t="s">
        <v>942</v>
      </c>
      <c r="C414" t="s">
        <v>10298</v>
      </c>
      <c r="D414" t="s">
        <v>265</v>
      </c>
      <c r="E414">
        <v>15787.18940205</v>
      </c>
      <c r="F414">
        <v>676.5</v>
      </c>
      <c r="G414">
        <v>46.124140473775398</v>
      </c>
      <c r="H414">
        <v>1.0053547365366899</v>
      </c>
      <c r="I414">
        <v>2.5342933113791899</v>
      </c>
      <c r="J414">
        <v>-2.1978504715449798</v>
      </c>
      <c r="K414">
        <v>679.89411241670905</v>
      </c>
      <c r="L414">
        <v>590.89449882858696</v>
      </c>
      <c r="M414">
        <v>51.097760209957599</v>
      </c>
      <c r="N414">
        <v>0.62145396209772696</v>
      </c>
      <c r="O414">
        <v>22.3946784922394</v>
      </c>
      <c r="P414">
        <v>167.39130434782601</v>
      </c>
      <c r="Q414">
        <v>7.0092245111608997E-2</v>
      </c>
    </row>
    <row r="415" spans="1:17" x14ac:dyDescent="0.3">
      <c r="A415" t="s">
        <v>943</v>
      </c>
      <c r="B415" t="s">
        <v>944</v>
      </c>
      <c r="C415" t="s">
        <v>10297</v>
      </c>
      <c r="D415" t="s">
        <v>945</v>
      </c>
      <c r="E415">
        <v>15739.5380927799</v>
      </c>
      <c r="F415">
        <v>2593.5500000000002</v>
      </c>
      <c r="G415">
        <v>65.765988686019696</v>
      </c>
      <c r="H415">
        <v>6.13105060985382</v>
      </c>
      <c r="I415">
        <v>48.328434757307598</v>
      </c>
      <c r="J415">
        <v>11.787299161430701</v>
      </c>
      <c r="K415">
        <v>2249.8042331848601</v>
      </c>
      <c r="M415">
        <v>74.582403461755803</v>
      </c>
      <c r="N415">
        <v>1.44320660362574</v>
      </c>
      <c r="O415">
        <v>4.72132790962194</v>
      </c>
      <c r="P415">
        <v>111.614719321148</v>
      </c>
    </row>
    <row r="416" spans="1:17" x14ac:dyDescent="0.3">
      <c r="A416" t="s">
        <v>946</v>
      </c>
      <c r="B416" t="s">
        <v>947</v>
      </c>
      <c r="C416" t="s">
        <v>10305</v>
      </c>
      <c r="D416" t="s">
        <v>133</v>
      </c>
      <c r="E416">
        <v>15689.756243</v>
      </c>
      <c r="F416">
        <v>1876.7</v>
      </c>
      <c r="G416">
        <v>100.83335788473001</v>
      </c>
      <c r="H416">
        <v>20.715558795260101</v>
      </c>
      <c r="I416">
        <v>118.920416110791</v>
      </c>
      <c r="J416">
        <v>1.8322266976626</v>
      </c>
      <c r="K416">
        <v>1490.57921313821</v>
      </c>
      <c r="L416">
        <v>1079.27781929857</v>
      </c>
      <c r="M416">
        <v>77.3740424476361</v>
      </c>
      <c r="N416">
        <v>0.92490777179510697</v>
      </c>
      <c r="O416">
        <v>0</v>
      </c>
      <c r="P416">
        <v>188.72307692307601</v>
      </c>
      <c r="Q416">
        <v>0.22448561015905699</v>
      </c>
    </row>
    <row r="417" spans="1:17" x14ac:dyDescent="0.3">
      <c r="A417" t="s">
        <v>948</v>
      </c>
      <c r="B417" t="s">
        <v>949</v>
      </c>
      <c r="C417" t="s">
        <v>10298</v>
      </c>
      <c r="D417" t="s">
        <v>581</v>
      </c>
      <c r="E417">
        <v>15601.600013474999</v>
      </c>
      <c r="F417">
        <v>649.25</v>
      </c>
      <c r="G417">
        <v>4.6712592443107503</v>
      </c>
      <c r="H417">
        <v>-5.7011141772545004</v>
      </c>
      <c r="I417">
        <v>-29.600813856307699</v>
      </c>
      <c r="J417">
        <v>-3.08480297379473</v>
      </c>
      <c r="K417">
        <v>691.10180800475405</v>
      </c>
      <c r="L417">
        <v>640.50670151494899</v>
      </c>
      <c r="M417">
        <v>29.666286817537301</v>
      </c>
      <c r="N417">
        <v>0.32599000861014199</v>
      </c>
      <c r="O417">
        <v>27.216018482864801</v>
      </c>
      <c r="P417">
        <v>50.185056673606198</v>
      </c>
      <c r="Q417">
        <v>9.1457430887981001E-2</v>
      </c>
    </row>
    <row r="418" spans="1:17" x14ac:dyDescent="0.3">
      <c r="A418" t="s">
        <v>950</v>
      </c>
      <c r="B418" t="s">
        <v>951</v>
      </c>
      <c r="C418" t="s">
        <v>10295</v>
      </c>
      <c r="D418" t="s">
        <v>552</v>
      </c>
      <c r="E418">
        <v>15565.493961194999</v>
      </c>
      <c r="F418">
        <v>311.95</v>
      </c>
      <c r="G418">
        <v>-13.027178489865699</v>
      </c>
      <c r="H418">
        <v>-4.5967359478044498</v>
      </c>
      <c r="I418">
        <v>-21.2263068211346</v>
      </c>
      <c r="J418">
        <v>-1.0321839389625999E-2</v>
      </c>
      <c r="K418">
        <v>317.48030201331301</v>
      </c>
      <c r="L418">
        <v>317.60640040113498</v>
      </c>
      <c r="M418">
        <v>53.478311087213598</v>
      </c>
      <c r="N418">
        <v>0.68206304199608703</v>
      </c>
      <c r="O418">
        <v>25.661163648020501</v>
      </c>
      <c r="P418">
        <v>21.3813229571984</v>
      </c>
      <c r="Q418">
        <v>-5.6647989073399997E-2</v>
      </c>
    </row>
    <row r="419" spans="1:17" x14ac:dyDescent="0.3">
      <c r="A419" t="s">
        <v>952</v>
      </c>
      <c r="B419" t="s">
        <v>953</v>
      </c>
      <c r="C419" t="s">
        <v>10299</v>
      </c>
      <c r="D419" t="s">
        <v>51</v>
      </c>
      <c r="E419">
        <v>15552.5790366</v>
      </c>
      <c r="F419">
        <v>6753</v>
      </c>
      <c r="G419">
        <v>22.885148035643599</v>
      </c>
      <c r="H419">
        <v>-2.8541547969502399E-2</v>
      </c>
      <c r="I419">
        <v>6.3551822533201499</v>
      </c>
      <c r="J419">
        <v>-0.20596975966428699</v>
      </c>
      <c r="K419">
        <v>6479.50032986326</v>
      </c>
      <c r="L419">
        <v>5684.71927497873</v>
      </c>
      <c r="M419">
        <v>54.270209483011598</v>
      </c>
      <c r="N419">
        <v>0.56517509595801696</v>
      </c>
      <c r="O419">
        <v>11.648156374944399</v>
      </c>
      <c r="P419">
        <v>53.343580457321401</v>
      </c>
      <c r="Q419">
        <v>1.8444034087923999E-2</v>
      </c>
    </row>
    <row r="420" spans="1:17" x14ac:dyDescent="0.3">
      <c r="A420" t="s">
        <v>954</v>
      </c>
      <c r="B420" t="s">
        <v>955</v>
      </c>
      <c r="C420" t="s">
        <v>10309</v>
      </c>
      <c r="D420" t="s">
        <v>737</v>
      </c>
      <c r="E420">
        <v>15502.9956089399</v>
      </c>
      <c r="F420">
        <v>888.77</v>
      </c>
      <c r="G420">
        <v>-2.4146859390567101</v>
      </c>
      <c r="H420">
        <v>-9.3828194090625008</v>
      </c>
      <c r="I420">
        <v>0.14735310274868299</v>
      </c>
      <c r="J420">
        <v>-11.9630505926291</v>
      </c>
      <c r="K420">
        <v>860.29287364887603</v>
      </c>
      <c r="L420">
        <v>802.27740825074295</v>
      </c>
      <c r="M420">
        <v>63.673105172010501</v>
      </c>
      <c r="N420">
        <v>0.33502111923740602</v>
      </c>
      <c r="O420">
        <v>1.0385139012342799</v>
      </c>
      <c r="P420">
        <v>32.056996820302501</v>
      </c>
      <c r="Q420">
        <v>-2.790653939747E-3</v>
      </c>
    </row>
    <row r="421" spans="1:17" x14ac:dyDescent="0.3">
      <c r="A421" t="s">
        <v>956</v>
      </c>
      <c r="B421" t="s">
        <v>957</v>
      </c>
      <c r="C421" t="s">
        <v>10305</v>
      </c>
      <c r="D421" t="s">
        <v>958</v>
      </c>
      <c r="E421">
        <v>15458.357961165</v>
      </c>
      <c r="F421">
        <v>1298.8499999999999</v>
      </c>
      <c r="G421">
        <v>39.137455199900501</v>
      </c>
      <c r="H421">
        <v>-7.0594430662337402</v>
      </c>
      <c r="I421">
        <v>-0.94736915572204605</v>
      </c>
      <c r="J421">
        <v>-1.0997643207866801</v>
      </c>
      <c r="K421">
        <v>1365.35136623111</v>
      </c>
      <c r="L421">
        <v>1218.85415793835</v>
      </c>
      <c r="M421">
        <v>45.839671256721601</v>
      </c>
      <c r="N421">
        <v>0.64975701803279196</v>
      </c>
      <c r="O421">
        <v>30.5000577433883</v>
      </c>
      <c r="P421">
        <v>101.57523085279701</v>
      </c>
      <c r="Q421">
        <v>0.186036840202005</v>
      </c>
    </row>
    <row r="422" spans="1:17" x14ac:dyDescent="0.3">
      <c r="A422" t="s">
        <v>959</v>
      </c>
      <c r="B422" t="s">
        <v>960</v>
      </c>
      <c r="C422" t="s">
        <v>10299</v>
      </c>
      <c r="D422" t="s">
        <v>51</v>
      </c>
      <c r="E422">
        <v>15268.016956115</v>
      </c>
      <c r="F422">
        <v>11900.35</v>
      </c>
      <c r="G422">
        <v>180.96442960006499</v>
      </c>
      <c r="H422">
        <v>45.060009290637304</v>
      </c>
      <c r="I422">
        <v>57.6744955914439</v>
      </c>
      <c r="J422">
        <v>-0.55156576840989502</v>
      </c>
      <c r="K422">
        <v>9491.37616306155</v>
      </c>
      <c r="L422">
        <v>7010.88213633955</v>
      </c>
      <c r="M422">
        <v>67.578626870149506</v>
      </c>
      <c r="N422">
        <v>0.51487990141680195</v>
      </c>
      <c r="O422">
        <v>5.0389274265042596</v>
      </c>
      <c r="P422">
        <v>250.01029411764699</v>
      </c>
      <c r="Q422">
        <v>0.175934687803488</v>
      </c>
    </row>
    <row r="423" spans="1:17" x14ac:dyDescent="0.3">
      <c r="A423" t="s">
        <v>961</v>
      </c>
      <c r="B423" t="s">
        <v>962</v>
      </c>
      <c r="C423" t="s">
        <v>10295</v>
      </c>
      <c r="D423" t="s">
        <v>246</v>
      </c>
      <c r="E423">
        <v>15214.568938425</v>
      </c>
      <c r="F423">
        <v>3665.25</v>
      </c>
      <c r="G423">
        <v>130.03601910648899</v>
      </c>
      <c r="H423">
        <v>-4.0157983750614399</v>
      </c>
      <c r="I423">
        <v>-13.710565797294199</v>
      </c>
      <c r="J423">
        <v>-1.90692497530625</v>
      </c>
      <c r="K423">
        <v>3763.2247225722499</v>
      </c>
      <c r="L423">
        <v>3334.0010481675599</v>
      </c>
      <c r="M423">
        <v>50.7900691172919</v>
      </c>
      <c r="N423">
        <v>1.1062721942021101</v>
      </c>
      <c r="O423">
        <v>17.316690539526601</v>
      </c>
      <c r="P423">
        <v>171.299037749814</v>
      </c>
      <c r="Q423">
        <v>0.26182975783981699</v>
      </c>
    </row>
    <row r="424" spans="1:17" x14ac:dyDescent="0.3">
      <c r="A424" t="s">
        <v>963</v>
      </c>
      <c r="B424" t="s">
        <v>964</v>
      </c>
      <c r="C424" t="s">
        <v>10297</v>
      </c>
      <c r="D424" t="s">
        <v>965</v>
      </c>
      <c r="E424">
        <v>15201.09129672</v>
      </c>
      <c r="F424">
        <v>790.65</v>
      </c>
      <c r="G424">
        <v>37.0731782193998</v>
      </c>
      <c r="H424">
        <v>-5.0346268298164496</v>
      </c>
      <c r="I424">
        <v>39.976634639472302</v>
      </c>
      <c r="J424">
        <v>-2.7820797552712602</v>
      </c>
      <c r="K424">
        <v>766.03322993040695</v>
      </c>
      <c r="L424">
        <v>624.35188953759996</v>
      </c>
      <c r="M424">
        <v>39.107056630452099</v>
      </c>
      <c r="N424">
        <v>0.473053937341748</v>
      </c>
      <c r="O424">
        <v>10.8834503256814</v>
      </c>
      <c r="P424">
        <v>77.136776072588702</v>
      </c>
      <c r="Q424">
        <v>-8.1183287021749997E-3</v>
      </c>
    </row>
    <row r="425" spans="1:17" x14ac:dyDescent="0.3">
      <c r="A425" t="s">
        <v>966</v>
      </c>
      <c r="B425" t="s">
        <v>967</v>
      </c>
      <c r="C425" t="s">
        <v>10294</v>
      </c>
      <c r="D425" t="s">
        <v>21</v>
      </c>
      <c r="E425">
        <v>15149.987745099999</v>
      </c>
      <c r="F425">
        <v>2687.75</v>
      </c>
      <c r="G425">
        <v>181.35357182126899</v>
      </c>
      <c r="H425">
        <v>5.1347391817538597</v>
      </c>
      <c r="I425">
        <v>45.497955894090097</v>
      </c>
      <c r="J425">
        <v>6.1869515584045303</v>
      </c>
      <c r="K425">
        <v>2376.6735649421898</v>
      </c>
      <c r="L425">
        <v>1809.8142956233301</v>
      </c>
      <c r="M425">
        <v>74.253926713917906</v>
      </c>
      <c r="N425">
        <v>1.03528601519398</v>
      </c>
      <c r="O425">
        <v>3.1327318388987</v>
      </c>
      <c r="P425">
        <v>263.89791497427501</v>
      </c>
    </row>
    <row r="426" spans="1:17" x14ac:dyDescent="0.3">
      <c r="A426" t="s">
        <v>968</v>
      </c>
      <c r="B426" t="s">
        <v>969</v>
      </c>
      <c r="C426" t="s">
        <v>10306</v>
      </c>
      <c r="D426" t="s">
        <v>72</v>
      </c>
      <c r="E426">
        <v>15133.5</v>
      </c>
      <c r="F426">
        <v>100.89</v>
      </c>
      <c r="G426">
        <v>105.630599179181</v>
      </c>
      <c r="H426">
        <v>-18.547789331415501</v>
      </c>
      <c r="I426">
        <v>12.0387600361138</v>
      </c>
      <c r="J426">
        <v>1.0421993841189801</v>
      </c>
      <c r="K426">
        <v>94.523347330605702</v>
      </c>
      <c r="L426">
        <v>76.687868726712594</v>
      </c>
      <c r="M426">
        <v>44.581131811243303</v>
      </c>
      <c r="N426">
        <v>0.630127818243299</v>
      </c>
      <c r="O426">
        <v>30.6373277827336</v>
      </c>
      <c r="P426">
        <v>143.10843373493901</v>
      </c>
      <c r="Q426">
        <v>7.7607794893174001E-2</v>
      </c>
    </row>
    <row r="427" spans="1:17" x14ac:dyDescent="0.3">
      <c r="A427" t="s">
        <v>970</v>
      </c>
      <c r="B427" t="s">
        <v>971</v>
      </c>
      <c r="C427" t="s">
        <v>10298</v>
      </c>
      <c r="D427" t="s">
        <v>46</v>
      </c>
      <c r="E427">
        <v>14948.604391049999</v>
      </c>
      <c r="F427">
        <v>1546.05</v>
      </c>
      <c r="G427">
        <v>-9.3253059102917906</v>
      </c>
      <c r="H427">
        <v>-7.61251451939438</v>
      </c>
      <c r="I427">
        <v>11.795286329911301</v>
      </c>
      <c r="J427">
        <v>-5.2023060744306298</v>
      </c>
      <c r="K427">
        <v>1631.3209905364699</v>
      </c>
      <c r="L427">
        <v>1455.03701910769</v>
      </c>
      <c r="M427">
        <v>27.206249957230799</v>
      </c>
      <c r="N427">
        <v>0.45418543904257003</v>
      </c>
      <c r="O427">
        <v>20.306587755894</v>
      </c>
      <c r="P427">
        <v>50.841504463632297</v>
      </c>
      <c r="Q427">
        <v>-3.1000832838983999E-2</v>
      </c>
    </row>
    <row r="428" spans="1:17" x14ac:dyDescent="0.3">
      <c r="A428" t="s">
        <v>972</v>
      </c>
      <c r="B428" t="s">
        <v>973</v>
      </c>
      <c r="C428" t="s">
        <v>10301</v>
      </c>
      <c r="D428" t="s">
        <v>253</v>
      </c>
      <c r="E428">
        <v>14942.540801625</v>
      </c>
      <c r="F428">
        <v>6263.75</v>
      </c>
      <c r="G428">
        <v>-0.38627471219296</v>
      </c>
      <c r="H428">
        <v>12.383666962148901</v>
      </c>
      <c r="I428">
        <v>31.485183397244999</v>
      </c>
      <c r="J428">
        <v>6.1423348288249597</v>
      </c>
      <c r="K428">
        <v>5276.9919498495001</v>
      </c>
      <c r="L428">
        <v>4764.4034462788304</v>
      </c>
      <c r="M428">
        <v>91.479697516861805</v>
      </c>
      <c r="N428">
        <v>1.0968807182379601</v>
      </c>
      <c r="O428">
        <v>6.6397924565954902</v>
      </c>
      <c r="P428">
        <v>65.617852751814397</v>
      </c>
      <c r="Q428">
        <v>0.140187251085651</v>
      </c>
    </row>
    <row r="429" spans="1:17" x14ac:dyDescent="0.3">
      <c r="A429" t="s">
        <v>974</v>
      </c>
      <c r="B429" t="s">
        <v>975</v>
      </c>
      <c r="C429" t="s">
        <v>10293</v>
      </c>
      <c r="D429" t="s">
        <v>18</v>
      </c>
      <c r="E429">
        <v>14919.433166000001</v>
      </c>
      <c r="F429">
        <v>1001.9</v>
      </c>
      <c r="G429">
        <v>129.60652594550101</v>
      </c>
      <c r="H429">
        <v>1.2425908170450899</v>
      </c>
      <c r="I429">
        <v>-6.75494693032757</v>
      </c>
      <c r="J429">
        <v>-0.14283985513087</v>
      </c>
      <c r="K429">
        <v>980.14878326728899</v>
      </c>
      <c r="L429">
        <v>856.96154615349099</v>
      </c>
      <c r="M429">
        <v>58.073960126664304</v>
      </c>
      <c r="N429">
        <v>0.80790353293565098</v>
      </c>
      <c r="O429">
        <v>27.2582094021359</v>
      </c>
      <c r="P429">
        <v>161.183524504692</v>
      </c>
      <c r="Q429">
        <v>0.200991364917322</v>
      </c>
    </row>
    <row r="430" spans="1:17" x14ac:dyDescent="0.3">
      <c r="A430" t="s">
        <v>976</v>
      </c>
      <c r="B430" t="s">
        <v>977</v>
      </c>
      <c r="C430" t="s">
        <v>10295</v>
      </c>
      <c r="D430" t="s">
        <v>246</v>
      </c>
      <c r="E430">
        <v>14893.596626099999</v>
      </c>
      <c r="F430">
        <v>1168.9000000000001</v>
      </c>
      <c r="G430">
        <v>27.8106476395992</v>
      </c>
      <c r="H430">
        <v>8.9902890096726598</v>
      </c>
      <c r="I430">
        <v>16.074349407600799</v>
      </c>
      <c r="J430">
        <v>6.2734347187174304</v>
      </c>
      <c r="K430">
        <v>1031.1544377524399</v>
      </c>
      <c r="L430">
        <v>930.83143576632403</v>
      </c>
      <c r="M430">
        <v>81.361975843973298</v>
      </c>
      <c r="N430">
        <v>1.5251437853374701</v>
      </c>
      <c r="O430">
        <v>0.52185815724183904</v>
      </c>
      <c r="P430">
        <v>58.034205367403501</v>
      </c>
      <c r="Q430">
        <v>-2.7900594471617999E-2</v>
      </c>
    </row>
    <row r="431" spans="1:17" x14ac:dyDescent="0.3">
      <c r="A431" t="s">
        <v>978</v>
      </c>
      <c r="B431" t="s">
        <v>979</v>
      </c>
      <c r="C431" t="s">
        <v>10301</v>
      </c>
      <c r="D431" t="s">
        <v>193</v>
      </c>
      <c r="E431">
        <v>14876.81200253</v>
      </c>
      <c r="F431">
        <v>632.29999999999995</v>
      </c>
      <c r="G431">
        <v>65.125091260013207</v>
      </c>
      <c r="H431">
        <v>30.8367185968985</v>
      </c>
      <c r="I431">
        <v>33.054739747463998</v>
      </c>
      <c r="J431">
        <v>19.662798404304901</v>
      </c>
      <c r="K431">
        <v>501.623050738335</v>
      </c>
      <c r="L431">
        <v>429.32542899704998</v>
      </c>
      <c r="M431">
        <v>92.427096124222203</v>
      </c>
      <c r="N431">
        <v>2.6190844510277298</v>
      </c>
      <c r="O431">
        <v>3.1156096789498799</v>
      </c>
      <c r="P431">
        <v>104.62783171520999</v>
      </c>
      <c r="Q431">
        <v>0.17183228062636299</v>
      </c>
    </row>
    <row r="432" spans="1:17" x14ac:dyDescent="0.3">
      <c r="A432" t="s">
        <v>980</v>
      </c>
      <c r="B432" t="s">
        <v>981</v>
      </c>
      <c r="C432" t="s">
        <v>10311</v>
      </c>
      <c r="D432" t="s">
        <v>982</v>
      </c>
      <c r="E432">
        <v>14837.13587824</v>
      </c>
      <c r="F432">
        <v>1511.9</v>
      </c>
      <c r="G432">
        <v>-42.790292958283203</v>
      </c>
      <c r="H432">
        <v>-0.85887949701172595</v>
      </c>
      <c r="I432">
        <v>-5.5597338569472798</v>
      </c>
      <c r="J432">
        <v>-4.0708363571574697</v>
      </c>
      <c r="K432">
        <v>1455.9742360771099</v>
      </c>
      <c r="L432">
        <v>1465.50651197461</v>
      </c>
      <c r="M432">
        <v>57.091952367361202</v>
      </c>
      <c r="N432">
        <v>0.90771126728532403</v>
      </c>
      <c r="O432">
        <v>24.045902506779498</v>
      </c>
      <c r="P432">
        <v>25.552233848197901</v>
      </c>
      <c r="Q432">
        <v>-1.7534654950207E-2</v>
      </c>
    </row>
    <row r="433" spans="1:17" x14ac:dyDescent="0.3">
      <c r="A433" t="s">
        <v>983</v>
      </c>
      <c r="B433" t="s">
        <v>984</v>
      </c>
      <c r="C433" t="s">
        <v>10309</v>
      </c>
      <c r="D433" t="s">
        <v>564</v>
      </c>
      <c r="E433">
        <v>14744.587463779901</v>
      </c>
      <c r="F433">
        <v>3237.7</v>
      </c>
      <c r="G433">
        <v>-10.196237868353499</v>
      </c>
      <c r="H433">
        <v>16.0496991650243</v>
      </c>
      <c r="I433">
        <v>7.6307785240253496</v>
      </c>
      <c r="J433">
        <v>0.621640291854612</v>
      </c>
      <c r="K433">
        <v>3004.9297719137398</v>
      </c>
      <c r="L433">
        <v>2721.8755569836399</v>
      </c>
      <c r="M433">
        <v>58.1585761165435</v>
      </c>
      <c r="N433">
        <v>0.61933709775964696</v>
      </c>
      <c r="O433">
        <v>4.05225931988757</v>
      </c>
      <c r="P433">
        <v>42.818703131892299</v>
      </c>
      <c r="Q433">
        <v>1.6797407327378999E-2</v>
      </c>
    </row>
    <row r="434" spans="1:17" x14ac:dyDescent="0.3">
      <c r="A434" t="s">
        <v>985</v>
      </c>
      <c r="B434" t="s">
        <v>986</v>
      </c>
      <c r="C434" t="s">
        <v>10294</v>
      </c>
      <c r="D434" t="s">
        <v>294</v>
      </c>
      <c r="E434">
        <v>14655.113841225</v>
      </c>
      <c r="F434">
        <v>1047.75</v>
      </c>
      <c r="G434">
        <v>116.392143680518</v>
      </c>
      <c r="H434">
        <v>0.43157752405016597</v>
      </c>
      <c r="I434">
        <v>13.1852105333782</v>
      </c>
      <c r="J434">
        <v>-3.5607143712351199</v>
      </c>
      <c r="K434">
        <v>1010.71396405634</v>
      </c>
      <c r="L434">
        <v>839.20314620758097</v>
      </c>
      <c r="M434">
        <v>47.161761263609698</v>
      </c>
      <c r="N434">
        <v>0.747282381864112</v>
      </c>
      <c r="O434">
        <v>10.4223335719398</v>
      </c>
      <c r="P434">
        <v>159.97146578996299</v>
      </c>
      <c r="Q434">
        <v>0.13718200722252</v>
      </c>
    </row>
    <row r="435" spans="1:17" x14ac:dyDescent="0.3">
      <c r="A435" t="s">
        <v>987</v>
      </c>
      <c r="B435" t="s">
        <v>988</v>
      </c>
      <c r="C435" t="s">
        <v>10305</v>
      </c>
      <c r="D435" t="s">
        <v>253</v>
      </c>
      <c r="E435">
        <v>14654.917293300001</v>
      </c>
      <c r="F435">
        <v>1845.5</v>
      </c>
      <c r="G435">
        <v>81.796998047135006</v>
      </c>
      <c r="H435">
        <v>-13.6300493296157</v>
      </c>
      <c r="I435">
        <v>86.305310287022294</v>
      </c>
      <c r="J435">
        <v>-6.3368206105151303</v>
      </c>
      <c r="K435">
        <v>2020.9202170015401</v>
      </c>
      <c r="L435">
        <v>1515.8653997932299</v>
      </c>
      <c r="M435">
        <v>28.5332774161581</v>
      </c>
      <c r="N435">
        <v>0.56433724455454404</v>
      </c>
      <c r="O435">
        <v>45.434841506366801</v>
      </c>
      <c r="P435">
        <v>142.15982154572799</v>
      </c>
      <c r="Q435">
        <v>0.15596391328435</v>
      </c>
    </row>
    <row r="436" spans="1:17" x14ac:dyDescent="0.3">
      <c r="A436" t="s">
        <v>989</v>
      </c>
      <c r="B436" t="s">
        <v>990</v>
      </c>
      <c r="C436" t="s">
        <v>10309</v>
      </c>
      <c r="D436" t="s">
        <v>46</v>
      </c>
      <c r="E436">
        <v>14620.475639</v>
      </c>
      <c r="F436">
        <v>1403.5</v>
      </c>
      <c r="G436">
        <v>418.35930553565498</v>
      </c>
      <c r="H436">
        <v>-18.712826589001001</v>
      </c>
      <c r="I436">
        <v>11.159396782049001</v>
      </c>
      <c r="J436">
        <v>-8.7781107514546601</v>
      </c>
      <c r="K436">
        <v>1718.0212306242699</v>
      </c>
      <c r="L436">
        <v>1447.2146361477201</v>
      </c>
      <c r="M436">
        <v>31.175044658774599</v>
      </c>
      <c r="N436">
        <v>0.53492484437569698</v>
      </c>
      <c r="O436">
        <v>116.441040256501</v>
      </c>
      <c r="P436">
        <v>520.13962530929598</v>
      </c>
      <c r="Q436">
        <v>0.27581424918890302</v>
      </c>
    </row>
    <row r="437" spans="1:17" x14ac:dyDescent="0.3">
      <c r="A437" t="s">
        <v>991</v>
      </c>
      <c r="B437" t="s">
        <v>992</v>
      </c>
      <c r="C437" t="s">
        <v>10305</v>
      </c>
      <c r="D437" t="s">
        <v>163</v>
      </c>
      <c r="E437">
        <v>14427.468390399999</v>
      </c>
      <c r="F437">
        <v>14260.45</v>
      </c>
      <c r="G437">
        <v>121.670670562175</v>
      </c>
      <c r="H437">
        <v>20.825613599944202</v>
      </c>
      <c r="I437">
        <v>48.013083882650697</v>
      </c>
      <c r="J437">
        <v>1.4863053726108499</v>
      </c>
      <c r="K437">
        <v>12692.9034352855</v>
      </c>
      <c r="L437">
        <v>9717.67821557975</v>
      </c>
      <c r="M437">
        <v>64.214454630557597</v>
      </c>
      <c r="N437">
        <v>0.82419989392474502</v>
      </c>
      <c r="O437">
        <v>2.5998478308889301</v>
      </c>
      <c r="P437">
        <v>238.56316995287301</v>
      </c>
      <c r="Q437">
        <v>0.243427573781512</v>
      </c>
    </row>
    <row r="438" spans="1:17" x14ac:dyDescent="0.3">
      <c r="A438" t="s">
        <v>993</v>
      </c>
      <c r="B438" t="s">
        <v>994</v>
      </c>
      <c r="C438" t="s">
        <v>10308</v>
      </c>
      <c r="D438" t="s">
        <v>995</v>
      </c>
      <c r="E438">
        <v>14416.20356511</v>
      </c>
      <c r="F438">
        <v>812.1</v>
      </c>
      <c r="G438">
        <v>40.916141618742003</v>
      </c>
      <c r="H438">
        <v>5.0815255149766498</v>
      </c>
      <c r="I438">
        <v>15.775853713245599</v>
      </c>
      <c r="J438">
        <v>4.3029926488881003</v>
      </c>
      <c r="K438">
        <v>764.30247633193699</v>
      </c>
      <c r="L438">
        <v>660.72519431578405</v>
      </c>
      <c r="M438">
        <v>61.269805950997103</v>
      </c>
      <c r="N438">
        <v>0.51125429553119295</v>
      </c>
      <c r="O438">
        <v>5.8921315108976602</v>
      </c>
      <c r="P438">
        <v>79.390324718356496</v>
      </c>
      <c r="Q438">
        <v>7.7474239217237006E-2</v>
      </c>
    </row>
    <row r="439" spans="1:17" x14ac:dyDescent="0.3">
      <c r="A439" t="s">
        <v>996</v>
      </c>
      <c r="B439" t="s">
        <v>997</v>
      </c>
      <c r="C439" t="s">
        <v>10309</v>
      </c>
      <c r="D439" t="s">
        <v>163</v>
      </c>
      <c r="E439">
        <v>14380.886700775</v>
      </c>
      <c r="F439">
        <v>11936.75</v>
      </c>
      <c r="G439">
        <v>315.39973815438498</v>
      </c>
      <c r="H439">
        <v>46.828308964168002</v>
      </c>
      <c r="I439">
        <v>55.257926874258999</v>
      </c>
      <c r="J439">
        <v>3.62911128629854</v>
      </c>
      <c r="K439">
        <v>8839.5556067524594</v>
      </c>
      <c r="L439">
        <v>6536.2075978643097</v>
      </c>
      <c r="M439">
        <v>80.735359065087295</v>
      </c>
      <c r="N439">
        <v>2.8423607736093999</v>
      </c>
      <c r="O439">
        <v>3.8641171173058</v>
      </c>
      <c r="P439">
        <v>407.730752871118</v>
      </c>
      <c r="Q439">
        <v>0.24051223187096701</v>
      </c>
    </row>
    <row r="440" spans="1:17" x14ac:dyDescent="0.3">
      <c r="A440" t="s">
        <v>998</v>
      </c>
      <c r="B440" t="s">
        <v>999</v>
      </c>
      <c r="C440" t="s">
        <v>10297</v>
      </c>
      <c r="D440" t="s">
        <v>121</v>
      </c>
      <c r="E440">
        <v>14360.184097200001</v>
      </c>
      <c r="F440">
        <v>2256.75</v>
      </c>
      <c r="G440">
        <v>5.9706413117189303</v>
      </c>
      <c r="H440">
        <v>-4.4011385250516604</v>
      </c>
      <c r="I440">
        <v>28.334182624022102</v>
      </c>
      <c r="J440">
        <v>-0.672139754165755</v>
      </c>
      <c r="K440">
        <v>2149.52358764168</v>
      </c>
      <c r="L440">
        <v>1831.61167606807</v>
      </c>
      <c r="M440">
        <v>46.02984765699</v>
      </c>
      <c r="N440">
        <v>0.47550816085519698</v>
      </c>
      <c r="O440">
        <v>10.0697906281156</v>
      </c>
      <c r="P440">
        <v>56.7024268305384</v>
      </c>
      <c r="Q440">
        <v>-5.2536837724989002E-2</v>
      </c>
    </row>
    <row r="441" spans="1:17" x14ac:dyDescent="0.3">
      <c r="A441" t="s">
        <v>1000</v>
      </c>
      <c r="B441" t="s">
        <v>1001</v>
      </c>
      <c r="C441" t="s">
        <v>628</v>
      </c>
      <c r="D441" t="s">
        <v>628</v>
      </c>
      <c r="E441">
        <v>14328.611339999999</v>
      </c>
      <c r="F441">
        <v>495.5</v>
      </c>
      <c r="G441">
        <v>1.56144513726778</v>
      </c>
      <c r="H441">
        <v>-11.097285290002301</v>
      </c>
      <c r="I441">
        <v>-0.48207576360751497</v>
      </c>
      <c r="J441">
        <v>-0.35282566666617199</v>
      </c>
      <c r="K441">
        <v>502.245572348162</v>
      </c>
      <c r="L441">
        <v>452.684407925747</v>
      </c>
      <c r="M441">
        <v>45.156806275831102</v>
      </c>
      <c r="N441">
        <v>1.10070869704046</v>
      </c>
      <c r="O441">
        <v>19.4752774974773</v>
      </c>
      <c r="P441">
        <v>46.381093057607004</v>
      </c>
      <c r="Q441">
        <v>1.7233049235840001E-2</v>
      </c>
    </row>
    <row r="442" spans="1:17" x14ac:dyDescent="0.3">
      <c r="A442" t="s">
        <v>1002</v>
      </c>
      <c r="B442" t="s">
        <v>1003</v>
      </c>
      <c r="C442" t="s">
        <v>10304</v>
      </c>
      <c r="D442" t="s">
        <v>328</v>
      </c>
      <c r="E442">
        <v>14312.561603509999</v>
      </c>
      <c r="F442">
        <v>4242.1000000000004</v>
      </c>
      <c r="G442">
        <v>16.733558288410201</v>
      </c>
      <c r="H442">
        <v>-5.99322794779604</v>
      </c>
      <c r="I442">
        <v>-0.77900060022242801</v>
      </c>
      <c r="J442">
        <v>-6.4690298384811801E-2</v>
      </c>
      <c r="K442">
        <v>4207.4705493172596</v>
      </c>
      <c r="L442">
        <v>3761.3217022724102</v>
      </c>
      <c r="M442">
        <v>53.486216336593998</v>
      </c>
      <c r="N442">
        <v>0.69183228407432495</v>
      </c>
      <c r="O442">
        <v>15.2259494118478</v>
      </c>
      <c r="P442">
        <v>55.8993770787012</v>
      </c>
      <c r="Q442">
        <v>1.6400176938258001E-2</v>
      </c>
    </row>
    <row r="443" spans="1:17" x14ac:dyDescent="0.3">
      <c r="A443" t="s">
        <v>1004</v>
      </c>
      <c r="B443" t="s">
        <v>1005</v>
      </c>
      <c r="C443" t="s">
        <v>10299</v>
      </c>
      <c r="D443" t="s">
        <v>51</v>
      </c>
      <c r="E443">
        <v>14294.32102899</v>
      </c>
      <c r="F443">
        <v>902.7</v>
      </c>
      <c r="G443">
        <v>63.520402402257503</v>
      </c>
      <c r="H443">
        <v>22.8377672579402</v>
      </c>
      <c r="I443">
        <v>43.5526588621426</v>
      </c>
      <c r="J443">
        <v>3.1052346670424802</v>
      </c>
      <c r="K443">
        <v>795.97358243124904</v>
      </c>
      <c r="L443">
        <v>653.97369643990498</v>
      </c>
      <c r="M443">
        <v>70.928135546650196</v>
      </c>
      <c r="N443">
        <v>0.752045524296718</v>
      </c>
      <c r="O443">
        <v>2.7196189210147299</v>
      </c>
      <c r="P443">
        <v>183.2</v>
      </c>
      <c r="Q443">
        <v>2.3037610383792002E-2</v>
      </c>
    </row>
    <row r="444" spans="1:17" x14ac:dyDescent="0.3">
      <c r="A444" t="s">
        <v>1006</v>
      </c>
      <c r="B444" t="s">
        <v>1007</v>
      </c>
      <c r="C444" t="s">
        <v>10302</v>
      </c>
      <c r="D444" t="s">
        <v>1008</v>
      </c>
      <c r="E444">
        <v>14127.05227339</v>
      </c>
      <c r="F444">
        <v>2076.35</v>
      </c>
      <c r="G444">
        <v>147.434662486034</v>
      </c>
      <c r="H444">
        <v>27.355092745521802</v>
      </c>
      <c r="I444">
        <v>99.803396746460095</v>
      </c>
      <c r="J444">
        <v>-5.89670808380873</v>
      </c>
      <c r="K444">
        <v>1670.2718356671301</v>
      </c>
      <c r="L444">
        <v>1215.96700116682</v>
      </c>
      <c r="M444">
        <v>55.607209866579701</v>
      </c>
      <c r="N444">
        <v>1.8740695048457201</v>
      </c>
      <c r="O444">
        <v>22.522696077250899</v>
      </c>
      <c r="P444">
        <v>193.850834984432</v>
      </c>
      <c r="Q444">
        <v>0.242437199210502</v>
      </c>
    </row>
    <row r="445" spans="1:17" x14ac:dyDescent="0.3">
      <c r="A445" t="s">
        <v>1009</v>
      </c>
      <c r="B445" t="s">
        <v>1010</v>
      </c>
      <c r="C445" t="s">
        <v>10309</v>
      </c>
      <c r="D445" t="s">
        <v>51</v>
      </c>
      <c r="E445">
        <v>14065.51373762</v>
      </c>
      <c r="F445">
        <v>893.65</v>
      </c>
      <c r="G445">
        <v>-17.586303271593099</v>
      </c>
      <c r="H445">
        <v>29.037152685814899</v>
      </c>
      <c r="I445">
        <v>-0.82499510875013304</v>
      </c>
      <c r="J445">
        <v>-17.791909343607301</v>
      </c>
      <c r="O445">
        <v>31.583953449336999</v>
      </c>
      <c r="P445">
        <v>23.262068965517201</v>
      </c>
    </row>
    <row r="446" spans="1:17" x14ac:dyDescent="0.3">
      <c r="A446" t="s">
        <v>1011</v>
      </c>
      <c r="B446" t="s">
        <v>1012</v>
      </c>
      <c r="C446" t="s">
        <v>10299</v>
      </c>
      <c r="D446" t="s">
        <v>51</v>
      </c>
      <c r="E446">
        <v>13999.8341692799</v>
      </c>
      <c r="F446">
        <v>1841.8</v>
      </c>
      <c r="G446">
        <v>51.1313993936039</v>
      </c>
      <c r="H446">
        <v>15.088246169664901</v>
      </c>
      <c r="I446">
        <v>11.9587866230813</v>
      </c>
      <c r="J446">
        <v>7.0385180137344996</v>
      </c>
      <c r="K446">
        <v>1552.48179413864</v>
      </c>
      <c r="L446">
        <v>1363.3549962995701</v>
      </c>
      <c r="M446">
        <v>71.880127992546406</v>
      </c>
      <c r="N446">
        <v>3.4393478936122799</v>
      </c>
      <c r="O446">
        <v>6.4176349223585598</v>
      </c>
      <c r="P446">
        <v>93.060796645702297</v>
      </c>
      <c r="Q446">
        <v>9.5575381466642004E-2</v>
      </c>
    </row>
    <row r="447" spans="1:17" x14ac:dyDescent="0.3">
      <c r="A447" t="s">
        <v>1013</v>
      </c>
      <c r="B447" t="s">
        <v>1014</v>
      </c>
      <c r="C447" t="s">
        <v>10300</v>
      </c>
      <c r="D447" t="s">
        <v>127</v>
      </c>
      <c r="E447">
        <v>13971.0149298299</v>
      </c>
      <c r="F447">
        <v>962.85</v>
      </c>
      <c r="G447">
        <v>116.81301747499</v>
      </c>
      <c r="H447">
        <v>9.0445561940185204</v>
      </c>
      <c r="I447">
        <v>73.976465335567397</v>
      </c>
      <c r="J447">
        <v>-2.3672790857962398</v>
      </c>
      <c r="K447">
        <v>821.41448641467196</v>
      </c>
      <c r="L447">
        <v>605.49169909943305</v>
      </c>
      <c r="M447">
        <v>69.875443736360594</v>
      </c>
      <c r="N447">
        <v>0.62636650349947298</v>
      </c>
      <c r="O447">
        <v>3.7544788907929401</v>
      </c>
      <c r="P447">
        <v>157.377706495589</v>
      </c>
      <c r="Q447">
        <v>0.19724812299017799</v>
      </c>
    </row>
    <row r="448" spans="1:17" x14ac:dyDescent="0.3">
      <c r="A448" t="s">
        <v>1015</v>
      </c>
      <c r="B448" t="s">
        <v>1016</v>
      </c>
      <c r="C448" t="s">
        <v>10295</v>
      </c>
      <c r="D448" t="s">
        <v>24</v>
      </c>
      <c r="E448">
        <v>13853.715146541999</v>
      </c>
      <c r="F448">
        <v>228.23</v>
      </c>
      <c r="G448">
        <v>-31.443642361075</v>
      </c>
      <c r="H448">
        <v>-3.0624083062679399</v>
      </c>
      <c r="I448">
        <v>-29.410641876443499</v>
      </c>
      <c r="J448">
        <v>6.0527656687077602</v>
      </c>
      <c r="K448">
        <v>233.72362323461101</v>
      </c>
      <c r="L448">
        <v>240.26666221706</v>
      </c>
      <c r="M448">
        <v>60.657442155443697</v>
      </c>
      <c r="N448">
        <v>1.44312306150208</v>
      </c>
      <c r="O448">
        <v>31.753056127590501</v>
      </c>
      <c r="P448">
        <v>11.196102314250901</v>
      </c>
      <c r="Q448">
        <v>2.8323835117515999E-2</v>
      </c>
    </row>
    <row r="449" spans="1:17" x14ac:dyDescent="0.3">
      <c r="A449" t="s">
        <v>1017</v>
      </c>
      <c r="B449" t="s">
        <v>1018</v>
      </c>
      <c r="C449" t="s">
        <v>10305</v>
      </c>
      <c r="D449" t="s">
        <v>46</v>
      </c>
      <c r="E449">
        <v>13843.88272272</v>
      </c>
      <c r="F449">
        <v>753.15</v>
      </c>
      <c r="G449">
        <v>28.223535794417501</v>
      </c>
      <c r="H449">
        <v>6.2105197399465002</v>
      </c>
      <c r="I449">
        <v>33.584020941954797</v>
      </c>
      <c r="J449">
        <v>4.0758543182888101</v>
      </c>
      <c r="K449">
        <v>693.13398712304604</v>
      </c>
      <c r="L449">
        <v>591.83118316924697</v>
      </c>
      <c r="M449">
        <v>57.467438314458001</v>
      </c>
      <c r="N449">
        <v>1.46680114875957</v>
      </c>
      <c r="O449">
        <v>7.9399853946757002</v>
      </c>
      <c r="P449">
        <v>68.113839285714207</v>
      </c>
      <c r="Q449">
        <v>8.8652700332206999E-2</v>
      </c>
    </row>
    <row r="450" spans="1:17" x14ac:dyDescent="0.3">
      <c r="A450" t="s">
        <v>1019</v>
      </c>
      <c r="B450" t="s">
        <v>1020</v>
      </c>
      <c r="C450" t="s">
        <v>628</v>
      </c>
      <c r="D450" t="s">
        <v>628</v>
      </c>
      <c r="E450">
        <v>13838.124997587</v>
      </c>
      <c r="F450">
        <v>27.87</v>
      </c>
      <c r="G450">
        <v>28.085040358471598</v>
      </c>
      <c r="H450">
        <v>4.8582571130558998</v>
      </c>
      <c r="I450">
        <v>-19.218950359848201</v>
      </c>
      <c r="J450">
        <v>9.6091411178667698</v>
      </c>
      <c r="K450">
        <v>26.750379952663199</v>
      </c>
      <c r="L450">
        <v>25.6129252684505</v>
      </c>
      <c r="M450">
        <v>61.920163107083702</v>
      </c>
      <c r="N450">
        <v>2.8702375019714301</v>
      </c>
      <c r="O450">
        <v>40.1148188015787</v>
      </c>
      <c r="P450">
        <v>73.105590062111702</v>
      </c>
      <c r="Q450">
        <v>2.2143811695106E-2</v>
      </c>
    </row>
    <row r="451" spans="1:17" x14ac:dyDescent="0.3">
      <c r="A451" t="s">
        <v>1021</v>
      </c>
      <c r="B451" t="s">
        <v>1022</v>
      </c>
      <c r="C451" t="s">
        <v>10303</v>
      </c>
      <c r="D451" t="s">
        <v>490</v>
      </c>
      <c r="E451">
        <v>13811.17133879</v>
      </c>
      <c r="F451">
        <v>888.65</v>
      </c>
      <c r="G451">
        <v>-30.9479258501716</v>
      </c>
      <c r="H451">
        <v>4.16571258169113</v>
      </c>
      <c r="I451">
        <v>-2.1978032601083299</v>
      </c>
      <c r="J451">
        <v>7.9745937477771403</v>
      </c>
      <c r="K451">
        <v>826.77292348256105</v>
      </c>
      <c r="L451">
        <v>825.47107672612401</v>
      </c>
      <c r="M451">
        <v>85.579636192821496</v>
      </c>
      <c r="N451">
        <v>0.81856237728256798</v>
      </c>
      <c r="O451">
        <v>15.3378720531142</v>
      </c>
      <c r="P451">
        <v>25.347344664644801</v>
      </c>
      <c r="Q451">
        <v>4.3967382884304997E-2</v>
      </c>
    </row>
    <row r="452" spans="1:17" x14ac:dyDescent="0.3">
      <c r="A452" t="s">
        <v>1023</v>
      </c>
      <c r="B452" t="s">
        <v>1024</v>
      </c>
      <c r="C452" t="s">
        <v>10308</v>
      </c>
      <c r="D452" t="s">
        <v>386</v>
      </c>
      <c r="E452">
        <v>13709.427795</v>
      </c>
      <c r="F452">
        <v>1086</v>
      </c>
      <c r="G452">
        <v>66.263329291899495</v>
      </c>
      <c r="H452">
        <v>25.230690546546899</v>
      </c>
      <c r="I452">
        <v>99.425545864377895</v>
      </c>
      <c r="J452">
        <v>10.1065413987562</v>
      </c>
      <c r="K452">
        <v>857.52472616702596</v>
      </c>
      <c r="L452">
        <v>686.76163905656995</v>
      </c>
      <c r="M452">
        <v>78.373702166954601</v>
      </c>
      <c r="N452">
        <v>0.72999553090753</v>
      </c>
      <c r="O452">
        <v>3.49907918968692</v>
      </c>
      <c r="P452">
        <v>141.333333333333</v>
      </c>
      <c r="Q452">
        <v>9.4231309352901998E-2</v>
      </c>
    </row>
    <row r="453" spans="1:17" x14ac:dyDescent="0.3">
      <c r="A453" t="s">
        <v>1025</v>
      </c>
      <c r="B453" t="s">
        <v>1026</v>
      </c>
      <c r="C453" t="s">
        <v>10305</v>
      </c>
      <c r="D453" t="s">
        <v>163</v>
      </c>
      <c r="E453">
        <v>13692.8837286</v>
      </c>
      <c r="F453">
        <v>610.20000000000005</v>
      </c>
      <c r="G453">
        <v>14.2918848869617</v>
      </c>
      <c r="H453">
        <v>-0.28854275049059702</v>
      </c>
      <c r="I453">
        <v>9.0742645007921894</v>
      </c>
      <c r="J453">
        <v>-1.44559336750597</v>
      </c>
      <c r="K453">
        <v>609.43007110288499</v>
      </c>
      <c r="L453">
        <v>533.38903313753303</v>
      </c>
      <c r="M453">
        <v>54.202021278541402</v>
      </c>
      <c r="N453">
        <v>0.26712944058799498</v>
      </c>
      <c r="O453">
        <v>17.461488036709198</v>
      </c>
      <c r="P453">
        <v>76.320161814635497</v>
      </c>
      <c r="Q453">
        <v>0.19755541786084199</v>
      </c>
    </row>
    <row r="454" spans="1:17" x14ac:dyDescent="0.3">
      <c r="A454" t="s">
        <v>1027</v>
      </c>
      <c r="B454" t="s">
        <v>1028</v>
      </c>
      <c r="C454" t="s">
        <v>10304</v>
      </c>
      <c r="D454" t="s">
        <v>133</v>
      </c>
      <c r="E454">
        <v>13634.86985945</v>
      </c>
      <c r="F454">
        <v>521.15</v>
      </c>
      <c r="G454">
        <v>161.31034484634301</v>
      </c>
      <c r="H454">
        <v>18.746578711164901</v>
      </c>
      <c r="I454">
        <v>171.45201478498001</v>
      </c>
      <c r="J454">
        <v>6.4492639033180499</v>
      </c>
      <c r="K454">
        <v>410.34237982779302</v>
      </c>
      <c r="L454">
        <v>283.77322895897402</v>
      </c>
      <c r="M454">
        <v>61.836734364041398</v>
      </c>
      <c r="N454">
        <v>0.96836672824238901</v>
      </c>
      <c r="O454">
        <v>13.5949342799577</v>
      </c>
      <c r="P454">
        <v>255.236699498994</v>
      </c>
      <c r="Q454">
        <v>0.279712376290362</v>
      </c>
    </row>
    <row r="455" spans="1:17" x14ac:dyDescent="0.3">
      <c r="A455" t="s">
        <v>1029</v>
      </c>
      <c r="B455" t="s">
        <v>1030</v>
      </c>
      <c r="C455" t="s">
        <v>10309</v>
      </c>
      <c r="D455" t="s">
        <v>133</v>
      </c>
      <c r="E455">
        <v>13608.202361600001</v>
      </c>
      <c r="F455">
        <v>448</v>
      </c>
      <c r="G455">
        <v>40.006983112768701</v>
      </c>
      <c r="H455">
        <v>17.883111007467001</v>
      </c>
      <c r="I455">
        <v>72.565205681610394</v>
      </c>
      <c r="J455">
        <v>5.4594935323251699</v>
      </c>
      <c r="K455">
        <v>368.04137523749102</v>
      </c>
      <c r="L455">
        <v>296.33123033038498</v>
      </c>
      <c r="M455">
        <v>81.366548285982105</v>
      </c>
      <c r="N455">
        <v>1.41437019770503</v>
      </c>
      <c r="O455">
        <v>2.58928571428571</v>
      </c>
      <c r="P455">
        <v>119.07090464547601</v>
      </c>
      <c r="Q455">
        <v>0.18396393718119899</v>
      </c>
    </row>
    <row r="456" spans="1:17" x14ac:dyDescent="0.3">
      <c r="A456" t="s">
        <v>1031</v>
      </c>
      <c r="B456" t="s">
        <v>1032</v>
      </c>
      <c r="C456" t="s">
        <v>10294</v>
      </c>
      <c r="D456" t="s">
        <v>294</v>
      </c>
      <c r="E456">
        <v>13555.369783059999</v>
      </c>
      <c r="F456">
        <v>983.15</v>
      </c>
      <c r="G456">
        <v>10.261146767656101</v>
      </c>
      <c r="H456">
        <v>-2.3597399817436702</v>
      </c>
      <c r="I456">
        <v>-13.0624196335453</v>
      </c>
      <c r="J456">
        <v>0.53544227737275496</v>
      </c>
      <c r="K456">
        <v>990.51203618983197</v>
      </c>
      <c r="L456">
        <v>927.14446186560497</v>
      </c>
      <c r="M456">
        <v>59.053035575372299</v>
      </c>
      <c r="N456">
        <v>0.41618185628759002</v>
      </c>
      <c r="O456">
        <v>21.9549407516655</v>
      </c>
      <c r="P456">
        <v>57.304000000000002</v>
      </c>
      <c r="Q456">
        <v>3.6521522171031003E-2</v>
      </c>
    </row>
    <row r="457" spans="1:17" x14ac:dyDescent="0.3">
      <c r="A457" t="s">
        <v>1033</v>
      </c>
      <c r="B457" t="s">
        <v>1034</v>
      </c>
      <c r="C457" t="s">
        <v>10309</v>
      </c>
      <c r="D457" t="s">
        <v>581</v>
      </c>
      <c r="E457">
        <v>13465.384369365</v>
      </c>
      <c r="F457">
        <v>563.65</v>
      </c>
      <c r="G457">
        <v>-31.0885670414043</v>
      </c>
      <c r="H457">
        <v>-9.4075143867483302</v>
      </c>
      <c r="I457">
        <v>-14.327258878561301</v>
      </c>
      <c r="J457">
        <v>0.34539351850749</v>
      </c>
      <c r="K457">
        <v>568.17347982917101</v>
      </c>
      <c r="M457">
        <v>44.505360538138703</v>
      </c>
      <c r="N457">
        <v>0.57215959351942403</v>
      </c>
      <c r="O457">
        <v>17.093941275614299</v>
      </c>
      <c r="P457">
        <v>19.900021272069701</v>
      </c>
    </row>
    <row r="458" spans="1:17" x14ac:dyDescent="0.3">
      <c r="A458" t="s">
        <v>1035</v>
      </c>
      <c r="B458" t="s">
        <v>1036</v>
      </c>
      <c r="C458" t="s">
        <v>10307</v>
      </c>
      <c r="D458" t="s">
        <v>473</v>
      </c>
      <c r="E458">
        <v>13449.378690789999</v>
      </c>
      <c r="F458">
        <v>2020.9</v>
      </c>
      <c r="G458">
        <v>43.491566776737798</v>
      </c>
      <c r="H458">
        <v>-4.5450414318415904</v>
      </c>
      <c r="I458">
        <v>65.296305942338705</v>
      </c>
      <c r="J458">
        <v>8.5714179292713695</v>
      </c>
      <c r="K458">
        <v>1843.03807842126</v>
      </c>
      <c r="L458">
        <v>1438.2810381122299</v>
      </c>
      <c r="M458">
        <v>64.059367427647302</v>
      </c>
      <c r="N458">
        <v>0.60777303079089096</v>
      </c>
      <c r="O458">
        <v>17.769310703152001</v>
      </c>
      <c r="P458">
        <v>124.950267083722</v>
      </c>
      <c r="Q458">
        <v>0.22730890820413099</v>
      </c>
    </row>
    <row r="459" spans="1:17" x14ac:dyDescent="0.3">
      <c r="A459" t="s">
        <v>1037</v>
      </c>
      <c r="B459" t="s">
        <v>1038</v>
      </c>
      <c r="C459" t="s">
        <v>10305</v>
      </c>
      <c r="D459" t="s">
        <v>444</v>
      </c>
      <c r="E459">
        <v>13433.769347021</v>
      </c>
      <c r="F459">
        <v>217.31</v>
      </c>
      <c r="G459">
        <v>187.190839768757</v>
      </c>
      <c r="H459">
        <v>1.7464858894528601</v>
      </c>
      <c r="I459">
        <v>12.193386262862999</v>
      </c>
      <c r="J459">
        <v>6.0562137540156504</v>
      </c>
      <c r="K459">
        <v>197.916753705356</v>
      </c>
      <c r="L459">
        <v>161.71857031732</v>
      </c>
      <c r="M459">
        <v>64.881421491816397</v>
      </c>
      <c r="N459">
        <v>0.83574799095785801</v>
      </c>
      <c r="O459">
        <v>3.26262021996226</v>
      </c>
      <c r="P459">
        <v>261.58069883527401</v>
      </c>
      <c r="Q459">
        <v>0.200764981163191</v>
      </c>
    </row>
    <row r="460" spans="1:17" x14ac:dyDescent="0.3">
      <c r="A460" t="s">
        <v>1039</v>
      </c>
      <c r="B460" t="s">
        <v>1040</v>
      </c>
      <c r="C460" t="s">
        <v>10295</v>
      </c>
      <c r="D460" t="s">
        <v>552</v>
      </c>
      <c r="E460">
        <v>13350.788838099999</v>
      </c>
      <c r="F460">
        <v>1686.95</v>
      </c>
      <c r="G460">
        <v>-24.3216285091004</v>
      </c>
      <c r="H460">
        <v>-4.9234448975454104</v>
      </c>
      <c r="I460">
        <v>1.97113397537264</v>
      </c>
      <c r="J460">
        <v>-1.8179156207388001</v>
      </c>
      <c r="K460">
        <v>1706.71016979146</v>
      </c>
      <c r="L460">
        <v>1635.9597643822899</v>
      </c>
      <c r="M460">
        <v>50.542279816496297</v>
      </c>
      <c r="N460">
        <v>1.0112925208749299</v>
      </c>
      <c r="O460">
        <v>17.309345268087299</v>
      </c>
      <c r="P460">
        <v>29.070390206579901</v>
      </c>
      <c r="Q460">
        <v>-8.2125587262874E-2</v>
      </c>
    </row>
    <row r="461" spans="1:17" x14ac:dyDescent="0.3">
      <c r="A461" t="s">
        <v>1041</v>
      </c>
      <c r="B461" t="s">
        <v>1042</v>
      </c>
      <c r="C461" t="s">
        <v>10305</v>
      </c>
      <c r="D461" t="s">
        <v>253</v>
      </c>
      <c r="E461">
        <v>13211.52368</v>
      </c>
      <c r="F461">
        <v>4185.1000000000004</v>
      </c>
      <c r="G461">
        <v>0.88200253828629005</v>
      </c>
      <c r="H461">
        <v>-0.79308415306103697</v>
      </c>
      <c r="I461">
        <v>8.35196637326281</v>
      </c>
      <c r="J461">
        <v>2.6606628298971802</v>
      </c>
      <c r="K461">
        <v>4239.1295575091899</v>
      </c>
      <c r="L461">
        <v>3845.75386603779</v>
      </c>
      <c r="M461">
        <v>57.850237292529897</v>
      </c>
      <c r="N461">
        <v>0.65016393146113605</v>
      </c>
      <c r="O461">
        <v>19.4714582686196</v>
      </c>
      <c r="P461">
        <v>51.634057971014499</v>
      </c>
      <c r="Q461">
        <v>0.198245361220238</v>
      </c>
    </row>
    <row r="462" spans="1:17" x14ac:dyDescent="0.3">
      <c r="A462" t="s">
        <v>1043</v>
      </c>
      <c r="B462" t="s">
        <v>1044</v>
      </c>
      <c r="C462" t="s">
        <v>10300</v>
      </c>
      <c r="D462" t="s">
        <v>60</v>
      </c>
      <c r="E462">
        <v>13155.579913650001</v>
      </c>
      <c r="F462">
        <v>32.75</v>
      </c>
      <c r="G462">
        <v>57.8604407334808</v>
      </c>
      <c r="H462">
        <v>13.050160797397499</v>
      </c>
      <c r="I462">
        <v>16.645636098797599</v>
      </c>
      <c r="J462">
        <v>5.83321459322792</v>
      </c>
      <c r="K462">
        <v>30.587074662800699</v>
      </c>
      <c r="L462">
        <v>26.4515010922253</v>
      </c>
      <c r="M462">
        <v>48.554820075399597</v>
      </c>
      <c r="N462">
        <v>1.6287062611266001</v>
      </c>
      <c r="O462">
        <v>16.3664122137404</v>
      </c>
      <c r="P462">
        <v>110.610932475884</v>
      </c>
      <c r="Q462">
        <v>9.6719867745705998E-2</v>
      </c>
    </row>
    <row r="463" spans="1:17" x14ac:dyDescent="0.3">
      <c r="A463" t="s">
        <v>1045</v>
      </c>
      <c r="B463" t="s">
        <v>1046</v>
      </c>
      <c r="C463" t="s">
        <v>10304</v>
      </c>
      <c r="D463" t="s">
        <v>328</v>
      </c>
      <c r="E463">
        <v>13036.648580999999</v>
      </c>
      <c r="F463">
        <v>940.5</v>
      </c>
      <c r="G463">
        <v>-8.5967566872979102</v>
      </c>
      <c r="H463">
        <v>1.9800547907933499</v>
      </c>
      <c r="I463">
        <v>9.3956311035060907</v>
      </c>
      <c r="J463">
        <v>-3.7665592496778602</v>
      </c>
      <c r="K463">
        <v>897.938465176921</v>
      </c>
      <c r="L463">
        <v>802.93060311095098</v>
      </c>
      <c r="M463">
        <v>41.380419442354103</v>
      </c>
      <c r="N463">
        <v>0.97722682904906</v>
      </c>
      <c r="O463">
        <v>8.9845826687931805</v>
      </c>
      <c r="P463">
        <v>45.329521749207998</v>
      </c>
      <c r="Q463">
        <v>-3.2804385374046001E-2</v>
      </c>
    </row>
    <row r="464" spans="1:17" x14ac:dyDescent="0.3">
      <c r="A464" t="s">
        <v>1047</v>
      </c>
      <c r="B464" t="s">
        <v>1048</v>
      </c>
      <c r="C464" t="s">
        <v>10305</v>
      </c>
      <c r="D464" t="s">
        <v>80</v>
      </c>
      <c r="E464">
        <v>13008.55733087</v>
      </c>
      <c r="F464">
        <v>629.95000000000005</v>
      </c>
      <c r="G464">
        <v>-41.615057930943401</v>
      </c>
      <c r="H464">
        <v>5.4428011296021097</v>
      </c>
      <c r="I464">
        <v>-3.45315846965442</v>
      </c>
      <c r="J464">
        <v>-1.7505074215818399</v>
      </c>
      <c r="K464">
        <v>618.30150735650795</v>
      </c>
      <c r="L464">
        <v>646.29890040753105</v>
      </c>
      <c r="M464">
        <v>64.746785056563795</v>
      </c>
      <c r="N464">
        <v>2.64390227474065</v>
      </c>
      <c r="O464">
        <v>30.8040320660369</v>
      </c>
      <c r="P464">
        <v>24.928111056023798</v>
      </c>
      <c r="Q464">
        <v>4.7260145628707E-2</v>
      </c>
    </row>
    <row r="465" spans="1:17" x14ac:dyDescent="0.3">
      <c r="A465" t="s">
        <v>1049</v>
      </c>
      <c r="B465" t="s">
        <v>1050</v>
      </c>
      <c r="C465" t="s">
        <v>10311</v>
      </c>
      <c r="D465" t="s">
        <v>619</v>
      </c>
      <c r="E465">
        <v>12986.222558400001</v>
      </c>
      <c r="F465">
        <v>135.19999999999999</v>
      </c>
      <c r="G465">
        <v>-78.402023231963</v>
      </c>
      <c r="H465">
        <v>-3.5656302537262698</v>
      </c>
      <c r="I465">
        <v>-34.154503734269397</v>
      </c>
      <c r="J465">
        <v>-0.72465197416190996</v>
      </c>
      <c r="K465">
        <v>142.728703332306</v>
      </c>
      <c r="L465">
        <v>171.65275247758501</v>
      </c>
      <c r="M465">
        <v>40.888769194586601</v>
      </c>
      <c r="N465">
        <v>0.43407961385814697</v>
      </c>
      <c r="O465">
        <v>121.671597633136</v>
      </c>
      <c r="P465">
        <v>7.7290836653386403</v>
      </c>
      <c r="Q465">
        <v>-2.4111535407510001E-2</v>
      </c>
    </row>
    <row r="466" spans="1:17" x14ac:dyDescent="0.3">
      <c r="A466" t="s">
        <v>1051</v>
      </c>
      <c r="B466" t="s">
        <v>1052</v>
      </c>
      <c r="C466" t="s">
        <v>10301</v>
      </c>
      <c r="D466" t="s">
        <v>222</v>
      </c>
      <c r="E466">
        <v>12964.65240915</v>
      </c>
      <c r="F466">
        <v>1579.5</v>
      </c>
      <c r="G466">
        <v>1.7296211518757101</v>
      </c>
      <c r="H466">
        <v>-7.2631329044891499</v>
      </c>
      <c r="I466">
        <v>-34.687739318676599</v>
      </c>
      <c r="J466">
        <v>-3.4725890338847698</v>
      </c>
      <c r="K466">
        <v>1685.06694711713</v>
      </c>
      <c r="L466">
        <v>1605.26194027871</v>
      </c>
      <c r="M466">
        <v>37.986521709245501</v>
      </c>
      <c r="N466">
        <v>1.26197227539056</v>
      </c>
      <c r="O466">
        <v>40.674264007597301</v>
      </c>
      <c r="P466">
        <v>55.157170923379098</v>
      </c>
      <c r="Q466">
        <v>0.15322529245734801</v>
      </c>
    </row>
    <row r="467" spans="1:17" x14ac:dyDescent="0.3">
      <c r="A467" t="s">
        <v>1053</v>
      </c>
      <c r="B467" t="s">
        <v>1054</v>
      </c>
      <c r="C467" t="s">
        <v>10306</v>
      </c>
      <c r="D467" t="s">
        <v>766</v>
      </c>
      <c r="E467">
        <v>12943.201086880001</v>
      </c>
      <c r="F467">
        <v>2756.8</v>
      </c>
      <c r="G467">
        <v>40.543488401500603</v>
      </c>
      <c r="H467">
        <v>12.897255633400899</v>
      </c>
      <c r="I467">
        <v>-0.17550633810594701</v>
      </c>
      <c r="J467">
        <v>8.0081555237518902</v>
      </c>
      <c r="K467">
        <v>2494.3747583384402</v>
      </c>
      <c r="L467">
        <v>2345.92159752097</v>
      </c>
      <c r="M467">
        <v>68.932659904304202</v>
      </c>
      <c r="N467">
        <v>1.18949970416967</v>
      </c>
      <c r="O467">
        <v>2.5827045850261099</v>
      </c>
      <c r="P467">
        <v>72.047305520017503</v>
      </c>
      <c r="Q467">
        <v>6.0385993034505002E-2</v>
      </c>
    </row>
    <row r="468" spans="1:17" x14ac:dyDescent="0.3">
      <c r="A468" t="s">
        <v>1055</v>
      </c>
      <c r="B468" t="s">
        <v>1056</v>
      </c>
      <c r="C468" t="s">
        <v>10305</v>
      </c>
      <c r="D468" t="s">
        <v>127</v>
      </c>
      <c r="E468">
        <v>12911.885316939901</v>
      </c>
      <c r="F468">
        <v>965.05</v>
      </c>
      <c r="G468">
        <v>35.585419683658799</v>
      </c>
      <c r="H468">
        <v>-7.8583118279858599</v>
      </c>
      <c r="I468">
        <v>11.9248583809299</v>
      </c>
      <c r="J468">
        <v>-3.5901586841656998</v>
      </c>
      <c r="K468">
        <v>1036.12960765349</v>
      </c>
      <c r="L468">
        <v>873.95101747379601</v>
      </c>
      <c r="M468">
        <v>34.9430727487632</v>
      </c>
      <c r="N468">
        <v>1.1300205808214301</v>
      </c>
      <c r="O468">
        <v>26.827625511631499</v>
      </c>
      <c r="P468">
        <v>74.102471585783803</v>
      </c>
      <c r="Q468">
        <v>0.12559535994361801</v>
      </c>
    </row>
    <row r="469" spans="1:17" x14ac:dyDescent="0.3">
      <c r="A469" t="s">
        <v>1057</v>
      </c>
      <c r="B469" t="s">
        <v>1058</v>
      </c>
      <c r="C469" t="s">
        <v>10309</v>
      </c>
      <c r="D469" t="s">
        <v>1059</v>
      </c>
      <c r="E469">
        <v>12906.893384999599</v>
      </c>
      <c r="F469">
        <v>100</v>
      </c>
      <c r="G469">
        <v>-29.818642361075</v>
      </c>
      <c r="I469">
        <v>-13.057334198232001</v>
      </c>
      <c r="M469">
        <v>50</v>
      </c>
      <c r="N469">
        <v>1</v>
      </c>
      <c r="O469">
        <v>0</v>
      </c>
      <c r="P469">
        <v>0</v>
      </c>
    </row>
    <row r="470" spans="1:17" x14ac:dyDescent="0.3">
      <c r="A470" t="s">
        <v>1060</v>
      </c>
      <c r="B470" t="s">
        <v>1061</v>
      </c>
      <c r="C470" t="s">
        <v>10297</v>
      </c>
      <c r="D470" t="s">
        <v>364</v>
      </c>
      <c r="E470">
        <v>12890.02928128</v>
      </c>
      <c r="F470">
        <v>371.2</v>
      </c>
      <c r="G470">
        <v>87.8939676095994</v>
      </c>
      <c r="H470">
        <v>22.467197765142799</v>
      </c>
      <c r="I470">
        <v>92.195637878074194</v>
      </c>
      <c r="J470">
        <v>7.8098789591451601</v>
      </c>
      <c r="K470">
        <v>293.773664383717</v>
      </c>
      <c r="L470">
        <v>231.39861261387901</v>
      </c>
      <c r="M470">
        <v>84.618149190718896</v>
      </c>
      <c r="N470">
        <v>0.84474825369824602</v>
      </c>
      <c r="O470">
        <v>1.49515086206897</v>
      </c>
      <c r="P470">
        <v>153.206002728512</v>
      </c>
      <c r="Q470">
        <v>0.187616173598772</v>
      </c>
    </row>
    <row r="471" spans="1:17" x14ac:dyDescent="0.3">
      <c r="A471" t="s">
        <v>1062</v>
      </c>
      <c r="B471" t="s">
        <v>1063</v>
      </c>
      <c r="C471" t="s">
        <v>10306</v>
      </c>
      <c r="D471" t="s">
        <v>402</v>
      </c>
      <c r="E471">
        <v>12788.51181955</v>
      </c>
      <c r="F471">
        <v>274.55</v>
      </c>
      <c r="G471">
        <v>88.0781830357503</v>
      </c>
      <c r="H471">
        <v>-3.7252187600411202</v>
      </c>
      <c r="I471">
        <v>2.39682896408919</v>
      </c>
      <c r="J471">
        <v>-0.51829829629764002</v>
      </c>
      <c r="K471">
        <v>270.781302679291</v>
      </c>
      <c r="L471">
        <v>225.273791782112</v>
      </c>
      <c r="M471">
        <v>52.933687162240702</v>
      </c>
      <c r="N471">
        <v>0.58173518465010998</v>
      </c>
      <c r="O471">
        <v>39.938080495355997</v>
      </c>
      <c r="P471">
        <v>119.81585268214501</v>
      </c>
      <c r="Q471">
        <v>0.120555093988926</v>
      </c>
    </row>
    <row r="472" spans="1:17" x14ac:dyDescent="0.3">
      <c r="A472" t="s">
        <v>1064</v>
      </c>
      <c r="B472" t="s">
        <v>1065</v>
      </c>
      <c r="C472" t="s">
        <v>10304</v>
      </c>
      <c r="D472" t="s">
        <v>779</v>
      </c>
      <c r="E472">
        <v>12710.640660200001</v>
      </c>
      <c r="F472">
        <v>9773</v>
      </c>
      <c r="G472">
        <v>-25.136715605218601</v>
      </c>
      <c r="H472">
        <v>10.2724156746742</v>
      </c>
      <c r="I472">
        <v>16.427535164214198</v>
      </c>
      <c r="J472">
        <v>-5.35104297028023</v>
      </c>
      <c r="K472">
        <v>9122.8798378091997</v>
      </c>
      <c r="L472">
        <v>8164.4119520100403</v>
      </c>
      <c r="M472">
        <v>50.396980655000903</v>
      </c>
      <c r="N472">
        <v>0.88268639787044401</v>
      </c>
      <c r="O472">
        <v>10.4057096081039</v>
      </c>
      <c r="P472">
        <v>48.273455516446099</v>
      </c>
      <c r="Q472">
        <v>8.9928741935281997E-2</v>
      </c>
    </row>
    <row r="473" spans="1:17" x14ac:dyDescent="0.3">
      <c r="A473" t="s">
        <v>1066</v>
      </c>
      <c r="B473" t="s">
        <v>1067</v>
      </c>
      <c r="C473" t="s">
        <v>10299</v>
      </c>
      <c r="D473" t="s">
        <v>51</v>
      </c>
      <c r="E473">
        <v>12671.91525824</v>
      </c>
      <c r="F473">
        <v>1034.2</v>
      </c>
      <c r="G473">
        <v>37.853212373036499</v>
      </c>
      <c r="H473">
        <v>18.996477249930699</v>
      </c>
      <c r="I473">
        <v>3.1122810783756099</v>
      </c>
      <c r="J473">
        <v>4.6734430053966003</v>
      </c>
      <c r="K473">
        <v>915.54222578331996</v>
      </c>
      <c r="L473">
        <v>805.84966123302297</v>
      </c>
      <c r="M473">
        <v>72.933645454006296</v>
      </c>
      <c r="N473">
        <v>1.17363419179017</v>
      </c>
      <c r="O473">
        <v>2.8524463353316598</v>
      </c>
      <c r="P473">
        <v>69.360517481372298</v>
      </c>
      <c r="Q473">
        <v>3.2932759566078003E-2</v>
      </c>
    </row>
    <row r="474" spans="1:17" x14ac:dyDescent="0.3">
      <c r="A474" t="s">
        <v>1068</v>
      </c>
      <c r="B474" t="s">
        <v>1069</v>
      </c>
      <c r="C474" t="s">
        <v>10294</v>
      </c>
      <c r="D474" t="s">
        <v>294</v>
      </c>
      <c r="E474">
        <v>12613.679466600001</v>
      </c>
      <c r="F474">
        <v>938.1</v>
      </c>
      <c r="G474">
        <v>-32.505364352776297</v>
      </c>
      <c r="H474">
        <v>-4.1886875586198302</v>
      </c>
      <c r="I474">
        <v>-18.160768521230398</v>
      </c>
      <c r="J474">
        <v>-1.4918073504199401</v>
      </c>
      <c r="K474">
        <v>936.32296774136501</v>
      </c>
      <c r="L474">
        <v>945.525247292686</v>
      </c>
      <c r="M474">
        <v>56.836981937467201</v>
      </c>
      <c r="N474">
        <v>0.68327614739078002</v>
      </c>
      <c r="O474">
        <v>33.034857691077697</v>
      </c>
      <c r="P474">
        <v>19.953967137650999</v>
      </c>
      <c r="Q474">
        <v>1.67409702173E-3</v>
      </c>
    </row>
    <row r="475" spans="1:17" x14ac:dyDescent="0.3">
      <c r="A475" t="s">
        <v>1070</v>
      </c>
      <c r="B475" t="s">
        <v>1071</v>
      </c>
      <c r="C475" t="s">
        <v>10299</v>
      </c>
      <c r="D475" t="s">
        <v>283</v>
      </c>
      <c r="E475">
        <v>12539.6005820399</v>
      </c>
      <c r="F475">
        <v>1234.8</v>
      </c>
      <c r="G475">
        <v>-10.7960388621112</v>
      </c>
      <c r="H475">
        <v>5.3524109365178703</v>
      </c>
      <c r="I475">
        <v>-17.5843377162279</v>
      </c>
      <c r="J475">
        <v>1.4467744219206899</v>
      </c>
      <c r="K475">
        <v>1225.3690069378599</v>
      </c>
      <c r="L475">
        <v>1204.00824832937</v>
      </c>
      <c r="M475">
        <v>63.546289558979304</v>
      </c>
      <c r="N475">
        <v>0.79155633611119203</v>
      </c>
      <c r="O475">
        <v>33.543893747975297</v>
      </c>
      <c r="P475">
        <v>24.356714839619201</v>
      </c>
      <c r="Q475">
        <v>0.118220313879185</v>
      </c>
    </row>
    <row r="476" spans="1:17" x14ac:dyDescent="0.3">
      <c r="A476" t="s">
        <v>1072</v>
      </c>
      <c r="B476" t="s">
        <v>1073</v>
      </c>
      <c r="C476" t="s">
        <v>10300</v>
      </c>
      <c r="D476" t="s">
        <v>101</v>
      </c>
      <c r="E476">
        <v>12466.441606312999</v>
      </c>
      <c r="F476">
        <v>18.190000000000001</v>
      </c>
      <c r="G476">
        <v>94.749258873492806</v>
      </c>
      <c r="H476">
        <v>-3.4898271313631199</v>
      </c>
      <c r="I476">
        <v>-17.571769893770099</v>
      </c>
      <c r="J476">
        <v>1.4507328292122099</v>
      </c>
      <c r="K476">
        <v>18.583238746886298</v>
      </c>
      <c r="L476">
        <v>16.750565154218599</v>
      </c>
      <c r="M476">
        <v>47.3713502157131</v>
      </c>
      <c r="N476">
        <v>0.79149195442554499</v>
      </c>
      <c r="O476">
        <v>31.940626717976901</v>
      </c>
      <c r="P476">
        <v>139.34210526315701</v>
      </c>
      <c r="Q476">
        <v>0.137399834988574</v>
      </c>
    </row>
    <row r="477" spans="1:17" x14ac:dyDescent="0.3">
      <c r="A477" t="s">
        <v>1074</v>
      </c>
      <c r="B477" t="s">
        <v>1075</v>
      </c>
      <c r="C477" t="s">
        <v>10295</v>
      </c>
      <c r="D477" t="s">
        <v>24</v>
      </c>
      <c r="E477">
        <v>12433.659252448</v>
      </c>
      <c r="F477">
        <v>167.87</v>
      </c>
      <c r="G477">
        <v>4.8544422759084904</v>
      </c>
      <c r="H477">
        <v>4.6622610661330803</v>
      </c>
      <c r="I477">
        <v>11.475306751322799</v>
      </c>
      <c r="J477">
        <v>-1.1221001059878399</v>
      </c>
      <c r="K477">
        <v>162.46718122082001</v>
      </c>
      <c r="L477">
        <v>151.95329750374901</v>
      </c>
      <c r="M477">
        <v>56.709333212057601</v>
      </c>
      <c r="N477">
        <v>0.36879742889126399</v>
      </c>
      <c r="O477">
        <v>5.3315065229046104</v>
      </c>
      <c r="P477">
        <v>39.833402748854603</v>
      </c>
      <c r="Q477">
        <v>-1.9371096285577E-2</v>
      </c>
    </row>
    <row r="478" spans="1:17" x14ac:dyDescent="0.3">
      <c r="A478" t="s">
        <v>1076</v>
      </c>
      <c r="B478" t="s">
        <v>1077</v>
      </c>
      <c r="C478" t="s">
        <v>10302</v>
      </c>
      <c r="D478" t="s">
        <v>127</v>
      </c>
      <c r="E478">
        <v>12305.1539484</v>
      </c>
      <c r="F478">
        <v>349.2</v>
      </c>
      <c r="G478">
        <v>36.427489512288403</v>
      </c>
      <c r="H478">
        <v>24.117059954901901</v>
      </c>
      <c r="I478">
        <v>51.4656339996477</v>
      </c>
      <c r="J478">
        <v>1.3362370625425399</v>
      </c>
      <c r="K478">
        <v>281.95871774649402</v>
      </c>
      <c r="L478">
        <v>241.04124889352499</v>
      </c>
      <c r="M478">
        <v>80.773406174104593</v>
      </c>
      <c r="N478">
        <v>2.7485682423670599</v>
      </c>
      <c r="O478">
        <v>2.1620847651775401</v>
      </c>
      <c r="P478">
        <v>93.730929264909804</v>
      </c>
      <c r="Q478">
        <v>0.16447226893008801</v>
      </c>
    </row>
    <row r="479" spans="1:17" x14ac:dyDescent="0.3">
      <c r="A479" t="s">
        <v>1078</v>
      </c>
      <c r="B479" t="s">
        <v>1079</v>
      </c>
      <c r="C479" t="s">
        <v>10299</v>
      </c>
      <c r="D479" t="s">
        <v>51</v>
      </c>
      <c r="E479">
        <v>12105.839082029999</v>
      </c>
      <c r="F479">
        <v>1316.45</v>
      </c>
      <c r="G479">
        <v>170.60353929113799</v>
      </c>
      <c r="H479">
        <v>30.221039959045701</v>
      </c>
      <c r="I479">
        <v>52.014766115247497</v>
      </c>
      <c r="J479">
        <v>-3.1400572813766101</v>
      </c>
      <c r="K479">
        <v>1074.40316132357</v>
      </c>
      <c r="L479">
        <v>839.99326483736604</v>
      </c>
      <c r="M479">
        <v>75.059812482373601</v>
      </c>
      <c r="N479">
        <v>1.2590018418569899</v>
      </c>
      <c r="O479">
        <v>2.3624140681377899</v>
      </c>
      <c r="P479">
        <v>203.539312889093</v>
      </c>
      <c r="Q479">
        <v>8.2058279758611005E-2</v>
      </c>
    </row>
    <row r="480" spans="1:17" x14ac:dyDescent="0.3">
      <c r="A480" t="s">
        <v>1080</v>
      </c>
      <c r="B480" t="s">
        <v>1081</v>
      </c>
      <c r="C480" t="s">
        <v>6655</v>
      </c>
      <c r="D480" t="s">
        <v>80</v>
      </c>
      <c r="E480">
        <v>12082.59265599</v>
      </c>
      <c r="F480">
        <v>338.3</v>
      </c>
      <c r="G480">
        <v>-30.304007856000698</v>
      </c>
      <c r="H480">
        <v>-1.8504493832503599</v>
      </c>
      <c r="I480">
        <v>-13.1901755266453</v>
      </c>
      <c r="J480">
        <v>1.4347706454440301</v>
      </c>
      <c r="K480">
        <v>341.155174719971</v>
      </c>
      <c r="L480">
        <v>342.03210021468902</v>
      </c>
      <c r="M480">
        <v>49.124314439482497</v>
      </c>
      <c r="N480">
        <v>0.59656460137928802</v>
      </c>
      <c r="O480">
        <v>17.647058823529399</v>
      </c>
      <c r="P480">
        <v>16.134569172674201</v>
      </c>
      <c r="Q480">
        <v>-0.114055135198084</v>
      </c>
    </row>
    <row r="481" spans="1:17" x14ac:dyDescent="0.3">
      <c r="A481" t="s">
        <v>1082</v>
      </c>
      <c r="B481" t="s">
        <v>1083</v>
      </c>
      <c r="C481" t="s">
        <v>10295</v>
      </c>
      <c r="D481" t="s">
        <v>24</v>
      </c>
      <c r="E481">
        <v>12050.239692609</v>
      </c>
      <c r="F481">
        <v>109.43</v>
      </c>
      <c r="G481">
        <v>-4.8985510368741201</v>
      </c>
      <c r="H481">
        <v>0.89379771810777497</v>
      </c>
      <c r="I481">
        <v>-35.1712132017907</v>
      </c>
      <c r="J481">
        <v>-1.4733155789046899</v>
      </c>
      <c r="K481">
        <v>113.98179657591</v>
      </c>
      <c r="L481">
        <v>115.933887015971</v>
      </c>
      <c r="M481">
        <v>41.596302128363099</v>
      </c>
      <c r="N481">
        <v>0.46497995517934898</v>
      </c>
      <c r="O481">
        <v>39.358494014438399</v>
      </c>
      <c r="P481">
        <v>29.0448113207547</v>
      </c>
      <c r="Q481">
        <v>0.119471242850343</v>
      </c>
    </row>
    <row r="482" spans="1:17" x14ac:dyDescent="0.3">
      <c r="A482" t="s">
        <v>1084</v>
      </c>
      <c r="B482" t="s">
        <v>1085</v>
      </c>
      <c r="C482" t="s">
        <v>10298</v>
      </c>
      <c r="D482" t="s">
        <v>46</v>
      </c>
      <c r="E482">
        <v>12033.32720593</v>
      </c>
      <c r="F482">
        <v>214.1</v>
      </c>
      <c r="G482">
        <v>6.3339808503716704</v>
      </c>
      <c r="H482">
        <v>-16.940178788416802</v>
      </c>
      <c r="I482">
        <v>-14.0515538514112</v>
      </c>
      <c r="J482">
        <v>-2.6792301773957199</v>
      </c>
      <c r="K482">
        <v>240.67906060934001</v>
      </c>
      <c r="L482">
        <v>216.56576115425801</v>
      </c>
      <c r="M482">
        <v>27.259663607416599</v>
      </c>
      <c r="N482">
        <v>0.48826470786565102</v>
      </c>
      <c r="O482">
        <v>41.943017281644003</v>
      </c>
      <c r="P482">
        <v>83.855732073851399</v>
      </c>
      <c r="Q482">
        <v>0.11679366971401201</v>
      </c>
    </row>
    <row r="483" spans="1:17" x14ac:dyDescent="0.3">
      <c r="A483" t="s">
        <v>1086</v>
      </c>
      <c r="B483" t="s">
        <v>1087</v>
      </c>
      <c r="C483" t="s">
        <v>10294</v>
      </c>
      <c r="D483" t="s">
        <v>21</v>
      </c>
      <c r="E483">
        <v>12026.16891531</v>
      </c>
      <c r="F483">
        <v>804.15</v>
      </c>
      <c r="G483">
        <v>-40.299550743575303</v>
      </c>
      <c r="H483">
        <v>-4.1021703132360203</v>
      </c>
      <c r="I483">
        <v>-16.723102392302099</v>
      </c>
      <c r="J483">
        <v>0.92272126441135105</v>
      </c>
      <c r="K483">
        <v>805.097530578293</v>
      </c>
      <c r="L483">
        <v>834.01974642909204</v>
      </c>
      <c r="M483">
        <v>63.186376241565902</v>
      </c>
      <c r="N483">
        <v>0.52759097763566898</v>
      </c>
      <c r="O483">
        <v>20.6242616427283</v>
      </c>
      <c r="P483">
        <v>8.5222672064777196</v>
      </c>
      <c r="Q483">
        <v>-0.16041883864648901</v>
      </c>
    </row>
    <row r="484" spans="1:17" x14ac:dyDescent="0.3">
      <c r="A484" t="s">
        <v>1088</v>
      </c>
      <c r="B484" t="s">
        <v>1089</v>
      </c>
      <c r="C484" t="s">
        <v>10300</v>
      </c>
      <c r="D484" t="s">
        <v>101</v>
      </c>
      <c r="E484">
        <v>11927.632820610001</v>
      </c>
      <c r="F484">
        <v>908.7</v>
      </c>
      <c r="G484">
        <v>159.48412745745401</v>
      </c>
      <c r="H484">
        <v>-4.8495643465888003</v>
      </c>
      <c r="I484">
        <v>-10.6945529315109</v>
      </c>
      <c r="J484">
        <v>-12.226710500405</v>
      </c>
      <c r="K484">
        <v>952.417854836483</v>
      </c>
      <c r="L484">
        <v>768.18307400498497</v>
      </c>
      <c r="M484">
        <v>31.3695018047821</v>
      </c>
      <c r="N484">
        <v>0.93314957485588002</v>
      </c>
      <c r="O484">
        <v>23.032904148783899</v>
      </c>
      <c r="P484">
        <v>255.88772845953</v>
      </c>
      <c r="Q484">
        <v>0.30710903636759501</v>
      </c>
    </row>
    <row r="485" spans="1:17" x14ac:dyDescent="0.3">
      <c r="A485" t="s">
        <v>1090</v>
      </c>
      <c r="B485" t="s">
        <v>1091</v>
      </c>
      <c r="C485" t="s">
        <v>10298</v>
      </c>
      <c r="D485" t="s">
        <v>46</v>
      </c>
      <c r="E485">
        <v>11879.046035325</v>
      </c>
      <c r="F485">
        <v>463.05</v>
      </c>
      <c r="G485">
        <v>14.0527262889171</v>
      </c>
      <c r="H485">
        <v>-9.7630622208960407</v>
      </c>
      <c r="I485">
        <v>-9.4667301713864305</v>
      </c>
      <c r="J485">
        <v>-1.0573931791889599</v>
      </c>
      <c r="K485">
        <v>482.295680038824</v>
      </c>
      <c r="L485">
        <v>439.60957791732898</v>
      </c>
      <c r="M485">
        <v>39.306471700080102</v>
      </c>
      <c r="N485">
        <v>0.65312668713477295</v>
      </c>
      <c r="O485">
        <v>24.133462908973002</v>
      </c>
      <c r="P485">
        <v>49.322799097065399</v>
      </c>
      <c r="Q485">
        <v>9.9267037354109997E-3</v>
      </c>
    </row>
    <row r="486" spans="1:17" x14ac:dyDescent="0.3">
      <c r="A486" t="s">
        <v>1092</v>
      </c>
      <c r="B486" t="s">
        <v>1093</v>
      </c>
      <c r="C486" t="s">
        <v>10302</v>
      </c>
      <c r="D486" t="s">
        <v>136</v>
      </c>
      <c r="E486">
        <v>11737.38</v>
      </c>
      <c r="F486">
        <v>369.1</v>
      </c>
      <c r="G486">
        <v>16.070685702165999</v>
      </c>
      <c r="H486">
        <v>-10.208283913790201</v>
      </c>
      <c r="I486">
        <v>-21.786315404958</v>
      </c>
      <c r="J486">
        <v>1.2500350396460001E-2</v>
      </c>
      <c r="K486">
        <v>386.56833059977203</v>
      </c>
      <c r="L486">
        <v>374.31347124502298</v>
      </c>
      <c r="M486">
        <v>43.443667723356299</v>
      </c>
      <c r="N486">
        <v>0.46447456343921301</v>
      </c>
      <c r="O486">
        <v>37.090219452722799</v>
      </c>
      <c r="P486">
        <v>61.850471387853503</v>
      </c>
      <c r="Q486">
        <v>0.15250363849825499</v>
      </c>
    </row>
    <row r="487" spans="1:17" x14ac:dyDescent="0.3">
      <c r="A487" t="s">
        <v>1094</v>
      </c>
      <c r="B487" t="s">
        <v>1095</v>
      </c>
      <c r="C487" t="s">
        <v>10309</v>
      </c>
      <c r="D487" t="s">
        <v>412</v>
      </c>
      <c r="E487">
        <v>11722.707900359999</v>
      </c>
      <c r="F487">
        <v>10377.450000000001</v>
      </c>
      <c r="G487">
        <v>82.342829279190596</v>
      </c>
      <c r="H487">
        <v>10.387614380533501</v>
      </c>
      <c r="I487">
        <v>-7.2119696406632396</v>
      </c>
      <c r="J487">
        <v>2.6484631107060901</v>
      </c>
      <c r="K487">
        <v>9200.0353321731891</v>
      </c>
      <c r="L487">
        <v>8218.1961776623903</v>
      </c>
      <c r="M487">
        <v>79.465602415472205</v>
      </c>
      <c r="N487">
        <v>2.1207041223106402</v>
      </c>
      <c r="O487">
        <v>0.110817204611923</v>
      </c>
      <c r="P487">
        <v>112.870769230769</v>
      </c>
      <c r="Q487">
        <v>0.164402076944729</v>
      </c>
    </row>
    <row r="488" spans="1:17" x14ac:dyDescent="0.3">
      <c r="A488" t="s">
        <v>1096</v>
      </c>
      <c r="B488" t="s">
        <v>1097</v>
      </c>
      <c r="C488" t="s">
        <v>10306</v>
      </c>
      <c r="D488" t="s">
        <v>1098</v>
      </c>
      <c r="E488">
        <v>11611.38109375</v>
      </c>
      <c r="F488">
        <v>781.25</v>
      </c>
      <c r="G488">
        <v>53.251070585614997</v>
      </c>
      <c r="H488">
        <v>1.5350415112617599</v>
      </c>
      <c r="I488">
        <v>33.216771774432203</v>
      </c>
      <c r="J488">
        <v>1.3176353108141099</v>
      </c>
      <c r="K488">
        <v>668.89229068617203</v>
      </c>
      <c r="L488">
        <v>581.23786578836302</v>
      </c>
      <c r="M488">
        <v>83.857675615939101</v>
      </c>
      <c r="N488">
        <v>1.44140795508538</v>
      </c>
      <c r="O488">
        <v>2.0159999999999898</v>
      </c>
      <c r="P488">
        <v>95.141750967902993</v>
      </c>
      <c r="Q488">
        <v>-4.8602856608650997E-2</v>
      </c>
    </row>
    <row r="489" spans="1:17" x14ac:dyDescent="0.3">
      <c r="A489" t="s">
        <v>1099</v>
      </c>
      <c r="B489" t="s">
        <v>1100</v>
      </c>
      <c r="C489" t="s">
        <v>10308</v>
      </c>
      <c r="D489" t="s">
        <v>564</v>
      </c>
      <c r="E489">
        <v>11587.54486566</v>
      </c>
      <c r="F489">
        <v>874.2</v>
      </c>
      <c r="G489">
        <v>-46.123094251931903</v>
      </c>
      <c r="H489">
        <v>-2.57724011778329</v>
      </c>
      <c r="I489">
        <v>-11.917749539239701</v>
      </c>
      <c r="J489">
        <v>-1.7822660559605701</v>
      </c>
      <c r="K489">
        <v>885.74029594155195</v>
      </c>
      <c r="L489">
        <v>876.45806596700299</v>
      </c>
      <c r="M489">
        <v>34.810119530480002</v>
      </c>
      <c r="N489">
        <v>0.79970164186697201</v>
      </c>
      <c r="O489">
        <v>21.4824982841455</v>
      </c>
      <c r="P489">
        <v>14.79220011818</v>
      </c>
      <c r="Q489">
        <v>-2.4978067619684002E-2</v>
      </c>
    </row>
    <row r="490" spans="1:17" x14ac:dyDescent="0.3">
      <c r="A490" t="s">
        <v>1101</v>
      </c>
      <c r="B490" t="s">
        <v>1102</v>
      </c>
      <c r="C490" t="s">
        <v>10304</v>
      </c>
      <c r="D490" t="s">
        <v>473</v>
      </c>
      <c r="E490">
        <v>11556.299813219999</v>
      </c>
      <c r="F490">
        <v>2365.15</v>
      </c>
      <c r="G490">
        <v>-0.59489183178301597</v>
      </c>
      <c r="H490">
        <v>10.523386149182899</v>
      </c>
      <c r="I490">
        <v>6.1688787822342102</v>
      </c>
      <c r="J490">
        <v>-1.8874207384985899</v>
      </c>
      <c r="K490">
        <v>2193.78169194975</v>
      </c>
      <c r="L490">
        <v>2004.0292885666399</v>
      </c>
      <c r="M490">
        <v>61.385372485007998</v>
      </c>
      <c r="N490">
        <v>1.10901993329329</v>
      </c>
      <c r="O490">
        <v>3.91307105257594</v>
      </c>
      <c r="P490">
        <v>43.4641514011889</v>
      </c>
      <c r="Q490">
        <v>0.198558865703299</v>
      </c>
    </row>
    <row r="491" spans="1:17" x14ac:dyDescent="0.3">
      <c r="A491" t="s">
        <v>1103</v>
      </c>
      <c r="B491" t="s">
        <v>1104</v>
      </c>
      <c r="C491" t="s">
        <v>10309</v>
      </c>
      <c r="D491" t="s">
        <v>95</v>
      </c>
      <c r="E491">
        <v>11516.9498752</v>
      </c>
      <c r="F491">
        <v>92.19</v>
      </c>
      <c r="G491">
        <v>-46.3434522125781</v>
      </c>
      <c r="H491">
        <v>-3.75848706199133</v>
      </c>
      <c r="I491">
        <v>-17.780360242051799</v>
      </c>
      <c r="J491">
        <v>-2.1247684641806401</v>
      </c>
      <c r="K491">
        <v>94.7491034489002</v>
      </c>
      <c r="L491">
        <v>98.594019842260906</v>
      </c>
      <c r="M491">
        <v>13.715137464591701</v>
      </c>
      <c r="N491">
        <v>0.80410709247578505</v>
      </c>
      <c r="O491">
        <v>22.149907799110501</v>
      </c>
      <c r="P491">
        <v>1.4191419141914099</v>
      </c>
    </row>
    <row r="492" spans="1:17" x14ac:dyDescent="0.3">
      <c r="A492" t="s">
        <v>1105</v>
      </c>
      <c r="B492" t="s">
        <v>1106</v>
      </c>
      <c r="C492" t="s">
        <v>10301</v>
      </c>
      <c r="D492" t="s">
        <v>405</v>
      </c>
      <c r="E492">
        <v>11485.19687202</v>
      </c>
      <c r="F492">
        <v>2839.35</v>
      </c>
      <c r="G492">
        <v>-3.94140076774277</v>
      </c>
      <c r="H492">
        <v>8.0749736409246395</v>
      </c>
      <c r="I492">
        <v>-14.453385664607</v>
      </c>
      <c r="J492">
        <v>4.8364955226617896</v>
      </c>
      <c r="K492">
        <v>2659.2523797246099</v>
      </c>
      <c r="L492">
        <v>2500.21189244274</v>
      </c>
      <c r="M492">
        <v>64.963069860102394</v>
      </c>
      <c r="N492">
        <v>0.85003559781505</v>
      </c>
      <c r="O492">
        <v>5.6033951432546001</v>
      </c>
      <c r="P492">
        <v>38.077175578087299</v>
      </c>
      <c r="Q492">
        <v>7.9587086453003997E-2</v>
      </c>
    </row>
    <row r="493" spans="1:17" x14ac:dyDescent="0.3">
      <c r="A493" t="s">
        <v>1107</v>
      </c>
      <c r="B493" t="s">
        <v>1108</v>
      </c>
      <c r="C493" t="s">
        <v>10303</v>
      </c>
      <c r="D493" t="s">
        <v>908</v>
      </c>
      <c r="E493">
        <v>11417.178709872</v>
      </c>
      <c r="F493">
        <v>82.68</v>
      </c>
      <c r="G493">
        <v>13.2263403378868</v>
      </c>
      <c r="H493">
        <v>6.8178019744446798</v>
      </c>
      <c r="I493">
        <v>-12.2280659055491</v>
      </c>
      <c r="J493">
        <v>0.59365134670143904</v>
      </c>
      <c r="K493">
        <v>78.672612828921501</v>
      </c>
      <c r="L493">
        <v>73.588189268489799</v>
      </c>
      <c r="M493">
        <v>61.052926982652203</v>
      </c>
      <c r="N493">
        <v>2.7666706591766799</v>
      </c>
      <c r="O493">
        <v>14.7194000967585</v>
      </c>
      <c r="P493">
        <v>71.180124223602505</v>
      </c>
      <c r="Q493">
        <v>6.0407264332677998E-2</v>
      </c>
    </row>
    <row r="494" spans="1:17" x14ac:dyDescent="0.3">
      <c r="A494" t="s">
        <v>1109</v>
      </c>
      <c r="B494" t="s">
        <v>1110</v>
      </c>
      <c r="C494" t="s">
        <v>10309</v>
      </c>
      <c r="D494" t="s">
        <v>127</v>
      </c>
      <c r="E494">
        <v>11416.140059014901</v>
      </c>
      <c r="F494">
        <v>694.55</v>
      </c>
      <c r="G494">
        <v>16.9606607012269</v>
      </c>
      <c r="H494">
        <v>-10.115735353792401</v>
      </c>
      <c r="I494">
        <v>11.6038880937898</v>
      </c>
      <c r="J494">
        <v>0.10158663525754499</v>
      </c>
      <c r="K494">
        <v>724.50478134488401</v>
      </c>
      <c r="L494">
        <v>630.18205564190202</v>
      </c>
      <c r="M494">
        <v>30.911486068882699</v>
      </c>
      <c r="N494">
        <v>0.76650552270854799</v>
      </c>
      <c r="O494">
        <v>19.501835720970401</v>
      </c>
      <c r="P494">
        <v>73.637499999999903</v>
      </c>
      <c r="Q494">
        <v>0.12356835543674299</v>
      </c>
    </row>
    <row r="495" spans="1:17" x14ac:dyDescent="0.3">
      <c r="A495" t="s">
        <v>1111</v>
      </c>
      <c r="B495" t="s">
        <v>1112</v>
      </c>
      <c r="C495" t="s">
        <v>10297</v>
      </c>
      <c r="D495" t="s">
        <v>995</v>
      </c>
      <c r="E495">
        <v>11380.67491045</v>
      </c>
      <c r="F495">
        <v>564.1</v>
      </c>
      <c r="G495">
        <v>14.9708853596641</v>
      </c>
      <c r="H495">
        <v>25.372968459375599</v>
      </c>
      <c r="I495">
        <v>37.3292293848124</v>
      </c>
      <c r="J495">
        <v>5.11167333797881</v>
      </c>
      <c r="K495">
        <v>475.913919020577</v>
      </c>
      <c r="L495">
        <v>422.84702878260202</v>
      </c>
      <c r="M495">
        <v>70.334996315204805</v>
      </c>
      <c r="N495">
        <v>1.4694885089287999</v>
      </c>
      <c r="O495">
        <v>3.7759262542102299</v>
      </c>
      <c r="P495">
        <v>64.221251819505099</v>
      </c>
      <c r="Q495">
        <v>3.4772822569878001E-2</v>
      </c>
    </row>
    <row r="496" spans="1:17" x14ac:dyDescent="0.3">
      <c r="A496" t="s">
        <v>1113</v>
      </c>
      <c r="B496" t="s">
        <v>1114</v>
      </c>
      <c r="C496" t="s">
        <v>10294</v>
      </c>
      <c r="D496" t="s">
        <v>294</v>
      </c>
      <c r="E496">
        <v>11362.163247549999</v>
      </c>
      <c r="F496">
        <v>2088.5</v>
      </c>
      <c r="G496">
        <v>-11.244821144394599</v>
      </c>
      <c r="H496">
        <v>-13.0223304259101</v>
      </c>
      <c r="I496">
        <v>3.0962766579732501</v>
      </c>
      <c r="J496">
        <v>-5.9992682930970398</v>
      </c>
      <c r="K496">
        <v>2222.2648522526802</v>
      </c>
      <c r="L496">
        <v>2018.7996611884801</v>
      </c>
      <c r="M496">
        <v>34.017374311264803</v>
      </c>
      <c r="N496">
        <v>0.57397649443934895</v>
      </c>
      <c r="O496">
        <v>31.570505147234801</v>
      </c>
      <c r="P496">
        <v>30.53125</v>
      </c>
      <c r="Q496">
        <v>3.2541363279267002E-2</v>
      </c>
    </row>
    <row r="497" spans="1:17" x14ac:dyDescent="0.3">
      <c r="A497" t="s">
        <v>1115</v>
      </c>
      <c r="B497" t="s">
        <v>1116</v>
      </c>
      <c r="C497" t="s">
        <v>10295</v>
      </c>
      <c r="D497" t="s">
        <v>552</v>
      </c>
      <c r="E497">
        <v>11349.391844375001</v>
      </c>
      <c r="F497">
        <v>852.35</v>
      </c>
      <c r="G497">
        <v>-15.186136140915</v>
      </c>
      <c r="H497">
        <v>0.63948771286505202</v>
      </c>
      <c r="I497">
        <v>-6.4202767729849697</v>
      </c>
      <c r="J497">
        <v>-0.27778844402027703</v>
      </c>
      <c r="K497">
        <v>831.79025264979498</v>
      </c>
      <c r="L497">
        <v>790.507259410953</v>
      </c>
      <c r="M497">
        <v>66.405552258036593</v>
      </c>
      <c r="N497">
        <v>0.46113476270999898</v>
      </c>
      <c r="O497">
        <v>10.048688918871299</v>
      </c>
      <c r="P497">
        <v>25.345588235294102</v>
      </c>
      <c r="Q497">
        <v>3.0057639982247E-2</v>
      </c>
    </row>
    <row r="498" spans="1:17" x14ac:dyDescent="0.3">
      <c r="A498" t="s">
        <v>1117</v>
      </c>
      <c r="B498" t="s">
        <v>1118</v>
      </c>
      <c r="C498" t="s">
        <v>6655</v>
      </c>
      <c r="D498" t="s">
        <v>80</v>
      </c>
      <c r="E498">
        <v>11336.03961258</v>
      </c>
      <c r="F498">
        <v>365.8</v>
      </c>
      <c r="G498">
        <v>22.7569572218238</v>
      </c>
      <c r="H498">
        <v>5.0443978536151004E-3</v>
      </c>
      <c r="I498">
        <v>39.933046395661698</v>
      </c>
      <c r="J498">
        <v>-1.11094121694153</v>
      </c>
      <c r="K498">
        <v>326.23905405502597</v>
      </c>
      <c r="L498">
        <v>264.33401961204697</v>
      </c>
      <c r="M498">
        <v>55.135361768881999</v>
      </c>
      <c r="N498">
        <v>0.106701548617625</v>
      </c>
      <c r="O498">
        <v>5.2487698195735399</v>
      </c>
      <c r="P498">
        <v>111.996522747029</v>
      </c>
      <c r="Q498">
        <v>7.5334102708678005E-2</v>
      </c>
    </row>
    <row r="499" spans="1:17" x14ac:dyDescent="0.3">
      <c r="A499" t="s">
        <v>1119</v>
      </c>
      <c r="B499" t="s">
        <v>1120</v>
      </c>
      <c r="C499" t="s">
        <v>10309</v>
      </c>
      <c r="D499" t="s">
        <v>63</v>
      </c>
      <c r="E499">
        <v>11287.576604919999</v>
      </c>
      <c r="F499">
        <v>8566.6</v>
      </c>
      <c r="G499">
        <v>120.978400748051</v>
      </c>
      <c r="H499">
        <v>7.2944355463192299</v>
      </c>
      <c r="I499">
        <v>29.512606055067302</v>
      </c>
      <c r="J499">
        <v>5.9415423156823</v>
      </c>
      <c r="K499">
        <v>8539.2488812703996</v>
      </c>
      <c r="L499">
        <v>6990.61211237519</v>
      </c>
      <c r="M499">
        <v>51.948898776384297</v>
      </c>
      <c r="N499">
        <v>0.79381613094113002</v>
      </c>
      <c r="O499">
        <v>19.975836387831801</v>
      </c>
      <c r="P499">
        <v>169.271389954108</v>
      </c>
      <c r="Q499">
        <v>0.170960049374205</v>
      </c>
    </row>
    <row r="500" spans="1:17" x14ac:dyDescent="0.3">
      <c r="A500" t="s">
        <v>1121</v>
      </c>
      <c r="B500" t="s">
        <v>1122</v>
      </c>
      <c r="C500" t="s">
        <v>10305</v>
      </c>
      <c r="D500" t="s">
        <v>1123</v>
      </c>
      <c r="E500">
        <v>11270.201058069901</v>
      </c>
      <c r="F500">
        <v>1196.3499999999999</v>
      </c>
      <c r="G500">
        <v>-13.7583008787312</v>
      </c>
      <c r="H500">
        <v>-3.7215386737494298</v>
      </c>
      <c r="I500">
        <v>12.517348283136601</v>
      </c>
      <c r="J500">
        <v>-2.2975174986646101</v>
      </c>
      <c r="K500">
        <v>1199.86062053244</v>
      </c>
      <c r="M500">
        <v>35.583975325931398</v>
      </c>
      <c r="N500">
        <v>0.33036646934242098</v>
      </c>
      <c r="O500">
        <v>8.6596731725665705</v>
      </c>
      <c r="P500">
        <v>47.116330545991097</v>
      </c>
    </row>
    <row r="501" spans="1:17" x14ac:dyDescent="0.3">
      <c r="A501" t="s">
        <v>1124</v>
      </c>
      <c r="B501" t="s">
        <v>1125</v>
      </c>
      <c r="C501" t="s">
        <v>10309</v>
      </c>
      <c r="D501" t="s">
        <v>328</v>
      </c>
      <c r="E501">
        <v>11230.027434615</v>
      </c>
      <c r="F501">
        <v>974.55</v>
      </c>
      <c r="G501">
        <v>-32.981362755977997</v>
      </c>
      <c r="H501">
        <v>-3.0020536724005602</v>
      </c>
      <c r="I501">
        <v>-16.009933282079899</v>
      </c>
      <c r="J501">
        <v>-2.8429256852347802</v>
      </c>
      <c r="K501">
        <v>994.027480256481</v>
      </c>
      <c r="L501">
        <v>1000.24218973967</v>
      </c>
      <c r="M501">
        <v>48.772503861381203</v>
      </c>
      <c r="N501">
        <v>1.6117187320625701</v>
      </c>
      <c r="O501">
        <v>17.797958031912099</v>
      </c>
      <c r="P501">
        <v>18.825824544290601</v>
      </c>
      <c r="Q501">
        <v>-4.5594471395657997E-2</v>
      </c>
    </row>
    <row r="502" spans="1:17" x14ac:dyDescent="0.3">
      <c r="A502" t="s">
        <v>1126</v>
      </c>
      <c r="B502" t="s">
        <v>1127</v>
      </c>
      <c r="C502" t="s">
        <v>10306</v>
      </c>
      <c r="D502" t="s">
        <v>92</v>
      </c>
      <c r="E502">
        <v>11228.85878957</v>
      </c>
      <c r="F502">
        <v>232.27</v>
      </c>
      <c r="G502">
        <v>64.549558475745002</v>
      </c>
      <c r="H502">
        <v>6.4582237171195302</v>
      </c>
      <c r="I502">
        <v>1.02419821827087</v>
      </c>
      <c r="J502">
        <v>-1.0633089768319699</v>
      </c>
      <c r="K502">
        <v>221.674765437594</v>
      </c>
      <c r="L502">
        <v>192.79064995494201</v>
      </c>
      <c r="M502">
        <v>55.514296699764898</v>
      </c>
      <c r="N502">
        <v>1.0377324690746399</v>
      </c>
      <c r="O502">
        <v>7.9304257975631698</v>
      </c>
      <c r="P502">
        <v>99.802150537634404</v>
      </c>
      <c r="Q502">
        <v>9.4026074675923998E-2</v>
      </c>
    </row>
    <row r="503" spans="1:17" x14ac:dyDescent="0.3">
      <c r="A503" t="s">
        <v>1128</v>
      </c>
      <c r="B503" t="s">
        <v>1129</v>
      </c>
      <c r="C503" t="s">
        <v>10305</v>
      </c>
      <c r="D503" t="s">
        <v>253</v>
      </c>
      <c r="E503">
        <v>11180.956753139901</v>
      </c>
      <c r="F503">
        <v>1680.45</v>
      </c>
      <c r="G503">
        <v>52.9780507750067</v>
      </c>
      <c r="H503">
        <v>-4.9272020897956601</v>
      </c>
      <c r="I503">
        <v>23.055576866080202</v>
      </c>
      <c r="J503">
        <v>-0.370981698435213</v>
      </c>
      <c r="K503">
        <v>1707.80400759077</v>
      </c>
      <c r="L503">
        <v>1420.1528067335501</v>
      </c>
      <c r="M503">
        <v>34.6531810091723</v>
      </c>
      <c r="N503">
        <v>0.41374977503640298</v>
      </c>
      <c r="O503">
        <v>17.242405308101901</v>
      </c>
      <c r="P503">
        <v>99.649518830937296</v>
      </c>
      <c r="Q503">
        <v>0.12524694973362999</v>
      </c>
    </row>
    <row r="504" spans="1:17" x14ac:dyDescent="0.3">
      <c r="A504" t="s">
        <v>1130</v>
      </c>
      <c r="B504" t="s">
        <v>1131</v>
      </c>
      <c r="C504" t="s">
        <v>10303</v>
      </c>
      <c r="D504" t="s">
        <v>130</v>
      </c>
      <c r="E504">
        <v>11148.355768789999</v>
      </c>
      <c r="F504">
        <v>1310.95</v>
      </c>
      <c r="G504">
        <v>45.9944066565605</v>
      </c>
      <c r="H504">
        <v>0.63912644640934602</v>
      </c>
      <c r="I504">
        <v>28.246896467356699</v>
      </c>
      <c r="J504">
        <v>0.91185159109823699</v>
      </c>
      <c r="K504">
        <v>1173.92759349773</v>
      </c>
      <c r="L504">
        <v>980.40562083823397</v>
      </c>
      <c r="M504">
        <v>58.140803171222302</v>
      </c>
      <c r="N504">
        <v>0.96350336290208005</v>
      </c>
      <c r="O504">
        <v>5.5684808726495998</v>
      </c>
      <c r="P504">
        <v>89.156626506024097</v>
      </c>
      <c r="Q504">
        <v>1.6052644978166001E-2</v>
      </c>
    </row>
    <row r="505" spans="1:17" x14ac:dyDescent="0.3">
      <c r="A505" t="s">
        <v>1132</v>
      </c>
      <c r="B505" t="s">
        <v>1133</v>
      </c>
      <c r="C505" t="s">
        <v>10298</v>
      </c>
      <c r="D505" t="s">
        <v>46</v>
      </c>
      <c r="E505">
        <v>11085.77854542</v>
      </c>
      <c r="F505">
        <v>7012.7</v>
      </c>
      <c r="G505">
        <v>45.503240686001099</v>
      </c>
      <c r="H505">
        <v>6.4531838426073902</v>
      </c>
      <c r="I505">
        <v>21.6119313591051</v>
      </c>
      <c r="J505">
        <v>13.1184845695606</v>
      </c>
      <c r="K505">
        <v>5763.4151940587699</v>
      </c>
      <c r="L505">
        <v>4984.8677252016896</v>
      </c>
      <c r="M505">
        <v>83.673759271134898</v>
      </c>
      <c r="N505">
        <v>2.12633964506175</v>
      </c>
      <c r="O505">
        <v>6.2358292811613296</v>
      </c>
      <c r="P505">
        <v>108.404285353422</v>
      </c>
      <c r="Q505">
        <v>0.23406445684685001</v>
      </c>
    </row>
    <row r="506" spans="1:17" x14ac:dyDescent="0.3">
      <c r="A506" t="s">
        <v>1134</v>
      </c>
      <c r="B506" t="s">
        <v>1135</v>
      </c>
      <c r="C506" t="s">
        <v>10309</v>
      </c>
      <c r="D506" t="s">
        <v>328</v>
      </c>
      <c r="E506">
        <v>11077.94205</v>
      </c>
      <c r="F506">
        <v>1606.5</v>
      </c>
      <c r="G506">
        <v>52.893896734745198</v>
      </c>
      <c r="H506">
        <v>39.193272558695</v>
      </c>
      <c r="I506">
        <v>63.055360386288797</v>
      </c>
      <c r="J506">
        <v>-6.4764130414380601</v>
      </c>
      <c r="K506">
        <v>1351.0658513159301</v>
      </c>
      <c r="L506">
        <v>1093.2779166527901</v>
      </c>
      <c r="M506">
        <v>56.584356860616403</v>
      </c>
      <c r="N506">
        <v>0.70387659617907405</v>
      </c>
      <c r="O506">
        <v>8.8546529723000305</v>
      </c>
      <c r="P506">
        <v>95.914634146341399</v>
      </c>
      <c r="Q506">
        <v>4.3822400813506003E-2</v>
      </c>
    </row>
    <row r="507" spans="1:17" x14ac:dyDescent="0.3">
      <c r="A507" t="s">
        <v>1136</v>
      </c>
      <c r="B507" t="s">
        <v>1137</v>
      </c>
      <c r="C507" t="s">
        <v>10308</v>
      </c>
      <c r="D507" t="s">
        <v>386</v>
      </c>
      <c r="E507">
        <v>10989.626952000001</v>
      </c>
      <c r="F507">
        <v>199.2</v>
      </c>
      <c r="G507">
        <v>33.259540201348102</v>
      </c>
      <c r="H507">
        <v>-6.2159491320704703</v>
      </c>
      <c r="I507">
        <v>23.008239572259701</v>
      </c>
      <c r="J507">
        <v>1.85287188222651</v>
      </c>
      <c r="K507">
        <v>196.64018469993101</v>
      </c>
      <c r="L507">
        <v>166.32017576404499</v>
      </c>
      <c r="M507">
        <v>51.234995855169998</v>
      </c>
      <c r="N507">
        <v>0.31428918293500202</v>
      </c>
      <c r="O507">
        <v>22.991967871485901</v>
      </c>
      <c r="P507">
        <v>69.387755102040799</v>
      </c>
      <c r="Q507">
        <v>0.100639365432276</v>
      </c>
    </row>
    <row r="508" spans="1:17" x14ac:dyDescent="0.3">
      <c r="A508" t="s">
        <v>1138</v>
      </c>
      <c r="B508" t="s">
        <v>1139</v>
      </c>
      <c r="C508" t="s">
        <v>10309</v>
      </c>
      <c r="D508" t="s">
        <v>163</v>
      </c>
      <c r="E508">
        <v>10980.06620772</v>
      </c>
      <c r="F508">
        <v>731.6</v>
      </c>
      <c r="G508">
        <v>465.94682995162799</v>
      </c>
      <c r="H508">
        <v>-1.73025126161377</v>
      </c>
      <c r="I508">
        <v>89.377640898613507</v>
      </c>
      <c r="J508">
        <v>4.6891625154679799</v>
      </c>
      <c r="K508">
        <v>708.98464720148502</v>
      </c>
      <c r="L508">
        <v>519.34463554319905</v>
      </c>
      <c r="M508">
        <v>61.681445163324902</v>
      </c>
      <c r="N508">
        <v>0.36882408159898999</v>
      </c>
      <c r="O508">
        <v>15.595954073264</v>
      </c>
      <c r="P508">
        <v>562.68115942028896</v>
      </c>
      <c r="Q508">
        <v>0.26612503213739802</v>
      </c>
    </row>
    <row r="509" spans="1:17" x14ac:dyDescent="0.3">
      <c r="A509" t="s">
        <v>1140</v>
      </c>
      <c r="B509" t="s">
        <v>1141</v>
      </c>
      <c r="C509" t="s">
        <v>10307</v>
      </c>
      <c r="D509" t="s">
        <v>139</v>
      </c>
      <c r="E509">
        <v>10976.080568543999</v>
      </c>
      <c r="F509">
        <v>203.84</v>
      </c>
      <c r="G509">
        <v>-0.64246999098634905</v>
      </c>
      <c r="H509">
        <v>-0.68838384661818097</v>
      </c>
      <c r="I509">
        <v>-38.6631736142904</v>
      </c>
      <c r="J509">
        <v>1.70575789613522</v>
      </c>
      <c r="K509">
        <v>204.06899923336201</v>
      </c>
      <c r="L509">
        <v>198.54883383118701</v>
      </c>
      <c r="M509">
        <v>50.882153314628198</v>
      </c>
      <c r="N509">
        <v>0.66877590925707697</v>
      </c>
      <c r="O509">
        <v>39.766483516483497</v>
      </c>
      <c r="P509">
        <v>50.3799336038362</v>
      </c>
      <c r="Q509">
        <v>0.165310572851952</v>
      </c>
    </row>
    <row r="510" spans="1:17" x14ac:dyDescent="0.3">
      <c r="A510" t="s">
        <v>1142</v>
      </c>
      <c r="B510" t="s">
        <v>1143</v>
      </c>
      <c r="C510" t="s">
        <v>10298</v>
      </c>
      <c r="D510" t="s">
        <v>958</v>
      </c>
      <c r="E510">
        <v>10962.146998349999</v>
      </c>
      <c r="F510">
        <v>1490.85</v>
      </c>
      <c r="G510">
        <v>84.230173145026797</v>
      </c>
      <c r="H510">
        <v>1.02928006744217</v>
      </c>
      <c r="I510">
        <v>62.336783448826701</v>
      </c>
      <c r="J510">
        <v>-6.2940234609453096</v>
      </c>
      <c r="K510">
        <v>1360.8634702464301</v>
      </c>
      <c r="L510">
        <v>1099.0670514287301</v>
      </c>
      <c r="M510">
        <v>60.628888202485399</v>
      </c>
      <c r="N510">
        <v>0.70219385153663305</v>
      </c>
      <c r="O510">
        <v>6.7344132541838597</v>
      </c>
      <c r="P510">
        <v>127.263719512195</v>
      </c>
      <c r="Q510">
        <v>6.7260987608972006E-2</v>
      </c>
    </row>
    <row r="511" spans="1:17" x14ac:dyDescent="0.3">
      <c r="A511" t="s">
        <v>1144</v>
      </c>
      <c r="B511" t="s">
        <v>1145</v>
      </c>
      <c r="C511" t="s">
        <v>10309</v>
      </c>
      <c r="D511" t="s">
        <v>104</v>
      </c>
      <c r="E511">
        <v>10817.31104052</v>
      </c>
      <c r="F511">
        <v>9465.15</v>
      </c>
      <c r="G511">
        <v>8.4435037723205806</v>
      </c>
      <c r="H511">
        <v>1.0501850211571599</v>
      </c>
      <c r="I511">
        <v>12.701157520971501</v>
      </c>
      <c r="J511">
        <v>1.3658243613965899</v>
      </c>
      <c r="K511">
        <v>8949.4460220958899</v>
      </c>
      <c r="L511">
        <v>7973.0951338547402</v>
      </c>
      <c r="M511">
        <v>69.719674905620494</v>
      </c>
      <c r="N511">
        <v>0.45088350118285497</v>
      </c>
      <c r="O511">
        <v>0.89644643772153199</v>
      </c>
      <c r="P511">
        <v>47.661094687248898</v>
      </c>
      <c r="Q511">
        <v>9.5823370181685005E-2</v>
      </c>
    </row>
    <row r="512" spans="1:17" x14ac:dyDescent="0.3">
      <c r="A512" t="s">
        <v>1146</v>
      </c>
      <c r="B512" t="s">
        <v>1147</v>
      </c>
      <c r="C512" t="s">
        <v>10299</v>
      </c>
      <c r="D512" t="s">
        <v>283</v>
      </c>
      <c r="E512">
        <v>10772.271456525001</v>
      </c>
      <c r="F512">
        <v>2102.25</v>
      </c>
      <c r="G512">
        <v>27.800851547078601</v>
      </c>
      <c r="H512">
        <v>-0.110987126402705</v>
      </c>
      <c r="I512">
        <v>10.9838506023343</v>
      </c>
      <c r="J512">
        <v>-2.7318835711280798</v>
      </c>
      <c r="K512">
        <v>2029.9091953166401</v>
      </c>
      <c r="L512">
        <v>1823.8968235495199</v>
      </c>
      <c r="M512">
        <v>56.854152389002202</v>
      </c>
      <c r="N512">
        <v>0.88819519309794603</v>
      </c>
      <c r="O512">
        <v>3.2084671185634401</v>
      </c>
      <c r="P512">
        <v>59.7211669958972</v>
      </c>
      <c r="Q512">
        <v>-6.2786880578240001E-2</v>
      </c>
    </row>
    <row r="513" spans="1:17" x14ac:dyDescent="0.3">
      <c r="A513" t="s">
        <v>1148</v>
      </c>
      <c r="B513" t="s">
        <v>1149</v>
      </c>
      <c r="C513" t="s">
        <v>10309</v>
      </c>
      <c r="D513" t="s">
        <v>21</v>
      </c>
      <c r="E513">
        <v>10747.7029145</v>
      </c>
      <c r="F513">
        <v>1946.5</v>
      </c>
      <c r="G513">
        <v>239.396076910548</v>
      </c>
      <c r="H513">
        <v>10.511923892435901</v>
      </c>
      <c r="I513">
        <v>66.517369432009104</v>
      </c>
      <c r="J513">
        <v>4.7683731344926601</v>
      </c>
      <c r="K513">
        <v>1588.42801436944</v>
      </c>
      <c r="L513">
        <v>1217.9628685704099</v>
      </c>
      <c r="M513">
        <v>74.528309823502795</v>
      </c>
      <c r="N513">
        <v>1.10259650871749</v>
      </c>
      <c r="O513">
        <v>0.18751605445672601</v>
      </c>
      <c r="P513">
        <v>302.08634579632297</v>
      </c>
      <c r="Q513">
        <v>0.25992962557173799</v>
      </c>
    </row>
    <row r="514" spans="1:17" x14ac:dyDescent="0.3">
      <c r="A514" t="s">
        <v>1150</v>
      </c>
      <c r="B514" t="s">
        <v>1151</v>
      </c>
      <c r="C514" t="s">
        <v>10309</v>
      </c>
      <c r="D514" t="s">
        <v>737</v>
      </c>
      <c r="E514">
        <v>10739.054693185</v>
      </c>
      <c r="F514">
        <v>118.19</v>
      </c>
      <c r="G514">
        <v>37.755439589867699</v>
      </c>
      <c r="H514">
        <v>-0.38288857560566802</v>
      </c>
      <c r="I514">
        <v>3.3745444344149398</v>
      </c>
      <c r="J514">
        <v>-1.37165869924544</v>
      </c>
      <c r="K514">
        <v>114.97546728536599</v>
      </c>
      <c r="L514">
        <v>101.90587365958901</v>
      </c>
      <c r="M514">
        <v>54.041415573722702</v>
      </c>
      <c r="N514">
        <v>0.71812908490167005</v>
      </c>
      <c r="O514">
        <v>4.40815635840596</v>
      </c>
      <c r="P514">
        <v>72.414296134208598</v>
      </c>
      <c r="Q514">
        <v>2.1133606920337E-2</v>
      </c>
    </row>
    <row r="515" spans="1:17" x14ac:dyDescent="0.3">
      <c r="A515" t="s">
        <v>1152</v>
      </c>
      <c r="B515" t="s">
        <v>1153</v>
      </c>
      <c r="C515" t="s">
        <v>10305</v>
      </c>
      <c r="D515" t="s">
        <v>1154</v>
      </c>
      <c r="E515">
        <v>10725.068977499999</v>
      </c>
      <c r="F515">
        <v>1181.6500000000001</v>
      </c>
      <c r="G515">
        <v>-4.1045086305574703</v>
      </c>
      <c r="H515">
        <v>-7.2034343452647702</v>
      </c>
      <c r="I515">
        <v>-19.096615368715501</v>
      </c>
      <c r="J515">
        <v>-1.5384240986122499</v>
      </c>
      <c r="K515">
        <v>1263.58125290455</v>
      </c>
      <c r="M515">
        <v>36.689663967779701</v>
      </c>
      <c r="N515">
        <v>0.66095871711893806</v>
      </c>
      <c r="O515">
        <v>27.5250708754707</v>
      </c>
      <c r="P515">
        <v>47.420622543821302</v>
      </c>
    </row>
    <row r="516" spans="1:17" x14ac:dyDescent="0.3">
      <c r="A516" t="s">
        <v>1155</v>
      </c>
      <c r="B516" t="s">
        <v>1156</v>
      </c>
      <c r="C516" t="s">
        <v>10307</v>
      </c>
      <c r="D516" t="s">
        <v>139</v>
      </c>
      <c r="E516">
        <v>10700.193832319999</v>
      </c>
      <c r="F516">
        <v>451.2</v>
      </c>
      <c r="G516">
        <v>275.572193218439</v>
      </c>
      <c r="H516">
        <v>7.5613309475612303</v>
      </c>
      <c r="I516">
        <v>65.353104710427402</v>
      </c>
      <c r="J516">
        <v>-4.9517221229061796</v>
      </c>
      <c r="K516">
        <v>453.451665880767</v>
      </c>
      <c r="L516">
        <v>337.02775939043897</v>
      </c>
      <c r="M516">
        <v>34.273933919089401</v>
      </c>
      <c r="N516">
        <v>0.40940458524037798</v>
      </c>
      <c r="O516">
        <v>26.241134751773</v>
      </c>
      <c r="P516">
        <v>328.69358669833701</v>
      </c>
      <c r="Q516">
        <v>0.13560733523184901</v>
      </c>
    </row>
    <row r="517" spans="1:17" x14ac:dyDescent="0.3">
      <c r="A517" t="s">
        <v>1157</v>
      </c>
      <c r="B517" t="s">
        <v>1158</v>
      </c>
      <c r="C517" t="s">
        <v>10309</v>
      </c>
      <c r="D517" t="s">
        <v>253</v>
      </c>
      <c r="E517">
        <v>10675.4764802399</v>
      </c>
      <c r="F517">
        <v>88.66</v>
      </c>
      <c r="G517">
        <v>163.75751657932199</v>
      </c>
      <c r="H517">
        <v>4.5094119343418999</v>
      </c>
      <c r="I517">
        <v>39.541633099530301</v>
      </c>
      <c r="J517">
        <v>0.66091576222124604</v>
      </c>
      <c r="K517">
        <v>81.043697651368504</v>
      </c>
      <c r="L517">
        <v>62.928169209779099</v>
      </c>
      <c r="M517">
        <v>50.733799648486503</v>
      </c>
      <c r="N517">
        <v>0.59907639308036698</v>
      </c>
      <c r="O517">
        <v>18.429957139634499</v>
      </c>
      <c r="P517">
        <v>202.07836456558701</v>
      </c>
      <c r="Q517">
        <v>0.10543933552335701</v>
      </c>
    </row>
    <row r="518" spans="1:17" x14ac:dyDescent="0.3">
      <c r="A518" t="s">
        <v>1159</v>
      </c>
      <c r="B518" t="s">
        <v>1160</v>
      </c>
      <c r="C518" t="s">
        <v>10308</v>
      </c>
      <c r="D518" t="s">
        <v>564</v>
      </c>
      <c r="E518">
        <v>10638.066862760001</v>
      </c>
      <c r="F518">
        <v>2080.5500000000002</v>
      </c>
      <c r="G518">
        <v>-40.083678698440998</v>
      </c>
      <c r="H518">
        <v>2.1777005936791598</v>
      </c>
      <c r="I518">
        <v>-16.5949005565787</v>
      </c>
      <c r="J518">
        <v>1.0523018452739901</v>
      </c>
      <c r="K518">
        <v>2056.8130604626999</v>
      </c>
      <c r="L518">
        <v>2141.7558730942901</v>
      </c>
      <c r="M518">
        <v>58.596938095155998</v>
      </c>
      <c r="N518">
        <v>0.80773366798918</v>
      </c>
      <c r="O518">
        <v>31.4556247146187</v>
      </c>
      <c r="P518">
        <v>15.0746681415929</v>
      </c>
      <c r="Q518">
        <v>-0.155569717473997</v>
      </c>
    </row>
    <row r="519" spans="1:17" x14ac:dyDescent="0.3">
      <c r="A519" t="s">
        <v>1161</v>
      </c>
      <c r="B519" t="s">
        <v>1162</v>
      </c>
      <c r="C519" t="s">
        <v>10299</v>
      </c>
      <c r="D519" t="s">
        <v>51</v>
      </c>
      <c r="E519">
        <v>10633.487299889999</v>
      </c>
      <c r="F519">
        <v>234.65</v>
      </c>
      <c r="G519">
        <v>82.054946803710493</v>
      </c>
      <c r="H519">
        <v>11.124630894922401</v>
      </c>
      <c r="I519">
        <v>32.597538551612701</v>
      </c>
      <c r="J519">
        <v>5.9326983145857399</v>
      </c>
      <c r="K519">
        <v>194.19764341955701</v>
      </c>
      <c r="L519">
        <v>162.24676280112499</v>
      </c>
      <c r="M519">
        <v>73.859074898340893</v>
      </c>
      <c r="N519">
        <v>2.0152637746930502</v>
      </c>
      <c r="O519">
        <v>2.2799914766673699</v>
      </c>
      <c r="P519">
        <v>140.79014879425301</v>
      </c>
      <c r="Q519">
        <v>0.13041676546786601</v>
      </c>
    </row>
    <row r="520" spans="1:17" x14ac:dyDescent="0.3">
      <c r="A520" t="s">
        <v>1163</v>
      </c>
      <c r="B520" t="s">
        <v>1164</v>
      </c>
      <c r="C520" t="s">
        <v>10309</v>
      </c>
      <c r="D520" t="s">
        <v>737</v>
      </c>
      <c r="E520">
        <v>10625.948094249999</v>
      </c>
      <c r="F520">
        <v>524.49</v>
      </c>
      <c r="G520">
        <v>-14.075510947635699</v>
      </c>
      <c r="H520">
        <v>0.27135952930603502</v>
      </c>
      <c r="I520">
        <v>-2.3890920527675501</v>
      </c>
      <c r="J520">
        <v>-0.78769101075262904</v>
      </c>
      <c r="K520">
        <v>520.70334460019706</v>
      </c>
      <c r="L520">
        <v>495.28695721960298</v>
      </c>
      <c r="M520">
        <v>77.9215973242584</v>
      </c>
      <c r="N520">
        <v>0.79195526756831702</v>
      </c>
      <c r="O520">
        <v>4.0038894926499999</v>
      </c>
      <c r="P520">
        <v>21.946059056033398</v>
      </c>
      <c r="Q520">
        <v>-1.3416788414562999E-2</v>
      </c>
    </row>
    <row r="521" spans="1:17" x14ac:dyDescent="0.3">
      <c r="A521" t="s">
        <v>1165</v>
      </c>
      <c r="B521" t="s">
        <v>1166</v>
      </c>
      <c r="C521" t="s">
        <v>10301</v>
      </c>
      <c r="D521" t="s">
        <v>405</v>
      </c>
      <c r="E521">
        <v>10620.577027314999</v>
      </c>
      <c r="F521">
        <v>407.35</v>
      </c>
      <c r="G521">
        <v>25.421449102339501</v>
      </c>
      <c r="H521">
        <v>-7.0414281932565004</v>
      </c>
      <c r="I521">
        <v>-33.814069924328699</v>
      </c>
      <c r="J521">
        <v>-0.35599791755055699</v>
      </c>
      <c r="K521">
        <v>421.05572149656899</v>
      </c>
      <c r="L521">
        <v>398.28855171883799</v>
      </c>
      <c r="M521">
        <v>44.514013639905897</v>
      </c>
      <c r="N521">
        <v>0.48776560935713098</v>
      </c>
      <c r="O521">
        <v>35.988707499693099</v>
      </c>
      <c r="P521">
        <v>65.589430894308904</v>
      </c>
      <c r="Q521">
        <v>0.101578982970758</v>
      </c>
    </row>
    <row r="522" spans="1:17" x14ac:dyDescent="0.3">
      <c r="A522" t="s">
        <v>1167</v>
      </c>
      <c r="B522" t="s">
        <v>1168</v>
      </c>
      <c r="C522" t="s">
        <v>628</v>
      </c>
      <c r="D522" t="s">
        <v>473</v>
      </c>
      <c r="E522">
        <v>10614.47937307</v>
      </c>
      <c r="F522">
        <v>405.55</v>
      </c>
      <c r="G522">
        <v>103.122196237431</v>
      </c>
      <c r="H522">
        <v>3.2954043913709099</v>
      </c>
      <c r="I522">
        <v>27.9054742828245</v>
      </c>
      <c r="J522">
        <v>-0.98644412111850199</v>
      </c>
      <c r="K522">
        <v>382.70170649366298</v>
      </c>
      <c r="L522">
        <v>314.99598928183599</v>
      </c>
      <c r="M522">
        <v>62.920082849100901</v>
      </c>
      <c r="N522">
        <v>0.706934329290412</v>
      </c>
      <c r="O522">
        <v>3.8836148440389602</v>
      </c>
      <c r="P522">
        <v>160.80385852090001</v>
      </c>
      <c r="Q522">
        <v>0.17645320986569399</v>
      </c>
    </row>
    <row r="523" spans="1:17" x14ac:dyDescent="0.3">
      <c r="A523" t="s">
        <v>1169</v>
      </c>
      <c r="B523" t="s">
        <v>1170</v>
      </c>
      <c r="C523" t="s">
        <v>10303</v>
      </c>
      <c r="D523" t="s">
        <v>304</v>
      </c>
      <c r="E523">
        <v>10527.021190785001</v>
      </c>
      <c r="F523">
        <v>132.94999999999999</v>
      </c>
      <c r="G523">
        <v>-2.34980247612779</v>
      </c>
      <c r="H523">
        <v>-11.6175032091658</v>
      </c>
      <c r="I523">
        <v>-18.833379556134201</v>
      </c>
      <c r="J523">
        <v>7.2424671725943099</v>
      </c>
      <c r="K523">
        <v>137.26408508190599</v>
      </c>
      <c r="L523">
        <v>132.59840454563499</v>
      </c>
      <c r="M523">
        <v>57.1521161711972</v>
      </c>
      <c r="N523">
        <v>1.6170151572324301</v>
      </c>
      <c r="O523">
        <v>18.8416698006769</v>
      </c>
      <c r="P523">
        <v>31.960297766749299</v>
      </c>
      <c r="Q523">
        <v>0.13862628605651001</v>
      </c>
    </row>
    <row r="524" spans="1:17" x14ac:dyDescent="0.3">
      <c r="A524" t="s">
        <v>1171</v>
      </c>
      <c r="B524" t="s">
        <v>1172</v>
      </c>
      <c r="C524" t="s">
        <v>10308</v>
      </c>
      <c r="D524" t="s">
        <v>564</v>
      </c>
      <c r="E524">
        <v>10470.193326660001</v>
      </c>
      <c r="F524">
        <v>662.7</v>
      </c>
      <c r="G524">
        <v>2.78766079050073</v>
      </c>
      <c r="H524">
        <v>13.332149601801699</v>
      </c>
      <c r="I524">
        <v>23.048642388335999</v>
      </c>
      <c r="J524">
        <v>2.3471638361811702</v>
      </c>
      <c r="K524">
        <v>602.98217451878804</v>
      </c>
      <c r="L524">
        <v>527.60419860989703</v>
      </c>
      <c r="M524">
        <v>53.9714427916714</v>
      </c>
      <c r="N524">
        <v>1.2693769019682599</v>
      </c>
      <c r="O524">
        <v>9.5518334087822492</v>
      </c>
      <c r="P524">
        <v>63.166317862858499</v>
      </c>
      <c r="Q524">
        <v>-3.4877757113402998E-2</v>
      </c>
    </row>
    <row r="525" spans="1:17" x14ac:dyDescent="0.3">
      <c r="A525" t="s">
        <v>1173</v>
      </c>
      <c r="B525" t="s">
        <v>1174</v>
      </c>
      <c r="C525" t="s">
        <v>10303</v>
      </c>
      <c r="D525" t="s">
        <v>832</v>
      </c>
      <c r="E525">
        <v>10468.72836383</v>
      </c>
      <c r="F525">
        <v>224.95</v>
      </c>
      <c r="G525">
        <v>66.301671501174198</v>
      </c>
      <c r="H525">
        <v>-15.788927377601601</v>
      </c>
      <c r="I525">
        <v>21.2411732644544</v>
      </c>
      <c r="J525">
        <v>8.8269234122892897</v>
      </c>
      <c r="K525">
        <v>223.56702279255501</v>
      </c>
      <c r="L525">
        <v>189.49501122820499</v>
      </c>
      <c r="M525">
        <v>60.2220104821319</v>
      </c>
      <c r="N525">
        <v>1.0866524641216599</v>
      </c>
      <c r="O525">
        <v>17.359413202933901</v>
      </c>
      <c r="P525">
        <v>104.128856624319</v>
      </c>
      <c r="Q525">
        <v>0.139462218471227</v>
      </c>
    </row>
    <row r="526" spans="1:17" x14ac:dyDescent="0.3">
      <c r="A526" t="s">
        <v>1175</v>
      </c>
      <c r="B526" t="s">
        <v>1176</v>
      </c>
      <c r="C526" t="s">
        <v>10309</v>
      </c>
      <c r="D526" t="s">
        <v>253</v>
      </c>
      <c r="E526">
        <v>10431.982159200001</v>
      </c>
      <c r="F526">
        <v>5139.8999999999996</v>
      </c>
      <c r="G526">
        <v>17.4290049252469</v>
      </c>
      <c r="H526">
        <v>-3.46375865817354</v>
      </c>
      <c r="I526">
        <v>39.396357833386297</v>
      </c>
      <c r="J526">
        <v>-0.69291153038380304</v>
      </c>
      <c r="K526">
        <v>5097.9641373618597</v>
      </c>
      <c r="L526">
        <v>4286.9133653272802</v>
      </c>
      <c r="M526">
        <v>49.406830929865698</v>
      </c>
      <c r="N526">
        <v>0.81516938546638495</v>
      </c>
      <c r="O526">
        <v>11.740500787953</v>
      </c>
      <c r="P526">
        <v>72.587008713463007</v>
      </c>
      <c r="Q526">
        <v>0.172419286878778</v>
      </c>
    </row>
    <row r="527" spans="1:17" x14ac:dyDescent="0.3">
      <c r="A527" t="s">
        <v>1177</v>
      </c>
      <c r="B527" t="s">
        <v>1178</v>
      </c>
      <c r="C527" t="s">
        <v>10303</v>
      </c>
      <c r="D527" t="s">
        <v>490</v>
      </c>
      <c r="E527">
        <v>10337.84399867</v>
      </c>
      <c r="F527">
        <v>1620.55</v>
      </c>
      <c r="G527">
        <v>-13.165172738270501</v>
      </c>
      <c r="H527">
        <v>1.96873178747601</v>
      </c>
      <c r="I527">
        <v>-3.8411325538056</v>
      </c>
      <c r="J527">
        <v>1.51537712700951</v>
      </c>
      <c r="K527">
        <v>1568.9228130644301</v>
      </c>
      <c r="L527">
        <v>1483.9142885569099</v>
      </c>
      <c r="M527">
        <v>59.213846513370598</v>
      </c>
      <c r="N527">
        <v>0.62128654654001403</v>
      </c>
      <c r="O527">
        <v>12.134769059887001</v>
      </c>
      <c r="P527">
        <v>33.598516075844998</v>
      </c>
      <c r="Q527">
        <v>1.8481054599189001E-2</v>
      </c>
    </row>
    <row r="528" spans="1:17" x14ac:dyDescent="0.3">
      <c r="A528" t="s">
        <v>1179</v>
      </c>
      <c r="B528" t="s">
        <v>1180</v>
      </c>
      <c r="C528" t="s">
        <v>10305</v>
      </c>
      <c r="D528" t="s">
        <v>222</v>
      </c>
      <c r="E528">
        <v>10306.062583499999</v>
      </c>
      <c r="F528">
        <v>527.5</v>
      </c>
      <c r="G528">
        <v>-19.057487505432</v>
      </c>
      <c r="H528">
        <v>0.59733557779433599</v>
      </c>
      <c r="I528">
        <v>-25.191922355140498</v>
      </c>
      <c r="J528">
        <v>-1.77286225682573</v>
      </c>
      <c r="K528">
        <v>544.85200335204695</v>
      </c>
      <c r="L528">
        <v>547.44373198222695</v>
      </c>
      <c r="M528">
        <v>46.432251411511203</v>
      </c>
      <c r="N528">
        <v>0.93878483928421796</v>
      </c>
      <c r="O528">
        <v>34.483412322274802</v>
      </c>
      <c r="P528">
        <v>21.487793643482199</v>
      </c>
      <c r="Q528">
        <v>-4.8841678052910002E-2</v>
      </c>
    </row>
    <row r="529" spans="1:17" x14ac:dyDescent="0.3">
      <c r="A529" t="s">
        <v>1181</v>
      </c>
      <c r="B529" t="s">
        <v>1182</v>
      </c>
      <c r="C529" t="s">
        <v>10298</v>
      </c>
      <c r="D529" t="s">
        <v>46</v>
      </c>
      <c r="E529">
        <v>10265.753404719901</v>
      </c>
      <c r="F529">
        <v>1575.2</v>
      </c>
      <c r="G529">
        <v>42.711478120852597</v>
      </c>
      <c r="H529">
        <v>-7.9493561613376897</v>
      </c>
      <c r="I529">
        <v>62.091384320698197</v>
      </c>
      <c r="J529">
        <v>0.332061889799525</v>
      </c>
      <c r="K529">
        <v>1590.28809175931</v>
      </c>
      <c r="L529">
        <v>1288.7731929419199</v>
      </c>
      <c r="M529">
        <v>46.064846668239497</v>
      </c>
      <c r="N529">
        <v>0.60946339350789502</v>
      </c>
      <c r="O529">
        <v>19.343575418994401</v>
      </c>
      <c r="P529">
        <v>95.652713948577798</v>
      </c>
      <c r="Q529">
        <v>0.118167663594048</v>
      </c>
    </row>
    <row r="530" spans="1:17" x14ac:dyDescent="0.3">
      <c r="A530" t="s">
        <v>1183</v>
      </c>
      <c r="B530" t="s">
        <v>1184</v>
      </c>
      <c r="C530" t="s">
        <v>10304</v>
      </c>
      <c r="D530" t="s">
        <v>1185</v>
      </c>
      <c r="E530">
        <v>10256.137610055001</v>
      </c>
      <c r="F530">
        <v>943.55</v>
      </c>
      <c r="G530">
        <v>-44.649169959576597</v>
      </c>
      <c r="H530">
        <v>-10.1888137932955</v>
      </c>
      <c r="I530">
        <v>-22.7956993390939</v>
      </c>
      <c r="J530">
        <v>1.0697155512213801</v>
      </c>
      <c r="K530">
        <v>961.56472102244402</v>
      </c>
      <c r="L530">
        <v>1014.39886513621</v>
      </c>
      <c r="M530">
        <v>48.976597988035799</v>
      </c>
      <c r="N530">
        <v>0.66255002609767399</v>
      </c>
      <c r="O530">
        <v>37.459594086163897</v>
      </c>
      <c r="P530">
        <v>10.4859484777517</v>
      </c>
      <c r="Q530">
        <v>-6.6762076650771995E-2</v>
      </c>
    </row>
    <row r="531" spans="1:17" x14ac:dyDescent="0.3">
      <c r="A531" t="s">
        <v>1186</v>
      </c>
      <c r="B531" t="s">
        <v>1187</v>
      </c>
      <c r="C531" t="s">
        <v>10305</v>
      </c>
      <c r="D531" t="s">
        <v>127</v>
      </c>
      <c r="E531">
        <v>10254.5686365</v>
      </c>
      <c r="F531">
        <v>336.5</v>
      </c>
      <c r="G531">
        <v>-33.248115743195797</v>
      </c>
      <c r="H531">
        <v>-9.6032544816154708</v>
      </c>
      <c r="I531">
        <v>-7.9831733863663397</v>
      </c>
      <c r="J531">
        <v>-0.411777248285841</v>
      </c>
      <c r="K531">
        <v>357.39012016435601</v>
      </c>
      <c r="L531">
        <v>339.11634718839503</v>
      </c>
      <c r="M531">
        <v>45.754598624180801</v>
      </c>
      <c r="N531">
        <v>1.3789219327456801</v>
      </c>
      <c r="O531">
        <v>27.132243684992499</v>
      </c>
      <c r="P531">
        <v>33.109177215189803</v>
      </c>
      <c r="Q531">
        <v>0.177686047608279</v>
      </c>
    </row>
    <row r="532" spans="1:17" x14ac:dyDescent="0.3">
      <c r="A532" t="s">
        <v>1188</v>
      </c>
      <c r="B532" t="s">
        <v>1189</v>
      </c>
      <c r="C532" t="s">
        <v>10294</v>
      </c>
      <c r="D532" t="s">
        <v>21</v>
      </c>
      <c r="E532">
        <v>10238.091256399999</v>
      </c>
      <c r="F532">
        <v>497</v>
      </c>
      <c r="G532">
        <v>-12.2967695779111</v>
      </c>
      <c r="H532">
        <v>-6.4179552742237602</v>
      </c>
      <c r="I532">
        <v>-18.019567681356602</v>
      </c>
      <c r="J532">
        <v>-0.46674085009594402</v>
      </c>
      <c r="K532">
        <v>504.87579546145997</v>
      </c>
      <c r="L532">
        <v>482.73004530686597</v>
      </c>
      <c r="M532">
        <v>47.010227750716297</v>
      </c>
      <c r="N532">
        <v>1.1340421398338301</v>
      </c>
      <c r="O532">
        <v>15.694164989939599</v>
      </c>
      <c r="P532">
        <v>26.511391116202098</v>
      </c>
      <c r="Q532">
        <v>-7.7333959417476006E-2</v>
      </c>
    </row>
    <row r="533" spans="1:17" x14ac:dyDescent="0.3">
      <c r="A533" t="s">
        <v>1190</v>
      </c>
      <c r="B533" t="s">
        <v>1191</v>
      </c>
      <c r="C533" t="s">
        <v>10308</v>
      </c>
      <c r="D533" t="s">
        <v>564</v>
      </c>
      <c r="E533">
        <v>10232.241427200001</v>
      </c>
      <c r="F533">
        <v>2886</v>
      </c>
      <c r="G533">
        <v>-21.442593242616201</v>
      </c>
      <c r="H533">
        <v>0.18085218842606601</v>
      </c>
      <c r="I533">
        <v>5.2795527953713197</v>
      </c>
      <c r="J533">
        <v>2.6066228329282999</v>
      </c>
      <c r="K533">
        <v>2815.4996640078798</v>
      </c>
      <c r="L533">
        <v>2692.3335121855398</v>
      </c>
      <c r="M533">
        <v>53.042092395137203</v>
      </c>
      <c r="N533">
        <v>0.58114569952408701</v>
      </c>
      <c r="O533">
        <v>11.159043659043601</v>
      </c>
      <c r="P533">
        <v>28.4379172229639</v>
      </c>
      <c r="Q533">
        <v>-6.6630002952837997E-2</v>
      </c>
    </row>
    <row r="534" spans="1:17" x14ac:dyDescent="0.3">
      <c r="A534" t="s">
        <v>1192</v>
      </c>
      <c r="B534" t="s">
        <v>1193</v>
      </c>
      <c r="C534" t="s">
        <v>6655</v>
      </c>
      <c r="D534" t="s">
        <v>80</v>
      </c>
      <c r="E534">
        <v>10185.112220954999</v>
      </c>
      <c r="F534">
        <v>1322.65</v>
      </c>
      <c r="G534">
        <v>-12.5832231091693</v>
      </c>
      <c r="H534">
        <v>-13.4653094291714</v>
      </c>
      <c r="I534">
        <v>-37.165091829629802</v>
      </c>
      <c r="J534">
        <v>1.18173146110956</v>
      </c>
      <c r="K534">
        <v>1441.94264877211</v>
      </c>
      <c r="L534">
        <v>1433.7138205404799</v>
      </c>
      <c r="M534">
        <v>42.619782111542797</v>
      </c>
      <c r="N534">
        <v>1.07239801207846</v>
      </c>
      <c r="O534">
        <v>36.241636109325903</v>
      </c>
      <c r="P534">
        <v>18.389724310776899</v>
      </c>
      <c r="Q534">
        <v>-2.2980281144731E-2</v>
      </c>
    </row>
    <row r="535" spans="1:17" x14ac:dyDescent="0.3">
      <c r="A535" t="s">
        <v>1194</v>
      </c>
      <c r="B535" t="s">
        <v>1195</v>
      </c>
      <c r="C535" t="s">
        <v>10309</v>
      </c>
      <c r="D535" t="s">
        <v>1196</v>
      </c>
      <c r="E535">
        <v>10171.203646800001</v>
      </c>
      <c r="F535">
        <v>525.70000000000005</v>
      </c>
      <c r="G535">
        <v>-24.804659140939201</v>
      </c>
      <c r="H535">
        <v>5.4828012900841898</v>
      </c>
      <c r="I535">
        <v>-3.52509125625894</v>
      </c>
      <c r="J535">
        <v>11.1838904432849</v>
      </c>
      <c r="K535">
        <v>477.425821849643</v>
      </c>
      <c r="L535">
        <v>475.813703775975</v>
      </c>
      <c r="M535">
        <v>78.608726519076001</v>
      </c>
      <c r="N535">
        <v>1.4805184010207699</v>
      </c>
      <c r="O535">
        <v>11.850865512649801</v>
      </c>
      <c r="P535">
        <v>32.368122875487799</v>
      </c>
      <c r="Q535">
        <v>-3.79802337195E-4</v>
      </c>
    </row>
    <row r="536" spans="1:17" x14ac:dyDescent="0.3">
      <c r="A536" t="s">
        <v>1197</v>
      </c>
      <c r="B536" t="s">
        <v>1198</v>
      </c>
      <c r="C536" t="s">
        <v>10309</v>
      </c>
      <c r="D536" t="s">
        <v>139</v>
      </c>
      <c r="E536">
        <v>10087.92889272</v>
      </c>
      <c r="F536">
        <v>684.35</v>
      </c>
      <c r="G536">
        <v>111.95842882776</v>
      </c>
      <c r="H536">
        <v>17.0376468704888</v>
      </c>
      <c r="I536">
        <v>132.27337022908401</v>
      </c>
      <c r="J536">
        <v>9.8877192266989393</v>
      </c>
      <c r="K536">
        <v>524.96707695269197</v>
      </c>
      <c r="L536">
        <v>367.11846358627798</v>
      </c>
      <c r="M536">
        <v>80.594623692477597</v>
      </c>
      <c r="N536">
        <v>1.3734363190290599</v>
      </c>
      <c r="O536">
        <v>0.89866296485716601</v>
      </c>
      <c r="P536">
        <v>181.91555097837201</v>
      </c>
    </row>
    <row r="537" spans="1:17" x14ac:dyDescent="0.3">
      <c r="A537" t="s">
        <v>1199</v>
      </c>
      <c r="B537" t="s">
        <v>1200</v>
      </c>
      <c r="C537" t="s">
        <v>10309</v>
      </c>
      <c r="D537" t="s">
        <v>246</v>
      </c>
      <c r="E537">
        <v>10044.225401</v>
      </c>
      <c r="F537">
        <v>2425.75</v>
      </c>
      <c r="G537">
        <v>72.597078600206601</v>
      </c>
      <c r="H537">
        <v>6.3318176217991304</v>
      </c>
      <c r="I537">
        <v>63.1878069359271</v>
      </c>
      <c r="J537">
        <v>-3.2422088748668298</v>
      </c>
      <c r="K537">
        <v>2151.2877502920701</v>
      </c>
      <c r="L537">
        <v>1657.57388827665</v>
      </c>
      <c r="M537">
        <v>54.820469901131403</v>
      </c>
      <c r="N537">
        <v>2.16797406339386</v>
      </c>
      <c r="O537">
        <v>12.8599402246727</v>
      </c>
      <c r="P537">
        <v>129.10370230449499</v>
      </c>
      <c r="Q537">
        <v>0.18230694534233699</v>
      </c>
    </row>
    <row r="538" spans="1:17" x14ac:dyDescent="0.3">
      <c r="A538" t="s">
        <v>1201</v>
      </c>
      <c r="B538" t="s">
        <v>1202</v>
      </c>
      <c r="C538" t="s">
        <v>10311</v>
      </c>
      <c r="D538" t="s">
        <v>1203</v>
      </c>
      <c r="E538">
        <v>10019.297326829999</v>
      </c>
      <c r="F538">
        <v>95.7</v>
      </c>
      <c r="G538">
        <v>9.5841253009788296</v>
      </c>
      <c r="H538">
        <v>15.741256215997501</v>
      </c>
      <c r="I538">
        <v>-32.365934535500202</v>
      </c>
      <c r="J538">
        <v>1.3631158081252499</v>
      </c>
      <c r="K538">
        <v>90.517348203987595</v>
      </c>
      <c r="L538">
        <v>86.999804695970496</v>
      </c>
      <c r="M538">
        <v>49.030130066800403</v>
      </c>
      <c r="N538">
        <v>1.7265015827605801</v>
      </c>
      <c r="O538">
        <v>41.797283176593503</v>
      </c>
      <c r="P538">
        <v>52.388535031847098</v>
      </c>
      <c r="Q538">
        <v>6.2416433652244002E-2</v>
      </c>
    </row>
    <row r="539" spans="1:17" x14ac:dyDescent="0.3">
      <c r="A539" t="s">
        <v>1204</v>
      </c>
      <c r="B539" t="s">
        <v>1205</v>
      </c>
      <c r="C539" t="s">
        <v>10296</v>
      </c>
      <c r="D539" t="s">
        <v>21</v>
      </c>
      <c r="E539">
        <v>10009.747771439999</v>
      </c>
      <c r="F539">
        <v>1594.2</v>
      </c>
      <c r="G539">
        <v>-25.153967181348801</v>
      </c>
      <c r="H539">
        <v>-7.5813215323343996</v>
      </c>
      <c r="I539">
        <v>-13.2326629396221</v>
      </c>
      <c r="J539">
        <v>1.6800226306454</v>
      </c>
      <c r="K539">
        <v>1612.80698815188</v>
      </c>
      <c r="L539">
        <v>1579.66789126962</v>
      </c>
      <c r="M539">
        <v>57.361342401754598</v>
      </c>
      <c r="N539">
        <v>0.24758374124287</v>
      </c>
      <c r="O539">
        <v>21.844812445113501</v>
      </c>
      <c r="P539">
        <v>15.0174957613361</v>
      </c>
      <c r="Q539">
        <v>-6.5803626592714007E-2</v>
      </c>
    </row>
    <row r="540" spans="1:17" x14ac:dyDescent="0.3">
      <c r="A540" t="s">
        <v>1206</v>
      </c>
      <c r="B540" t="s">
        <v>1207</v>
      </c>
      <c r="C540" t="s">
        <v>10297</v>
      </c>
      <c r="D540" t="s">
        <v>995</v>
      </c>
      <c r="E540">
        <v>9971.9745865050008</v>
      </c>
      <c r="F540">
        <v>46.85</v>
      </c>
      <c r="G540">
        <v>-26.964635774906</v>
      </c>
      <c r="H540">
        <v>-7.06823940049137</v>
      </c>
      <c r="I540">
        <v>-14.1133004073133</v>
      </c>
      <c r="J540">
        <v>-0.57925853716358</v>
      </c>
      <c r="K540">
        <v>47.371954301429199</v>
      </c>
      <c r="L540">
        <v>46.670952415294103</v>
      </c>
      <c r="M540">
        <v>44.456837264832501</v>
      </c>
      <c r="N540">
        <v>0.46634321097492698</v>
      </c>
      <c r="O540">
        <v>22.198505869797199</v>
      </c>
      <c r="P540">
        <v>28.180574555403499</v>
      </c>
      <c r="Q540">
        <v>5.9315698518685997E-2</v>
      </c>
    </row>
    <row r="541" spans="1:17" x14ac:dyDescent="0.3">
      <c r="A541" t="s">
        <v>1208</v>
      </c>
      <c r="B541" t="s">
        <v>1209</v>
      </c>
      <c r="C541" t="s">
        <v>10308</v>
      </c>
      <c r="D541" t="s">
        <v>386</v>
      </c>
      <c r="E541">
        <v>9926.5778400649997</v>
      </c>
      <c r="F541">
        <v>675.55</v>
      </c>
      <c r="G541">
        <v>-15.3089381488537</v>
      </c>
      <c r="H541">
        <v>-1.4297234339635201</v>
      </c>
      <c r="I541">
        <v>-13.506788958031599</v>
      </c>
      <c r="J541">
        <v>3.4666534313484799E-2</v>
      </c>
      <c r="K541">
        <v>675.13505406123397</v>
      </c>
      <c r="L541">
        <v>671.05576024332902</v>
      </c>
      <c r="M541">
        <v>60.000109850283202</v>
      </c>
      <c r="N541">
        <v>0.55027855107817703</v>
      </c>
      <c r="O541">
        <v>20.627636740433701</v>
      </c>
      <c r="P541">
        <v>17.979392245895902</v>
      </c>
      <c r="Q541">
        <v>7.0677521998093004E-2</v>
      </c>
    </row>
    <row r="542" spans="1:17" x14ac:dyDescent="0.3">
      <c r="A542" t="s">
        <v>1210</v>
      </c>
      <c r="B542" t="s">
        <v>1211</v>
      </c>
      <c r="C542" t="s">
        <v>10311</v>
      </c>
      <c r="D542" t="s">
        <v>1203</v>
      </c>
      <c r="E542">
        <v>9907.6870368</v>
      </c>
      <c r="F542">
        <v>515.20000000000005</v>
      </c>
      <c r="G542">
        <v>5.2095321900977902</v>
      </c>
      <c r="H542">
        <v>-3.3750825136178801</v>
      </c>
      <c r="I542">
        <v>10.982632095255299</v>
      </c>
      <c r="J542">
        <v>-0.147836655573722</v>
      </c>
      <c r="K542">
        <v>515.703486011736</v>
      </c>
      <c r="L542">
        <v>450.59920019338801</v>
      </c>
      <c r="M542">
        <v>47.869756846837497</v>
      </c>
      <c r="N542">
        <v>1.08124594660632</v>
      </c>
      <c r="O542">
        <v>12.8493788819875</v>
      </c>
      <c r="P542">
        <v>66.408268733850093</v>
      </c>
      <c r="Q542">
        <v>5.0006623402056E-2</v>
      </c>
    </row>
    <row r="543" spans="1:17" x14ac:dyDescent="0.3">
      <c r="A543" t="s">
        <v>1212</v>
      </c>
      <c r="B543" t="s">
        <v>1213</v>
      </c>
      <c r="C543" t="s">
        <v>10295</v>
      </c>
      <c r="D543" t="s">
        <v>412</v>
      </c>
      <c r="E543">
        <v>9876.2421301049999</v>
      </c>
      <c r="F543">
        <v>109.85</v>
      </c>
      <c r="G543">
        <v>68.109285566852805</v>
      </c>
      <c r="H543">
        <v>61.505654328482798</v>
      </c>
      <c r="I543">
        <v>30.1630047848187</v>
      </c>
      <c r="J543">
        <v>21.408850250293</v>
      </c>
      <c r="K543">
        <v>76.764483618237506</v>
      </c>
      <c r="L543">
        <v>69.962757116972199</v>
      </c>
      <c r="M543">
        <v>85.379157537659495</v>
      </c>
      <c r="N543">
        <v>2.5109175052806001</v>
      </c>
      <c r="O543">
        <v>5.5075102412380499</v>
      </c>
      <c r="P543">
        <v>116.880552813425</v>
      </c>
      <c r="Q543">
        <v>8.9916339607795007E-2</v>
      </c>
    </row>
    <row r="544" spans="1:17" x14ac:dyDescent="0.3">
      <c r="A544" t="s">
        <v>1214</v>
      </c>
      <c r="B544" t="s">
        <v>1215</v>
      </c>
      <c r="C544" t="s">
        <v>10295</v>
      </c>
      <c r="D544" t="s">
        <v>523</v>
      </c>
      <c r="E544">
        <v>9801.2545729350004</v>
      </c>
      <c r="F544">
        <v>102.55</v>
      </c>
      <c r="G544">
        <v>4.1460865742613198</v>
      </c>
      <c r="H544">
        <v>-9.0793032720203506</v>
      </c>
      <c r="I544">
        <v>-11.522680732885499</v>
      </c>
      <c r="J544">
        <v>-2.2596966115161301</v>
      </c>
      <c r="K544">
        <v>93.485609137301594</v>
      </c>
      <c r="L544">
        <v>88.476843468582601</v>
      </c>
      <c r="M544">
        <v>71.618755419030293</v>
      </c>
      <c r="N544">
        <v>1.51598191898104</v>
      </c>
      <c r="O544">
        <v>11.9941491955143</v>
      </c>
      <c r="P544">
        <v>48.623188405797002</v>
      </c>
      <c r="Q544">
        <v>-2.3342552791722999E-2</v>
      </c>
    </row>
    <row r="545" spans="1:17" x14ac:dyDescent="0.3">
      <c r="A545" t="s">
        <v>1216</v>
      </c>
      <c r="B545" t="s">
        <v>1217</v>
      </c>
      <c r="C545" t="s">
        <v>10295</v>
      </c>
      <c r="D545" t="s">
        <v>552</v>
      </c>
      <c r="E545">
        <v>9789.1798540529999</v>
      </c>
      <c r="F545">
        <v>167.52</v>
      </c>
      <c r="G545">
        <v>-31.9118432778053</v>
      </c>
      <c r="H545">
        <v>2.15808678889911</v>
      </c>
      <c r="I545">
        <v>-29.734777620266399</v>
      </c>
      <c r="J545">
        <v>8.3954399214222892</v>
      </c>
      <c r="K545">
        <v>166.12043107503101</v>
      </c>
      <c r="L545">
        <v>165.14859314707999</v>
      </c>
      <c r="M545">
        <v>52.841794646930303</v>
      </c>
      <c r="N545">
        <v>1.1700259155861701</v>
      </c>
      <c r="O545">
        <v>24.9387406143466</v>
      </c>
      <c r="P545">
        <v>27.246486897075499</v>
      </c>
      <c r="Q545">
        <v>-2.4151784372204999E-2</v>
      </c>
    </row>
    <row r="546" spans="1:17" x14ac:dyDescent="0.3">
      <c r="A546" t="s">
        <v>1218</v>
      </c>
      <c r="B546" t="s">
        <v>1219</v>
      </c>
      <c r="C546" t="s">
        <v>10297</v>
      </c>
      <c r="D546" t="s">
        <v>995</v>
      </c>
      <c r="E546">
        <v>9766.1328423199993</v>
      </c>
      <c r="F546">
        <v>446.15</v>
      </c>
      <c r="G546">
        <v>18.3055276256447</v>
      </c>
      <c r="H546">
        <v>9.8083197067902699</v>
      </c>
      <c r="I546">
        <v>17.0724601724839</v>
      </c>
      <c r="J546">
        <v>6.3611736178221099</v>
      </c>
      <c r="K546">
        <v>403.60412186532602</v>
      </c>
      <c r="L546">
        <v>363.98927611354998</v>
      </c>
      <c r="M546">
        <v>63.8396263182631</v>
      </c>
      <c r="N546">
        <v>1.6607604994809</v>
      </c>
      <c r="O546">
        <v>8.0354140983973998</v>
      </c>
      <c r="P546">
        <v>66.785046728971906</v>
      </c>
      <c r="Q546">
        <v>0.101369067138993</v>
      </c>
    </row>
    <row r="547" spans="1:17" x14ac:dyDescent="0.3">
      <c r="A547" t="s">
        <v>1220</v>
      </c>
      <c r="B547" t="s">
        <v>1221</v>
      </c>
      <c r="C547" t="s">
        <v>10308</v>
      </c>
      <c r="D547" t="s">
        <v>297</v>
      </c>
      <c r="E547">
        <v>9758.2323085200005</v>
      </c>
      <c r="F547">
        <v>790.8</v>
      </c>
      <c r="G547">
        <v>-8.0728183290528897</v>
      </c>
      <c r="H547">
        <v>9.5365631457036404</v>
      </c>
      <c r="I547">
        <v>-16.9406523386149</v>
      </c>
      <c r="J547">
        <v>4.3509966278386099</v>
      </c>
      <c r="K547">
        <v>722.62544469171701</v>
      </c>
      <c r="L547">
        <v>664.66997962820005</v>
      </c>
      <c r="M547">
        <v>60.296520458076799</v>
      </c>
      <c r="N547">
        <v>0.71060803257095895</v>
      </c>
      <c r="O547">
        <v>5.93070308548306</v>
      </c>
      <c r="P547">
        <v>55.043623174198601</v>
      </c>
    </row>
    <row r="548" spans="1:17" x14ac:dyDescent="0.3">
      <c r="A548" t="s">
        <v>1222</v>
      </c>
      <c r="B548" t="s">
        <v>1223</v>
      </c>
      <c r="C548" t="s">
        <v>10304</v>
      </c>
      <c r="D548" t="s">
        <v>116</v>
      </c>
      <c r="E548">
        <v>9744.6159690000004</v>
      </c>
      <c r="F548">
        <v>705.1</v>
      </c>
      <c r="G548">
        <v>20.988757916969998</v>
      </c>
      <c r="H548">
        <v>-2.8277189532554199</v>
      </c>
      <c r="I548">
        <v>2.02345574790795</v>
      </c>
      <c r="J548">
        <v>5.4575529485642997</v>
      </c>
      <c r="K548">
        <v>711.12931444861704</v>
      </c>
      <c r="L548">
        <v>635.07394952869197</v>
      </c>
      <c r="M548">
        <v>58.894776676333898</v>
      </c>
      <c r="N548">
        <v>1.3506198163515799</v>
      </c>
      <c r="O548">
        <v>14.8844135583605</v>
      </c>
      <c r="P548">
        <v>71.536309451404904</v>
      </c>
    </row>
    <row r="549" spans="1:17" x14ac:dyDescent="0.3">
      <c r="A549" t="s">
        <v>1224</v>
      </c>
      <c r="B549" t="s">
        <v>1225</v>
      </c>
      <c r="C549" t="s">
        <v>10295</v>
      </c>
      <c r="D549" t="s">
        <v>552</v>
      </c>
      <c r="E549">
        <v>9728.453727225</v>
      </c>
      <c r="F549">
        <v>1092.75</v>
      </c>
      <c r="G549">
        <v>0.861816859207163</v>
      </c>
      <c r="H549">
        <v>-2.21213689170163</v>
      </c>
      <c r="I549">
        <v>4.6641847891096901</v>
      </c>
      <c r="J549">
        <v>0.76674401360210498</v>
      </c>
      <c r="K549">
        <v>1019.67320123068</v>
      </c>
      <c r="L549">
        <v>944.88304421471901</v>
      </c>
      <c r="M549">
        <v>72.362366468433507</v>
      </c>
      <c r="N549">
        <v>0.58654225339684396</v>
      </c>
      <c r="O549">
        <v>9.3571265156714603</v>
      </c>
      <c r="P549">
        <v>40.700444215541097</v>
      </c>
      <c r="Q549">
        <v>5.5645852761374001E-2</v>
      </c>
    </row>
    <row r="550" spans="1:17" x14ac:dyDescent="0.3">
      <c r="A550" t="s">
        <v>1226</v>
      </c>
      <c r="B550" t="s">
        <v>1227</v>
      </c>
      <c r="C550" t="s">
        <v>10309</v>
      </c>
      <c r="D550" t="s">
        <v>139</v>
      </c>
      <c r="E550">
        <v>9717.1900299270001</v>
      </c>
      <c r="F550">
        <v>266.82</v>
      </c>
      <c r="G550">
        <v>-22.151787385689701</v>
      </c>
      <c r="H550">
        <v>-1.47066612228909</v>
      </c>
      <c r="I550">
        <v>-7.8444004442888602</v>
      </c>
      <c r="J550">
        <v>-1.7113016875434499</v>
      </c>
      <c r="K550">
        <v>266.386221928846</v>
      </c>
      <c r="L550">
        <v>260.01952052657498</v>
      </c>
      <c r="M550">
        <v>22.227502817667499</v>
      </c>
      <c r="N550">
        <v>1.2664979162946799</v>
      </c>
      <c r="O550">
        <v>3.0882242710441599</v>
      </c>
      <c r="P550">
        <v>14.959069366652299</v>
      </c>
    </row>
    <row r="551" spans="1:17" x14ac:dyDescent="0.3">
      <c r="A551" t="s">
        <v>1228</v>
      </c>
      <c r="B551" t="s">
        <v>1229</v>
      </c>
      <c r="C551" t="s">
        <v>10305</v>
      </c>
      <c r="D551" t="s">
        <v>265</v>
      </c>
      <c r="E551">
        <v>9638.6690736149994</v>
      </c>
      <c r="F551">
        <v>1630.55</v>
      </c>
      <c r="G551">
        <v>110.852944354792</v>
      </c>
      <c r="H551">
        <v>1.7369803810754401</v>
      </c>
      <c r="I551">
        <v>24.362075013347699</v>
      </c>
      <c r="J551">
        <v>-3.6216599953545101</v>
      </c>
      <c r="K551">
        <v>1626.2604729858499</v>
      </c>
      <c r="M551">
        <v>52.595258130740199</v>
      </c>
      <c r="N551">
        <v>0.54213567882915703</v>
      </c>
      <c r="O551">
        <v>27.564318788138898</v>
      </c>
      <c r="P551">
        <v>153.82160647571601</v>
      </c>
    </row>
    <row r="552" spans="1:17" x14ac:dyDescent="0.3">
      <c r="A552" t="s">
        <v>1230</v>
      </c>
      <c r="B552" t="s">
        <v>1231</v>
      </c>
      <c r="C552" t="s">
        <v>10309</v>
      </c>
      <c r="D552" t="s">
        <v>253</v>
      </c>
      <c r="E552">
        <v>9623.7161039999992</v>
      </c>
      <c r="F552">
        <v>6252</v>
      </c>
      <c r="G552">
        <v>-19.901098100451598</v>
      </c>
      <c r="H552">
        <v>-4.9596618101629097</v>
      </c>
      <c r="I552">
        <v>10.417011103343899</v>
      </c>
      <c r="J552">
        <v>-2.3446638937634199</v>
      </c>
      <c r="K552">
        <v>6142.2739110560096</v>
      </c>
      <c r="L552">
        <v>5636.3336495143703</v>
      </c>
      <c r="M552">
        <v>51.012028444097801</v>
      </c>
      <c r="N552">
        <v>0.43000408976881499</v>
      </c>
      <c r="O552">
        <v>11.948176583493201</v>
      </c>
      <c r="P552">
        <v>35.324675324675297</v>
      </c>
      <c r="Q552">
        <v>0.11931395050816</v>
      </c>
    </row>
    <row r="553" spans="1:17" x14ac:dyDescent="0.3">
      <c r="A553" t="s">
        <v>1232</v>
      </c>
      <c r="B553" t="s">
        <v>1233</v>
      </c>
      <c r="C553" t="s">
        <v>10309</v>
      </c>
      <c r="D553" t="s">
        <v>222</v>
      </c>
      <c r="E553">
        <v>9601.3742238399991</v>
      </c>
      <c r="F553">
        <v>12111.2</v>
      </c>
      <c r="G553">
        <v>35.4170783077154</v>
      </c>
      <c r="H553">
        <v>2.53154923753904</v>
      </c>
      <c r="I553">
        <v>24.3825205452994</v>
      </c>
      <c r="J553">
        <v>3.2681725405306401</v>
      </c>
      <c r="K553">
        <v>11545.403347899301</v>
      </c>
      <c r="L553">
        <v>9915.2426709680603</v>
      </c>
      <c r="M553">
        <v>62.2137590948971</v>
      </c>
      <c r="N553">
        <v>0.85030397159973303</v>
      </c>
      <c r="O553">
        <v>7.3221480943258896</v>
      </c>
      <c r="P553">
        <v>87.9162141194724</v>
      </c>
      <c r="Q553">
        <v>0.13492143137701701</v>
      </c>
    </row>
    <row r="554" spans="1:17" x14ac:dyDescent="0.3">
      <c r="A554" t="s">
        <v>1234</v>
      </c>
      <c r="B554" t="s">
        <v>1235</v>
      </c>
      <c r="C554" t="s">
        <v>10309</v>
      </c>
      <c r="D554" t="s">
        <v>95</v>
      </c>
      <c r="E554">
        <v>9591.9028099999996</v>
      </c>
      <c r="F554">
        <v>136.51</v>
      </c>
      <c r="G554">
        <v>-29.414111616738499</v>
      </c>
      <c r="H554">
        <v>-3.7041413314874001</v>
      </c>
      <c r="I554">
        <v>-11.0395477846606</v>
      </c>
      <c r="J554">
        <v>-3.0340646171116599</v>
      </c>
      <c r="K554">
        <v>138.258108891604</v>
      </c>
      <c r="L554">
        <v>136.11041774281199</v>
      </c>
      <c r="M554">
        <v>19.599037825510401</v>
      </c>
      <c r="N554">
        <v>3.4579406078147499</v>
      </c>
      <c r="O554">
        <v>4.7542304593070002</v>
      </c>
      <c r="P554">
        <v>8.3412698412698294</v>
      </c>
      <c r="Q554">
        <v>-1.3388827299693999E-2</v>
      </c>
    </row>
    <row r="555" spans="1:17" x14ac:dyDescent="0.3">
      <c r="A555" t="s">
        <v>1236</v>
      </c>
      <c r="B555" t="s">
        <v>1237</v>
      </c>
      <c r="C555" t="s">
        <v>10309</v>
      </c>
      <c r="D555" t="s">
        <v>139</v>
      </c>
      <c r="E555">
        <v>9508.7191275999994</v>
      </c>
      <c r="F555">
        <v>754.6</v>
      </c>
      <c r="G555">
        <v>0.40829697795331998</v>
      </c>
      <c r="H555">
        <v>9.9604285478838701</v>
      </c>
      <c r="I555">
        <v>-2.9128297463272399</v>
      </c>
      <c r="J555">
        <v>-1.3847165251993701</v>
      </c>
      <c r="K555">
        <v>709.69236387740204</v>
      </c>
      <c r="L555">
        <v>662.41247861494003</v>
      </c>
      <c r="M555">
        <v>59.483417703613</v>
      </c>
      <c r="N555">
        <v>1.95972465981355</v>
      </c>
      <c r="O555">
        <v>4.42618605883911</v>
      </c>
      <c r="P555">
        <v>45.675675675675599</v>
      </c>
    </row>
    <row r="556" spans="1:17" x14ac:dyDescent="0.3">
      <c r="A556" t="s">
        <v>1238</v>
      </c>
      <c r="B556" t="s">
        <v>1239</v>
      </c>
      <c r="C556" t="s">
        <v>10298</v>
      </c>
      <c r="D556" t="s">
        <v>46</v>
      </c>
      <c r="E556">
        <v>9497.27658143999</v>
      </c>
      <c r="F556">
        <v>552.85</v>
      </c>
      <c r="G556">
        <v>134.57638394212901</v>
      </c>
      <c r="H556">
        <v>8.0435639499548799</v>
      </c>
      <c r="I556">
        <v>47.631519166104503</v>
      </c>
      <c r="J556">
        <v>-1.3429067882260199</v>
      </c>
      <c r="K556">
        <v>504.469177978468</v>
      </c>
      <c r="L556">
        <v>389.19438011560499</v>
      </c>
      <c r="M556">
        <v>57.690079489947699</v>
      </c>
      <c r="N556">
        <v>0.66235353661196195</v>
      </c>
      <c r="O556">
        <v>6.7106810165506099</v>
      </c>
      <c r="P556">
        <v>194.06914893617</v>
      </c>
      <c r="Q556">
        <v>0.23288074275001899</v>
      </c>
    </row>
    <row r="557" spans="1:17" x14ac:dyDescent="0.3">
      <c r="A557" t="s">
        <v>1240</v>
      </c>
      <c r="B557" t="s">
        <v>1241</v>
      </c>
      <c r="C557" t="s">
        <v>10297</v>
      </c>
      <c r="D557" t="s">
        <v>217</v>
      </c>
      <c r="E557">
        <v>9431.7446292000004</v>
      </c>
      <c r="F557">
        <v>706.35</v>
      </c>
      <c r="G557">
        <v>-11.174147526104001</v>
      </c>
      <c r="H557">
        <v>15.254537006114999</v>
      </c>
      <c r="I557">
        <v>-2.5347242780317898</v>
      </c>
      <c r="J557">
        <v>0.97446339485850497</v>
      </c>
      <c r="K557">
        <v>639.42681787937897</v>
      </c>
      <c r="L557">
        <v>614.90496726143897</v>
      </c>
      <c r="M557">
        <v>71.001751692644305</v>
      </c>
      <c r="N557">
        <v>0.76733685614953795</v>
      </c>
      <c r="O557">
        <v>3.19954696680115</v>
      </c>
      <c r="P557">
        <v>28.054749818709201</v>
      </c>
      <c r="Q557">
        <v>5.7374575351743999E-2</v>
      </c>
    </row>
    <row r="558" spans="1:17" x14ac:dyDescent="0.3">
      <c r="A558" t="s">
        <v>1242</v>
      </c>
      <c r="B558" t="s">
        <v>1243</v>
      </c>
      <c r="C558" t="s">
        <v>10311</v>
      </c>
      <c r="D558" t="s">
        <v>1203</v>
      </c>
      <c r="E558">
        <v>9412.8791296500003</v>
      </c>
      <c r="F558">
        <v>736.35</v>
      </c>
      <c r="G558">
        <v>93.486892134755095</v>
      </c>
      <c r="H558">
        <v>22.842842917433899</v>
      </c>
      <c r="I558">
        <v>28.903336709807199</v>
      </c>
      <c r="J558">
        <v>-1.9996000917877701</v>
      </c>
      <c r="K558">
        <v>606.51135714364602</v>
      </c>
      <c r="L558">
        <v>470.08431528973699</v>
      </c>
      <c r="M558">
        <v>57.718764034868599</v>
      </c>
      <c r="N558">
        <v>0.91414449505491302</v>
      </c>
      <c r="O558">
        <v>6.6001222244856397</v>
      </c>
      <c r="P558">
        <v>158.006306937631</v>
      </c>
      <c r="Q558">
        <v>0.19968984643622301</v>
      </c>
    </row>
    <row r="559" spans="1:17" x14ac:dyDescent="0.3">
      <c r="A559" t="s">
        <v>1244</v>
      </c>
      <c r="B559" t="s">
        <v>1245</v>
      </c>
      <c r="C559" t="s">
        <v>10297</v>
      </c>
      <c r="D559" t="s">
        <v>121</v>
      </c>
      <c r="E559">
        <v>9407.2667915599995</v>
      </c>
      <c r="F559">
        <v>1599.4</v>
      </c>
      <c r="G559">
        <v>19.9729755270073</v>
      </c>
      <c r="H559">
        <v>9.6202409011401908</v>
      </c>
      <c r="I559">
        <v>25.484828736498699</v>
      </c>
      <c r="J559">
        <v>4.2707277499582101</v>
      </c>
      <c r="K559">
        <v>1408.2841416864701</v>
      </c>
      <c r="L559">
        <v>1230.6119966127901</v>
      </c>
      <c r="M559">
        <v>80.123580040090005</v>
      </c>
      <c r="N559">
        <v>1.0747580900288101</v>
      </c>
      <c r="O559">
        <v>0.58459422283356699</v>
      </c>
      <c r="P559">
        <v>74.226579520697101</v>
      </c>
      <c r="Q559">
        <v>0.15943022135150201</v>
      </c>
    </row>
    <row r="560" spans="1:17" x14ac:dyDescent="0.3">
      <c r="A560" t="s">
        <v>1246</v>
      </c>
      <c r="B560" t="s">
        <v>1247</v>
      </c>
      <c r="C560" t="s">
        <v>10308</v>
      </c>
      <c r="D560" t="s">
        <v>386</v>
      </c>
      <c r="E560">
        <v>9404.0697080000009</v>
      </c>
      <c r="F560">
        <v>236</v>
      </c>
      <c r="G560">
        <v>7.8709725747475696</v>
      </c>
      <c r="H560">
        <v>0.544294609466204</v>
      </c>
      <c r="I560">
        <v>-7.4172267676143502</v>
      </c>
      <c r="J560">
        <v>3.8885930169695202</v>
      </c>
      <c r="K560">
        <v>234.26621761761399</v>
      </c>
      <c r="L560">
        <v>224.38917194041301</v>
      </c>
      <c r="M560">
        <v>60.615739006823901</v>
      </c>
      <c r="N560">
        <v>0.38129477283782798</v>
      </c>
      <c r="O560">
        <v>36.546610169491501</v>
      </c>
      <c r="P560">
        <v>44.519289650949098</v>
      </c>
      <c r="Q560">
        <v>8.2637143326363002E-2</v>
      </c>
    </row>
    <row r="561" spans="1:17" x14ac:dyDescent="0.3">
      <c r="A561" t="s">
        <v>1248</v>
      </c>
      <c r="B561" t="s">
        <v>1249</v>
      </c>
      <c r="C561" t="s">
        <v>10298</v>
      </c>
      <c r="D561" t="s">
        <v>46</v>
      </c>
      <c r="E561">
        <v>9396.0479859999996</v>
      </c>
      <c r="F561">
        <v>334.1</v>
      </c>
      <c r="G561">
        <v>-5.2009623909146701</v>
      </c>
      <c r="H561">
        <v>-8.8964607011180998</v>
      </c>
      <c r="I561">
        <v>12.0034930523762</v>
      </c>
      <c r="J561">
        <v>-3.15450352526579</v>
      </c>
      <c r="K561">
        <v>348.53343776984599</v>
      </c>
      <c r="L561">
        <v>305.884305158026</v>
      </c>
      <c r="M561">
        <v>35.761905522726202</v>
      </c>
      <c r="N561">
        <v>0.44049044687130101</v>
      </c>
      <c r="O561">
        <v>24.334031727027799</v>
      </c>
      <c r="P561">
        <v>41.119324181626197</v>
      </c>
      <c r="Q561">
        <v>-2.4443035257456999E-2</v>
      </c>
    </row>
    <row r="562" spans="1:17" x14ac:dyDescent="0.3">
      <c r="A562" t="s">
        <v>1250</v>
      </c>
      <c r="B562" t="s">
        <v>1251</v>
      </c>
      <c r="C562" t="s">
        <v>10299</v>
      </c>
      <c r="D562" t="s">
        <v>283</v>
      </c>
      <c r="E562">
        <v>9367.8739169500004</v>
      </c>
      <c r="F562">
        <v>912.85</v>
      </c>
      <c r="G562">
        <v>54.075394705806502</v>
      </c>
      <c r="H562">
        <v>18.524839522373199</v>
      </c>
      <c r="I562">
        <v>25.779167702908602</v>
      </c>
      <c r="J562">
        <v>8.6258972093455402</v>
      </c>
      <c r="K562">
        <v>809.79572047582701</v>
      </c>
      <c r="L562">
        <v>703.38980952531404</v>
      </c>
      <c r="M562">
        <v>79.092857764286606</v>
      </c>
      <c r="N562">
        <v>2.0849284098820799</v>
      </c>
      <c r="O562">
        <v>2.8646546530097998</v>
      </c>
      <c r="P562">
        <v>101.51214128035301</v>
      </c>
      <c r="Q562">
        <v>2.9371854186866001E-2</v>
      </c>
    </row>
    <row r="563" spans="1:17" x14ac:dyDescent="0.3">
      <c r="A563" t="s">
        <v>1252</v>
      </c>
      <c r="B563" t="s">
        <v>1253</v>
      </c>
      <c r="C563" t="s">
        <v>10294</v>
      </c>
      <c r="D563" t="s">
        <v>21</v>
      </c>
      <c r="E563">
        <v>9364.9946846849998</v>
      </c>
      <c r="F563">
        <v>3034.95</v>
      </c>
      <c r="G563">
        <v>4.2043207654429198</v>
      </c>
      <c r="H563">
        <v>9.5241308313310196</v>
      </c>
      <c r="I563">
        <v>-10.6186802676957</v>
      </c>
      <c r="J563">
        <v>6.5379709425401202</v>
      </c>
      <c r="K563">
        <v>2789.1992715572101</v>
      </c>
      <c r="L563">
        <v>2628.6017948816102</v>
      </c>
      <c r="M563">
        <v>70.017720164864102</v>
      </c>
      <c r="N563">
        <v>1.2117211230669001</v>
      </c>
      <c r="O563">
        <v>3.6260893919175001</v>
      </c>
      <c r="P563">
        <v>44.311832814245903</v>
      </c>
      <c r="Q563">
        <v>-7.8894843327190003E-3</v>
      </c>
    </row>
    <row r="564" spans="1:17" x14ac:dyDescent="0.3">
      <c r="A564" t="s">
        <v>1254</v>
      </c>
      <c r="B564" t="s">
        <v>1255</v>
      </c>
      <c r="C564" t="s">
        <v>10297</v>
      </c>
      <c r="D564" t="s">
        <v>364</v>
      </c>
      <c r="E564">
        <v>9338.9567083500006</v>
      </c>
      <c r="F564">
        <v>685.45</v>
      </c>
      <c r="G564">
        <v>34.341338479542799</v>
      </c>
      <c r="H564">
        <v>-2.0002885367556198</v>
      </c>
      <c r="I564">
        <v>21.291940595966199</v>
      </c>
      <c r="J564">
        <v>-2.2549099975245999</v>
      </c>
      <c r="K564">
        <v>652.54864647831903</v>
      </c>
      <c r="L564">
        <v>552.27693971506301</v>
      </c>
      <c r="M564">
        <v>46.2643602059862</v>
      </c>
      <c r="N564">
        <v>0.60445226865241397</v>
      </c>
      <c r="O564">
        <v>15.6904223502808</v>
      </c>
      <c r="P564">
        <v>77.623736719357296</v>
      </c>
      <c r="Q564">
        <v>4.3364117075830001E-3</v>
      </c>
    </row>
    <row r="565" spans="1:17" x14ac:dyDescent="0.3">
      <c r="A565" t="s">
        <v>1256</v>
      </c>
      <c r="B565" t="s">
        <v>1257</v>
      </c>
      <c r="C565" t="s">
        <v>10309</v>
      </c>
      <c r="D565" t="s">
        <v>139</v>
      </c>
      <c r="E565">
        <v>9331.7999999999993</v>
      </c>
      <c r="F565">
        <v>4665.8999999999996</v>
      </c>
      <c r="G565">
        <v>-38.017564438740699</v>
      </c>
      <c r="H565">
        <v>-2.7442340401769298</v>
      </c>
      <c r="I565">
        <v>-23.254227783312</v>
      </c>
      <c r="J565">
        <v>1.0461763819626699</v>
      </c>
      <c r="K565">
        <v>4634.3840220008797</v>
      </c>
      <c r="L565">
        <v>4781.87577227779</v>
      </c>
      <c r="M565">
        <v>61.301388516602799</v>
      </c>
      <c r="N565">
        <v>0.89835430784123904</v>
      </c>
      <c r="O565">
        <v>49.467412503482699</v>
      </c>
      <c r="P565">
        <v>11.059803629872</v>
      </c>
      <c r="Q565">
        <v>6.1155750844643003E-2</v>
      </c>
    </row>
    <row r="566" spans="1:17" x14ac:dyDescent="0.3">
      <c r="A566" t="s">
        <v>1258</v>
      </c>
      <c r="B566" t="s">
        <v>1259</v>
      </c>
      <c r="C566" t="s">
        <v>10295</v>
      </c>
      <c r="D566" t="s">
        <v>24</v>
      </c>
      <c r="E566">
        <v>9331.6166198629999</v>
      </c>
      <c r="F566">
        <v>82.01</v>
      </c>
      <c r="G566">
        <v>-30.892224990749298</v>
      </c>
      <c r="H566">
        <v>-7.3420520123541397</v>
      </c>
      <c r="I566">
        <v>-32.3785343949856</v>
      </c>
      <c r="J566">
        <v>-2.80913172760236</v>
      </c>
      <c r="K566">
        <v>86.996127874015201</v>
      </c>
      <c r="L566">
        <v>92.306439691700305</v>
      </c>
      <c r="M566">
        <v>49.578414020449003</v>
      </c>
      <c r="N566">
        <v>1.15327242432018</v>
      </c>
      <c r="O566">
        <v>42.055846847945297</v>
      </c>
      <c r="P566">
        <v>9.9329758713136904</v>
      </c>
      <c r="Q566">
        <v>1.9581794915815E-2</v>
      </c>
    </row>
    <row r="567" spans="1:17" x14ac:dyDescent="0.3">
      <c r="A567" t="s">
        <v>1260</v>
      </c>
      <c r="B567" t="s">
        <v>1261</v>
      </c>
      <c r="C567" t="s">
        <v>10309</v>
      </c>
      <c r="D567" t="s">
        <v>193</v>
      </c>
      <c r="E567">
        <v>9269.1842152000008</v>
      </c>
      <c r="F567">
        <v>2104.25</v>
      </c>
      <c r="G567">
        <v>62.984179702329698</v>
      </c>
      <c r="H567">
        <v>9.7304053925333491</v>
      </c>
      <c r="I567">
        <v>13.108088351757401</v>
      </c>
      <c r="J567">
        <v>3.7827339440394301</v>
      </c>
      <c r="K567">
        <v>1944.96453836775</v>
      </c>
      <c r="L567">
        <v>1714.64130149075</v>
      </c>
      <c r="M567">
        <v>75.663771479221595</v>
      </c>
      <c r="N567">
        <v>1.4461091447760099</v>
      </c>
      <c r="O567">
        <v>4.83545206130451</v>
      </c>
      <c r="P567">
        <v>121.75677099799699</v>
      </c>
      <c r="Q567">
        <v>0.14944834187458</v>
      </c>
    </row>
    <row r="568" spans="1:17" x14ac:dyDescent="0.3">
      <c r="A568" t="s">
        <v>1262</v>
      </c>
      <c r="B568" t="s">
        <v>1263</v>
      </c>
      <c r="C568" t="s">
        <v>6655</v>
      </c>
      <c r="D568" t="s">
        <v>80</v>
      </c>
      <c r="E568">
        <v>9265.9293471700003</v>
      </c>
      <c r="F568">
        <v>787.45</v>
      </c>
      <c r="G568">
        <v>-7.2869377006844704</v>
      </c>
      <c r="H568">
        <v>-9.6625456639810405</v>
      </c>
      <c r="I568">
        <v>-28.625875451649701</v>
      </c>
      <c r="J568">
        <v>-5.33489763490795</v>
      </c>
      <c r="K568">
        <v>827.26786269719105</v>
      </c>
      <c r="L568">
        <v>818.37712343328599</v>
      </c>
      <c r="M568">
        <v>41.595948171916902</v>
      </c>
      <c r="N568">
        <v>0.55689738796086397</v>
      </c>
      <c r="O568">
        <v>26.9794907613181</v>
      </c>
      <c r="P568">
        <v>25.400111473843399</v>
      </c>
      <c r="Q568">
        <v>-7.7604083863499996E-3</v>
      </c>
    </row>
    <row r="569" spans="1:17" x14ac:dyDescent="0.3">
      <c r="A569" t="s">
        <v>1264</v>
      </c>
      <c r="B569" t="s">
        <v>1265</v>
      </c>
      <c r="C569" t="s">
        <v>10306</v>
      </c>
      <c r="D569" t="s">
        <v>294</v>
      </c>
      <c r="E569">
        <v>9175.7241551250008</v>
      </c>
      <c r="F569">
        <v>563.75</v>
      </c>
      <c r="G569">
        <v>28.515861219882598</v>
      </c>
      <c r="H569">
        <v>2.4966340278533901</v>
      </c>
      <c r="I569">
        <v>28.945184693455499</v>
      </c>
      <c r="J569">
        <v>7.3757009180416902E-2</v>
      </c>
      <c r="K569">
        <v>528.31022581439504</v>
      </c>
      <c r="L569">
        <v>445.26246400469898</v>
      </c>
      <c r="M569">
        <v>54.568871330958203</v>
      </c>
      <c r="N569">
        <v>0.72794306877209203</v>
      </c>
      <c r="O569">
        <v>6.7671840354767099</v>
      </c>
      <c r="P569">
        <v>65.177263404629301</v>
      </c>
      <c r="Q569">
        <v>0.12826907886404301</v>
      </c>
    </row>
    <row r="570" spans="1:17" x14ac:dyDescent="0.3">
      <c r="A570" t="s">
        <v>1266</v>
      </c>
      <c r="B570" t="s">
        <v>1267</v>
      </c>
      <c r="C570" t="s">
        <v>10307</v>
      </c>
      <c r="D570" t="s">
        <v>139</v>
      </c>
      <c r="E570">
        <v>9162.7123494000007</v>
      </c>
      <c r="F570">
        <v>591</v>
      </c>
      <c r="G570">
        <v>-18.340758743231</v>
      </c>
      <c r="H570">
        <v>-6.1584945725231304</v>
      </c>
      <c r="I570">
        <v>-15.621014026770499</v>
      </c>
      <c r="J570">
        <v>-4.1851766236905101</v>
      </c>
      <c r="K570">
        <v>593.52287902991702</v>
      </c>
      <c r="L570">
        <v>574.88596623210105</v>
      </c>
      <c r="M570">
        <v>57.423562932986997</v>
      </c>
      <c r="N570">
        <v>0.74732130064567803</v>
      </c>
      <c r="O570">
        <v>14.8561759729272</v>
      </c>
      <c r="P570">
        <v>24.421052631578899</v>
      </c>
      <c r="Q570">
        <v>8.8946600724279998E-2</v>
      </c>
    </row>
    <row r="571" spans="1:17" x14ac:dyDescent="0.3">
      <c r="A571" t="s">
        <v>1268</v>
      </c>
      <c r="B571" t="s">
        <v>1269</v>
      </c>
      <c r="C571" t="s">
        <v>10309</v>
      </c>
      <c r="D571" t="s">
        <v>258</v>
      </c>
      <c r="E571">
        <v>9149.3190392100005</v>
      </c>
      <c r="F571">
        <v>327.10000000000002</v>
      </c>
      <c r="G571">
        <v>-26.9246505397475</v>
      </c>
      <c r="H571">
        <v>3.8658335661375198</v>
      </c>
      <c r="I571">
        <v>-10.1633423769046</v>
      </c>
      <c r="J571">
        <v>6.9198231034406303</v>
      </c>
      <c r="M571">
        <v>66.9657277359061</v>
      </c>
      <c r="O571">
        <v>6.1907673494344202</v>
      </c>
      <c r="P571">
        <v>15.9723453288423</v>
      </c>
    </row>
    <row r="572" spans="1:17" x14ac:dyDescent="0.3">
      <c r="A572" t="s">
        <v>1270</v>
      </c>
      <c r="B572" t="s">
        <v>1271</v>
      </c>
      <c r="C572" t="s">
        <v>10295</v>
      </c>
      <c r="D572" t="s">
        <v>124</v>
      </c>
      <c r="E572">
        <v>9135.461340885</v>
      </c>
      <c r="F572">
        <v>84.99</v>
      </c>
      <c r="G572">
        <v>-32.0728114237547</v>
      </c>
      <c r="H572">
        <v>3.3021651980089999</v>
      </c>
      <c r="I572">
        <v>-16.587413653396599</v>
      </c>
      <c r="J572">
        <v>-1.8649790418993599</v>
      </c>
      <c r="K572">
        <v>83.285611276815899</v>
      </c>
      <c r="L572">
        <v>84.851416163469096</v>
      </c>
      <c r="M572">
        <v>58.288139430438697</v>
      </c>
      <c r="N572">
        <v>1.31841061020326</v>
      </c>
      <c r="O572">
        <v>15.3076832568537</v>
      </c>
      <c r="P572">
        <v>17.389502762430901</v>
      </c>
    </row>
    <row r="573" spans="1:17" x14ac:dyDescent="0.3">
      <c r="A573" t="s">
        <v>1272</v>
      </c>
      <c r="B573" t="s">
        <v>1273</v>
      </c>
      <c r="C573" t="s">
        <v>10305</v>
      </c>
      <c r="D573" t="s">
        <v>253</v>
      </c>
      <c r="E573">
        <v>9131.4564801600009</v>
      </c>
      <c r="F573">
        <v>79.8</v>
      </c>
      <c r="G573">
        <v>73.017153909803</v>
      </c>
      <c r="H573">
        <v>-13.079147225922499</v>
      </c>
      <c r="I573">
        <v>26.0882630118812</v>
      </c>
      <c r="J573">
        <v>1.67892469697754</v>
      </c>
      <c r="K573">
        <v>77.575461873734895</v>
      </c>
      <c r="L573">
        <v>61.461371662588398</v>
      </c>
      <c r="M573">
        <v>46.794047586420703</v>
      </c>
      <c r="N573">
        <v>0.48003519729483601</v>
      </c>
      <c r="O573">
        <v>17.0426065162907</v>
      </c>
      <c r="P573">
        <v>110.02491310073199</v>
      </c>
      <c r="Q573">
        <v>0.23381824601748899</v>
      </c>
    </row>
    <row r="574" spans="1:17" x14ac:dyDescent="0.3">
      <c r="A574" t="s">
        <v>1274</v>
      </c>
      <c r="B574" t="s">
        <v>1275</v>
      </c>
      <c r="C574" t="s">
        <v>10309</v>
      </c>
      <c r="D574" t="s">
        <v>113</v>
      </c>
      <c r="E574">
        <v>9128.9663231249997</v>
      </c>
      <c r="F574">
        <v>2844.75</v>
      </c>
      <c r="G574">
        <v>-24.566292011991301</v>
      </c>
      <c r="H574">
        <v>0.36911488690225402</v>
      </c>
      <c r="I574">
        <v>-1.0438677756935399</v>
      </c>
      <c r="J574">
        <v>2.1559157622212402</v>
      </c>
      <c r="K574">
        <v>2761.4258643787198</v>
      </c>
      <c r="L574">
        <v>2704.2383384157001</v>
      </c>
      <c r="M574">
        <v>58.156488125508503</v>
      </c>
      <c r="N574">
        <v>0.48261913569023701</v>
      </c>
      <c r="O574">
        <v>23.033658493716501</v>
      </c>
      <c r="P574">
        <v>21.104725415070199</v>
      </c>
      <c r="Q574">
        <v>9.4004357317959992E-3</v>
      </c>
    </row>
    <row r="575" spans="1:17" x14ac:dyDescent="0.3">
      <c r="A575" t="s">
        <v>1276</v>
      </c>
      <c r="B575" t="s">
        <v>1277</v>
      </c>
      <c r="C575" t="s">
        <v>10309</v>
      </c>
      <c r="D575" t="s">
        <v>60</v>
      </c>
      <c r="E575">
        <v>9019.8030958919899</v>
      </c>
      <c r="F575">
        <v>126.18</v>
      </c>
      <c r="G575">
        <v>381.03156006807399</v>
      </c>
      <c r="H575">
        <v>23.1733765560172</v>
      </c>
      <c r="I575">
        <v>137.29980865891</v>
      </c>
      <c r="J575">
        <v>9.5152628945272397</v>
      </c>
      <c r="K575">
        <v>96.772696407127498</v>
      </c>
      <c r="L575">
        <v>68.904376129344001</v>
      </c>
      <c r="M575">
        <v>78.368192545301198</v>
      </c>
      <c r="N575">
        <v>1.47132185516027</v>
      </c>
      <c r="O575">
        <v>1.5691868758915799</v>
      </c>
      <c r="P575">
        <v>418.19301848049201</v>
      </c>
      <c r="Q575">
        <v>0.10942097177396699</v>
      </c>
    </row>
    <row r="576" spans="1:17" x14ac:dyDescent="0.3">
      <c r="A576" t="s">
        <v>1278</v>
      </c>
      <c r="B576" t="s">
        <v>1279</v>
      </c>
      <c r="C576" t="s">
        <v>10309</v>
      </c>
      <c r="D576" t="s">
        <v>253</v>
      </c>
      <c r="E576">
        <v>8981.4348035000003</v>
      </c>
      <c r="F576">
        <v>4482.8500000000004</v>
      </c>
      <c r="G576">
        <v>495.57895808535301</v>
      </c>
      <c r="H576">
        <v>6.9650286301840697E-2</v>
      </c>
      <c r="I576">
        <v>219.05483056691801</v>
      </c>
      <c r="J576">
        <v>-3.2219349653089999</v>
      </c>
      <c r="K576">
        <v>4020.80698484407</v>
      </c>
      <c r="L576">
        <v>2532.3417268881099</v>
      </c>
      <c r="M576">
        <v>52.9308782189757</v>
      </c>
      <c r="N576">
        <v>0.35698254495170201</v>
      </c>
      <c r="O576">
        <v>13.2192689918243</v>
      </c>
      <c r="P576">
        <v>532.27785613540198</v>
      </c>
      <c r="Q576">
        <v>0.160217945467693</v>
      </c>
    </row>
    <row r="577" spans="1:17" x14ac:dyDescent="0.3">
      <c r="A577" t="s">
        <v>1280</v>
      </c>
      <c r="B577" t="s">
        <v>1281</v>
      </c>
      <c r="C577" t="s">
        <v>6655</v>
      </c>
      <c r="D577" t="s">
        <v>80</v>
      </c>
      <c r="E577">
        <v>8978.0596028210002</v>
      </c>
      <c r="F577">
        <v>222.13</v>
      </c>
      <c r="G577">
        <v>8.9692364268037093</v>
      </c>
      <c r="H577">
        <v>5.6402425623515997</v>
      </c>
      <c r="I577">
        <v>-8.6484035284318406</v>
      </c>
      <c r="J577">
        <v>3.0089985931663601</v>
      </c>
      <c r="K577">
        <v>212.612932606551</v>
      </c>
      <c r="L577">
        <v>199.808441021997</v>
      </c>
      <c r="M577">
        <v>67.829440872373894</v>
      </c>
      <c r="N577">
        <v>1.6443345370420399</v>
      </c>
      <c r="O577">
        <v>15.247827848557099</v>
      </c>
      <c r="P577">
        <v>51.108843537414899</v>
      </c>
      <c r="Q577">
        <v>8.3209935128267007E-2</v>
      </c>
    </row>
    <row r="578" spans="1:17" x14ac:dyDescent="0.3">
      <c r="A578" t="s">
        <v>1282</v>
      </c>
      <c r="B578" t="s">
        <v>1283</v>
      </c>
      <c r="C578" t="s">
        <v>10305</v>
      </c>
      <c r="D578" t="s">
        <v>444</v>
      </c>
      <c r="E578">
        <v>8973.9299064400002</v>
      </c>
      <c r="F578">
        <v>669.7</v>
      </c>
      <c r="G578">
        <v>0.43517461840565003</v>
      </c>
      <c r="H578">
        <v>1.6017578841909701</v>
      </c>
      <c r="I578">
        <v>-42.8103105447994</v>
      </c>
      <c r="J578">
        <v>7.1296940769297796</v>
      </c>
      <c r="K578">
        <v>653.09655348387798</v>
      </c>
      <c r="L578">
        <v>726.81905115352799</v>
      </c>
      <c r="M578">
        <v>72.822928692360904</v>
      </c>
      <c r="N578">
        <v>1.3568154685135501</v>
      </c>
      <c r="O578">
        <v>63.804688666567102</v>
      </c>
      <c r="P578">
        <v>32.168936254193802</v>
      </c>
      <c r="Q578">
        <v>0.15576015753612801</v>
      </c>
    </row>
    <row r="579" spans="1:17" x14ac:dyDescent="0.3">
      <c r="A579" t="s">
        <v>1284</v>
      </c>
      <c r="B579" t="s">
        <v>1285</v>
      </c>
      <c r="C579" t="s">
        <v>10309</v>
      </c>
      <c r="D579" t="s">
        <v>253</v>
      </c>
      <c r="E579">
        <v>8935.6553044850007</v>
      </c>
      <c r="F579">
        <v>3891.55</v>
      </c>
      <c r="G579">
        <v>61.930556949099802</v>
      </c>
      <c r="H579">
        <v>26.884128378296499</v>
      </c>
      <c r="I579">
        <v>84.633801184038603</v>
      </c>
      <c r="J579">
        <v>2.1032117870719902</v>
      </c>
      <c r="K579">
        <v>3177.83498689203</v>
      </c>
      <c r="L579">
        <v>2535.2363756752702</v>
      </c>
      <c r="M579">
        <v>76.357190289875504</v>
      </c>
      <c r="N579">
        <v>1.86205600587859</v>
      </c>
      <c r="O579">
        <v>1.06512829078386</v>
      </c>
      <c r="P579">
        <v>153.934747145187</v>
      </c>
      <c r="Q579">
        <v>0.158071636600952</v>
      </c>
    </row>
    <row r="580" spans="1:17" x14ac:dyDescent="0.3">
      <c r="A580" t="s">
        <v>1286</v>
      </c>
      <c r="B580" t="s">
        <v>1287</v>
      </c>
      <c r="C580" t="s">
        <v>10307</v>
      </c>
      <c r="D580" t="s">
        <v>139</v>
      </c>
      <c r="E580">
        <v>8902.712114725</v>
      </c>
      <c r="F580">
        <v>607.75</v>
      </c>
      <c r="G580">
        <v>40.801795595129299</v>
      </c>
      <c r="H580">
        <v>6.8959720977157</v>
      </c>
      <c r="I580">
        <v>11.328666620433401</v>
      </c>
      <c r="J580">
        <v>3.46760774514998</v>
      </c>
      <c r="K580">
        <v>570.97626859179502</v>
      </c>
      <c r="L580">
        <v>494.39444650266699</v>
      </c>
      <c r="M580">
        <v>55.083708081099303</v>
      </c>
      <c r="N580">
        <v>0.57037782821930905</v>
      </c>
      <c r="O580">
        <v>15.0143973673385</v>
      </c>
      <c r="P580">
        <v>72.167138810198296</v>
      </c>
      <c r="Q580">
        <v>4.8734514828341E-2</v>
      </c>
    </row>
    <row r="581" spans="1:17" x14ac:dyDescent="0.3">
      <c r="A581" t="s">
        <v>1288</v>
      </c>
      <c r="B581" t="s">
        <v>1289</v>
      </c>
      <c r="C581" t="s">
        <v>10309</v>
      </c>
      <c r="D581" t="s">
        <v>127</v>
      </c>
      <c r="E581">
        <v>8867.0747287499998</v>
      </c>
      <c r="F581">
        <v>367.5</v>
      </c>
      <c r="G581">
        <v>292.83805689136801</v>
      </c>
      <c r="H581">
        <v>13.178625192804599</v>
      </c>
      <c r="I581">
        <v>54.330504562870097</v>
      </c>
      <c r="J581">
        <v>6.2318765486357801</v>
      </c>
      <c r="K581">
        <v>328.874697559357</v>
      </c>
      <c r="L581">
        <v>248.43545463462399</v>
      </c>
      <c r="M581">
        <v>65.318328572149795</v>
      </c>
      <c r="N581">
        <v>0.94623553993664999</v>
      </c>
      <c r="O581">
        <v>4.6530612244898002</v>
      </c>
      <c r="P581">
        <v>366.666666666666</v>
      </c>
      <c r="Q581">
        <v>0.15807895732194499</v>
      </c>
    </row>
    <row r="582" spans="1:17" x14ac:dyDescent="0.3">
      <c r="A582" t="s">
        <v>1290</v>
      </c>
      <c r="B582" t="s">
        <v>1291</v>
      </c>
      <c r="C582" t="s">
        <v>10313</v>
      </c>
      <c r="D582" t="s">
        <v>1292</v>
      </c>
      <c r="E582">
        <v>8832.5528324999996</v>
      </c>
      <c r="F582">
        <v>718.5</v>
      </c>
      <c r="G582">
        <v>14.5019361264211</v>
      </c>
      <c r="H582">
        <v>6.5729027814363397</v>
      </c>
      <c r="I582">
        <v>31.205290036282499</v>
      </c>
      <c r="J582">
        <v>5.8669458660532996</v>
      </c>
      <c r="K582">
        <v>647.04950089578995</v>
      </c>
      <c r="L582">
        <v>562.78099159659598</v>
      </c>
      <c r="M582">
        <v>67.2391367705563</v>
      </c>
      <c r="N582">
        <v>0.76999352451858305</v>
      </c>
      <c r="O582">
        <v>6.9450243562978402</v>
      </c>
      <c r="P582">
        <v>76.557316623663795</v>
      </c>
      <c r="Q582">
        <v>0.15353195568738101</v>
      </c>
    </row>
    <row r="583" spans="1:17" x14ac:dyDescent="0.3">
      <c r="A583" t="s">
        <v>1293</v>
      </c>
      <c r="B583" t="s">
        <v>1294</v>
      </c>
      <c r="C583" t="s">
        <v>10294</v>
      </c>
      <c r="D583" t="s">
        <v>294</v>
      </c>
      <c r="E583">
        <v>8808.0197148899897</v>
      </c>
      <c r="F583">
        <v>747.45</v>
      </c>
      <c r="G583">
        <v>-0.74767016283640997</v>
      </c>
      <c r="H583">
        <v>-10.787684598537201</v>
      </c>
      <c r="I583">
        <v>-22.087943338376899</v>
      </c>
      <c r="J583">
        <v>-0.31167782066645999</v>
      </c>
      <c r="K583">
        <v>761.95639845750895</v>
      </c>
      <c r="L583">
        <v>712.74529454192395</v>
      </c>
      <c r="M583">
        <v>49.891838728896403</v>
      </c>
      <c r="N583">
        <v>1.2928695907917001</v>
      </c>
      <c r="O583">
        <v>23.312596160278201</v>
      </c>
      <c r="P583">
        <v>41.549095729571</v>
      </c>
      <c r="Q583">
        <v>8.4233345679719004E-2</v>
      </c>
    </row>
    <row r="584" spans="1:17" x14ac:dyDescent="0.3">
      <c r="A584" t="s">
        <v>1295</v>
      </c>
      <c r="B584" t="s">
        <v>1296</v>
      </c>
      <c r="C584" t="s">
        <v>10309</v>
      </c>
      <c r="D584" t="s">
        <v>294</v>
      </c>
      <c r="E584">
        <v>8800.4117124000004</v>
      </c>
      <c r="F584">
        <v>523.6</v>
      </c>
      <c r="G584">
        <v>126.471127585082</v>
      </c>
      <c r="H584">
        <v>12.5607565150532</v>
      </c>
      <c r="I584">
        <v>78.386907118038494</v>
      </c>
      <c r="J584">
        <v>-3.53748427227936</v>
      </c>
      <c r="K584">
        <v>441.21281177357901</v>
      </c>
      <c r="L584">
        <v>315.92329306200799</v>
      </c>
      <c r="M584">
        <v>54.816652277556997</v>
      </c>
      <c r="N584">
        <v>0.24802636918874699</v>
      </c>
      <c r="O584">
        <v>11.5355233002291</v>
      </c>
      <c r="P584">
        <v>196.405321256722</v>
      </c>
      <c r="Q584">
        <v>8.9946592436788E-2</v>
      </c>
    </row>
    <row r="585" spans="1:17" x14ac:dyDescent="0.3">
      <c r="A585" t="s">
        <v>1297</v>
      </c>
      <c r="B585" t="s">
        <v>1298</v>
      </c>
      <c r="C585" t="s">
        <v>10307</v>
      </c>
      <c r="D585" t="s">
        <v>139</v>
      </c>
      <c r="E585">
        <v>8796.0026715210006</v>
      </c>
      <c r="F585">
        <v>138.33000000000001</v>
      </c>
      <c r="G585">
        <v>56.108776993763598</v>
      </c>
      <c r="H585">
        <v>2.78069719263125</v>
      </c>
      <c r="I585">
        <v>-2.0826049563548099</v>
      </c>
      <c r="J585">
        <v>4.9470342801225202</v>
      </c>
      <c r="K585">
        <v>134.587903482434</v>
      </c>
      <c r="L585">
        <v>119.19510001408899</v>
      </c>
      <c r="M585">
        <v>61.873566456003601</v>
      </c>
      <c r="N585">
        <v>0.59447851701738896</v>
      </c>
      <c r="O585">
        <v>18.8173208992987</v>
      </c>
      <c r="P585">
        <v>100.47826086956501</v>
      </c>
      <c r="Q585">
        <v>1.6386769180629999E-3</v>
      </c>
    </row>
    <row r="586" spans="1:17" x14ac:dyDescent="0.3">
      <c r="A586" t="s">
        <v>1299</v>
      </c>
      <c r="B586" t="s">
        <v>1300</v>
      </c>
      <c r="C586" t="s">
        <v>10305</v>
      </c>
      <c r="D586" t="s">
        <v>358</v>
      </c>
      <c r="E586">
        <v>8765.1351742499992</v>
      </c>
      <c r="F586">
        <v>386.25</v>
      </c>
      <c r="G586">
        <v>136.28538795239299</v>
      </c>
      <c r="H586">
        <v>20.550492551363</v>
      </c>
      <c r="I586">
        <v>64.324984975131798</v>
      </c>
      <c r="J586">
        <v>-0.62876117574762003</v>
      </c>
      <c r="K586">
        <v>337.78050033651198</v>
      </c>
      <c r="L586">
        <v>261.32958031522298</v>
      </c>
      <c r="M586">
        <v>62.382002280657602</v>
      </c>
      <c r="N586">
        <v>1.32770297608543</v>
      </c>
      <c r="O586">
        <v>5.54045307443364</v>
      </c>
      <c r="P586">
        <v>178.679653679653</v>
      </c>
      <c r="Q586">
        <v>0.17489725443236201</v>
      </c>
    </row>
    <row r="587" spans="1:17" x14ac:dyDescent="0.3">
      <c r="A587" t="s">
        <v>1301</v>
      </c>
      <c r="B587" t="s">
        <v>1302</v>
      </c>
      <c r="C587" t="s">
        <v>10301</v>
      </c>
      <c r="D587" t="s">
        <v>193</v>
      </c>
      <c r="E587">
        <v>8717.2280520000004</v>
      </c>
      <c r="F587">
        <v>570.54999999999995</v>
      </c>
      <c r="G587">
        <v>4.3652710914178696</v>
      </c>
      <c r="H587">
        <v>-8.9683376560602905</v>
      </c>
      <c r="I587">
        <v>-3.1777001106056999</v>
      </c>
      <c r="J587">
        <v>5.5646727195496304</v>
      </c>
      <c r="K587">
        <v>595.47355560098697</v>
      </c>
      <c r="L587">
        <v>546.00534414323397</v>
      </c>
      <c r="M587">
        <v>50.493366390978203</v>
      </c>
      <c r="N587">
        <v>2.0764584741306602</v>
      </c>
      <c r="O587">
        <v>24.0557356936289</v>
      </c>
      <c r="P587">
        <v>41.225247524752398</v>
      </c>
      <c r="Q587">
        <v>7.4364261463423995E-2</v>
      </c>
    </row>
    <row r="588" spans="1:17" x14ac:dyDescent="0.3">
      <c r="A588" t="s">
        <v>1303</v>
      </c>
      <c r="B588" t="s">
        <v>1304</v>
      </c>
      <c r="C588" t="s">
        <v>10306</v>
      </c>
      <c r="D588" t="s">
        <v>402</v>
      </c>
      <c r="E588">
        <v>8702.2765335999993</v>
      </c>
      <c r="F588">
        <v>197.6</v>
      </c>
      <c r="G588">
        <v>-29.717325238481301</v>
      </c>
      <c r="H588">
        <v>-0.48713946085972598</v>
      </c>
      <c r="I588">
        <v>-8.06264769451262</v>
      </c>
      <c r="J588">
        <v>0.52663446759962895</v>
      </c>
      <c r="K588">
        <v>186.84130470846799</v>
      </c>
      <c r="L588">
        <v>190.886422045573</v>
      </c>
      <c r="M588">
        <v>69.901230388888706</v>
      </c>
      <c r="N588">
        <v>0.75657715206569198</v>
      </c>
      <c r="O588">
        <v>30.5668016194331</v>
      </c>
      <c r="P588">
        <v>36.275862068965502</v>
      </c>
    </row>
    <row r="589" spans="1:17" x14ac:dyDescent="0.3">
      <c r="A589" t="s">
        <v>1305</v>
      </c>
      <c r="B589" t="s">
        <v>1306</v>
      </c>
      <c r="C589" t="s">
        <v>10304</v>
      </c>
      <c r="D589" t="s">
        <v>473</v>
      </c>
      <c r="E589">
        <v>8695.0855171200001</v>
      </c>
      <c r="F589">
        <v>284.8</v>
      </c>
      <c r="G589">
        <v>-35.310595239787503</v>
      </c>
      <c r="H589">
        <v>-8.9845384047482195</v>
      </c>
      <c r="I589">
        <v>0.29589963261369601</v>
      </c>
      <c r="J589">
        <v>-0.80535664210622604</v>
      </c>
      <c r="K589">
        <v>288.81538721608899</v>
      </c>
      <c r="L589">
        <v>281.530833043965</v>
      </c>
      <c r="M589">
        <v>40.426987328517903</v>
      </c>
      <c r="N589">
        <v>0.29990209299346898</v>
      </c>
      <c r="O589">
        <v>12.499999999999901</v>
      </c>
      <c r="P589">
        <v>33.708920187793403</v>
      </c>
      <c r="Q589">
        <v>-7.6247020968609996E-2</v>
      </c>
    </row>
    <row r="590" spans="1:17" x14ac:dyDescent="0.3">
      <c r="A590" t="s">
        <v>1307</v>
      </c>
      <c r="B590" t="s">
        <v>1308</v>
      </c>
      <c r="C590" t="s">
        <v>10309</v>
      </c>
      <c r="D590" t="s">
        <v>253</v>
      </c>
      <c r="E590">
        <v>8680.5161205999993</v>
      </c>
      <c r="F590">
        <v>1274.2</v>
      </c>
      <c r="G590">
        <v>70.9218066345925</v>
      </c>
      <c r="H590">
        <v>-1.12497383817651</v>
      </c>
      <c r="I590">
        <v>64.432566902199696</v>
      </c>
      <c r="J590">
        <v>-5.0294740468197396</v>
      </c>
      <c r="K590">
        <v>1281.1235318794099</v>
      </c>
      <c r="L590">
        <v>1000.38255938808</v>
      </c>
      <c r="M590">
        <v>59.659647932206397</v>
      </c>
      <c r="N590">
        <v>0.50910875753148999</v>
      </c>
      <c r="O590">
        <v>14.169675090252699</v>
      </c>
      <c r="P590">
        <v>135.505036503095</v>
      </c>
    </row>
    <row r="591" spans="1:17" x14ac:dyDescent="0.3">
      <c r="A591" t="s">
        <v>1309</v>
      </c>
      <c r="B591" t="s">
        <v>1310</v>
      </c>
      <c r="C591" t="s">
        <v>10303</v>
      </c>
      <c r="D591" t="s">
        <v>83</v>
      </c>
      <c r="E591">
        <v>8659.1330258550006</v>
      </c>
      <c r="F591">
        <v>787.35</v>
      </c>
      <c r="G591">
        <v>-20.835321716047702</v>
      </c>
      <c r="H591">
        <v>1.6445018377496601</v>
      </c>
      <c r="I591">
        <v>-6.6371138833033703</v>
      </c>
      <c r="J591">
        <v>0.69642758791425896</v>
      </c>
      <c r="K591">
        <v>765.06216138246202</v>
      </c>
      <c r="L591">
        <v>740.61947050610001</v>
      </c>
      <c r="M591">
        <v>57.910700401210498</v>
      </c>
      <c r="N591">
        <v>0.60170729559744396</v>
      </c>
      <c r="O591">
        <v>16.847653521305599</v>
      </c>
      <c r="P591">
        <v>27.816558441558399</v>
      </c>
      <c r="Q591">
        <v>0.14394385865873899</v>
      </c>
    </row>
    <row r="592" spans="1:17" x14ac:dyDescent="0.3">
      <c r="A592" t="s">
        <v>1311</v>
      </c>
      <c r="B592" t="s">
        <v>1312</v>
      </c>
      <c r="C592" t="s">
        <v>10309</v>
      </c>
      <c r="D592" t="s">
        <v>737</v>
      </c>
      <c r="E592">
        <v>8642.3479203879997</v>
      </c>
      <c r="F592">
        <v>525.04999999999995</v>
      </c>
      <c r="G592">
        <v>-14.2859222096866</v>
      </c>
      <c r="H592">
        <v>-0.31630799391717601</v>
      </c>
      <c r="I592">
        <v>-2.3783569853903299</v>
      </c>
      <c r="J592">
        <v>-1.46018634123119</v>
      </c>
      <c r="K592">
        <v>521.25365068644203</v>
      </c>
      <c r="L592">
        <v>495.79257626742401</v>
      </c>
      <c r="M592">
        <v>73.886051750125603</v>
      </c>
      <c r="N592">
        <v>1.42356622650438</v>
      </c>
      <c r="O592">
        <v>5.2090277116464998</v>
      </c>
      <c r="P592">
        <v>22.3522009647426</v>
      </c>
      <c r="Q592">
        <v>-1.0545973830429E-2</v>
      </c>
    </row>
    <row r="593" spans="1:17" x14ac:dyDescent="0.3">
      <c r="A593" t="s">
        <v>1313</v>
      </c>
      <c r="B593" t="s">
        <v>1314</v>
      </c>
      <c r="C593" t="s">
        <v>10304</v>
      </c>
      <c r="D593" t="s">
        <v>86</v>
      </c>
      <c r="E593">
        <v>8640.7827001349997</v>
      </c>
      <c r="F593">
        <v>292.64999999999998</v>
      </c>
      <c r="G593">
        <v>-71.891088916894503</v>
      </c>
      <c r="H593">
        <v>-5.8909871633502604</v>
      </c>
      <c r="I593">
        <v>-24.281359679803401</v>
      </c>
      <c r="J593">
        <v>1.2928069555494599</v>
      </c>
      <c r="K593">
        <v>298.40276794674998</v>
      </c>
      <c r="L593">
        <v>342.59220595718801</v>
      </c>
      <c r="M593">
        <v>40.910162594490401</v>
      </c>
      <c r="N593">
        <v>0.50495398084717202</v>
      </c>
      <c r="O593">
        <v>82.128822825901196</v>
      </c>
      <c r="P593">
        <v>12.126436781609099</v>
      </c>
      <c r="Q593">
        <v>-8.7187852401248003E-2</v>
      </c>
    </row>
    <row r="594" spans="1:17" x14ac:dyDescent="0.3">
      <c r="A594" t="s">
        <v>1315</v>
      </c>
      <c r="B594" t="s">
        <v>1316</v>
      </c>
      <c r="C594" t="s">
        <v>10309</v>
      </c>
      <c r="D594" t="s">
        <v>51</v>
      </c>
      <c r="E594">
        <v>8635.4135009500005</v>
      </c>
      <c r="F594">
        <v>5202.25</v>
      </c>
      <c r="G594">
        <v>-21.941859016682201</v>
      </c>
      <c r="H594">
        <v>-1.81086760278651</v>
      </c>
      <c r="I594">
        <v>-10.8781265302494</v>
      </c>
      <c r="J594">
        <v>-1.27334300280854</v>
      </c>
      <c r="K594">
        <v>5149.3250362133003</v>
      </c>
      <c r="L594">
        <v>5027.4102570998502</v>
      </c>
      <c r="M594">
        <v>46.024795501096001</v>
      </c>
      <c r="N594">
        <v>1.2399270266662401</v>
      </c>
      <c r="O594">
        <v>8.4694122735355002</v>
      </c>
      <c r="P594">
        <v>12.2008821214049</v>
      </c>
      <c r="Q594">
        <v>-5.9594581321317001E-2</v>
      </c>
    </row>
    <row r="595" spans="1:17" x14ac:dyDescent="0.3">
      <c r="A595" t="s">
        <v>1317</v>
      </c>
      <c r="B595" t="s">
        <v>1318</v>
      </c>
      <c r="C595" t="s">
        <v>10295</v>
      </c>
      <c r="D595" t="s">
        <v>523</v>
      </c>
      <c r="E595">
        <v>8630.6126091899896</v>
      </c>
      <c r="F595">
        <v>261.3</v>
      </c>
      <c r="G595">
        <v>-16.283991046714799</v>
      </c>
      <c r="H595">
        <v>5.4012745159504103</v>
      </c>
      <c r="I595">
        <v>0.65023760333449898</v>
      </c>
      <c r="J595">
        <v>12.318152354081199</v>
      </c>
      <c r="K595">
        <v>242.87794701153501</v>
      </c>
      <c r="L595">
        <v>226.894731606222</v>
      </c>
      <c r="M595">
        <v>61.4895223606987</v>
      </c>
      <c r="N595">
        <v>1.0043097696998899</v>
      </c>
      <c r="O595">
        <v>7.3861461921163496</v>
      </c>
      <c r="P595">
        <v>29.613095238095202</v>
      </c>
      <c r="Q595">
        <v>5.1714731160774997E-2</v>
      </c>
    </row>
    <row r="596" spans="1:17" x14ac:dyDescent="0.3">
      <c r="A596" t="s">
        <v>1319</v>
      </c>
      <c r="B596" t="s">
        <v>1320</v>
      </c>
      <c r="C596" t="s">
        <v>10301</v>
      </c>
      <c r="D596" t="s">
        <v>193</v>
      </c>
      <c r="E596">
        <v>8620.0601850000003</v>
      </c>
      <c r="F596">
        <v>437.25</v>
      </c>
      <c r="G596">
        <v>11.184259928508901</v>
      </c>
      <c r="H596">
        <v>11.0644769983421</v>
      </c>
      <c r="I596">
        <v>28.976123654618299</v>
      </c>
      <c r="J596">
        <v>3.0870926138731498</v>
      </c>
      <c r="K596">
        <v>387.13448795543002</v>
      </c>
      <c r="M596">
        <v>69.092571713468899</v>
      </c>
      <c r="N596">
        <v>0.74984515878289804</v>
      </c>
      <c r="O596">
        <v>2.64150943396226</v>
      </c>
      <c r="P596">
        <v>82.1116201582673</v>
      </c>
    </row>
    <row r="597" spans="1:17" x14ac:dyDescent="0.3">
      <c r="A597" t="s">
        <v>1321</v>
      </c>
      <c r="B597" t="s">
        <v>1322</v>
      </c>
      <c r="C597" t="s">
        <v>10295</v>
      </c>
      <c r="D597" t="s">
        <v>523</v>
      </c>
      <c r="E597">
        <v>8616.1634849999991</v>
      </c>
      <c r="F597">
        <v>432.15</v>
      </c>
      <c r="G597">
        <v>105.49309191608199</v>
      </c>
      <c r="H597">
        <v>8.7085687544303507</v>
      </c>
      <c r="I597">
        <v>38.521059347891999</v>
      </c>
      <c r="J597">
        <v>6.7798089881089201</v>
      </c>
      <c r="K597">
        <v>388.57403225344899</v>
      </c>
      <c r="L597">
        <v>316.44580613063198</v>
      </c>
      <c r="M597">
        <v>80.930890642956896</v>
      </c>
      <c r="N597">
        <v>1.1757797986582801</v>
      </c>
      <c r="O597">
        <v>4.4081916001388297</v>
      </c>
      <c r="P597">
        <v>139.38512671375099</v>
      </c>
      <c r="Q597">
        <v>0.33585846098892602</v>
      </c>
    </row>
    <row r="598" spans="1:17" x14ac:dyDescent="0.3">
      <c r="A598" t="s">
        <v>1323</v>
      </c>
      <c r="B598" t="s">
        <v>1324</v>
      </c>
      <c r="C598" t="s">
        <v>10299</v>
      </c>
      <c r="D598" t="s">
        <v>283</v>
      </c>
      <c r="E598">
        <v>8588.4932217799997</v>
      </c>
      <c r="F598">
        <v>1309.9000000000001</v>
      </c>
      <c r="G598">
        <v>-6.4468505080022904</v>
      </c>
      <c r="H598">
        <v>0.68067984155095196</v>
      </c>
      <c r="I598">
        <v>-23.662670989332799</v>
      </c>
      <c r="J598">
        <v>-2.9963403243309301</v>
      </c>
      <c r="K598">
        <v>1300.9671542798999</v>
      </c>
      <c r="L598">
        <v>1207.0909293350401</v>
      </c>
      <c r="M598">
        <v>42.4376033382297</v>
      </c>
      <c r="N598">
        <v>0.59070293901168303</v>
      </c>
      <c r="O598">
        <v>26.2653637682265</v>
      </c>
      <c r="P598">
        <v>34.087419387859498</v>
      </c>
    </row>
    <row r="599" spans="1:17" x14ac:dyDescent="0.3">
      <c r="A599" t="s">
        <v>1325</v>
      </c>
      <c r="B599" t="s">
        <v>1326</v>
      </c>
      <c r="C599" t="s">
        <v>10295</v>
      </c>
      <c r="D599" t="s">
        <v>21</v>
      </c>
      <c r="E599">
        <v>8574.9617508479896</v>
      </c>
      <c r="F599">
        <v>30.96</v>
      </c>
      <c r="G599">
        <v>90.537229525045902</v>
      </c>
      <c r="H599">
        <v>8.7747842868257901</v>
      </c>
      <c r="I599">
        <v>-28.812436239048399</v>
      </c>
      <c r="J599">
        <v>-0.950532210791039</v>
      </c>
      <c r="K599">
        <v>31.173859718337599</v>
      </c>
      <c r="L599">
        <v>29.208750845081401</v>
      </c>
      <c r="M599">
        <v>44.923922728671997</v>
      </c>
      <c r="N599">
        <v>0.91806072976391295</v>
      </c>
      <c r="O599">
        <v>37.273901808785503</v>
      </c>
      <c r="P599">
        <v>121.142857142857</v>
      </c>
      <c r="Q599">
        <v>3.1736170638970003E-2</v>
      </c>
    </row>
    <row r="600" spans="1:17" x14ac:dyDescent="0.3">
      <c r="A600" t="s">
        <v>1327</v>
      </c>
      <c r="B600" t="s">
        <v>1328</v>
      </c>
      <c r="C600" t="s">
        <v>10309</v>
      </c>
      <c r="D600" t="s">
        <v>402</v>
      </c>
      <c r="E600">
        <v>8567.9400741000009</v>
      </c>
      <c r="F600">
        <v>1100.2</v>
      </c>
      <c r="G600">
        <v>7.1499228427842603</v>
      </c>
      <c r="H600">
        <v>15.822511763562</v>
      </c>
      <c r="I600">
        <v>19.369242595220001</v>
      </c>
      <c r="J600">
        <v>9.7610640316732997</v>
      </c>
      <c r="K600">
        <v>986.89313245552796</v>
      </c>
      <c r="L600">
        <v>891.36006664839499</v>
      </c>
      <c r="M600">
        <v>62.4651040207645</v>
      </c>
      <c r="N600">
        <v>2.2515161633070901</v>
      </c>
      <c r="O600">
        <v>12.5249954553717</v>
      </c>
      <c r="P600">
        <v>45.212169207417602</v>
      </c>
      <c r="Q600">
        <v>0.114179119961296</v>
      </c>
    </row>
    <row r="601" spans="1:17" x14ac:dyDescent="0.3">
      <c r="A601" t="s">
        <v>1329</v>
      </c>
      <c r="B601" t="s">
        <v>1330</v>
      </c>
      <c r="C601" t="s">
        <v>10300</v>
      </c>
      <c r="D601" t="s">
        <v>60</v>
      </c>
      <c r="E601">
        <v>8554.5786349800001</v>
      </c>
      <c r="F601">
        <v>15.93</v>
      </c>
      <c r="G601">
        <v>159.81772127528799</v>
      </c>
      <c r="H601">
        <v>-8.6396862318367393</v>
      </c>
      <c r="I601">
        <v>43.119136390003199</v>
      </c>
      <c r="J601">
        <v>3.3957274715475099</v>
      </c>
      <c r="K601">
        <v>15.970839394284701</v>
      </c>
      <c r="L601">
        <v>12.549855809893501</v>
      </c>
      <c r="M601">
        <v>48.340351401867601</v>
      </c>
      <c r="N601">
        <v>0.68858478071575102</v>
      </c>
      <c r="O601">
        <v>32.4544883866917</v>
      </c>
      <c r="P601">
        <v>194.99999999999901</v>
      </c>
      <c r="Q601">
        <v>0.111316235121695</v>
      </c>
    </row>
    <row r="602" spans="1:17" x14ac:dyDescent="0.3">
      <c r="A602" t="s">
        <v>1331</v>
      </c>
      <c r="B602" t="s">
        <v>1332</v>
      </c>
      <c r="C602" t="s">
        <v>10304</v>
      </c>
      <c r="D602" t="s">
        <v>86</v>
      </c>
      <c r="E602">
        <v>8542.0856474399898</v>
      </c>
      <c r="F602">
        <v>1099.05</v>
      </c>
      <c r="G602">
        <v>135.90911392519101</v>
      </c>
      <c r="H602">
        <v>14.204651991293501</v>
      </c>
      <c r="I602">
        <v>21.366589480828502</v>
      </c>
      <c r="J602">
        <v>-6.0463590588120697</v>
      </c>
      <c r="K602">
        <v>1016.72318012969</v>
      </c>
      <c r="L602">
        <v>844.57934099687498</v>
      </c>
      <c r="M602">
        <v>67.662755764475406</v>
      </c>
      <c r="N602">
        <v>1.0013317539173301</v>
      </c>
      <c r="O602">
        <v>7.0924889677448801</v>
      </c>
      <c r="P602">
        <v>189.22368421052599</v>
      </c>
    </row>
    <row r="603" spans="1:17" x14ac:dyDescent="0.3">
      <c r="A603" t="s">
        <v>1333</v>
      </c>
      <c r="B603" t="s">
        <v>1334</v>
      </c>
      <c r="C603" t="s">
        <v>10299</v>
      </c>
      <c r="D603" t="s">
        <v>51</v>
      </c>
      <c r="E603">
        <v>8538.5748553800004</v>
      </c>
      <c r="F603">
        <v>524.45000000000005</v>
      </c>
      <c r="G603">
        <v>8.0675151254505</v>
      </c>
      <c r="H603">
        <v>4.8183821300898204</v>
      </c>
      <c r="I603">
        <v>-4.3855563283605399</v>
      </c>
      <c r="J603">
        <v>8.9939519456909593</v>
      </c>
      <c r="K603">
        <v>492.44307703721302</v>
      </c>
      <c r="L603">
        <v>445.92941403168101</v>
      </c>
      <c r="M603">
        <v>61.2741077177186</v>
      </c>
      <c r="N603">
        <v>0.93309671990468801</v>
      </c>
      <c r="O603">
        <v>4.3378777767184502</v>
      </c>
      <c r="P603">
        <v>52.767258957180303</v>
      </c>
      <c r="Q603">
        <v>3.5878987161648002E-2</v>
      </c>
    </row>
    <row r="604" spans="1:17" x14ac:dyDescent="0.3">
      <c r="A604" t="s">
        <v>1335</v>
      </c>
      <c r="B604" t="s">
        <v>1336</v>
      </c>
      <c r="C604" t="s">
        <v>6655</v>
      </c>
      <c r="D604" t="s">
        <v>80</v>
      </c>
      <c r="E604">
        <v>8524.3436822999993</v>
      </c>
      <c r="F604">
        <v>169.35</v>
      </c>
      <c r="G604">
        <v>2.2796415702821999</v>
      </c>
      <c r="H604">
        <v>4.1298250996080101</v>
      </c>
      <c r="I604">
        <v>-13.4689778324573</v>
      </c>
      <c r="J604">
        <v>4.9429359546012401</v>
      </c>
      <c r="K604">
        <v>162.38362590545501</v>
      </c>
      <c r="L604">
        <v>160.10424262452199</v>
      </c>
      <c r="M604">
        <v>70.979544489249093</v>
      </c>
      <c r="N604">
        <v>1.05996275971405</v>
      </c>
      <c r="O604">
        <v>17.5081192795984</v>
      </c>
      <c r="P604">
        <v>41.124999999999901</v>
      </c>
      <c r="Q604">
        <v>9.1629874104239995E-3</v>
      </c>
    </row>
    <row r="605" spans="1:17" x14ac:dyDescent="0.3">
      <c r="A605" t="s">
        <v>1337</v>
      </c>
      <c r="B605" t="s">
        <v>1338</v>
      </c>
      <c r="C605" t="s">
        <v>10308</v>
      </c>
      <c r="D605" t="s">
        <v>564</v>
      </c>
      <c r="E605">
        <v>8524.2701356800007</v>
      </c>
      <c r="F605">
        <v>776.1</v>
      </c>
      <c r="G605">
        <v>-52.629324145350701</v>
      </c>
      <c r="H605">
        <v>-0.98844830349324997</v>
      </c>
      <c r="I605">
        <v>-30.638176337030899</v>
      </c>
      <c r="J605">
        <v>-4.4784055329219701</v>
      </c>
      <c r="K605">
        <v>786.55931454928998</v>
      </c>
      <c r="L605">
        <v>844.363863917044</v>
      </c>
      <c r="M605">
        <v>35.792891315342303</v>
      </c>
      <c r="N605">
        <v>0.72278471508404796</v>
      </c>
      <c r="O605">
        <v>42.546063651591197</v>
      </c>
      <c r="P605">
        <v>7.7318156579678101</v>
      </c>
      <c r="Q605">
        <v>-2.7168904346747E-2</v>
      </c>
    </row>
    <row r="606" spans="1:17" x14ac:dyDescent="0.3">
      <c r="A606" t="s">
        <v>1339</v>
      </c>
      <c r="B606" t="s">
        <v>1340</v>
      </c>
      <c r="C606" t="s">
        <v>10303</v>
      </c>
      <c r="D606" t="s">
        <v>304</v>
      </c>
      <c r="E606">
        <v>8518.5037714399896</v>
      </c>
      <c r="F606">
        <v>382.85</v>
      </c>
      <c r="G606">
        <v>-34.463723307525797</v>
      </c>
      <c r="H606">
        <v>-6.5648177575348496</v>
      </c>
      <c r="I606">
        <v>-17.702415144682799</v>
      </c>
      <c r="J606">
        <v>-0.82477850329876201</v>
      </c>
      <c r="K606">
        <v>419.29641554650402</v>
      </c>
      <c r="M606">
        <v>34.627432288737197</v>
      </c>
      <c r="N606">
        <v>0.59158741969791995</v>
      </c>
      <c r="O606">
        <v>40.590309520699897</v>
      </c>
      <c r="P606">
        <v>4.8904109589041198</v>
      </c>
    </row>
    <row r="607" spans="1:17" x14ac:dyDescent="0.3">
      <c r="A607" t="s">
        <v>1341</v>
      </c>
      <c r="B607" t="s">
        <v>1342</v>
      </c>
      <c r="C607" t="s">
        <v>10298</v>
      </c>
      <c r="D607" t="s">
        <v>46</v>
      </c>
      <c r="E607">
        <v>8474.9311534000008</v>
      </c>
      <c r="F607">
        <v>1265.1500000000001</v>
      </c>
      <c r="G607">
        <v>43.418383518700303</v>
      </c>
      <c r="H607">
        <v>-4.1907213656354001</v>
      </c>
      <c r="I607">
        <v>-7.1427255753773196</v>
      </c>
      <c r="J607">
        <v>-3.3641273794512099</v>
      </c>
      <c r="K607">
        <v>1310.6989957615499</v>
      </c>
      <c r="L607">
        <v>1101.2717524940099</v>
      </c>
      <c r="M607">
        <v>33.355937505165102</v>
      </c>
      <c r="N607">
        <v>0.48923395451256502</v>
      </c>
      <c r="O607">
        <v>21.918349602813802</v>
      </c>
      <c r="P607">
        <v>94.638461538461499</v>
      </c>
      <c r="Q607">
        <v>0.141501210993385</v>
      </c>
    </row>
    <row r="608" spans="1:17" x14ac:dyDescent="0.3">
      <c r="A608" t="s">
        <v>1343</v>
      </c>
      <c r="B608" t="s">
        <v>1344</v>
      </c>
      <c r="C608" t="s">
        <v>10295</v>
      </c>
      <c r="D608" t="s">
        <v>24</v>
      </c>
      <c r="E608">
        <v>8457.3350864559998</v>
      </c>
      <c r="F608">
        <v>43.73</v>
      </c>
      <c r="G608">
        <v>-41.116816803265699</v>
      </c>
      <c r="H608">
        <v>-0.86877961845873297</v>
      </c>
      <c r="I608">
        <v>-31.012306055642899</v>
      </c>
      <c r="J608">
        <v>0.965246971040851</v>
      </c>
      <c r="K608">
        <v>44.855494534276602</v>
      </c>
      <c r="L608">
        <v>48.106154977574597</v>
      </c>
      <c r="M608">
        <v>59.730247250463997</v>
      </c>
      <c r="N608">
        <v>0.91074768124405303</v>
      </c>
      <c r="O608">
        <v>44.065858678252901</v>
      </c>
      <c r="P608">
        <v>9.3249999999999797</v>
      </c>
      <c r="Q608">
        <v>8.2717899361451006E-2</v>
      </c>
    </row>
    <row r="609" spans="1:17" x14ac:dyDescent="0.3">
      <c r="A609" t="s">
        <v>1345</v>
      </c>
      <c r="B609" t="s">
        <v>1346</v>
      </c>
      <c r="C609" t="s">
        <v>10295</v>
      </c>
      <c r="D609" t="s">
        <v>24</v>
      </c>
      <c r="E609">
        <v>8454.1709107080005</v>
      </c>
      <c r="F609">
        <v>223.88</v>
      </c>
      <c r="G609">
        <v>-31.062577076558</v>
      </c>
      <c r="H609">
        <v>-3.6553728265691099</v>
      </c>
      <c r="I609">
        <v>-18.4334964974713</v>
      </c>
      <c r="J609">
        <v>0.61681651284675598</v>
      </c>
      <c r="K609">
        <v>223.299078622286</v>
      </c>
      <c r="L609">
        <v>221.943740057475</v>
      </c>
      <c r="M609">
        <v>57.023214494525703</v>
      </c>
      <c r="N609">
        <v>0.87882621065812505</v>
      </c>
      <c r="O609">
        <v>27.992674647132301</v>
      </c>
      <c r="P609">
        <v>16.6041666666666</v>
      </c>
      <c r="Q609">
        <v>0.133740978784747</v>
      </c>
    </row>
    <row r="610" spans="1:17" x14ac:dyDescent="0.3">
      <c r="A610" t="s">
        <v>1347</v>
      </c>
      <c r="B610" t="s">
        <v>1348</v>
      </c>
      <c r="C610" t="s">
        <v>10313</v>
      </c>
      <c r="D610" t="s">
        <v>1349</v>
      </c>
      <c r="E610">
        <v>8392.9092107399993</v>
      </c>
      <c r="F610">
        <v>1349.55</v>
      </c>
      <c r="G610">
        <v>155.95160644781799</v>
      </c>
      <c r="H610">
        <v>-0.89305920204932498</v>
      </c>
      <c r="I610">
        <v>55.5415789131427</v>
      </c>
      <c r="J610">
        <v>-0.27785462394187299</v>
      </c>
      <c r="K610">
        <v>1251.20740804397</v>
      </c>
      <c r="L610">
        <v>942.10447405675598</v>
      </c>
      <c r="M610">
        <v>56.586002686635801</v>
      </c>
      <c r="N610">
        <v>0.61669176586100705</v>
      </c>
      <c r="O610">
        <v>5.2202586047200796</v>
      </c>
      <c r="P610">
        <v>209.92077161557</v>
      </c>
      <c r="Q610">
        <v>0.16561759286245201</v>
      </c>
    </row>
    <row r="611" spans="1:17" x14ac:dyDescent="0.3">
      <c r="A611" t="s">
        <v>1350</v>
      </c>
      <c r="B611" t="s">
        <v>1351</v>
      </c>
      <c r="C611" t="s">
        <v>10309</v>
      </c>
      <c r="D611" t="s">
        <v>737</v>
      </c>
      <c r="E611">
        <v>8375.5088797930002</v>
      </c>
      <c r="F611">
        <v>263.26</v>
      </c>
      <c r="G611">
        <v>1.0327916068159799</v>
      </c>
      <c r="H611">
        <v>1.1189865842562701</v>
      </c>
      <c r="I611">
        <v>0.51961044994083605</v>
      </c>
      <c r="J611">
        <v>-0.79552538374349402</v>
      </c>
      <c r="K611">
        <v>254.82545498983799</v>
      </c>
      <c r="L611">
        <v>236.32804203095401</v>
      </c>
      <c r="M611">
        <v>59.785019392106697</v>
      </c>
      <c r="N611">
        <v>0.31650411620706098</v>
      </c>
      <c r="O611">
        <v>0.59257008280786305</v>
      </c>
      <c r="P611">
        <v>33.7023869984763</v>
      </c>
      <c r="Q611">
        <v>1.1816369177710001E-3</v>
      </c>
    </row>
    <row r="612" spans="1:17" x14ac:dyDescent="0.3">
      <c r="A612" t="s">
        <v>1352</v>
      </c>
      <c r="B612" t="s">
        <v>1353</v>
      </c>
      <c r="C612" t="s">
        <v>10309</v>
      </c>
      <c r="D612" t="s">
        <v>1354</v>
      </c>
      <c r="E612">
        <v>8369.7008711939998</v>
      </c>
      <c r="F612">
        <v>1230.3900000000001</v>
      </c>
      <c r="K612">
        <v>1221.0284065276701</v>
      </c>
      <c r="L612">
        <v>1201.49851616978</v>
      </c>
      <c r="M612">
        <v>68.273684852772604</v>
      </c>
      <c r="N612">
        <v>1</v>
      </c>
      <c r="Q612">
        <v>-6.1080809493942997E-2</v>
      </c>
    </row>
    <row r="613" spans="1:17" x14ac:dyDescent="0.3">
      <c r="A613" t="s">
        <v>1355</v>
      </c>
      <c r="B613" t="s">
        <v>1356</v>
      </c>
      <c r="C613" t="s">
        <v>10299</v>
      </c>
      <c r="D613" t="s">
        <v>51</v>
      </c>
      <c r="E613">
        <v>8344.5542696249995</v>
      </c>
      <c r="F613">
        <v>481.05</v>
      </c>
      <c r="G613">
        <v>-13.4543462797978</v>
      </c>
      <c r="H613">
        <v>4.9099261717545399</v>
      </c>
      <c r="I613">
        <v>19.591225018643701</v>
      </c>
      <c r="J613">
        <v>0.78823285944072796</v>
      </c>
      <c r="K613">
        <v>445.81490292167501</v>
      </c>
      <c r="L613">
        <v>389.19688924624899</v>
      </c>
      <c r="M613">
        <v>57.629936405589</v>
      </c>
      <c r="N613">
        <v>0.59524728832348495</v>
      </c>
      <c r="O613">
        <v>11.942625506703999</v>
      </c>
      <c r="P613">
        <v>50.563380281690101</v>
      </c>
    </row>
    <row r="614" spans="1:17" x14ac:dyDescent="0.3">
      <c r="A614" t="s">
        <v>1357</v>
      </c>
      <c r="B614" t="s">
        <v>1358</v>
      </c>
      <c r="C614" t="s">
        <v>10295</v>
      </c>
      <c r="D614" t="s">
        <v>412</v>
      </c>
      <c r="E614">
        <v>8323.3294621539899</v>
      </c>
      <c r="F614">
        <v>269.52999999999997</v>
      </c>
      <c r="G614">
        <v>220.22031867788499</v>
      </c>
      <c r="H614">
        <v>44.769897658974699</v>
      </c>
      <c r="I614">
        <v>58.344891556934797</v>
      </c>
      <c r="J614">
        <v>25.847363573669</v>
      </c>
      <c r="K614">
        <v>210.20336852435</v>
      </c>
      <c r="L614">
        <v>165.30702536302201</v>
      </c>
      <c r="M614">
        <v>81.231591579853998</v>
      </c>
      <c r="N614">
        <v>1.44383467910621</v>
      </c>
      <c r="O614">
        <v>4.9975883946128601</v>
      </c>
      <c r="P614">
        <v>285.04285714285697</v>
      </c>
      <c r="Q614">
        <v>0.111696209637656</v>
      </c>
    </row>
    <row r="615" spans="1:17" x14ac:dyDescent="0.3">
      <c r="A615" t="s">
        <v>1359</v>
      </c>
      <c r="B615" t="s">
        <v>1360</v>
      </c>
      <c r="C615" t="s">
        <v>10298</v>
      </c>
      <c r="D615" t="s">
        <v>46</v>
      </c>
      <c r="E615">
        <v>8311.6433218500006</v>
      </c>
      <c r="F615">
        <v>608.85</v>
      </c>
      <c r="G615">
        <v>96.351491368493996</v>
      </c>
      <c r="H615">
        <v>16.051233731513999</v>
      </c>
      <c r="I615">
        <v>77.535872876427504</v>
      </c>
      <c r="J615">
        <v>4.5395730244991901</v>
      </c>
      <c r="K615">
        <v>516.02307847322299</v>
      </c>
      <c r="L615">
        <v>399.867676917381</v>
      </c>
      <c r="M615">
        <v>78.508792330015694</v>
      </c>
      <c r="N615">
        <v>1.1923785674329299</v>
      </c>
      <c r="O615">
        <v>1.6670772768333699</v>
      </c>
      <c r="P615">
        <v>152.373056994818</v>
      </c>
      <c r="Q615">
        <v>0.216553186142045</v>
      </c>
    </row>
    <row r="616" spans="1:17" x14ac:dyDescent="0.3">
      <c r="A616" t="s">
        <v>1361</v>
      </c>
      <c r="B616" t="s">
        <v>1362</v>
      </c>
      <c r="C616" t="s">
        <v>10304</v>
      </c>
      <c r="D616" t="s">
        <v>193</v>
      </c>
      <c r="E616">
        <v>8294.8053231399899</v>
      </c>
      <c r="F616">
        <v>2047.15</v>
      </c>
      <c r="G616">
        <v>91.291688686070799</v>
      </c>
      <c r="H616">
        <v>18.8787102784102</v>
      </c>
      <c r="I616">
        <v>29.056515159629701</v>
      </c>
      <c r="J616">
        <v>0.34194901468305</v>
      </c>
      <c r="K616">
        <v>1806.5874287101301</v>
      </c>
      <c r="L616">
        <v>1447.4778907483401</v>
      </c>
      <c r="M616">
        <v>57.002689033928</v>
      </c>
      <c r="N616">
        <v>0.39215389628466102</v>
      </c>
      <c r="O616">
        <v>6.0987226143662996</v>
      </c>
      <c r="P616">
        <v>140.84117647058801</v>
      </c>
      <c r="Q616">
        <v>6.4903966933868004E-2</v>
      </c>
    </row>
    <row r="617" spans="1:17" x14ac:dyDescent="0.3">
      <c r="A617" t="s">
        <v>1363</v>
      </c>
      <c r="B617" t="s">
        <v>1364</v>
      </c>
      <c r="C617" t="s">
        <v>10301</v>
      </c>
      <c r="D617" t="s">
        <v>193</v>
      </c>
      <c r="E617">
        <v>8270.9232870800006</v>
      </c>
      <c r="F617">
        <v>1531.7</v>
      </c>
      <c r="G617">
        <v>31.412936586293299</v>
      </c>
      <c r="H617">
        <v>9.9511767223150507</v>
      </c>
      <c r="I617">
        <v>36.822796923642699</v>
      </c>
      <c r="J617">
        <v>1.6852576246889399</v>
      </c>
      <c r="K617">
        <v>1361.7248645196601</v>
      </c>
      <c r="L617">
        <v>1136.054613578</v>
      </c>
      <c r="M617">
        <v>81.4395193697341</v>
      </c>
      <c r="N617">
        <v>0.56409163130075302</v>
      </c>
      <c r="O617">
        <v>1.19475093033882</v>
      </c>
      <c r="P617">
        <v>86.678854357099297</v>
      </c>
      <c r="Q617">
        <v>7.1542548051591007E-2</v>
      </c>
    </row>
    <row r="618" spans="1:17" x14ac:dyDescent="0.3">
      <c r="A618" t="s">
        <v>1365</v>
      </c>
      <c r="B618" t="s">
        <v>1366</v>
      </c>
      <c r="C618" t="s">
        <v>10303</v>
      </c>
      <c r="D618" t="s">
        <v>328</v>
      </c>
      <c r="E618">
        <v>8269.7898904279991</v>
      </c>
      <c r="F618">
        <v>214.94</v>
      </c>
      <c r="G618">
        <v>14.7274235434306</v>
      </c>
      <c r="H618">
        <v>-0.77516950082395697</v>
      </c>
      <c r="I618">
        <v>-5.5335723172916103</v>
      </c>
      <c r="J618">
        <v>-9.3756753927334806</v>
      </c>
      <c r="K618">
        <v>222.66302543008101</v>
      </c>
      <c r="L618">
        <v>202.920268716691</v>
      </c>
      <c r="M618">
        <v>35.659669142641199</v>
      </c>
      <c r="N618">
        <v>4.1945116513751399</v>
      </c>
      <c r="O618">
        <v>21.894482181073698</v>
      </c>
      <c r="P618">
        <v>72.642570281124407</v>
      </c>
    </row>
    <row r="619" spans="1:17" x14ac:dyDescent="0.3">
      <c r="A619" t="s">
        <v>1367</v>
      </c>
      <c r="B619" t="s">
        <v>1368</v>
      </c>
      <c r="C619" t="s">
        <v>10302</v>
      </c>
      <c r="D619" t="s">
        <v>1369</v>
      </c>
      <c r="E619">
        <v>8266.5866968749997</v>
      </c>
      <c r="F619">
        <v>406.25</v>
      </c>
      <c r="G619">
        <v>49.898234436093702</v>
      </c>
      <c r="H619">
        <v>-17.604539503678598</v>
      </c>
      <c r="I619">
        <v>34.589403944599098</v>
      </c>
      <c r="J619">
        <v>0.36147619930583502</v>
      </c>
      <c r="K619">
        <v>457.58646476937099</v>
      </c>
      <c r="L619">
        <v>388.08217546774199</v>
      </c>
      <c r="M619">
        <v>32.0930072169729</v>
      </c>
      <c r="N619">
        <v>0.55410568749954703</v>
      </c>
      <c r="O619">
        <v>44.7384615384615</v>
      </c>
      <c r="P619">
        <v>96.208645254769294</v>
      </c>
      <c r="Q619">
        <v>8.9391793054116001E-2</v>
      </c>
    </row>
    <row r="620" spans="1:17" x14ac:dyDescent="0.3">
      <c r="A620" t="s">
        <v>1370</v>
      </c>
      <c r="B620" t="s">
        <v>1371</v>
      </c>
      <c r="C620" t="s">
        <v>10308</v>
      </c>
      <c r="D620" t="s">
        <v>386</v>
      </c>
      <c r="E620">
        <v>8244.89091998</v>
      </c>
      <c r="F620">
        <v>1808.95</v>
      </c>
      <c r="G620">
        <v>102.187257343939</v>
      </c>
      <c r="H620">
        <v>4.7023295003708103</v>
      </c>
      <c r="I620">
        <v>41.9578763934813</v>
      </c>
      <c r="J620">
        <v>-2.0570523333004198</v>
      </c>
      <c r="K620">
        <v>1688.76358591847</v>
      </c>
      <c r="L620">
        <v>1339.83657742739</v>
      </c>
      <c r="M620">
        <v>57.3464508139473</v>
      </c>
      <c r="N620">
        <v>0.508632434625645</v>
      </c>
      <c r="O620">
        <v>6.4595483567815499</v>
      </c>
      <c r="P620">
        <v>136.58775830499599</v>
      </c>
      <c r="Q620">
        <v>8.9005186154167998E-2</v>
      </c>
    </row>
    <row r="621" spans="1:17" x14ac:dyDescent="0.3">
      <c r="A621" t="s">
        <v>1372</v>
      </c>
      <c r="B621" t="s">
        <v>1373</v>
      </c>
      <c r="C621" t="s">
        <v>10311</v>
      </c>
      <c r="D621" t="s">
        <v>619</v>
      </c>
      <c r="E621">
        <v>8237.5005688000001</v>
      </c>
      <c r="F621">
        <v>48.05</v>
      </c>
      <c r="G621">
        <v>-30.644235756327902</v>
      </c>
      <c r="H621">
        <v>15.4930419454861</v>
      </c>
      <c r="I621">
        <v>-39.473873248768001</v>
      </c>
      <c r="J621">
        <v>3.8432769501210902</v>
      </c>
      <c r="K621">
        <v>45.443980671432598</v>
      </c>
      <c r="L621">
        <v>46.379942498592598</v>
      </c>
      <c r="M621">
        <v>56.765290128200803</v>
      </c>
      <c r="N621">
        <v>1.4263866090994699</v>
      </c>
      <c r="O621">
        <v>42.976066597294398</v>
      </c>
      <c r="P621">
        <v>24.3208279430789</v>
      </c>
      <c r="Q621">
        <v>2.8497968448443999E-2</v>
      </c>
    </row>
    <row r="622" spans="1:17" x14ac:dyDescent="0.3">
      <c r="A622" t="s">
        <v>1374</v>
      </c>
      <c r="B622" t="s">
        <v>1375</v>
      </c>
      <c r="C622" t="s">
        <v>10305</v>
      </c>
      <c r="D622" t="s">
        <v>931</v>
      </c>
      <c r="E622">
        <v>8217.0157173600001</v>
      </c>
      <c r="F622">
        <v>865.45</v>
      </c>
      <c r="G622">
        <v>94.973565431132698</v>
      </c>
      <c r="H622">
        <v>-2.7466770671790299</v>
      </c>
      <c r="I622">
        <v>23.405926602777001</v>
      </c>
      <c r="J622">
        <v>-2.3406101989869001</v>
      </c>
      <c r="K622">
        <v>868.14497769268996</v>
      </c>
      <c r="L622">
        <v>718.78807920728298</v>
      </c>
      <c r="M622">
        <v>47.881046133015701</v>
      </c>
      <c r="N622">
        <v>0.45660771541850298</v>
      </c>
      <c r="O622">
        <v>22.364088046680902</v>
      </c>
      <c r="P622">
        <v>127.15223097112801</v>
      </c>
      <c r="Q622">
        <v>0.17814002356043299</v>
      </c>
    </row>
    <row r="623" spans="1:17" x14ac:dyDescent="0.3">
      <c r="A623" t="s">
        <v>1376</v>
      </c>
      <c r="B623" t="s">
        <v>1377</v>
      </c>
      <c r="C623" t="s">
        <v>10303</v>
      </c>
      <c r="D623" t="s">
        <v>304</v>
      </c>
      <c r="E623">
        <v>8216.4796656500002</v>
      </c>
      <c r="F623">
        <v>407.65</v>
      </c>
      <c r="G623">
        <v>-25.759931448503199</v>
      </c>
      <c r="H623">
        <v>-14.0693770280515</v>
      </c>
      <c r="I623">
        <v>-18.6720598291651</v>
      </c>
      <c r="J623">
        <v>-0.17278383512464801</v>
      </c>
      <c r="K623">
        <v>428.95774836988699</v>
      </c>
      <c r="L623">
        <v>409.04004572426101</v>
      </c>
      <c r="M623">
        <v>39.095573703282803</v>
      </c>
      <c r="N623">
        <v>0.82415312550256103</v>
      </c>
      <c r="O623">
        <v>23.880780080951801</v>
      </c>
      <c r="P623">
        <v>17.225017972681499</v>
      </c>
      <c r="Q623">
        <v>6.0099732434603002E-2</v>
      </c>
    </row>
    <row r="624" spans="1:17" x14ac:dyDescent="0.3">
      <c r="A624" t="s">
        <v>1378</v>
      </c>
      <c r="B624" t="s">
        <v>1379</v>
      </c>
      <c r="C624" t="s">
        <v>10309</v>
      </c>
      <c r="D624" t="s">
        <v>1380</v>
      </c>
      <c r="E624">
        <v>8207.0111069199993</v>
      </c>
      <c r="F624">
        <v>2028.2</v>
      </c>
      <c r="G624">
        <v>99.875581874485505</v>
      </c>
      <c r="H624">
        <v>10.2373331081504</v>
      </c>
      <c r="I624">
        <v>65.426407606669599</v>
      </c>
      <c r="J624">
        <v>5.9419433789797997</v>
      </c>
      <c r="K624">
        <v>1662.8487834716</v>
      </c>
      <c r="M624">
        <v>63.714747943977002</v>
      </c>
      <c r="N624">
        <v>0.82907947369106705</v>
      </c>
      <c r="O624">
        <v>3.2935607928212098</v>
      </c>
      <c r="P624">
        <v>161.703225806451</v>
      </c>
    </row>
    <row r="625" spans="1:17" x14ac:dyDescent="0.3">
      <c r="A625" t="s">
        <v>1381</v>
      </c>
      <c r="B625" t="s">
        <v>1382</v>
      </c>
      <c r="C625" t="s">
        <v>10300</v>
      </c>
      <c r="D625" t="s">
        <v>210</v>
      </c>
      <c r="E625">
        <v>8180.7086859499996</v>
      </c>
      <c r="F625">
        <v>206.75</v>
      </c>
      <c r="G625">
        <v>-13.6016665319575</v>
      </c>
      <c r="H625">
        <v>8.6668408787516302</v>
      </c>
      <c r="I625">
        <v>-22.595728422690598</v>
      </c>
      <c r="J625">
        <v>-5.45766634708139</v>
      </c>
      <c r="K625">
        <v>205.913068793077</v>
      </c>
      <c r="L625">
        <v>198.21045958684101</v>
      </c>
      <c r="M625">
        <v>39.301035012449397</v>
      </c>
      <c r="N625">
        <v>2.0943057315117199</v>
      </c>
      <c r="O625">
        <v>48.972188633615403</v>
      </c>
      <c r="P625">
        <v>43.129110418830003</v>
      </c>
      <c r="Q625">
        <v>0.103234468472473</v>
      </c>
    </row>
    <row r="626" spans="1:17" x14ac:dyDescent="0.3">
      <c r="A626" t="s">
        <v>1383</v>
      </c>
      <c r="B626" t="s">
        <v>1384</v>
      </c>
      <c r="C626" t="s">
        <v>10293</v>
      </c>
      <c r="D626" t="s">
        <v>136</v>
      </c>
      <c r="E626">
        <v>8128.4826647699902</v>
      </c>
      <c r="F626">
        <v>504.65</v>
      </c>
      <c r="G626">
        <v>101.22176052320999</v>
      </c>
      <c r="H626">
        <v>-11.932791097883801</v>
      </c>
      <c r="I626">
        <v>5.9919698829191299</v>
      </c>
      <c r="J626">
        <v>0.50125420270365395</v>
      </c>
      <c r="K626">
        <v>535.112525450764</v>
      </c>
      <c r="L626">
        <v>459.43482392868498</v>
      </c>
      <c r="M626">
        <v>34.389038379366397</v>
      </c>
      <c r="N626">
        <v>0.75737535133050204</v>
      </c>
      <c r="O626">
        <v>25.790151590211</v>
      </c>
      <c r="P626">
        <v>132.718468987779</v>
      </c>
    </row>
    <row r="627" spans="1:17" x14ac:dyDescent="0.3">
      <c r="A627" t="s">
        <v>1385</v>
      </c>
      <c r="B627" t="s">
        <v>1386</v>
      </c>
      <c r="C627" t="s">
        <v>628</v>
      </c>
      <c r="D627" t="s">
        <v>628</v>
      </c>
      <c r="E627">
        <v>8074.6754418</v>
      </c>
      <c r="F627">
        <v>407.7</v>
      </c>
      <c r="G627">
        <v>33.4246008821681</v>
      </c>
      <c r="H627">
        <v>0.75645394294622403</v>
      </c>
      <c r="I627">
        <v>2.8159072398807399</v>
      </c>
      <c r="J627">
        <v>6.3160050996354196</v>
      </c>
      <c r="K627">
        <v>387.55283948722001</v>
      </c>
      <c r="L627">
        <v>339.978265897803</v>
      </c>
      <c r="M627">
        <v>62.728306934560003</v>
      </c>
      <c r="N627">
        <v>0.85329154918074501</v>
      </c>
      <c r="O627">
        <v>10.534706892322699</v>
      </c>
      <c r="P627">
        <v>89.451672862453506</v>
      </c>
      <c r="Q627">
        <v>5.2672685334234998E-2</v>
      </c>
    </row>
    <row r="628" spans="1:17" x14ac:dyDescent="0.3">
      <c r="A628" t="s">
        <v>1387</v>
      </c>
      <c r="B628" t="s">
        <v>1388</v>
      </c>
      <c r="C628" t="s">
        <v>10312</v>
      </c>
      <c r="D628" t="s">
        <v>683</v>
      </c>
      <c r="E628">
        <v>8072.0216915999999</v>
      </c>
      <c r="F628">
        <v>476.5</v>
      </c>
      <c r="G628">
        <v>0.17726542776683701</v>
      </c>
      <c r="H628">
        <v>-10.365469577198001</v>
      </c>
      <c r="I628">
        <v>14.0601794739034</v>
      </c>
      <c r="J628">
        <v>-3.6612666754113299</v>
      </c>
      <c r="K628">
        <v>491.05188379696301</v>
      </c>
      <c r="L628">
        <v>431.66481143243402</v>
      </c>
      <c r="M628">
        <v>41.867627197644502</v>
      </c>
      <c r="N628">
        <v>0.26754900330856102</v>
      </c>
      <c r="O628">
        <v>34.050367261280101</v>
      </c>
      <c r="P628">
        <v>49.326230021936603</v>
      </c>
      <c r="Q628">
        <v>7.0969135204295999E-2</v>
      </c>
    </row>
    <row r="629" spans="1:17" x14ac:dyDescent="0.3">
      <c r="A629" t="s">
        <v>1389</v>
      </c>
      <c r="B629" t="s">
        <v>1390</v>
      </c>
      <c r="C629" t="s">
        <v>10305</v>
      </c>
      <c r="D629" t="s">
        <v>1391</v>
      </c>
      <c r="E629">
        <v>8064.1859680369998</v>
      </c>
      <c r="F629">
        <v>253.27</v>
      </c>
      <c r="G629">
        <v>-3.1202931864877601</v>
      </c>
      <c r="H629">
        <v>10.481136288419201</v>
      </c>
      <c r="I629">
        <v>20.347985791233299</v>
      </c>
      <c r="J629">
        <v>-2.59285134622163</v>
      </c>
      <c r="K629">
        <v>222.79773157421999</v>
      </c>
      <c r="L629">
        <v>202.83135292973699</v>
      </c>
      <c r="M629">
        <v>72.578001024599303</v>
      </c>
      <c r="N629">
        <v>2.8239680084333898</v>
      </c>
      <c r="O629">
        <v>3.8417499111619899</v>
      </c>
      <c r="P629">
        <v>49.333726415094297</v>
      </c>
      <c r="Q629">
        <v>-2.4980121271175E-2</v>
      </c>
    </row>
    <row r="630" spans="1:17" x14ac:dyDescent="0.3">
      <c r="A630" t="s">
        <v>1392</v>
      </c>
      <c r="B630" t="s">
        <v>1393</v>
      </c>
      <c r="C630" t="s">
        <v>10295</v>
      </c>
      <c r="D630" t="s">
        <v>552</v>
      </c>
      <c r="E630">
        <v>8039.8504666399904</v>
      </c>
      <c r="F630">
        <v>749.6</v>
      </c>
      <c r="G630">
        <v>7.7983945399713797</v>
      </c>
      <c r="H630">
        <v>3.6431682055687298</v>
      </c>
      <c r="I630">
        <v>2.1062854053936699</v>
      </c>
      <c r="J630">
        <v>-4.9503278718008898</v>
      </c>
      <c r="K630">
        <v>714.10049962448295</v>
      </c>
      <c r="M630">
        <v>55.352865342360502</v>
      </c>
      <c r="N630">
        <v>0.82459744462882001</v>
      </c>
      <c r="O630">
        <v>5.7897545357523796</v>
      </c>
      <c r="P630">
        <v>44.389868053549002</v>
      </c>
    </row>
    <row r="631" spans="1:17" x14ac:dyDescent="0.3">
      <c r="A631" t="s">
        <v>1394</v>
      </c>
      <c r="B631" t="s">
        <v>1395</v>
      </c>
      <c r="C631" t="s">
        <v>10309</v>
      </c>
      <c r="D631" t="s">
        <v>46</v>
      </c>
      <c r="E631">
        <v>8011.7893555000001</v>
      </c>
      <c r="F631">
        <v>763.45</v>
      </c>
      <c r="G631">
        <v>290.46762243386002</v>
      </c>
      <c r="H631">
        <v>86.321310606854297</v>
      </c>
      <c r="I631">
        <v>224.602993090578</v>
      </c>
      <c r="J631">
        <v>32.749920548157199</v>
      </c>
      <c r="K631">
        <v>477.85046327667499</v>
      </c>
      <c r="L631">
        <v>323.969777064857</v>
      </c>
      <c r="M631">
        <v>89.123127459418896</v>
      </c>
      <c r="N631">
        <v>1.4404574659549501</v>
      </c>
      <c r="O631">
        <v>11.297399960704601</v>
      </c>
      <c r="P631">
        <v>393.98252992558997</v>
      </c>
    </row>
    <row r="632" spans="1:17" x14ac:dyDescent="0.3">
      <c r="A632" t="s">
        <v>1396</v>
      </c>
      <c r="B632" t="s">
        <v>1397</v>
      </c>
      <c r="C632" t="s">
        <v>10309</v>
      </c>
      <c r="D632" t="s">
        <v>222</v>
      </c>
      <c r="E632">
        <v>7985.4559577099999</v>
      </c>
      <c r="F632">
        <v>1515.35</v>
      </c>
      <c r="G632">
        <v>6373.8294263084499</v>
      </c>
      <c r="H632">
        <v>14.0409155066521</v>
      </c>
      <c r="I632">
        <v>317.37868341290198</v>
      </c>
      <c r="J632">
        <v>4.1842104062362901</v>
      </c>
      <c r="K632">
        <v>1318.8258184405599</v>
      </c>
      <c r="L632">
        <v>709.37965821453702</v>
      </c>
      <c r="M632">
        <v>65.6013223889817</v>
      </c>
      <c r="N632">
        <v>0.46021997858872599</v>
      </c>
      <c r="O632">
        <v>8.5557791929257299</v>
      </c>
    </row>
    <row r="633" spans="1:17" x14ac:dyDescent="0.3">
      <c r="A633" t="s">
        <v>1398</v>
      </c>
      <c r="B633" t="s">
        <v>1399</v>
      </c>
      <c r="C633" t="s">
        <v>10298</v>
      </c>
      <c r="D633" t="s">
        <v>46</v>
      </c>
      <c r="E633">
        <v>7962.6349161600001</v>
      </c>
      <c r="F633">
        <v>47.4</v>
      </c>
      <c r="G633">
        <v>44.966120230642098</v>
      </c>
      <c r="H633">
        <v>-10.8323724622754</v>
      </c>
      <c r="I633">
        <v>0.312672977084822</v>
      </c>
      <c r="J633">
        <v>-0.52414066279638905</v>
      </c>
      <c r="K633">
        <v>47.7641313162218</v>
      </c>
      <c r="L633">
        <v>39.265770514130601</v>
      </c>
      <c r="M633">
        <v>42.561356604776499</v>
      </c>
      <c r="N633">
        <v>0.47175425003020099</v>
      </c>
      <c r="O633">
        <v>21.308016877637101</v>
      </c>
      <c r="P633">
        <v>111.463363735161</v>
      </c>
      <c r="Q633">
        <v>0.139906208035561</v>
      </c>
    </row>
    <row r="634" spans="1:17" x14ac:dyDescent="0.3">
      <c r="A634" t="s">
        <v>1400</v>
      </c>
      <c r="B634" t="s">
        <v>1401</v>
      </c>
      <c r="C634" t="s">
        <v>10305</v>
      </c>
      <c r="D634" t="s">
        <v>734</v>
      </c>
      <c r="E634">
        <v>7921.2181159499996</v>
      </c>
      <c r="F634">
        <v>246.1</v>
      </c>
      <c r="G634">
        <v>36.128761549916099</v>
      </c>
      <c r="H634">
        <v>-15.1978851478026</v>
      </c>
      <c r="I634">
        <v>11.708191784023899</v>
      </c>
      <c r="J634">
        <v>-3.79330706542429</v>
      </c>
      <c r="K634">
        <v>245.18333041875201</v>
      </c>
      <c r="L634">
        <v>196.932341786607</v>
      </c>
      <c r="M634">
        <v>43.2377935376254</v>
      </c>
      <c r="N634">
        <v>0.43686063415240201</v>
      </c>
      <c r="O634">
        <v>20.4754164973588</v>
      </c>
      <c r="P634">
        <v>122.31255645889701</v>
      </c>
      <c r="Q634">
        <v>0.18925961667268901</v>
      </c>
    </row>
    <row r="635" spans="1:17" x14ac:dyDescent="0.3">
      <c r="A635" t="s">
        <v>1402</v>
      </c>
      <c r="B635" t="s">
        <v>1403</v>
      </c>
      <c r="C635" t="s">
        <v>10301</v>
      </c>
      <c r="D635" t="s">
        <v>193</v>
      </c>
      <c r="E635">
        <v>7917.1618119750001</v>
      </c>
      <c r="F635">
        <v>571.35</v>
      </c>
      <c r="G635">
        <v>16.812950093691999</v>
      </c>
      <c r="H635">
        <v>3.3633633509741299</v>
      </c>
      <c r="I635">
        <v>19.153703635853301</v>
      </c>
      <c r="J635">
        <v>-4.4317804536433103</v>
      </c>
      <c r="K635">
        <v>521.02339466165301</v>
      </c>
      <c r="L635">
        <v>454.51554331710599</v>
      </c>
      <c r="M635">
        <v>60.014979308689497</v>
      </c>
      <c r="N635">
        <v>2.3410732985116498</v>
      </c>
      <c r="O635">
        <v>11.9453924914675</v>
      </c>
      <c r="P635">
        <v>61.512367491166003</v>
      </c>
      <c r="Q635">
        <v>5.5030912042075997E-2</v>
      </c>
    </row>
    <row r="636" spans="1:17" x14ac:dyDescent="0.3">
      <c r="A636" t="s">
        <v>1404</v>
      </c>
      <c r="B636" t="s">
        <v>1405</v>
      </c>
      <c r="C636" t="s">
        <v>10308</v>
      </c>
      <c r="D636" t="s">
        <v>297</v>
      </c>
      <c r="E636">
        <v>7905.3330610800003</v>
      </c>
      <c r="F636">
        <v>1902.6</v>
      </c>
      <c r="G636">
        <v>85.006627214942498</v>
      </c>
      <c r="H636">
        <v>11.647816429087699</v>
      </c>
      <c r="I636">
        <v>36.429996385150297</v>
      </c>
      <c r="J636">
        <v>3.6757813086055098</v>
      </c>
      <c r="K636">
        <v>1660.56761589808</v>
      </c>
      <c r="L636">
        <v>1330.4272294382899</v>
      </c>
      <c r="M636">
        <v>54.234484686999998</v>
      </c>
      <c r="N636">
        <v>0.99650893742328095</v>
      </c>
      <c r="O636">
        <v>6.4858614527488703</v>
      </c>
      <c r="P636">
        <v>118.163054695562</v>
      </c>
      <c r="Q636">
        <v>9.8619737537557997E-2</v>
      </c>
    </row>
    <row r="637" spans="1:17" x14ac:dyDescent="0.3">
      <c r="A637" t="s">
        <v>1406</v>
      </c>
      <c r="B637" t="s">
        <v>1407</v>
      </c>
      <c r="C637" t="s">
        <v>10295</v>
      </c>
      <c r="D637" t="s">
        <v>246</v>
      </c>
      <c r="E637">
        <v>7902.82391568</v>
      </c>
      <c r="F637">
        <v>7121.55</v>
      </c>
      <c r="G637">
        <v>32.4607501351366</v>
      </c>
      <c r="H637">
        <v>1.0173454639311601</v>
      </c>
      <c r="I637">
        <v>-6.2602494839870602</v>
      </c>
      <c r="J637">
        <v>5.3299043325142099</v>
      </c>
      <c r="K637">
        <v>6865.1638879724196</v>
      </c>
      <c r="L637">
        <v>6298.9960515203502</v>
      </c>
      <c r="M637">
        <v>69.359908713813198</v>
      </c>
      <c r="N637">
        <v>0.51495044620834995</v>
      </c>
      <c r="O637">
        <v>9.8777653741109805</v>
      </c>
      <c r="P637">
        <v>63.676166398528999</v>
      </c>
      <c r="Q637">
        <v>2.697774001995E-2</v>
      </c>
    </row>
    <row r="638" spans="1:17" x14ac:dyDescent="0.3">
      <c r="A638" t="s">
        <v>1408</v>
      </c>
      <c r="B638" t="s">
        <v>1409</v>
      </c>
      <c r="C638" t="s">
        <v>10308</v>
      </c>
      <c r="D638" t="s">
        <v>564</v>
      </c>
      <c r="E638">
        <v>7898.6679256799998</v>
      </c>
      <c r="F638">
        <v>285.60000000000002</v>
      </c>
      <c r="G638">
        <v>-29.906100818307799</v>
      </c>
      <c r="H638">
        <v>2.5740360140623002</v>
      </c>
      <c r="I638">
        <v>-5.9104574396501901</v>
      </c>
      <c r="J638">
        <v>-0.22316525828109601</v>
      </c>
      <c r="K638">
        <v>263.28369046086101</v>
      </c>
      <c r="L638">
        <v>261.50572624451098</v>
      </c>
      <c r="M638">
        <v>69.6674209165528</v>
      </c>
      <c r="N638">
        <v>1.9823863852007499</v>
      </c>
      <c r="O638">
        <v>12.3774509803921</v>
      </c>
      <c r="P638">
        <v>29.818181818181799</v>
      </c>
      <c r="Q638">
        <v>-0.104500001464032</v>
      </c>
    </row>
    <row r="639" spans="1:17" x14ac:dyDescent="0.3">
      <c r="A639" t="s">
        <v>1410</v>
      </c>
      <c r="B639" t="s">
        <v>1411</v>
      </c>
      <c r="C639" t="s">
        <v>10308</v>
      </c>
      <c r="D639" t="s">
        <v>444</v>
      </c>
      <c r="E639">
        <v>7878.6000724199903</v>
      </c>
      <c r="F639">
        <v>498.3</v>
      </c>
      <c r="G639">
        <v>-35.407880708934002</v>
      </c>
      <c r="H639">
        <v>-6.54966479841924</v>
      </c>
      <c r="I639">
        <v>-7.1149508666704699</v>
      </c>
      <c r="J639">
        <v>-1.87327626932896</v>
      </c>
      <c r="K639">
        <v>518.65230838326704</v>
      </c>
      <c r="L639">
        <v>495.61513102350801</v>
      </c>
      <c r="M639">
        <v>40.584550875833102</v>
      </c>
      <c r="N639">
        <v>1.1546686919089999</v>
      </c>
      <c r="O639">
        <v>27.2125225767609</v>
      </c>
      <c r="P639">
        <v>23.7090367428004</v>
      </c>
      <c r="Q639">
        <v>-2.8950917661099002E-2</v>
      </c>
    </row>
    <row r="640" spans="1:17" x14ac:dyDescent="0.3">
      <c r="A640" t="s">
        <v>1412</v>
      </c>
      <c r="B640" t="s">
        <v>1413</v>
      </c>
      <c r="C640" t="s">
        <v>10305</v>
      </c>
      <c r="D640" t="s">
        <v>154</v>
      </c>
      <c r="E640">
        <v>7867.3433000000005</v>
      </c>
      <c r="F640">
        <v>419.95</v>
      </c>
      <c r="G640">
        <v>-26.636824179256799</v>
      </c>
      <c r="H640">
        <v>-14.447579642574601</v>
      </c>
      <c r="I640">
        <v>-15.700199620742801</v>
      </c>
      <c r="J640">
        <v>-3.0386368038567499</v>
      </c>
      <c r="K640">
        <v>452.69137479474801</v>
      </c>
      <c r="L640">
        <v>424.973545178785</v>
      </c>
      <c r="M640">
        <v>36.827132804888102</v>
      </c>
      <c r="N640">
        <v>0.39626297895782697</v>
      </c>
      <c r="O640">
        <v>30.372663412310899</v>
      </c>
      <c r="P640">
        <v>21.7246376811594</v>
      </c>
      <c r="Q640">
        <v>8.2758683726491006E-2</v>
      </c>
    </row>
    <row r="641" spans="1:17" x14ac:dyDescent="0.3">
      <c r="A641" t="s">
        <v>1414</v>
      </c>
      <c r="B641" t="s">
        <v>1415</v>
      </c>
      <c r="C641" t="s">
        <v>10298</v>
      </c>
      <c r="D641" t="s">
        <v>46</v>
      </c>
      <c r="E641">
        <v>7849.5507181350004</v>
      </c>
      <c r="F641">
        <v>536.85</v>
      </c>
      <c r="G641">
        <v>45.880915812709901</v>
      </c>
      <c r="H641">
        <v>1.56721563834778</v>
      </c>
      <c r="I641">
        <v>5.5835497796684699</v>
      </c>
      <c r="J641">
        <v>2.8428556577687298</v>
      </c>
      <c r="K641">
        <v>513.40564229541701</v>
      </c>
      <c r="L641">
        <v>444.47159782404498</v>
      </c>
      <c r="M641">
        <v>57.923602506480798</v>
      </c>
      <c r="N641">
        <v>0.86629362526711196</v>
      </c>
      <c r="O641">
        <v>8.8106547452733395</v>
      </c>
      <c r="P641">
        <v>87.545851528384205</v>
      </c>
      <c r="Q641">
        <v>-4.3405325538369999E-3</v>
      </c>
    </row>
    <row r="642" spans="1:17" x14ac:dyDescent="0.3">
      <c r="A642" t="s">
        <v>1416</v>
      </c>
      <c r="B642" t="s">
        <v>1417</v>
      </c>
      <c r="C642" t="s">
        <v>628</v>
      </c>
      <c r="D642" t="s">
        <v>628</v>
      </c>
      <c r="E642">
        <v>7813.7458012950001</v>
      </c>
      <c r="F642">
        <v>591.15</v>
      </c>
      <c r="G642">
        <v>55.698382587928499</v>
      </c>
      <c r="H642">
        <v>13.809699616982501</v>
      </c>
      <c r="I642">
        <v>-0.95910721425560097</v>
      </c>
      <c r="J642">
        <v>3.8539195018704402</v>
      </c>
      <c r="K642">
        <v>542.45357356929105</v>
      </c>
      <c r="L642">
        <v>503.86831885575202</v>
      </c>
      <c r="M642">
        <v>70.726545722541303</v>
      </c>
      <c r="N642">
        <v>0.75917803039921905</v>
      </c>
      <c r="O642">
        <v>12.6617609743719</v>
      </c>
      <c r="P642">
        <v>87.102389618610502</v>
      </c>
      <c r="Q642">
        <v>9.1694493649107006E-2</v>
      </c>
    </row>
    <row r="643" spans="1:17" x14ac:dyDescent="0.3">
      <c r="A643" t="s">
        <v>1418</v>
      </c>
      <c r="B643" t="s">
        <v>1419</v>
      </c>
      <c r="C643" t="s">
        <v>10305</v>
      </c>
      <c r="D643" t="s">
        <v>222</v>
      </c>
      <c r="E643">
        <v>7810.9585042799999</v>
      </c>
      <c r="F643">
        <v>2023.8</v>
      </c>
      <c r="G643">
        <v>-14.6139972879265</v>
      </c>
      <c r="H643">
        <v>-5.8461075611146498</v>
      </c>
      <c r="I643">
        <v>7.14222629354198</v>
      </c>
      <c r="J643">
        <v>-0.95932341256905695</v>
      </c>
      <c r="K643">
        <v>2114.6812074504901</v>
      </c>
      <c r="L643">
        <v>1996.7187456561401</v>
      </c>
      <c r="M643">
        <v>43.253746172726103</v>
      </c>
      <c r="N643">
        <v>0.73778371831039402</v>
      </c>
      <c r="O643">
        <v>35.537108409921899</v>
      </c>
      <c r="P643">
        <v>38.4362815514056</v>
      </c>
      <c r="Q643">
        <v>-2.5516751365936001E-2</v>
      </c>
    </row>
    <row r="644" spans="1:17" x14ac:dyDescent="0.3">
      <c r="A644" t="s">
        <v>1420</v>
      </c>
      <c r="B644" t="s">
        <v>1421</v>
      </c>
      <c r="C644" t="s">
        <v>10301</v>
      </c>
      <c r="D644" t="s">
        <v>193</v>
      </c>
      <c r="E644">
        <v>7753.0542145649997</v>
      </c>
      <c r="F644">
        <v>2701.05</v>
      </c>
      <c r="G644">
        <v>174.97147273709601</v>
      </c>
      <c r="H644">
        <v>10.4844296083921</v>
      </c>
      <c r="I644">
        <v>77.043661684514106</v>
      </c>
      <c r="J644">
        <v>-1.1578103700784601</v>
      </c>
      <c r="K644">
        <v>2360.8124100253699</v>
      </c>
      <c r="L644">
        <v>1742.7741506370901</v>
      </c>
      <c r="M644">
        <v>64.486681164222503</v>
      </c>
      <c r="N644">
        <v>0.55821503407882</v>
      </c>
      <c r="O644">
        <v>9.2945336073008598</v>
      </c>
      <c r="P644">
        <v>218.50126761393699</v>
      </c>
      <c r="Q644">
        <v>0.15808752991546299</v>
      </c>
    </row>
    <row r="645" spans="1:17" x14ac:dyDescent="0.3">
      <c r="A645" t="s">
        <v>1422</v>
      </c>
      <c r="B645" t="s">
        <v>1423</v>
      </c>
      <c r="C645" t="s">
        <v>10301</v>
      </c>
      <c r="D645" t="s">
        <v>193</v>
      </c>
      <c r="E645">
        <v>7735.2261689999996</v>
      </c>
      <c r="F645">
        <v>538.5</v>
      </c>
      <c r="G645">
        <v>36.564796538971201</v>
      </c>
      <c r="H645">
        <v>8.8805304885251299</v>
      </c>
      <c r="I645">
        <v>39.513851522124902</v>
      </c>
      <c r="J645">
        <v>7.10841893090545</v>
      </c>
      <c r="K645">
        <v>480.72279860370497</v>
      </c>
      <c r="L645">
        <v>398.763752559816</v>
      </c>
      <c r="M645">
        <v>67.978929741847594</v>
      </c>
      <c r="N645">
        <v>1.2918382807894699</v>
      </c>
      <c r="O645">
        <v>1.5784586815227499</v>
      </c>
      <c r="P645">
        <v>98.306020990609397</v>
      </c>
      <c r="Q645">
        <v>0.15721206173211</v>
      </c>
    </row>
    <row r="646" spans="1:17" x14ac:dyDescent="0.3">
      <c r="A646" t="s">
        <v>1424</v>
      </c>
      <c r="B646" t="s">
        <v>1425</v>
      </c>
      <c r="C646" t="s">
        <v>10304</v>
      </c>
      <c r="D646" t="s">
        <v>86</v>
      </c>
      <c r="E646">
        <v>7681.1061978949901</v>
      </c>
      <c r="F646">
        <v>3137.65</v>
      </c>
      <c r="G646">
        <v>65.697932913102406</v>
      </c>
      <c r="H646">
        <v>-6.0666106433638598</v>
      </c>
      <c r="I646">
        <v>-1.2240691794307299</v>
      </c>
      <c r="J646">
        <v>-12.540982642993299</v>
      </c>
      <c r="K646">
        <v>2973.63708922366</v>
      </c>
      <c r="L646">
        <v>2491.1884847740098</v>
      </c>
      <c r="M646">
        <v>48.0816470319511</v>
      </c>
      <c r="N646">
        <v>2.3086094688244501</v>
      </c>
      <c r="O646">
        <v>11.0703870731279</v>
      </c>
      <c r="P646">
        <v>102.291995744818</v>
      </c>
      <c r="Q646">
        <v>0.182246311212</v>
      </c>
    </row>
    <row r="647" spans="1:17" x14ac:dyDescent="0.3">
      <c r="A647" t="s">
        <v>1426</v>
      </c>
      <c r="B647" t="s">
        <v>1427</v>
      </c>
      <c r="C647" t="s">
        <v>10305</v>
      </c>
      <c r="D647" t="s">
        <v>133</v>
      </c>
      <c r="E647">
        <v>7645.03773705</v>
      </c>
      <c r="F647">
        <v>430.5</v>
      </c>
      <c r="G647">
        <v>-53.966294550309399</v>
      </c>
      <c r="H647">
        <v>-5.1862283066156998</v>
      </c>
      <c r="I647">
        <v>-30.688636216791298</v>
      </c>
      <c r="J647">
        <v>7.2540953984975998</v>
      </c>
      <c r="K647">
        <v>455.620652841609</v>
      </c>
      <c r="L647">
        <v>482.46144289901702</v>
      </c>
      <c r="M647">
        <v>46.833343561122597</v>
      </c>
      <c r="N647">
        <v>0.62745173255660103</v>
      </c>
      <c r="O647">
        <v>63.809523809523803</v>
      </c>
      <c r="P647">
        <v>11.499611499611399</v>
      </c>
      <c r="Q647">
        <v>3.8518976345353999E-2</v>
      </c>
    </row>
    <row r="648" spans="1:17" x14ac:dyDescent="0.3">
      <c r="A648" t="s">
        <v>1428</v>
      </c>
      <c r="B648" t="s">
        <v>1429</v>
      </c>
      <c r="C648" t="s">
        <v>10303</v>
      </c>
      <c r="D648" t="s">
        <v>130</v>
      </c>
      <c r="E648">
        <v>7614.6035168500002</v>
      </c>
      <c r="F648">
        <v>637.45000000000005</v>
      </c>
      <c r="G648">
        <v>-58.9396742174157</v>
      </c>
      <c r="H648">
        <v>-7.5991705015650099</v>
      </c>
      <c r="I648">
        <v>-22.058047974106401</v>
      </c>
      <c r="J648">
        <v>-3.31738778025891</v>
      </c>
      <c r="K648">
        <v>665.60327570865502</v>
      </c>
      <c r="L648">
        <v>702.503696887807</v>
      </c>
      <c r="M648">
        <v>29.8463070476596</v>
      </c>
      <c r="N648">
        <v>4.6239082276725503</v>
      </c>
      <c r="O648">
        <v>44.325045101576499</v>
      </c>
      <c r="P648">
        <v>6.4901436685599698</v>
      </c>
      <c r="Q648">
        <v>-0.113130382411171</v>
      </c>
    </row>
    <row r="649" spans="1:17" x14ac:dyDescent="0.3">
      <c r="A649" t="s">
        <v>1430</v>
      </c>
      <c r="B649" t="s">
        <v>1431</v>
      </c>
      <c r="C649" t="s">
        <v>10309</v>
      </c>
      <c r="D649" t="s">
        <v>46</v>
      </c>
      <c r="E649">
        <v>7580.1625031000003</v>
      </c>
      <c r="F649">
        <v>3509</v>
      </c>
      <c r="G649">
        <v>2215.4560535351902</v>
      </c>
      <c r="H649">
        <v>14.5319802720217</v>
      </c>
      <c r="I649">
        <v>289.78980431276</v>
      </c>
      <c r="J649">
        <v>4.3113847376902097</v>
      </c>
      <c r="K649">
        <v>2758.4208436881499</v>
      </c>
      <c r="L649">
        <v>1566.72433464505</v>
      </c>
      <c r="M649">
        <v>78.455534961003096</v>
      </c>
      <c r="N649">
        <v>0.77383724984310698</v>
      </c>
      <c r="O649">
        <v>0</v>
      </c>
      <c r="P649">
        <v>2362.4561403508701</v>
      </c>
    </row>
    <row r="650" spans="1:17" x14ac:dyDescent="0.3">
      <c r="A650" t="s">
        <v>1432</v>
      </c>
      <c r="B650" t="s">
        <v>1433</v>
      </c>
      <c r="C650" t="s">
        <v>10309</v>
      </c>
      <c r="D650" t="s">
        <v>163</v>
      </c>
      <c r="E650">
        <v>7568.1919773130003</v>
      </c>
      <c r="F650">
        <v>207.77</v>
      </c>
      <c r="G650">
        <v>166.57222782437401</v>
      </c>
      <c r="H650">
        <v>20.5264555985746</v>
      </c>
      <c r="I650">
        <v>41.706166732866599</v>
      </c>
      <c r="J650">
        <v>8.7896856889769399</v>
      </c>
      <c r="K650">
        <v>173.17247700462099</v>
      </c>
      <c r="L650">
        <v>135.686537946165</v>
      </c>
      <c r="M650">
        <v>71.978954670624503</v>
      </c>
      <c r="N650">
        <v>2.2591997353646902</v>
      </c>
      <c r="O650">
        <v>3.8600375415122499</v>
      </c>
      <c r="P650">
        <v>243.99006622516501</v>
      </c>
    </row>
    <row r="651" spans="1:17" x14ac:dyDescent="0.3">
      <c r="A651" t="s">
        <v>1434</v>
      </c>
      <c r="B651" t="s">
        <v>1435</v>
      </c>
      <c r="C651" t="s">
        <v>10305</v>
      </c>
      <c r="D651" t="s">
        <v>297</v>
      </c>
      <c r="E651">
        <v>7565.6291061000002</v>
      </c>
      <c r="F651">
        <v>3256.5</v>
      </c>
      <c r="G651">
        <v>156.555186949042</v>
      </c>
      <c r="H651">
        <v>37.810736532663803</v>
      </c>
      <c r="I651">
        <v>45.163441236613899</v>
      </c>
      <c r="J651">
        <v>0.46319500289702897</v>
      </c>
      <c r="K651">
        <v>2609.8807490593099</v>
      </c>
      <c r="L651">
        <v>1958.71406365596</v>
      </c>
      <c r="M651">
        <v>66.191056713429703</v>
      </c>
      <c r="N651">
        <v>0.76582289368904399</v>
      </c>
      <c r="O651">
        <v>8.9513281130047595</v>
      </c>
      <c r="P651">
        <v>190.20184467317199</v>
      </c>
      <c r="Q651">
        <v>0.140373546685015</v>
      </c>
    </row>
    <row r="652" spans="1:17" x14ac:dyDescent="0.3">
      <c r="A652" t="s">
        <v>1436</v>
      </c>
      <c r="B652" t="s">
        <v>1437</v>
      </c>
      <c r="C652" t="s">
        <v>10299</v>
      </c>
      <c r="D652" t="s">
        <v>51</v>
      </c>
      <c r="E652">
        <v>7549.6702232320004</v>
      </c>
      <c r="F652">
        <v>232.64</v>
      </c>
      <c r="G652">
        <v>-23.371605069837301</v>
      </c>
      <c r="H652">
        <v>-3.4150984811780098</v>
      </c>
      <c r="I652">
        <v>-46.881825735708901</v>
      </c>
      <c r="J652">
        <v>1.85046104762563</v>
      </c>
      <c r="K652">
        <v>229.05175984883101</v>
      </c>
      <c r="L652">
        <v>261.606340056779</v>
      </c>
      <c r="M652">
        <v>79.066623042642306</v>
      </c>
      <c r="N652">
        <v>1.06237149743506</v>
      </c>
      <c r="O652">
        <v>103.232462173315</v>
      </c>
      <c r="P652">
        <v>18.6333503314635</v>
      </c>
      <c r="Q652">
        <v>-3.0506013918330001E-2</v>
      </c>
    </row>
    <row r="653" spans="1:17" x14ac:dyDescent="0.3">
      <c r="A653" t="s">
        <v>1438</v>
      </c>
      <c r="B653" t="s">
        <v>1439</v>
      </c>
      <c r="C653" t="s">
        <v>628</v>
      </c>
      <c r="D653" t="s">
        <v>628</v>
      </c>
      <c r="E653">
        <v>7542.5748460000004</v>
      </c>
      <c r="F653">
        <v>376.15</v>
      </c>
      <c r="G653">
        <v>-33.295675976676797</v>
      </c>
      <c r="H653">
        <v>-1.1076749003919799</v>
      </c>
      <c r="I653">
        <v>-9.1915327347500906</v>
      </c>
      <c r="J653">
        <v>5.7461634819694503</v>
      </c>
      <c r="K653">
        <v>358.85815371578002</v>
      </c>
      <c r="L653">
        <v>347.00611163443699</v>
      </c>
      <c r="M653">
        <v>60.2589466230596</v>
      </c>
      <c r="N653">
        <v>0.93763818866927295</v>
      </c>
      <c r="O653">
        <v>16.163764455669199</v>
      </c>
      <c r="P653">
        <v>40.485527544351001</v>
      </c>
      <c r="Q653">
        <v>0.15589849695105501</v>
      </c>
    </row>
    <row r="654" spans="1:17" x14ac:dyDescent="0.3">
      <c r="A654" t="s">
        <v>1440</v>
      </c>
      <c r="B654" t="s">
        <v>1441</v>
      </c>
      <c r="C654" t="s">
        <v>10309</v>
      </c>
      <c r="D654" t="s">
        <v>628</v>
      </c>
      <c r="E654">
        <v>7389.6472993349998</v>
      </c>
      <c r="F654">
        <v>3722.15</v>
      </c>
      <c r="G654">
        <v>-13.189837272478901</v>
      </c>
      <c r="H654">
        <v>-3.6275172131383702</v>
      </c>
      <c r="I654">
        <v>-7.29490647720404</v>
      </c>
      <c r="J654">
        <v>-1.66843566324571</v>
      </c>
      <c r="K654">
        <v>3739.2576328807299</v>
      </c>
      <c r="L654">
        <v>3530.3982256470199</v>
      </c>
      <c r="M654">
        <v>51.048144289507299</v>
      </c>
      <c r="N654">
        <v>0.58280802416093203</v>
      </c>
      <c r="O654">
        <v>15.2237282215923</v>
      </c>
      <c r="P654">
        <v>22.983264773421801</v>
      </c>
      <c r="Q654">
        <v>-2.4729673454526001E-2</v>
      </c>
    </row>
    <row r="655" spans="1:17" x14ac:dyDescent="0.3">
      <c r="A655" t="s">
        <v>1442</v>
      </c>
      <c r="B655" t="s">
        <v>1443</v>
      </c>
      <c r="C655" t="s">
        <v>10305</v>
      </c>
      <c r="D655" t="s">
        <v>127</v>
      </c>
      <c r="E655">
        <v>7389.2818974800002</v>
      </c>
      <c r="F655">
        <v>681.05</v>
      </c>
      <c r="G655">
        <v>27.313502762071899</v>
      </c>
      <c r="H655">
        <v>10.953941674827</v>
      </c>
      <c r="I655">
        <v>-2.9263510158258699</v>
      </c>
      <c r="J655">
        <v>0.58259880890428595</v>
      </c>
      <c r="K655">
        <v>626.78259719961295</v>
      </c>
      <c r="L655">
        <v>586.77360868835399</v>
      </c>
      <c r="M655">
        <v>63.667031423949197</v>
      </c>
      <c r="N655">
        <v>1.72805416485898</v>
      </c>
      <c r="O655">
        <v>23.581234857939901</v>
      </c>
      <c r="P655">
        <v>61.8368680567932</v>
      </c>
      <c r="Q655">
        <v>9.0614580193949995E-2</v>
      </c>
    </row>
    <row r="656" spans="1:17" x14ac:dyDescent="0.3">
      <c r="A656" t="s">
        <v>1444</v>
      </c>
      <c r="B656" t="s">
        <v>1445</v>
      </c>
      <c r="C656" t="s">
        <v>10309</v>
      </c>
      <c r="D656" t="s">
        <v>43</v>
      </c>
      <c r="E656">
        <v>7384.8098470000004</v>
      </c>
      <c r="F656">
        <v>4800.1000000000004</v>
      </c>
      <c r="G656">
        <v>4.2005945827915898</v>
      </c>
      <c r="H656">
        <v>9.80789731433625</v>
      </c>
      <c r="I656">
        <v>18.971326426415501</v>
      </c>
      <c r="J656">
        <v>8.8482009389249399</v>
      </c>
      <c r="K656">
        <v>4215.6182636890599</v>
      </c>
      <c r="L656">
        <v>3882.7066921493902</v>
      </c>
      <c r="M656">
        <v>87.5915340351103</v>
      </c>
      <c r="N656">
        <v>1.31760291108836</v>
      </c>
      <c r="O656">
        <v>1.0343534509697601</v>
      </c>
      <c r="P656">
        <v>51.949984172206399</v>
      </c>
      <c r="Q656">
        <v>8.6862206884499998E-3</v>
      </c>
    </row>
    <row r="657" spans="1:17" x14ac:dyDescent="0.3">
      <c r="A657" t="s">
        <v>1446</v>
      </c>
      <c r="B657" t="s">
        <v>1447</v>
      </c>
      <c r="C657" t="s">
        <v>10295</v>
      </c>
      <c r="D657" t="s">
        <v>24</v>
      </c>
      <c r="E657">
        <v>7330.8805629300005</v>
      </c>
      <c r="F657">
        <v>462.95</v>
      </c>
      <c r="G657">
        <v>-43.3667282621021</v>
      </c>
      <c r="H657">
        <v>0.384385818183963</v>
      </c>
      <c r="I657">
        <v>-17.258058461036001</v>
      </c>
      <c r="J657">
        <v>-1.81466346416791</v>
      </c>
      <c r="K657">
        <v>463.23442550480002</v>
      </c>
      <c r="L657">
        <v>478.83031712609397</v>
      </c>
      <c r="M657">
        <v>62.474155755081</v>
      </c>
      <c r="N657">
        <v>0.55689872765556903</v>
      </c>
      <c r="O657">
        <v>32.055297548331303</v>
      </c>
      <c r="P657">
        <v>5.6842826161397104</v>
      </c>
    </row>
    <row r="658" spans="1:17" x14ac:dyDescent="0.3">
      <c r="A658" t="s">
        <v>1448</v>
      </c>
      <c r="B658" t="s">
        <v>1449</v>
      </c>
      <c r="C658" t="s">
        <v>10309</v>
      </c>
      <c r="D658" t="s">
        <v>1450</v>
      </c>
      <c r="E658">
        <v>7318.2739626149996</v>
      </c>
      <c r="F658">
        <v>573.65</v>
      </c>
      <c r="G658">
        <v>-1.9287750107239301</v>
      </c>
      <c r="H658">
        <v>3.8479703332193602</v>
      </c>
      <c r="I658">
        <v>-6.7273990731162296</v>
      </c>
      <c r="J658">
        <v>-2.0815648416626402</v>
      </c>
      <c r="K658">
        <v>578.60884607839603</v>
      </c>
      <c r="L658">
        <v>545.63411686851998</v>
      </c>
      <c r="M658">
        <v>46.819508878082701</v>
      </c>
      <c r="N658">
        <v>0.46096744484482899</v>
      </c>
      <c r="O658">
        <v>15.401377146343499</v>
      </c>
      <c r="P658">
        <v>47.771767130345097</v>
      </c>
      <c r="Q658">
        <v>7.3535633533527003E-2</v>
      </c>
    </row>
    <row r="659" spans="1:17" x14ac:dyDescent="0.3">
      <c r="A659" t="s">
        <v>1451</v>
      </c>
      <c r="B659" t="s">
        <v>1452</v>
      </c>
      <c r="C659" t="s">
        <v>10298</v>
      </c>
      <c r="D659" t="s">
        <v>46</v>
      </c>
      <c r="E659">
        <v>7300.2679639199996</v>
      </c>
      <c r="F659">
        <v>196.64</v>
      </c>
      <c r="G659">
        <v>0.36341655981204402</v>
      </c>
      <c r="H659">
        <v>-4.86952461137464</v>
      </c>
      <c r="I659">
        <v>-22.772669368112702</v>
      </c>
      <c r="J659">
        <v>2.6038829471873801</v>
      </c>
      <c r="K659">
        <v>195.56161848294499</v>
      </c>
      <c r="L659">
        <v>189.86158049287701</v>
      </c>
      <c r="M659">
        <v>56.998130101524403</v>
      </c>
      <c r="N659">
        <v>0.80989297965158202</v>
      </c>
      <c r="O659">
        <v>26.779902359642001</v>
      </c>
      <c r="P659">
        <v>44.058608058608002</v>
      </c>
      <c r="Q659">
        <v>0.155894436998262</v>
      </c>
    </row>
    <row r="660" spans="1:17" x14ac:dyDescent="0.3">
      <c r="A660" t="s">
        <v>1453</v>
      </c>
      <c r="B660" t="s">
        <v>1454</v>
      </c>
      <c r="C660" t="s">
        <v>10297</v>
      </c>
      <c r="D660" t="s">
        <v>121</v>
      </c>
      <c r="E660">
        <v>7268.2944283199904</v>
      </c>
      <c r="F660">
        <v>1204.8</v>
      </c>
      <c r="G660">
        <v>24.297123548742601</v>
      </c>
      <c r="H660">
        <v>0.61732509960801796</v>
      </c>
      <c r="I660">
        <v>7.7488424787958898</v>
      </c>
      <c r="J660">
        <v>-1.6505029002329801</v>
      </c>
      <c r="K660">
        <v>1142.5297003619801</v>
      </c>
      <c r="L660">
        <v>966.34834014835201</v>
      </c>
      <c r="M660">
        <v>49.4268434341746</v>
      </c>
      <c r="N660">
        <v>0.599830041159086</v>
      </c>
      <c r="O660">
        <v>11.728087649402299</v>
      </c>
      <c r="P660">
        <v>84.998080614203403</v>
      </c>
      <c r="Q660">
        <v>9.2217283542193995E-2</v>
      </c>
    </row>
    <row r="661" spans="1:17" x14ac:dyDescent="0.3">
      <c r="A661" t="s">
        <v>1455</v>
      </c>
      <c r="B661" t="s">
        <v>1456</v>
      </c>
      <c r="C661" t="s">
        <v>10309</v>
      </c>
      <c r="D661" t="s">
        <v>995</v>
      </c>
      <c r="E661">
        <v>7224.9737587999998</v>
      </c>
      <c r="F661">
        <v>765.85</v>
      </c>
      <c r="G661">
        <v>567.23241798296795</v>
      </c>
      <c r="H661">
        <v>-4.4179671494390096</v>
      </c>
      <c r="I661">
        <v>103.315034780437</v>
      </c>
      <c r="J661">
        <v>4.1815177656153102</v>
      </c>
      <c r="K661">
        <v>761.73410572295995</v>
      </c>
      <c r="L661">
        <v>544.39509364303501</v>
      </c>
      <c r="M661">
        <v>45.7719045215606</v>
      </c>
      <c r="N661">
        <v>1.7128342023131899</v>
      </c>
      <c r="O661">
        <v>18.913625383560699</v>
      </c>
      <c r="P661">
        <v>706.15789473684197</v>
      </c>
      <c r="Q661">
        <v>0.243557194362651</v>
      </c>
    </row>
    <row r="662" spans="1:17" x14ac:dyDescent="0.3">
      <c r="A662" t="s">
        <v>1457</v>
      </c>
      <c r="B662" t="s">
        <v>1458</v>
      </c>
      <c r="C662" t="s">
        <v>10307</v>
      </c>
      <c r="D662" t="s">
        <v>139</v>
      </c>
      <c r="E662">
        <v>7201.7260278499998</v>
      </c>
      <c r="F662">
        <v>863.65</v>
      </c>
      <c r="G662">
        <v>60.853617270230799</v>
      </c>
      <c r="H662">
        <v>-8.8718012650352005</v>
      </c>
      <c r="I662">
        <v>-9.8918321973958996</v>
      </c>
      <c r="J662">
        <v>-3.4592846895009499</v>
      </c>
      <c r="K662">
        <v>898.68374969735498</v>
      </c>
      <c r="L662">
        <v>754.38936489618698</v>
      </c>
      <c r="M662">
        <v>40.670592787497597</v>
      </c>
      <c r="N662">
        <v>0.461182359920078</v>
      </c>
      <c r="O662">
        <v>28.524286458634801</v>
      </c>
      <c r="P662">
        <v>138.709231619679</v>
      </c>
      <c r="Q662">
        <v>0.15952154730597301</v>
      </c>
    </row>
    <row r="663" spans="1:17" x14ac:dyDescent="0.3">
      <c r="A663" t="s">
        <v>1459</v>
      </c>
      <c r="B663" t="s">
        <v>1460</v>
      </c>
      <c r="C663" t="s">
        <v>10303</v>
      </c>
      <c r="D663" t="s">
        <v>83</v>
      </c>
      <c r="E663">
        <v>7191.6624613599997</v>
      </c>
      <c r="F663">
        <v>3636.4</v>
      </c>
      <c r="G663">
        <v>40.484600818880402</v>
      </c>
      <c r="H663">
        <v>6.0423250996080098</v>
      </c>
      <c r="I663">
        <v>70.566772651567206</v>
      </c>
      <c r="J663">
        <v>-3.68369449224853</v>
      </c>
      <c r="K663">
        <v>3260.0853585770501</v>
      </c>
      <c r="L663">
        <v>2591.0329734437701</v>
      </c>
      <c r="M663">
        <v>57.128945051474297</v>
      </c>
      <c r="N663">
        <v>0.47704620835217798</v>
      </c>
      <c r="O663">
        <v>5.0503244967550396</v>
      </c>
      <c r="P663">
        <v>127.987460815047</v>
      </c>
      <c r="Q663">
        <v>-2.5796330128635001E-2</v>
      </c>
    </row>
    <row r="664" spans="1:17" x14ac:dyDescent="0.3">
      <c r="A664" t="s">
        <v>1461</v>
      </c>
      <c r="B664" t="s">
        <v>1462</v>
      </c>
      <c r="C664" t="s">
        <v>10303</v>
      </c>
      <c r="D664" t="s">
        <v>832</v>
      </c>
      <c r="E664">
        <v>7176.7645028999996</v>
      </c>
      <c r="F664">
        <v>40.5</v>
      </c>
      <c r="G664">
        <v>-28.821136126661099</v>
      </c>
      <c r="H664">
        <v>-4.3161654664297204</v>
      </c>
      <c r="I664">
        <v>-29.119510364035101</v>
      </c>
      <c r="J664">
        <v>1.6860883744191599</v>
      </c>
      <c r="K664">
        <v>40.964084360225897</v>
      </c>
      <c r="L664">
        <v>42.909890275173296</v>
      </c>
      <c r="M664">
        <v>60.223302262695597</v>
      </c>
      <c r="N664">
        <v>1.1167527803056601</v>
      </c>
      <c r="O664">
        <v>33.3333333333333</v>
      </c>
      <c r="P664">
        <v>9.4594594594594508</v>
      </c>
      <c r="Q664">
        <v>3.2594998534615997E-2</v>
      </c>
    </row>
    <row r="665" spans="1:17" x14ac:dyDescent="0.3">
      <c r="A665" t="s">
        <v>1463</v>
      </c>
      <c r="B665" t="s">
        <v>1464</v>
      </c>
      <c r="C665" t="s">
        <v>10299</v>
      </c>
      <c r="D665" t="s">
        <v>51</v>
      </c>
      <c r="E665">
        <v>7153.8938747399998</v>
      </c>
      <c r="F665">
        <v>731.55</v>
      </c>
      <c r="G665">
        <v>69.540943413553606</v>
      </c>
      <c r="H665">
        <v>3.13161081389371</v>
      </c>
      <c r="I665">
        <v>56.243753512945801</v>
      </c>
      <c r="J665">
        <v>0.978944458729061</v>
      </c>
      <c r="K665">
        <v>644.64859699854696</v>
      </c>
      <c r="L665">
        <v>510.62233164250398</v>
      </c>
      <c r="M665">
        <v>68.867544581748902</v>
      </c>
      <c r="N665">
        <v>0.67385101191165098</v>
      </c>
      <c r="O665">
        <v>6.3358622103752298</v>
      </c>
      <c r="P665">
        <v>146.47911051212901</v>
      </c>
      <c r="Q665">
        <v>3.459505641632E-3</v>
      </c>
    </row>
    <row r="666" spans="1:17" x14ac:dyDescent="0.3">
      <c r="A666" t="s">
        <v>1465</v>
      </c>
      <c r="B666" t="s">
        <v>1466</v>
      </c>
      <c r="C666" t="s">
        <v>10311</v>
      </c>
      <c r="D666" t="s">
        <v>1467</v>
      </c>
      <c r="E666">
        <v>7144.7793858000005</v>
      </c>
      <c r="F666">
        <v>933.45</v>
      </c>
      <c r="G666">
        <v>-1.0225057622478699</v>
      </c>
      <c r="H666">
        <v>0.63887255194022996</v>
      </c>
      <c r="I666">
        <v>7.1628989140095296</v>
      </c>
      <c r="J666">
        <v>-2.7558990226465401</v>
      </c>
      <c r="K666">
        <v>890.75379764478703</v>
      </c>
      <c r="L666">
        <v>802.01978384149697</v>
      </c>
      <c r="M666">
        <v>48.006153579455201</v>
      </c>
      <c r="N666">
        <v>0.64877556109466405</v>
      </c>
      <c r="O666">
        <v>10.8682843216026</v>
      </c>
      <c r="P666">
        <v>57.8106508875739</v>
      </c>
      <c r="Q666">
        <v>-4.7530623886000002E-4</v>
      </c>
    </row>
    <row r="667" spans="1:17" x14ac:dyDescent="0.3">
      <c r="A667" t="s">
        <v>1468</v>
      </c>
      <c r="B667" t="s">
        <v>1469</v>
      </c>
      <c r="C667" t="s">
        <v>10304</v>
      </c>
      <c r="D667" t="s">
        <v>1470</v>
      </c>
      <c r="E667">
        <v>7117.1150820800003</v>
      </c>
      <c r="F667">
        <v>266.95</v>
      </c>
      <c r="G667">
        <v>-18.427029592454101</v>
      </c>
      <c r="H667">
        <v>-7.2362814289984998</v>
      </c>
      <c r="I667">
        <v>-22.103330791076999</v>
      </c>
      <c r="J667">
        <v>-11.2040347634435</v>
      </c>
      <c r="K667">
        <v>286.62113033621398</v>
      </c>
      <c r="L667">
        <v>285.84684061388901</v>
      </c>
      <c r="M667">
        <v>40.244769189962398</v>
      </c>
      <c r="N667">
        <v>1.4920805382578699</v>
      </c>
      <c r="O667">
        <v>36.710994568271197</v>
      </c>
      <c r="P667">
        <v>13.114406779661</v>
      </c>
      <c r="Q667">
        <v>7.1065501709476994E-2</v>
      </c>
    </row>
    <row r="668" spans="1:17" x14ac:dyDescent="0.3">
      <c r="A668" t="s">
        <v>1471</v>
      </c>
      <c r="B668" t="s">
        <v>1472</v>
      </c>
      <c r="C668" t="s">
        <v>10309</v>
      </c>
      <c r="D668" t="s">
        <v>1473</v>
      </c>
      <c r="E668">
        <v>7100.2747200000003</v>
      </c>
      <c r="F668">
        <v>3408.35</v>
      </c>
      <c r="G668">
        <v>824.41699541886601</v>
      </c>
      <c r="H668">
        <v>-1.33485260074041</v>
      </c>
      <c r="I668">
        <v>152.19423201056901</v>
      </c>
      <c r="J668">
        <v>7.21136451728783</v>
      </c>
      <c r="K668">
        <v>3027.40024769407</v>
      </c>
      <c r="L668">
        <v>1988.46130552925</v>
      </c>
      <c r="M668">
        <v>66.696085375506399</v>
      </c>
      <c r="N668">
        <v>0.50983449797719704</v>
      </c>
      <c r="O668">
        <v>4.7134243842328303</v>
      </c>
      <c r="P668">
        <v>887.92753623188401</v>
      </c>
    </row>
    <row r="669" spans="1:17" x14ac:dyDescent="0.3">
      <c r="A669" t="s">
        <v>1474</v>
      </c>
      <c r="B669" t="s">
        <v>1475</v>
      </c>
      <c r="C669" t="s">
        <v>10309</v>
      </c>
      <c r="D669" t="s">
        <v>21</v>
      </c>
      <c r="E669">
        <v>7097.4787323999999</v>
      </c>
      <c r="F669">
        <v>121.45</v>
      </c>
      <c r="G669">
        <v>33.354809204154002</v>
      </c>
      <c r="H669">
        <v>-12.3794776738896</v>
      </c>
      <c r="I669">
        <v>-14.5976665857472</v>
      </c>
      <c r="J669">
        <v>-6.3201511517141</v>
      </c>
      <c r="K669">
        <v>123.253950751155</v>
      </c>
      <c r="L669">
        <v>108.52203169993</v>
      </c>
      <c r="M669">
        <v>52.311568967017301</v>
      </c>
      <c r="N669">
        <v>3.42207236733078</v>
      </c>
      <c r="O669">
        <v>17.908604363935702</v>
      </c>
      <c r="P669">
        <v>67.702292184479404</v>
      </c>
      <c r="Q669">
        <v>0.27210748733210699</v>
      </c>
    </row>
    <row r="670" spans="1:17" x14ac:dyDescent="0.3">
      <c r="A670" t="s">
        <v>1476</v>
      </c>
      <c r="B670" t="s">
        <v>1477</v>
      </c>
      <c r="C670" t="s">
        <v>10309</v>
      </c>
      <c r="D670" t="s">
        <v>628</v>
      </c>
      <c r="E670">
        <v>7064.7180400999996</v>
      </c>
      <c r="F670">
        <v>83.23</v>
      </c>
      <c r="G670">
        <v>222.552229781177</v>
      </c>
      <c r="H670">
        <v>189.233802787976</v>
      </c>
      <c r="I670">
        <v>239.31353794402</v>
      </c>
      <c r="J670">
        <v>19.7415726685526</v>
      </c>
      <c r="M670">
        <v>100</v>
      </c>
      <c r="O670">
        <v>0</v>
      </c>
      <c r="P670">
        <v>269.91111111111098</v>
      </c>
    </row>
    <row r="671" spans="1:17" x14ac:dyDescent="0.3">
      <c r="A671" t="s">
        <v>1478</v>
      </c>
      <c r="B671" t="s">
        <v>1479</v>
      </c>
      <c r="C671" t="s">
        <v>10308</v>
      </c>
      <c r="D671" t="s">
        <v>386</v>
      </c>
      <c r="E671">
        <v>7055.1682957140001</v>
      </c>
      <c r="F671">
        <v>86.59</v>
      </c>
      <c r="G671">
        <v>-3.31754667079018</v>
      </c>
      <c r="H671">
        <v>3.2099721584315302</v>
      </c>
      <c r="I671">
        <v>-3.4497392615232099</v>
      </c>
      <c r="J671">
        <v>1.6365373628428399</v>
      </c>
      <c r="K671">
        <v>84.100603043841801</v>
      </c>
      <c r="L671">
        <v>75.777914524568999</v>
      </c>
      <c r="M671">
        <v>49.133397231650001</v>
      </c>
      <c r="N671">
        <v>0.51469804902758998</v>
      </c>
      <c r="O671">
        <v>13.581244947453399</v>
      </c>
      <c r="P671">
        <v>47.6385336743393</v>
      </c>
      <c r="Q671">
        <v>7.5826181048418997E-2</v>
      </c>
    </row>
    <row r="672" spans="1:17" x14ac:dyDescent="0.3">
      <c r="A672" t="s">
        <v>1480</v>
      </c>
      <c r="B672" t="s">
        <v>1481</v>
      </c>
      <c r="C672" t="s">
        <v>10308</v>
      </c>
      <c r="D672" t="s">
        <v>564</v>
      </c>
      <c r="E672">
        <v>7038.9552450000001</v>
      </c>
      <c r="F672">
        <v>2172.4499999999998</v>
      </c>
      <c r="G672">
        <v>-28.571962955752699</v>
      </c>
      <c r="H672">
        <v>-5.7483925766538002</v>
      </c>
      <c r="I672">
        <v>-16.351420423164701</v>
      </c>
      <c r="J672">
        <v>-1.4809781074785</v>
      </c>
      <c r="K672">
        <v>2259.4310300676202</v>
      </c>
      <c r="L672">
        <v>2261.9554462217202</v>
      </c>
      <c r="M672">
        <v>41.589920679077601</v>
      </c>
      <c r="N672">
        <v>0.73197072313454004</v>
      </c>
      <c r="O672">
        <v>25.894727151372798</v>
      </c>
      <c r="P672">
        <v>10.8392857142856</v>
      </c>
      <c r="Q672">
        <v>-9.5998038516897005E-2</v>
      </c>
    </row>
    <row r="673" spans="1:17" x14ac:dyDescent="0.3">
      <c r="A673" t="s">
        <v>1482</v>
      </c>
      <c r="B673" t="s">
        <v>1483</v>
      </c>
      <c r="C673" t="s">
        <v>10306</v>
      </c>
      <c r="D673" t="s">
        <v>402</v>
      </c>
      <c r="E673">
        <v>7037.7025894560002</v>
      </c>
      <c r="F673">
        <v>71.61</v>
      </c>
      <c r="G673">
        <v>-23.729753472186101</v>
      </c>
      <c r="H673">
        <v>12.9756982101887</v>
      </c>
      <c r="I673">
        <v>-28.261597075674299</v>
      </c>
      <c r="J673">
        <v>15.7341813124604</v>
      </c>
      <c r="K673">
        <v>64.660615647180705</v>
      </c>
      <c r="L673">
        <v>68.826331110757195</v>
      </c>
      <c r="M673">
        <v>87.951320306156305</v>
      </c>
      <c r="N673">
        <v>2.7438979204965999</v>
      </c>
      <c r="O673">
        <v>36.852394916911003</v>
      </c>
      <c r="P673">
        <v>22.138836772983101</v>
      </c>
      <c r="Q673">
        <v>4.8916036015169001E-2</v>
      </c>
    </row>
    <row r="674" spans="1:17" x14ac:dyDescent="0.3">
      <c r="A674" t="s">
        <v>1484</v>
      </c>
      <c r="B674" t="s">
        <v>1485</v>
      </c>
      <c r="C674" t="s">
        <v>10309</v>
      </c>
      <c r="D674" t="s">
        <v>51</v>
      </c>
      <c r="E674">
        <v>7009.6339065250004</v>
      </c>
      <c r="F674">
        <v>1382.05</v>
      </c>
      <c r="G674">
        <v>121.600313432994</v>
      </c>
      <c r="H674">
        <v>-0.71853030638416304</v>
      </c>
      <c r="I674">
        <v>-1.2862060138406499</v>
      </c>
      <c r="J674">
        <v>-4.4418405240456798</v>
      </c>
      <c r="K674">
        <v>1296.26182114226</v>
      </c>
      <c r="L674">
        <v>1028.75264912594</v>
      </c>
      <c r="M674">
        <v>45.884629529330603</v>
      </c>
      <c r="N674">
        <v>0.85274085157583801</v>
      </c>
      <c r="O674">
        <v>15.046488911399701</v>
      </c>
      <c r="P674">
        <v>219.88195810670001</v>
      </c>
      <c r="Q674">
        <v>0.12064483410407199</v>
      </c>
    </row>
    <row r="675" spans="1:17" x14ac:dyDescent="0.3">
      <c r="A675" t="s">
        <v>1486</v>
      </c>
      <c r="B675" t="s">
        <v>1487</v>
      </c>
      <c r="C675" t="s">
        <v>10309</v>
      </c>
      <c r="D675" t="s">
        <v>412</v>
      </c>
      <c r="E675">
        <v>6981.5862951299996</v>
      </c>
      <c r="F675">
        <v>316.35000000000002</v>
      </c>
      <c r="G675">
        <v>134.79867256991599</v>
      </c>
      <c r="H675">
        <v>18.789531803518599</v>
      </c>
      <c r="I675">
        <v>29.282373338325801</v>
      </c>
      <c r="J675">
        <v>11.173199531083901</v>
      </c>
      <c r="K675">
        <v>279.32761920236698</v>
      </c>
      <c r="L675">
        <v>225.83874314730099</v>
      </c>
      <c r="M675">
        <v>72.120995686909396</v>
      </c>
      <c r="N675">
        <v>1.06064383588683</v>
      </c>
      <c r="O675">
        <v>3.6510194404931</v>
      </c>
      <c r="P675">
        <v>180.45212765957399</v>
      </c>
      <c r="Q675">
        <v>0.162919324502142</v>
      </c>
    </row>
    <row r="676" spans="1:17" x14ac:dyDescent="0.3">
      <c r="A676" t="s">
        <v>1488</v>
      </c>
      <c r="B676" t="s">
        <v>1489</v>
      </c>
      <c r="C676" t="s">
        <v>628</v>
      </c>
      <c r="D676" t="s">
        <v>473</v>
      </c>
      <c r="E676">
        <v>6935.1310722199996</v>
      </c>
      <c r="F676">
        <v>2306.1999999999998</v>
      </c>
      <c r="G676">
        <v>30.573609960098899</v>
      </c>
      <c r="H676">
        <v>19.185762263397098</v>
      </c>
      <c r="I676">
        <v>80.456406099649101</v>
      </c>
      <c r="J676">
        <v>0.62452547213324205</v>
      </c>
      <c r="K676">
        <v>1968.4132268902899</v>
      </c>
      <c r="L676">
        <v>1587.07638436966</v>
      </c>
      <c r="M676">
        <v>57.541640414086999</v>
      </c>
      <c r="N676">
        <v>0.85511141188750195</v>
      </c>
      <c r="O676">
        <v>8.0999046049778904</v>
      </c>
      <c r="P676">
        <v>115.180779099603</v>
      </c>
      <c r="Q676">
        <v>-8.2325945375505999E-2</v>
      </c>
    </row>
    <row r="677" spans="1:17" x14ac:dyDescent="0.3">
      <c r="A677" t="s">
        <v>1490</v>
      </c>
      <c r="B677" t="s">
        <v>1491</v>
      </c>
      <c r="C677" t="s">
        <v>10304</v>
      </c>
      <c r="D677" t="s">
        <v>98</v>
      </c>
      <c r="E677">
        <v>6921.4723555149903</v>
      </c>
      <c r="F677">
        <v>1453.45</v>
      </c>
      <c r="G677">
        <v>-33.808469622692698</v>
      </c>
      <c r="H677">
        <v>-2.92719861354046</v>
      </c>
      <c r="I677">
        <v>-11.2608641043813</v>
      </c>
      <c r="J677">
        <v>-2.3038858226043599</v>
      </c>
      <c r="K677">
        <v>1441.0025750812799</v>
      </c>
      <c r="L677">
        <v>1419.68726583578</v>
      </c>
      <c r="M677">
        <v>48.703878188609401</v>
      </c>
      <c r="N677">
        <v>0.44686794458968798</v>
      </c>
      <c r="O677">
        <v>10.4269152705631</v>
      </c>
      <c r="P677">
        <v>16.276</v>
      </c>
      <c r="Q677">
        <v>-0.14040787585950901</v>
      </c>
    </row>
    <row r="678" spans="1:17" x14ac:dyDescent="0.3">
      <c r="A678" t="s">
        <v>1492</v>
      </c>
      <c r="B678" t="s">
        <v>1493</v>
      </c>
      <c r="C678" t="s">
        <v>10303</v>
      </c>
      <c r="D678" t="s">
        <v>628</v>
      </c>
      <c r="E678">
        <v>6915.4944102149902</v>
      </c>
      <c r="F678">
        <v>519.15</v>
      </c>
      <c r="G678">
        <v>41.179381354339903</v>
      </c>
      <c r="H678">
        <v>5.9555104781980797</v>
      </c>
      <c r="I678">
        <v>-6.9676233573206696</v>
      </c>
      <c r="J678">
        <v>5.2722412815656199</v>
      </c>
      <c r="K678">
        <v>490.74922476257899</v>
      </c>
      <c r="L678">
        <v>453.293511975218</v>
      </c>
      <c r="M678">
        <v>74.617321653417605</v>
      </c>
      <c r="N678">
        <v>1.07768332654071</v>
      </c>
      <c r="O678">
        <v>7.8301069055186403</v>
      </c>
      <c r="P678">
        <v>73.7159109921365</v>
      </c>
      <c r="Q678">
        <v>7.6118915414706001E-2</v>
      </c>
    </row>
    <row r="679" spans="1:17" x14ac:dyDescent="0.3">
      <c r="A679" t="s">
        <v>1494</v>
      </c>
      <c r="B679" t="s">
        <v>1495</v>
      </c>
      <c r="C679" t="s">
        <v>10308</v>
      </c>
      <c r="D679" t="s">
        <v>171</v>
      </c>
      <c r="E679">
        <v>6910.9563674999999</v>
      </c>
      <c r="F679">
        <v>998.3</v>
      </c>
      <c r="G679">
        <v>71.006141384650107</v>
      </c>
      <c r="H679">
        <v>10.659579065248201</v>
      </c>
      <c r="I679">
        <v>52.897283040567601</v>
      </c>
      <c r="J679">
        <v>0.54777227367428305</v>
      </c>
      <c r="K679">
        <v>919.49492411412803</v>
      </c>
      <c r="L679">
        <v>730.89254703407096</v>
      </c>
      <c r="M679">
        <v>54.018085152886002</v>
      </c>
      <c r="N679">
        <v>0.80933470095785798</v>
      </c>
      <c r="O679">
        <v>8.3842532304918294</v>
      </c>
      <c r="P679">
        <v>128.391672386181</v>
      </c>
      <c r="Q679">
        <v>3.4614090696592999E-2</v>
      </c>
    </row>
    <row r="680" spans="1:17" x14ac:dyDescent="0.3">
      <c r="A680" t="s">
        <v>1496</v>
      </c>
      <c r="B680" t="s">
        <v>1497</v>
      </c>
      <c r="C680" t="s">
        <v>10305</v>
      </c>
      <c r="D680" t="s">
        <v>628</v>
      </c>
      <c r="E680">
        <v>6899.7464376500002</v>
      </c>
      <c r="F680">
        <v>386.65</v>
      </c>
      <c r="G680">
        <v>39.653196341532798</v>
      </c>
      <c r="H680">
        <v>-2.2405994538443998</v>
      </c>
      <c r="I680">
        <v>3.8436484170362402</v>
      </c>
      <c r="J680">
        <v>4.61266408950969</v>
      </c>
      <c r="K680">
        <v>361.78774839378099</v>
      </c>
      <c r="L680">
        <v>324.31186077790301</v>
      </c>
      <c r="M680">
        <v>68.162651211518295</v>
      </c>
      <c r="N680">
        <v>0.74232790626700795</v>
      </c>
      <c r="O680">
        <v>13.358334410965901</v>
      </c>
      <c r="P680">
        <v>90.421078552080701</v>
      </c>
      <c r="Q680">
        <v>0.10260496789835</v>
      </c>
    </row>
    <row r="681" spans="1:17" x14ac:dyDescent="0.3">
      <c r="A681" t="s">
        <v>1498</v>
      </c>
      <c r="B681" t="s">
        <v>1499</v>
      </c>
      <c r="C681" t="s">
        <v>10293</v>
      </c>
      <c r="D681" t="s">
        <v>297</v>
      </c>
      <c r="E681">
        <v>6864.4951584</v>
      </c>
      <c r="F681">
        <v>1395.15</v>
      </c>
      <c r="G681">
        <v>117.570310560283</v>
      </c>
      <c r="H681">
        <v>15.67790711019</v>
      </c>
      <c r="I681">
        <v>17.233102858174298</v>
      </c>
      <c r="J681">
        <v>2.7819260189085102</v>
      </c>
      <c r="K681">
        <v>1211.82435974188</v>
      </c>
      <c r="L681">
        <v>975.24094504176503</v>
      </c>
      <c r="M681">
        <v>71.855338206108399</v>
      </c>
      <c r="N681">
        <v>1.1403366602137699</v>
      </c>
      <c r="O681">
        <v>3.0677704906282499</v>
      </c>
      <c r="P681">
        <v>167.24451680873401</v>
      </c>
      <c r="Q681">
        <v>9.1359780887663E-2</v>
      </c>
    </row>
    <row r="682" spans="1:17" x14ac:dyDescent="0.3">
      <c r="A682" t="s">
        <v>1500</v>
      </c>
      <c r="B682" t="s">
        <v>1501</v>
      </c>
      <c r="C682" t="s">
        <v>10309</v>
      </c>
      <c r="D682" t="s">
        <v>46</v>
      </c>
      <c r="E682">
        <v>6860.1874261800003</v>
      </c>
      <c r="F682">
        <v>393.8</v>
      </c>
      <c r="G682">
        <v>-27.995759361721401</v>
      </c>
      <c r="H682">
        <v>-0.720143728322167</v>
      </c>
      <c r="I682">
        <v>-11.2344511988784</v>
      </c>
      <c r="J682">
        <v>-0.76185789269526905</v>
      </c>
      <c r="O682">
        <v>7.8720162519045198</v>
      </c>
      <c r="P682">
        <v>6.9527430744160901</v>
      </c>
    </row>
    <row r="683" spans="1:17" x14ac:dyDescent="0.3">
      <c r="A683" t="s">
        <v>1502</v>
      </c>
      <c r="B683" t="s">
        <v>1503</v>
      </c>
      <c r="C683" t="s">
        <v>10308</v>
      </c>
      <c r="D683" t="s">
        <v>386</v>
      </c>
      <c r="E683">
        <v>6825.9078576000002</v>
      </c>
      <c r="F683">
        <v>139.13999999999999</v>
      </c>
      <c r="G683">
        <v>75.705729869353206</v>
      </c>
      <c r="H683">
        <v>-3.6760714178390401</v>
      </c>
      <c r="I683">
        <v>24.364888023990101</v>
      </c>
      <c r="J683">
        <v>3.9629711498668301</v>
      </c>
      <c r="K683">
        <v>134.51301213671101</v>
      </c>
      <c r="L683">
        <v>110.749243610075</v>
      </c>
      <c r="M683">
        <v>53.3610320864667</v>
      </c>
      <c r="N683">
        <v>0.277771354842686</v>
      </c>
      <c r="O683">
        <v>22.143165157395401</v>
      </c>
      <c r="P683">
        <v>113.89700230591799</v>
      </c>
      <c r="Q683">
        <v>8.8600309469459002E-2</v>
      </c>
    </row>
    <row r="684" spans="1:17" x14ac:dyDescent="0.3">
      <c r="A684" t="s">
        <v>1504</v>
      </c>
      <c r="B684" t="s">
        <v>1505</v>
      </c>
      <c r="C684" t="s">
        <v>10297</v>
      </c>
      <c r="D684" t="s">
        <v>364</v>
      </c>
      <c r="E684">
        <v>6824.3521299800004</v>
      </c>
      <c r="F684">
        <v>298.14999999999998</v>
      </c>
      <c r="G684">
        <v>-54.0691504911563</v>
      </c>
      <c r="H684">
        <v>-3.88794424973482</v>
      </c>
      <c r="I684">
        <v>-24.8081111702611</v>
      </c>
      <c r="J684">
        <v>-0.49216250817581803</v>
      </c>
      <c r="K684">
        <v>297.224315811731</v>
      </c>
      <c r="L684">
        <v>316.76589219807897</v>
      </c>
      <c r="M684">
        <v>60.2540353016105</v>
      </c>
      <c r="N684">
        <v>0.46471157711817201</v>
      </c>
      <c r="O684">
        <v>57.940633909106097</v>
      </c>
      <c r="P684">
        <v>15.4948673251985</v>
      </c>
      <c r="Q684">
        <v>-1.6079084552E-3</v>
      </c>
    </row>
    <row r="685" spans="1:17" x14ac:dyDescent="0.3">
      <c r="A685" t="s">
        <v>1506</v>
      </c>
      <c r="B685" t="s">
        <v>1507</v>
      </c>
      <c r="C685" t="s">
        <v>10309</v>
      </c>
      <c r="D685" t="s">
        <v>253</v>
      </c>
      <c r="E685">
        <v>6781.8255167999996</v>
      </c>
      <c r="F685">
        <v>3085.7</v>
      </c>
      <c r="G685">
        <v>-18.308763803888102</v>
      </c>
      <c r="H685">
        <v>-6.9418545138819496</v>
      </c>
      <c r="I685">
        <v>22.212157067138399</v>
      </c>
      <c r="J685">
        <v>-1.0659103527923299</v>
      </c>
      <c r="K685">
        <v>3189.85688713544</v>
      </c>
      <c r="L685">
        <v>2877.5527469577601</v>
      </c>
      <c r="M685">
        <v>47.700417970768001</v>
      </c>
      <c r="N685">
        <v>0.82272726070267399</v>
      </c>
      <c r="O685">
        <v>26.0653984509187</v>
      </c>
      <c r="P685">
        <v>47.008099094807001</v>
      </c>
      <c r="Q685">
        <v>8.5121531037172002E-2</v>
      </c>
    </row>
    <row r="686" spans="1:17" x14ac:dyDescent="0.3">
      <c r="A686" t="s">
        <v>1508</v>
      </c>
      <c r="B686" t="s">
        <v>1509</v>
      </c>
      <c r="C686" t="s">
        <v>10296</v>
      </c>
      <c r="D686" t="s">
        <v>654</v>
      </c>
      <c r="E686">
        <v>6750.6407929509996</v>
      </c>
      <c r="F686">
        <v>138.43</v>
      </c>
      <c r="G686">
        <v>-39.163763513661799</v>
      </c>
      <c r="H686">
        <v>-5.58772973246875</v>
      </c>
      <c r="I686">
        <v>-16.891999012403598</v>
      </c>
      <c r="J686">
        <v>2.1650038114650898</v>
      </c>
      <c r="K686">
        <v>137.76749515310499</v>
      </c>
      <c r="L686">
        <v>139.36836677404801</v>
      </c>
      <c r="M686">
        <v>53.265726725338297</v>
      </c>
      <c r="N686">
        <v>0.47966264336482001</v>
      </c>
      <c r="O686">
        <v>29.343350429820099</v>
      </c>
      <c r="P686">
        <v>26.4200913242009</v>
      </c>
      <c r="Q686">
        <v>-9.1010371994153003E-2</v>
      </c>
    </row>
    <row r="687" spans="1:17" x14ac:dyDescent="0.3">
      <c r="A687" t="s">
        <v>1510</v>
      </c>
      <c r="B687" t="s">
        <v>1511</v>
      </c>
      <c r="C687" t="s">
        <v>10309</v>
      </c>
      <c r="D687" t="s">
        <v>1059</v>
      </c>
      <c r="E687">
        <v>6746.8437323999997</v>
      </c>
      <c r="F687">
        <v>130.5</v>
      </c>
      <c r="G687">
        <v>-20.887089773428901</v>
      </c>
      <c r="H687">
        <v>-0.70767490039198899</v>
      </c>
      <c r="I687">
        <v>-7.5175040324415399</v>
      </c>
      <c r="J687">
        <v>-1.7822660559605701</v>
      </c>
      <c r="K687">
        <v>121.246662439812</v>
      </c>
      <c r="M687">
        <v>1.05563603616817</v>
      </c>
      <c r="N687">
        <v>1.22448979591836</v>
      </c>
      <c r="O687">
        <v>1.42528735632185</v>
      </c>
      <c r="P687">
        <v>10.126582278480999</v>
      </c>
    </row>
    <row r="688" spans="1:17" x14ac:dyDescent="0.3">
      <c r="A688" t="s">
        <v>1512</v>
      </c>
      <c r="B688" t="s">
        <v>1513</v>
      </c>
      <c r="C688" t="s">
        <v>628</v>
      </c>
      <c r="D688" t="s">
        <v>473</v>
      </c>
      <c r="E688">
        <v>6714.1492351999996</v>
      </c>
      <c r="F688">
        <v>940.25</v>
      </c>
      <c r="G688">
        <v>23.616409858246001</v>
      </c>
      <c r="H688">
        <v>-5.0494904756313499</v>
      </c>
      <c r="I688">
        <v>-0.69476249651123201</v>
      </c>
      <c r="J688">
        <v>1.18841295638509</v>
      </c>
      <c r="K688">
        <v>919.50640473913495</v>
      </c>
      <c r="L688">
        <v>838.15424499245501</v>
      </c>
      <c r="M688">
        <v>54.836353509821599</v>
      </c>
      <c r="N688">
        <v>0.53072001088491205</v>
      </c>
      <c r="O688">
        <v>19.968093592129701</v>
      </c>
      <c r="P688">
        <v>56.590890165708998</v>
      </c>
      <c r="Q688">
        <v>0.15442701090647001</v>
      </c>
    </row>
    <row r="689" spans="1:17" x14ac:dyDescent="0.3">
      <c r="A689" t="s">
        <v>1514</v>
      </c>
      <c r="B689" t="s">
        <v>1515</v>
      </c>
      <c r="C689" t="s">
        <v>10295</v>
      </c>
      <c r="D689" t="s">
        <v>24</v>
      </c>
      <c r="E689">
        <v>6710.4652103099997</v>
      </c>
      <c r="F689">
        <v>25.65</v>
      </c>
      <c r="G689">
        <v>-8.93996118309812</v>
      </c>
      <c r="H689">
        <v>-2.6443601890325898</v>
      </c>
      <c r="I689">
        <v>-37.7932496911898</v>
      </c>
      <c r="J689">
        <v>2.16562182402363</v>
      </c>
      <c r="K689">
        <v>26.362281526403699</v>
      </c>
      <c r="L689">
        <v>26.129996759577299</v>
      </c>
      <c r="M689">
        <v>48.720669477028402</v>
      </c>
      <c r="N689">
        <v>0.66265024145168705</v>
      </c>
      <c r="O689">
        <v>43.788401822165397</v>
      </c>
      <c r="P689">
        <v>25.4965184364614</v>
      </c>
      <c r="Q689">
        <v>0.110842714141488</v>
      </c>
    </row>
    <row r="690" spans="1:17" x14ac:dyDescent="0.3">
      <c r="A690" t="s">
        <v>1516</v>
      </c>
      <c r="B690" t="s">
        <v>1517</v>
      </c>
      <c r="C690" t="s">
        <v>10309</v>
      </c>
      <c r="D690" t="s">
        <v>253</v>
      </c>
      <c r="E690">
        <v>6651.4641228800001</v>
      </c>
      <c r="F690">
        <v>2442.4</v>
      </c>
      <c r="G690">
        <v>-14.930830140368499</v>
      </c>
      <c r="H690">
        <v>-1.7848446574121</v>
      </c>
      <c r="I690">
        <v>1.42927137516188</v>
      </c>
      <c r="J690">
        <v>5.3364232860392402</v>
      </c>
      <c r="K690">
        <v>2361.1780084526899</v>
      </c>
      <c r="L690">
        <v>2247.7824710770001</v>
      </c>
      <c r="M690">
        <v>65.702445029248295</v>
      </c>
      <c r="N690">
        <v>0.98250051622952495</v>
      </c>
      <c r="O690">
        <v>13.294300687848001</v>
      </c>
      <c r="P690">
        <v>42</v>
      </c>
      <c r="Q690">
        <v>9.3897622925777996E-2</v>
      </c>
    </row>
    <row r="691" spans="1:17" x14ac:dyDescent="0.3">
      <c r="A691" t="s">
        <v>1518</v>
      </c>
      <c r="B691" t="s">
        <v>1519</v>
      </c>
      <c r="C691" t="s">
        <v>10303</v>
      </c>
      <c r="D691" t="s">
        <v>1520</v>
      </c>
      <c r="E691">
        <v>6649.7204653500003</v>
      </c>
      <c r="F691">
        <v>488.5</v>
      </c>
      <c r="G691">
        <v>1.12895179520425</v>
      </c>
      <c r="H691">
        <v>-2.6592995240813799</v>
      </c>
      <c r="I691">
        <v>-20.115933893817999</v>
      </c>
      <c r="J691">
        <v>0.38106547459647899</v>
      </c>
      <c r="K691">
        <v>466.52100693242699</v>
      </c>
      <c r="L691">
        <v>449.72436696400302</v>
      </c>
      <c r="M691">
        <v>72.116339555198394</v>
      </c>
      <c r="N691">
        <v>1.1227758646113799</v>
      </c>
      <c r="O691">
        <v>18.096212896622301</v>
      </c>
      <c r="P691">
        <v>42.7110721589249</v>
      </c>
    </row>
    <row r="692" spans="1:17" x14ac:dyDescent="0.3">
      <c r="A692" t="s">
        <v>1521</v>
      </c>
      <c r="B692" t="s">
        <v>1522</v>
      </c>
      <c r="C692" t="s">
        <v>10305</v>
      </c>
      <c r="D692" t="s">
        <v>1523</v>
      </c>
      <c r="E692">
        <v>6646.9845213999997</v>
      </c>
      <c r="F692">
        <v>509.2</v>
      </c>
      <c r="G692">
        <v>-11.303571954930501</v>
      </c>
      <c r="H692">
        <v>-6.2790640701998504</v>
      </c>
      <c r="I692">
        <v>-18.287187166778502</v>
      </c>
      <c r="J692">
        <v>-1.7530490711534099</v>
      </c>
      <c r="K692">
        <v>512.18974887530101</v>
      </c>
      <c r="L692">
        <v>504.25752130988599</v>
      </c>
      <c r="M692">
        <v>48.024459610541697</v>
      </c>
      <c r="N692">
        <v>0.42455766095901398</v>
      </c>
      <c r="O692">
        <v>31.451296150824799</v>
      </c>
      <c r="P692">
        <v>30.213527681882098</v>
      </c>
      <c r="Q692">
        <v>4.9016939192523E-2</v>
      </c>
    </row>
    <row r="693" spans="1:17" x14ac:dyDescent="0.3">
      <c r="A693" t="s">
        <v>1524</v>
      </c>
      <c r="B693" t="s">
        <v>1525</v>
      </c>
      <c r="C693" t="s">
        <v>10309</v>
      </c>
      <c r="D693" t="s">
        <v>1354</v>
      </c>
      <c r="E693">
        <v>6636.6662775300001</v>
      </c>
      <c r="F693">
        <v>1398.14</v>
      </c>
      <c r="G693">
        <v>-21.399556929496999</v>
      </c>
      <c r="H693">
        <v>2.8353475146477698</v>
      </c>
      <c r="I693">
        <v>-8.9949923601303006</v>
      </c>
      <c r="J693">
        <v>0.66516882338467598</v>
      </c>
      <c r="K693">
        <v>1387.3541249070099</v>
      </c>
      <c r="L693">
        <v>1353.75543864016</v>
      </c>
      <c r="M693">
        <v>77.088001342421407</v>
      </c>
      <c r="N693">
        <v>1.3403695982894599</v>
      </c>
      <c r="O693">
        <v>3.6484186133005099</v>
      </c>
      <c r="P693">
        <v>11.5700434904041</v>
      </c>
      <c r="Q693">
        <v>-5.5078309021881003E-2</v>
      </c>
    </row>
    <row r="694" spans="1:17" x14ac:dyDescent="0.3">
      <c r="A694" t="s">
        <v>1526</v>
      </c>
      <c r="B694" t="s">
        <v>1527</v>
      </c>
      <c r="C694" t="s">
        <v>10306</v>
      </c>
      <c r="D694" t="s">
        <v>139</v>
      </c>
      <c r="E694">
        <v>6632.7483345999999</v>
      </c>
      <c r="F694">
        <v>941.35</v>
      </c>
      <c r="G694">
        <v>5.8030259864253004</v>
      </c>
      <c r="H694">
        <v>3.2465050753762599</v>
      </c>
      <c r="I694">
        <v>-7.69609406168275</v>
      </c>
      <c r="J694">
        <v>2.5107888089490702</v>
      </c>
      <c r="K694">
        <v>909.60944483451897</v>
      </c>
      <c r="L694">
        <v>849.52480760455296</v>
      </c>
      <c r="M694">
        <v>59.471589354553203</v>
      </c>
      <c r="N694">
        <v>1.0135825997024299</v>
      </c>
      <c r="O694">
        <v>6.5491050087640001</v>
      </c>
      <c r="P694">
        <v>52.804155506858201</v>
      </c>
      <c r="Q694">
        <v>3.7558868290840999E-2</v>
      </c>
    </row>
    <row r="695" spans="1:17" x14ac:dyDescent="0.3">
      <c r="A695" t="s">
        <v>1528</v>
      </c>
      <c r="B695" t="s">
        <v>1529</v>
      </c>
      <c r="C695" t="s">
        <v>10305</v>
      </c>
      <c r="D695" t="s">
        <v>163</v>
      </c>
      <c r="E695">
        <v>6602.8718702799997</v>
      </c>
      <c r="F695">
        <v>422.8</v>
      </c>
      <c r="G695">
        <v>32.422339987351599</v>
      </c>
      <c r="H695">
        <v>7.0584682060652399</v>
      </c>
      <c r="I695">
        <v>27.291213519610199</v>
      </c>
      <c r="J695">
        <v>0.24771151986853099</v>
      </c>
      <c r="K695">
        <v>392.13405071677403</v>
      </c>
      <c r="L695">
        <v>326.87323622091702</v>
      </c>
      <c r="M695">
        <v>55.589053205636397</v>
      </c>
      <c r="N695">
        <v>0.99432784721797296</v>
      </c>
      <c r="O695">
        <v>4.3637653736991302</v>
      </c>
      <c r="P695">
        <v>87.038265870382602</v>
      </c>
      <c r="Q695">
        <v>0.19039978408128899</v>
      </c>
    </row>
    <row r="696" spans="1:17" x14ac:dyDescent="0.3">
      <c r="A696" t="s">
        <v>1530</v>
      </c>
      <c r="B696" t="s">
        <v>1531</v>
      </c>
      <c r="C696" t="s">
        <v>10298</v>
      </c>
      <c r="D696" t="s">
        <v>46</v>
      </c>
      <c r="E696">
        <v>6587.1702869049996</v>
      </c>
      <c r="F696">
        <v>234.65</v>
      </c>
      <c r="G696">
        <v>104.362994365471</v>
      </c>
      <c r="H696">
        <v>-11.3568360965991</v>
      </c>
      <c r="I696">
        <v>17.8492208924234</v>
      </c>
      <c r="J696">
        <v>-3.24289264359816</v>
      </c>
      <c r="K696">
        <v>230.75166290174101</v>
      </c>
      <c r="L696">
        <v>187.20392812836999</v>
      </c>
      <c r="M696">
        <v>44.969792024522398</v>
      </c>
      <c r="N696">
        <v>0.479530794275568</v>
      </c>
      <c r="O696">
        <v>15.874707010441</v>
      </c>
      <c r="P696">
        <v>135.829145728643</v>
      </c>
      <c r="Q696">
        <v>8.9955526449112005E-2</v>
      </c>
    </row>
    <row r="697" spans="1:17" x14ac:dyDescent="0.3">
      <c r="A697" t="s">
        <v>1532</v>
      </c>
      <c r="B697" t="s">
        <v>1533</v>
      </c>
      <c r="C697" t="s">
        <v>10304</v>
      </c>
      <c r="D697" t="s">
        <v>473</v>
      </c>
      <c r="E697">
        <v>6568.4027746100001</v>
      </c>
      <c r="F697">
        <v>462.65</v>
      </c>
      <c r="G697">
        <v>-61.751848187174801</v>
      </c>
      <c r="H697">
        <v>-1.63022370966038</v>
      </c>
      <c r="I697">
        <v>-30.595878000032201</v>
      </c>
      <c r="J697">
        <v>3.1961381268082398</v>
      </c>
      <c r="K697">
        <v>468.32611196794602</v>
      </c>
      <c r="L697">
        <v>523.36472769880902</v>
      </c>
      <c r="M697">
        <v>61.163702606062401</v>
      </c>
      <c r="N697">
        <v>0.57435626223219405</v>
      </c>
      <c r="O697">
        <v>56.241219064087304</v>
      </c>
      <c r="P697">
        <v>7.9696616102683704</v>
      </c>
      <c r="Q697">
        <v>-4.0196822821846001E-2</v>
      </c>
    </row>
    <row r="698" spans="1:17" x14ac:dyDescent="0.3">
      <c r="A698" t="s">
        <v>1534</v>
      </c>
      <c r="B698" t="s">
        <v>1535</v>
      </c>
      <c r="C698" t="s">
        <v>10294</v>
      </c>
      <c r="D698" t="s">
        <v>21</v>
      </c>
      <c r="E698">
        <v>6561.5856041449997</v>
      </c>
      <c r="F698">
        <v>792.35</v>
      </c>
      <c r="G698">
        <v>27.674897690604499</v>
      </c>
      <c r="H698">
        <v>-9.4667164917120594</v>
      </c>
      <c r="I698">
        <v>18.453039245751299</v>
      </c>
      <c r="J698">
        <v>-0.432696035246247</v>
      </c>
      <c r="K698">
        <v>826.14114277033104</v>
      </c>
      <c r="L698">
        <v>693.13793267860399</v>
      </c>
      <c r="M698">
        <v>44.124489029205897</v>
      </c>
      <c r="N698">
        <v>0.91095799642033404</v>
      </c>
      <c r="O698">
        <v>17.082097557897399</v>
      </c>
      <c r="P698">
        <v>90.927710843373504</v>
      </c>
      <c r="Q698">
        <v>0.124266990351823</v>
      </c>
    </row>
    <row r="699" spans="1:17" x14ac:dyDescent="0.3">
      <c r="A699" t="s">
        <v>1536</v>
      </c>
      <c r="B699" t="s">
        <v>1537</v>
      </c>
      <c r="C699" t="s">
        <v>10309</v>
      </c>
      <c r="D699" t="s">
        <v>121</v>
      </c>
      <c r="E699">
        <v>6546.7213904199998</v>
      </c>
      <c r="F699">
        <v>571.4</v>
      </c>
      <c r="G699">
        <v>-23.954816515776301</v>
      </c>
      <c r="H699">
        <v>-4.3515358782595204</v>
      </c>
      <c r="I699">
        <v>-3.02459782234145</v>
      </c>
      <c r="J699">
        <v>-3.0413209024593599</v>
      </c>
      <c r="K699">
        <v>556.74737614254798</v>
      </c>
      <c r="L699">
        <v>536.116387113467</v>
      </c>
      <c r="M699">
        <v>50.485430853533401</v>
      </c>
      <c r="N699">
        <v>0.36822938100132302</v>
      </c>
      <c r="O699">
        <v>10.2467623381169</v>
      </c>
      <c r="P699">
        <v>22.355460385438899</v>
      </c>
      <c r="Q699">
        <v>2.7267997829154001E-2</v>
      </c>
    </row>
    <row r="700" spans="1:17" x14ac:dyDescent="0.3">
      <c r="A700" t="s">
        <v>1538</v>
      </c>
      <c r="B700" t="s">
        <v>1539</v>
      </c>
      <c r="C700" t="s">
        <v>10308</v>
      </c>
      <c r="D700" t="s">
        <v>386</v>
      </c>
      <c r="E700">
        <v>6537.0717373500001</v>
      </c>
      <c r="F700">
        <v>336.15</v>
      </c>
      <c r="G700">
        <v>14.019611810940299</v>
      </c>
      <c r="H700">
        <v>-1.3422675804392199</v>
      </c>
      <c r="I700">
        <v>23.7280167681972</v>
      </c>
      <c r="J700">
        <v>-2.12270418503104</v>
      </c>
      <c r="K700">
        <v>329.42188470064298</v>
      </c>
      <c r="L700">
        <v>284.726306401378</v>
      </c>
      <c r="M700">
        <v>43.6196733114555</v>
      </c>
      <c r="N700">
        <v>0.37999055834711398</v>
      </c>
      <c r="O700">
        <v>11.021865238732699</v>
      </c>
      <c r="P700">
        <v>63.895660653339803</v>
      </c>
      <c r="Q700">
        <v>-1.7543367747349999E-3</v>
      </c>
    </row>
    <row r="701" spans="1:17" x14ac:dyDescent="0.3">
      <c r="A701" t="s">
        <v>1540</v>
      </c>
      <c r="B701" t="s">
        <v>1541</v>
      </c>
      <c r="C701" t="s">
        <v>10308</v>
      </c>
      <c r="D701" t="s">
        <v>297</v>
      </c>
      <c r="E701">
        <v>6536.2216923599999</v>
      </c>
      <c r="F701">
        <v>682.6</v>
      </c>
      <c r="G701">
        <v>-3.3409695799003298</v>
      </c>
      <c r="H701">
        <v>28.426110263473898</v>
      </c>
      <c r="I701">
        <v>20.812051955915798</v>
      </c>
      <c r="J701">
        <v>7.6857018332256404</v>
      </c>
      <c r="K701">
        <v>589.68877561747195</v>
      </c>
      <c r="L701">
        <v>548.05574005218398</v>
      </c>
      <c r="M701">
        <v>65.391523957702802</v>
      </c>
      <c r="N701">
        <v>1.3186696833089</v>
      </c>
      <c r="O701">
        <v>4.73923234690887</v>
      </c>
      <c r="P701">
        <v>56.937579032072598</v>
      </c>
      <c r="Q701">
        <v>7.1962333023916997E-2</v>
      </c>
    </row>
    <row r="702" spans="1:17" x14ac:dyDescent="0.3">
      <c r="A702" t="s">
        <v>1542</v>
      </c>
      <c r="B702" t="s">
        <v>1543</v>
      </c>
      <c r="C702" t="s">
        <v>6655</v>
      </c>
      <c r="D702" t="s">
        <v>405</v>
      </c>
      <c r="E702">
        <v>6534.1888238789998</v>
      </c>
      <c r="F702">
        <v>210.33</v>
      </c>
      <c r="G702">
        <v>117.047554822023</v>
      </c>
      <c r="H702">
        <v>-1.1492703419874299</v>
      </c>
      <c r="I702">
        <v>12.027411564479699</v>
      </c>
      <c r="J702">
        <v>-1.9346542649229199</v>
      </c>
      <c r="K702">
        <v>205.28509907450601</v>
      </c>
      <c r="L702">
        <v>172.644712676555</v>
      </c>
      <c r="M702">
        <v>55.791179929736501</v>
      </c>
      <c r="N702">
        <v>0.461653704184805</v>
      </c>
      <c r="O702">
        <v>5.6149859744211303</v>
      </c>
      <c r="P702">
        <v>194.99298737727901</v>
      </c>
      <c r="Q702">
        <v>0.11968930780874699</v>
      </c>
    </row>
    <row r="703" spans="1:17" x14ac:dyDescent="0.3">
      <c r="A703" t="s">
        <v>1544</v>
      </c>
      <c r="B703" t="s">
        <v>1545</v>
      </c>
      <c r="C703" t="s">
        <v>10305</v>
      </c>
      <c r="D703" t="s">
        <v>444</v>
      </c>
      <c r="E703">
        <v>6507.6251099399997</v>
      </c>
      <c r="F703">
        <v>588.6</v>
      </c>
      <c r="G703">
        <v>-44.957050665573298</v>
      </c>
      <c r="H703">
        <v>-14.7401712076298</v>
      </c>
      <c r="I703">
        <v>-12.036137939757801</v>
      </c>
      <c r="J703">
        <v>-4.9436637265096603</v>
      </c>
      <c r="K703">
        <v>633.21694633506797</v>
      </c>
      <c r="L703">
        <v>642.56497237476901</v>
      </c>
      <c r="M703">
        <v>37.6045443670602</v>
      </c>
      <c r="N703">
        <v>0.63739103113767004</v>
      </c>
      <c r="O703">
        <v>31.8382602786272</v>
      </c>
      <c r="P703">
        <v>12.899203989642199</v>
      </c>
      <c r="Q703">
        <v>-6.0720637988359E-2</v>
      </c>
    </row>
    <row r="704" spans="1:17" x14ac:dyDescent="0.3">
      <c r="A704" t="s">
        <v>1546</v>
      </c>
      <c r="B704" t="s">
        <v>1547</v>
      </c>
      <c r="C704" t="s">
        <v>10309</v>
      </c>
      <c r="D704" t="s">
        <v>294</v>
      </c>
      <c r="E704">
        <v>6500.2227300000004</v>
      </c>
      <c r="F704">
        <v>3353.05</v>
      </c>
      <c r="G704">
        <v>626.508425308097</v>
      </c>
      <c r="H704">
        <v>24.526153213884701</v>
      </c>
      <c r="I704">
        <v>151.77561738537099</v>
      </c>
      <c r="J704">
        <v>2.5772110682224301</v>
      </c>
      <c r="K704">
        <v>2413.5498005824202</v>
      </c>
      <c r="L704">
        <v>1534.14578762308</v>
      </c>
      <c r="M704">
        <v>78.804407942784806</v>
      </c>
      <c r="N704">
        <v>0.77759354694151905</v>
      </c>
      <c r="O704">
        <v>0</v>
      </c>
      <c r="P704">
        <v>738.26250000000005</v>
      </c>
      <c r="Q704">
        <v>0.33037952943367399</v>
      </c>
    </row>
    <row r="705" spans="1:17" x14ac:dyDescent="0.3">
      <c r="A705" t="s">
        <v>1548</v>
      </c>
      <c r="B705" t="s">
        <v>1549</v>
      </c>
      <c r="C705" t="s">
        <v>10309</v>
      </c>
      <c r="D705" t="s">
        <v>1354</v>
      </c>
      <c r="E705">
        <v>6496.9056107910001</v>
      </c>
      <c r="F705">
        <v>1173.05</v>
      </c>
      <c r="G705">
        <v>-21.258187037397299</v>
      </c>
      <c r="H705">
        <v>0.49318716857353301</v>
      </c>
      <c r="I705">
        <v>-8.9481706748240502</v>
      </c>
      <c r="J705">
        <v>-1.7029821684925399</v>
      </c>
      <c r="K705">
        <v>1161.32311589908</v>
      </c>
      <c r="L705">
        <v>1133.8106910607</v>
      </c>
      <c r="M705">
        <v>63.340787818078198</v>
      </c>
      <c r="N705">
        <v>1.0768020561548299</v>
      </c>
      <c r="O705">
        <v>12.985806231618399</v>
      </c>
      <c r="P705">
        <v>35.485845624328597</v>
      </c>
    </row>
    <row r="706" spans="1:17" x14ac:dyDescent="0.3">
      <c r="A706" t="s">
        <v>1550</v>
      </c>
      <c r="B706" t="s">
        <v>1551</v>
      </c>
      <c r="C706" t="s">
        <v>10307</v>
      </c>
      <c r="D706" t="s">
        <v>139</v>
      </c>
      <c r="E706">
        <v>6485.6272506300002</v>
      </c>
      <c r="F706">
        <v>219.78</v>
      </c>
      <c r="G706">
        <v>111.96353585674601</v>
      </c>
      <c r="H706">
        <v>8.69811484059327</v>
      </c>
      <c r="I706">
        <v>22.150294223791899</v>
      </c>
      <c r="J706">
        <v>-3.8640842377787599</v>
      </c>
      <c r="K706">
        <v>204.96004740678501</v>
      </c>
      <c r="L706">
        <v>163.62051933938801</v>
      </c>
      <c r="M706">
        <v>57.527545146956697</v>
      </c>
      <c r="N706">
        <v>0.36566372457348201</v>
      </c>
      <c r="O706">
        <v>8.73145873145873</v>
      </c>
      <c r="P706">
        <v>164.15865384615299</v>
      </c>
      <c r="Q706">
        <v>0.168451239085879</v>
      </c>
    </row>
    <row r="707" spans="1:17" x14ac:dyDescent="0.3">
      <c r="A707" t="s">
        <v>1552</v>
      </c>
      <c r="B707" t="s">
        <v>1553</v>
      </c>
      <c r="C707" t="s">
        <v>10303</v>
      </c>
      <c r="D707" t="s">
        <v>473</v>
      </c>
      <c r="E707">
        <v>6479.9979003199996</v>
      </c>
      <c r="F707">
        <v>1199.8</v>
      </c>
      <c r="G707">
        <v>-35.379664046304697</v>
      </c>
      <c r="H707">
        <v>0.61482987038863102</v>
      </c>
      <c r="I707">
        <v>-7.1895145564779002</v>
      </c>
      <c r="J707">
        <v>-0.39226694413893598</v>
      </c>
      <c r="K707">
        <v>1102.0869710401701</v>
      </c>
      <c r="L707">
        <v>1116.8471719694501</v>
      </c>
      <c r="M707">
        <v>77.570112273501906</v>
      </c>
      <c r="N707">
        <v>0.53131991176843696</v>
      </c>
      <c r="O707">
        <v>17.077846307717898</v>
      </c>
      <c r="P707">
        <v>28.554591235401201</v>
      </c>
      <c r="Q707">
        <v>-5.4697755621142E-2</v>
      </c>
    </row>
    <row r="708" spans="1:17" x14ac:dyDescent="0.3">
      <c r="A708" t="s">
        <v>1554</v>
      </c>
      <c r="B708" t="s">
        <v>1555</v>
      </c>
      <c r="C708" t="s">
        <v>10309</v>
      </c>
      <c r="D708" t="s">
        <v>832</v>
      </c>
      <c r="E708">
        <v>6432.7049999999999</v>
      </c>
      <c r="F708">
        <v>750</v>
      </c>
      <c r="G708">
        <v>63.804695705273097</v>
      </c>
      <c r="H708">
        <v>-12.189844722670999</v>
      </c>
      <c r="I708">
        <v>-17.455039743165099</v>
      </c>
      <c r="J708">
        <v>4.7981535244589901</v>
      </c>
      <c r="K708">
        <v>765.85465498580299</v>
      </c>
      <c r="L708">
        <v>659.40326707158999</v>
      </c>
      <c r="M708">
        <v>45.691268199611997</v>
      </c>
      <c r="N708">
        <v>0.284189990961707</v>
      </c>
      <c r="O708">
        <v>24.106666666666602</v>
      </c>
      <c r="P708">
        <v>102.94953321607299</v>
      </c>
      <c r="Q708">
        <v>6.7447595498091997E-2</v>
      </c>
    </row>
    <row r="709" spans="1:17" x14ac:dyDescent="0.3">
      <c r="A709" t="s">
        <v>1556</v>
      </c>
      <c r="B709" t="s">
        <v>1557</v>
      </c>
      <c r="C709" t="s">
        <v>10309</v>
      </c>
      <c r="D709" t="s">
        <v>130</v>
      </c>
      <c r="E709">
        <v>6428.9000829799998</v>
      </c>
      <c r="F709">
        <v>165.94</v>
      </c>
      <c r="G709">
        <v>-29.685888318111001</v>
      </c>
      <c r="H709">
        <v>-6.7033205208910696</v>
      </c>
      <c r="I709">
        <v>-12.924580155268</v>
      </c>
      <c r="J709">
        <v>5.74646957622332</v>
      </c>
      <c r="M709">
        <v>53.604868925892298</v>
      </c>
      <c r="O709">
        <v>19.018922502109099</v>
      </c>
      <c r="P709">
        <v>22.9185185185185</v>
      </c>
    </row>
    <row r="710" spans="1:17" x14ac:dyDescent="0.3">
      <c r="A710" t="s">
        <v>1558</v>
      </c>
      <c r="B710" t="s">
        <v>1559</v>
      </c>
      <c r="C710" t="s">
        <v>10298</v>
      </c>
      <c r="D710" t="s">
        <v>46</v>
      </c>
      <c r="E710">
        <v>6397.5185322999996</v>
      </c>
      <c r="F710">
        <v>845.5</v>
      </c>
      <c r="G710">
        <v>81.345193802761102</v>
      </c>
      <c r="H710">
        <v>-1.60883769108966</v>
      </c>
      <c r="I710">
        <v>9.1600696757199298</v>
      </c>
      <c r="J710">
        <v>-4.1591274534405303</v>
      </c>
      <c r="K710">
        <v>823.97351517633297</v>
      </c>
      <c r="L710">
        <v>675.68205900646501</v>
      </c>
      <c r="M710">
        <v>48.587819347100798</v>
      </c>
      <c r="N710">
        <v>0.50113314927878405</v>
      </c>
      <c r="O710">
        <v>10.798344175044299</v>
      </c>
      <c r="P710">
        <v>120.182291666666</v>
      </c>
      <c r="Q710">
        <v>0.16110015443664399</v>
      </c>
    </row>
    <row r="711" spans="1:17" x14ac:dyDescent="0.3">
      <c r="A711" t="s">
        <v>1560</v>
      </c>
      <c r="B711" t="s">
        <v>1561</v>
      </c>
      <c r="C711" t="s">
        <v>10309</v>
      </c>
      <c r="D711" t="s">
        <v>46</v>
      </c>
      <c r="E711">
        <v>6347.84</v>
      </c>
      <c r="F711">
        <v>90</v>
      </c>
      <c r="G711">
        <v>-36.068642361075</v>
      </c>
      <c r="H711">
        <v>-0.70767490039198899</v>
      </c>
      <c r="I711">
        <v>-13.057334198232001</v>
      </c>
      <c r="J711">
        <v>-1.7822660559605701</v>
      </c>
      <c r="K711">
        <v>90.757859005235005</v>
      </c>
      <c r="L711">
        <v>92.368074223357794</v>
      </c>
      <c r="M711">
        <v>53.081674366169402</v>
      </c>
      <c r="N711">
        <v>1.38636363636363</v>
      </c>
      <c r="O711">
        <v>9.44444444444445</v>
      </c>
      <c r="P711">
        <v>5.8823529411764701</v>
      </c>
    </row>
    <row r="712" spans="1:17" x14ac:dyDescent="0.3">
      <c r="A712" t="s">
        <v>1562</v>
      </c>
      <c r="B712" t="s">
        <v>1563</v>
      </c>
      <c r="C712" t="s">
        <v>6655</v>
      </c>
      <c r="D712" t="s">
        <v>80</v>
      </c>
      <c r="E712">
        <v>6338.6394344</v>
      </c>
      <c r="F712">
        <v>309.39999999999998</v>
      </c>
      <c r="G712">
        <v>37.560313549122299</v>
      </c>
      <c r="H712">
        <v>1.27755132306139</v>
      </c>
      <c r="I712">
        <v>15.698387815916799</v>
      </c>
      <c r="J712">
        <v>-5.51556065212558</v>
      </c>
      <c r="K712">
        <v>308.87756976714297</v>
      </c>
      <c r="L712">
        <v>252.187326625483</v>
      </c>
      <c r="M712">
        <v>32.057138053822001</v>
      </c>
      <c r="N712">
        <v>0.63374168362493399</v>
      </c>
      <c r="O712">
        <v>19.4570135746606</v>
      </c>
      <c r="P712">
        <v>92.233612923268097</v>
      </c>
      <c r="Q712">
        <v>7.5109444523852001E-2</v>
      </c>
    </row>
    <row r="713" spans="1:17" x14ac:dyDescent="0.3">
      <c r="A713" t="s">
        <v>1564</v>
      </c>
      <c r="B713" t="s">
        <v>1565</v>
      </c>
      <c r="C713" t="s">
        <v>10309</v>
      </c>
      <c r="D713" t="s">
        <v>1566</v>
      </c>
      <c r="E713">
        <v>6337.9418429999996</v>
      </c>
      <c r="F713">
        <v>492.6</v>
      </c>
      <c r="G713">
        <v>81.552308078744701</v>
      </c>
      <c r="H713">
        <v>-0.51804472992764095</v>
      </c>
      <c r="I713">
        <v>25.625098234200301</v>
      </c>
      <c r="J713">
        <v>-0.32406108574082698</v>
      </c>
      <c r="K713">
        <v>439.917371705005</v>
      </c>
      <c r="L713">
        <v>365.62377733200401</v>
      </c>
      <c r="M713">
        <v>76.054880384286193</v>
      </c>
      <c r="N713">
        <v>1.3081732973376199</v>
      </c>
      <c r="O713">
        <v>2.5162403572878498</v>
      </c>
      <c r="P713">
        <v>128.58468677494201</v>
      </c>
      <c r="Q713">
        <v>0.14964250694655201</v>
      </c>
    </row>
    <row r="714" spans="1:17" x14ac:dyDescent="0.3">
      <c r="A714" t="s">
        <v>1567</v>
      </c>
      <c r="B714" t="s">
        <v>1568</v>
      </c>
      <c r="C714" t="s">
        <v>10309</v>
      </c>
      <c r="D714" t="s">
        <v>24</v>
      </c>
      <c r="E714">
        <v>6273.3246945000001</v>
      </c>
      <c r="F714">
        <v>599.79999999999995</v>
      </c>
      <c r="G714">
        <v>33.104079355616499</v>
      </c>
      <c r="H714">
        <v>-9.4638938058646307</v>
      </c>
      <c r="I714">
        <v>19.071754908497699</v>
      </c>
      <c r="J714">
        <v>4.2764528052493702</v>
      </c>
      <c r="K714">
        <v>619.93856865636405</v>
      </c>
      <c r="M714">
        <v>52.921717330744897</v>
      </c>
      <c r="N714">
        <v>1.38895294565673</v>
      </c>
      <c r="O714">
        <v>26.858952984328099</v>
      </c>
      <c r="P714">
        <v>64.328767123287605</v>
      </c>
    </row>
    <row r="715" spans="1:17" x14ac:dyDescent="0.3">
      <c r="A715" t="s">
        <v>1569</v>
      </c>
      <c r="B715" t="s">
        <v>1570</v>
      </c>
      <c r="C715" t="s">
        <v>10309</v>
      </c>
      <c r="D715" t="s">
        <v>1059</v>
      </c>
      <c r="E715">
        <v>6266.1528877000001</v>
      </c>
      <c r="F715">
        <v>115</v>
      </c>
      <c r="G715">
        <v>-29.818642361075</v>
      </c>
      <c r="H715">
        <v>-0.70767490039198899</v>
      </c>
      <c r="I715">
        <v>-13.057334198232001</v>
      </c>
      <c r="M715">
        <v>50</v>
      </c>
      <c r="N715">
        <v>0.14285714285714199</v>
      </c>
      <c r="O715">
        <v>0</v>
      </c>
      <c r="P715">
        <v>0</v>
      </c>
    </row>
    <row r="716" spans="1:17" x14ac:dyDescent="0.3">
      <c r="A716" t="s">
        <v>1571</v>
      </c>
      <c r="B716" t="s">
        <v>1572</v>
      </c>
      <c r="C716" t="s">
        <v>10305</v>
      </c>
      <c r="D716" t="s">
        <v>253</v>
      </c>
      <c r="E716">
        <v>6206.4972642399998</v>
      </c>
      <c r="F716">
        <v>782.6</v>
      </c>
      <c r="G716">
        <v>6.6178987825790498</v>
      </c>
      <c r="H716">
        <v>2.84319503040162</v>
      </c>
      <c r="I716">
        <v>-21.5305229006471</v>
      </c>
      <c r="J716">
        <v>-0.78554639913494395</v>
      </c>
      <c r="K716">
        <v>762.04500058318899</v>
      </c>
      <c r="L716">
        <v>701.78246167231396</v>
      </c>
      <c r="M716">
        <v>48.762548911885901</v>
      </c>
      <c r="N716">
        <v>0.97438226368803804</v>
      </c>
      <c r="O716">
        <v>12.931254791719899</v>
      </c>
      <c r="P716">
        <v>42.810218978102199</v>
      </c>
    </row>
    <row r="717" spans="1:17" x14ac:dyDescent="0.3">
      <c r="A717" t="s">
        <v>1573</v>
      </c>
      <c r="B717" t="s">
        <v>1574</v>
      </c>
      <c r="C717" t="s">
        <v>10297</v>
      </c>
      <c r="D717" t="s">
        <v>965</v>
      </c>
      <c r="E717">
        <v>6200.3099818800001</v>
      </c>
      <c r="F717">
        <v>135.18</v>
      </c>
      <c r="G717">
        <v>-25.027944686656401</v>
      </c>
      <c r="H717">
        <v>-3.5991213340378998</v>
      </c>
      <c r="I717">
        <v>-47.404104475065402</v>
      </c>
      <c r="J717">
        <v>3.12180148049374</v>
      </c>
      <c r="K717">
        <v>138.09773965987799</v>
      </c>
      <c r="L717">
        <v>152.42362053095599</v>
      </c>
      <c r="M717">
        <v>54.244260259228703</v>
      </c>
      <c r="N717">
        <v>0.81368298627156199</v>
      </c>
      <c r="O717">
        <v>55.7922769640479</v>
      </c>
      <c r="P717">
        <v>8.1439999999999895</v>
      </c>
      <c r="Q717">
        <v>3.7415399703001E-2</v>
      </c>
    </row>
    <row r="718" spans="1:17" x14ac:dyDescent="0.3">
      <c r="A718" t="s">
        <v>1575</v>
      </c>
      <c r="B718" t="s">
        <v>1576</v>
      </c>
      <c r="C718" t="s">
        <v>10309</v>
      </c>
      <c r="D718" t="s">
        <v>246</v>
      </c>
      <c r="E718">
        <v>6180.03169875</v>
      </c>
      <c r="F718">
        <v>5581.55</v>
      </c>
      <c r="G718">
        <v>147.81516185698999</v>
      </c>
      <c r="H718">
        <v>6.9364402365464697</v>
      </c>
      <c r="I718">
        <v>40.033809278001499</v>
      </c>
      <c r="J718">
        <v>13.548157884188999</v>
      </c>
      <c r="K718">
        <v>4849.3605752620897</v>
      </c>
      <c r="L718">
        <v>3840.4001467968501</v>
      </c>
      <c r="M718">
        <v>78.678317085131994</v>
      </c>
      <c r="N718">
        <v>0.80921658986175105</v>
      </c>
      <c r="O718">
        <v>1.22636185289031</v>
      </c>
      <c r="P718">
        <v>181.455801522868</v>
      </c>
      <c r="Q718">
        <v>0.140452727675766</v>
      </c>
    </row>
    <row r="719" spans="1:17" x14ac:dyDescent="0.3">
      <c r="A719" t="s">
        <v>1577</v>
      </c>
      <c r="B719" t="s">
        <v>1578</v>
      </c>
      <c r="C719" t="s">
        <v>10305</v>
      </c>
      <c r="D719" t="s">
        <v>253</v>
      </c>
      <c r="E719">
        <v>6177.1225776000001</v>
      </c>
      <c r="F719">
        <v>1374</v>
      </c>
      <c r="G719">
        <v>-41.081881834079397</v>
      </c>
      <c r="H719">
        <v>-6.5777174419042801</v>
      </c>
      <c r="I719">
        <v>-10.8822087102231</v>
      </c>
      <c r="J719">
        <v>5.1637483661793402</v>
      </c>
      <c r="K719">
        <v>1369.4007816891601</v>
      </c>
      <c r="L719">
        <v>1418.1034926843099</v>
      </c>
      <c r="M719">
        <v>59.455804469474799</v>
      </c>
      <c r="N719">
        <v>0.96102516808871696</v>
      </c>
      <c r="O719">
        <v>38.133187772925702</v>
      </c>
      <c r="P719">
        <v>20.199457615256701</v>
      </c>
      <c r="Q719">
        <v>-4.6454463700923002E-2</v>
      </c>
    </row>
    <row r="720" spans="1:17" x14ac:dyDescent="0.3">
      <c r="A720" t="s">
        <v>1579</v>
      </c>
      <c r="B720" t="s">
        <v>1580</v>
      </c>
      <c r="C720" t="s">
        <v>10301</v>
      </c>
      <c r="D720" t="s">
        <v>193</v>
      </c>
      <c r="E720">
        <v>6174.5166886799998</v>
      </c>
      <c r="F720">
        <v>506.6</v>
      </c>
      <c r="G720">
        <v>24.163120556858001</v>
      </c>
      <c r="H720">
        <v>4.5300366225733599</v>
      </c>
      <c r="I720">
        <v>10.428345265509501</v>
      </c>
      <c r="J720">
        <v>-1.10776229801106</v>
      </c>
      <c r="K720">
        <v>493.136032485491</v>
      </c>
      <c r="L720">
        <v>422.59415587898599</v>
      </c>
      <c r="M720">
        <v>44.670603463320703</v>
      </c>
      <c r="N720">
        <v>0.74504240557102497</v>
      </c>
      <c r="O720">
        <v>7.08645874457165</v>
      </c>
      <c r="P720">
        <v>75.263795191143402</v>
      </c>
      <c r="Q720">
        <v>0.21230291132881199</v>
      </c>
    </row>
    <row r="721" spans="1:17" x14ac:dyDescent="0.3">
      <c r="A721" t="s">
        <v>1581</v>
      </c>
      <c r="B721" t="s">
        <v>1582</v>
      </c>
      <c r="C721" t="s">
        <v>10295</v>
      </c>
      <c r="D721" t="s">
        <v>523</v>
      </c>
      <c r="E721">
        <v>6164.4417289499997</v>
      </c>
      <c r="F721">
        <v>294.10000000000002</v>
      </c>
      <c r="G721">
        <v>-18.269239743968999</v>
      </c>
      <c r="H721">
        <v>-8.7408725201852899</v>
      </c>
      <c r="I721">
        <v>-39.438470146566097</v>
      </c>
      <c r="J721">
        <v>-0.19084588643974501</v>
      </c>
      <c r="K721">
        <v>301.51304233125302</v>
      </c>
      <c r="L721">
        <v>314.0716654702</v>
      </c>
      <c r="M721">
        <v>49.353146118298298</v>
      </c>
      <c r="N721">
        <v>0.62454671418437502</v>
      </c>
      <c r="O721">
        <v>37.803468208092397</v>
      </c>
      <c r="P721">
        <v>15.537222549597301</v>
      </c>
      <c r="Q721">
        <v>0.109150939836179</v>
      </c>
    </row>
    <row r="722" spans="1:17" x14ac:dyDescent="0.3">
      <c r="A722" t="s">
        <v>1583</v>
      </c>
      <c r="B722" t="s">
        <v>1584</v>
      </c>
      <c r="C722" t="s">
        <v>10305</v>
      </c>
      <c r="D722" t="s">
        <v>1391</v>
      </c>
      <c r="E722">
        <v>6164.0429747750004</v>
      </c>
      <c r="F722">
        <v>952.75</v>
      </c>
      <c r="G722">
        <v>4.7981008392075202</v>
      </c>
      <c r="H722">
        <v>15.483407902155699</v>
      </c>
      <c r="I722">
        <v>5.52502935892766</v>
      </c>
      <c r="J722">
        <v>3.7421164279868901</v>
      </c>
      <c r="K722">
        <v>808.39069566475996</v>
      </c>
      <c r="L722">
        <v>771.51525495135297</v>
      </c>
      <c r="M722">
        <v>85.312704432592398</v>
      </c>
      <c r="N722">
        <v>1.24951238046626</v>
      </c>
      <c r="O722">
        <v>14.300708475465701</v>
      </c>
      <c r="P722">
        <v>56.086173001310598</v>
      </c>
      <c r="Q722">
        <v>0.125795030637112</v>
      </c>
    </row>
    <row r="723" spans="1:17" x14ac:dyDescent="0.3">
      <c r="A723" t="s">
        <v>1585</v>
      </c>
      <c r="B723" t="s">
        <v>1586</v>
      </c>
      <c r="C723" t="s">
        <v>10309</v>
      </c>
      <c r="D723" t="s">
        <v>283</v>
      </c>
      <c r="E723">
        <v>6104.2502793200001</v>
      </c>
      <c r="F723">
        <v>5578.6</v>
      </c>
      <c r="G723">
        <v>76.467642444604706</v>
      </c>
      <c r="H723">
        <v>29.869867667486499</v>
      </c>
      <c r="I723">
        <v>20.938942748864498</v>
      </c>
      <c r="J723">
        <v>11.4530280616864</v>
      </c>
      <c r="K723">
        <v>4656.0100729128399</v>
      </c>
      <c r="L723">
        <v>3910.0857720833301</v>
      </c>
      <c r="M723">
        <v>75.626033624016799</v>
      </c>
      <c r="N723">
        <v>1.59462236260833</v>
      </c>
      <c r="O723">
        <v>3.43096834331193</v>
      </c>
      <c r="P723">
        <v>134.6710415615</v>
      </c>
      <c r="Q723">
        <v>0.151977095696715</v>
      </c>
    </row>
    <row r="724" spans="1:17" x14ac:dyDescent="0.3">
      <c r="A724" t="s">
        <v>1587</v>
      </c>
      <c r="B724" t="s">
        <v>1588</v>
      </c>
      <c r="C724" t="s">
        <v>10300</v>
      </c>
      <c r="D724" t="s">
        <v>908</v>
      </c>
      <c r="E724">
        <v>6098.6594375629902</v>
      </c>
      <c r="F724">
        <v>206.03</v>
      </c>
      <c r="G724">
        <v>23.648769184548701</v>
      </c>
      <c r="H724">
        <v>-8.8631455811378892</v>
      </c>
      <c r="I724">
        <v>-10.401629165845399</v>
      </c>
      <c r="J724">
        <v>-3.5130352867297998</v>
      </c>
      <c r="K724">
        <v>212.29398219275799</v>
      </c>
      <c r="L724">
        <v>195.426563432432</v>
      </c>
      <c r="M724">
        <v>41.928852432646401</v>
      </c>
      <c r="N724">
        <v>0.661133108275197</v>
      </c>
      <c r="O724">
        <v>23.574236761636602</v>
      </c>
      <c r="P724">
        <v>64.036624203821603</v>
      </c>
      <c r="Q724">
        <v>6.2632169346282004E-2</v>
      </c>
    </row>
    <row r="725" spans="1:17" x14ac:dyDescent="0.3">
      <c r="A725" t="s">
        <v>1589</v>
      </c>
      <c r="B725" t="s">
        <v>1590</v>
      </c>
      <c r="C725" t="s">
        <v>10309</v>
      </c>
      <c r="D725" t="s">
        <v>581</v>
      </c>
      <c r="E725">
        <v>6068.8839472999998</v>
      </c>
      <c r="F725">
        <v>421</v>
      </c>
      <c r="G725">
        <v>-38.505335778274898</v>
      </c>
      <c r="H725">
        <v>-2.1803256717804902</v>
      </c>
      <c r="I725">
        <v>-17.113851973984101</v>
      </c>
      <c r="J725">
        <v>-1.01726486064621</v>
      </c>
      <c r="K725">
        <v>430.96557446778399</v>
      </c>
      <c r="L725">
        <v>438.45066045342099</v>
      </c>
      <c r="M725">
        <v>43.793531236728398</v>
      </c>
      <c r="N725">
        <v>1.0039442975222701</v>
      </c>
      <c r="O725">
        <v>34.097387173396598</v>
      </c>
      <c r="P725">
        <v>7.12468193384223</v>
      </c>
      <c r="Q725">
        <v>-5.5321242788548997E-2</v>
      </c>
    </row>
    <row r="726" spans="1:17" x14ac:dyDescent="0.3">
      <c r="A726" t="s">
        <v>1591</v>
      </c>
      <c r="B726" t="s">
        <v>1592</v>
      </c>
      <c r="C726" t="s">
        <v>10299</v>
      </c>
      <c r="D726" t="s">
        <v>201</v>
      </c>
      <c r="E726">
        <v>6034.78587272</v>
      </c>
      <c r="F726">
        <v>665.9</v>
      </c>
      <c r="G726">
        <v>37.387886201385697</v>
      </c>
      <c r="H726">
        <v>12.880760473757601</v>
      </c>
      <c r="I726">
        <v>15.4203814104887</v>
      </c>
      <c r="J726">
        <v>12.2424885321742</v>
      </c>
      <c r="K726">
        <v>606.51460687569204</v>
      </c>
      <c r="L726">
        <v>531.71494010920901</v>
      </c>
      <c r="M726">
        <v>73.575364834874705</v>
      </c>
      <c r="N726">
        <v>1.1256682675127601</v>
      </c>
      <c r="O726">
        <v>4.7379486409370797</v>
      </c>
      <c r="P726">
        <v>79.439504176771706</v>
      </c>
    </row>
    <row r="727" spans="1:17" x14ac:dyDescent="0.3">
      <c r="A727" t="s">
        <v>1593</v>
      </c>
      <c r="B727" t="s">
        <v>1594</v>
      </c>
      <c r="C727" t="s">
        <v>10311</v>
      </c>
      <c r="D727" t="s">
        <v>1595</v>
      </c>
      <c r="E727">
        <v>5935.3168459799999</v>
      </c>
      <c r="F727">
        <v>333.15</v>
      </c>
      <c r="G727">
        <v>17.7888011480077</v>
      </c>
      <c r="H727">
        <v>-6.3496982466954899</v>
      </c>
      <c r="I727">
        <v>-1.22450438957145</v>
      </c>
      <c r="J727">
        <v>-2.8026742192258798</v>
      </c>
      <c r="K727">
        <v>334.80023222212901</v>
      </c>
      <c r="L727">
        <v>294.435370122503</v>
      </c>
      <c r="M727">
        <v>41.323378642898902</v>
      </c>
      <c r="N727">
        <v>0.46468427574573201</v>
      </c>
      <c r="O727">
        <v>21.236680174095699</v>
      </c>
      <c r="P727">
        <v>63.710073710073601</v>
      </c>
      <c r="Q727">
        <v>0.13454244173081001</v>
      </c>
    </row>
    <row r="728" spans="1:17" x14ac:dyDescent="0.3">
      <c r="A728" t="s">
        <v>1596</v>
      </c>
      <c r="B728" t="s">
        <v>1597</v>
      </c>
      <c r="C728" t="s">
        <v>10309</v>
      </c>
      <c r="D728" t="s">
        <v>564</v>
      </c>
      <c r="E728">
        <v>5879.5231935900001</v>
      </c>
      <c r="F728">
        <v>1505.15</v>
      </c>
      <c r="G728">
        <v>5.9639467232731604</v>
      </c>
      <c r="H728">
        <v>-4.1728337859817302</v>
      </c>
      <c r="I728">
        <v>8.8566460382817898</v>
      </c>
      <c r="J728">
        <v>4.3323172773727503</v>
      </c>
      <c r="K728">
        <v>1459.6535651839899</v>
      </c>
      <c r="L728">
        <v>1296.6901304574301</v>
      </c>
      <c r="M728">
        <v>50.741357889452203</v>
      </c>
      <c r="N728">
        <v>0.55114870457648202</v>
      </c>
      <c r="O728">
        <v>14.2743248181244</v>
      </c>
      <c r="P728">
        <v>54.374358974358898</v>
      </c>
      <c r="Q728">
        <v>-2.1258537366351998E-2</v>
      </c>
    </row>
    <row r="729" spans="1:17" x14ac:dyDescent="0.3">
      <c r="A729" t="s">
        <v>1598</v>
      </c>
      <c r="B729" t="s">
        <v>1599</v>
      </c>
      <c r="C729" t="s">
        <v>10309</v>
      </c>
      <c r="D729" t="s">
        <v>127</v>
      </c>
      <c r="E729">
        <v>5824.6641941600001</v>
      </c>
      <c r="F729">
        <v>372.05</v>
      </c>
      <c r="G729">
        <v>-23.6248361672688</v>
      </c>
      <c r="H729">
        <v>-2.7240843010316702</v>
      </c>
      <c r="I729">
        <v>-6.8635280044258797</v>
      </c>
      <c r="J729">
        <v>2.4485031748086499</v>
      </c>
      <c r="M729">
        <v>68.445164961946404</v>
      </c>
      <c r="O729">
        <v>3.7494960354790901</v>
      </c>
      <c r="P729">
        <v>14.441710243002101</v>
      </c>
    </row>
    <row r="730" spans="1:17" x14ac:dyDescent="0.3">
      <c r="A730" t="s">
        <v>1600</v>
      </c>
      <c r="B730" t="s">
        <v>1601</v>
      </c>
      <c r="C730" t="s">
        <v>10305</v>
      </c>
      <c r="D730" t="s">
        <v>1391</v>
      </c>
      <c r="E730">
        <v>5791.0001197699903</v>
      </c>
      <c r="F730">
        <v>801.95</v>
      </c>
      <c r="G730">
        <v>82.001220290800205</v>
      </c>
      <c r="H730">
        <v>48.103316820587303</v>
      </c>
      <c r="I730">
        <v>73.269338664221394</v>
      </c>
      <c r="J730">
        <v>20.830215801804201</v>
      </c>
      <c r="K730">
        <v>592.96990055670506</v>
      </c>
      <c r="L730">
        <v>500.87587903108999</v>
      </c>
      <c r="M730">
        <v>71.657470368088099</v>
      </c>
      <c r="N730">
        <v>3.5050530669037498</v>
      </c>
      <c r="O730">
        <v>7.2136666874493303</v>
      </c>
      <c r="P730">
        <v>113.91037610029301</v>
      </c>
      <c r="Q730">
        <v>5.1911409108261003E-2</v>
      </c>
    </row>
    <row r="731" spans="1:17" x14ac:dyDescent="0.3">
      <c r="A731" t="s">
        <v>1602</v>
      </c>
      <c r="B731" t="s">
        <v>1603</v>
      </c>
      <c r="C731" t="s">
        <v>10309</v>
      </c>
      <c r="D731" t="s">
        <v>547</v>
      </c>
      <c r="E731">
        <v>5783.30412282</v>
      </c>
      <c r="F731">
        <v>6012.2</v>
      </c>
      <c r="G731">
        <v>-28.370027277591898</v>
      </c>
      <c r="H731">
        <v>2.7797790388956001</v>
      </c>
      <c r="I731">
        <v>-13.985075814776501</v>
      </c>
      <c r="J731">
        <v>0.376001094555177</v>
      </c>
      <c r="K731">
        <v>5770.1365956944001</v>
      </c>
      <c r="L731">
        <v>5572.6012479843603</v>
      </c>
      <c r="M731">
        <v>73.223662256084197</v>
      </c>
      <c r="N731">
        <v>0.50704570156277995</v>
      </c>
      <c r="O731">
        <v>7.2818602175576297</v>
      </c>
      <c r="P731">
        <v>20.6445398723762</v>
      </c>
      <c r="Q731">
        <v>5.0351167490485002E-2</v>
      </c>
    </row>
    <row r="732" spans="1:17" x14ac:dyDescent="0.3">
      <c r="A732" t="s">
        <v>1604</v>
      </c>
      <c r="B732" t="s">
        <v>1605</v>
      </c>
      <c r="C732" t="s">
        <v>10306</v>
      </c>
      <c r="D732" t="s">
        <v>72</v>
      </c>
      <c r="E732">
        <v>5776.6719999999996</v>
      </c>
      <c r="F732">
        <v>820.55</v>
      </c>
      <c r="G732">
        <v>83.255883736042506</v>
      </c>
      <c r="H732">
        <v>-16.186574362535101</v>
      </c>
      <c r="I732">
        <v>-26.4146015019647</v>
      </c>
      <c r="J732">
        <v>-2.9852644842038401</v>
      </c>
      <c r="K732">
        <v>867.25084471990499</v>
      </c>
      <c r="L732">
        <v>787.70221855970703</v>
      </c>
      <c r="M732">
        <v>36.241527226678897</v>
      </c>
      <c r="N732">
        <v>0.51072693745734998</v>
      </c>
      <c r="O732">
        <v>41.977941624520099</v>
      </c>
      <c r="P732">
        <v>115.707150368033</v>
      </c>
      <c r="Q732">
        <v>0.10693816551295</v>
      </c>
    </row>
    <row r="733" spans="1:17" x14ac:dyDescent="0.3">
      <c r="A733" t="s">
        <v>1606</v>
      </c>
      <c r="B733" t="s">
        <v>1607</v>
      </c>
      <c r="C733" t="s">
        <v>10309</v>
      </c>
      <c r="D733" t="s">
        <v>21</v>
      </c>
      <c r="E733">
        <v>5774.3911504500002</v>
      </c>
      <c r="F733">
        <v>488.1</v>
      </c>
      <c r="G733">
        <v>-28.741814860557302</v>
      </c>
      <c r="H733">
        <v>3.4913258437347201</v>
      </c>
      <c r="I733">
        <v>-7.2935205470944702</v>
      </c>
      <c r="J733">
        <v>2.5942646649424099</v>
      </c>
      <c r="K733">
        <v>479.96373465715197</v>
      </c>
      <c r="L733">
        <v>467.81609517684097</v>
      </c>
      <c r="M733">
        <v>59.022361004305097</v>
      </c>
      <c r="N733">
        <v>0.94085177646839602</v>
      </c>
      <c r="O733">
        <v>22.720753943863901</v>
      </c>
      <c r="P733">
        <v>25.121763650346001</v>
      </c>
      <c r="Q733">
        <v>8.8704101227548002E-2</v>
      </c>
    </row>
    <row r="734" spans="1:17" x14ac:dyDescent="0.3">
      <c r="A734" t="s">
        <v>1608</v>
      </c>
      <c r="B734" t="s">
        <v>1609</v>
      </c>
      <c r="C734" t="s">
        <v>10309</v>
      </c>
      <c r="D734" t="s">
        <v>523</v>
      </c>
      <c r="E734">
        <v>5761.9588300799996</v>
      </c>
      <c r="F734">
        <v>5798.55</v>
      </c>
      <c r="G734">
        <v>33.057400446711199</v>
      </c>
      <c r="H734">
        <v>-0.29572317224593703</v>
      </c>
      <c r="I734">
        <v>23.501235817311201</v>
      </c>
      <c r="J734">
        <v>-0.32981190929897097</v>
      </c>
      <c r="K734">
        <v>5783.9624062841103</v>
      </c>
      <c r="L734">
        <v>4900.2517380980898</v>
      </c>
      <c r="M734">
        <v>50.214691432398197</v>
      </c>
      <c r="N734">
        <v>1.20696845345361</v>
      </c>
      <c r="O734">
        <v>15.527157651481801</v>
      </c>
      <c r="P734">
        <v>102.916783314669</v>
      </c>
      <c r="Q734">
        <v>0.15109663384888899</v>
      </c>
    </row>
    <row r="735" spans="1:17" x14ac:dyDescent="0.3">
      <c r="A735" t="s">
        <v>1610</v>
      </c>
      <c r="B735" t="s">
        <v>1611</v>
      </c>
      <c r="C735" t="s">
        <v>10309</v>
      </c>
      <c r="D735" t="s">
        <v>163</v>
      </c>
      <c r="E735">
        <v>5715.3661124</v>
      </c>
      <c r="F735">
        <v>5056.45</v>
      </c>
      <c r="G735">
        <v>136.70658593889701</v>
      </c>
      <c r="H735">
        <v>-1.1478810859590001</v>
      </c>
      <c r="I735">
        <v>61.692884392900503</v>
      </c>
      <c r="J735">
        <v>-2.83147863421607</v>
      </c>
      <c r="K735">
        <v>4702.3554272523397</v>
      </c>
      <c r="L735">
        <v>3609.7058824803298</v>
      </c>
      <c r="M735">
        <v>65.263167822567894</v>
      </c>
      <c r="N735">
        <v>0.462245315222166</v>
      </c>
      <c r="O735">
        <v>12.522619624440001</v>
      </c>
      <c r="P735">
        <v>195.267153284671</v>
      </c>
      <c r="Q735">
        <v>0.208168683785002</v>
      </c>
    </row>
    <row r="736" spans="1:17" x14ac:dyDescent="0.3">
      <c r="A736" t="s">
        <v>1612</v>
      </c>
      <c r="B736" t="s">
        <v>1613</v>
      </c>
      <c r="C736" t="s">
        <v>10308</v>
      </c>
      <c r="D736" t="s">
        <v>297</v>
      </c>
      <c r="E736">
        <v>5709.4679010250002</v>
      </c>
      <c r="F736">
        <v>169.75</v>
      </c>
      <c r="G736">
        <v>-21.697623252794799</v>
      </c>
      <c r="H736">
        <v>1.0919540420941101</v>
      </c>
      <c r="I736">
        <v>-23.7857065358602</v>
      </c>
      <c r="J736">
        <v>4.1307438526741</v>
      </c>
      <c r="K736">
        <v>163.58642061504599</v>
      </c>
      <c r="L736">
        <v>165.22160811580699</v>
      </c>
      <c r="M736">
        <v>74.936025867669898</v>
      </c>
      <c r="N736">
        <v>0.72075978971356802</v>
      </c>
      <c r="O736">
        <v>29.366715758468299</v>
      </c>
      <c r="P736">
        <v>30.526720492118301</v>
      </c>
      <c r="Q736">
        <v>-5.5993005690347999E-2</v>
      </c>
    </row>
    <row r="737" spans="1:17" x14ac:dyDescent="0.3">
      <c r="A737" t="s">
        <v>1614</v>
      </c>
      <c r="B737" t="s">
        <v>1615</v>
      </c>
      <c r="C737" t="s">
        <v>10309</v>
      </c>
      <c r="D737" t="s">
        <v>51</v>
      </c>
      <c r="E737">
        <v>5678.7636883550003</v>
      </c>
      <c r="F737">
        <v>1305.6500000000001</v>
      </c>
      <c r="G737">
        <v>-16.239415707166899</v>
      </c>
      <c r="H737">
        <v>6.2508313236743902</v>
      </c>
      <c r="I737">
        <v>2.4358104280394799</v>
      </c>
      <c r="J737">
        <v>0.27656911844651599</v>
      </c>
      <c r="K737">
        <v>1181.4864234153399</v>
      </c>
      <c r="M737">
        <v>68.894852121873299</v>
      </c>
      <c r="N737">
        <v>1.0098239222890799</v>
      </c>
      <c r="O737">
        <v>1.55478114349174</v>
      </c>
      <c r="P737">
        <v>34.603092783505097</v>
      </c>
    </row>
    <row r="738" spans="1:17" x14ac:dyDescent="0.3">
      <c r="A738" t="s">
        <v>1616</v>
      </c>
      <c r="B738" t="s">
        <v>1617</v>
      </c>
      <c r="C738" t="s">
        <v>10304</v>
      </c>
      <c r="D738" t="s">
        <v>328</v>
      </c>
      <c r="E738">
        <v>5673.3992544100001</v>
      </c>
      <c r="F738">
        <v>265.89999999999998</v>
      </c>
      <c r="G738">
        <v>-15.9915875665545</v>
      </c>
      <c r="H738">
        <v>-1.24007805809349</v>
      </c>
      <c r="I738">
        <v>13.9548463606406</v>
      </c>
      <c r="J738">
        <v>-1.9112983140251001</v>
      </c>
      <c r="K738">
        <v>262.74617248957702</v>
      </c>
      <c r="L738">
        <v>240.322813612733</v>
      </c>
      <c r="M738">
        <v>43.027637576025697</v>
      </c>
      <c r="N738">
        <v>0.393638520240368</v>
      </c>
      <c r="O738">
        <v>11.7337344866491</v>
      </c>
      <c r="P738">
        <v>40.687830687830598</v>
      </c>
      <c r="Q738">
        <v>-7.9475734572342999E-2</v>
      </c>
    </row>
    <row r="739" spans="1:17" x14ac:dyDescent="0.3">
      <c r="A739" t="s">
        <v>1618</v>
      </c>
      <c r="B739" t="s">
        <v>1619</v>
      </c>
      <c r="C739" t="s">
        <v>10306</v>
      </c>
      <c r="D739" t="s">
        <v>139</v>
      </c>
      <c r="E739">
        <v>5668.3649999999998</v>
      </c>
      <c r="F739">
        <v>198.89</v>
      </c>
      <c r="G739">
        <v>41.0490552334266</v>
      </c>
      <c r="H739">
        <v>-10.0591488232944</v>
      </c>
      <c r="I739">
        <v>-20.571865702533401</v>
      </c>
      <c r="J739">
        <v>-2.2404333866378701</v>
      </c>
      <c r="K739">
        <v>204.11872380704699</v>
      </c>
      <c r="L739">
        <v>186.903585335645</v>
      </c>
      <c r="M739">
        <v>39.975804349252101</v>
      </c>
      <c r="N739">
        <v>0.33611738851555401</v>
      </c>
      <c r="O739">
        <v>33.214339584694997</v>
      </c>
      <c r="P739">
        <v>81.468978102189695</v>
      </c>
      <c r="Q739">
        <v>3.1656567487812003E-2</v>
      </c>
    </row>
    <row r="740" spans="1:17" x14ac:dyDescent="0.3">
      <c r="A740" t="s">
        <v>1620</v>
      </c>
      <c r="B740" t="s">
        <v>1621</v>
      </c>
      <c r="C740" t="s">
        <v>10308</v>
      </c>
      <c r="D740" t="s">
        <v>297</v>
      </c>
      <c r="E740">
        <v>5653.1747174399998</v>
      </c>
      <c r="F740">
        <v>769.8</v>
      </c>
      <c r="G740">
        <v>-15.469266246993</v>
      </c>
      <c r="H740">
        <v>-2.7482325683260802</v>
      </c>
      <c r="I740">
        <v>-18.347688528940701</v>
      </c>
      <c r="J740">
        <v>4.7511591680228697</v>
      </c>
      <c r="K740">
        <v>766.54680331413999</v>
      </c>
      <c r="L740">
        <v>760.90977161219803</v>
      </c>
      <c r="M740">
        <v>57.948868011019698</v>
      </c>
      <c r="N740">
        <v>0.76525908186282399</v>
      </c>
      <c r="O740">
        <v>12.860483242400599</v>
      </c>
      <c r="P740">
        <v>19.3488372093023</v>
      </c>
      <c r="Q740">
        <v>5.2265795330360999E-2</v>
      </c>
    </row>
    <row r="741" spans="1:17" x14ac:dyDescent="0.3">
      <c r="A741" t="s">
        <v>1622</v>
      </c>
      <c r="B741" t="s">
        <v>1623</v>
      </c>
      <c r="C741" t="s">
        <v>10295</v>
      </c>
      <c r="D741" t="s">
        <v>54</v>
      </c>
      <c r="E741">
        <v>5624.44944674</v>
      </c>
      <c r="F741">
        <v>62.63</v>
      </c>
      <c r="G741">
        <v>84.484180564502296</v>
      </c>
      <c r="H741">
        <v>-11.1362463289634</v>
      </c>
      <c r="I741">
        <v>-34.504719122350899</v>
      </c>
      <c r="J741">
        <v>-8.0462816038750606</v>
      </c>
      <c r="K741">
        <v>67.632489992223597</v>
      </c>
      <c r="L741">
        <v>62.244582883119598</v>
      </c>
      <c r="M741">
        <v>37.368654210776398</v>
      </c>
      <c r="N741">
        <v>0.98707224286197104</v>
      </c>
      <c r="O741">
        <v>59.077119591250103</v>
      </c>
      <c r="P741">
        <v>122.486678507992</v>
      </c>
      <c r="Q741">
        <v>5.7144912377886999E-2</v>
      </c>
    </row>
    <row r="742" spans="1:17" x14ac:dyDescent="0.3">
      <c r="A742" t="s">
        <v>1624</v>
      </c>
      <c r="B742" t="s">
        <v>1625</v>
      </c>
      <c r="C742" t="s">
        <v>10309</v>
      </c>
      <c r="D742" t="s">
        <v>1626</v>
      </c>
      <c r="E742">
        <v>5598.6292590209996</v>
      </c>
      <c r="F742">
        <v>44.01</v>
      </c>
      <c r="G742">
        <v>23.206392409439498</v>
      </c>
      <c r="H742">
        <v>16.061127328020198</v>
      </c>
      <c r="I742">
        <v>4.6479345902140201</v>
      </c>
      <c r="J742">
        <v>11.883677544907</v>
      </c>
      <c r="K742">
        <v>36.720760364539899</v>
      </c>
      <c r="L742">
        <v>33.932167414437799</v>
      </c>
      <c r="M742">
        <v>84.988683617610803</v>
      </c>
      <c r="N742">
        <v>1.38134170920306</v>
      </c>
      <c r="O742">
        <v>8.4980686207680005</v>
      </c>
      <c r="P742">
        <v>61.208791208791098</v>
      </c>
      <c r="Q742">
        <v>0.136957709639458</v>
      </c>
    </row>
    <row r="743" spans="1:17" x14ac:dyDescent="0.3">
      <c r="A743" t="s">
        <v>1627</v>
      </c>
      <c r="B743" t="s">
        <v>1628</v>
      </c>
      <c r="C743" t="s">
        <v>10309</v>
      </c>
      <c r="D743" t="s">
        <v>86</v>
      </c>
      <c r="E743">
        <v>5577.4002896639904</v>
      </c>
      <c r="F743">
        <v>119.84</v>
      </c>
      <c r="G743">
        <v>314.85668231424899</v>
      </c>
      <c r="H743">
        <v>32.3071252394518</v>
      </c>
      <c r="I743">
        <v>102.67623915910301</v>
      </c>
      <c r="J743">
        <v>19.617436135062601</v>
      </c>
      <c r="K743">
        <v>81.029284474656805</v>
      </c>
      <c r="L743">
        <v>59.315151323625599</v>
      </c>
      <c r="M743">
        <v>91.192863338444596</v>
      </c>
      <c r="N743">
        <v>1.46843819873633</v>
      </c>
      <c r="O743">
        <v>0</v>
      </c>
      <c r="P743">
        <v>370.88408644400698</v>
      </c>
      <c r="Q743">
        <v>0.11654152705654899</v>
      </c>
    </row>
    <row r="744" spans="1:17" x14ac:dyDescent="0.3">
      <c r="A744" t="s">
        <v>1629</v>
      </c>
      <c r="B744" t="s">
        <v>1630</v>
      </c>
      <c r="C744" t="s">
        <v>10299</v>
      </c>
      <c r="D744" t="s">
        <v>51</v>
      </c>
      <c r="E744">
        <v>5559.7691249999998</v>
      </c>
      <c r="F744">
        <v>604.75</v>
      </c>
      <c r="G744">
        <v>-16.154513049919998</v>
      </c>
      <c r="H744">
        <v>6.1725373816398399</v>
      </c>
      <c r="I744">
        <v>4.6326531521619998</v>
      </c>
      <c r="J744">
        <v>10.8175741996304</v>
      </c>
      <c r="K744">
        <v>521.21756692450595</v>
      </c>
      <c r="L744">
        <v>505.89335706161597</v>
      </c>
      <c r="M744">
        <v>88.464221759548195</v>
      </c>
      <c r="N744">
        <v>2.7795216817342099</v>
      </c>
      <c r="O744">
        <v>4.58867300537411</v>
      </c>
      <c r="P744">
        <v>40.296949309824797</v>
      </c>
      <c r="Q744">
        <v>-3.5507710429547999E-2</v>
      </c>
    </row>
    <row r="745" spans="1:17" x14ac:dyDescent="0.3">
      <c r="A745" t="s">
        <v>1631</v>
      </c>
      <c r="B745" t="s">
        <v>1632</v>
      </c>
      <c r="C745" t="s">
        <v>10309</v>
      </c>
      <c r="D745" t="s">
        <v>283</v>
      </c>
      <c r="E745">
        <v>5558.0459783750002</v>
      </c>
      <c r="F745">
        <v>398.75</v>
      </c>
      <c r="G745">
        <v>-13.259156830528401</v>
      </c>
      <c r="H745">
        <v>6.7562657241703903</v>
      </c>
      <c r="I745">
        <v>-9.0536826593692599</v>
      </c>
      <c r="J745">
        <v>5.7569716122008501</v>
      </c>
      <c r="K745">
        <v>364.54978567310701</v>
      </c>
      <c r="L745">
        <v>357.76347596154699</v>
      </c>
      <c r="M745">
        <v>79.088157445811504</v>
      </c>
      <c r="N745">
        <v>1.6290236110185901</v>
      </c>
      <c r="O745">
        <v>1.8181818181817999</v>
      </c>
      <c r="P745">
        <v>26.990445859872601</v>
      </c>
      <c r="Q745">
        <v>4.0033570604219998E-2</v>
      </c>
    </row>
    <row r="746" spans="1:17" x14ac:dyDescent="0.3">
      <c r="A746" t="s">
        <v>1633</v>
      </c>
      <c r="B746" t="s">
        <v>1634</v>
      </c>
      <c r="C746" t="s">
        <v>10305</v>
      </c>
      <c r="D746" t="s">
        <v>253</v>
      </c>
      <c r="E746">
        <v>5549.9530041300004</v>
      </c>
      <c r="F746">
        <v>1804.3</v>
      </c>
      <c r="G746">
        <v>-48.968150572488099</v>
      </c>
      <c r="H746">
        <v>-6.7839010797109403</v>
      </c>
      <c r="I746">
        <v>-21.9287703456095</v>
      </c>
      <c r="J746">
        <v>3.2024567724986102</v>
      </c>
      <c r="K746">
        <v>1842.4485868921499</v>
      </c>
      <c r="L746">
        <v>1936.89734253494</v>
      </c>
      <c r="M746">
        <v>55.935994974904197</v>
      </c>
      <c r="N746">
        <v>0.58698957697858201</v>
      </c>
      <c r="O746">
        <v>61.855013024441597</v>
      </c>
      <c r="P746">
        <v>12.768749999999899</v>
      </c>
      <c r="Q746">
        <v>2.2200315209107001E-2</v>
      </c>
    </row>
    <row r="747" spans="1:17" x14ac:dyDescent="0.3">
      <c r="A747" t="s">
        <v>1635</v>
      </c>
      <c r="B747" t="s">
        <v>1636</v>
      </c>
      <c r="C747" t="s">
        <v>10303</v>
      </c>
      <c r="D747" t="s">
        <v>490</v>
      </c>
      <c r="E747">
        <v>5537.3233021079996</v>
      </c>
      <c r="F747">
        <v>111.18</v>
      </c>
      <c r="G747">
        <v>-39.022398996436401</v>
      </c>
      <c r="H747">
        <v>3.25327349570285</v>
      </c>
      <c r="I747">
        <v>-11.430277525471499</v>
      </c>
      <c r="J747">
        <v>2.2754352004377401</v>
      </c>
      <c r="K747">
        <v>108.06618921506499</v>
      </c>
      <c r="L747">
        <v>108.728190166377</v>
      </c>
      <c r="M747">
        <v>65.662872142556097</v>
      </c>
      <c r="N747">
        <v>0.84187221163471304</v>
      </c>
      <c r="O747">
        <v>23.853211009174299</v>
      </c>
      <c r="P747">
        <v>21.5081967213114</v>
      </c>
      <c r="Q747">
        <v>-8.4950016943428006E-2</v>
      </c>
    </row>
    <row r="748" spans="1:17" x14ac:dyDescent="0.3">
      <c r="A748" t="s">
        <v>1637</v>
      </c>
      <c r="B748" t="s">
        <v>1638</v>
      </c>
      <c r="C748" t="s">
        <v>10295</v>
      </c>
      <c r="D748" t="s">
        <v>412</v>
      </c>
      <c r="E748">
        <v>5505.9115250000004</v>
      </c>
      <c r="F748">
        <v>50</v>
      </c>
      <c r="G748">
        <v>-26.832030620601302</v>
      </c>
      <c r="H748">
        <v>0.135021728821482</v>
      </c>
      <c r="I748">
        <v>-20.034078384278502</v>
      </c>
      <c r="J748">
        <v>1.63337180412171</v>
      </c>
      <c r="K748">
        <v>50.2728935029917</v>
      </c>
      <c r="L748">
        <v>51.725527206055901</v>
      </c>
      <c r="M748">
        <v>58.844461986210803</v>
      </c>
      <c r="N748">
        <v>0.55012032129713495</v>
      </c>
      <c r="O748">
        <v>36.599999999999902</v>
      </c>
      <c r="P748">
        <v>11.482720178372301</v>
      </c>
    </row>
    <row r="749" spans="1:17" x14ac:dyDescent="0.3">
      <c r="A749" t="s">
        <v>1639</v>
      </c>
      <c r="B749" t="s">
        <v>1640</v>
      </c>
      <c r="C749" t="s">
        <v>10304</v>
      </c>
      <c r="D749" t="s">
        <v>473</v>
      </c>
      <c r="E749">
        <v>5500.5851355000004</v>
      </c>
      <c r="F749">
        <v>331.5</v>
      </c>
      <c r="G749">
        <v>-45.8414416011003</v>
      </c>
      <c r="H749">
        <v>-1.3322102163771199</v>
      </c>
      <c r="I749">
        <v>-39.8138520948295</v>
      </c>
      <c r="J749">
        <v>7.2033829981816098</v>
      </c>
      <c r="K749">
        <v>326.78023502448002</v>
      </c>
      <c r="L749">
        <v>364.01798319532901</v>
      </c>
      <c r="M749">
        <v>58.918715740358401</v>
      </c>
      <c r="N749">
        <v>2.32000474795265</v>
      </c>
      <c r="O749">
        <v>63.619909502262402</v>
      </c>
      <c r="P749">
        <v>26.213592233009699</v>
      </c>
      <c r="Q749">
        <v>-0.106059535350308</v>
      </c>
    </row>
    <row r="750" spans="1:17" x14ac:dyDescent="0.3">
      <c r="A750" t="s">
        <v>1641</v>
      </c>
      <c r="B750" t="s">
        <v>1642</v>
      </c>
      <c r="C750" t="s">
        <v>10295</v>
      </c>
      <c r="D750" t="s">
        <v>24</v>
      </c>
      <c r="E750">
        <v>5496.9418089500004</v>
      </c>
      <c r="F750">
        <v>325.10000000000002</v>
      </c>
      <c r="G750">
        <v>-31.0340783987535</v>
      </c>
      <c r="H750">
        <v>-7.3649782711784999</v>
      </c>
      <c r="I750">
        <v>-22.6764612485517</v>
      </c>
      <c r="J750">
        <v>2.0777120656209198</v>
      </c>
      <c r="K750">
        <v>341.65106567718902</v>
      </c>
      <c r="L750">
        <v>348.87574649873301</v>
      </c>
      <c r="M750">
        <v>44.039198644118898</v>
      </c>
      <c r="N750">
        <v>0.53725511172026996</v>
      </c>
      <c r="O750">
        <v>29.883112888342001</v>
      </c>
      <c r="P750">
        <v>4.2990054539621498</v>
      </c>
      <c r="Q750">
        <v>-2.0699858237865999E-2</v>
      </c>
    </row>
    <row r="751" spans="1:17" x14ac:dyDescent="0.3">
      <c r="A751" t="s">
        <v>1643</v>
      </c>
      <c r="B751" t="s">
        <v>1644</v>
      </c>
      <c r="C751" t="s">
        <v>10309</v>
      </c>
      <c r="D751" t="s">
        <v>581</v>
      </c>
      <c r="E751">
        <v>5493.1822853399999</v>
      </c>
      <c r="F751">
        <v>791.3</v>
      </c>
      <c r="G751">
        <v>57.804357046156603</v>
      </c>
      <c r="H751">
        <v>39.901700099608</v>
      </c>
      <c r="I751">
        <v>74.565665208999604</v>
      </c>
      <c r="J751">
        <v>22.0089162812015</v>
      </c>
      <c r="K751">
        <v>629.29265197773998</v>
      </c>
      <c r="M751">
        <v>56.350331847318103</v>
      </c>
      <c r="O751">
        <v>19.550107418172601</v>
      </c>
      <c r="P751">
        <v>113.058696822832</v>
      </c>
    </row>
    <row r="752" spans="1:17" x14ac:dyDescent="0.3">
      <c r="A752" t="s">
        <v>1645</v>
      </c>
      <c r="B752" t="s">
        <v>1646</v>
      </c>
      <c r="C752" t="s">
        <v>10297</v>
      </c>
      <c r="D752" t="s">
        <v>1647</v>
      </c>
      <c r="E752">
        <v>5450.9694076199903</v>
      </c>
      <c r="F752">
        <v>1065.95</v>
      </c>
      <c r="G752">
        <v>66.164075050213796</v>
      </c>
      <c r="H752">
        <v>-0.39745592228979099</v>
      </c>
      <c r="I752">
        <v>49.052011098703503</v>
      </c>
      <c r="J752">
        <v>3.1573607277935301</v>
      </c>
      <c r="K752">
        <v>1021.04382499076</v>
      </c>
      <c r="L752">
        <v>827.44257445889696</v>
      </c>
      <c r="M752">
        <v>44.501070181161801</v>
      </c>
      <c r="N752">
        <v>0.86701509395055099</v>
      </c>
      <c r="O752">
        <v>10.699376143346299</v>
      </c>
      <c r="P752">
        <v>99.242990654205599</v>
      </c>
      <c r="Q752">
        <v>6.0953694474201001E-2</v>
      </c>
    </row>
    <row r="753" spans="1:17" x14ac:dyDescent="0.3">
      <c r="A753" t="s">
        <v>1648</v>
      </c>
      <c r="B753" t="s">
        <v>1649</v>
      </c>
      <c r="C753" t="s">
        <v>10309</v>
      </c>
      <c r="D753" t="s">
        <v>386</v>
      </c>
      <c r="E753">
        <v>5438.9395361999996</v>
      </c>
      <c r="F753">
        <v>12801.3</v>
      </c>
      <c r="G753">
        <v>9.2088073416210197</v>
      </c>
      <c r="H753">
        <v>15.676424270080499</v>
      </c>
      <c r="I753">
        <v>30.310344153207001</v>
      </c>
      <c r="J753">
        <v>-5.72957374826826</v>
      </c>
      <c r="K753">
        <v>11396.797758907</v>
      </c>
      <c r="L753">
        <v>10220.787273035199</v>
      </c>
      <c r="M753">
        <v>65.423061317238805</v>
      </c>
      <c r="N753">
        <v>1.1658680946126001</v>
      </c>
      <c r="O753">
        <v>3.81719044159578</v>
      </c>
      <c r="P753">
        <v>53.626353844769099</v>
      </c>
      <c r="Q753">
        <v>-3.3247562637281999E-2</v>
      </c>
    </row>
    <row r="754" spans="1:17" x14ac:dyDescent="0.3">
      <c r="A754" t="s">
        <v>1650</v>
      </c>
      <c r="B754" t="s">
        <v>1651</v>
      </c>
      <c r="C754" t="s">
        <v>10306</v>
      </c>
      <c r="D754" t="s">
        <v>1098</v>
      </c>
      <c r="E754">
        <v>5411.8861225000001</v>
      </c>
      <c r="F754">
        <v>3228.5</v>
      </c>
      <c r="G754">
        <v>8.8298728093099292</v>
      </c>
      <c r="H754">
        <v>-2.5304297906175801</v>
      </c>
      <c r="I754">
        <v>-5.6983291436962897</v>
      </c>
      <c r="J754">
        <v>2.2091316554454901</v>
      </c>
      <c r="K754">
        <v>3100.4962392267498</v>
      </c>
      <c r="L754">
        <v>2970.2755726823302</v>
      </c>
      <c r="M754">
        <v>61.993514755882003</v>
      </c>
      <c r="N754">
        <v>0.57027796168665501</v>
      </c>
      <c r="O754">
        <v>14.6043054049868</v>
      </c>
      <c r="P754">
        <v>41.037962518020102</v>
      </c>
      <c r="Q754">
        <v>-5.3901547338118E-2</v>
      </c>
    </row>
    <row r="755" spans="1:17" x14ac:dyDescent="0.3">
      <c r="A755" t="s">
        <v>1652</v>
      </c>
      <c r="B755" t="s">
        <v>1653</v>
      </c>
      <c r="C755" t="s">
        <v>10299</v>
      </c>
      <c r="D755" t="s">
        <v>51</v>
      </c>
      <c r="E755">
        <v>5361.9132161099997</v>
      </c>
      <c r="F755">
        <v>1310.0999999999999</v>
      </c>
      <c r="G755">
        <v>-31.665430149050302</v>
      </c>
      <c r="H755">
        <v>-1.45909339448798</v>
      </c>
      <c r="I755">
        <v>4.7839070880283101</v>
      </c>
      <c r="J755">
        <v>0.78102382954317595</v>
      </c>
      <c r="K755">
        <v>1295.7419621095601</v>
      </c>
      <c r="L755">
        <v>1223.4166034063001</v>
      </c>
      <c r="M755">
        <v>55.638652210727898</v>
      </c>
      <c r="N755">
        <v>0.68449854591739401</v>
      </c>
      <c r="O755">
        <v>12.128845126326199</v>
      </c>
      <c r="P755">
        <v>30.429588331922901</v>
      </c>
      <c r="Q755">
        <v>-1.1432212194804E-2</v>
      </c>
    </row>
    <row r="756" spans="1:17" x14ac:dyDescent="0.3">
      <c r="A756" t="s">
        <v>1654</v>
      </c>
      <c r="B756" t="s">
        <v>1655</v>
      </c>
      <c r="C756" t="s">
        <v>10309</v>
      </c>
      <c r="D756" t="s">
        <v>386</v>
      </c>
      <c r="E756">
        <v>5300.002978775</v>
      </c>
      <c r="F756">
        <v>587.45000000000005</v>
      </c>
      <c r="G756">
        <v>6.3542829982202704</v>
      </c>
      <c r="H756">
        <v>2.6882464004794602</v>
      </c>
      <c r="I756">
        <v>49.8742980303076</v>
      </c>
      <c r="J756">
        <v>-0.82612570508337702</v>
      </c>
      <c r="K756">
        <v>519.23194287423905</v>
      </c>
      <c r="L756">
        <v>450.59833491822798</v>
      </c>
      <c r="M756">
        <v>60.998297314255801</v>
      </c>
      <c r="N756">
        <v>0.78633276997576296</v>
      </c>
      <c r="O756">
        <v>3.3194314409737</v>
      </c>
      <c r="P756">
        <v>84.7036629460776</v>
      </c>
      <c r="Q756">
        <v>5.8234518519984999E-2</v>
      </c>
    </row>
    <row r="757" spans="1:17" x14ac:dyDescent="0.3">
      <c r="A757" t="s">
        <v>1656</v>
      </c>
      <c r="B757" t="s">
        <v>1657</v>
      </c>
      <c r="C757" t="s">
        <v>10309</v>
      </c>
      <c r="D757" t="s">
        <v>151</v>
      </c>
      <c r="E757">
        <v>5288.2623838050004</v>
      </c>
      <c r="F757">
        <v>66.650000000000006</v>
      </c>
      <c r="G757">
        <v>86.507225863527296</v>
      </c>
      <c r="H757">
        <v>18.180422034747</v>
      </c>
      <c r="I757">
        <v>-15.315729857419599</v>
      </c>
      <c r="J757">
        <v>19.416644025783299</v>
      </c>
      <c r="K757">
        <v>57.471451835306901</v>
      </c>
      <c r="L757">
        <v>55.285085817337098</v>
      </c>
      <c r="M757">
        <v>76.793624427578706</v>
      </c>
      <c r="N757">
        <v>2.1820463628179301</v>
      </c>
      <c r="O757">
        <v>16.279069767441801</v>
      </c>
      <c r="P757">
        <v>119.099276791584</v>
      </c>
      <c r="Q757">
        <v>-9.9293968547670003E-3</v>
      </c>
    </row>
    <row r="758" spans="1:17" x14ac:dyDescent="0.3">
      <c r="A758" t="s">
        <v>1658</v>
      </c>
      <c r="B758" t="s">
        <v>1659</v>
      </c>
      <c r="C758" t="s">
        <v>10309</v>
      </c>
      <c r="D758" t="s">
        <v>86</v>
      </c>
      <c r="E758">
        <v>5222.2216924799995</v>
      </c>
      <c r="F758">
        <v>1903.2</v>
      </c>
      <c r="G758">
        <v>19.957071812215201</v>
      </c>
      <c r="H758">
        <v>6.0428654753769999</v>
      </c>
      <c r="I758">
        <v>29.9920100086152</v>
      </c>
      <c r="J758">
        <v>5.0452436500848901</v>
      </c>
      <c r="K758">
        <v>1706.3484768957201</v>
      </c>
      <c r="L758">
        <v>1434.5351548762901</v>
      </c>
      <c r="M758">
        <v>69.572486978238004</v>
      </c>
      <c r="N758">
        <v>0.69367108669664801</v>
      </c>
      <c r="O758">
        <v>4.2454812946616203</v>
      </c>
      <c r="P758">
        <v>66.947368421052602</v>
      </c>
      <c r="Q758">
        <v>0.116489863533054</v>
      </c>
    </row>
    <row r="759" spans="1:17" x14ac:dyDescent="0.3">
      <c r="A759" t="s">
        <v>1660</v>
      </c>
      <c r="B759" t="s">
        <v>1661</v>
      </c>
      <c r="C759" t="s">
        <v>6655</v>
      </c>
      <c r="D759" t="s">
        <v>80</v>
      </c>
      <c r="E759">
        <v>5207.7960187959998</v>
      </c>
      <c r="F759">
        <v>229.81</v>
      </c>
      <c r="G759">
        <v>-6.1318824041321101</v>
      </c>
      <c r="H759">
        <v>-2.9566200480713101</v>
      </c>
      <c r="I759">
        <v>-3.7541237344984202</v>
      </c>
      <c r="J759">
        <v>3.00785516712607</v>
      </c>
      <c r="K759">
        <v>223.07047246907601</v>
      </c>
      <c r="L759">
        <v>211.027263063969</v>
      </c>
      <c r="M759">
        <v>61.267467737692797</v>
      </c>
      <c r="N759">
        <v>0.67024383903266205</v>
      </c>
      <c r="O759">
        <v>7.4800922501196503</v>
      </c>
      <c r="P759">
        <v>30.462673857507799</v>
      </c>
      <c r="Q759">
        <v>-8.1357378893632995E-2</v>
      </c>
    </row>
    <row r="760" spans="1:17" x14ac:dyDescent="0.3">
      <c r="A760" t="s">
        <v>1662</v>
      </c>
      <c r="B760" t="s">
        <v>1663</v>
      </c>
      <c r="C760" t="s">
        <v>10308</v>
      </c>
      <c r="D760" t="s">
        <v>564</v>
      </c>
      <c r="E760">
        <v>5207.1430718800002</v>
      </c>
      <c r="F760">
        <v>941.8</v>
      </c>
      <c r="G760">
        <v>-13.683245604185</v>
      </c>
      <c r="H760">
        <v>11.0213999894758</v>
      </c>
      <c r="I760">
        <v>10.871871670575</v>
      </c>
      <c r="J760">
        <v>-2.84955395280747</v>
      </c>
      <c r="K760">
        <v>848.37417392178497</v>
      </c>
      <c r="L760">
        <v>788.89380888438905</v>
      </c>
      <c r="M760">
        <v>69.659946837927606</v>
      </c>
      <c r="N760">
        <v>0.72258218983979094</v>
      </c>
      <c r="O760">
        <v>1.29539180293056</v>
      </c>
      <c r="P760">
        <v>43.359464190577597</v>
      </c>
      <c r="Q760">
        <v>-0.124540766759395</v>
      </c>
    </row>
    <row r="761" spans="1:17" x14ac:dyDescent="0.3">
      <c r="A761" t="s">
        <v>1664</v>
      </c>
      <c r="B761" t="s">
        <v>1665</v>
      </c>
      <c r="C761" t="s">
        <v>10309</v>
      </c>
      <c r="D761" t="s">
        <v>193</v>
      </c>
      <c r="E761">
        <v>5201.4643220549997</v>
      </c>
      <c r="F761">
        <v>7658.85</v>
      </c>
      <c r="G761">
        <v>65.9947700593478</v>
      </c>
      <c r="H761">
        <v>7.1844114305432596</v>
      </c>
      <c r="I761">
        <v>-8.8999322684468698</v>
      </c>
      <c r="J761">
        <v>8.1092127197500101</v>
      </c>
      <c r="K761">
        <v>7209.1862526560999</v>
      </c>
      <c r="L761">
        <v>6611.4120174702102</v>
      </c>
      <c r="M761">
        <v>73.616718244846894</v>
      </c>
      <c r="N761">
        <v>1.77418383817209</v>
      </c>
      <c r="O761">
        <v>18.593522526227801</v>
      </c>
      <c r="P761">
        <v>112.745833333333</v>
      </c>
      <c r="Q761">
        <v>0.120079314818901</v>
      </c>
    </row>
    <row r="762" spans="1:17" x14ac:dyDescent="0.3">
      <c r="A762" t="s">
        <v>1666</v>
      </c>
      <c r="B762" t="s">
        <v>1667</v>
      </c>
      <c r="C762" t="s">
        <v>10309</v>
      </c>
      <c r="D762" t="s">
        <v>101</v>
      </c>
      <c r="E762">
        <v>5198.7237986399996</v>
      </c>
      <c r="F762">
        <v>493.7</v>
      </c>
      <c r="G762">
        <v>23953.1081869072</v>
      </c>
      <c r="H762">
        <v>46.986759073725302</v>
      </c>
      <c r="I762">
        <v>1708.7138835139399</v>
      </c>
      <c r="J762">
        <v>-1.7822660559605701</v>
      </c>
      <c r="K762">
        <v>206.29689486214301</v>
      </c>
      <c r="L762">
        <v>69.635060626035497</v>
      </c>
      <c r="M762">
        <v>99.992621279401902</v>
      </c>
      <c r="N762">
        <v>0.84667879001192703</v>
      </c>
      <c r="O762">
        <v>0</v>
      </c>
      <c r="P762">
        <v>24585</v>
      </c>
      <c r="Q762">
        <v>0.127973410823783</v>
      </c>
    </row>
    <row r="763" spans="1:17" x14ac:dyDescent="0.3">
      <c r="A763" t="s">
        <v>1668</v>
      </c>
      <c r="B763" t="s">
        <v>1669</v>
      </c>
      <c r="C763" t="s">
        <v>10299</v>
      </c>
      <c r="D763" t="s">
        <v>564</v>
      </c>
      <c r="E763">
        <v>5183.0458762500002</v>
      </c>
      <c r="F763">
        <v>463.5</v>
      </c>
      <c r="G763">
        <v>10.657187310087201</v>
      </c>
      <c r="H763">
        <v>14.192945431295501</v>
      </c>
      <c r="I763">
        <v>1.91228008925397</v>
      </c>
      <c r="J763">
        <v>2.8522739486508999</v>
      </c>
      <c r="K763">
        <v>410.07016682947898</v>
      </c>
      <c r="L763">
        <v>374.980709585797</v>
      </c>
      <c r="M763">
        <v>69.289683310896507</v>
      </c>
      <c r="N763">
        <v>1.5657825430708301</v>
      </c>
      <c r="O763">
        <v>1.94174757281553</v>
      </c>
      <c r="P763">
        <v>59.223634489866001</v>
      </c>
      <c r="Q763">
        <v>-7.4933926814529997E-3</v>
      </c>
    </row>
    <row r="764" spans="1:17" x14ac:dyDescent="0.3">
      <c r="A764" t="s">
        <v>1670</v>
      </c>
      <c r="B764" t="s">
        <v>1671</v>
      </c>
      <c r="C764" t="s">
        <v>10297</v>
      </c>
      <c r="D764" t="s">
        <v>995</v>
      </c>
      <c r="E764">
        <v>5178.8545645199902</v>
      </c>
      <c r="F764">
        <v>40.6</v>
      </c>
      <c r="G764">
        <v>40.769592933042503</v>
      </c>
      <c r="H764">
        <v>-4.5045535400379304</v>
      </c>
      <c r="I764">
        <v>-1.6718746646244</v>
      </c>
      <c r="J764">
        <v>1.7005703258986</v>
      </c>
      <c r="K764">
        <v>40.036211207275798</v>
      </c>
      <c r="L764">
        <v>34.055345225645702</v>
      </c>
      <c r="M764">
        <v>46.128441962884899</v>
      </c>
      <c r="N764">
        <v>0.69611114083468995</v>
      </c>
      <c r="O764">
        <v>13.5467980295566</v>
      </c>
      <c r="P764">
        <v>80.4444444444444</v>
      </c>
      <c r="Q764">
        <v>9.6159524295524004E-2</v>
      </c>
    </row>
    <row r="765" spans="1:17" x14ac:dyDescent="0.3">
      <c r="A765" t="s">
        <v>1672</v>
      </c>
      <c r="B765" t="s">
        <v>1673</v>
      </c>
      <c r="C765" t="s">
        <v>10309</v>
      </c>
      <c r="D765" t="s">
        <v>1674</v>
      </c>
      <c r="E765">
        <v>5168.879891351</v>
      </c>
      <c r="F765">
        <v>60.83</v>
      </c>
      <c r="G765">
        <v>-7.6700479835650199</v>
      </c>
      <c r="H765">
        <v>0.61605164116296796</v>
      </c>
      <c r="I765">
        <v>2.3477122825115999</v>
      </c>
      <c r="J765">
        <v>-1.1666254569589101</v>
      </c>
      <c r="K765">
        <v>60.0962298161474</v>
      </c>
      <c r="L765">
        <v>57.4267658043536</v>
      </c>
      <c r="M765">
        <v>56.425916595309197</v>
      </c>
      <c r="N765">
        <v>1.0145833666024699</v>
      </c>
      <c r="O765">
        <v>6.5263850073976597</v>
      </c>
      <c r="P765">
        <v>27.259414225941399</v>
      </c>
      <c r="Q765">
        <v>-3.0196124243903E-2</v>
      </c>
    </row>
    <row r="766" spans="1:17" x14ac:dyDescent="0.3">
      <c r="A766" t="s">
        <v>1675</v>
      </c>
      <c r="B766" t="s">
        <v>1676</v>
      </c>
      <c r="C766" t="s">
        <v>10309</v>
      </c>
      <c r="D766" t="s">
        <v>1467</v>
      </c>
      <c r="E766">
        <v>5159.6266859739999</v>
      </c>
      <c r="F766">
        <v>95.14</v>
      </c>
      <c r="G766">
        <v>37.093638340679298</v>
      </c>
      <c r="H766">
        <v>25.847851484485901</v>
      </c>
      <c r="I766">
        <v>-1.91247438514795</v>
      </c>
      <c r="J766">
        <v>3.0339983493449099</v>
      </c>
      <c r="K766">
        <v>84.971991117086901</v>
      </c>
      <c r="L766">
        <v>74.416555299024196</v>
      </c>
      <c r="M766">
        <v>56.598623916457598</v>
      </c>
      <c r="N766">
        <v>1.79395651608713</v>
      </c>
      <c r="O766">
        <v>8.5242800084086507</v>
      </c>
      <c r="P766">
        <v>121.771561771561</v>
      </c>
      <c r="Q766">
        <v>0.19088485703410399</v>
      </c>
    </row>
    <row r="767" spans="1:17" x14ac:dyDescent="0.3">
      <c r="A767" t="s">
        <v>1677</v>
      </c>
      <c r="B767" t="s">
        <v>1678</v>
      </c>
      <c r="C767" t="s">
        <v>10309</v>
      </c>
      <c r="D767" t="s">
        <v>386</v>
      </c>
      <c r="E767">
        <v>5144.1420731999997</v>
      </c>
      <c r="F767">
        <v>413.4</v>
      </c>
      <c r="G767">
        <v>211.27046654981601</v>
      </c>
      <c r="H767">
        <v>9.6070566521073495</v>
      </c>
      <c r="I767">
        <v>120.70008734544901</v>
      </c>
      <c r="J767">
        <v>14.207722820568801</v>
      </c>
      <c r="K767">
        <v>318.32330198598402</v>
      </c>
      <c r="L767">
        <v>225.63721999818199</v>
      </c>
      <c r="M767">
        <v>75.807144690096095</v>
      </c>
      <c r="N767">
        <v>0.70138905397491103</v>
      </c>
      <c r="O767">
        <v>8.2970488630865908</v>
      </c>
      <c r="P767">
        <v>264.245120930437</v>
      </c>
      <c r="Q767">
        <v>0.19453646510068501</v>
      </c>
    </row>
    <row r="768" spans="1:17" x14ac:dyDescent="0.3">
      <c r="A768" t="s">
        <v>1679</v>
      </c>
      <c r="B768" t="s">
        <v>1680</v>
      </c>
      <c r="C768" t="s">
        <v>10309</v>
      </c>
      <c r="D768" t="s">
        <v>1523</v>
      </c>
      <c r="E768">
        <v>5113.7276475600002</v>
      </c>
      <c r="F768">
        <v>428.4</v>
      </c>
      <c r="G768">
        <v>-7.5004532024380302</v>
      </c>
      <c r="H768">
        <v>15.745287712646199</v>
      </c>
      <c r="I768">
        <v>-2.51675878860752</v>
      </c>
      <c r="J768">
        <v>2.8122302466215499</v>
      </c>
      <c r="K768">
        <v>380.11011044409298</v>
      </c>
      <c r="L768">
        <v>358.46942546615998</v>
      </c>
      <c r="M768">
        <v>65.841036894178998</v>
      </c>
      <c r="N768">
        <v>1.16209266186783</v>
      </c>
      <c r="O768">
        <v>4.2950513538748902</v>
      </c>
      <c r="P768">
        <v>50.184049079754601</v>
      </c>
      <c r="Q768">
        <v>8.8240750338868995E-2</v>
      </c>
    </row>
    <row r="769" spans="1:17" x14ac:dyDescent="0.3">
      <c r="A769" t="s">
        <v>1681</v>
      </c>
      <c r="B769" t="s">
        <v>1682</v>
      </c>
      <c r="C769" t="s">
        <v>10304</v>
      </c>
      <c r="D769" t="s">
        <v>328</v>
      </c>
      <c r="E769">
        <v>5101.9615193400005</v>
      </c>
      <c r="F769">
        <v>1876.35</v>
      </c>
      <c r="G769">
        <v>21.670942654264799</v>
      </c>
      <c r="H769">
        <v>-14.339917170770001</v>
      </c>
      <c r="I769">
        <v>49.1304089083458</v>
      </c>
      <c r="J769">
        <v>0.313125155186254</v>
      </c>
      <c r="K769">
        <v>1882.6366529823299</v>
      </c>
      <c r="L769">
        <v>1522.1995328697501</v>
      </c>
      <c r="M769">
        <v>41.019133560464297</v>
      </c>
      <c r="N769">
        <v>0.20991398562949201</v>
      </c>
      <c r="O769">
        <v>20.928931169557899</v>
      </c>
      <c r="P769">
        <v>97.230251747516604</v>
      </c>
      <c r="Q769">
        <v>-3.0618682077987E-2</v>
      </c>
    </row>
    <row r="770" spans="1:17" x14ac:dyDescent="0.3">
      <c r="A770" t="s">
        <v>1683</v>
      </c>
      <c r="B770" t="s">
        <v>1684</v>
      </c>
      <c r="C770" t="s">
        <v>10295</v>
      </c>
      <c r="D770" t="s">
        <v>412</v>
      </c>
      <c r="E770">
        <v>5099.7471605849996</v>
      </c>
      <c r="F770">
        <v>281.05</v>
      </c>
      <c r="G770">
        <v>-26.681027682175898</v>
      </c>
      <c r="H770">
        <v>-5.7415732054767403</v>
      </c>
      <c r="I770">
        <v>-27.030398171296</v>
      </c>
      <c r="J770">
        <v>-3.1378998587774798</v>
      </c>
      <c r="K770">
        <v>287.48804715243602</v>
      </c>
      <c r="L770">
        <v>292.23492619595999</v>
      </c>
      <c r="M770">
        <v>50.650246807073302</v>
      </c>
      <c r="N770">
        <v>1.27719750780046</v>
      </c>
      <c r="O770">
        <v>38.035936666073603</v>
      </c>
      <c r="P770">
        <v>6.0099327340164601</v>
      </c>
      <c r="Q770">
        <v>-8.1187020858310005E-3</v>
      </c>
    </row>
    <row r="771" spans="1:17" x14ac:dyDescent="0.3">
      <c r="A771" t="s">
        <v>1685</v>
      </c>
      <c r="B771" t="s">
        <v>1686</v>
      </c>
      <c r="C771" t="s">
        <v>10309</v>
      </c>
      <c r="D771" t="s">
        <v>364</v>
      </c>
      <c r="E771">
        <v>5084.3949554999999</v>
      </c>
      <c r="F771">
        <v>853.1</v>
      </c>
      <c r="G771">
        <v>95.267766968494001</v>
      </c>
      <c r="H771">
        <v>22.448793506397301</v>
      </c>
      <c r="I771">
        <v>95.9743231574476</v>
      </c>
      <c r="J771">
        <v>1.9977820209624999</v>
      </c>
      <c r="K771">
        <v>711.33243669977696</v>
      </c>
      <c r="L771">
        <v>550.95596378143</v>
      </c>
      <c r="M771">
        <v>71.178032931366602</v>
      </c>
      <c r="N771">
        <v>1.6332306822334599</v>
      </c>
      <c r="O771">
        <v>6.75770718555854</v>
      </c>
      <c r="P771">
        <v>182.90499088044999</v>
      </c>
      <c r="Q771">
        <v>0.170511092210028</v>
      </c>
    </row>
    <row r="772" spans="1:17" x14ac:dyDescent="0.3">
      <c r="A772" t="s">
        <v>1687</v>
      </c>
      <c r="B772" t="s">
        <v>1688</v>
      </c>
      <c r="C772" t="s">
        <v>10296</v>
      </c>
      <c r="D772" t="s">
        <v>940</v>
      </c>
      <c r="E772">
        <v>5053.124976305</v>
      </c>
      <c r="F772">
        <v>588.54999999999995</v>
      </c>
      <c r="G772">
        <v>77.4902692275124</v>
      </c>
      <c r="H772">
        <v>33.080339410878103</v>
      </c>
      <c r="I772">
        <v>85.308018009384995</v>
      </c>
      <c r="J772">
        <v>19.404689585116898</v>
      </c>
      <c r="K772">
        <v>437.84481222692102</v>
      </c>
      <c r="L772">
        <v>339.13373363846398</v>
      </c>
      <c r="M772">
        <v>75.593888365340902</v>
      </c>
      <c r="N772">
        <v>1.4126458269625199</v>
      </c>
      <c r="O772">
        <v>4.2902047404638397</v>
      </c>
      <c r="P772">
        <v>172.72937905468001</v>
      </c>
      <c r="Q772">
        <v>9.0261154721017006E-2</v>
      </c>
    </row>
    <row r="773" spans="1:17" x14ac:dyDescent="0.3">
      <c r="A773" t="s">
        <v>1689</v>
      </c>
      <c r="B773" t="s">
        <v>1690</v>
      </c>
      <c r="C773" t="s">
        <v>10297</v>
      </c>
      <c r="D773" t="s">
        <v>121</v>
      </c>
      <c r="E773">
        <v>5044.8545400000003</v>
      </c>
      <c r="F773">
        <v>543.65</v>
      </c>
      <c r="G773">
        <v>86.861309811105002</v>
      </c>
      <c r="H773">
        <v>-7.85174269700215</v>
      </c>
      <c r="I773">
        <v>51.088197202734101</v>
      </c>
      <c r="J773">
        <v>-2.5340776501634701</v>
      </c>
      <c r="K773">
        <v>535.16386463241497</v>
      </c>
      <c r="L773">
        <v>411.68482339357001</v>
      </c>
      <c r="M773">
        <v>42.980530453238799</v>
      </c>
      <c r="N773">
        <v>0.13405338825973001</v>
      </c>
      <c r="O773">
        <v>33.790122321346402</v>
      </c>
      <c r="P773">
        <v>159.74677496416601</v>
      </c>
      <c r="Q773">
        <v>8.0004063365422998E-2</v>
      </c>
    </row>
    <row r="774" spans="1:17" x14ac:dyDescent="0.3">
      <c r="A774" t="s">
        <v>1691</v>
      </c>
      <c r="B774" t="s">
        <v>1692</v>
      </c>
      <c r="C774" t="s">
        <v>10309</v>
      </c>
      <c r="D774" t="s">
        <v>253</v>
      </c>
      <c r="E774">
        <v>5043.9834555999996</v>
      </c>
      <c r="F774">
        <v>1422.25</v>
      </c>
      <c r="G774">
        <v>112.844725664859</v>
      </c>
      <c r="H774">
        <v>17.776544368710901</v>
      </c>
      <c r="I774">
        <v>78.220992746828699</v>
      </c>
      <c r="J774">
        <v>1.85000302253275</v>
      </c>
      <c r="K774">
        <v>1179.25407095837</v>
      </c>
      <c r="L774">
        <v>900.10366042736905</v>
      </c>
      <c r="M774">
        <v>75.900036621687605</v>
      </c>
      <c r="N774">
        <v>0.890840234451723</v>
      </c>
      <c r="O774">
        <v>1.7402003867111799</v>
      </c>
      <c r="P774">
        <v>162.69855929072699</v>
      </c>
      <c r="Q774">
        <v>0.23769308862750901</v>
      </c>
    </row>
    <row r="775" spans="1:17" x14ac:dyDescent="0.3">
      <c r="A775" t="s">
        <v>1693</v>
      </c>
      <c r="B775" t="s">
        <v>1694</v>
      </c>
      <c r="C775" t="s">
        <v>10305</v>
      </c>
      <c r="D775" t="s">
        <v>1695</v>
      </c>
      <c r="E775">
        <v>5026.239152356</v>
      </c>
      <c r="F775">
        <v>74.31</v>
      </c>
      <c r="G775">
        <v>-11.301895949591801</v>
      </c>
      <c r="H775">
        <v>-0.61333527775048902</v>
      </c>
      <c r="I775">
        <v>16.855253214355301</v>
      </c>
      <c r="J775">
        <v>9.0354003122877007</v>
      </c>
      <c r="K775">
        <v>69.973217319431896</v>
      </c>
      <c r="L775">
        <v>64.006674291614402</v>
      </c>
      <c r="M775">
        <v>70.7622766625461</v>
      </c>
      <c r="N775">
        <v>0.85602442745017804</v>
      </c>
      <c r="O775">
        <v>13.295653344099</v>
      </c>
      <c r="P775">
        <v>70.435779816513701</v>
      </c>
      <c r="Q775">
        <v>8.3678810246807997E-2</v>
      </c>
    </row>
    <row r="776" spans="1:17" x14ac:dyDescent="0.3">
      <c r="A776" t="s">
        <v>1696</v>
      </c>
      <c r="B776" t="s">
        <v>1697</v>
      </c>
      <c r="C776" t="s">
        <v>10301</v>
      </c>
      <c r="D776" t="s">
        <v>193</v>
      </c>
      <c r="E776">
        <v>4987.2412598849996</v>
      </c>
      <c r="F776">
        <v>125.01</v>
      </c>
      <c r="G776">
        <v>-22.697819738966999</v>
      </c>
      <c r="H776">
        <v>-8.0151428117105503</v>
      </c>
      <c r="I776">
        <v>-4.8704021341905301</v>
      </c>
      <c r="J776">
        <v>-1.8137274371152099</v>
      </c>
      <c r="K776">
        <v>128.861793258597</v>
      </c>
      <c r="L776">
        <v>123.932898981672</v>
      </c>
      <c r="M776">
        <v>37.258117566095301</v>
      </c>
      <c r="N776">
        <v>0.53162711892369197</v>
      </c>
      <c r="O776">
        <v>19.718422526197799</v>
      </c>
      <c r="P776">
        <v>22.139716658524598</v>
      </c>
      <c r="Q776">
        <v>2.8900512014444001E-2</v>
      </c>
    </row>
    <row r="777" spans="1:17" x14ac:dyDescent="0.3">
      <c r="A777" t="s">
        <v>1698</v>
      </c>
      <c r="B777" t="s">
        <v>1699</v>
      </c>
      <c r="C777" t="s">
        <v>10306</v>
      </c>
      <c r="D777" t="s">
        <v>402</v>
      </c>
      <c r="E777">
        <v>4984.4469079359997</v>
      </c>
      <c r="F777">
        <v>99.76</v>
      </c>
      <c r="G777">
        <v>-16.196774479525999</v>
      </c>
      <c r="H777">
        <v>-10.510188365383</v>
      </c>
      <c r="I777">
        <v>-21.576362167053698</v>
      </c>
      <c r="J777">
        <v>-2.1985197725116201</v>
      </c>
      <c r="K777">
        <v>104.212482850638</v>
      </c>
      <c r="L777">
        <v>101.192997115522</v>
      </c>
      <c r="M777">
        <v>37.8484949807753</v>
      </c>
      <c r="N777">
        <v>0.68536296682601805</v>
      </c>
      <c r="O777">
        <v>21.842421812349599</v>
      </c>
      <c r="P777">
        <v>23.465346534653399</v>
      </c>
      <c r="Q777">
        <v>1.9780683527692001E-2</v>
      </c>
    </row>
    <row r="778" spans="1:17" x14ac:dyDescent="0.3">
      <c r="A778" t="s">
        <v>1700</v>
      </c>
      <c r="B778" t="s">
        <v>1701</v>
      </c>
      <c r="C778" t="s">
        <v>10305</v>
      </c>
      <c r="D778" t="s">
        <v>89</v>
      </c>
      <c r="E778">
        <v>4961.0027595049996</v>
      </c>
      <c r="F778">
        <v>1272.05</v>
      </c>
      <c r="G778">
        <v>44.351276171135503</v>
      </c>
      <c r="H778">
        <v>0.61933931761748495</v>
      </c>
      <c r="I778">
        <v>58.250995207195103</v>
      </c>
      <c r="J778">
        <v>1.83647384710888</v>
      </c>
      <c r="K778">
        <v>1230.27512313493</v>
      </c>
      <c r="L778">
        <v>962.36645915606096</v>
      </c>
      <c r="M778">
        <v>54.719153183349299</v>
      </c>
      <c r="N778">
        <v>6.0051664147218298E-2</v>
      </c>
      <c r="O778">
        <v>25.2073424786761</v>
      </c>
      <c r="P778">
        <v>108.532786885245</v>
      </c>
      <c r="Q778">
        <v>8.0570812549339996E-2</v>
      </c>
    </row>
    <row r="779" spans="1:17" x14ac:dyDescent="0.3">
      <c r="A779" t="s">
        <v>1702</v>
      </c>
      <c r="B779" t="s">
        <v>1703</v>
      </c>
      <c r="C779" t="s">
        <v>10309</v>
      </c>
      <c r="D779" t="s">
        <v>297</v>
      </c>
      <c r="E779">
        <v>4958.530753125</v>
      </c>
      <c r="F779">
        <v>2819.65</v>
      </c>
      <c r="G779">
        <v>122.691096590252</v>
      </c>
      <c r="H779">
        <v>2.2867488914295699</v>
      </c>
      <c r="I779">
        <v>75.371561818875605</v>
      </c>
      <c r="J779">
        <v>4.3690749402080096</v>
      </c>
      <c r="K779">
        <v>2423.6027451729501</v>
      </c>
      <c r="L779">
        <v>1856.1369823796899</v>
      </c>
      <c r="M779">
        <v>77.115749190027699</v>
      </c>
      <c r="N779">
        <v>0.543937216220169</v>
      </c>
      <c r="O779">
        <v>2.1403365665951299</v>
      </c>
      <c r="P779">
        <v>176.42272437625601</v>
      </c>
      <c r="Q779">
        <v>8.9972831099564998E-2</v>
      </c>
    </row>
    <row r="780" spans="1:17" x14ac:dyDescent="0.3">
      <c r="A780" t="s">
        <v>1704</v>
      </c>
      <c r="B780" t="s">
        <v>1705</v>
      </c>
      <c r="C780" t="s">
        <v>10309</v>
      </c>
      <c r="D780" t="s">
        <v>253</v>
      </c>
      <c r="E780">
        <v>4945.0605630749997</v>
      </c>
      <c r="F780">
        <v>543.15</v>
      </c>
      <c r="G780">
        <v>-2.1238028171700498</v>
      </c>
      <c r="H780">
        <v>2.3277068500735498</v>
      </c>
      <c r="I780">
        <v>15.301403837925299</v>
      </c>
      <c r="J780">
        <v>0.76615392365206203</v>
      </c>
      <c r="K780">
        <v>532.26578169969002</v>
      </c>
      <c r="L780">
        <v>471.86344094218202</v>
      </c>
      <c r="M780">
        <v>52.536413778215902</v>
      </c>
      <c r="N780">
        <v>0.35736424589237897</v>
      </c>
      <c r="O780">
        <v>13.0166620638865</v>
      </c>
      <c r="P780">
        <v>50.833101916134297</v>
      </c>
    </row>
    <row r="781" spans="1:17" x14ac:dyDescent="0.3">
      <c r="A781" t="s">
        <v>1706</v>
      </c>
      <c r="B781" t="s">
        <v>1707</v>
      </c>
      <c r="C781" t="s">
        <v>10297</v>
      </c>
      <c r="D781" t="s">
        <v>258</v>
      </c>
      <c r="E781">
        <v>4935.82404692</v>
      </c>
      <c r="F781">
        <v>255.8</v>
      </c>
      <c r="G781">
        <v>-8.6725376961449108</v>
      </c>
      <c r="H781">
        <v>-4.5642640476788001</v>
      </c>
      <c r="I781">
        <v>1.3433813652741899</v>
      </c>
      <c r="J781">
        <v>6.5365112366158398</v>
      </c>
      <c r="K781">
        <v>242.570721276846</v>
      </c>
      <c r="L781">
        <v>228.82368877386801</v>
      </c>
      <c r="M781">
        <v>69.140706435663404</v>
      </c>
      <c r="N781">
        <v>1.2332530001773301</v>
      </c>
      <c r="O781">
        <v>13.9171227521501</v>
      </c>
      <c r="P781">
        <v>44.519774011299397</v>
      </c>
      <c r="Q781">
        <v>0.17894366792950001</v>
      </c>
    </row>
    <row r="782" spans="1:17" x14ac:dyDescent="0.3">
      <c r="A782" t="s">
        <v>1708</v>
      </c>
      <c r="B782" t="s">
        <v>1709</v>
      </c>
      <c r="C782" t="s">
        <v>10298</v>
      </c>
      <c r="D782" t="s">
        <v>46</v>
      </c>
      <c r="E782">
        <v>4921.0009069649996</v>
      </c>
      <c r="F782">
        <v>711.15</v>
      </c>
      <c r="G782">
        <v>-1.7527320423284301</v>
      </c>
      <c r="H782">
        <v>-6.4284247387888804</v>
      </c>
      <c r="I782">
        <v>-1.6703814219770901</v>
      </c>
      <c r="J782">
        <v>5.2086376999079604</v>
      </c>
      <c r="K782">
        <v>664.57668462948197</v>
      </c>
      <c r="L782">
        <v>606.76710344685296</v>
      </c>
      <c r="M782">
        <v>51.913062542519697</v>
      </c>
      <c r="N782">
        <v>0.60382987827701995</v>
      </c>
      <c r="O782">
        <v>41.889896646277101</v>
      </c>
      <c r="P782">
        <v>66.643233743409397</v>
      </c>
      <c r="Q782">
        <v>0.14079637144249299</v>
      </c>
    </row>
    <row r="783" spans="1:17" x14ac:dyDescent="0.3">
      <c r="A783" t="s">
        <v>1710</v>
      </c>
      <c r="B783" t="s">
        <v>1711</v>
      </c>
      <c r="C783" t="s">
        <v>10304</v>
      </c>
      <c r="D783" t="s">
        <v>885</v>
      </c>
      <c r="E783">
        <v>4920.7952796749996</v>
      </c>
      <c r="F783">
        <v>397.65</v>
      </c>
      <c r="G783">
        <v>109.081928380889</v>
      </c>
      <c r="H783">
        <v>26.883450297706201</v>
      </c>
      <c r="I783">
        <v>30.2399630990652</v>
      </c>
      <c r="J783">
        <v>5.2931429079974004</v>
      </c>
      <c r="K783">
        <v>341.35570853332598</v>
      </c>
      <c r="L783">
        <v>273.08325531576702</v>
      </c>
      <c r="M783">
        <v>66.592469079957894</v>
      </c>
      <c r="N783">
        <v>1.07505459825576</v>
      </c>
      <c r="O783">
        <v>3.5961272475795298</v>
      </c>
      <c r="P783">
        <v>167.14813570708699</v>
      </c>
      <c r="Q783">
        <v>9.0065124217143994E-2</v>
      </c>
    </row>
    <row r="784" spans="1:17" x14ac:dyDescent="0.3">
      <c r="A784" t="s">
        <v>1712</v>
      </c>
      <c r="B784" t="s">
        <v>1713</v>
      </c>
      <c r="C784" t="s">
        <v>10309</v>
      </c>
      <c r="D784" t="s">
        <v>564</v>
      </c>
      <c r="E784">
        <v>4920.4215979999999</v>
      </c>
      <c r="F784">
        <v>108.52</v>
      </c>
      <c r="G784">
        <v>28.952389094667399</v>
      </c>
      <c r="H784">
        <v>23.989999518212599</v>
      </c>
      <c r="I784">
        <v>-2.4355197232065899</v>
      </c>
      <c r="J784">
        <v>9.9260672773727503</v>
      </c>
      <c r="K784">
        <v>91.585197377995698</v>
      </c>
      <c r="L784">
        <v>83.005818130084094</v>
      </c>
      <c r="M784">
        <v>82.208931802990605</v>
      </c>
      <c r="N784">
        <v>2.2653300630739901</v>
      </c>
      <c r="O784">
        <v>2.74603759675635</v>
      </c>
      <c r="P784">
        <v>93.612845673505802</v>
      </c>
      <c r="Q784">
        <v>0.139496110657818</v>
      </c>
    </row>
    <row r="785" spans="1:17" x14ac:dyDescent="0.3">
      <c r="A785" t="s">
        <v>1714</v>
      </c>
      <c r="B785" t="s">
        <v>1715</v>
      </c>
      <c r="C785" t="s">
        <v>10309</v>
      </c>
      <c r="D785" t="s">
        <v>193</v>
      </c>
      <c r="E785">
        <v>4913.8828687499999</v>
      </c>
      <c r="F785">
        <v>753.25</v>
      </c>
      <c r="G785">
        <v>69.664938147399496</v>
      </c>
      <c r="H785">
        <v>8.8637641008491492</v>
      </c>
      <c r="I785">
        <v>12.4634123440108</v>
      </c>
      <c r="J785">
        <v>-2.2399167822323802</v>
      </c>
      <c r="K785">
        <v>685.217373670548</v>
      </c>
      <c r="L785">
        <v>596.17134245636305</v>
      </c>
      <c r="M785">
        <v>66.566473543311503</v>
      </c>
      <c r="N785">
        <v>2.4037103670333502</v>
      </c>
      <c r="O785">
        <v>4.4805841354132099</v>
      </c>
      <c r="P785">
        <v>114.81534293455</v>
      </c>
      <c r="Q785">
        <v>9.0327533723157993E-2</v>
      </c>
    </row>
    <row r="786" spans="1:17" x14ac:dyDescent="0.3">
      <c r="A786" t="s">
        <v>1716</v>
      </c>
      <c r="B786" t="s">
        <v>1717</v>
      </c>
      <c r="C786" t="s">
        <v>10302</v>
      </c>
      <c r="D786" t="s">
        <v>136</v>
      </c>
      <c r="E786">
        <v>4871.1000000000004</v>
      </c>
      <c r="F786">
        <v>8118.5</v>
      </c>
      <c r="G786">
        <v>43.870691528509099</v>
      </c>
      <c r="H786">
        <v>-2.6160648229154</v>
      </c>
      <c r="I786">
        <v>7.3648145179671003</v>
      </c>
      <c r="J786">
        <v>1.13059274182549</v>
      </c>
      <c r="K786">
        <v>7263.33721878908</v>
      </c>
      <c r="L786">
        <v>6546.9461582651902</v>
      </c>
      <c r="M786">
        <v>71.565842001740293</v>
      </c>
      <c r="N786">
        <v>1.3260456307744599</v>
      </c>
      <c r="O786">
        <v>6.7561741701053197</v>
      </c>
      <c r="P786">
        <v>80.611790878754107</v>
      </c>
      <c r="Q786">
        <v>0.101674759006495</v>
      </c>
    </row>
    <row r="787" spans="1:17" x14ac:dyDescent="0.3">
      <c r="A787" t="s">
        <v>1718</v>
      </c>
      <c r="B787" t="s">
        <v>1719</v>
      </c>
      <c r="C787" t="s">
        <v>10309</v>
      </c>
      <c r="D787" t="s">
        <v>628</v>
      </c>
      <c r="E787">
        <v>4844.1640839000002</v>
      </c>
      <c r="F787">
        <v>1914.1</v>
      </c>
      <c r="G787">
        <v>57.553488224799302</v>
      </c>
      <c r="H787">
        <v>23.443268495834399</v>
      </c>
      <c r="I787">
        <v>62.042148946807401</v>
      </c>
      <c r="J787">
        <v>7.8844006107060798</v>
      </c>
      <c r="K787">
        <v>1558.4717961122401</v>
      </c>
      <c r="L787">
        <v>1235.9059358566799</v>
      </c>
      <c r="M787">
        <v>69.783618706877206</v>
      </c>
      <c r="N787">
        <v>1.2811082356523</v>
      </c>
      <c r="O787">
        <v>7.0738205945352899</v>
      </c>
      <c r="P787">
        <v>135.97361770326</v>
      </c>
      <c r="Q787">
        <v>0.16008803498461799</v>
      </c>
    </row>
    <row r="788" spans="1:17" x14ac:dyDescent="0.3">
      <c r="A788" t="s">
        <v>1720</v>
      </c>
      <c r="B788" t="s">
        <v>1721</v>
      </c>
      <c r="C788" t="s">
        <v>10309</v>
      </c>
      <c r="D788" t="s">
        <v>133</v>
      </c>
      <c r="E788">
        <v>4840.3104860000003</v>
      </c>
      <c r="F788">
        <v>6346.45</v>
      </c>
      <c r="G788">
        <v>268.47120498034297</v>
      </c>
      <c r="H788">
        <v>1.81610338757127</v>
      </c>
      <c r="I788">
        <v>45.399902110021003</v>
      </c>
      <c r="J788">
        <v>-2.4669364292727298</v>
      </c>
      <c r="K788">
        <v>6020.8671487240399</v>
      </c>
      <c r="L788">
        <v>4594.5632259234899</v>
      </c>
      <c r="M788">
        <v>58.750757841198499</v>
      </c>
      <c r="N788">
        <v>0.76843355575264605</v>
      </c>
      <c r="O788">
        <v>11.1172387712815</v>
      </c>
      <c r="P788">
        <v>357.220561218976</v>
      </c>
      <c r="Q788">
        <v>0.32092644471488802</v>
      </c>
    </row>
    <row r="789" spans="1:17" x14ac:dyDescent="0.3">
      <c r="A789" t="s">
        <v>1722</v>
      </c>
      <c r="B789" t="s">
        <v>1723</v>
      </c>
      <c r="C789" t="s">
        <v>10308</v>
      </c>
      <c r="D789" t="s">
        <v>297</v>
      </c>
      <c r="E789">
        <v>4831.9286879499996</v>
      </c>
      <c r="F789">
        <v>289.89999999999998</v>
      </c>
      <c r="G789">
        <v>3.1325156302113202</v>
      </c>
      <c r="H789">
        <v>-5.3818026159943502</v>
      </c>
      <c r="I789">
        <v>-6.8474056398880601</v>
      </c>
      <c r="J789">
        <v>-1.74772374162551</v>
      </c>
      <c r="K789">
        <v>290.48166892250401</v>
      </c>
      <c r="L789">
        <v>269.37863696885898</v>
      </c>
      <c r="M789">
        <v>46.597188732453098</v>
      </c>
      <c r="N789">
        <v>0.43277445564268002</v>
      </c>
      <c r="O789">
        <v>15.902035184546399</v>
      </c>
      <c r="P789">
        <v>37.850689491202999</v>
      </c>
      <c r="Q789">
        <v>-2.9992204591923002E-2</v>
      </c>
    </row>
    <row r="790" spans="1:17" x14ac:dyDescent="0.3">
      <c r="A790" t="s">
        <v>1724</v>
      </c>
      <c r="B790" t="s">
        <v>1725</v>
      </c>
      <c r="C790" t="s">
        <v>10309</v>
      </c>
      <c r="D790" t="s">
        <v>473</v>
      </c>
      <c r="E790">
        <v>4819.1606312849999</v>
      </c>
      <c r="F790">
        <v>1051.05</v>
      </c>
      <c r="G790">
        <v>174.61292896405101</v>
      </c>
      <c r="H790">
        <v>15.0395279355446</v>
      </c>
      <c r="I790">
        <v>43.9446823825431</v>
      </c>
      <c r="J790">
        <v>5.1405747135850399</v>
      </c>
      <c r="K790">
        <v>866.94499624985997</v>
      </c>
      <c r="L790">
        <v>677.78580374054604</v>
      </c>
      <c r="M790">
        <v>71.427470701079201</v>
      </c>
      <c r="N790">
        <v>0.69845896382019301</v>
      </c>
      <c r="O790">
        <v>2.7876885019742099</v>
      </c>
      <c r="P790">
        <v>209.10962429233101</v>
      </c>
      <c r="Q790">
        <v>0.17227753132625701</v>
      </c>
    </row>
    <row r="791" spans="1:17" x14ac:dyDescent="0.3">
      <c r="A791" t="s">
        <v>1726</v>
      </c>
      <c r="B791" t="s">
        <v>1727</v>
      </c>
      <c r="C791" t="s">
        <v>10309</v>
      </c>
      <c r="D791" t="s">
        <v>283</v>
      </c>
      <c r="E791">
        <v>4790.06614352</v>
      </c>
      <c r="F791">
        <v>904.6</v>
      </c>
      <c r="G791">
        <v>38.026241208829298</v>
      </c>
      <c r="H791">
        <v>15.072981069709099</v>
      </c>
      <c r="I791">
        <v>30.291053409722899</v>
      </c>
      <c r="J791">
        <v>0.71046111305431203</v>
      </c>
      <c r="K791">
        <v>760.13540227203396</v>
      </c>
      <c r="L791">
        <v>660.87659378476906</v>
      </c>
      <c r="M791">
        <v>76.510341921354694</v>
      </c>
      <c r="N791">
        <v>1.0444819819248701</v>
      </c>
      <c r="O791">
        <v>2.9571081140835598</v>
      </c>
      <c r="P791">
        <v>78.492501973164906</v>
      </c>
      <c r="Q791">
        <v>-7.4031997346968997E-2</v>
      </c>
    </row>
    <row r="792" spans="1:17" x14ac:dyDescent="0.3">
      <c r="A792" t="s">
        <v>1728</v>
      </c>
      <c r="B792" t="s">
        <v>1729</v>
      </c>
      <c r="C792" t="s">
        <v>10309</v>
      </c>
      <c r="D792" t="s">
        <v>127</v>
      </c>
      <c r="E792">
        <v>4787.9923411640002</v>
      </c>
      <c r="F792">
        <v>49.31</v>
      </c>
      <c r="G792">
        <v>29.2458737679572</v>
      </c>
      <c r="H792">
        <v>0.120174813044649</v>
      </c>
      <c r="I792">
        <v>-27.3753185596569</v>
      </c>
      <c r="J792">
        <v>1.81642532899034</v>
      </c>
      <c r="K792">
        <v>47.679329784046899</v>
      </c>
      <c r="L792">
        <v>46.197790348589898</v>
      </c>
      <c r="M792">
        <v>65.759732411850294</v>
      </c>
      <c r="N792">
        <v>0.74018257250736197</v>
      </c>
      <c r="O792">
        <v>32.630298113972799</v>
      </c>
      <c r="P792">
        <v>67.436332767402305</v>
      </c>
      <c r="Q792">
        <v>6.8257067382340997E-2</v>
      </c>
    </row>
    <row r="793" spans="1:17" x14ac:dyDescent="0.3">
      <c r="A793" t="s">
        <v>1730</v>
      </c>
      <c r="B793" t="s">
        <v>1731</v>
      </c>
      <c r="C793" t="s">
        <v>10301</v>
      </c>
      <c r="D793" t="s">
        <v>193</v>
      </c>
      <c r="E793">
        <v>4776.3730402499996</v>
      </c>
      <c r="F793">
        <v>667.85</v>
      </c>
      <c r="G793">
        <v>-0.54067100993297801</v>
      </c>
      <c r="H793">
        <v>-4.3524680530310702</v>
      </c>
      <c r="I793">
        <v>-12.2802103111036</v>
      </c>
      <c r="J793">
        <v>-2.4586869073685498</v>
      </c>
      <c r="K793">
        <v>673.88468468713302</v>
      </c>
      <c r="L793">
        <v>608.75684872921295</v>
      </c>
      <c r="M793">
        <v>45.192877960705502</v>
      </c>
      <c r="N793">
        <v>0.488968417285497</v>
      </c>
      <c r="O793">
        <v>19.660103316613</v>
      </c>
      <c r="P793">
        <v>62.592818015824697</v>
      </c>
      <c r="Q793">
        <v>0.12095366025825501</v>
      </c>
    </row>
    <row r="794" spans="1:17" x14ac:dyDescent="0.3">
      <c r="A794" t="s">
        <v>1732</v>
      </c>
      <c r="B794" t="s">
        <v>1733</v>
      </c>
      <c r="C794" t="s">
        <v>10309</v>
      </c>
      <c r="D794" t="s">
        <v>193</v>
      </c>
      <c r="E794">
        <v>4771.3424773349998</v>
      </c>
      <c r="F794">
        <v>621.95000000000005</v>
      </c>
      <c r="G794">
        <v>8.1931184288949996</v>
      </c>
      <c r="H794">
        <v>-5.5891146161562597</v>
      </c>
      <c r="I794">
        <v>8.0742268106295398</v>
      </c>
      <c r="J794">
        <v>2.0454044608592499</v>
      </c>
      <c r="K794">
        <v>603.89646577841199</v>
      </c>
      <c r="L794">
        <v>552.41044124110601</v>
      </c>
      <c r="M794">
        <v>68.388579394271204</v>
      </c>
      <c r="N794">
        <v>0.49348736630885798</v>
      </c>
      <c r="O794">
        <v>13.0315941795964</v>
      </c>
      <c r="P794">
        <v>55.003115264797501</v>
      </c>
      <c r="Q794">
        <v>0.14421478060064299</v>
      </c>
    </row>
    <row r="795" spans="1:17" x14ac:dyDescent="0.3">
      <c r="A795" t="s">
        <v>1734</v>
      </c>
      <c r="B795" t="s">
        <v>1735</v>
      </c>
      <c r="C795" t="s">
        <v>10309</v>
      </c>
      <c r="D795" t="s">
        <v>46</v>
      </c>
      <c r="E795">
        <v>4768.43039709</v>
      </c>
      <c r="F795">
        <v>858.7</v>
      </c>
      <c r="G795">
        <v>176.96949625986099</v>
      </c>
      <c r="H795">
        <v>5.9217693301303997</v>
      </c>
      <c r="I795">
        <v>56.428504151713597</v>
      </c>
      <c r="J795">
        <v>-5.8139185714113903</v>
      </c>
      <c r="K795">
        <v>739.66720142864904</v>
      </c>
      <c r="L795">
        <v>539.80874957862102</v>
      </c>
      <c r="M795">
        <v>56.897653484700903</v>
      </c>
      <c r="N795">
        <v>0.75299221880206801</v>
      </c>
      <c r="O795">
        <v>8.8855246302550199</v>
      </c>
      <c r="P795">
        <v>248.356997971602</v>
      </c>
    </row>
    <row r="796" spans="1:17" x14ac:dyDescent="0.3">
      <c r="A796" t="s">
        <v>1736</v>
      </c>
      <c r="B796" t="s">
        <v>1737</v>
      </c>
      <c r="C796" t="s">
        <v>10309</v>
      </c>
      <c r="D796" t="s">
        <v>133</v>
      </c>
      <c r="E796">
        <v>4754.4441143499998</v>
      </c>
      <c r="F796">
        <v>393.5</v>
      </c>
      <c r="G796">
        <v>45.109119363752598</v>
      </c>
      <c r="H796">
        <v>-9.9158196967720702</v>
      </c>
      <c r="I796">
        <v>61.870427526595599</v>
      </c>
      <c r="J796">
        <v>-2.0432328758934699</v>
      </c>
      <c r="K796">
        <v>402.27660080452699</v>
      </c>
      <c r="M796">
        <v>38.026967659470003</v>
      </c>
      <c r="N796">
        <v>9.3132017649325993E-2</v>
      </c>
      <c r="O796">
        <v>34.688691232528498</v>
      </c>
      <c r="P796">
        <v>132.290436835891</v>
      </c>
    </row>
    <row r="797" spans="1:17" x14ac:dyDescent="0.3">
      <c r="A797" t="s">
        <v>1738</v>
      </c>
      <c r="B797" t="s">
        <v>1739</v>
      </c>
      <c r="C797" t="s">
        <v>10309</v>
      </c>
      <c r="D797" t="s">
        <v>294</v>
      </c>
      <c r="E797">
        <v>4751.106624</v>
      </c>
      <c r="F797">
        <v>217.8</v>
      </c>
      <c r="G797">
        <v>150.783751769443</v>
      </c>
      <c r="H797">
        <v>-14.356323549040599</v>
      </c>
      <c r="I797">
        <v>248.67659704242499</v>
      </c>
      <c r="J797">
        <v>-6.2053429790374999</v>
      </c>
      <c r="K797">
        <v>205.72808227562899</v>
      </c>
      <c r="L797">
        <v>128.05447478080799</v>
      </c>
      <c r="M797">
        <v>41.184523327092798</v>
      </c>
      <c r="N797">
        <v>0.133620536988375</v>
      </c>
      <c r="O797">
        <v>19.834710743801601</v>
      </c>
      <c r="P797">
        <v>372.65625</v>
      </c>
      <c r="Q797">
        <v>0.22466003554251501</v>
      </c>
    </row>
    <row r="798" spans="1:17" x14ac:dyDescent="0.3">
      <c r="A798" t="s">
        <v>1740</v>
      </c>
      <c r="B798" t="s">
        <v>1741</v>
      </c>
      <c r="C798" t="s">
        <v>10303</v>
      </c>
      <c r="D798" t="s">
        <v>1467</v>
      </c>
      <c r="E798">
        <v>4750.4615964300001</v>
      </c>
      <c r="F798">
        <v>839.7</v>
      </c>
      <c r="G798">
        <v>1.5076009920685201</v>
      </c>
      <c r="H798">
        <v>-7.69351590088782</v>
      </c>
      <c r="I798">
        <v>-25.1950343133309</v>
      </c>
      <c r="J798">
        <v>4.1469596938198201</v>
      </c>
      <c r="K798">
        <v>859.93795367196697</v>
      </c>
      <c r="L798">
        <v>850.62144980291498</v>
      </c>
      <c r="M798">
        <v>60.707119461606503</v>
      </c>
      <c r="N798">
        <v>0.92391260452777602</v>
      </c>
      <c r="O798">
        <v>31.701798261283699</v>
      </c>
      <c r="P798">
        <v>39.589394065331199</v>
      </c>
      <c r="Q798">
        <v>0.14589605214453599</v>
      </c>
    </row>
    <row r="799" spans="1:17" x14ac:dyDescent="0.3">
      <c r="A799" t="s">
        <v>1742</v>
      </c>
      <c r="B799" t="s">
        <v>1743</v>
      </c>
      <c r="C799" t="s">
        <v>10304</v>
      </c>
      <c r="D799" t="s">
        <v>885</v>
      </c>
      <c r="E799">
        <v>4749.9721453250004</v>
      </c>
      <c r="F799">
        <v>387.35</v>
      </c>
      <c r="G799">
        <v>-25.818105376244802</v>
      </c>
      <c r="H799">
        <v>19.481004344891002</v>
      </c>
      <c r="I799">
        <v>-15.0064545627428</v>
      </c>
      <c r="J799">
        <v>5.2615653402024103</v>
      </c>
      <c r="K799">
        <v>342.29355506365198</v>
      </c>
      <c r="L799">
        <v>339.28427848583499</v>
      </c>
      <c r="M799">
        <v>77.861653334419202</v>
      </c>
      <c r="N799">
        <v>0.72356978194711796</v>
      </c>
      <c r="O799">
        <v>16.148186394733401</v>
      </c>
      <c r="P799">
        <v>44.560552341854802</v>
      </c>
      <c r="Q799">
        <v>3.1043155721306E-2</v>
      </c>
    </row>
    <row r="800" spans="1:17" x14ac:dyDescent="0.3">
      <c r="A800" t="s">
        <v>1744</v>
      </c>
      <c r="B800" t="s">
        <v>1745</v>
      </c>
      <c r="C800" t="s">
        <v>10309</v>
      </c>
      <c r="D800" t="s">
        <v>210</v>
      </c>
      <c r="E800">
        <v>4743.0044428450001</v>
      </c>
      <c r="F800">
        <v>432.9</v>
      </c>
      <c r="G800">
        <v>81.034664236015999</v>
      </c>
      <c r="H800">
        <v>25.8649782172632</v>
      </c>
      <c r="I800">
        <v>5.3831582778281</v>
      </c>
      <c r="J800">
        <v>7.2837334675085597</v>
      </c>
      <c r="K800">
        <v>386.057907602385</v>
      </c>
      <c r="L800">
        <v>314.21416099027601</v>
      </c>
      <c r="M800">
        <v>55.055741437334099</v>
      </c>
      <c r="N800">
        <v>0.82893505150048097</v>
      </c>
      <c r="O800">
        <v>6.9531069531069498</v>
      </c>
      <c r="P800">
        <v>136.26138299855299</v>
      </c>
      <c r="Q800">
        <v>0.16948874513443901</v>
      </c>
    </row>
    <row r="801" spans="1:17" x14ac:dyDescent="0.3">
      <c r="A801" t="s">
        <v>1746</v>
      </c>
      <c r="B801" t="s">
        <v>1747</v>
      </c>
      <c r="C801" t="s">
        <v>10309</v>
      </c>
      <c r="D801" t="s">
        <v>1748</v>
      </c>
      <c r="E801">
        <v>4733.7317091839996</v>
      </c>
      <c r="F801">
        <v>157.84</v>
      </c>
      <c r="G801">
        <v>48.229862997074903</v>
      </c>
      <c r="H801">
        <v>5.2148603108756104</v>
      </c>
      <c r="I801">
        <v>19.581321263952798</v>
      </c>
      <c r="J801">
        <v>6.3485750655347504</v>
      </c>
      <c r="K801">
        <v>133.93788248103201</v>
      </c>
      <c r="L801">
        <v>115.879174698613</v>
      </c>
      <c r="M801">
        <v>78.5400855240228</v>
      </c>
      <c r="N801">
        <v>0.33267548468517899</v>
      </c>
      <c r="O801">
        <v>0.10136847440445</v>
      </c>
      <c r="P801">
        <v>99.292929292929301</v>
      </c>
      <c r="Q801">
        <v>7.1052904182758003E-2</v>
      </c>
    </row>
    <row r="802" spans="1:17" x14ac:dyDescent="0.3">
      <c r="A802" t="s">
        <v>1749</v>
      </c>
      <c r="B802" t="s">
        <v>1750</v>
      </c>
      <c r="C802" t="s">
        <v>10310</v>
      </c>
      <c r="D802" t="s">
        <v>113</v>
      </c>
      <c r="E802">
        <v>4714.5760342200001</v>
      </c>
      <c r="F802">
        <v>275.7</v>
      </c>
      <c r="G802">
        <v>51.146241130884199</v>
      </c>
      <c r="H802">
        <v>-5.7941800907034002</v>
      </c>
      <c r="I802">
        <v>-6.0101588924662099</v>
      </c>
      <c r="J802">
        <v>1.68812247666861</v>
      </c>
      <c r="K802">
        <v>274.91072856443702</v>
      </c>
      <c r="L802">
        <v>245.031917931198</v>
      </c>
      <c r="M802">
        <v>56.139296467719703</v>
      </c>
      <c r="N802">
        <v>0.327113996439932</v>
      </c>
      <c r="O802">
        <v>16.231410953935399</v>
      </c>
      <c r="P802">
        <v>113.06027820710899</v>
      </c>
      <c r="Q802">
        <v>7.9219103765182E-2</v>
      </c>
    </row>
    <row r="803" spans="1:17" x14ac:dyDescent="0.3">
      <c r="A803" t="s">
        <v>1751</v>
      </c>
      <c r="B803" t="s">
        <v>1752</v>
      </c>
      <c r="C803" t="s">
        <v>10309</v>
      </c>
      <c r="D803" t="s">
        <v>1523</v>
      </c>
      <c r="E803">
        <v>4617.7959613499997</v>
      </c>
      <c r="F803">
        <v>8732.9</v>
      </c>
      <c r="G803">
        <v>-1.63492935027187</v>
      </c>
      <c r="H803">
        <v>-3.1262142262346799</v>
      </c>
      <c r="I803">
        <v>10.848738446489801</v>
      </c>
      <c r="J803">
        <v>-1.7154376953870101</v>
      </c>
      <c r="K803">
        <v>8234.0385303152398</v>
      </c>
      <c r="L803">
        <v>7403.4354649145198</v>
      </c>
      <c r="M803">
        <v>60.469362597705903</v>
      </c>
      <c r="N803">
        <v>0.55548298961917397</v>
      </c>
      <c r="O803">
        <v>4.1921927423879701</v>
      </c>
      <c r="P803">
        <v>50.306795982822798</v>
      </c>
      <c r="Q803">
        <v>8.1754489584390001E-3</v>
      </c>
    </row>
    <row r="804" spans="1:17" x14ac:dyDescent="0.3">
      <c r="A804" t="s">
        <v>1753</v>
      </c>
      <c r="B804" t="s">
        <v>1754</v>
      </c>
      <c r="C804" t="s">
        <v>10309</v>
      </c>
      <c r="D804" t="s">
        <v>253</v>
      </c>
      <c r="E804">
        <v>4594.434432</v>
      </c>
      <c r="F804">
        <v>470.4</v>
      </c>
      <c r="G804">
        <v>22.9904924026782</v>
      </c>
      <c r="H804">
        <v>-3.8960806974934301</v>
      </c>
      <c r="I804">
        <v>28.1360863804688</v>
      </c>
      <c r="J804">
        <v>1.0095563225841599</v>
      </c>
      <c r="K804">
        <v>455.71750661153101</v>
      </c>
      <c r="L804">
        <v>389.99856778070199</v>
      </c>
      <c r="M804">
        <v>51.035485611587099</v>
      </c>
      <c r="N804">
        <v>0.62385596985327896</v>
      </c>
      <c r="O804">
        <v>15.433673469387699</v>
      </c>
      <c r="P804">
        <v>70.558375634517702</v>
      </c>
      <c r="Q804">
        <v>0.15141909237776599</v>
      </c>
    </row>
    <row r="805" spans="1:17" x14ac:dyDescent="0.3">
      <c r="A805" t="s">
        <v>1755</v>
      </c>
      <c r="B805" t="s">
        <v>1756</v>
      </c>
      <c r="C805" t="s">
        <v>10305</v>
      </c>
      <c r="D805" t="s">
        <v>127</v>
      </c>
      <c r="E805">
        <v>4592.406537756</v>
      </c>
      <c r="F805">
        <v>239.64</v>
      </c>
      <c r="G805">
        <v>-8.6506484285760195</v>
      </c>
      <c r="H805">
        <v>7.7763175666513096</v>
      </c>
      <c r="I805">
        <v>-20.888103429001301</v>
      </c>
      <c r="J805">
        <v>5.2852493940649596</v>
      </c>
      <c r="K805">
        <v>217.481542889667</v>
      </c>
      <c r="L805">
        <v>216.95675974071801</v>
      </c>
      <c r="M805">
        <v>79.477911733039605</v>
      </c>
      <c r="N805">
        <v>1.56618947164779</v>
      </c>
      <c r="O805">
        <v>16.007344349858101</v>
      </c>
      <c r="P805">
        <v>43.582983822648202</v>
      </c>
      <c r="Q805">
        <v>7.2451319463557998E-2</v>
      </c>
    </row>
    <row r="806" spans="1:17" x14ac:dyDescent="0.3">
      <c r="A806" t="s">
        <v>1757</v>
      </c>
      <c r="B806" t="s">
        <v>1758</v>
      </c>
      <c r="C806" t="s">
        <v>10306</v>
      </c>
      <c r="D806" t="s">
        <v>402</v>
      </c>
      <c r="E806">
        <v>4588.5972476999996</v>
      </c>
      <c r="F806">
        <v>524.6</v>
      </c>
      <c r="G806">
        <v>-52.897821246705497</v>
      </c>
      <c r="H806">
        <v>-9.5511531612615492</v>
      </c>
      <c r="I806">
        <v>-25.088859309324501</v>
      </c>
      <c r="J806">
        <v>-5.2270482241470102</v>
      </c>
      <c r="K806">
        <v>554.44226785645105</v>
      </c>
      <c r="L806">
        <v>595.901926384847</v>
      </c>
      <c r="M806">
        <v>35.221533972757904</v>
      </c>
      <c r="N806">
        <v>1.1380960609267401</v>
      </c>
      <c r="O806">
        <v>52.306519252763898</v>
      </c>
      <c r="P806">
        <v>2.6112469437652801</v>
      </c>
      <c r="Q806">
        <v>4.2099172888587E-2</v>
      </c>
    </row>
    <row r="807" spans="1:17" x14ac:dyDescent="0.3">
      <c r="A807" t="s">
        <v>1759</v>
      </c>
      <c r="B807" t="s">
        <v>1760</v>
      </c>
      <c r="C807" t="s">
        <v>10309</v>
      </c>
      <c r="D807" t="s">
        <v>294</v>
      </c>
      <c r="E807">
        <v>4586.0361940499997</v>
      </c>
      <c r="F807">
        <v>241.95</v>
      </c>
      <c r="G807">
        <v>131.833785453351</v>
      </c>
      <c r="H807">
        <v>-12.333884062647799</v>
      </c>
      <c r="I807">
        <v>137.278930675021</v>
      </c>
      <c r="J807">
        <v>-5.6345297573108599</v>
      </c>
      <c r="K807">
        <v>242.70271444682101</v>
      </c>
      <c r="L807">
        <v>170.30907822011801</v>
      </c>
      <c r="M807">
        <v>42.501704414761598</v>
      </c>
      <c r="N807">
        <v>0.16955294864836601</v>
      </c>
      <c r="O807">
        <v>35.0692291795825</v>
      </c>
      <c r="P807">
        <v>214.22077922077901</v>
      </c>
      <c r="Q807">
        <v>0.143815901301036</v>
      </c>
    </row>
    <row r="808" spans="1:17" x14ac:dyDescent="0.3">
      <c r="A808" t="s">
        <v>1761</v>
      </c>
      <c r="B808" t="s">
        <v>1762</v>
      </c>
      <c r="C808" t="s">
        <v>10299</v>
      </c>
      <c r="D808" t="s">
        <v>51</v>
      </c>
      <c r="E808">
        <v>4563.3747599999997</v>
      </c>
      <c r="F808">
        <v>567</v>
      </c>
      <c r="G808">
        <v>81.985616137243895</v>
      </c>
      <c r="H808">
        <v>43.606357441809301</v>
      </c>
      <c r="I808">
        <v>47.999333888687303</v>
      </c>
      <c r="J808">
        <v>2.9895574623124599</v>
      </c>
      <c r="K808">
        <v>441.58299500229998</v>
      </c>
      <c r="L808">
        <v>368.91535787265798</v>
      </c>
      <c r="M808">
        <v>81.848707928481005</v>
      </c>
      <c r="N808">
        <v>2.7341141409619101</v>
      </c>
      <c r="O808">
        <v>1.5873015873015801</v>
      </c>
      <c r="P808">
        <v>141.37931034482699</v>
      </c>
      <c r="Q808">
        <v>6.7360358033399998E-4</v>
      </c>
    </row>
    <row r="809" spans="1:17" x14ac:dyDescent="0.3">
      <c r="A809" t="s">
        <v>1763</v>
      </c>
      <c r="B809" t="s">
        <v>1764</v>
      </c>
      <c r="C809" t="s">
        <v>10303</v>
      </c>
      <c r="D809" t="s">
        <v>304</v>
      </c>
      <c r="E809">
        <v>4562.5713548240001</v>
      </c>
      <c r="F809">
        <v>207.34</v>
      </c>
      <c r="G809">
        <v>14.7699210977812</v>
      </c>
      <c r="H809">
        <v>17.173752466846</v>
      </c>
      <c r="I809">
        <v>-22.337579221202901</v>
      </c>
      <c r="J809">
        <v>4.4465281912668502</v>
      </c>
      <c r="K809">
        <v>190.95581381726601</v>
      </c>
      <c r="L809">
        <v>184.86243558778</v>
      </c>
      <c r="M809">
        <v>68.637522026906595</v>
      </c>
      <c r="N809">
        <v>1.1525057707541699</v>
      </c>
      <c r="O809">
        <v>14.714960933732</v>
      </c>
      <c r="P809">
        <v>62.9390962671905</v>
      </c>
    </row>
    <row r="810" spans="1:17" x14ac:dyDescent="0.3">
      <c r="A810" t="s">
        <v>1765</v>
      </c>
      <c r="B810" t="s">
        <v>1766</v>
      </c>
      <c r="C810" t="s">
        <v>10295</v>
      </c>
      <c r="D810" t="s">
        <v>412</v>
      </c>
      <c r="E810">
        <v>4561.1289978570003</v>
      </c>
      <c r="F810">
        <v>122.69</v>
      </c>
      <c r="G810">
        <v>-42.339141469809398</v>
      </c>
      <c r="H810">
        <v>-2.1416860808181499</v>
      </c>
      <c r="I810">
        <v>-16.107511993569801</v>
      </c>
      <c r="J810">
        <v>2.1473426916901901</v>
      </c>
      <c r="K810">
        <v>122.42357485061</v>
      </c>
      <c r="M810">
        <v>64.753900157768399</v>
      </c>
      <c r="N810">
        <v>1.77521021313121</v>
      </c>
      <c r="O810">
        <v>25.1935773086641</v>
      </c>
      <c r="P810">
        <v>12.8183908045977</v>
      </c>
    </row>
    <row r="811" spans="1:17" x14ac:dyDescent="0.3">
      <c r="A811" t="s">
        <v>1767</v>
      </c>
      <c r="B811" t="s">
        <v>1768</v>
      </c>
      <c r="C811" t="s">
        <v>10309</v>
      </c>
      <c r="D811" t="s">
        <v>127</v>
      </c>
      <c r="E811">
        <v>4557.7518757999997</v>
      </c>
      <c r="F811">
        <v>2237.8000000000002</v>
      </c>
      <c r="G811">
        <v>18.473329409243998</v>
      </c>
      <c r="H811">
        <v>-3.4513956326184601</v>
      </c>
      <c r="I811">
        <v>21.393518962065901</v>
      </c>
      <c r="J811">
        <v>9.1182193809326293</v>
      </c>
      <c r="K811">
        <v>2128.9692997873599</v>
      </c>
      <c r="L811">
        <v>1836.64336703771</v>
      </c>
      <c r="M811">
        <v>63.806511271260199</v>
      </c>
      <c r="N811">
        <v>1.00686513807415</v>
      </c>
      <c r="O811">
        <v>6.3991420144784801</v>
      </c>
      <c r="P811">
        <v>86.018287614297506</v>
      </c>
      <c r="Q811">
        <v>0.30516839471652701</v>
      </c>
    </row>
    <row r="812" spans="1:17" x14ac:dyDescent="0.3">
      <c r="A812" t="s">
        <v>1769</v>
      </c>
      <c r="B812" t="s">
        <v>1770</v>
      </c>
      <c r="C812" t="s">
        <v>628</v>
      </c>
      <c r="D812" t="s">
        <v>628</v>
      </c>
      <c r="E812">
        <v>4553.6814752</v>
      </c>
      <c r="F812">
        <v>220.48</v>
      </c>
      <c r="G812">
        <v>32.837204190012997</v>
      </c>
      <c r="H812">
        <v>-7.2658853731931998</v>
      </c>
      <c r="I812">
        <v>10.703541468340999</v>
      </c>
      <c r="J812">
        <v>1.6795971582246101</v>
      </c>
      <c r="K812">
        <v>210.08425281166799</v>
      </c>
      <c r="L812">
        <v>178.58435245757801</v>
      </c>
      <c r="M812">
        <v>57.956329465110301</v>
      </c>
      <c r="N812">
        <v>0.50039751291176304</v>
      </c>
      <c r="O812">
        <v>10.304789550072501</v>
      </c>
      <c r="P812">
        <v>73.811588490342899</v>
      </c>
      <c r="Q812">
        <v>8.9869102826398997E-2</v>
      </c>
    </row>
    <row r="813" spans="1:17" x14ac:dyDescent="0.3">
      <c r="A813" t="s">
        <v>1771</v>
      </c>
      <c r="B813" t="s">
        <v>1772</v>
      </c>
      <c r="C813" t="s">
        <v>10309</v>
      </c>
      <c r="D813" t="s">
        <v>1773</v>
      </c>
      <c r="E813">
        <v>4535.426125</v>
      </c>
      <c r="F813">
        <v>404.75</v>
      </c>
      <c r="G813">
        <v>87.435554442510494</v>
      </c>
      <c r="H813">
        <v>6.5972130283144601</v>
      </c>
      <c r="I813">
        <v>-40.618855451028502</v>
      </c>
      <c r="J813">
        <v>8.5774062117800103</v>
      </c>
      <c r="K813">
        <v>401.51674873379301</v>
      </c>
      <c r="L813">
        <v>404.65079153622202</v>
      </c>
      <c r="M813">
        <v>72.855105988967495</v>
      </c>
      <c r="N813">
        <v>0.74804612333582698</v>
      </c>
      <c r="O813">
        <v>57.751698579369901</v>
      </c>
      <c r="P813">
        <v>117.254196803585</v>
      </c>
      <c r="Q813">
        <v>0.26151875035180699</v>
      </c>
    </row>
    <row r="814" spans="1:17" x14ac:dyDescent="0.3">
      <c r="A814" t="s">
        <v>1774</v>
      </c>
      <c r="B814" t="s">
        <v>1775</v>
      </c>
      <c r="C814" t="s">
        <v>10309</v>
      </c>
      <c r="D814" t="s">
        <v>127</v>
      </c>
      <c r="E814">
        <v>4505.9418158999997</v>
      </c>
      <c r="F814">
        <v>430.5</v>
      </c>
      <c r="G814">
        <v>-12.1313815628246</v>
      </c>
      <c r="K814">
        <v>425.76520424318301</v>
      </c>
      <c r="L814">
        <v>384.46648021701702</v>
      </c>
      <c r="M814">
        <v>38.331602171758398</v>
      </c>
      <c r="N814">
        <v>1</v>
      </c>
      <c r="O814">
        <v>7.2938443670151001</v>
      </c>
      <c r="P814">
        <v>18.939079983423099</v>
      </c>
      <c r="Q814">
        <v>9.3594908740256E-2</v>
      </c>
    </row>
    <row r="815" spans="1:17" x14ac:dyDescent="0.3">
      <c r="A815" t="s">
        <v>1776</v>
      </c>
      <c r="B815" t="s">
        <v>1777</v>
      </c>
      <c r="C815" t="s">
        <v>10309</v>
      </c>
      <c r="D815" t="s">
        <v>931</v>
      </c>
      <c r="E815">
        <v>4503.6497345400003</v>
      </c>
      <c r="F815">
        <v>185.13</v>
      </c>
      <c r="G815">
        <v>84.286986012093806</v>
      </c>
      <c r="H815">
        <v>-7.7037027057544503</v>
      </c>
      <c r="I815">
        <v>48.487168419568903</v>
      </c>
      <c r="J815">
        <v>2.80176521148777</v>
      </c>
      <c r="K815">
        <v>180.00264128585499</v>
      </c>
      <c r="L815">
        <v>136.606582122395</v>
      </c>
      <c r="M815">
        <v>44.4116773055528</v>
      </c>
      <c r="N815">
        <v>0.47141093918822902</v>
      </c>
      <c r="O815">
        <v>20.888024631340102</v>
      </c>
      <c r="P815">
        <v>174.74152856789499</v>
      </c>
    </row>
    <row r="816" spans="1:17" x14ac:dyDescent="0.3">
      <c r="A816" t="s">
        <v>1778</v>
      </c>
      <c r="B816" t="s">
        <v>1779</v>
      </c>
      <c r="C816" t="s">
        <v>10293</v>
      </c>
      <c r="D816" t="s">
        <v>297</v>
      </c>
      <c r="E816">
        <v>4468.3735655</v>
      </c>
      <c r="F816">
        <v>2629.25</v>
      </c>
      <c r="G816">
        <v>97.095140326419497</v>
      </c>
      <c r="H816">
        <v>2.4379531605460798</v>
      </c>
      <c r="I816">
        <v>44.156849011526297</v>
      </c>
      <c r="J816">
        <v>10.281332833582599</v>
      </c>
      <c r="K816">
        <v>2342.32698039154</v>
      </c>
      <c r="L816">
        <v>1846.61551828853</v>
      </c>
      <c r="M816">
        <v>68.415237380583307</v>
      </c>
      <c r="N816">
        <v>0.59373537835988</v>
      </c>
      <c r="O816">
        <v>5.8819054863554303</v>
      </c>
      <c r="P816">
        <v>137.24340175953</v>
      </c>
      <c r="Q816">
        <v>3.2413979514371E-2</v>
      </c>
    </row>
    <row r="817" spans="1:17" x14ac:dyDescent="0.3">
      <c r="A817" t="s">
        <v>1780</v>
      </c>
      <c r="B817" t="s">
        <v>1781</v>
      </c>
      <c r="C817" t="s">
        <v>10309</v>
      </c>
      <c r="D817" t="s">
        <v>51</v>
      </c>
      <c r="E817">
        <v>4457.6033413650002</v>
      </c>
      <c r="F817">
        <v>81.349999999999994</v>
      </c>
      <c r="G817">
        <v>80.116841509892595</v>
      </c>
      <c r="H817">
        <v>37.436832773344797</v>
      </c>
      <c r="I817">
        <v>43.988997848099899</v>
      </c>
      <c r="J817">
        <v>28.1609618434717</v>
      </c>
      <c r="K817">
        <v>60.158556384184799</v>
      </c>
      <c r="L817">
        <v>50.382092560812801</v>
      </c>
      <c r="M817">
        <v>85.346983476067393</v>
      </c>
      <c r="N817">
        <v>3.4429020902507999</v>
      </c>
      <c r="O817">
        <v>5.7160417947142097</v>
      </c>
      <c r="P817">
        <v>159.904153354632</v>
      </c>
      <c r="Q817">
        <v>3.6070644031414002E-2</v>
      </c>
    </row>
    <row r="818" spans="1:17" x14ac:dyDescent="0.3">
      <c r="A818" t="s">
        <v>1782</v>
      </c>
      <c r="B818" t="s">
        <v>1783</v>
      </c>
      <c r="C818" t="s">
        <v>10309</v>
      </c>
      <c r="D818" t="s">
        <v>737</v>
      </c>
      <c r="E818">
        <v>4449.3999170859997</v>
      </c>
      <c r="F818">
        <v>278.83999999999997</v>
      </c>
      <c r="G818">
        <v>1.17210316436298</v>
      </c>
      <c r="H818">
        <v>0.90878358601507603</v>
      </c>
      <c r="I818">
        <v>0.81533293126519402</v>
      </c>
      <c r="J818">
        <v>-1.09060242290632</v>
      </c>
      <c r="K818">
        <v>269.53022873401602</v>
      </c>
      <c r="L818">
        <v>249.97385243586101</v>
      </c>
      <c r="M818">
        <v>58.987597709054498</v>
      </c>
      <c r="N818">
        <v>0.61275567657724594</v>
      </c>
      <c r="O818">
        <v>9.6829723138736001E-2</v>
      </c>
      <c r="P818">
        <v>34.607772145787997</v>
      </c>
      <c r="Q818">
        <v>3.7892634135868998E-2</v>
      </c>
    </row>
    <row r="819" spans="1:17" x14ac:dyDescent="0.3">
      <c r="A819" t="s">
        <v>1784</v>
      </c>
      <c r="B819" t="s">
        <v>1785</v>
      </c>
      <c r="C819" t="s">
        <v>10295</v>
      </c>
      <c r="D819" t="s">
        <v>54</v>
      </c>
      <c r="E819">
        <v>4429.8320709999998</v>
      </c>
      <c r="F819">
        <v>621.25</v>
      </c>
      <c r="G819">
        <v>-52.974063228166401</v>
      </c>
      <c r="H819">
        <v>-14.0879565905328</v>
      </c>
      <c r="I819">
        <v>-49.017544485831202</v>
      </c>
      <c r="J819">
        <v>1.6747109816371899</v>
      </c>
      <c r="K819">
        <v>678.66441622613104</v>
      </c>
      <c r="L819">
        <v>788.56151767283598</v>
      </c>
      <c r="M819">
        <v>52.478628130594203</v>
      </c>
      <c r="N819">
        <v>0.93770486644179196</v>
      </c>
      <c r="O819">
        <v>100.112676056338</v>
      </c>
      <c r="P819">
        <v>5.9520764048776202</v>
      </c>
      <c r="Q819">
        <v>-1.0474713130979E-2</v>
      </c>
    </row>
    <row r="820" spans="1:17" x14ac:dyDescent="0.3">
      <c r="A820" t="s">
        <v>1786</v>
      </c>
      <c r="B820" t="s">
        <v>1787</v>
      </c>
      <c r="C820" t="s">
        <v>10309</v>
      </c>
      <c r="D820" t="s">
        <v>253</v>
      </c>
      <c r="E820">
        <v>4419.7932635999996</v>
      </c>
      <c r="F820">
        <v>963.6</v>
      </c>
      <c r="G820">
        <v>160.553513733546</v>
      </c>
      <c r="H820">
        <v>11.942133001437201</v>
      </c>
      <c r="I820">
        <v>70.941138209635</v>
      </c>
      <c r="J820">
        <v>-5.3792824461853197</v>
      </c>
      <c r="K820">
        <v>852.92039384693396</v>
      </c>
      <c r="L820">
        <v>629.42763250859798</v>
      </c>
      <c r="M820">
        <v>59.4894839613304</v>
      </c>
      <c r="N820">
        <v>1.30636486118868</v>
      </c>
      <c r="O820">
        <v>6.2681610626815898</v>
      </c>
      <c r="P820">
        <v>211.13981272198899</v>
      </c>
      <c r="Q820">
        <v>9.8093737404288006E-2</v>
      </c>
    </row>
    <row r="821" spans="1:17" x14ac:dyDescent="0.3">
      <c r="A821" t="s">
        <v>1788</v>
      </c>
      <c r="B821" t="s">
        <v>1789</v>
      </c>
      <c r="C821" t="s">
        <v>10309</v>
      </c>
      <c r="D821" t="s">
        <v>294</v>
      </c>
      <c r="E821">
        <v>4407.7144240500002</v>
      </c>
      <c r="F821">
        <v>359.5</v>
      </c>
      <c r="G821">
        <v>97.2100914564178</v>
      </c>
      <c r="H821">
        <v>15.470186972834099</v>
      </c>
      <c r="I821">
        <v>-7.4773048296564504</v>
      </c>
      <c r="J821">
        <v>-5.7697562827002198</v>
      </c>
      <c r="K821">
        <v>328.85595744393902</v>
      </c>
      <c r="L821">
        <v>280.601331425296</v>
      </c>
      <c r="M821">
        <v>52.813025963380703</v>
      </c>
      <c r="N821">
        <v>1.23959129955479</v>
      </c>
      <c r="O821">
        <v>9.7218358831710603</v>
      </c>
      <c r="P821">
        <v>131.48744365743701</v>
      </c>
    </row>
    <row r="822" spans="1:17" x14ac:dyDescent="0.3">
      <c r="A822" t="s">
        <v>1790</v>
      </c>
      <c r="B822" t="s">
        <v>1791</v>
      </c>
      <c r="C822" t="s">
        <v>10299</v>
      </c>
      <c r="D822" t="s">
        <v>283</v>
      </c>
      <c r="E822">
        <v>4404.546204065</v>
      </c>
      <c r="F822">
        <v>513.04999999999995</v>
      </c>
      <c r="G822">
        <v>5.5328943755032096</v>
      </c>
      <c r="H822">
        <v>14.0960509811782</v>
      </c>
      <c r="I822">
        <v>-6.5048939074740399</v>
      </c>
      <c r="J822">
        <v>9.3968576553796108</v>
      </c>
      <c r="K822">
        <v>451.59178144961402</v>
      </c>
      <c r="L822">
        <v>419.36146129596602</v>
      </c>
      <c r="M822">
        <v>77.339121954207997</v>
      </c>
      <c r="N822">
        <v>1.8506141862811401</v>
      </c>
      <c r="O822">
        <v>4.4440113049410499</v>
      </c>
      <c r="P822">
        <v>49.099099099099</v>
      </c>
    </row>
    <row r="823" spans="1:17" x14ac:dyDescent="0.3">
      <c r="A823" t="s">
        <v>1792</v>
      </c>
      <c r="B823" t="s">
        <v>1793</v>
      </c>
      <c r="C823" t="s">
        <v>10301</v>
      </c>
      <c r="D823" t="s">
        <v>193</v>
      </c>
      <c r="E823">
        <v>4377.4385148450001</v>
      </c>
      <c r="F823">
        <v>172.15</v>
      </c>
      <c r="G823">
        <v>-3.3307657997231002</v>
      </c>
      <c r="H823">
        <v>-14.939558958363</v>
      </c>
      <c r="I823">
        <v>3.02493147944829</v>
      </c>
      <c r="J823">
        <v>0.25221670266010598</v>
      </c>
      <c r="K823">
        <v>188.10571559988</v>
      </c>
      <c r="L823">
        <v>171.58161662630101</v>
      </c>
      <c r="M823">
        <v>36.464018596511004</v>
      </c>
      <c r="N823">
        <v>0.81948318193799696</v>
      </c>
      <c r="O823">
        <v>31.1065930874237</v>
      </c>
      <c r="P823">
        <v>36.572788575961901</v>
      </c>
      <c r="Q823">
        <v>5.2363814829170997E-2</v>
      </c>
    </row>
    <row r="824" spans="1:17" x14ac:dyDescent="0.3">
      <c r="A824" t="s">
        <v>1794</v>
      </c>
      <c r="B824" t="s">
        <v>1795</v>
      </c>
      <c r="C824" t="s">
        <v>10298</v>
      </c>
      <c r="D824" t="s">
        <v>46</v>
      </c>
      <c r="E824">
        <v>4365.7803908160004</v>
      </c>
      <c r="F824">
        <v>54.08</v>
      </c>
      <c r="G824">
        <v>-34.941449378618898</v>
      </c>
      <c r="H824">
        <v>-11.445929933948999</v>
      </c>
      <c r="I824">
        <v>-39.827814902362</v>
      </c>
      <c r="J824">
        <v>-3.2281362891071401</v>
      </c>
      <c r="K824">
        <v>58.371999556513103</v>
      </c>
      <c r="L824">
        <v>57.514390058126502</v>
      </c>
      <c r="M824">
        <v>44.588332372078703</v>
      </c>
      <c r="N824">
        <v>0.76041842153712802</v>
      </c>
      <c r="O824">
        <v>46.079881656804702</v>
      </c>
      <c r="P824">
        <v>28.608799048751401</v>
      </c>
      <c r="Q824">
        <v>0.124113060652583</v>
      </c>
    </row>
    <row r="825" spans="1:17" x14ac:dyDescent="0.3">
      <c r="A825" t="s">
        <v>1796</v>
      </c>
      <c r="B825" t="s">
        <v>1797</v>
      </c>
      <c r="C825" t="s">
        <v>10309</v>
      </c>
      <c r="D825" t="s">
        <v>766</v>
      </c>
      <c r="E825">
        <v>4312.1978180750002</v>
      </c>
      <c r="F825">
        <v>926.95</v>
      </c>
      <c r="G825">
        <v>-38.277066220446898</v>
      </c>
      <c r="H825">
        <v>7.8019404842233904</v>
      </c>
      <c r="I825">
        <v>-10.823960425209</v>
      </c>
      <c r="J825">
        <v>22.9052555240408</v>
      </c>
      <c r="K825">
        <v>824.75294496575304</v>
      </c>
      <c r="L825">
        <v>886.29892454308094</v>
      </c>
      <c r="M825">
        <v>77.868751373723896</v>
      </c>
      <c r="N825">
        <v>3.9772524327778198</v>
      </c>
      <c r="O825">
        <v>14.892928421166101</v>
      </c>
      <c r="P825">
        <v>28.957985531441299</v>
      </c>
      <c r="Q825">
        <v>-6.9019438859644996E-2</v>
      </c>
    </row>
    <row r="826" spans="1:17" x14ac:dyDescent="0.3">
      <c r="A826" t="s">
        <v>1798</v>
      </c>
      <c r="B826" t="s">
        <v>1799</v>
      </c>
      <c r="C826" t="s">
        <v>10309</v>
      </c>
      <c r="D826" t="s">
        <v>46</v>
      </c>
      <c r="E826">
        <v>4263.8993438999996</v>
      </c>
      <c r="F826">
        <v>766.6</v>
      </c>
      <c r="G826">
        <v>-19.4450191518028</v>
      </c>
      <c r="H826">
        <v>-7.1913310988022006E-2</v>
      </c>
      <c r="I826">
        <v>-2.68371098895987</v>
      </c>
      <c r="J826">
        <v>-0.18435203576937201</v>
      </c>
      <c r="K826">
        <v>735.17577657043705</v>
      </c>
      <c r="M826">
        <v>58.851603844861401</v>
      </c>
      <c r="N826">
        <v>0.195266267077225</v>
      </c>
      <c r="O826">
        <v>17.042786329245999</v>
      </c>
      <c r="P826">
        <v>39.381818181818097</v>
      </c>
    </row>
    <row r="827" spans="1:17" x14ac:dyDescent="0.3">
      <c r="A827" t="s">
        <v>1800</v>
      </c>
      <c r="B827" t="s">
        <v>1801</v>
      </c>
      <c r="C827" t="s">
        <v>10308</v>
      </c>
      <c r="D827" t="s">
        <v>564</v>
      </c>
      <c r="E827">
        <v>4245.2244082799998</v>
      </c>
      <c r="F827">
        <v>370.6</v>
      </c>
      <c r="G827">
        <v>1.9971143524230801</v>
      </c>
      <c r="H827">
        <v>-3.1633797092908998E-2</v>
      </c>
      <c r="I827">
        <v>-27.359565670078499</v>
      </c>
      <c r="J827">
        <v>1.63440061070609</v>
      </c>
      <c r="K827">
        <v>370.51322632813998</v>
      </c>
      <c r="L827">
        <v>358.450865215666</v>
      </c>
      <c r="M827">
        <v>53.060716691310297</v>
      </c>
      <c r="N827">
        <v>0.78551320401754599</v>
      </c>
      <c r="O827">
        <v>23.812736103615698</v>
      </c>
      <c r="P827">
        <v>32.902994441455903</v>
      </c>
      <c r="Q827">
        <v>0.12483631662450501</v>
      </c>
    </row>
    <row r="828" spans="1:17" x14ac:dyDescent="0.3">
      <c r="A828" t="s">
        <v>1802</v>
      </c>
      <c r="B828" t="s">
        <v>1803</v>
      </c>
      <c r="C828" t="s">
        <v>10309</v>
      </c>
      <c r="D828" t="s">
        <v>222</v>
      </c>
      <c r="E828">
        <v>4206.5377941199904</v>
      </c>
      <c r="F828">
        <v>654.20000000000005</v>
      </c>
      <c r="G828">
        <v>161.844309043294</v>
      </c>
      <c r="H828">
        <v>10.616587754894001</v>
      </c>
      <c r="I828">
        <v>73.165267566641205</v>
      </c>
      <c r="J828">
        <v>1.4625023428167401</v>
      </c>
      <c r="K828">
        <v>556.12033071004601</v>
      </c>
      <c r="L828">
        <v>399.79174183427602</v>
      </c>
      <c r="M828">
        <v>65.784644450577801</v>
      </c>
      <c r="N828">
        <v>0.68923307358943997</v>
      </c>
      <c r="O828">
        <v>6.0837664322836904</v>
      </c>
      <c r="P828">
        <v>265.47486033519499</v>
      </c>
      <c r="Q828">
        <v>0.19743432225656499</v>
      </c>
    </row>
    <row r="829" spans="1:17" x14ac:dyDescent="0.3">
      <c r="A829" t="s">
        <v>1804</v>
      </c>
      <c r="B829" t="s">
        <v>1805</v>
      </c>
      <c r="C829" t="s">
        <v>10305</v>
      </c>
      <c r="D829" t="s">
        <v>253</v>
      </c>
      <c r="E829">
        <v>4204.6619643960003</v>
      </c>
      <c r="F829">
        <v>180.86</v>
      </c>
      <c r="G829">
        <v>-4.0904532752217202</v>
      </c>
      <c r="H829">
        <v>8.2018091898150001</v>
      </c>
      <c r="I829">
        <v>-1.6217211360016399</v>
      </c>
      <c r="J829">
        <v>4.1492243286547996</v>
      </c>
      <c r="K829">
        <v>158.95682758617801</v>
      </c>
      <c r="L829">
        <v>146.802325169867</v>
      </c>
      <c r="M829">
        <v>72.195886064240199</v>
      </c>
      <c r="N829">
        <v>1.1939493707528199</v>
      </c>
      <c r="O829">
        <v>1.0450071878801199</v>
      </c>
      <c r="P829">
        <v>61.410084783578696</v>
      </c>
      <c r="Q829">
        <v>1.5395173148239001E-2</v>
      </c>
    </row>
    <row r="830" spans="1:17" x14ac:dyDescent="0.3">
      <c r="A830" t="s">
        <v>1806</v>
      </c>
      <c r="B830" t="s">
        <v>1807</v>
      </c>
      <c r="C830" t="s">
        <v>10301</v>
      </c>
      <c r="D830" t="s">
        <v>193</v>
      </c>
      <c r="E830">
        <v>4194.1694193000003</v>
      </c>
      <c r="F830">
        <v>1593.55</v>
      </c>
      <c r="G830">
        <v>44.083251020274801</v>
      </c>
      <c r="H830">
        <v>16.008108290565598</v>
      </c>
      <c r="I830">
        <v>15.4516534875497</v>
      </c>
      <c r="J830">
        <v>14.534325638897901</v>
      </c>
      <c r="K830">
        <v>1341.8404103540499</v>
      </c>
      <c r="L830">
        <v>1189.3365968885801</v>
      </c>
      <c r="M830">
        <v>88.264738989405103</v>
      </c>
      <c r="N830">
        <v>1.1219209989399901</v>
      </c>
      <c r="O830">
        <v>0.972671080292419</v>
      </c>
      <c r="P830">
        <v>93.862530413625294</v>
      </c>
      <c r="Q830">
        <v>0.119886002487924</v>
      </c>
    </row>
    <row r="831" spans="1:17" x14ac:dyDescent="0.3">
      <c r="A831" t="s">
        <v>1808</v>
      </c>
      <c r="B831" t="s">
        <v>1809</v>
      </c>
      <c r="C831" t="s">
        <v>10302</v>
      </c>
      <c r="D831" t="s">
        <v>127</v>
      </c>
      <c r="E831">
        <v>4191.9043604799999</v>
      </c>
      <c r="F831">
        <v>232.6</v>
      </c>
      <c r="G831">
        <v>-12.314222052916399</v>
      </c>
      <c r="H831">
        <v>-8.9114197432989997</v>
      </c>
      <c r="I831">
        <v>-1.49858120063016</v>
      </c>
      <c r="J831">
        <v>4.2672298193831502</v>
      </c>
      <c r="K831">
        <v>231.921740838674</v>
      </c>
      <c r="L831">
        <v>214.11364748161199</v>
      </c>
      <c r="M831">
        <v>56.320010685939003</v>
      </c>
      <c r="N831">
        <v>0.42954096641121797</v>
      </c>
      <c r="O831">
        <v>18.207222699913999</v>
      </c>
      <c r="P831">
        <v>46.2433197107827</v>
      </c>
      <c r="Q831">
        <v>9.1421217972540006E-2</v>
      </c>
    </row>
    <row r="832" spans="1:17" x14ac:dyDescent="0.3">
      <c r="A832" t="s">
        <v>1810</v>
      </c>
      <c r="B832" t="s">
        <v>1811</v>
      </c>
      <c r="C832" t="s">
        <v>10309</v>
      </c>
      <c r="D832" t="s">
        <v>51</v>
      </c>
      <c r="E832">
        <v>4183.7213496750001</v>
      </c>
      <c r="F832">
        <v>383.95</v>
      </c>
      <c r="G832">
        <v>232.23894235005801</v>
      </c>
      <c r="H832">
        <v>7.2329191590139503</v>
      </c>
      <c r="I832">
        <v>47.1220567070662</v>
      </c>
      <c r="J832">
        <v>-0.30223254576790698</v>
      </c>
      <c r="K832">
        <v>328.62037783422301</v>
      </c>
      <c r="L832">
        <v>256.85801521430602</v>
      </c>
      <c r="M832">
        <v>77.057492273415207</v>
      </c>
      <c r="N832">
        <v>0.36395031303486303</v>
      </c>
      <c r="O832">
        <v>1.5496809480401099</v>
      </c>
      <c r="P832">
        <v>273.68608876200301</v>
      </c>
      <c r="Q832">
        <v>0.16839382964262301</v>
      </c>
    </row>
    <row r="833" spans="1:17" x14ac:dyDescent="0.3">
      <c r="A833" t="s">
        <v>1812</v>
      </c>
      <c r="B833" t="s">
        <v>1813</v>
      </c>
      <c r="C833" t="s">
        <v>10308</v>
      </c>
      <c r="D833" t="s">
        <v>297</v>
      </c>
      <c r="E833">
        <v>4183.3107126000004</v>
      </c>
      <c r="F833">
        <v>168.1</v>
      </c>
      <c r="G833">
        <v>64.516617754531794</v>
      </c>
      <c r="H833">
        <v>15.847658754314899</v>
      </c>
      <c r="I833">
        <v>58.736227375605402</v>
      </c>
      <c r="J833">
        <v>15.3944163034966</v>
      </c>
      <c r="K833">
        <v>139.80549145520899</v>
      </c>
      <c r="L833">
        <v>114.11025252851699</v>
      </c>
      <c r="M833">
        <v>75.011621938658607</v>
      </c>
      <c r="N833">
        <v>1.35386138710393</v>
      </c>
      <c r="O833">
        <v>3.4503271861986802</v>
      </c>
      <c r="P833">
        <v>106.004901960784</v>
      </c>
      <c r="Q833">
        <v>4.0063577246198002E-2</v>
      </c>
    </row>
    <row r="834" spans="1:17" x14ac:dyDescent="0.3">
      <c r="A834" t="s">
        <v>1814</v>
      </c>
      <c r="B834" t="s">
        <v>1815</v>
      </c>
      <c r="C834" t="s">
        <v>10309</v>
      </c>
      <c r="D834" t="s">
        <v>402</v>
      </c>
      <c r="E834">
        <v>4178.3125461999998</v>
      </c>
      <c r="F834">
        <v>1089.0999999999999</v>
      </c>
      <c r="G834">
        <v>-51.853147336377504</v>
      </c>
      <c r="H834">
        <v>-12.5910829721408</v>
      </c>
      <c r="I834">
        <v>-21.732022890530001</v>
      </c>
      <c r="J834">
        <v>-1.61707041712544</v>
      </c>
      <c r="K834">
        <v>1139.13671573278</v>
      </c>
      <c r="L834">
        <v>1209.8859006544601</v>
      </c>
      <c r="M834">
        <v>45.234543946833099</v>
      </c>
      <c r="N834">
        <v>1.1179932954945</v>
      </c>
      <c r="O834">
        <v>42.769259021210203</v>
      </c>
      <c r="P834">
        <v>9.1446610211955495</v>
      </c>
      <c r="Q834">
        <v>-7.4390478409058006E-2</v>
      </c>
    </row>
    <row r="835" spans="1:17" x14ac:dyDescent="0.3">
      <c r="A835" t="s">
        <v>1816</v>
      </c>
      <c r="B835" t="s">
        <v>1817</v>
      </c>
      <c r="C835" t="s">
        <v>10309</v>
      </c>
      <c r="D835" t="s">
        <v>86</v>
      </c>
      <c r="E835">
        <v>4162.8870142650003</v>
      </c>
      <c r="F835">
        <v>3320.45</v>
      </c>
      <c r="G835">
        <v>50.562170329059597</v>
      </c>
      <c r="H835">
        <v>-3.1621402352921102</v>
      </c>
      <c r="I835">
        <v>13.745155681856501</v>
      </c>
      <c r="J835">
        <v>1.88137229438751</v>
      </c>
      <c r="K835">
        <v>3188.42151194695</v>
      </c>
      <c r="L835">
        <v>2710.74386913334</v>
      </c>
      <c r="M835">
        <v>52.038009665145601</v>
      </c>
      <c r="N835">
        <v>1.4200500144113899</v>
      </c>
      <c r="O835">
        <v>9.02136758571881</v>
      </c>
      <c r="P835">
        <v>90.660618414630605</v>
      </c>
      <c r="Q835">
        <v>0.194454850876806</v>
      </c>
    </row>
    <row r="836" spans="1:17" x14ac:dyDescent="0.3">
      <c r="A836" t="s">
        <v>1818</v>
      </c>
      <c r="B836" t="s">
        <v>1819</v>
      </c>
      <c r="C836" t="s">
        <v>10309</v>
      </c>
      <c r="D836" t="s">
        <v>121</v>
      </c>
      <c r="E836">
        <v>4161.16293615</v>
      </c>
      <c r="F836">
        <v>333.95</v>
      </c>
      <c r="G836">
        <v>-37.745303513542602</v>
      </c>
      <c r="H836">
        <v>2.6409489528190102</v>
      </c>
      <c r="I836">
        <v>-20.983995350699601</v>
      </c>
      <c r="J836">
        <v>-0.88660998789071699</v>
      </c>
      <c r="K836">
        <v>337.887672413725</v>
      </c>
      <c r="M836">
        <v>39.5693811999639</v>
      </c>
      <c r="N836">
        <v>0.89181269754858705</v>
      </c>
      <c r="O836">
        <v>17.637370863901801</v>
      </c>
      <c r="P836">
        <v>10.928417206444101</v>
      </c>
    </row>
    <row r="837" spans="1:17" x14ac:dyDescent="0.3">
      <c r="A837" t="s">
        <v>1820</v>
      </c>
      <c r="B837" t="s">
        <v>1821</v>
      </c>
      <c r="C837" t="s">
        <v>10309</v>
      </c>
      <c r="D837" t="s">
        <v>297</v>
      </c>
      <c r="E837">
        <v>4153.6259456500002</v>
      </c>
      <c r="F837">
        <v>601.1</v>
      </c>
      <c r="G837">
        <v>59.325473435023099</v>
      </c>
      <c r="H837">
        <v>-0.24918873833797101</v>
      </c>
      <c r="I837">
        <v>12.551275142484601</v>
      </c>
      <c r="J837">
        <v>2.3120588986908701</v>
      </c>
      <c r="K837">
        <v>580.23998371103505</v>
      </c>
      <c r="L837">
        <v>487.40180073028102</v>
      </c>
      <c r="M837">
        <v>57.4261351886569</v>
      </c>
      <c r="N837">
        <v>0.54153193079950102</v>
      </c>
      <c r="O837">
        <v>8.9668940276160303</v>
      </c>
      <c r="P837">
        <v>92.044728434504705</v>
      </c>
      <c r="Q837">
        <v>5.9584631935289997E-2</v>
      </c>
    </row>
    <row r="838" spans="1:17" x14ac:dyDescent="0.3">
      <c r="A838" t="s">
        <v>1822</v>
      </c>
      <c r="B838" t="s">
        <v>1823</v>
      </c>
      <c r="C838" t="s">
        <v>10303</v>
      </c>
      <c r="D838" t="s">
        <v>130</v>
      </c>
      <c r="E838">
        <v>4138.993937925</v>
      </c>
      <c r="F838">
        <v>875.05</v>
      </c>
      <c r="G838">
        <v>37.510930255809797</v>
      </c>
      <c r="H838">
        <v>2.60860764458184</v>
      </c>
      <c r="I838">
        <v>2.0353923570750299</v>
      </c>
      <c r="J838">
        <v>0.13982953852827201</v>
      </c>
      <c r="K838">
        <v>857.94823694326203</v>
      </c>
      <c r="L838">
        <v>770.637675552583</v>
      </c>
      <c r="M838">
        <v>45.477525606730701</v>
      </c>
      <c r="N838">
        <v>0.83761062143142795</v>
      </c>
      <c r="O838">
        <v>11.262213587794999</v>
      </c>
      <c r="P838">
        <v>72.883532549639398</v>
      </c>
      <c r="Q838">
        <v>-5.0185622158273997E-2</v>
      </c>
    </row>
    <row r="839" spans="1:17" x14ac:dyDescent="0.3">
      <c r="A839" t="s">
        <v>1824</v>
      </c>
      <c r="B839" t="s">
        <v>1825</v>
      </c>
      <c r="C839" t="s">
        <v>10309</v>
      </c>
      <c r="D839" t="s">
        <v>127</v>
      </c>
      <c r="E839">
        <v>4134.6414988320003</v>
      </c>
      <c r="F839">
        <v>230.88</v>
      </c>
      <c r="G839">
        <v>59.582506121287501</v>
      </c>
      <c r="H839">
        <v>7.4543188690784099</v>
      </c>
      <c r="I839">
        <v>14.8186004459108</v>
      </c>
      <c r="J839">
        <v>9.9174658475246709</v>
      </c>
      <c r="K839">
        <v>188.56003459861199</v>
      </c>
      <c r="L839">
        <v>168.676632953427</v>
      </c>
      <c r="M839">
        <v>85.539697286931499</v>
      </c>
      <c r="N839">
        <v>2.0081101078995101</v>
      </c>
      <c r="O839">
        <v>1.6978516978517</v>
      </c>
      <c r="P839">
        <v>103.86754966887401</v>
      </c>
      <c r="Q839">
        <v>0.109843191786185</v>
      </c>
    </row>
    <row r="840" spans="1:17" x14ac:dyDescent="0.3">
      <c r="A840" t="s">
        <v>1826</v>
      </c>
      <c r="B840" t="s">
        <v>1827</v>
      </c>
      <c r="C840" t="s">
        <v>10299</v>
      </c>
      <c r="D840" t="s">
        <v>51</v>
      </c>
      <c r="E840">
        <v>4121.0184125550004</v>
      </c>
      <c r="F840">
        <v>165.39</v>
      </c>
      <c r="G840">
        <v>50.148713460469999</v>
      </c>
      <c r="H840">
        <v>15.147592826533399</v>
      </c>
      <c r="I840">
        <v>3.9500941710639799</v>
      </c>
      <c r="J840">
        <v>14.7284197940184</v>
      </c>
      <c r="K840">
        <v>139.732175778038</v>
      </c>
      <c r="L840">
        <v>124.32000839927299</v>
      </c>
      <c r="M840">
        <v>75.504152842993605</v>
      </c>
      <c r="N840">
        <v>2.4304330809707899</v>
      </c>
      <c r="O840">
        <v>5.8105084950722503</v>
      </c>
      <c r="P840">
        <v>91.423611111111001</v>
      </c>
      <c r="Q840">
        <v>-3.3965981048095999E-2</v>
      </c>
    </row>
    <row r="841" spans="1:17" x14ac:dyDescent="0.3">
      <c r="A841" t="s">
        <v>1828</v>
      </c>
      <c r="B841" t="s">
        <v>1829</v>
      </c>
      <c r="C841" t="s">
        <v>10309</v>
      </c>
      <c r="D841" t="s">
        <v>139</v>
      </c>
      <c r="E841">
        <v>4119.9922434500004</v>
      </c>
      <c r="F841">
        <v>88.45</v>
      </c>
      <c r="G841">
        <v>69.393069350636594</v>
      </c>
      <c r="H841">
        <v>-13.384427594943499</v>
      </c>
      <c r="I841">
        <v>86.154377513479602</v>
      </c>
      <c r="J841">
        <v>-6.0221272574353</v>
      </c>
      <c r="K841">
        <v>87.854669825516098</v>
      </c>
      <c r="M841">
        <v>37.675679848129803</v>
      </c>
      <c r="N841">
        <v>0.30983110818466097</v>
      </c>
      <c r="O841">
        <v>22.724703222159398</v>
      </c>
      <c r="P841">
        <v>145.694444444444</v>
      </c>
    </row>
    <row r="842" spans="1:17" x14ac:dyDescent="0.3">
      <c r="A842" t="s">
        <v>1830</v>
      </c>
      <c r="B842" t="s">
        <v>1831</v>
      </c>
      <c r="C842" t="s">
        <v>10309</v>
      </c>
      <c r="D842" t="s">
        <v>51</v>
      </c>
      <c r="E842">
        <v>4111.333848108</v>
      </c>
      <c r="F842">
        <v>160.11000000000001</v>
      </c>
      <c r="G842">
        <v>71.958295257072393</v>
      </c>
      <c r="H842">
        <v>6.3690274215490401</v>
      </c>
      <c r="I842">
        <v>42.163218395078601</v>
      </c>
      <c r="J842">
        <v>13.481372222491901</v>
      </c>
      <c r="K842">
        <v>136.30654345911699</v>
      </c>
      <c r="L842">
        <v>108.376751265411</v>
      </c>
      <c r="M842">
        <v>67.218397101045298</v>
      </c>
      <c r="N842">
        <v>1.0192901831483301</v>
      </c>
      <c r="O842">
        <v>5.5524327025170104</v>
      </c>
      <c r="P842">
        <v>115.92717464598699</v>
      </c>
      <c r="Q842">
        <v>2.6369915129644001E-2</v>
      </c>
    </row>
    <row r="843" spans="1:17" x14ac:dyDescent="0.3">
      <c r="A843" t="s">
        <v>1832</v>
      </c>
      <c r="B843" t="s">
        <v>1833</v>
      </c>
      <c r="C843" t="s">
        <v>10309</v>
      </c>
      <c r="D843" t="s">
        <v>51</v>
      </c>
      <c r="E843">
        <v>4110.2876850000002</v>
      </c>
      <c r="F843">
        <v>583.79999999999995</v>
      </c>
      <c r="G843">
        <v>10.8221670824325</v>
      </c>
      <c r="H843">
        <v>10.0566977196507</v>
      </c>
      <c r="I843">
        <v>-2.5623971300008002</v>
      </c>
      <c r="J843">
        <v>4.4816562464540999</v>
      </c>
      <c r="K843">
        <v>554.89809414150102</v>
      </c>
      <c r="L843">
        <v>509.88215526135599</v>
      </c>
      <c r="M843">
        <v>58.115923161240801</v>
      </c>
      <c r="N843">
        <v>0.91079973374803203</v>
      </c>
      <c r="O843">
        <v>8.0849606029462304</v>
      </c>
      <c r="P843">
        <v>47.797468354430301</v>
      </c>
      <c r="Q843">
        <v>7.0722195572952007E-2</v>
      </c>
    </row>
    <row r="844" spans="1:17" x14ac:dyDescent="0.3">
      <c r="A844" t="s">
        <v>1834</v>
      </c>
      <c r="B844" t="s">
        <v>1835</v>
      </c>
      <c r="C844" t="s">
        <v>10312</v>
      </c>
      <c r="D844" t="s">
        <v>683</v>
      </c>
      <c r="E844">
        <v>4108.2420775999999</v>
      </c>
      <c r="F844">
        <v>622</v>
      </c>
      <c r="G844">
        <v>-31.041446871159199</v>
      </c>
      <c r="H844">
        <v>1.3563250996080001</v>
      </c>
      <c r="I844">
        <v>-16.1348565979204</v>
      </c>
      <c r="J844">
        <v>5.6987785944185196</v>
      </c>
      <c r="K844">
        <v>629.35331171388998</v>
      </c>
      <c r="L844">
        <v>637.90020904138203</v>
      </c>
      <c r="M844">
        <v>58.058681939832297</v>
      </c>
      <c r="N844">
        <v>0.53972243343422199</v>
      </c>
      <c r="O844">
        <v>31.028938906752401</v>
      </c>
      <c r="P844">
        <v>12.762871646120299</v>
      </c>
      <c r="Q844">
        <v>0.111424504366839</v>
      </c>
    </row>
    <row r="845" spans="1:17" x14ac:dyDescent="0.3">
      <c r="A845" t="s">
        <v>1836</v>
      </c>
      <c r="B845" t="s">
        <v>1837</v>
      </c>
      <c r="C845" t="s">
        <v>10309</v>
      </c>
      <c r="D845" t="s">
        <v>364</v>
      </c>
      <c r="E845">
        <v>4105.6924928099997</v>
      </c>
      <c r="F845">
        <v>1240.9000000000001</v>
      </c>
      <c r="G845">
        <v>65.184107697854699</v>
      </c>
      <c r="H845">
        <v>44.612729821361697</v>
      </c>
      <c r="I845">
        <v>58.456141959335298</v>
      </c>
      <c r="J845">
        <v>28.506256055668398</v>
      </c>
      <c r="K845">
        <v>797.91097692886103</v>
      </c>
      <c r="L845">
        <v>705.42982617982204</v>
      </c>
      <c r="M845">
        <v>91.127119070097194</v>
      </c>
      <c r="N845">
        <v>3.1517378493137702</v>
      </c>
      <c r="O845">
        <v>0</v>
      </c>
      <c r="P845">
        <v>142.50537424271999</v>
      </c>
      <c r="Q845">
        <v>3.1373368280275003E-2</v>
      </c>
    </row>
    <row r="846" spans="1:17" x14ac:dyDescent="0.3">
      <c r="A846" t="s">
        <v>1838</v>
      </c>
      <c r="B846" t="s">
        <v>1839</v>
      </c>
      <c r="C846" t="s">
        <v>10305</v>
      </c>
      <c r="D846" t="s">
        <v>297</v>
      </c>
      <c r="E846">
        <v>4102.3669341599998</v>
      </c>
      <c r="F846">
        <v>1306.8</v>
      </c>
      <c r="G846">
        <v>-11.3041545362893</v>
      </c>
      <c r="H846">
        <v>26.8394949109287</v>
      </c>
      <c r="I846">
        <v>37.426313890206401</v>
      </c>
      <c r="J846">
        <v>2.3779804771673101</v>
      </c>
      <c r="K846">
        <v>1111.06404092762</v>
      </c>
      <c r="L846">
        <v>1042.9564493184801</v>
      </c>
      <c r="M846">
        <v>63.701227341558202</v>
      </c>
      <c r="N846">
        <v>1.85190056851484</v>
      </c>
      <c r="O846">
        <v>5.21885521885521</v>
      </c>
      <c r="P846">
        <v>73.857513470365205</v>
      </c>
      <c r="Q846">
        <v>-2.2036369240479001E-2</v>
      </c>
    </row>
    <row r="847" spans="1:17" x14ac:dyDescent="0.3">
      <c r="A847" t="s">
        <v>1840</v>
      </c>
      <c r="B847" t="s">
        <v>1841</v>
      </c>
      <c r="C847" t="s">
        <v>10301</v>
      </c>
      <c r="D847" t="s">
        <v>253</v>
      </c>
      <c r="E847">
        <v>4096.5533259200001</v>
      </c>
      <c r="F847">
        <v>1304.95</v>
      </c>
      <c r="G847">
        <v>0.82659966725752498</v>
      </c>
      <c r="H847">
        <v>-9.6966773403651203</v>
      </c>
      <c r="I847">
        <v>-2.4355395981388299</v>
      </c>
      <c r="J847">
        <v>-1.7200600764107901</v>
      </c>
      <c r="K847">
        <v>1340.1768639116999</v>
      </c>
      <c r="L847">
        <v>1247.5742269463799</v>
      </c>
      <c r="M847">
        <v>45.069843235058499</v>
      </c>
      <c r="N847">
        <v>0.87565589097290597</v>
      </c>
      <c r="O847">
        <v>16.9853251082416</v>
      </c>
      <c r="P847">
        <v>35.382301068575501</v>
      </c>
      <c r="Q847">
        <v>0.13361138370464901</v>
      </c>
    </row>
    <row r="848" spans="1:17" x14ac:dyDescent="0.3">
      <c r="A848" t="s">
        <v>1842</v>
      </c>
      <c r="B848" t="s">
        <v>1843</v>
      </c>
      <c r="C848" t="s">
        <v>10309</v>
      </c>
      <c r="D848" t="s">
        <v>46</v>
      </c>
      <c r="E848">
        <v>4096.348317</v>
      </c>
      <c r="F848">
        <v>2135.4499999999998</v>
      </c>
      <c r="G848">
        <v>415.91353244086702</v>
      </c>
      <c r="H848">
        <v>-2.8572284718205601</v>
      </c>
      <c r="I848">
        <v>126.490593335561</v>
      </c>
      <c r="J848">
        <v>-0.49529747925078499</v>
      </c>
      <c r="K848">
        <v>2169.39073120186</v>
      </c>
      <c r="L848">
        <v>1426.9167695769099</v>
      </c>
      <c r="M848">
        <v>46.810271413640102</v>
      </c>
      <c r="N848">
        <v>0.55869589657110696</v>
      </c>
      <c r="O848">
        <v>39.736355334941102</v>
      </c>
      <c r="P848">
        <v>659.94661921708098</v>
      </c>
    </row>
    <row r="849" spans="1:17" x14ac:dyDescent="0.3">
      <c r="A849" t="s">
        <v>1844</v>
      </c>
      <c r="B849" t="s">
        <v>1845</v>
      </c>
      <c r="C849" t="s">
        <v>10297</v>
      </c>
      <c r="D849" t="s">
        <v>258</v>
      </c>
      <c r="E849">
        <v>4085.7860398900002</v>
      </c>
      <c r="F849">
        <v>484.1</v>
      </c>
      <c r="G849">
        <v>-34.231713740283197</v>
      </c>
      <c r="H849">
        <v>-3.6559300147120899</v>
      </c>
      <c r="I849">
        <v>-26.153106570550499</v>
      </c>
      <c r="J849">
        <v>-2.4290169028962101</v>
      </c>
      <c r="K849">
        <v>493.64165886741</v>
      </c>
      <c r="L849">
        <v>505.06112606111202</v>
      </c>
      <c r="M849">
        <v>50.276326418992198</v>
      </c>
      <c r="N849">
        <v>0.634719927354501</v>
      </c>
      <c r="O849">
        <v>44.391654616814598</v>
      </c>
      <c r="P849">
        <v>8.2997762863534703</v>
      </c>
    </row>
    <row r="850" spans="1:17" x14ac:dyDescent="0.3">
      <c r="A850" t="s">
        <v>1846</v>
      </c>
      <c r="B850" t="s">
        <v>1847</v>
      </c>
      <c r="C850" t="s">
        <v>10309</v>
      </c>
      <c r="D850" t="s">
        <v>46</v>
      </c>
      <c r="E850">
        <v>4081.15204146</v>
      </c>
      <c r="F850">
        <v>26.1</v>
      </c>
      <c r="G850">
        <v>62.733187646013398</v>
      </c>
      <c r="H850">
        <v>21.370869160910601</v>
      </c>
      <c r="I850">
        <v>8.3366574368789799</v>
      </c>
      <c r="J850">
        <v>35.482138898266598</v>
      </c>
      <c r="K850">
        <v>19.788535424690998</v>
      </c>
      <c r="L850">
        <v>18.666105616150599</v>
      </c>
      <c r="M850">
        <v>80.0708387272647</v>
      </c>
      <c r="N850">
        <v>3.1035201981459202</v>
      </c>
      <c r="O850">
        <v>5.3639846743295001</v>
      </c>
      <c r="P850">
        <v>119.617348281177</v>
      </c>
      <c r="Q850">
        <v>0.133136000078659</v>
      </c>
    </row>
    <row r="851" spans="1:17" x14ac:dyDescent="0.3">
      <c r="A851" t="s">
        <v>1848</v>
      </c>
      <c r="B851" t="s">
        <v>1849</v>
      </c>
      <c r="C851" t="s">
        <v>10309</v>
      </c>
      <c r="D851" t="s">
        <v>1595</v>
      </c>
      <c r="E851">
        <v>4072.6054450800002</v>
      </c>
      <c r="F851">
        <v>2401.1999999999998</v>
      </c>
      <c r="G851">
        <v>31.3411281010209</v>
      </c>
      <c r="H851">
        <v>12.8208867126105</v>
      </c>
      <c r="I851">
        <v>46.910688186098803</v>
      </c>
      <c r="J851">
        <v>2.3670123304069999</v>
      </c>
      <c r="K851">
        <v>2078.1848884738301</v>
      </c>
      <c r="L851">
        <v>1775.5605792456099</v>
      </c>
      <c r="M851">
        <v>79.346869531122394</v>
      </c>
      <c r="N851">
        <v>1.0986127358886</v>
      </c>
      <c r="O851">
        <v>1.05155755455605</v>
      </c>
      <c r="P851">
        <v>69.570283535185894</v>
      </c>
      <c r="Q851">
        <v>0.12074822760804101</v>
      </c>
    </row>
    <row r="852" spans="1:17" x14ac:dyDescent="0.3">
      <c r="A852" t="s">
        <v>1850</v>
      </c>
      <c r="B852" t="s">
        <v>1851</v>
      </c>
      <c r="C852" t="s">
        <v>10309</v>
      </c>
      <c r="D852" t="s">
        <v>505</v>
      </c>
      <c r="E852">
        <v>4063.4997426</v>
      </c>
      <c r="F852">
        <v>3345.2</v>
      </c>
      <c r="G852">
        <v>37.136664204442802</v>
      </c>
      <c r="H852">
        <v>4.5366236830445903</v>
      </c>
      <c r="I852">
        <v>29.173580574615901</v>
      </c>
      <c r="J852">
        <v>4.1448957486469897</v>
      </c>
      <c r="K852">
        <v>2922.4932509018299</v>
      </c>
      <c r="L852">
        <v>2552.0306880804601</v>
      </c>
      <c r="M852">
        <v>84.249889637820701</v>
      </c>
      <c r="N852">
        <v>1.0223052917509601</v>
      </c>
      <c r="O852">
        <v>3.0431663278727799</v>
      </c>
      <c r="P852">
        <v>74.383568784861495</v>
      </c>
      <c r="Q852">
        <v>7.2194137030698005E-2</v>
      </c>
    </row>
    <row r="853" spans="1:17" x14ac:dyDescent="0.3">
      <c r="A853" t="s">
        <v>1852</v>
      </c>
      <c r="B853" t="s">
        <v>1853</v>
      </c>
      <c r="C853" t="s">
        <v>10309</v>
      </c>
      <c r="D853" t="s">
        <v>1059</v>
      </c>
      <c r="E853">
        <v>4060.8879999999999</v>
      </c>
      <c r="F853">
        <v>118</v>
      </c>
      <c r="G853">
        <v>-28.094504430040502</v>
      </c>
      <c r="I853">
        <v>-9.54856226840751</v>
      </c>
      <c r="K853">
        <v>104.378999999999</v>
      </c>
      <c r="M853">
        <v>99.990560428137201</v>
      </c>
      <c r="N853">
        <v>1</v>
      </c>
      <c r="O853">
        <v>0</v>
      </c>
      <c r="P853">
        <v>5.3571428571428603</v>
      </c>
    </row>
    <row r="854" spans="1:17" x14ac:dyDescent="0.3">
      <c r="A854" t="s">
        <v>1854</v>
      </c>
      <c r="B854" t="s">
        <v>1855</v>
      </c>
      <c r="C854" t="s">
        <v>10309</v>
      </c>
      <c r="D854" t="s">
        <v>297</v>
      </c>
      <c r="E854">
        <v>4028.3026424300001</v>
      </c>
      <c r="F854">
        <v>3326.3</v>
      </c>
      <c r="G854">
        <v>5.9681026841354798</v>
      </c>
      <c r="H854">
        <v>17.4385964257288</v>
      </c>
      <c r="I854">
        <v>54.480693403258798</v>
      </c>
      <c r="J854">
        <v>14.016795590111499</v>
      </c>
      <c r="K854">
        <v>2699.7901300590001</v>
      </c>
      <c r="L854">
        <v>2254.7279737691701</v>
      </c>
      <c r="M854">
        <v>63.921123134287598</v>
      </c>
      <c r="N854">
        <v>1.8160249047858901</v>
      </c>
      <c r="O854">
        <v>7.4076300995099498</v>
      </c>
      <c r="P854">
        <v>120.481887780465</v>
      </c>
      <c r="Q854">
        <v>0.10699166722227101</v>
      </c>
    </row>
    <row r="855" spans="1:17" x14ac:dyDescent="0.3">
      <c r="A855" t="s">
        <v>1856</v>
      </c>
      <c r="B855" t="s">
        <v>1857</v>
      </c>
      <c r="C855" t="s">
        <v>10309</v>
      </c>
      <c r="D855" t="s">
        <v>628</v>
      </c>
      <c r="E855">
        <v>4011.1029868199998</v>
      </c>
      <c r="F855">
        <v>2012.7</v>
      </c>
      <c r="G855">
        <v>58.830715591872703</v>
      </c>
      <c r="H855">
        <v>9.7983757046685103</v>
      </c>
      <c r="I855">
        <v>31.3827246485152</v>
      </c>
      <c r="J855">
        <v>2.5217680024995199</v>
      </c>
      <c r="K855">
        <v>1834.3695940324001</v>
      </c>
      <c r="L855">
        <v>1589.0240428320701</v>
      </c>
      <c r="M855">
        <v>85.528855243243697</v>
      </c>
      <c r="N855">
        <v>1.05588290517338</v>
      </c>
      <c r="O855">
        <v>8.5606399364038293</v>
      </c>
      <c r="P855">
        <v>108.84046692606999</v>
      </c>
      <c r="Q855">
        <v>0.168765522302677</v>
      </c>
    </row>
    <row r="856" spans="1:17" x14ac:dyDescent="0.3">
      <c r="A856" t="s">
        <v>1858</v>
      </c>
      <c r="B856" t="s">
        <v>1859</v>
      </c>
      <c r="C856" t="s">
        <v>10309</v>
      </c>
      <c r="D856" t="s">
        <v>564</v>
      </c>
      <c r="E856">
        <v>4011.0697149600001</v>
      </c>
      <c r="F856">
        <v>1520.4</v>
      </c>
      <c r="G856">
        <v>-32.509928482230897</v>
      </c>
      <c r="H856">
        <v>-5.3732418336921199</v>
      </c>
      <c r="I856">
        <v>0.90713623127097098</v>
      </c>
      <c r="J856">
        <v>-5.4433341820220997</v>
      </c>
      <c r="K856">
        <v>1589.0858218875301</v>
      </c>
      <c r="L856">
        <v>1518.5816464203201</v>
      </c>
      <c r="M856">
        <v>31.892626377302101</v>
      </c>
      <c r="N856">
        <v>0.97642586369383499</v>
      </c>
      <c r="O856">
        <v>22.2901867929492</v>
      </c>
      <c r="P856">
        <v>29.285714285714199</v>
      </c>
      <c r="Q856">
        <v>3.6376471390503998E-2</v>
      </c>
    </row>
    <row r="857" spans="1:17" x14ac:dyDescent="0.3">
      <c r="A857" t="s">
        <v>1860</v>
      </c>
      <c r="B857" t="s">
        <v>1861</v>
      </c>
      <c r="C857" t="s">
        <v>10299</v>
      </c>
      <c r="D857" t="s">
        <v>51</v>
      </c>
      <c r="E857">
        <v>4007.89087875</v>
      </c>
      <c r="F857">
        <v>325.05</v>
      </c>
      <c r="G857">
        <v>-16.085262375070801</v>
      </c>
      <c r="H857">
        <v>-9.0550138359662196</v>
      </c>
      <c r="I857">
        <v>2.59824310118083</v>
      </c>
      <c r="J857">
        <v>0.165077767064815</v>
      </c>
      <c r="K857">
        <v>327.62522358181798</v>
      </c>
      <c r="L857">
        <v>309.78307363134002</v>
      </c>
      <c r="M857">
        <v>47.402897264648502</v>
      </c>
      <c r="N857">
        <v>0.33584602506207001</v>
      </c>
      <c r="O857">
        <v>16.274419320104499</v>
      </c>
      <c r="P857">
        <v>29.968012794882</v>
      </c>
      <c r="Q857">
        <v>-8.2785253041737006E-2</v>
      </c>
    </row>
    <row r="858" spans="1:17" x14ac:dyDescent="0.3">
      <c r="A858" t="s">
        <v>1862</v>
      </c>
      <c r="B858" t="s">
        <v>1863</v>
      </c>
      <c r="C858" t="s">
        <v>10308</v>
      </c>
      <c r="D858" t="s">
        <v>297</v>
      </c>
      <c r="E858">
        <v>4005.6440625</v>
      </c>
      <c r="F858">
        <v>1293.75</v>
      </c>
      <c r="G858">
        <v>40.883297208789003</v>
      </c>
      <c r="H858">
        <v>5.1333292837084201</v>
      </c>
      <c r="I858">
        <v>35.130054840196401</v>
      </c>
      <c r="J858">
        <v>-2.3873741109703999</v>
      </c>
      <c r="K858">
        <v>1103.33137271036</v>
      </c>
      <c r="L858">
        <v>905.15285145354005</v>
      </c>
      <c r="M858">
        <v>61.316433331276102</v>
      </c>
      <c r="N858">
        <v>0.79999905639728097</v>
      </c>
      <c r="O858">
        <v>3.9458937198067501</v>
      </c>
      <c r="P858">
        <v>108.182476466328</v>
      </c>
      <c r="Q858">
        <v>5.4552475221511999E-2</v>
      </c>
    </row>
    <row r="859" spans="1:17" x14ac:dyDescent="0.3">
      <c r="A859" t="s">
        <v>1864</v>
      </c>
      <c r="B859" t="s">
        <v>1865</v>
      </c>
      <c r="C859" t="s">
        <v>10309</v>
      </c>
      <c r="D859" t="s">
        <v>51</v>
      </c>
      <c r="E859">
        <v>3978.5631887250001</v>
      </c>
      <c r="F859">
        <v>695.25</v>
      </c>
      <c r="G859">
        <v>-1.4015754973883101</v>
      </c>
      <c r="H859">
        <v>9.6478735689957507</v>
      </c>
      <c r="I859">
        <v>17.2246858523628</v>
      </c>
      <c r="J859">
        <v>1.0784859131284299</v>
      </c>
      <c r="K859">
        <v>591.78695822566203</v>
      </c>
      <c r="M859">
        <v>70.761912606017802</v>
      </c>
      <c r="N859">
        <v>1.4562322736386399</v>
      </c>
      <c r="O859">
        <v>4.2790363178712703</v>
      </c>
      <c r="P859">
        <v>65.005339978639995</v>
      </c>
    </row>
    <row r="860" spans="1:17" x14ac:dyDescent="0.3">
      <c r="A860" t="s">
        <v>1866</v>
      </c>
      <c r="B860" t="s">
        <v>1867</v>
      </c>
      <c r="C860" t="s">
        <v>10309</v>
      </c>
      <c r="D860" t="s">
        <v>139</v>
      </c>
      <c r="E860">
        <v>3955.7313657999998</v>
      </c>
      <c r="F860">
        <v>438.95</v>
      </c>
      <c r="G860">
        <v>-30.023257570805601</v>
      </c>
      <c r="H860">
        <v>2.4870631780670198</v>
      </c>
      <c r="I860">
        <v>-11.058960781245901</v>
      </c>
      <c r="J860">
        <v>0.86991293691242599</v>
      </c>
      <c r="K860">
        <v>426.82863414315398</v>
      </c>
      <c r="L860">
        <v>422.69973046354102</v>
      </c>
      <c r="M860">
        <v>77.545395437756994</v>
      </c>
      <c r="N860">
        <v>1.5090891974582199</v>
      </c>
      <c r="O860">
        <v>8.2127804989178692</v>
      </c>
      <c r="P860">
        <v>15.209973753280799</v>
      </c>
      <c r="Q860">
        <v>1.8827932703075E-2</v>
      </c>
    </row>
    <row r="861" spans="1:17" x14ac:dyDescent="0.3">
      <c r="A861" t="s">
        <v>1868</v>
      </c>
      <c r="B861" t="s">
        <v>1869</v>
      </c>
      <c r="C861" t="s">
        <v>10309</v>
      </c>
      <c r="D861" t="s">
        <v>37</v>
      </c>
      <c r="E861">
        <v>3949.9532141999998</v>
      </c>
      <c r="F861">
        <v>561.75</v>
      </c>
      <c r="G861">
        <v>-8.7779183791746096</v>
      </c>
      <c r="H861">
        <v>0.89660317447432003</v>
      </c>
      <c r="I861">
        <v>-3.5757516607150199</v>
      </c>
      <c r="J861">
        <v>-8.7350801723290197E-2</v>
      </c>
      <c r="K861">
        <v>548.78223621375002</v>
      </c>
      <c r="M861">
        <v>54.356585208532799</v>
      </c>
      <c r="N861">
        <v>0.60034675453731201</v>
      </c>
      <c r="O861">
        <v>10.547396528704899</v>
      </c>
      <c r="P861">
        <v>30.4726512600162</v>
      </c>
    </row>
    <row r="862" spans="1:17" x14ac:dyDescent="0.3">
      <c r="A862" t="s">
        <v>1870</v>
      </c>
      <c r="B862" t="s">
        <v>1871</v>
      </c>
      <c r="C862" t="s">
        <v>10309</v>
      </c>
      <c r="D862" t="s">
        <v>116</v>
      </c>
      <c r="E862">
        <v>3942.8389805900001</v>
      </c>
      <c r="F862">
        <v>1139.9000000000001</v>
      </c>
      <c r="G862">
        <v>636.50068537001698</v>
      </c>
      <c r="H862">
        <v>26.813321164681099</v>
      </c>
      <c r="I862">
        <v>184.916786831698</v>
      </c>
      <c r="J862">
        <v>11.306275610706001</v>
      </c>
      <c r="K862">
        <v>849.13564577667</v>
      </c>
      <c r="L862">
        <v>548.21087904446995</v>
      </c>
      <c r="M862">
        <v>77.247445710404804</v>
      </c>
      <c r="N862">
        <v>1.0804681324362899</v>
      </c>
      <c r="O862">
        <v>1.46942714273181</v>
      </c>
      <c r="P862">
        <v>743.43322234554205</v>
      </c>
      <c r="Q862">
        <v>0.194248920278555</v>
      </c>
    </row>
    <row r="863" spans="1:17" x14ac:dyDescent="0.3">
      <c r="A863" t="s">
        <v>1872</v>
      </c>
      <c r="B863" t="s">
        <v>1873</v>
      </c>
      <c r="C863" t="s">
        <v>10295</v>
      </c>
      <c r="D863" t="s">
        <v>1874</v>
      </c>
      <c r="E863">
        <v>3924.55054458</v>
      </c>
      <c r="F863">
        <v>234.27</v>
      </c>
      <c r="G863">
        <v>-41.796850138643997</v>
      </c>
      <c r="H863">
        <v>-3.5255584114666401</v>
      </c>
      <c r="I863">
        <v>-13.4527423614973</v>
      </c>
      <c r="J863">
        <v>6.8464075491010803</v>
      </c>
      <c r="K863">
        <v>232.04627195070901</v>
      </c>
      <c r="M863">
        <v>64.534684764789006</v>
      </c>
      <c r="N863">
        <v>1.3976624326621501</v>
      </c>
      <c r="O863">
        <v>19.947069620523301</v>
      </c>
      <c r="P863">
        <v>19.160732451678498</v>
      </c>
    </row>
    <row r="864" spans="1:17" x14ac:dyDescent="0.3">
      <c r="A864" t="s">
        <v>1875</v>
      </c>
      <c r="B864" t="s">
        <v>1876</v>
      </c>
      <c r="C864" t="s">
        <v>10309</v>
      </c>
      <c r="D864" t="s">
        <v>995</v>
      </c>
      <c r="E864">
        <v>3899.9720969999998</v>
      </c>
      <c r="F864">
        <v>3110.1</v>
      </c>
      <c r="G864">
        <v>-15.2049444376905</v>
      </c>
      <c r="H864">
        <v>2.54553048757746</v>
      </c>
      <c r="I864">
        <v>1.7107384243739101</v>
      </c>
      <c r="J864">
        <v>0.76284896520847401</v>
      </c>
      <c r="K864">
        <v>3063.1876041529699</v>
      </c>
      <c r="L864">
        <v>2787.8005364600299</v>
      </c>
      <c r="M864">
        <v>43.3490619443944</v>
      </c>
      <c r="N864">
        <v>0.49900643292580199</v>
      </c>
      <c r="O864">
        <v>12.211825986302699</v>
      </c>
      <c r="P864">
        <v>42.0655947378037</v>
      </c>
      <c r="Q864">
        <v>5.6322420967269998E-2</v>
      </c>
    </row>
    <row r="865" spans="1:17" x14ac:dyDescent="0.3">
      <c r="A865" t="s">
        <v>1877</v>
      </c>
      <c r="B865" t="s">
        <v>1878</v>
      </c>
      <c r="C865" t="s">
        <v>10297</v>
      </c>
      <c r="D865" t="s">
        <v>186</v>
      </c>
      <c r="E865">
        <v>3874.7098444049998</v>
      </c>
      <c r="F865">
        <v>271.35000000000002</v>
      </c>
      <c r="G865">
        <v>-21.2569300186065</v>
      </c>
      <c r="H865">
        <v>8.7737604232493299E-2</v>
      </c>
      <c r="I865">
        <v>0.81173839933401803</v>
      </c>
      <c r="J865">
        <v>-2.5652230843655399</v>
      </c>
      <c r="K865">
        <v>266.96206751221501</v>
      </c>
      <c r="L865">
        <v>242.667247961496</v>
      </c>
      <c r="M865">
        <v>44.539519654194898</v>
      </c>
      <c r="N865">
        <v>0.98460002825414406</v>
      </c>
      <c r="O865">
        <v>5.7306062281186501</v>
      </c>
      <c r="P865">
        <v>35.844806007509298</v>
      </c>
      <c r="Q865">
        <v>-2.2834714768779001E-2</v>
      </c>
    </row>
    <row r="866" spans="1:17" x14ac:dyDescent="0.3">
      <c r="A866" t="s">
        <v>1879</v>
      </c>
      <c r="B866" t="s">
        <v>1880</v>
      </c>
      <c r="C866" t="s">
        <v>10309</v>
      </c>
      <c r="D866" t="s">
        <v>1391</v>
      </c>
      <c r="E866">
        <v>3871.5946374599998</v>
      </c>
      <c r="F866">
        <v>884.2</v>
      </c>
      <c r="G866">
        <v>10.108561310391901</v>
      </c>
      <c r="H866">
        <v>15.5467202633856</v>
      </c>
      <c r="I866">
        <v>40.4229643610458</v>
      </c>
      <c r="J866">
        <v>3.5202986196833699</v>
      </c>
      <c r="K866">
        <v>767.69159074798699</v>
      </c>
      <c r="L866">
        <v>665.24736062492605</v>
      </c>
      <c r="M866">
        <v>57.118708008902999</v>
      </c>
      <c r="N866">
        <v>2.2431675508018101</v>
      </c>
      <c r="O866">
        <v>11.173942546935001</v>
      </c>
      <c r="P866">
        <v>96.838824577025804</v>
      </c>
      <c r="Q866">
        <v>-1.4235023314155999E-2</v>
      </c>
    </row>
    <row r="867" spans="1:17" x14ac:dyDescent="0.3">
      <c r="A867" t="s">
        <v>1881</v>
      </c>
      <c r="B867" t="s">
        <v>1882</v>
      </c>
      <c r="C867" t="s">
        <v>10295</v>
      </c>
      <c r="D867" t="s">
        <v>24</v>
      </c>
      <c r="E867">
        <v>3856.6115571599998</v>
      </c>
      <c r="F867">
        <v>123.12</v>
      </c>
      <c r="G867">
        <v>-23.4514717347251</v>
      </c>
      <c r="H867">
        <v>-3.8622737262236901</v>
      </c>
      <c r="I867">
        <v>-19.1800943964783</v>
      </c>
      <c r="J867">
        <v>-1.06588702632854</v>
      </c>
      <c r="K867">
        <v>126.846752616079</v>
      </c>
      <c r="L867">
        <v>127.780723916231</v>
      </c>
      <c r="M867">
        <v>55.7888262924195</v>
      </c>
      <c r="N867">
        <v>0.56805386711216699</v>
      </c>
      <c r="O867">
        <v>32.756660168940797</v>
      </c>
      <c r="P867">
        <v>12.0291173794358</v>
      </c>
      <c r="Q867">
        <v>1.7694716079108001E-2</v>
      </c>
    </row>
    <row r="868" spans="1:17" x14ac:dyDescent="0.3">
      <c r="A868" t="s">
        <v>1883</v>
      </c>
      <c r="B868" t="s">
        <v>1884</v>
      </c>
      <c r="C868" t="s">
        <v>10309</v>
      </c>
      <c r="D868" t="s">
        <v>1885</v>
      </c>
      <c r="E868">
        <v>3849.2178749999998</v>
      </c>
      <c r="F868">
        <v>1513.95</v>
      </c>
      <c r="G868">
        <v>112.549083565443</v>
      </c>
      <c r="H868">
        <v>-5.66425726712838</v>
      </c>
      <c r="I868">
        <v>15.7730278832043</v>
      </c>
      <c r="J868">
        <v>-2.47105339287031</v>
      </c>
      <c r="K868">
        <v>1417.8823022138099</v>
      </c>
      <c r="L868">
        <v>1165.6812453918201</v>
      </c>
      <c r="M868">
        <v>54.672364548283497</v>
      </c>
      <c r="N868">
        <v>0.73785122830209704</v>
      </c>
      <c r="O868">
        <v>7.0048548498959597</v>
      </c>
      <c r="P868">
        <v>149.415156507413</v>
      </c>
      <c r="Q868">
        <v>5.6249867510462001E-2</v>
      </c>
    </row>
    <row r="869" spans="1:17" x14ac:dyDescent="0.3">
      <c r="A869" t="s">
        <v>1886</v>
      </c>
      <c r="B869" t="s">
        <v>1887</v>
      </c>
      <c r="C869" t="s">
        <v>10299</v>
      </c>
      <c r="D869" t="s">
        <v>51</v>
      </c>
      <c r="E869">
        <v>3846.64513016</v>
      </c>
      <c r="F869">
        <v>383.6</v>
      </c>
      <c r="G869">
        <v>1.9573796244969</v>
      </c>
      <c r="H869">
        <v>8.3997423366522899</v>
      </c>
      <c r="I869">
        <v>6.4814629348311898</v>
      </c>
      <c r="J869">
        <v>10.380284202511501</v>
      </c>
      <c r="K869">
        <v>353.596965608137</v>
      </c>
      <c r="L869">
        <v>324.34521563122701</v>
      </c>
      <c r="M869">
        <v>68.092175302163994</v>
      </c>
      <c r="N869">
        <v>1.4946887732532701</v>
      </c>
      <c r="O869">
        <v>3.9885297184567099</v>
      </c>
      <c r="P869">
        <v>61.617863914051</v>
      </c>
      <c r="Q869">
        <v>7.3055776241234993E-2</v>
      </c>
    </row>
    <row r="870" spans="1:17" x14ac:dyDescent="0.3">
      <c r="A870" t="s">
        <v>1888</v>
      </c>
      <c r="B870" t="s">
        <v>1889</v>
      </c>
      <c r="C870" t="s">
        <v>10309</v>
      </c>
      <c r="D870" t="s">
        <v>27</v>
      </c>
      <c r="E870">
        <v>3841.74</v>
      </c>
      <c r="F870">
        <v>60.98</v>
      </c>
      <c r="G870">
        <v>126.939252375767</v>
      </c>
      <c r="H870">
        <v>-37.296055617326402</v>
      </c>
      <c r="I870">
        <v>23.210822226348899</v>
      </c>
      <c r="J870">
        <v>1.7843557475387499</v>
      </c>
      <c r="K870">
        <v>59.9661514993577</v>
      </c>
      <c r="L870">
        <v>44.395333290428098</v>
      </c>
      <c r="M870">
        <v>38.891850957219901</v>
      </c>
      <c r="N870">
        <v>0.79797823035000803</v>
      </c>
      <c r="O870">
        <v>67.153164972121999</v>
      </c>
      <c r="P870">
        <v>179.72477064220101</v>
      </c>
      <c r="Q870">
        <v>0.104570014151148</v>
      </c>
    </row>
    <row r="871" spans="1:17" x14ac:dyDescent="0.3">
      <c r="A871" t="s">
        <v>1890</v>
      </c>
      <c r="B871" t="s">
        <v>1891</v>
      </c>
      <c r="C871" t="s">
        <v>10309</v>
      </c>
      <c r="D871" t="s">
        <v>265</v>
      </c>
      <c r="E871">
        <v>3834.6576566849999</v>
      </c>
      <c r="F871">
        <v>908.55</v>
      </c>
      <c r="G871">
        <v>652.40262324374601</v>
      </c>
      <c r="H871">
        <v>66.621572034809404</v>
      </c>
      <c r="I871">
        <v>117.159313464253</v>
      </c>
      <c r="J871">
        <v>14.339513234267899</v>
      </c>
      <c r="K871">
        <v>700.64791952180303</v>
      </c>
      <c r="L871">
        <v>500.89950857251603</v>
      </c>
      <c r="M871">
        <v>63.333002097742501</v>
      </c>
      <c r="N871">
        <v>2.0191583727143501</v>
      </c>
      <c r="O871">
        <v>9.9554234769688001</v>
      </c>
      <c r="P871">
        <v>706.524633821571</v>
      </c>
      <c r="Q871">
        <v>0.20452269006476001</v>
      </c>
    </row>
    <row r="872" spans="1:17" x14ac:dyDescent="0.3">
      <c r="A872" t="s">
        <v>1892</v>
      </c>
      <c r="B872" t="s">
        <v>1893</v>
      </c>
      <c r="C872" t="s">
        <v>10309</v>
      </c>
      <c r="D872" t="s">
        <v>54</v>
      </c>
      <c r="E872">
        <v>3827.230171875</v>
      </c>
      <c r="F872">
        <v>281.25</v>
      </c>
      <c r="G872">
        <v>23.367632148728799</v>
      </c>
      <c r="H872">
        <v>9.5690049415052396</v>
      </c>
      <c r="I872">
        <v>20.807492074971101</v>
      </c>
      <c r="J872">
        <v>13.961355599297599</v>
      </c>
      <c r="K872">
        <v>249.745607910719</v>
      </c>
      <c r="L872">
        <v>221.09294505717699</v>
      </c>
      <c r="M872">
        <v>68.598196657054302</v>
      </c>
      <c r="N872">
        <v>1.46277697036413</v>
      </c>
      <c r="O872">
        <v>5.4933333333333199</v>
      </c>
      <c r="P872">
        <v>78.571428571428498</v>
      </c>
      <c r="Q872">
        <v>-2.6061556210559998E-3</v>
      </c>
    </row>
    <row r="873" spans="1:17" x14ac:dyDescent="0.3">
      <c r="A873" t="s">
        <v>1894</v>
      </c>
      <c r="B873" t="s">
        <v>1895</v>
      </c>
      <c r="C873" t="s">
        <v>10309</v>
      </c>
      <c r="D873" t="s">
        <v>304</v>
      </c>
      <c r="E873">
        <v>3809.79716233</v>
      </c>
      <c r="F873">
        <v>178.55</v>
      </c>
      <c r="G873">
        <v>-42.100636956997398</v>
      </c>
      <c r="H873">
        <v>-6.3729610849518297</v>
      </c>
      <c r="I873">
        <v>-30.2803290985565</v>
      </c>
      <c r="J873">
        <v>-1.96765931438755</v>
      </c>
      <c r="K873">
        <v>183.57247968614701</v>
      </c>
      <c r="M873">
        <v>43.973100316835698</v>
      </c>
      <c r="N873">
        <v>0.57074120306417597</v>
      </c>
      <c r="O873">
        <v>31.615793895267402</v>
      </c>
      <c r="P873">
        <v>21.877133105801999</v>
      </c>
    </row>
    <row r="874" spans="1:17" x14ac:dyDescent="0.3">
      <c r="A874" t="s">
        <v>1896</v>
      </c>
      <c r="B874" t="s">
        <v>1897</v>
      </c>
      <c r="C874" t="s">
        <v>10309</v>
      </c>
      <c r="D874" t="s">
        <v>294</v>
      </c>
      <c r="E874">
        <v>3804.4335160000001</v>
      </c>
      <c r="F874">
        <v>2625.5</v>
      </c>
      <c r="G874">
        <v>593.55923337938498</v>
      </c>
      <c r="H874">
        <v>55.352744335119702</v>
      </c>
      <c r="I874">
        <v>134.060177214069</v>
      </c>
      <c r="J874">
        <v>15.196337391518499</v>
      </c>
      <c r="K874">
        <v>1812.27520204793</v>
      </c>
      <c r="L874">
        <v>1227.1731015835401</v>
      </c>
      <c r="M874">
        <v>93.530227596475896</v>
      </c>
      <c r="N874">
        <v>1.03796215447076</v>
      </c>
      <c r="O874">
        <v>1.2321462578556299</v>
      </c>
      <c r="P874">
        <v>717.40348692403495</v>
      </c>
      <c r="Q874">
        <v>0.27843726837892702</v>
      </c>
    </row>
    <row r="875" spans="1:17" x14ac:dyDescent="0.3">
      <c r="A875" t="s">
        <v>1898</v>
      </c>
      <c r="B875" t="s">
        <v>1899</v>
      </c>
      <c r="C875" t="s">
        <v>10309</v>
      </c>
      <c r="D875" t="s">
        <v>473</v>
      </c>
      <c r="E875">
        <v>3801.0414108</v>
      </c>
      <c r="F875">
        <v>616.79999999999995</v>
      </c>
      <c r="G875">
        <v>-42.341688737475501</v>
      </c>
      <c r="H875">
        <v>-7.8255625909832798</v>
      </c>
      <c r="I875">
        <v>-31.003323289624898</v>
      </c>
      <c r="J875">
        <v>-2.06971415560926</v>
      </c>
      <c r="K875">
        <v>664.48608466741598</v>
      </c>
      <c r="L875">
        <v>683.98327455287199</v>
      </c>
      <c r="M875">
        <v>30.9490223748452</v>
      </c>
      <c r="N875">
        <v>0.55796542672927096</v>
      </c>
      <c r="O875">
        <v>34.1520752269779</v>
      </c>
      <c r="P875">
        <v>3.4638933154407399</v>
      </c>
      <c r="Q875">
        <v>0.14316624682967699</v>
      </c>
    </row>
    <row r="876" spans="1:17" x14ac:dyDescent="0.3">
      <c r="A876" t="s">
        <v>1900</v>
      </c>
      <c r="B876" t="s">
        <v>1901</v>
      </c>
      <c r="C876" t="s">
        <v>10309</v>
      </c>
      <c r="D876" t="s">
        <v>253</v>
      </c>
      <c r="E876">
        <v>3794.4214303899998</v>
      </c>
      <c r="F876">
        <v>3740.9</v>
      </c>
      <c r="G876">
        <v>12.4695931567827</v>
      </c>
      <c r="H876">
        <v>-12.1548579565863</v>
      </c>
      <c r="I876">
        <v>34.842323816672902</v>
      </c>
      <c r="J876">
        <v>-1.3123207007693201</v>
      </c>
      <c r="K876">
        <v>3665.8534373501798</v>
      </c>
      <c r="L876">
        <v>2997.9466159622998</v>
      </c>
      <c r="M876">
        <v>50.392324485759097</v>
      </c>
      <c r="N876">
        <v>0.21547519667055101</v>
      </c>
      <c r="O876">
        <v>13.475366890320499</v>
      </c>
      <c r="P876">
        <v>73.5111317254174</v>
      </c>
      <c r="Q876">
        <v>0.108839329715197</v>
      </c>
    </row>
    <row r="877" spans="1:17" x14ac:dyDescent="0.3">
      <c r="A877" t="s">
        <v>1902</v>
      </c>
      <c r="B877" t="s">
        <v>1903</v>
      </c>
      <c r="C877" t="s">
        <v>10309</v>
      </c>
      <c r="D877" t="s">
        <v>193</v>
      </c>
      <c r="E877">
        <v>3793.2184181600001</v>
      </c>
      <c r="F877">
        <v>630.20000000000005</v>
      </c>
      <c r="G877">
        <v>28.047089101850801</v>
      </c>
      <c r="H877">
        <v>4.1979854769664904</v>
      </c>
      <c r="I877">
        <v>9.5496696928185099</v>
      </c>
      <c r="J877">
        <v>2.3460622560661299</v>
      </c>
      <c r="K877">
        <v>607.42269958826398</v>
      </c>
      <c r="L877">
        <v>522.12827556817797</v>
      </c>
      <c r="M877">
        <v>45.659906898673</v>
      </c>
      <c r="N877">
        <v>0.39046381883085102</v>
      </c>
      <c r="O877">
        <v>10.679149476356701</v>
      </c>
      <c r="P877">
        <v>82.507964089197799</v>
      </c>
      <c r="Q877">
        <v>8.9266667507296005E-2</v>
      </c>
    </row>
    <row r="878" spans="1:17" x14ac:dyDescent="0.3">
      <c r="A878" t="s">
        <v>1904</v>
      </c>
      <c r="B878" t="s">
        <v>1905</v>
      </c>
      <c r="C878" t="s">
        <v>10302</v>
      </c>
      <c r="D878" t="s">
        <v>127</v>
      </c>
      <c r="E878">
        <v>3784.3409948399999</v>
      </c>
      <c r="F878">
        <v>701.4</v>
      </c>
      <c r="G878">
        <v>59.646511609751499</v>
      </c>
      <c r="H878">
        <v>-5.7274001078467496</v>
      </c>
      <c r="I878">
        <v>-4.0173031061216999</v>
      </c>
      <c r="J878">
        <v>1.2882978649133601</v>
      </c>
      <c r="K878">
        <v>707.56704111389797</v>
      </c>
      <c r="L878">
        <v>632.05928545735799</v>
      </c>
      <c r="M878">
        <v>60.278160303883297</v>
      </c>
      <c r="N878">
        <v>0.234485466584263</v>
      </c>
      <c r="O878">
        <v>25.463358996293099</v>
      </c>
      <c r="P878">
        <v>93.756906077348006</v>
      </c>
      <c r="Q878">
        <v>7.1021760933036998E-2</v>
      </c>
    </row>
    <row r="879" spans="1:17" x14ac:dyDescent="0.3">
      <c r="A879" t="s">
        <v>1906</v>
      </c>
      <c r="B879" t="s">
        <v>1907</v>
      </c>
      <c r="C879" t="s">
        <v>10311</v>
      </c>
      <c r="D879" t="s">
        <v>1908</v>
      </c>
      <c r="E879">
        <v>3775.6328985</v>
      </c>
      <c r="F879">
        <v>21.33</v>
      </c>
      <c r="G879">
        <v>-3.9779343964732901</v>
      </c>
      <c r="H879">
        <v>-12.333657523478401</v>
      </c>
      <c r="I879">
        <v>-23.246807882442599</v>
      </c>
      <c r="J879">
        <v>0.17477451683178499</v>
      </c>
      <c r="K879">
        <v>22.098359680331502</v>
      </c>
      <c r="L879">
        <v>21.354266351198302</v>
      </c>
      <c r="M879">
        <v>43.342012731763397</v>
      </c>
      <c r="N879">
        <v>0.64908398588737204</v>
      </c>
      <c r="O879">
        <v>31.036099390529699</v>
      </c>
      <c r="P879">
        <v>30.060975609755999</v>
      </c>
      <c r="Q879">
        <v>-4.4431888833278997E-2</v>
      </c>
    </row>
    <row r="880" spans="1:17" x14ac:dyDescent="0.3">
      <c r="A880" t="s">
        <v>1909</v>
      </c>
      <c r="B880" t="s">
        <v>1910</v>
      </c>
      <c r="C880" t="s">
        <v>10309</v>
      </c>
      <c r="D880" t="s">
        <v>21</v>
      </c>
      <c r="E880">
        <v>3764.2482259199901</v>
      </c>
      <c r="F880">
        <v>699.95</v>
      </c>
      <c r="G880">
        <v>212.53890227086401</v>
      </c>
      <c r="H880">
        <v>2.54033181383378</v>
      </c>
      <c r="I880">
        <v>18.290010519350901</v>
      </c>
      <c r="J880">
        <v>2.3131815663105399</v>
      </c>
      <c r="K880">
        <v>560.903788224408</v>
      </c>
      <c r="L880">
        <v>465.50227031094101</v>
      </c>
      <c r="M880">
        <v>82.887372400816901</v>
      </c>
      <c r="N880">
        <v>1.6444632185316901</v>
      </c>
      <c r="O880">
        <v>3.5502535895421001</v>
      </c>
      <c r="P880">
        <v>248.40716774514601</v>
      </c>
      <c r="Q880">
        <v>0.101866774714999</v>
      </c>
    </row>
    <row r="881" spans="1:17" x14ac:dyDescent="0.3">
      <c r="A881" t="s">
        <v>1911</v>
      </c>
      <c r="B881" t="s">
        <v>1912</v>
      </c>
      <c r="C881" t="s">
        <v>10309</v>
      </c>
      <c r="D881" t="s">
        <v>581</v>
      </c>
      <c r="E881">
        <v>3735.9010874999999</v>
      </c>
      <c r="F881">
        <v>271.5</v>
      </c>
      <c r="G881">
        <v>91.092667647061603</v>
      </c>
      <c r="H881">
        <v>17.825606999226501</v>
      </c>
      <c r="I881">
        <v>35.587615158460999</v>
      </c>
      <c r="J881">
        <v>12.494593448171599</v>
      </c>
      <c r="K881">
        <v>229.458598714158</v>
      </c>
      <c r="L881">
        <v>187.17165229216599</v>
      </c>
      <c r="M881">
        <v>69.176130630280596</v>
      </c>
      <c r="N881">
        <v>0.83762914921708298</v>
      </c>
      <c r="O881">
        <v>4.5856353591160204</v>
      </c>
      <c r="P881">
        <v>122.085889570552</v>
      </c>
      <c r="Q881">
        <v>0.24058442568534499</v>
      </c>
    </row>
    <row r="882" spans="1:17" x14ac:dyDescent="0.3">
      <c r="A882" t="s">
        <v>1913</v>
      </c>
      <c r="B882" t="s">
        <v>1914</v>
      </c>
      <c r="C882" t="s">
        <v>10294</v>
      </c>
      <c r="D882" t="s">
        <v>294</v>
      </c>
      <c r="E882">
        <v>3731.64848196</v>
      </c>
      <c r="F882">
        <v>1366.9</v>
      </c>
      <c r="G882">
        <v>41.579476761181901</v>
      </c>
      <c r="H882">
        <v>-6.3819124085882001E-2</v>
      </c>
      <c r="I882">
        <v>13.291050513141901</v>
      </c>
      <c r="J882">
        <v>-1.46688962118116</v>
      </c>
      <c r="K882">
        <v>1350.56262657613</v>
      </c>
      <c r="L882">
        <v>1208.8394214510799</v>
      </c>
      <c r="M882">
        <v>60.511560373351003</v>
      </c>
      <c r="N882">
        <v>0.34285725685130303</v>
      </c>
      <c r="O882">
        <v>3.5189114053698098</v>
      </c>
      <c r="P882">
        <v>76.146907216494796</v>
      </c>
      <c r="Q882">
        <v>0.10858465787364099</v>
      </c>
    </row>
    <row r="883" spans="1:17" x14ac:dyDescent="0.3">
      <c r="A883" t="s">
        <v>1915</v>
      </c>
      <c r="B883" t="s">
        <v>1916</v>
      </c>
      <c r="C883" t="s">
        <v>10309</v>
      </c>
      <c r="D883" t="s">
        <v>1059</v>
      </c>
      <c r="E883">
        <v>3730.8735000000001</v>
      </c>
      <c r="F883">
        <v>62.62</v>
      </c>
      <c r="G883">
        <v>-40.220702741673101</v>
      </c>
      <c r="H883">
        <v>-6.5285704227800396</v>
      </c>
      <c r="I883">
        <v>-21.252613482794398</v>
      </c>
      <c r="J883">
        <v>-3.1885160559605699</v>
      </c>
      <c r="K883">
        <v>65.071460027302507</v>
      </c>
      <c r="L883">
        <v>66.880761811450796</v>
      </c>
      <c r="M883">
        <v>80.428401478298795</v>
      </c>
      <c r="N883">
        <v>0.96718518280120003</v>
      </c>
      <c r="O883">
        <v>19.274992015330501</v>
      </c>
      <c r="P883">
        <v>0.85359961346431701</v>
      </c>
      <c r="Q883">
        <v>-6.679688381315E-3</v>
      </c>
    </row>
    <row r="884" spans="1:17" x14ac:dyDescent="0.3">
      <c r="A884" t="s">
        <v>1917</v>
      </c>
      <c r="B884" t="s">
        <v>1918</v>
      </c>
      <c r="C884" t="s">
        <v>10309</v>
      </c>
      <c r="D884" t="s">
        <v>737</v>
      </c>
      <c r="E884">
        <v>3724.7253936799998</v>
      </c>
      <c r="F884">
        <v>160.91999999999999</v>
      </c>
      <c r="G884">
        <v>3.2720862800629602</v>
      </c>
      <c r="H884">
        <v>2.0409827319271101</v>
      </c>
      <c r="I884">
        <v>-1.88634974227353</v>
      </c>
      <c r="J884">
        <v>-1.1184384006499499</v>
      </c>
      <c r="K884">
        <v>157.30031838115599</v>
      </c>
      <c r="L884">
        <v>146.23485793685001</v>
      </c>
      <c r="M884">
        <v>58.331342908403499</v>
      </c>
      <c r="N884">
        <v>0.87654263591102699</v>
      </c>
      <c r="O884">
        <v>8.7496892866020399</v>
      </c>
      <c r="P884">
        <v>42.596366858661902</v>
      </c>
      <c r="Q884">
        <v>8.2626113561340003E-3</v>
      </c>
    </row>
    <row r="885" spans="1:17" x14ac:dyDescent="0.3">
      <c r="A885" t="s">
        <v>1919</v>
      </c>
      <c r="B885" t="s">
        <v>1920</v>
      </c>
      <c r="C885" t="s">
        <v>10309</v>
      </c>
      <c r="D885" t="s">
        <v>193</v>
      </c>
      <c r="E885">
        <v>3706.4159979000001</v>
      </c>
      <c r="F885">
        <v>543.79999999999995</v>
      </c>
      <c r="G885">
        <v>15.718625135245</v>
      </c>
      <c r="H885">
        <v>-7.0367888244426204</v>
      </c>
      <c r="I885">
        <v>1.75317989445239</v>
      </c>
      <c r="J885">
        <v>1.10317342599353</v>
      </c>
      <c r="K885">
        <v>540.99442555244798</v>
      </c>
      <c r="L885">
        <v>474.31790303812198</v>
      </c>
      <c r="M885">
        <v>52.646026082242898</v>
      </c>
      <c r="N885">
        <v>0.45226374251995199</v>
      </c>
      <c r="O885">
        <v>12.164398675983801</v>
      </c>
      <c r="P885">
        <v>63.622686926432898</v>
      </c>
      <c r="Q885">
        <v>0.14584767014510999</v>
      </c>
    </row>
    <row r="886" spans="1:17" x14ac:dyDescent="0.3">
      <c r="A886" t="s">
        <v>1921</v>
      </c>
      <c r="B886" t="s">
        <v>1922</v>
      </c>
      <c r="C886" t="s">
        <v>10294</v>
      </c>
      <c r="D886" t="s">
        <v>294</v>
      </c>
      <c r="E886">
        <v>3705.0264417399999</v>
      </c>
      <c r="F886">
        <v>1383.85</v>
      </c>
      <c r="G886">
        <v>8.3315023928432606</v>
      </c>
      <c r="H886">
        <v>-11.928616364748899</v>
      </c>
      <c r="I886">
        <v>-15.965493883912201</v>
      </c>
      <c r="J886">
        <v>12.4200202263455</v>
      </c>
      <c r="K886">
        <v>1358.1652243025401</v>
      </c>
      <c r="L886">
        <v>1313.1961335354799</v>
      </c>
      <c r="M886">
        <v>55.513141555549097</v>
      </c>
      <c r="N886">
        <v>2.7778374848197398</v>
      </c>
      <c r="O886">
        <v>31.730317592224601</v>
      </c>
      <c r="P886">
        <v>43.851351351351298</v>
      </c>
      <c r="Q886">
        <v>8.4923980363132007E-2</v>
      </c>
    </row>
    <row r="887" spans="1:17" x14ac:dyDescent="0.3">
      <c r="A887" t="s">
        <v>1923</v>
      </c>
      <c r="B887" t="s">
        <v>1924</v>
      </c>
      <c r="C887" t="s">
        <v>10309</v>
      </c>
      <c r="D887" t="s">
        <v>405</v>
      </c>
      <c r="E887">
        <v>3686.3335815</v>
      </c>
      <c r="F887">
        <v>4814.3</v>
      </c>
      <c r="G887">
        <v>42.758562664644998</v>
      </c>
      <c r="H887">
        <v>9.0381855303999501</v>
      </c>
      <c r="I887">
        <v>-4.5880659934735899</v>
      </c>
      <c r="J887">
        <v>7.6154350934647104</v>
      </c>
      <c r="K887">
        <v>4374.9487910013704</v>
      </c>
      <c r="L887">
        <v>4145.6780082792202</v>
      </c>
      <c r="M887">
        <v>76.935124509724005</v>
      </c>
      <c r="N887">
        <v>1.6661162817433399</v>
      </c>
      <c r="O887">
        <v>5.87208940032819</v>
      </c>
      <c r="P887">
        <v>73.260396235581993</v>
      </c>
      <c r="Q887">
        <v>8.1826004659845006E-2</v>
      </c>
    </row>
    <row r="888" spans="1:17" x14ac:dyDescent="0.3">
      <c r="A888" t="s">
        <v>1925</v>
      </c>
      <c r="B888" t="s">
        <v>1926</v>
      </c>
      <c r="C888" t="s">
        <v>10305</v>
      </c>
      <c r="D888" t="s">
        <v>514</v>
      </c>
      <c r="E888">
        <v>3681.3214123500002</v>
      </c>
      <c r="F888">
        <v>330.5</v>
      </c>
      <c r="G888">
        <v>-19.963232688480701</v>
      </c>
      <c r="H888">
        <v>-12.547053138733901</v>
      </c>
      <c r="I888">
        <v>-15.334093512247399</v>
      </c>
      <c r="J888">
        <v>3.2485981415702798</v>
      </c>
      <c r="K888">
        <v>360.15467860820002</v>
      </c>
      <c r="L888">
        <v>332.586266153027</v>
      </c>
      <c r="M888">
        <v>35.484485630724102</v>
      </c>
      <c r="N888">
        <v>0.54582875719247703</v>
      </c>
      <c r="O888">
        <v>36.732223903177001</v>
      </c>
      <c r="P888">
        <v>40.458988525286799</v>
      </c>
    </row>
    <row r="889" spans="1:17" x14ac:dyDescent="0.3">
      <c r="A889" t="s">
        <v>1927</v>
      </c>
      <c r="B889" t="s">
        <v>1928</v>
      </c>
      <c r="C889" t="s">
        <v>10309</v>
      </c>
      <c r="D889" t="s">
        <v>124</v>
      </c>
      <c r="E889">
        <v>3661.6572928349901</v>
      </c>
      <c r="F889">
        <v>57.01</v>
      </c>
      <c r="G889">
        <v>80.550361328961799</v>
      </c>
      <c r="H889">
        <v>-1.5539616016009701</v>
      </c>
      <c r="I889">
        <v>4.8537309517161997</v>
      </c>
      <c r="J889">
        <v>1.3618230565079801</v>
      </c>
      <c r="K889">
        <v>52.124063864551204</v>
      </c>
      <c r="L889">
        <v>43.3392369201881</v>
      </c>
      <c r="M889">
        <v>58.5225053441822</v>
      </c>
      <c r="N889">
        <v>0.71493176443070605</v>
      </c>
      <c r="O889">
        <v>19.189615856867199</v>
      </c>
      <c r="P889">
        <v>130.80971659919001</v>
      </c>
      <c r="Q889">
        <v>0.11829569398654501</v>
      </c>
    </row>
    <row r="890" spans="1:17" x14ac:dyDescent="0.3">
      <c r="A890" t="s">
        <v>1929</v>
      </c>
      <c r="B890" t="s">
        <v>1930</v>
      </c>
      <c r="C890" t="s">
        <v>10301</v>
      </c>
      <c r="D890" t="s">
        <v>193</v>
      </c>
      <c r="E890">
        <v>3650.8038167999998</v>
      </c>
      <c r="F890">
        <v>232.64</v>
      </c>
      <c r="G890">
        <v>-36.163247836115303</v>
      </c>
      <c r="H890">
        <v>-3.8000150147956702</v>
      </c>
      <c r="I890">
        <v>-21.897459590081599</v>
      </c>
      <c r="J890">
        <v>-0.92282111415216805</v>
      </c>
      <c r="K890">
        <v>224.84903411144899</v>
      </c>
      <c r="L890">
        <v>231.24804255496301</v>
      </c>
      <c r="M890">
        <v>62.762207773767699</v>
      </c>
      <c r="N890">
        <v>0.48932954104974902</v>
      </c>
      <c r="O890">
        <v>28.524759284731701</v>
      </c>
      <c r="P890">
        <v>22.088690632379901</v>
      </c>
      <c r="Q890">
        <v>3.4632568029920002E-3</v>
      </c>
    </row>
    <row r="891" spans="1:17" x14ac:dyDescent="0.3">
      <c r="A891" t="s">
        <v>1931</v>
      </c>
      <c r="B891" t="s">
        <v>1932</v>
      </c>
      <c r="C891" t="s">
        <v>10309</v>
      </c>
      <c r="E891">
        <v>3643.6613965709998</v>
      </c>
      <c r="F891">
        <v>68.010000000000005</v>
      </c>
      <c r="G891">
        <v>7626.6579425385698</v>
      </c>
      <c r="H891">
        <v>-3.0808336565294598</v>
      </c>
      <c r="I891">
        <v>300.84821455737699</v>
      </c>
      <c r="J891">
        <v>-9.5399980147234498</v>
      </c>
      <c r="K891">
        <v>65.955683606318701</v>
      </c>
      <c r="L891">
        <v>37.127467849733598</v>
      </c>
      <c r="M891">
        <v>17.281808871535102</v>
      </c>
      <c r="N891">
        <v>1.08040930203481</v>
      </c>
      <c r="O891">
        <v>31.333627407734099</v>
      </c>
      <c r="P891">
        <v>7656.4765848996503</v>
      </c>
      <c r="Q891">
        <v>0.34198203886615902</v>
      </c>
    </row>
    <row r="892" spans="1:17" x14ac:dyDescent="0.3">
      <c r="A892" t="s">
        <v>1933</v>
      </c>
      <c r="B892" t="s">
        <v>1934</v>
      </c>
      <c r="C892" t="s">
        <v>628</v>
      </c>
      <c r="D892" t="s">
        <v>473</v>
      </c>
      <c r="E892">
        <v>3636.4181093099901</v>
      </c>
      <c r="F892">
        <v>574.35</v>
      </c>
      <c r="G892">
        <v>12.259279716847001</v>
      </c>
      <c r="H892">
        <v>-2.1325453667132299</v>
      </c>
      <c r="I892">
        <v>37.809490072847503</v>
      </c>
      <c r="J892">
        <v>-1.82604889308842</v>
      </c>
      <c r="K892">
        <v>550.614608258619</v>
      </c>
      <c r="L892">
        <v>476.95928960746897</v>
      </c>
      <c r="M892">
        <v>55.803717311838497</v>
      </c>
      <c r="N892">
        <v>0.186774660166145</v>
      </c>
      <c r="O892">
        <v>7.7565944110733698</v>
      </c>
      <c r="P892">
        <v>74.574468085106304</v>
      </c>
      <c r="Q892">
        <v>-3.6115451365487002E-2</v>
      </c>
    </row>
    <row r="893" spans="1:17" x14ac:dyDescent="0.3">
      <c r="A893" t="s">
        <v>1935</v>
      </c>
      <c r="B893" t="s">
        <v>1936</v>
      </c>
      <c r="C893" t="s">
        <v>10306</v>
      </c>
      <c r="D893" t="s">
        <v>402</v>
      </c>
      <c r="E893">
        <v>3611.5233426250002</v>
      </c>
      <c r="F893">
        <v>501.25</v>
      </c>
      <c r="G893">
        <v>-1.3259481800958299</v>
      </c>
      <c r="H893">
        <v>-1.9625011552182401</v>
      </c>
      <c r="I893">
        <v>10.7539539331746</v>
      </c>
      <c r="J893">
        <v>2.1917150396792202</v>
      </c>
      <c r="K893">
        <v>495.81166230459399</v>
      </c>
      <c r="L893">
        <v>453.415471491728</v>
      </c>
      <c r="M893">
        <v>51.565486580716801</v>
      </c>
      <c r="N893">
        <v>0.35875399992467799</v>
      </c>
      <c r="O893">
        <v>10.6633416458852</v>
      </c>
      <c r="P893">
        <v>44.016664272374598</v>
      </c>
      <c r="Q893">
        <v>-7.8152874334221994E-2</v>
      </c>
    </row>
    <row r="894" spans="1:17" x14ac:dyDescent="0.3">
      <c r="A894" t="s">
        <v>1937</v>
      </c>
      <c r="B894" t="s">
        <v>1938</v>
      </c>
      <c r="C894" t="s">
        <v>10309</v>
      </c>
      <c r="D894" t="s">
        <v>297</v>
      </c>
      <c r="E894">
        <v>3609.8527358749998</v>
      </c>
      <c r="F894">
        <v>299.05</v>
      </c>
      <c r="G894">
        <v>88.529780536121194</v>
      </c>
      <c r="H894">
        <v>18.839404956580498</v>
      </c>
      <c r="I894">
        <v>121.473290850783</v>
      </c>
      <c r="J894">
        <v>7.8352202828372199</v>
      </c>
      <c r="K894">
        <v>238.644806208359</v>
      </c>
      <c r="L894">
        <v>171.72872927653901</v>
      </c>
      <c r="M894">
        <v>70.976481738325305</v>
      </c>
      <c r="N894">
        <v>0.76922766839297696</v>
      </c>
      <c r="O894">
        <v>4.5811737167697597</v>
      </c>
      <c r="P894">
        <v>191.98398750243999</v>
      </c>
      <c r="Q894">
        <v>0.196862403798093</v>
      </c>
    </row>
    <row r="895" spans="1:17" x14ac:dyDescent="0.3">
      <c r="A895" t="s">
        <v>1939</v>
      </c>
      <c r="B895" t="s">
        <v>1940</v>
      </c>
      <c r="C895" t="s">
        <v>10309</v>
      </c>
      <c r="D895" t="s">
        <v>364</v>
      </c>
      <c r="E895">
        <v>3602.8612590019902</v>
      </c>
      <c r="F895">
        <v>244.19</v>
      </c>
      <c r="G895">
        <v>93.901009494169998</v>
      </c>
      <c r="H895">
        <v>35.732904809752903</v>
      </c>
      <c r="I895">
        <v>98.362579221681301</v>
      </c>
      <c r="J895">
        <v>7.1857417221772897</v>
      </c>
      <c r="K895">
        <v>191.280646576018</v>
      </c>
      <c r="L895">
        <v>149.811038773071</v>
      </c>
      <c r="M895">
        <v>77.736779687837299</v>
      </c>
      <c r="N895">
        <v>0.98036863001192398</v>
      </c>
      <c r="O895">
        <v>1.55616528113355</v>
      </c>
      <c r="P895">
        <v>157.042105263157</v>
      </c>
      <c r="Q895">
        <v>0.150734725754814</v>
      </c>
    </row>
    <row r="896" spans="1:17" x14ac:dyDescent="0.3">
      <c r="A896" t="s">
        <v>1941</v>
      </c>
      <c r="B896" t="s">
        <v>1942</v>
      </c>
      <c r="C896" t="s">
        <v>10311</v>
      </c>
      <c r="D896" t="s">
        <v>1595</v>
      </c>
      <c r="E896">
        <v>3592.26531428</v>
      </c>
      <c r="F896">
        <v>158.80000000000001</v>
      </c>
      <c r="G896">
        <v>-27.400067707737399</v>
      </c>
      <c r="H896">
        <v>2.3210625874995099</v>
      </c>
      <c r="I896">
        <v>-9.5033726723109702</v>
      </c>
      <c r="J896">
        <v>-1.5372142180718</v>
      </c>
      <c r="K896">
        <v>157.476485323904</v>
      </c>
      <c r="L896">
        <v>150.53975729515199</v>
      </c>
      <c r="M896">
        <v>47.697949080033503</v>
      </c>
      <c r="N896">
        <v>1.8945917679114599</v>
      </c>
      <c r="O896">
        <v>12.7770780856423</v>
      </c>
      <c r="P896">
        <v>23.100775193798398</v>
      </c>
      <c r="Q896">
        <v>4.1225266505504003E-2</v>
      </c>
    </row>
    <row r="897" spans="1:17" x14ac:dyDescent="0.3">
      <c r="A897" t="s">
        <v>1943</v>
      </c>
      <c r="B897" t="s">
        <v>1944</v>
      </c>
      <c r="C897" t="s">
        <v>10309</v>
      </c>
      <c r="D897" t="s">
        <v>51</v>
      </c>
      <c r="E897">
        <v>3592.0259727749999</v>
      </c>
      <c r="F897">
        <v>2171.85</v>
      </c>
      <c r="G897">
        <v>48.486845919373103</v>
      </c>
      <c r="H897">
        <v>7.2430387877148803</v>
      </c>
      <c r="I897">
        <v>22.857431595441</v>
      </c>
      <c r="J897">
        <v>-0.423001154037148</v>
      </c>
      <c r="K897">
        <v>1876.07061334778</v>
      </c>
      <c r="L897">
        <v>1572.6461152014001</v>
      </c>
      <c r="M897">
        <v>68.569337023613102</v>
      </c>
      <c r="N897">
        <v>0.72572115875203003</v>
      </c>
      <c r="O897">
        <v>5.7163247922278302</v>
      </c>
      <c r="P897">
        <v>90.7557858679899</v>
      </c>
      <c r="Q897">
        <v>0.14656180066089899</v>
      </c>
    </row>
    <row r="898" spans="1:17" x14ac:dyDescent="0.3">
      <c r="A898" t="s">
        <v>1945</v>
      </c>
      <c r="B898" t="s">
        <v>1946</v>
      </c>
      <c r="C898" t="s">
        <v>10309</v>
      </c>
      <c r="D898" t="s">
        <v>283</v>
      </c>
      <c r="E898">
        <v>3583.955935</v>
      </c>
      <c r="F898">
        <v>390.95</v>
      </c>
      <c r="G898">
        <v>92.818031898605994</v>
      </c>
      <c r="H898">
        <v>45.781295687843297</v>
      </c>
      <c r="I898">
        <v>89.822790347694195</v>
      </c>
      <c r="J898">
        <v>16.0849133553691</v>
      </c>
      <c r="K898">
        <v>290.03945713706901</v>
      </c>
      <c r="L898">
        <v>228.285234877432</v>
      </c>
      <c r="M898">
        <v>84.011906325761601</v>
      </c>
      <c r="N898">
        <v>1.64178549301696</v>
      </c>
      <c r="O898">
        <v>5.8958946156797598</v>
      </c>
      <c r="P898">
        <v>162.38255033556999</v>
      </c>
      <c r="Q898">
        <v>0.157229278148486</v>
      </c>
    </row>
    <row r="899" spans="1:17" x14ac:dyDescent="0.3">
      <c r="A899" t="s">
        <v>1947</v>
      </c>
      <c r="B899" t="s">
        <v>1948</v>
      </c>
      <c r="C899" t="s">
        <v>10309</v>
      </c>
      <c r="D899" t="s">
        <v>229</v>
      </c>
      <c r="E899">
        <v>3573.1588442129901</v>
      </c>
      <c r="F899">
        <v>2.79</v>
      </c>
      <c r="G899">
        <v>242.181357638924</v>
      </c>
      <c r="H899">
        <v>-12.3428950261781</v>
      </c>
      <c r="I899">
        <v>3.1926658017679199</v>
      </c>
      <c r="J899">
        <v>-0.338222734660938</v>
      </c>
      <c r="K899">
        <v>2.72999725943348</v>
      </c>
      <c r="L899">
        <v>2.07689579583811</v>
      </c>
      <c r="M899">
        <v>48.4696625672957</v>
      </c>
      <c r="N899">
        <v>0.72435853530046601</v>
      </c>
      <c r="O899">
        <v>55.197132616487401</v>
      </c>
      <c r="P899">
        <v>298.57142857142799</v>
      </c>
      <c r="Q899">
        <v>6.3641895779446997E-2</v>
      </c>
    </row>
    <row r="900" spans="1:17" x14ac:dyDescent="0.3">
      <c r="A900" t="s">
        <v>1949</v>
      </c>
      <c r="B900" t="s">
        <v>1950</v>
      </c>
      <c r="C900" t="s">
        <v>10309</v>
      </c>
      <c r="D900" t="s">
        <v>127</v>
      </c>
      <c r="E900">
        <v>3563.1075165000002</v>
      </c>
      <c r="F900">
        <v>814.25</v>
      </c>
      <c r="G900">
        <v>42.236296888792801</v>
      </c>
      <c r="H900">
        <v>-14.2524224083337</v>
      </c>
      <c r="I900">
        <v>-18.9733316562019</v>
      </c>
      <c r="J900">
        <v>1.3741840812763799</v>
      </c>
      <c r="K900">
        <v>856.38670479720599</v>
      </c>
      <c r="L900">
        <v>766.49786603583595</v>
      </c>
      <c r="M900">
        <v>54.9116280839227</v>
      </c>
      <c r="N900">
        <v>0.80669409103343603</v>
      </c>
      <c r="O900">
        <v>33.005833589192498</v>
      </c>
      <c r="P900">
        <v>92.266824085005894</v>
      </c>
      <c r="Q900">
        <v>7.1689904429278001E-2</v>
      </c>
    </row>
    <row r="901" spans="1:17" x14ac:dyDescent="0.3">
      <c r="A901" t="s">
        <v>1951</v>
      </c>
      <c r="B901" t="s">
        <v>1952</v>
      </c>
      <c r="C901" t="s">
        <v>10304</v>
      </c>
      <c r="D901" t="s">
        <v>1523</v>
      </c>
      <c r="E901">
        <v>3552</v>
      </c>
      <c r="F901">
        <v>320</v>
      </c>
      <c r="G901">
        <v>-53.254460042615896</v>
      </c>
      <c r="H901">
        <v>-0.47204813319123501</v>
      </c>
      <c r="I901">
        <v>-21.720100003854999</v>
      </c>
      <c r="J901">
        <v>0.42820967686019201</v>
      </c>
      <c r="K901">
        <v>319.68745481642998</v>
      </c>
      <c r="L901">
        <v>341.40203595918899</v>
      </c>
      <c r="M901">
        <v>59.389544663929897</v>
      </c>
      <c r="N901">
        <v>0.59764211983661197</v>
      </c>
      <c r="O901">
        <v>45.84375</v>
      </c>
      <c r="P901">
        <v>10.1928374655647</v>
      </c>
      <c r="Q901">
        <v>-2.2908775716644E-2</v>
      </c>
    </row>
    <row r="902" spans="1:17" x14ac:dyDescent="0.3">
      <c r="A902" t="s">
        <v>1953</v>
      </c>
      <c r="B902" t="s">
        <v>1954</v>
      </c>
      <c r="C902" t="s">
        <v>10309</v>
      </c>
      <c r="D902" t="s">
        <v>364</v>
      </c>
      <c r="E902">
        <v>3549.7402499999998</v>
      </c>
      <c r="F902">
        <v>13833.75</v>
      </c>
      <c r="G902">
        <v>-46.615873295935202</v>
      </c>
      <c r="H902">
        <v>39.672982044495299</v>
      </c>
      <c r="I902">
        <v>-11.9252987275436</v>
      </c>
      <c r="J902">
        <v>30.879377779655801</v>
      </c>
      <c r="K902">
        <v>11030.5849723547</v>
      </c>
      <c r="L902">
        <v>11966.1282041178</v>
      </c>
      <c r="M902">
        <v>72.961248072581398</v>
      </c>
      <c r="N902">
        <v>4.2889772346836201</v>
      </c>
      <c r="O902">
        <v>27.080509623204101</v>
      </c>
      <c r="P902">
        <v>52.019230769230703</v>
      </c>
      <c r="Q902">
        <v>-4.3224606419548998E-2</v>
      </c>
    </row>
    <row r="903" spans="1:17" x14ac:dyDescent="0.3">
      <c r="A903" t="s">
        <v>1955</v>
      </c>
      <c r="B903" t="s">
        <v>1956</v>
      </c>
      <c r="C903" t="s">
        <v>10309</v>
      </c>
      <c r="D903" t="s">
        <v>297</v>
      </c>
      <c r="E903">
        <v>3533.2106922799999</v>
      </c>
      <c r="F903">
        <v>341.45</v>
      </c>
      <c r="G903">
        <v>27.9678641084258</v>
      </c>
      <c r="H903">
        <v>-23.2632304559475</v>
      </c>
      <c r="I903">
        <v>58.353308372049</v>
      </c>
      <c r="J903">
        <v>-0.17876751368652499</v>
      </c>
      <c r="K903">
        <v>366.25212973481501</v>
      </c>
      <c r="L903">
        <v>282.26992138474901</v>
      </c>
      <c r="M903">
        <v>37.503471751715303</v>
      </c>
      <c r="N903">
        <v>1.0197074452174599</v>
      </c>
      <c r="O903">
        <v>34.280275296529503</v>
      </c>
      <c r="P903">
        <v>113.40624999999901</v>
      </c>
      <c r="Q903">
        <v>0.22924597398584601</v>
      </c>
    </row>
    <row r="904" spans="1:17" x14ac:dyDescent="0.3">
      <c r="A904" t="s">
        <v>1957</v>
      </c>
      <c r="B904" t="s">
        <v>1958</v>
      </c>
      <c r="C904" t="s">
        <v>10293</v>
      </c>
      <c r="D904" t="s">
        <v>57</v>
      </c>
      <c r="E904">
        <v>3526.2673011849902</v>
      </c>
      <c r="F904">
        <v>266.64999999999998</v>
      </c>
      <c r="G904">
        <v>35.494438854051999</v>
      </c>
      <c r="H904">
        <v>0.60712600118577098</v>
      </c>
      <c r="I904">
        <v>21.580383549811302</v>
      </c>
      <c r="J904">
        <v>5.2627825647975</v>
      </c>
      <c r="K904">
        <v>242.01622748079899</v>
      </c>
      <c r="L904">
        <v>205.493195553259</v>
      </c>
      <c r="M904">
        <v>55.575436132017501</v>
      </c>
      <c r="N904">
        <v>0.81035148964012504</v>
      </c>
      <c r="O904">
        <v>10.0881305081567</v>
      </c>
      <c r="P904">
        <v>72.365869424692903</v>
      </c>
      <c r="Q904">
        <v>4.1781666437114999E-2</v>
      </c>
    </row>
    <row r="905" spans="1:17" x14ac:dyDescent="0.3">
      <c r="A905" t="s">
        <v>1959</v>
      </c>
      <c r="B905" t="s">
        <v>1960</v>
      </c>
      <c r="C905" t="s">
        <v>10309</v>
      </c>
      <c r="D905" t="s">
        <v>24</v>
      </c>
      <c r="E905">
        <v>3519.5489030899998</v>
      </c>
      <c r="F905">
        <v>422.95</v>
      </c>
      <c r="G905">
        <v>-15.5078315502642</v>
      </c>
      <c r="H905">
        <v>39.605037540124599</v>
      </c>
      <c r="I905">
        <v>19.7578644200753</v>
      </c>
      <c r="J905">
        <v>14.3848930829165</v>
      </c>
      <c r="K905">
        <v>331.16846700490697</v>
      </c>
      <c r="L905">
        <v>303.83196358460202</v>
      </c>
      <c r="M905">
        <v>85.918383375726194</v>
      </c>
      <c r="N905">
        <v>1.1760737730437101</v>
      </c>
      <c r="O905">
        <v>4.7405130630098196</v>
      </c>
      <c r="P905">
        <v>69.587008821170798</v>
      </c>
      <c r="Q905">
        <v>-3.2473113967412003E-2</v>
      </c>
    </row>
    <row r="906" spans="1:17" x14ac:dyDescent="0.3">
      <c r="A906" t="s">
        <v>1961</v>
      </c>
      <c r="B906" t="s">
        <v>1962</v>
      </c>
      <c r="C906" t="s">
        <v>10305</v>
      </c>
      <c r="D906" t="s">
        <v>581</v>
      </c>
      <c r="E906">
        <v>3514.1198399999998</v>
      </c>
      <c r="F906">
        <v>811.8</v>
      </c>
      <c r="G906">
        <v>-15.5047650112193</v>
      </c>
      <c r="H906">
        <v>-25.8152017821124</v>
      </c>
      <c r="I906">
        <v>-41.611789643776603</v>
      </c>
      <c r="J906">
        <v>-0.56519066994786804</v>
      </c>
      <c r="K906">
        <v>1004.04014344846</v>
      </c>
      <c r="L906">
        <v>988.37776226535004</v>
      </c>
      <c r="M906">
        <v>26.3276379314919</v>
      </c>
      <c r="N906">
        <v>0.932117239298907</v>
      </c>
      <c r="O906">
        <v>84.152500615915201</v>
      </c>
      <c r="P906">
        <v>32.495511669658796</v>
      </c>
      <c r="Q906">
        <v>0.15798203024574101</v>
      </c>
    </row>
    <row r="907" spans="1:17" x14ac:dyDescent="0.3">
      <c r="A907" t="s">
        <v>1963</v>
      </c>
      <c r="B907" t="s">
        <v>1964</v>
      </c>
      <c r="C907" t="s">
        <v>10309</v>
      </c>
      <c r="D907" t="s">
        <v>46</v>
      </c>
      <c r="E907">
        <v>3512.3749624500001</v>
      </c>
      <c r="F907">
        <v>924.25</v>
      </c>
      <c r="G907">
        <v>35.432564504649903</v>
      </c>
      <c r="H907">
        <v>-5.7693464291293903</v>
      </c>
      <c r="I907">
        <v>-38.4247437589556</v>
      </c>
      <c r="J907">
        <v>-5.1676827226272399</v>
      </c>
      <c r="K907">
        <v>969.315269181031</v>
      </c>
      <c r="L907">
        <v>899.57505941776401</v>
      </c>
      <c r="M907">
        <v>38.341507947184901</v>
      </c>
      <c r="N907">
        <v>1.09148556523547</v>
      </c>
      <c r="O907">
        <v>48.877468217473599</v>
      </c>
      <c r="P907">
        <v>67.028101563205894</v>
      </c>
    </row>
    <row r="908" spans="1:17" x14ac:dyDescent="0.3">
      <c r="A908" t="s">
        <v>1965</v>
      </c>
      <c r="B908" t="s">
        <v>1966</v>
      </c>
      <c r="C908" t="s">
        <v>10305</v>
      </c>
      <c r="D908" t="s">
        <v>193</v>
      </c>
      <c r="E908">
        <v>3498.6365842</v>
      </c>
      <c r="F908">
        <v>1729.25</v>
      </c>
      <c r="G908">
        <v>-15.4313428737259</v>
      </c>
      <c r="H908">
        <v>-11.724734413349401</v>
      </c>
      <c r="I908">
        <v>1.45115833562216</v>
      </c>
      <c r="J908">
        <v>-1.11636546961448</v>
      </c>
      <c r="K908">
        <v>1728.26301025719</v>
      </c>
      <c r="M908">
        <v>43.938220424706202</v>
      </c>
      <c r="N908">
        <v>0.56718950522811096</v>
      </c>
      <c r="O908">
        <v>18.970652016770199</v>
      </c>
      <c r="P908">
        <v>43.6373452944596</v>
      </c>
    </row>
    <row r="909" spans="1:17" x14ac:dyDescent="0.3">
      <c r="A909" t="s">
        <v>1967</v>
      </c>
      <c r="B909" t="s">
        <v>1968</v>
      </c>
      <c r="C909" t="s">
        <v>10309</v>
      </c>
      <c r="D909" t="s">
        <v>1969</v>
      </c>
      <c r="E909">
        <v>3495.8773523549999</v>
      </c>
      <c r="F909">
        <v>788.05</v>
      </c>
      <c r="G909">
        <v>105.77179112173501</v>
      </c>
      <c r="H909">
        <v>22.8144062585767</v>
      </c>
      <c r="I909">
        <v>112.744958065378</v>
      </c>
      <c r="J909">
        <v>-3.8872043275655099</v>
      </c>
      <c r="K909">
        <v>641.80531731527901</v>
      </c>
      <c r="M909">
        <v>63.869956644170301</v>
      </c>
      <c r="N909">
        <v>0.45955187874229803</v>
      </c>
      <c r="O909">
        <v>7.4804898166360001</v>
      </c>
      <c r="P909">
        <v>208.07271305707499</v>
      </c>
    </row>
    <row r="910" spans="1:17" x14ac:dyDescent="0.3">
      <c r="A910" t="s">
        <v>1970</v>
      </c>
      <c r="B910" t="s">
        <v>1971</v>
      </c>
      <c r="C910" t="s">
        <v>10309</v>
      </c>
      <c r="D910" t="s">
        <v>139</v>
      </c>
      <c r="E910">
        <v>3489.7204107550001</v>
      </c>
      <c r="F910">
        <v>347.15</v>
      </c>
      <c r="G910">
        <v>37.6843733204689</v>
      </c>
      <c r="H910">
        <v>-14.7547423311931</v>
      </c>
      <c r="I910">
        <v>1.58929724166222</v>
      </c>
      <c r="J910">
        <v>-0.80819357350821397</v>
      </c>
      <c r="K910">
        <v>380.71817935641599</v>
      </c>
      <c r="L910">
        <v>333.978056607121</v>
      </c>
      <c r="M910">
        <v>32.525095694386998</v>
      </c>
      <c r="N910">
        <v>0.72539245302634403</v>
      </c>
      <c r="O910">
        <v>35.100100820970702</v>
      </c>
      <c r="P910">
        <v>77.797695262483899</v>
      </c>
      <c r="Q910">
        <v>7.4657613130967998E-2</v>
      </c>
    </row>
    <row r="911" spans="1:17" x14ac:dyDescent="0.3">
      <c r="A911" t="s">
        <v>1972</v>
      </c>
      <c r="B911" t="s">
        <v>1973</v>
      </c>
      <c r="C911" t="s">
        <v>10309</v>
      </c>
      <c r="D911" t="s">
        <v>86</v>
      </c>
      <c r="E911">
        <v>3487.6272050050002</v>
      </c>
      <c r="F911">
        <v>2659.75</v>
      </c>
      <c r="G911">
        <v>797.56978162776704</v>
      </c>
      <c r="H911">
        <v>5.4408606644615496</v>
      </c>
      <c r="I911">
        <v>131.629878313267</v>
      </c>
      <c r="J911">
        <v>6.1730530929755796</v>
      </c>
      <c r="K911">
        <v>2057.44423575569</v>
      </c>
      <c r="L911">
        <v>1381.9998492938</v>
      </c>
      <c r="M911">
        <v>63.293928373567503</v>
      </c>
      <c r="N911">
        <v>1.4854429431434399</v>
      </c>
      <c r="O911">
        <v>3.3931760503806698</v>
      </c>
      <c r="P911">
        <v>853.82822305899197</v>
      </c>
    </row>
    <row r="912" spans="1:17" x14ac:dyDescent="0.3">
      <c r="A912" t="s">
        <v>1974</v>
      </c>
      <c r="B912" t="s">
        <v>1975</v>
      </c>
      <c r="C912" t="s">
        <v>10308</v>
      </c>
      <c r="D912" t="s">
        <v>297</v>
      </c>
      <c r="E912">
        <v>3463.278159</v>
      </c>
      <c r="F912">
        <v>338.25</v>
      </c>
      <c r="G912">
        <v>24.001275783536101</v>
      </c>
      <c r="H912">
        <v>1.6608637559464701</v>
      </c>
      <c r="I912">
        <v>19.071572051767902</v>
      </c>
      <c r="J912">
        <v>4.6943376006864703</v>
      </c>
      <c r="K912">
        <v>314.84847039158097</v>
      </c>
      <c r="L912">
        <v>269.39340737736597</v>
      </c>
      <c r="M912">
        <v>59.675646012140398</v>
      </c>
      <c r="N912">
        <v>0.74400842102323195</v>
      </c>
      <c r="O912">
        <v>6.1345158906134403</v>
      </c>
      <c r="P912">
        <v>79.300291545189495</v>
      </c>
      <c r="Q912">
        <v>5.2352841527846E-2</v>
      </c>
    </row>
    <row r="913" spans="1:17" x14ac:dyDescent="0.3">
      <c r="A913" t="s">
        <v>1976</v>
      </c>
      <c r="B913" t="s">
        <v>1977</v>
      </c>
      <c r="C913" t="s">
        <v>10295</v>
      </c>
      <c r="D913" t="s">
        <v>523</v>
      </c>
      <c r="E913">
        <v>3459.7102163519999</v>
      </c>
      <c r="F913">
        <v>60.32</v>
      </c>
      <c r="G913">
        <v>8.8480243055916006</v>
      </c>
      <c r="H913">
        <v>-2.32366099943629</v>
      </c>
      <c r="I913">
        <v>33.706656069407799</v>
      </c>
      <c r="J913">
        <v>9.0851707954198702</v>
      </c>
      <c r="K913">
        <v>53.112526605421202</v>
      </c>
      <c r="L913">
        <v>47.180675749019201</v>
      </c>
      <c r="M913">
        <v>77.642064539177298</v>
      </c>
      <c r="N913">
        <v>0.838368473505541</v>
      </c>
      <c r="O913">
        <v>3.2161803713527801</v>
      </c>
      <c r="P913">
        <v>81.413533834586403</v>
      </c>
      <c r="Q913">
        <v>-5.4235260003403001E-2</v>
      </c>
    </row>
    <row r="914" spans="1:17" x14ac:dyDescent="0.3">
      <c r="A914" t="s">
        <v>1978</v>
      </c>
      <c r="B914" t="s">
        <v>1979</v>
      </c>
      <c r="C914" t="s">
        <v>10309</v>
      </c>
      <c r="D914" t="s">
        <v>222</v>
      </c>
      <c r="E914">
        <v>3455.2452364999999</v>
      </c>
      <c r="F914">
        <v>193.4</v>
      </c>
      <c r="G914">
        <v>73.546236713583198</v>
      </c>
      <c r="H914">
        <v>4.3171698201049002</v>
      </c>
      <c r="I914">
        <v>22.996130451785501</v>
      </c>
      <c r="J914">
        <v>7.3080565246845799</v>
      </c>
      <c r="K914">
        <v>154.92121822605901</v>
      </c>
      <c r="L914">
        <v>136.279898797226</v>
      </c>
      <c r="M914">
        <v>86.569658171270405</v>
      </c>
      <c r="N914">
        <v>1.85498486033044</v>
      </c>
      <c r="O914">
        <v>2.7921406411582201</v>
      </c>
      <c r="P914">
        <v>115.487465181058</v>
      </c>
      <c r="Q914">
        <v>0.14842610041881801</v>
      </c>
    </row>
    <row r="915" spans="1:17" x14ac:dyDescent="0.3">
      <c r="A915" t="s">
        <v>1980</v>
      </c>
      <c r="B915" t="s">
        <v>1981</v>
      </c>
      <c r="C915" t="s">
        <v>10297</v>
      </c>
      <c r="D915" t="s">
        <v>497</v>
      </c>
      <c r="E915">
        <v>3449.010487</v>
      </c>
      <c r="F915">
        <v>474.5</v>
      </c>
      <c r="G915">
        <v>-19.7896568538286</v>
      </c>
      <c r="H915">
        <v>12.0102378175207</v>
      </c>
      <c r="I915">
        <v>25.990284849386899</v>
      </c>
      <c r="J915">
        <v>-0.25418090473284</v>
      </c>
      <c r="K915">
        <v>412.42611833973001</v>
      </c>
      <c r="L915">
        <v>368.571036944387</v>
      </c>
      <c r="M915">
        <v>65.214573183784907</v>
      </c>
      <c r="N915">
        <v>1.6522084167006199</v>
      </c>
      <c r="O915">
        <v>6.4278187565858902</v>
      </c>
      <c r="P915">
        <v>60.820199966107403</v>
      </c>
      <c r="Q915">
        <v>2.1106425723163E-2</v>
      </c>
    </row>
    <row r="916" spans="1:17" x14ac:dyDescent="0.3">
      <c r="A916" t="s">
        <v>1982</v>
      </c>
      <c r="B916" t="s">
        <v>1983</v>
      </c>
      <c r="C916" t="s">
        <v>10303</v>
      </c>
      <c r="D916" t="s">
        <v>1467</v>
      </c>
      <c r="E916">
        <v>3445.4107050989901</v>
      </c>
      <c r="F916">
        <v>128.66999999999999</v>
      </c>
      <c r="G916">
        <v>-57.4100886188128</v>
      </c>
      <c r="H916">
        <v>-4.1603411676178803</v>
      </c>
      <c r="I916">
        <v>-26.961650022922601</v>
      </c>
      <c r="J916">
        <v>0.77143322804896297</v>
      </c>
      <c r="K916">
        <v>130.430634658424</v>
      </c>
      <c r="L916">
        <v>138.43965919854901</v>
      </c>
      <c r="M916">
        <v>48.611167596863403</v>
      </c>
      <c r="N916">
        <v>0.41247824597803501</v>
      </c>
      <c r="O916">
        <v>48.286313826066603</v>
      </c>
      <c r="P916">
        <v>23.188128291048301</v>
      </c>
      <c r="Q916">
        <v>-6.2636090015066995E-2</v>
      </c>
    </row>
    <row r="917" spans="1:17" x14ac:dyDescent="0.3">
      <c r="A917" t="s">
        <v>1984</v>
      </c>
      <c r="B917" t="s">
        <v>1985</v>
      </c>
      <c r="C917" t="s">
        <v>10305</v>
      </c>
      <c r="D917" t="s">
        <v>127</v>
      </c>
      <c r="E917">
        <v>3437.5306350000001</v>
      </c>
      <c r="F917">
        <v>596.75</v>
      </c>
      <c r="G917">
        <v>-25.582834500813</v>
      </c>
      <c r="H917">
        <v>-11.6056893408251</v>
      </c>
      <c r="I917">
        <v>-4.9798190302523597</v>
      </c>
      <c r="J917">
        <v>-2.2192775695331499</v>
      </c>
      <c r="K917">
        <v>594.10389386747602</v>
      </c>
      <c r="L917">
        <v>565.82309159743602</v>
      </c>
      <c r="M917">
        <v>51.810874979262103</v>
      </c>
      <c r="N917">
        <v>0.54656013189608998</v>
      </c>
      <c r="O917">
        <v>15.9530791788856</v>
      </c>
      <c r="P917">
        <v>29.728260869565201</v>
      </c>
      <c r="Q917">
        <v>0.15900243961131499</v>
      </c>
    </row>
    <row r="918" spans="1:17" x14ac:dyDescent="0.3">
      <c r="A918" t="s">
        <v>1986</v>
      </c>
      <c r="B918" t="s">
        <v>1987</v>
      </c>
      <c r="C918" t="s">
        <v>10297</v>
      </c>
      <c r="D918" t="s">
        <v>995</v>
      </c>
      <c r="E918">
        <v>3398.2366364549998</v>
      </c>
      <c r="F918">
        <v>419.85</v>
      </c>
      <c r="G918">
        <v>-14.917164528562701</v>
      </c>
      <c r="H918">
        <v>5.9715230945954696</v>
      </c>
      <c r="I918">
        <v>-7.8053913554143097</v>
      </c>
      <c r="J918">
        <v>3.2905554695886501</v>
      </c>
      <c r="K918">
        <v>405.05887908273002</v>
      </c>
      <c r="L918">
        <v>397.95439155128003</v>
      </c>
      <c r="M918">
        <v>56.186185913420097</v>
      </c>
      <c r="N918">
        <v>1.20970387800331</v>
      </c>
      <c r="O918">
        <v>16.7083482196022</v>
      </c>
      <c r="P918">
        <v>24.197603904747801</v>
      </c>
      <c r="Q918">
        <v>-1.7089331948919002E-2</v>
      </c>
    </row>
    <row r="919" spans="1:17" x14ac:dyDescent="0.3">
      <c r="A919" t="s">
        <v>1988</v>
      </c>
      <c r="B919" t="s">
        <v>1989</v>
      </c>
      <c r="C919" t="s">
        <v>10309</v>
      </c>
      <c r="D919" t="s">
        <v>60</v>
      </c>
      <c r="E919">
        <v>3388.6316159520002</v>
      </c>
      <c r="F919">
        <v>224.04</v>
      </c>
      <c r="G919">
        <v>54.956615370883597</v>
      </c>
      <c r="H919">
        <v>-10.084732174914601</v>
      </c>
      <c r="I919">
        <v>1.01598555736872</v>
      </c>
      <c r="J919">
        <v>0.232555620741595</v>
      </c>
      <c r="K919">
        <v>225.11141114202701</v>
      </c>
      <c r="L919">
        <v>195.27756974075101</v>
      </c>
      <c r="M919">
        <v>54.127000369605099</v>
      </c>
      <c r="N919">
        <v>0.47116653198346398</v>
      </c>
      <c r="O919">
        <v>20.4695590073201</v>
      </c>
      <c r="P919">
        <v>88.427249789739193</v>
      </c>
      <c r="Q919">
        <v>0.114550169361037</v>
      </c>
    </row>
    <row r="920" spans="1:17" x14ac:dyDescent="0.3">
      <c r="A920" t="s">
        <v>1990</v>
      </c>
      <c r="B920" t="s">
        <v>1991</v>
      </c>
      <c r="C920" t="s">
        <v>10309</v>
      </c>
      <c r="D920" t="s">
        <v>222</v>
      </c>
      <c r="E920">
        <v>3374.3406337500001</v>
      </c>
      <c r="F920">
        <v>254.35</v>
      </c>
      <c r="G920">
        <v>246.438754088629</v>
      </c>
      <c r="H920">
        <v>1.772325099608</v>
      </c>
      <c r="I920">
        <v>113.838294704533</v>
      </c>
      <c r="J920">
        <v>-6.8582201130187403</v>
      </c>
      <c r="K920">
        <v>228.41392156153699</v>
      </c>
      <c r="L920">
        <v>146.33876952319201</v>
      </c>
      <c r="M920">
        <v>39.902250851534802</v>
      </c>
      <c r="N920">
        <v>0.49927636524982399</v>
      </c>
      <c r="O920">
        <v>21.092982111264</v>
      </c>
      <c r="P920">
        <v>361.61524500907399</v>
      </c>
      <c r="Q920">
        <v>0.15439983948935501</v>
      </c>
    </row>
    <row r="921" spans="1:17" x14ac:dyDescent="0.3">
      <c r="A921" t="s">
        <v>1992</v>
      </c>
      <c r="B921" t="s">
        <v>1993</v>
      </c>
      <c r="C921" t="s">
        <v>10304</v>
      </c>
      <c r="D921" t="s">
        <v>46</v>
      </c>
      <c r="E921">
        <v>3355.2074382000001</v>
      </c>
      <c r="F921">
        <v>1979.7</v>
      </c>
      <c r="G921">
        <v>-16.540812131910101</v>
      </c>
      <c r="H921">
        <v>2.22547830425325</v>
      </c>
      <c r="I921">
        <v>13.627250174968101</v>
      </c>
      <c r="J921">
        <v>0.860220990671546</v>
      </c>
      <c r="K921">
        <v>1874.55107197812</v>
      </c>
      <c r="L921">
        <v>1720.0414033725799</v>
      </c>
      <c r="M921">
        <v>67.990969503234993</v>
      </c>
      <c r="N921">
        <v>0.23248234219948</v>
      </c>
      <c r="O921">
        <v>5.5715512451381501</v>
      </c>
      <c r="P921">
        <v>40.007072135785002</v>
      </c>
      <c r="Q921">
        <v>6.4765794920150999E-2</v>
      </c>
    </row>
    <row r="922" spans="1:17" x14ac:dyDescent="0.3">
      <c r="A922" t="s">
        <v>1994</v>
      </c>
      <c r="B922" t="s">
        <v>1995</v>
      </c>
      <c r="C922" t="s">
        <v>10305</v>
      </c>
      <c r="D922" t="s">
        <v>133</v>
      </c>
      <c r="E922">
        <v>3333.965520405</v>
      </c>
      <c r="F922">
        <v>506.35</v>
      </c>
      <c r="G922">
        <v>-25.319622652066698</v>
      </c>
      <c r="H922">
        <v>-2.0955003215252201</v>
      </c>
      <c r="I922">
        <v>-16.3333609413075</v>
      </c>
      <c r="J922">
        <v>3.5546115639146798</v>
      </c>
      <c r="K922">
        <v>508.75054418792502</v>
      </c>
      <c r="L922">
        <v>511.10548627540101</v>
      </c>
      <c r="M922">
        <v>54.101164800446398</v>
      </c>
      <c r="N922">
        <v>1.03293003648082</v>
      </c>
      <c r="O922">
        <v>22.444949145847701</v>
      </c>
      <c r="P922">
        <v>19.141176470588199</v>
      </c>
    </row>
    <row r="923" spans="1:17" x14ac:dyDescent="0.3">
      <c r="A923" t="s">
        <v>1996</v>
      </c>
      <c r="B923" t="s">
        <v>1997</v>
      </c>
      <c r="C923" t="s">
        <v>10309</v>
      </c>
      <c r="D923" t="s">
        <v>51</v>
      </c>
      <c r="E923">
        <v>3332.8206169109999</v>
      </c>
      <c r="F923">
        <v>152.83000000000001</v>
      </c>
      <c r="G923">
        <v>104.40357986114699</v>
      </c>
      <c r="H923">
        <v>6.1666613827938503</v>
      </c>
      <c r="I923">
        <v>30.918172160693899</v>
      </c>
      <c r="J923">
        <v>6.0848293352505802</v>
      </c>
      <c r="K923">
        <v>130.03173494944801</v>
      </c>
      <c r="L923">
        <v>107.437877930423</v>
      </c>
      <c r="M923">
        <v>71.463970765198695</v>
      </c>
      <c r="N923">
        <v>1.6076479877841701</v>
      </c>
      <c r="O923">
        <v>3.8735850291173199</v>
      </c>
      <c r="P923">
        <v>151.57201646090499</v>
      </c>
      <c r="Q923">
        <v>6.2859283371981003E-2</v>
      </c>
    </row>
    <row r="924" spans="1:17" x14ac:dyDescent="0.3">
      <c r="A924" t="s">
        <v>1998</v>
      </c>
      <c r="B924" t="s">
        <v>1999</v>
      </c>
      <c r="C924" t="s">
        <v>10305</v>
      </c>
      <c r="D924" t="s">
        <v>505</v>
      </c>
      <c r="E924">
        <v>3330.71083456</v>
      </c>
      <c r="F924">
        <v>3855.2</v>
      </c>
      <c r="G924">
        <v>-19.846027116894302</v>
      </c>
      <c r="H924">
        <v>-7.74229918750392</v>
      </c>
      <c r="I924">
        <v>3.2681187836788101</v>
      </c>
      <c r="J924">
        <v>1.1803641041958699</v>
      </c>
      <c r="K924">
        <v>3937.6642271894998</v>
      </c>
      <c r="L924">
        <v>3612.76033560419</v>
      </c>
      <c r="M924">
        <v>41.195487149848098</v>
      </c>
      <c r="N924">
        <v>0.720243477444242</v>
      </c>
      <c r="O924">
        <v>13.9240506329113</v>
      </c>
      <c r="P924">
        <v>28.661059938592899</v>
      </c>
      <c r="Q924">
        <v>2.5103376402416E-2</v>
      </c>
    </row>
    <row r="925" spans="1:17" x14ac:dyDescent="0.3">
      <c r="A925" t="s">
        <v>2000</v>
      </c>
      <c r="B925" t="s">
        <v>2001</v>
      </c>
      <c r="C925" t="s">
        <v>10309</v>
      </c>
      <c r="D925" t="s">
        <v>51</v>
      </c>
      <c r="E925">
        <v>3329.64365451</v>
      </c>
      <c r="F925">
        <v>1339.35</v>
      </c>
      <c r="G925">
        <v>80.734196066872499</v>
      </c>
      <c r="H925">
        <v>27.996028803311699</v>
      </c>
      <c r="I925">
        <v>43.080460159426998</v>
      </c>
      <c r="J925">
        <v>0.34852013066690102</v>
      </c>
      <c r="K925">
        <v>1177.32374472314</v>
      </c>
      <c r="L925">
        <v>935.56117492284397</v>
      </c>
      <c r="M925">
        <v>59.470618888761798</v>
      </c>
      <c r="N925">
        <v>0.84011933513283099</v>
      </c>
      <c r="O925">
        <v>7.4401762048755096</v>
      </c>
      <c r="P925">
        <v>171.35235522539199</v>
      </c>
      <c r="Q925">
        <v>0.23492173914012299</v>
      </c>
    </row>
    <row r="926" spans="1:17" x14ac:dyDescent="0.3">
      <c r="A926" t="s">
        <v>2002</v>
      </c>
      <c r="B926" t="s">
        <v>2003</v>
      </c>
      <c r="C926" t="s">
        <v>10299</v>
      </c>
      <c r="D926" t="s">
        <v>51</v>
      </c>
      <c r="E926">
        <v>3325.4730453749999</v>
      </c>
      <c r="F926">
        <v>360.75</v>
      </c>
      <c r="G926">
        <v>-18.2177142868291</v>
      </c>
      <c r="H926">
        <v>11.456987449284201</v>
      </c>
      <c r="I926">
        <v>-15.3460665925982</v>
      </c>
      <c r="J926">
        <v>9.0157845075483998</v>
      </c>
      <c r="K926">
        <v>332.74999837410599</v>
      </c>
      <c r="L926">
        <v>338.18292435548102</v>
      </c>
      <c r="M926">
        <v>77.068582537363</v>
      </c>
      <c r="N926">
        <v>1.4498100502387199</v>
      </c>
      <c r="O926">
        <v>15.038115038115</v>
      </c>
      <c r="P926">
        <v>25.8722958827634</v>
      </c>
      <c r="Q926">
        <v>-8.0191424054887994E-2</v>
      </c>
    </row>
    <row r="927" spans="1:17" x14ac:dyDescent="0.3">
      <c r="A927" t="s">
        <v>2004</v>
      </c>
      <c r="B927" t="s">
        <v>2005</v>
      </c>
      <c r="C927" t="s">
        <v>10309</v>
      </c>
      <c r="E927">
        <v>3314.3249999999998</v>
      </c>
      <c r="F927">
        <v>619.5</v>
      </c>
      <c r="G927">
        <v>558.51469097225799</v>
      </c>
      <c r="H927">
        <v>4.54778769403576</v>
      </c>
      <c r="I927">
        <v>36.833786053401099</v>
      </c>
      <c r="J927">
        <v>-3.3396617864171598</v>
      </c>
      <c r="K927">
        <v>622.36813463517296</v>
      </c>
      <c r="L927">
        <v>476.57487741783098</v>
      </c>
      <c r="M927">
        <v>44.3284536212944</v>
      </c>
      <c r="N927">
        <v>1.8518052904641999</v>
      </c>
      <c r="O927">
        <v>27.949959644874902</v>
      </c>
      <c r="P927">
        <v>827.39520958083801</v>
      </c>
      <c r="Q927">
        <v>0.19676497240597801</v>
      </c>
    </row>
    <row r="928" spans="1:17" x14ac:dyDescent="0.3">
      <c r="A928" t="s">
        <v>2006</v>
      </c>
      <c r="B928" t="s">
        <v>2007</v>
      </c>
      <c r="C928" t="s">
        <v>10294</v>
      </c>
      <c r="D928" t="s">
        <v>21</v>
      </c>
      <c r="E928">
        <v>3311.6696744999999</v>
      </c>
      <c r="F928">
        <v>561</v>
      </c>
      <c r="G928">
        <v>-25.910511225679599</v>
      </c>
      <c r="H928">
        <v>-12.2791034718205</v>
      </c>
      <c r="I928">
        <v>-19.000833234194801</v>
      </c>
      <c r="J928">
        <v>-3.8822572693864501</v>
      </c>
      <c r="K928">
        <v>593.96120026226197</v>
      </c>
      <c r="L928">
        <v>592.68023971099501</v>
      </c>
      <c r="M928">
        <v>40.9006282522503</v>
      </c>
      <c r="N928">
        <v>0.398878472185491</v>
      </c>
      <c r="O928">
        <v>41.087344028520498</v>
      </c>
      <c r="P928">
        <v>24.6666666666666</v>
      </c>
      <c r="Q928">
        <v>5.8970341482681002E-2</v>
      </c>
    </row>
    <row r="929" spans="1:17" x14ac:dyDescent="0.3">
      <c r="A929" t="s">
        <v>2008</v>
      </c>
      <c r="B929" t="s">
        <v>2009</v>
      </c>
      <c r="C929" t="s">
        <v>10309</v>
      </c>
      <c r="D929" t="s">
        <v>444</v>
      </c>
      <c r="E929">
        <v>3300.6723619999998</v>
      </c>
      <c r="F929">
        <v>187.42</v>
      </c>
      <c r="G929">
        <v>119.244480562512</v>
      </c>
      <c r="H929">
        <v>14.334233545771699</v>
      </c>
      <c r="I929">
        <v>5.1141664322849403</v>
      </c>
      <c r="J929">
        <v>-5.8521585290788503</v>
      </c>
      <c r="K929">
        <v>152.92297371465</v>
      </c>
      <c r="L929">
        <v>131.181761033866</v>
      </c>
      <c r="M929">
        <v>72.983647656802404</v>
      </c>
      <c r="N929">
        <v>2.36655509730643</v>
      </c>
      <c r="O929">
        <v>2.86522249493117</v>
      </c>
      <c r="P929">
        <v>149.893333333333</v>
      </c>
      <c r="Q929">
        <v>0.11636719317139201</v>
      </c>
    </row>
    <row r="930" spans="1:17" x14ac:dyDescent="0.3">
      <c r="A930" t="s">
        <v>2010</v>
      </c>
      <c r="B930" t="s">
        <v>2011</v>
      </c>
      <c r="C930" t="s">
        <v>10309</v>
      </c>
      <c r="D930" t="s">
        <v>564</v>
      </c>
      <c r="E930">
        <v>3291.2313853770002</v>
      </c>
      <c r="F930">
        <v>237.77</v>
      </c>
      <c r="G930">
        <v>17.910466057688499</v>
      </c>
      <c r="H930">
        <v>19.2516022693713</v>
      </c>
      <c r="I930">
        <v>3.1263941184060799</v>
      </c>
      <c r="J930">
        <v>8.6747294912622905</v>
      </c>
      <c r="K930">
        <v>202.09788091367</v>
      </c>
      <c r="L930">
        <v>186.26182432217399</v>
      </c>
      <c r="M930">
        <v>78.9755986699505</v>
      </c>
      <c r="N930">
        <v>2.7606138675649898</v>
      </c>
      <c r="O930">
        <v>3.4613281742860602</v>
      </c>
      <c r="P930">
        <v>84.891135303265898</v>
      </c>
      <c r="Q930">
        <v>2.5579083943741001E-2</v>
      </c>
    </row>
    <row r="931" spans="1:17" x14ac:dyDescent="0.3">
      <c r="A931" t="s">
        <v>2012</v>
      </c>
      <c r="B931" t="s">
        <v>2013</v>
      </c>
      <c r="C931" t="s">
        <v>10307</v>
      </c>
      <c r="D931" t="s">
        <v>139</v>
      </c>
      <c r="E931">
        <v>3276.9300940349999</v>
      </c>
      <c r="F931">
        <v>431.15</v>
      </c>
      <c r="G931">
        <v>-31.449945121741202</v>
      </c>
      <c r="H931">
        <v>-1.6673444825105601</v>
      </c>
      <c r="I931">
        <v>-24.995651191696101</v>
      </c>
      <c r="J931">
        <v>9.9026654508887297</v>
      </c>
      <c r="K931">
        <v>408.64840967068801</v>
      </c>
      <c r="L931">
        <v>445.44195663584298</v>
      </c>
      <c r="M931">
        <v>81.513132083176799</v>
      </c>
      <c r="N931">
        <v>1.9701311300651501</v>
      </c>
      <c r="O931">
        <v>35.683636785341498</v>
      </c>
      <c r="P931">
        <v>24.9710144927536</v>
      </c>
      <c r="Q931">
        <v>3.1557510760002003E-2</v>
      </c>
    </row>
    <row r="932" spans="1:17" x14ac:dyDescent="0.3">
      <c r="A932" t="s">
        <v>2014</v>
      </c>
      <c r="B932" t="s">
        <v>2015</v>
      </c>
      <c r="C932" t="s">
        <v>10309</v>
      </c>
      <c r="D932" t="s">
        <v>46</v>
      </c>
      <c r="E932">
        <v>3239.4888064699999</v>
      </c>
      <c r="F932">
        <v>382.9</v>
      </c>
      <c r="G932">
        <v>64.843279347109998</v>
      </c>
      <c r="H932">
        <v>24.353429873927698</v>
      </c>
      <c r="I932">
        <v>28.7312234762726</v>
      </c>
      <c r="J932">
        <v>9.2725740540090307</v>
      </c>
      <c r="K932">
        <v>325.62153926712199</v>
      </c>
      <c r="L932">
        <v>284.11304409405898</v>
      </c>
      <c r="M932">
        <v>78.424538789699298</v>
      </c>
      <c r="N932">
        <v>2.3555062436891001</v>
      </c>
      <c r="O932">
        <v>3.3559676155654201</v>
      </c>
      <c r="P932">
        <v>104.43139348638501</v>
      </c>
      <c r="Q932">
        <v>9.3090995529529999E-2</v>
      </c>
    </row>
    <row r="933" spans="1:17" x14ac:dyDescent="0.3">
      <c r="A933" t="s">
        <v>2016</v>
      </c>
      <c r="B933" t="s">
        <v>2017</v>
      </c>
      <c r="C933" t="s">
        <v>10297</v>
      </c>
      <c r="D933" t="s">
        <v>532</v>
      </c>
      <c r="E933">
        <v>3239.32694283</v>
      </c>
      <c r="F933">
        <v>307.35000000000002</v>
      </c>
      <c r="G933">
        <v>-61.654969706384399</v>
      </c>
      <c r="H933">
        <v>0.123892032593502</v>
      </c>
      <c r="I933">
        <v>-4.5106275056662799</v>
      </c>
      <c r="J933">
        <v>4.4172874388015702</v>
      </c>
      <c r="K933">
        <v>304.04036219817499</v>
      </c>
      <c r="M933">
        <v>58.777075431980897</v>
      </c>
      <c r="N933">
        <v>0.67123787409365698</v>
      </c>
      <c r="O933">
        <v>67.366194891817102</v>
      </c>
      <c r="P933">
        <v>24.888256806176301</v>
      </c>
    </row>
    <row r="934" spans="1:17" x14ac:dyDescent="0.3">
      <c r="A934" t="s">
        <v>2018</v>
      </c>
      <c r="B934" t="s">
        <v>2019</v>
      </c>
      <c r="C934" t="s">
        <v>10297</v>
      </c>
      <c r="D934" t="s">
        <v>364</v>
      </c>
      <c r="E934">
        <v>3234.6636556399999</v>
      </c>
      <c r="F934">
        <v>2296.15</v>
      </c>
      <c r="G934">
        <v>-9.3838255453607999</v>
      </c>
      <c r="H934">
        <v>15.3114169468732</v>
      </c>
      <c r="I934">
        <v>12.952434213577799</v>
      </c>
      <c r="J934">
        <v>-1.6285912229984401</v>
      </c>
      <c r="K934">
        <v>2050.51894550929</v>
      </c>
      <c r="L934">
        <v>1915.05242162331</v>
      </c>
      <c r="M934">
        <v>60.274379504923203</v>
      </c>
      <c r="N934">
        <v>1.0790062398845801</v>
      </c>
      <c r="O934">
        <v>9.7489275526424706</v>
      </c>
      <c r="P934">
        <v>49.977139124754999</v>
      </c>
      <c r="Q934">
        <v>-5.4864539895165002E-2</v>
      </c>
    </row>
    <row r="935" spans="1:17" x14ac:dyDescent="0.3">
      <c r="A935" t="s">
        <v>2020</v>
      </c>
      <c r="B935" t="s">
        <v>2021</v>
      </c>
      <c r="C935" t="s">
        <v>10309</v>
      </c>
      <c r="D935" t="s">
        <v>1391</v>
      </c>
      <c r="E935">
        <v>3225.1641914699999</v>
      </c>
      <c r="F935">
        <v>427.05</v>
      </c>
      <c r="G935">
        <v>40.354698941973297</v>
      </c>
      <c r="H935">
        <v>14.4953841713379</v>
      </c>
      <c r="I935">
        <v>8.0400711611894504</v>
      </c>
      <c r="J935">
        <v>-3.67986318149392</v>
      </c>
      <c r="K935">
        <v>393.116707878868</v>
      </c>
      <c r="L935">
        <v>338.00301077644798</v>
      </c>
      <c r="M935">
        <v>51.132407405339002</v>
      </c>
      <c r="N935">
        <v>0.65738443463471596</v>
      </c>
      <c r="O935">
        <v>5.8072825196112898</v>
      </c>
      <c r="P935">
        <v>72.162870389034396</v>
      </c>
      <c r="Q935">
        <v>4.1385372096716E-2</v>
      </c>
    </row>
    <row r="936" spans="1:17" x14ac:dyDescent="0.3">
      <c r="A936" t="s">
        <v>2022</v>
      </c>
      <c r="B936" t="s">
        <v>2023</v>
      </c>
      <c r="C936" t="s">
        <v>10309</v>
      </c>
      <c r="D936" t="s">
        <v>133</v>
      </c>
      <c r="E936">
        <v>3218.1403799999998</v>
      </c>
      <c r="F936">
        <v>105</v>
      </c>
      <c r="G936">
        <v>60.917052461813199</v>
      </c>
      <c r="H936">
        <v>-17.035178874954699</v>
      </c>
      <c r="I936">
        <v>-38.350824059491401</v>
      </c>
      <c r="J936">
        <v>-6.2390147171206003</v>
      </c>
      <c r="K936">
        <v>110.045266165242</v>
      </c>
      <c r="L936">
        <v>103.496694567158</v>
      </c>
      <c r="M936">
        <v>31.249469780785201</v>
      </c>
      <c r="N936">
        <v>1.19654350047052</v>
      </c>
      <c r="O936">
        <v>53.999999999999901</v>
      </c>
      <c r="P936">
        <v>99.619771863117805</v>
      </c>
      <c r="Q936">
        <v>0.19148302301840001</v>
      </c>
    </row>
    <row r="937" spans="1:17" x14ac:dyDescent="0.3">
      <c r="A937" t="s">
        <v>2024</v>
      </c>
      <c r="B937" t="s">
        <v>2025</v>
      </c>
      <c r="C937" t="s">
        <v>10309</v>
      </c>
      <c r="D937" t="s">
        <v>46</v>
      </c>
      <c r="E937">
        <v>3206.4668999999999</v>
      </c>
      <c r="F937">
        <v>257.25</v>
      </c>
      <c r="G937">
        <v>46.742785229865198</v>
      </c>
      <c r="H937">
        <v>13.5811894877006</v>
      </c>
      <c r="I937">
        <v>29.9785290211173</v>
      </c>
      <c r="J937">
        <v>5.7488542759896202</v>
      </c>
      <c r="K937">
        <v>229.61243159289</v>
      </c>
      <c r="L937">
        <v>202.276910912375</v>
      </c>
      <c r="M937">
        <v>53.837064830234603</v>
      </c>
      <c r="N937">
        <v>1.17611676771999</v>
      </c>
      <c r="O937">
        <v>15.4518950437317</v>
      </c>
      <c r="P937">
        <v>82.446808510638306</v>
      </c>
    </row>
    <row r="938" spans="1:17" x14ac:dyDescent="0.3">
      <c r="A938" t="s">
        <v>2026</v>
      </c>
      <c r="B938" t="s">
        <v>2027</v>
      </c>
      <c r="C938" t="s">
        <v>10309</v>
      </c>
      <c r="D938" t="s">
        <v>139</v>
      </c>
      <c r="E938">
        <v>3203.1631908849999</v>
      </c>
      <c r="F938">
        <v>703.15</v>
      </c>
      <c r="G938">
        <v>70.737547028542707</v>
      </c>
      <c r="H938">
        <v>-11.904707466719101</v>
      </c>
      <c r="I938">
        <v>3.7158950635797598</v>
      </c>
      <c r="J938">
        <v>-1.7822660559605701</v>
      </c>
      <c r="K938">
        <v>709.71696925420497</v>
      </c>
      <c r="L938">
        <v>607.39770914889903</v>
      </c>
      <c r="M938">
        <v>41.806377425526101</v>
      </c>
      <c r="N938">
        <v>0.26928054500088</v>
      </c>
      <c r="O938">
        <v>17.471378795420598</v>
      </c>
      <c r="P938">
        <v>127.55663430420699</v>
      </c>
      <c r="Q938">
        <v>0.173116529826779</v>
      </c>
    </row>
    <row r="939" spans="1:17" x14ac:dyDescent="0.3">
      <c r="A939" t="s">
        <v>2028</v>
      </c>
      <c r="B939" t="s">
        <v>2029</v>
      </c>
      <c r="C939" t="s">
        <v>10302</v>
      </c>
      <c r="D939" t="s">
        <v>127</v>
      </c>
      <c r="E939">
        <v>3195.1381702499998</v>
      </c>
      <c r="F939">
        <v>1097.55</v>
      </c>
      <c r="G939">
        <v>-20.260846393816099</v>
      </c>
      <c r="H939">
        <v>-4.81019452396629</v>
      </c>
      <c r="I939">
        <v>-12.842761517443099</v>
      </c>
      <c r="J939">
        <v>3.0286164921482399</v>
      </c>
      <c r="K939">
        <v>1123.0543144322701</v>
      </c>
      <c r="L939">
        <v>1124.9471279623699</v>
      </c>
      <c r="M939">
        <v>58.127148432455201</v>
      </c>
      <c r="N939">
        <v>0.98937999599409998</v>
      </c>
      <c r="O939">
        <v>23.821238212382099</v>
      </c>
      <c r="P939">
        <v>14.926701570680599</v>
      </c>
      <c r="Q939">
        <v>-2.5714093432899999E-3</v>
      </c>
    </row>
    <row r="940" spans="1:17" x14ac:dyDescent="0.3">
      <c r="A940" t="s">
        <v>2030</v>
      </c>
      <c r="B940" t="s">
        <v>2031</v>
      </c>
      <c r="C940" t="s">
        <v>10309</v>
      </c>
      <c r="D940" t="s">
        <v>2032</v>
      </c>
      <c r="E940">
        <v>3190.8797720799998</v>
      </c>
      <c r="F940">
        <v>276.64999999999998</v>
      </c>
      <c r="G940">
        <v>15.7866207968196</v>
      </c>
      <c r="H940">
        <v>-8.1107103135454395</v>
      </c>
      <c r="I940">
        <v>6.9643577757375397</v>
      </c>
      <c r="J940">
        <v>-0.99298558606335496</v>
      </c>
      <c r="K940">
        <v>279.089773093855</v>
      </c>
      <c r="M940">
        <v>49.241028571016201</v>
      </c>
      <c r="N940">
        <v>0.43583737420416602</v>
      </c>
      <c r="O940">
        <v>19.284294234592402</v>
      </c>
      <c r="P940">
        <v>155.56581986143101</v>
      </c>
    </row>
    <row r="941" spans="1:17" x14ac:dyDescent="0.3">
      <c r="A941" t="s">
        <v>2033</v>
      </c>
      <c r="B941" t="s">
        <v>2034</v>
      </c>
      <c r="C941" t="s">
        <v>10309</v>
      </c>
      <c r="D941" t="s">
        <v>1391</v>
      </c>
      <c r="E941">
        <v>3181.04884128</v>
      </c>
      <c r="F941">
        <v>216.2</v>
      </c>
      <c r="K941">
        <v>198.53034696656701</v>
      </c>
      <c r="L941">
        <v>172.215069946667</v>
      </c>
      <c r="M941">
        <v>81.1750791682543</v>
      </c>
      <c r="N941">
        <v>1</v>
      </c>
      <c r="Q941">
        <v>0.14788253940821999</v>
      </c>
    </row>
    <row r="942" spans="1:17" x14ac:dyDescent="0.3">
      <c r="A942" t="s">
        <v>2035</v>
      </c>
      <c r="B942" t="s">
        <v>2036</v>
      </c>
      <c r="C942" t="s">
        <v>10309</v>
      </c>
      <c r="D942" t="s">
        <v>253</v>
      </c>
      <c r="E942">
        <v>3147.1890515800001</v>
      </c>
      <c r="F942">
        <v>255.85</v>
      </c>
      <c r="G942">
        <v>705.20093988435497</v>
      </c>
      <c r="H942">
        <v>28.510116510650899</v>
      </c>
      <c r="I942">
        <v>144.46657118677001</v>
      </c>
      <c r="J942">
        <v>-8.2058128904663192</v>
      </c>
      <c r="K942">
        <v>213.70833202639699</v>
      </c>
      <c r="L942">
        <v>138.74168703641999</v>
      </c>
      <c r="M942">
        <v>47.579128074290402</v>
      </c>
      <c r="N942">
        <v>0.95737030822660196</v>
      </c>
      <c r="O942">
        <v>17.099863201094401</v>
      </c>
      <c r="P942">
        <v>740.92029580936696</v>
      </c>
      <c r="Q942">
        <v>0.28286156738618801</v>
      </c>
    </row>
    <row r="943" spans="1:17" x14ac:dyDescent="0.3">
      <c r="A943" t="s">
        <v>2037</v>
      </c>
      <c r="B943" t="s">
        <v>2038</v>
      </c>
      <c r="C943" t="s">
        <v>10309</v>
      </c>
      <c r="D943" t="s">
        <v>54</v>
      </c>
      <c r="E943">
        <v>3145.8980881699999</v>
      </c>
      <c r="F943">
        <v>502.85</v>
      </c>
      <c r="G943">
        <v>-1.32752188068666</v>
      </c>
      <c r="H943">
        <v>-6.9588411627543696</v>
      </c>
      <c r="I943">
        <v>-2.85571245814879</v>
      </c>
      <c r="J943">
        <v>2.4392877247675502</v>
      </c>
      <c r="K943">
        <v>508.11623243493801</v>
      </c>
      <c r="L943">
        <v>462.04335726333198</v>
      </c>
      <c r="M943">
        <v>58.1255371205879</v>
      </c>
      <c r="N943">
        <v>0.47101261638492897</v>
      </c>
      <c r="O943">
        <v>15.4618673560704</v>
      </c>
      <c r="P943">
        <v>43.241703461045397</v>
      </c>
      <c r="Q943">
        <v>5.1455604012280998E-2</v>
      </c>
    </row>
    <row r="944" spans="1:17" x14ac:dyDescent="0.3">
      <c r="A944" t="s">
        <v>2039</v>
      </c>
      <c r="B944" t="s">
        <v>2040</v>
      </c>
      <c r="C944" t="s">
        <v>10309</v>
      </c>
      <c r="D944" t="s">
        <v>127</v>
      </c>
      <c r="E944">
        <v>3137.9016550000001</v>
      </c>
      <c r="F944">
        <v>618.04999999999995</v>
      </c>
      <c r="G944">
        <v>-46.298372090804698</v>
      </c>
      <c r="H944">
        <v>5.2733104064360097</v>
      </c>
      <c r="I944">
        <v>-19.8300923247876</v>
      </c>
      <c r="J944">
        <v>3.4799882147922698</v>
      </c>
      <c r="K944">
        <v>590.05031479408001</v>
      </c>
      <c r="L944">
        <v>638.94934157549301</v>
      </c>
      <c r="M944">
        <v>71.175054055364001</v>
      </c>
      <c r="N944">
        <v>0.73408496010211499</v>
      </c>
      <c r="O944">
        <v>38.985518970957003</v>
      </c>
      <c r="P944">
        <v>23.3632734530938</v>
      </c>
      <c r="Q944">
        <v>4.0620002471277998E-2</v>
      </c>
    </row>
    <row r="945" spans="1:17" x14ac:dyDescent="0.3">
      <c r="A945" t="s">
        <v>2041</v>
      </c>
      <c r="B945" t="s">
        <v>2042</v>
      </c>
      <c r="C945" t="s">
        <v>10295</v>
      </c>
      <c r="D945" t="s">
        <v>54</v>
      </c>
      <c r="E945">
        <v>3136.2876528000002</v>
      </c>
      <c r="F945">
        <v>311.60000000000002</v>
      </c>
      <c r="G945">
        <v>-80.955540589081906</v>
      </c>
      <c r="H945">
        <v>-35.494716132834199</v>
      </c>
      <c r="I945">
        <v>-57.399568725337502</v>
      </c>
      <c r="J945">
        <v>-2.5065288598922701</v>
      </c>
      <c r="K945">
        <v>389.396517381568</v>
      </c>
      <c r="L945">
        <v>471.04158344482698</v>
      </c>
      <c r="M945">
        <v>45.113714376465097</v>
      </c>
      <c r="N945">
        <v>1.3313999012072899</v>
      </c>
      <c r="O945">
        <v>116.575738125802</v>
      </c>
      <c r="P945">
        <v>10.8108108108108</v>
      </c>
    </row>
    <row r="946" spans="1:17" x14ac:dyDescent="0.3">
      <c r="A946" t="s">
        <v>2043</v>
      </c>
      <c r="B946" t="s">
        <v>2044</v>
      </c>
      <c r="C946" t="s">
        <v>10309</v>
      </c>
      <c r="D946" t="s">
        <v>80</v>
      </c>
      <c r="E946">
        <v>3123.6307856399999</v>
      </c>
      <c r="F946">
        <v>242.29</v>
      </c>
      <c r="G946">
        <v>82.158610482319503</v>
      </c>
      <c r="H946">
        <v>-6.2866426173840502</v>
      </c>
      <c r="I946">
        <v>6.0040908631929799</v>
      </c>
      <c r="J946">
        <v>8.5996548479942199</v>
      </c>
      <c r="K946">
        <v>231.827743863595</v>
      </c>
      <c r="L946">
        <v>195.30309865955499</v>
      </c>
      <c r="M946">
        <v>64.128550647556807</v>
      </c>
      <c r="N946">
        <v>0.386126751808058</v>
      </c>
      <c r="O946">
        <v>16.3027776631309</v>
      </c>
      <c r="P946">
        <v>116.23382418563099</v>
      </c>
      <c r="Q946">
        <v>5.2293126384627998E-2</v>
      </c>
    </row>
    <row r="947" spans="1:17" x14ac:dyDescent="0.3">
      <c r="A947" t="s">
        <v>2045</v>
      </c>
      <c r="B947" t="s">
        <v>2046</v>
      </c>
      <c r="C947" t="s">
        <v>10309</v>
      </c>
      <c r="D947" t="s">
        <v>154</v>
      </c>
      <c r="E947">
        <v>3122.2705131299999</v>
      </c>
      <c r="F947">
        <v>326.85000000000002</v>
      </c>
      <c r="G947">
        <v>12.382793357872099</v>
      </c>
      <c r="H947">
        <v>-13.5078895790448</v>
      </c>
      <c r="I947">
        <v>-33.9168983628809</v>
      </c>
      <c r="J947">
        <v>-5.0421648353592001</v>
      </c>
      <c r="K947">
        <v>359.20559818378598</v>
      </c>
      <c r="L947">
        <v>346.06029955424202</v>
      </c>
      <c r="M947">
        <v>36.6495382408079</v>
      </c>
      <c r="N947">
        <v>1.1991168992446899</v>
      </c>
      <c r="O947">
        <v>47.835398500841301</v>
      </c>
      <c r="P947">
        <v>50.275862068965502</v>
      </c>
      <c r="Q947">
        <v>7.7225920493088004E-2</v>
      </c>
    </row>
    <row r="948" spans="1:17" x14ac:dyDescent="0.3">
      <c r="A948" t="s">
        <v>2047</v>
      </c>
      <c r="B948" t="s">
        <v>2048</v>
      </c>
      <c r="C948" t="s">
        <v>10309</v>
      </c>
      <c r="D948" t="s">
        <v>564</v>
      </c>
      <c r="E948">
        <v>3121.7969560849901</v>
      </c>
      <c r="F948">
        <v>4888.1499999999996</v>
      </c>
      <c r="G948">
        <v>2.8474905452499701</v>
      </c>
      <c r="H948">
        <v>5.58740706682112</v>
      </c>
      <c r="I948">
        <v>17.488280586513099</v>
      </c>
      <c r="J948">
        <v>-3.4574078414979499</v>
      </c>
      <c r="K948">
        <v>4531.7028561658199</v>
      </c>
      <c r="L948">
        <v>3832.6929612163199</v>
      </c>
      <c r="M948">
        <v>50.157105956384903</v>
      </c>
      <c r="N948">
        <v>0.428546691403834</v>
      </c>
      <c r="O948">
        <v>11.0031402473328</v>
      </c>
      <c r="P948">
        <v>71.390754019038894</v>
      </c>
      <c r="Q948">
        <v>0.13423999596526601</v>
      </c>
    </row>
    <row r="949" spans="1:17" x14ac:dyDescent="0.3">
      <c r="A949" t="s">
        <v>2049</v>
      </c>
      <c r="B949" t="s">
        <v>2050</v>
      </c>
      <c r="C949" t="s">
        <v>10301</v>
      </c>
      <c r="D949" t="s">
        <v>253</v>
      </c>
      <c r="E949">
        <v>3117.515429</v>
      </c>
      <c r="F949">
        <v>321.64999999999998</v>
      </c>
      <c r="G949">
        <v>-1.1843692157041501</v>
      </c>
      <c r="H949">
        <v>-5.6167658094828896</v>
      </c>
      <c r="I949">
        <v>-11.9413329407658</v>
      </c>
      <c r="J949">
        <v>-2.7917297783580501</v>
      </c>
      <c r="K949">
        <v>321.59501476619499</v>
      </c>
      <c r="L949">
        <v>305.385639626211</v>
      </c>
      <c r="M949">
        <v>59.802822178116401</v>
      </c>
      <c r="N949">
        <v>0.39815391474935302</v>
      </c>
      <c r="O949">
        <v>24.8406653194466</v>
      </c>
      <c r="P949">
        <v>31.205384458494699</v>
      </c>
      <c r="Q949">
        <v>8.4326112476227996E-2</v>
      </c>
    </row>
    <row r="950" spans="1:17" x14ac:dyDescent="0.3">
      <c r="A950" t="s">
        <v>2051</v>
      </c>
      <c r="B950" t="s">
        <v>2052</v>
      </c>
      <c r="C950" t="s">
        <v>10310</v>
      </c>
      <c r="D950" t="s">
        <v>402</v>
      </c>
      <c r="E950">
        <v>3110.0703492600001</v>
      </c>
      <c r="F950">
        <v>20.170000000000002</v>
      </c>
      <c r="G950">
        <v>-59.170656371582901</v>
      </c>
      <c r="H950">
        <v>6.7950046280110001</v>
      </c>
      <c r="I950">
        <v>-64.918909377229596</v>
      </c>
      <c r="J950">
        <v>-7.1596245465266097</v>
      </c>
      <c r="K950">
        <v>20.320095366468902</v>
      </c>
      <c r="L950">
        <v>23.814736469009102</v>
      </c>
      <c r="M950">
        <v>55.2536492957096</v>
      </c>
      <c r="N950">
        <v>1.7359760961326001</v>
      </c>
      <c r="O950">
        <v>123.847297967278</v>
      </c>
      <c r="P950">
        <v>20.778443113772401</v>
      </c>
    </row>
    <row r="951" spans="1:17" x14ac:dyDescent="0.3">
      <c r="A951" t="s">
        <v>2053</v>
      </c>
      <c r="B951" t="s">
        <v>2054</v>
      </c>
      <c r="C951" t="s">
        <v>10305</v>
      </c>
      <c r="D951" t="s">
        <v>89</v>
      </c>
      <c r="E951">
        <v>3104.8919085000002</v>
      </c>
      <c r="F951">
        <v>721.65</v>
      </c>
      <c r="G951">
        <v>-59.079045243004103</v>
      </c>
      <c r="H951">
        <v>-9.0618676413181394</v>
      </c>
      <c r="I951">
        <v>-26.330979192824</v>
      </c>
      <c r="J951">
        <v>3.3354485578780602</v>
      </c>
      <c r="K951">
        <v>739.33860743034495</v>
      </c>
      <c r="L951">
        <v>789.20204415626404</v>
      </c>
      <c r="M951">
        <v>54.197438094304303</v>
      </c>
      <c r="N951">
        <v>0.31995591063877399</v>
      </c>
      <c r="O951">
        <v>45.777038730686598</v>
      </c>
      <c r="P951">
        <v>16.620879120879099</v>
      </c>
    </row>
    <row r="952" spans="1:17" x14ac:dyDescent="0.3">
      <c r="A952" t="s">
        <v>2055</v>
      </c>
      <c r="B952" t="s">
        <v>2056</v>
      </c>
      <c r="C952" t="s">
        <v>10309</v>
      </c>
      <c r="D952" t="s">
        <v>86</v>
      </c>
      <c r="E952">
        <v>3091.5910915999998</v>
      </c>
      <c r="F952">
        <v>1367.3</v>
      </c>
      <c r="G952">
        <v>190.57971733429599</v>
      </c>
      <c r="H952">
        <v>2.5776058279843301</v>
      </c>
      <c r="I952">
        <v>59.3747233085464</v>
      </c>
      <c r="J952">
        <v>4.5776058090288601</v>
      </c>
      <c r="K952">
        <v>1279.3595465176099</v>
      </c>
      <c r="L952">
        <v>1012.16717402779</v>
      </c>
      <c r="M952">
        <v>74.505601141701405</v>
      </c>
      <c r="N952">
        <v>1.4811899877341199</v>
      </c>
      <c r="O952">
        <v>6.3446207854896501</v>
      </c>
      <c r="P952">
        <v>225.27655525157601</v>
      </c>
      <c r="Q952">
        <v>0.18151508211044701</v>
      </c>
    </row>
    <row r="953" spans="1:17" x14ac:dyDescent="0.3">
      <c r="A953" t="s">
        <v>2057</v>
      </c>
      <c r="B953" t="s">
        <v>2058</v>
      </c>
      <c r="C953" t="s">
        <v>10309</v>
      </c>
      <c r="D953" t="s">
        <v>127</v>
      </c>
      <c r="E953">
        <v>3068.4708053300001</v>
      </c>
      <c r="F953">
        <v>17.77</v>
      </c>
      <c r="G953">
        <v>38.937293061527001</v>
      </c>
      <c r="H953">
        <v>2.300681645569</v>
      </c>
      <c r="I953">
        <v>-45.873969358912603</v>
      </c>
      <c r="J953">
        <v>3.8748768011822698</v>
      </c>
      <c r="K953">
        <v>18.4922126046981</v>
      </c>
      <c r="L953">
        <v>17.894845033443598</v>
      </c>
      <c r="M953">
        <v>44.328317683406098</v>
      </c>
      <c r="N953">
        <v>1.5370676224364499</v>
      </c>
      <c r="O953">
        <v>91.052335396736098</v>
      </c>
      <c r="P953">
        <v>103.550973654066</v>
      </c>
      <c r="Q953">
        <v>0.102523642818455</v>
      </c>
    </row>
    <row r="954" spans="1:17" x14ac:dyDescent="0.3">
      <c r="A954" t="s">
        <v>2059</v>
      </c>
      <c r="B954" t="s">
        <v>2060</v>
      </c>
      <c r="C954" t="s">
        <v>10309</v>
      </c>
      <c r="D954" t="s">
        <v>193</v>
      </c>
      <c r="E954">
        <v>3067.1656732799902</v>
      </c>
      <c r="F954">
        <v>988.2</v>
      </c>
      <c r="G954">
        <v>28.1164703127302</v>
      </c>
      <c r="H954">
        <v>19.169002647667401</v>
      </c>
      <c r="I954">
        <v>43.192171691561498</v>
      </c>
      <c r="J954">
        <v>-3.8418304358687099</v>
      </c>
      <c r="K954">
        <v>883.71528904515799</v>
      </c>
      <c r="L954">
        <v>727.34259398507697</v>
      </c>
      <c r="M954">
        <v>51.533475382596102</v>
      </c>
      <c r="N954">
        <v>0.72484865603517301</v>
      </c>
      <c r="O954">
        <v>15.128516494636701</v>
      </c>
      <c r="P954">
        <v>79.005524861878399</v>
      </c>
      <c r="Q954">
        <v>8.6992175376267994E-2</v>
      </c>
    </row>
    <row r="955" spans="1:17" x14ac:dyDescent="0.3">
      <c r="A955" t="s">
        <v>2061</v>
      </c>
      <c r="B955" t="s">
        <v>2062</v>
      </c>
      <c r="C955" t="s">
        <v>10309</v>
      </c>
      <c r="D955" t="s">
        <v>405</v>
      </c>
      <c r="E955">
        <v>3054.0185550000001</v>
      </c>
      <c r="F955">
        <v>1782.9</v>
      </c>
      <c r="G955">
        <v>322.23511017442098</v>
      </c>
      <c r="H955">
        <v>-5.8473397048612599</v>
      </c>
      <c r="I955">
        <v>147.12508097871</v>
      </c>
      <c r="J955">
        <v>-6.1202942249746597</v>
      </c>
      <c r="K955">
        <v>1670.23382326055</v>
      </c>
      <c r="L955">
        <v>1136.07685424533</v>
      </c>
      <c r="M955">
        <v>55.383598251242702</v>
      </c>
      <c r="N955">
        <v>0.45509783492086903</v>
      </c>
      <c r="O955">
        <v>22.227831061753299</v>
      </c>
      <c r="P955">
        <v>368.383029029292</v>
      </c>
      <c r="Q955">
        <v>0.28115359833882098</v>
      </c>
    </row>
    <row r="956" spans="1:17" x14ac:dyDescent="0.3">
      <c r="A956" t="s">
        <v>2063</v>
      </c>
      <c r="B956" t="s">
        <v>2064</v>
      </c>
      <c r="C956" t="s">
        <v>6655</v>
      </c>
      <c r="D956" t="s">
        <v>80</v>
      </c>
      <c r="E956">
        <v>3046.7929438799902</v>
      </c>
      <c r="F956">
        <v>233.1</v>
      </c>
      <c r="G956">
        <v>-25.383158490107299</v>
      </c>
      <c r="H956">
        <v>-2.0219124741072401</v>
      </c>
      <c r="I956">
        <v>-17.151142056697399</v>
      </c>
      <c r="J956">
        <v>1.1934273201547601</v>
      </c>
      <c r="K956">
        <v>235.83516055436399</v>
      </c>
      <c r="L956">
        <v>235.98090015339801</v>
      </c>
      <c r="M956">
        <v>50.152966192361099</v>
      </c>
      <c r="N956">
        <v>0.27043140785613401</v>
      </c>
      <c r="O956">
        <v>30.8451308451308</v>
      </c>
      <c r="P956">
        <v>20.154639175257699</v>
      </c>
      <c r="Q956">
        <v>-5.6831773508101001E-2</v>
      </c>
    </row>
    <row r="957" spans="1:17" x14ac:dyDescent="0.3">
      <c r="A957" t="s">
        <v>2065</v>
      </c>
      <c r="B957" t="s">
        <v>2066</v>
      </c>
      <c r="C957" t="s">
        <v>10309</v>
      </c>
      <c r="D957" t="s">
        <v>523</v>
      </c>
      <c r="E957">
        <v>3045.6142732500002</v>
      </c>
      <c r="F957">
        <v>607.35</v>
      </c>
      <c r="G957">
        <v>95.125802083369294</v>
      </c>
      <c r="H957">
        <v>12.009685753804799</v>
      </c>
      <c r="I957">
        <v>77.663344087213005</v>
      </c>
      <c r="J957">
        <v>-0.83950511319963095</v>
      </c>
      <c r="K957">
        <v>531.513810821373</v>
      </c>
      <c r="L957">
        <v>418.43965973838499</v>
      </c>
      <c r="M957">
        <v>73.170484058684096</v>
      </c>
      <c r="N957">
        <v>1.58353852412574</v>
      </c>
      <c r="O957">
        <v>2.9060673417304601</v>
      </c>
      <c r="P957">
        <v>133.59615384615299</v>
      </c>
    </row>
    <row r="958" spans="1:17" x14ac:dyDescent="0.3">
      <c r="A958" t="s">
        <v>2067</v>
      </c>
      <c r="B958" t="s">
        <v>2068</v>
      </c>
      <c r="C958" t="s">
        <v>10299</v>
      </c>
      <c r="D958" t="s">
        <v>201</v>
      </c>
      <c r="E958">
        <v>3042.3759584750001</v>
      </c>
      <c r="F958">
        <v>194.05</v>
      </c>
      <c r="G958">
        <v>-5.7854049050187903</v>
      </c>
      <c r="H958">
        <v>11.953458774338699</v>
      </c>
      <c r="I958">
        <v>-31.489448531985701</v>
      </c>
      <c r="J958">
        <v>6.9986376098535796</v>
      </c>
      <c r="K958">
        <v>182.004237595787</v>
      </c>
      <c r="L958">
        <v>184.067269132706</v>
      </c>
      <c r="M958">
        <v>62.095532764803401</v>
      </c>
      <c r="N958">
        <v>1.25484689153992</v>
      </c>
      <c r="O958">
        <v>45.838701365627401</v>
      </c>
      <c r="P958">
        <v>45.902255639097703</v>
      </c>
      <c r="Q958">
        <v>-2.1925282443439999E-3</v>
      </c>
    </row>
    <row r="959" spans="1:17" x14ac:dyDescent="0.3">
      <c r="A959" t="s">
        <v>2069</v>
      </c>
      <c r="B959" t="s">
        <v>2070</v>
      </c>
      <c r="C959" t="s">
        <v>10309</v>
      </c>
      <c r="D959" t="s">
        <v>51</v>
      </c>
      <c r="E959">
        <v>3041.2485526400001</v>
      </c>
      <c r="F959">
        <v>715.45</v>
      </c>
      <c r="G959">
        <v>81.676293792051993</v>
      </c>
      <c r="H959">
        <v>19.660251184412399</v>
      </c>
      <c r="I959">
        <v>51.172304953360999</v>
      </c>
      <c r="J959">
        <v>19.2044669456977</v>
      </c>
      <c r="K959">
        <v>595.78657420788102</v>
      </c>
      <c r="L959">
        <v>472.63799427407599</v>
      </c>
      <c r="M959">
        <v>70.151975355624501</v>
      </c>
      <c r="N959">
        <v>0.40622666500551602</v>
      </c>
      <c r="O959">
        <v>5.8354881543084698</v>
      </c>
      <c r="P959">
        <v>171.467800915429</v>
      </c>
      <c r="Q959">
        <v>-5.0805787683363003E-2</v>
      </c>
    </row>
    <row r="960" spans="1:17" x14ac:dyDescent="0.3">
      <c r="A960" t="s">
        <v>2071</v>
      </c>
      <c r="B960" t="s">
        <v>2072</v>
      </c>
      <c r="C960" t="s">
        <v>10309</v>
      </c>
      <c r="D960" t="s">
        <v>121</v>
      </c>
      <c r="E960">
        <v>3030.808590225</v>
      </c>
      <c r="F960">
        <v>2360.25</v>
      </c>
      <c r="G960">
        <v>656.40720707263597</v>
      </c>
      <c r="H960">
        <v>151.31606216595</v>
      </c>
      <c r="I960">
        <v>578.38839599072298</v>
      </c>
      <c r="J960">
        <v>19.766168386309399</v>
      </c>
      <c r="K960">
        <v>1265.43749150746</v>
      </c>
      <c r="L960">
        <v>654.44131761379003</v>
      </c>
      <c r="M960">
        <v>82.375395185575101</v>
      </c>
      <c r="N960">
        <v>1.2889756725511901</v>
      </c>
      <c r="O960">
        <v>10.5243088655862</v>
      </c>
      <c r="P960">
        <v>1008.0985915492899</v>
      </c>
      <c r="Q960">
        <v>0.26440395382196402</v>
      </c>
    </row>
    <row r="961" spans="1:17" x14ac:dyDescent="0.3">
      <c r="A961" t="s">
        <v>2073</v>
      </c>
      <c r="B961" t="s">
        <v>2074</v>
      </c>
      <c r="C961" t="s">
        <v>10309</v>
      </c>
      <c r="D961" t="s">
        <v>193</v>
      </c>
      <c r="E961">
        <v>3021.63940125</v>
      </c>
      <c r="F961">
        <v>1999.5</v>
      </c>
      <c r="G961">
        <v>-36.625754756498097</v>
      </c>
      <c r="H961">
        <v>-2.8209753930028301</v>
      </c>
      <c r="I961">
        <v>-13.2021604067818</v>
      </c>
      <c r="J961">
        <v>0.91289402569527101</v>
      </c>
      <c r="K961">
        <v>1990.0361218266601</v>
      </c>
      <c r="L961">
        <v>2027.31366813058</v>
      </c>
      <c r="M961">
        <v>60.724615958504103</v>
      </c>
      <c r="N961">
        <v>0.496278093371325</v>
      </c>
      <c r="O961">
        <v>23.030757689422298</v>
      </c>
      <c r="P961">
        <v>14.771977154665199</v>
      </c>
      <c r="Q961">
        <v>4.2211252480975001E-2</v>
      </c>
    </row>
    <row r="962" spans="1:17" x14ac:dyDescent="0.3">
      <c r="A962" t="s">
        <v>2075</v>
      </c>
      <c r="B962" t="s">
        <v>2076</v>
      </c>
      <c r="C962" t="s">
        <v>10309</v>
      </c>
      <c r="D962" t="s">
        <v>101</v>
      </c>
      <c r="E962">
        <v>3016.9886646599998</v>
      </c>
      <c r="F962">
        <v>800.95</v>
      </c>
      <c r="G962">
        <v>3.0419365557367501</v>
      </c>
      <c r="H962">
        <v>-1.2237088111918299</v>
      </c>
      <c r="I962">
        <v>-26.214658279333602</v>
      </c>
      <c r="J962">
        <v>0.452582428887912</v>
      </c>
      <c r="K962">
        <v>815.58097616844702</v>
      </c>
      <c r="L962">
        <v>759.066169831092</v>
      </c>
      <c r="M962">
        <v>54.654976066646498</v>
      </c>
      <c r="N962">
        <v>0.52401738229013595</v>
      </c>
      <c r="O962">
        <v>26.849366377426801</v>
      </c>
      <c r="P962">
        <v>49.111049055198698</v>
      </c>
      <c r="Q962">
        <v>6.3992994507096002E-2</v>
      </c>
    </row>
    <row r="963" spans="1:17" x14ac:dyDescent="0.3">
      <c r="A963" t="s">
        <v>2077</v>
      </c>
      <c r="B963" t="s">
        <v>2078</v>
      </c>
      <c r="C963" t="s">
        <v>10309</v>
      </c>
      <c r="D963" t="s">
        <v>779</v>
      </c>
      <c r="E963">
        <v>3014.9961785999999</v>
      </c>
      <c r="F963">
        <v>735.3</v>
      </c>
      <c r="G963">
        <v>-24.715726409102501</v>
      </c>
      <c r="H963">
        <v>-4.5034864187165899</v>
      </c>
      <c r="I963">
        <v>-3.7840395036266399</v>
      </c>
      <c r="J963">
        <v>1.0149367412422099</v>
      </c>
      <c r="K963">
        <v>738.17856127691005</v>
      </c>
      <c r="L963">
        <v>702.00641582692003</v>
      </c>
      <c r="M963">
        <v>53.021160730437799</v>
      </c>
      <c r="N963">
        <v>0.49439726733012601</v>
      </c>
      <c r="O963">
        <v>18.672650618795</v>
      </c>
      <c r="P963">
        <v>31.0228082679971</v>
      </c>
      <c r="Q963">
        <v>-2.0249895059221E-2</v>
      </c>
    </row>
    <row r="964" spans="1:17" x14ac:dyDescent="0.3">
      <c r="A964" t="s">
        <v>2079</v>
      </c>
      <c r="B964" t="s">
        <v>2080</v>
      </c>
      <c r="C964" t="s">
        <v>10309</v>
      </c>
      <c r="D964" t="s">
        <v>127</v>
      </c>
      <c r="E964">
        <v>3012.106520545</v>
      </c>
      <c r="F964">
        <v>920.05</v>
      </c>
      <c r="G964">
        <v>29.180752782794201</v>
      </c>
      <c r="H964">
        <v>-5.6756919579612797</v>
      </c>
      <c r="I964">
        <v>-20.216769112460099</v>
      </c>
      <c r="J964">
        <v>-3.3285439441867699</v>
      </c>
      <c r="K964">
        <v>908.95560465888695</v>
      </c>
      <c r="L964">
        <v>869.79177781069995</v>
      </c>
      <c r="M964">
        <v>60.871731169835201</v>
      </c>
      <c r="N964">
        <v>0.64441012421586796</v>
      </c>
      <c r="O964">
        <v>27.031139611977601</v>
      </c>
      <c r="P964">
        <v>65.864431224084996</v>
      </c>
      <c r="Q964">
        <v>0.11154117544594599</v>
      </c>
    </row>
    <row r="965" spans="1:17" x14ac:dyDescent="0.3">
      <c r="A965" t="s">
        <v>2081</v>
      </c>
      <c r="B965" t="s">
        <v>2082</v>
      </c>
      <c r="C965" t="s">
        <v>10309</v>
      </c>
      <c r="D965" t="s">
        <v>83</v>
      </c>
      <c r="E965">
        <v>3007.6584604999998</v>
      </c>
      <c r="F965">
        <v>527.5</v>
      </c>
      <c r="G965">
        <v>-18.7075312499639</v>
      </c>
      <c r="H965">
        <v>-10.2981185863988</v>
      </c>
      <c r="I965">
        <v>-1.94622308712096</v>
      </c>
      <c r="J965">
        <v>-1.5362868695840399</v>
      </c>
      <c r="M965">
        <v>35.390443003869997</v>
      </c>
      <c r="O965">
        <v>18.9573459715639</v>
      </c>
      <c r="P965">
        <v>12.1863037005529</v>
      </c>
    </row>
    <row r="966" spans="1:17" x14ac:dyDescent="0.3">
      <c r="A966" t="s">
        <v>2083</v>
      </c>
      <c r="B966" t="s">
        <v>2084</v>
      </c>
      <c r="C966" t="s">
        <v>10309</v>
      </c>
      <c r="D966" t="s">
        <v>297</v>
      </c>
      <c r="E966">
        <v>3004.9819945250001</v>
      </c>
      <c r="F966">
        <v>558.95000000000005</v>
      </c>
      <c r="G966">
        <v>109.396456500518</v>
      </c>
      <c r="H966">
        <v>-19.833203814355301</v>
      </c>
      <c r="I966">
        <v>69.129758370216393</v>
      </c>
      <c r="J966">
        <v>-4.4142918667943301</v>
      </c>
      <c r="K966">
        <v>620.86132395435402</v>
      </c>
      <c r="L966">
        <v>468.00772507667199</v>
      </c>
      <c r="M966">
        <v>34.624100143146002</v>
      </c>
      <c r="N966">
        <v>0.25525238836994302</v>
      </c>
      <c r="O966">
        <v>62.590571607478203</v>
      </c>
      <c r="P966">
        <v>188.11855670103</v>
      </c>
      <c r="Q966">
        <v>0.19047638005376399</v>
      </c>
    </row>
    <row r="967" spans="1:17" x14ac:dyDescent="0.3">
      <c r="A967" t="s">
        <v>2085</v>
      </c>
      <c r="B967" t="s">
        <v>2086</v>
      </c>
      <c r="C967" t="s">
        <v>10309</v>
      </c>
      <c r="D967" t="s">
        <v>139</v>
      </c>
      <c r="E967">
        <v>2997.2124342000002</v>
      </c>
      <c r="F967">
        <v>585.29999999999995</v>
      </c>
      <c r="G967">
        <v>32.516678676228999</v>
      </c>
      <c r="H967">
        <v>-8.6870726816915091</v>
      </c>
      <c r="I967">
        <v>6.6971415050927199</v>
      </c>
      <c r="J967">
        <v>0.26518561363519899</v>
      </c>
      <c r="K967">
        <v>564.73625860024504</v>
      </c>
      <c r="L967">
        <v>483.837691129147</v>
      </c>
      <c r="M967">
        <v>55.300994010230902</v>
      </c>
      <c r="N967">
        <v>0.27158616442841599</v>
      </c>
      <c r="O967">
        <v>10.6099436186571</v>
      </c>
      <c r="P967">
        <v>73.319514361859603</v>
      </c>
      <c r="Q967">
        <v>0.181524460177026</v>
      </c>
    </row>
    <row r="968" spans="1:17" x14ac:dyDescent="0.3">
      <c r="A968" t="s">
        <v>2087</v>
      </c>
      <c r="B968" t="s">
        <v>2088</v>
      </c>
      <c r="C968" t="s">
        <v>10309</v>
      </c>
      <c r="D968" t="s">
        <v>222</v>
      </c>
      <c r="E968">
        <v>2992.0442846699998</v>
      </c>
      <c r="F968">
        <v>134.22999999999999</v>
      </c>
      <c r="G968">
        <v>28.191952106258601</v>
      </c>
      <c r="H968">
        <v>5.2734125700571797</v>
      </c>
      <c r="I968">
        <v>17.962675562626799</v>
      </c>
      <c r="J968">
        <v>-1.4091038796787601</v>
      </c>
      <c r="K968">
        <v>115.221301118127</v>
      </c>
      <c r="L968">
        <v>92.816060259898407</v>
      </c>
      <c r="M968">
        <v>63.845726739811298</v>
      </c>
      <c r="N968">
        <v>1.0976648255401</v>
      </c>
      <c r="O968">
        <v>5.6544736646055398</v>
      </c>
      <c r="P968">
        <v>93.136690647481998</v>
      </c>
      <c r="Q968">
        <v>0.269506332788292</v>
      </c>
    </row>
    <row r="969" spans="1:17" x14ac:dyDescent="0.3">
      <c r="A969" t="s">
        <v>2089</v>
      </c>
      <c r="B969" t="s">
        <v>2090</v>
      </c>
      <c r="C969" t="s">
        <v>10293</v>
      </c>
      <c r="D969" t="s">
        <v>423</v>
      </c>
      <c r="E969">
        <v>2983.5245661399999</v>
      </c>
      <c r="F969">
        <v>89.8</v>
      </c>
      <c r="G969">
        <v>-32.632495174927797</v>
      </c>
      <c r="H969">
        <v>-7.4958786537431896</v>
      </c>
      <c r="I969">
        <v>-30.9357063975919</v>
      </c>
      <c r="J969">
        <v>4.4509287619323601</v>
      </c>
      <c r="K969">
        <v>84.626909191085801</v>
      </c>
      <c r="L969">
        <v>85.762278440739294</v>
      </c>
      <c r="M969">
        <v>69.995741336524603</v>
      </c>
      <c r="N969">
        <v>0.77668704105245501</v>
      </c>
      <c r="O969">
        <v>33.630289532293901</v>
      </c>
      <c r="P969">
        <v>43.5651478816946</v>
      </c>
      <c r="Q969">
        <v>5.1921061206099996E-3</v>
      </c>
    </row>
    <row r="970" spans="1:17" x14ac:dyDescent="0.3">
      <c r="A970" t="s">
        <v>2091</v>
      </c>
      <c r="B970" t="s">
        <v>2092</v>
      </c>
      <c r="C970" t="s">
        <v>10309</v>
      </c>
      <c r="D970" t="s">
        <v>21</v>
      </c>
      <c r="E970">
        <v>2981.4964650000002</v>
      </c>
      <c r="F970">
        <v>294.75</v>
      </c>
      <c r="G970">
        <v>-36.113349084966302</v>
      </c>
      <c r="H970">
        <v>-1.3153137892808699</v>
      </c>
      <c r="I970">
        <v>-5.1298351136476796</v>
      </c>
      <c r="J970">
        <v>-1.67735260955385</v>
      </c>
      <c r="K970">
        <v>285.14865298243001</v>
      </c>
      <c r="L970">
        <v>283.02662926633701</v>
      </c>
      <c r="M970">
        <v>62.465829323129597</v>
      </c>
      <c r="N970">
        <v>0.38795870144684602</v>
      </c>
      <c r="O970">
        <v>36.454622561492698</v>
      </c>
      <c r="P970">
        <v>40.390569183138801</v>
      </c>
      <c r="Q970">
        <v>0.123481981253971</v>
      </c>
    </row>
    <row r="971" spans="1:17" x14ac:dyDescent="0.3">
      <c r="A971" t="s">
        <v>2093</v>
      </c>
      <c r="B971" t="s">
        <v>2094</v>
      </c>
      <c r="C971" t="s">
        <v>10309</v>
      </c>
      <c r="D971" t="s">
        <v>46</v>
      </c>
      <c r="E971">
        <v>2966.412157875</v>
      </c>
      <c r="F971">
        <v>441.25</v>
      </c>
      <c r="G971">
        <v>139.31828963038501</v>
      </c>
      <c r="H971">
        <v>-11.0548971226142</v>
      </c>
      <c r="I971">
        <v>27.468143508774201</v>
      </c>
      <c r="J971">
        <v>2.1151816331633602</v>
      </c>
      <c r="K971">
        <v>445.77197917529298</v>
      </c>
      <c r="L971">
        <v>341.77835058665698</v>
      </c>
      <c r="M971">
        <v>41.371867934020898</v>
      </c>
      <c r="N971">
        <v>0.13501702115505099</v>
      </c>
      <c r="O971">
        <v>46.4022662889518</v>
      </c>
      <c r="P971">
        <v>179.714738510301</v>
      </c>
      <c r="Q971">
        <v>3.6012986024678999E-2</v>
      </c>
    </row>
    <row r="972" spans="1:17" x14ac:dyDescent="0.3">
      <c r="A972" t="s">
        <v>2095</v>
      </c>
      <c r="B972" t="s">
        <v>2096</v>
      </c>
      <c r="C972" t="s">
        <v>10295</v>
      </c>
      <c r="D972" t="s">
        <v>547</v>
      </c>
      <c r="E972">
        <v>2957.6829732400001</v>
      </c>
      <c r="F972">
        <v>989.2</v>
      </c>
      <c r="G972">
        <v>-9.7263757591568805</v>
      </c>
      <c r="H972">
        <v>-2.8891543846804302</v>
      </c>
      <c r="I972">
        <v>-28.4958707001982</v>
      </c>
      <c r="J972">
        <v>0.59844199945245802</v>
      </c>
      <c r="K972">
        <v>1019.69379562791</v>
      </c>
      <c r="L972">
        <v>1008.76444168187</v>
      </c>
      <c r="M972">
        <v>51.093335815226801</v>
      </c>
      <c r="N972">
        <v>0.87489283752472102</v>
      </c>
      <c r="O972">
        <v>27.7749696724626</v>
      </c>
      <c r="P972">
        <v>23.5033397840064</v>
      </c>
      <c r="Q972">
        <v>2.3300982968076998E-2</v>
      </c>
    </row>
    <row r="973" spans="1:17" x14ac:dyDescent="0.3">
      <c r="A973" t="s">
        <v>2097</v>
      </c>
      <c r="B973" t="s">
        <v>2098</v>
      </c>
      <c r="C973" t="s">
        <v>10309</v>
      </c>
      <c r="D973" t="s">
        <v>654</v>
      </c>
      <c r="E973">
        <v>2955.7237408299902</v>
      </c>
      <c r="F973">
        <v>2494.1</v>
      </c>
      <c r="G973">
        <v>-17.983115602785201</v>
      </c>
      <c r="H973">
        <v>-18.4308293176883</v>
      </c>
      <c r="I973">
        <v>-13.858766036752501</v>
      </c>
      <c r="J973">
        <v>-1.9449935271359999</v>
      </c>
      <c r="K973">
        <v>2589.4556670953002</v>
      </c>
      <c r="L973">
        <v>2415.1935902955802</v>
      </c>
      <c r="M973">
        <v>38.9092864514298</v>
      </c>
      <c r="N973">
        <v>1.78971693872398</v>
      </c>
      <c r="O973">
        <v>29.505633294575201</v>
      </c>
      <c r="P973">
        <v>28.096350889807599</v>
      </c>
      <c r="Q973">
        <v>8.3590905440018001E-2</v>
      </c>
    </row>
    <row r="974" spans="1:17" x14ac:dyDescent="0.3">
      <c r="A974" t="s">
        <v>2099</v>
      </c>
      <c r="B974" t="s">
        <v>2100</v>
      </c>
      <c r="C974" t="s">
        <v>10309</v>
      </c>
      <c r="D974" t="s">
        <v>473</v>
      </c>
      <c r="E974">
        <v>2953.2083683999999</v>
      </c>
      <c r="F974">
        <v>520.70000000000005</v>
      </c>
      <c r="G974">
        <v>-5.1299450430673899</v>
      </c>
      <c r="H974">
        <v>-0.13362208753320601</v>
      </c>
      <c r="I974">
        <v>-6.9544304794343104</v>
      </c>
      <c r="J974">
        <v>7.20684747436602</v>
      </c>
      <c r="K974">
        <v>522.37936646191599</v>
      </c>
      <c r="L974">
        <v>506.58159368791797</v>
      </c>
      <c r="M974">
        <v>58.386757609349999</v>
      </c>
      <c r="N974">
        <v>1.01742850642626</v>
      </c>
      <c r="O974">
        <v>26.742846168619099</v>
      </c>
      <c r="P974">
        <v>35.158987670343897</v>
      </c>
      <c r="Q974">
        <v>3.2228782403962999E-2</v>
      </c>
    </row>
    <row r="975" spans="1:17" x14ac:dyDescent="0.3">
      <c r="A975" t="s">
        <v>2101</v>
      </c>
      <c r="B975" t="s">
        <v>2102</v>
      </c>
      <c r="C975" t="s">
        <v>10309</v>
      </c>
      <c r="D975" t="s">
        <v>283</v>
      </c>
      <c r="E975">
        <v>2941.4616558749999</v>
      </c>
      <c r="F975">
        <v>274.25</v>
      </c>
      <c r="G975">
        <v>-10.8897611815433</v>
      </c>
      <c r="H975">
        <v>-2.2004806557876599</v>
      </c>
      <c r="I975">
        <v>-19.536447582716299</v>
      </c>
      <c r="J975">
        <v>1.4794232351404899</v>
      </c>
      <c r="K975">
        <v>274.435674738611</v>
      </c>
      <c r="L975">
        <v>266.30030864107601</v>
      </c>
      <c r="M975">
        <v>57.482630615724702</v>
      </c>
      <c r="N975">
        <v>0.44204687299800699</v>
      </c>
      <c r="O975">
        <v>23.792160437556898</v>
      </c>
      <c r="P975">
        <v>30.377941526028</v>
      </c>
      <c r="Q975">
        <v>2.2189105103521001E-2</v>
      </c>
    </row>
    <row r="976" spans="1:17" x14ac:dyDescent="0.3">
      <c r="A976" t="s">
        <v>2103</v>
      </c>
      <c r="B976" t="s">
        <v>2104</v>
      </c>
      <c r="C976" t="s">
        <v>10309</v>
      </c>
      <c r="D976" t="s">
        <v>46</v>
      </c>
      <c r="E976">
        <v>2936.6371388399998</v>
      </c>
      <c r="F976">
        <v>2708.4</v>
      </c>
      <c r="G976">
        <v>41.8163386275181</v>
      </c>
      <c r="H976">
        <v>-14.168856465501699</v>
      </c>
      <c r="I976">
        <v>6.68535430896336</v>
      </c>
      <c r="J976">
        <v>-4.2639669970550296</v>
      </c>
      <c r="K976">
        <v>2958.6685781955398</v>
      </c>
      <c r="L976">
        <v>2563.5661930645902</v>
      </c>
      <c r="M976">
        <v>35.399939750692504</v>
      </c>
      <c r="N976">
        <v>0.72119381850647701</v>
      </c>
      <c r="O976">
        <v>36.903706985674198</v>
      </c>
      <c r="P976">
        <v>78.524817085228406</v>
      </c>
      <c r="Q976">
        <v>0.105996403582993</v>
      </c>
    </row>
    <row r="977" spans="1:17" x14ac:dyDescent="0.3">
      <c r="A977" t="s">
        <v>2105</v>
      </c>
      <c r="B977" t="s">
        <v>2106</v>
      </c>
      <c r="C977" t="s">
        <v>10309</v>
      </c>
      <c r="D977" t="s">
        <v>253</v>
      </c>
      <c r="E977">
        <v>2911.41</v>
      </c>
      <c r="F977">
        <v>14557.05</v>
      </c>
      <c r="G977">
        <v>-18.6502981581211</v>
      </c>
      <c r="H977">
        <v>-1.3317957092310699</v>
      </c>
      <c r="I977">
        <v>0.629206914106895</v>
      </c>
      <c r="J977">
        <v>-6.1867642118716697</v>
      </c>
      <c r="K977">
        <v>14995.3973579294</v>
      </c>
      <c r="L977">
        <v>13774.1589998297</v>
      </c>
      <c r="M977">
        <v>36.1872966163576</v>
      </c>
      <c r="N977">
        <v>0.31236068384688997</v>
      </c>
      <c r="O977">
        <v>16.782246402945599</v>
      </c>
      <c r="P977">
        <v>39.958177098355897</v>
      </c>
      <c r="Q977">
        <v>0.14505796498158699</v>
      </c>
    </row>
    <row r="978" spans="1:17" x14ac:dyDescent="0.3">
      <c r="A978" t="s">
        <v>2107</v>
      </c>
      <c r="B978" t="s">
        <v>2108</v>
      </c>
      <c r="C978" t="s">
        <v>10309</v>
      </c>
      <c r="D978" t="s">
        <v>1391</v>
      </c>
      <c r="E978">
        <v>2908.3068614949998</v>
      </c>
      <c r="F978">
        <v>3203.45</v>
      </c>
      <c r="G978">
        <v>43.923086676781502</v>
      </c>
      <c r="H978">
        <v>26.5051569753678</v>
      </c>
      <c r="I978">
        <v>34.095792883235099</v>
      </c>
      <c r="J978">
        <v>4.5718323046951603</v>
      </c>
      <c r="K978">
        <v>2769.56278857187</v>
      </c>
      <c r="L978">
        <v>2335.7272085414002</v>
      </c>
      <c r="M978">
        <v>64.938165542768303</v>
      </c>
      <c r="N978">
        <v>0.43545228695946098</v>
      </c>
      <c r="O978">
        <v>2.9952082910612101</v>
      </c>
      <c r="P978">
        <v>86.997256435701303</v>
      </c>
      <c r="Q978">
        <v>0.18757058922168701</v>
      </c>
    </row>
    <row r="979" spans="1:17" x14ac:dyDescent="0.3">
      <c r="A979" t="s">
        <v>2109</v>
      </c>
      <c r="B979" t="s">
        <v>2110</v>
      </c>
      <c r="C979" t="s">
        <v>10309</v>
      </c>
      <c r="D979" t="s">
        <v>222</v>
      </c>
      <c r="E979">
        <v>2906.4932886500001</v>
      </c>
      <c r="F979">
        <v>1862.35</v>
      </c>
      <c r="G979">
        <v>68.198369866463395</v>
      </c>
      <c r="H979">
        <v>-6.5958170031284302</v>
      </c>
      <c r="I979">
        <v>-7.5208255421246397</v>
      </c>
      <c r="J979">
        <v>8.9719712321750098</v>
      </c>
      <c r="K979">
        <v>1922.9419846174001</v>
      </c>
      <c r="L979">
        <v>1557.39208277328</v>
      </c>
      <c r="M979">
        <v>44.536261444647501</v>
      </c>
      <c r="N979">
        <v>0.55550834597875498</v>
      </c>
      <c r="O979">
        <v>35.312911106934799</v>
      </c>
      <c r="P979">
        <v>106.927777777777</v>
      </c>
    </row>
    <row r="980" spans="1:17" x14ac:dyDescent="0.3">
      <c r="A980" t="s">
        <v>2111</v>
      </c>
      <c r="B980" t="s">
        <v>2112</v>
      </c>
      <c r="C980" t="s">
        <v>10309</v>
      </c>
      <c r="D980" t="s">
        <v>196</v>
      </c>
      <c r="E980">
        <v>2902.5780382200001</v>
      </c>
      <c r="F980">
        <v>2005.7</v>
      </c>
      <c r="G980">
        <v>20.8838897600459</v>
      </c>
      <c r="H980">
        <v>-0.67056364083583997</v>
      </c>
      <c r="I980">
        <v>-29.796992555607599</v>
      </c>
      <c r="J980">
        <v>-2.2891558197400999</v>
      </c>
      <c r="K980">
        <v>2054.4006118561902</v>
      </c>
      <c r="L980">
        <v>1839.9278525884899</v>
      </c>
      <c r="M980">
        <v>42.5314839846735</v>
      </c>
      <c r="N980">
        <v>0.44956888870545197</v>
      </c>
      <c r="O980">
        <v>23.647604327666102</v>
      </c>
      <c r="P980">
        <v>75.323426573426502</v>
      </c>
      <c r="Q980">
        <v>0.12773933157707101</v>
      </c>
    </row>
    <row r="981" spans="1:17" x14ac:dyDescent="0.3">
      <c r="A981" t="s">
        <v>2113</v>
      </c>
      <c r="B981" t="s">
        <v>2114</v>
      </c>
      <c r="C981" t="s">
        <v>10309</v>
      </c>
      <c r="D981" t="s">
        <v>86</v>
      </c>
      <c r="E981">
        <v>2895.0021671760001</v>
      </c>
      <c r="F981">
        <v>271.08</v>
      </c>
      <c r="G981">
        <v>87.567083380705199</v>
      </c>
      <c r="H981">
        <v>50.4492189189423</v>
      </c>
      <c r="I981">
        <v>27.946566972119001</v>
      </c>
      <c r="J981">
        <v>18.7383303554622</v>
      </c>
      <c r="K981">
        <v>201.825473342507</v>
      </c>
      <c r="L981">
        <v>176.53578324118101</v>
      </c>
      <c r="M981">
        <v>73.633523064829006</v>
      </c>
      <c r="N981">
        <v>3.0191058326776998</v>
      </c>
      <c r="O981">
        <v>7.3483842408145197</v>
      </c>
      <c r="P981">
        <v>125.43035343035299</v>
      </c>
      <c r="Q981">
        <v>6.8087700208784005E-2</v>
      </c>
    </row>
    <row r="982" spans="1:17" x14ac:dyDescent="0.3">
      <c r="A982" t="s">
        <v>2115</v>
      </c>
      <c r="B982" t="s">
        <v>2116</v>
      </c>
      <c r="C982" t="s">
        <v>10309</v>
      </c>
      <c r="D982" t="s">
        <v>523</v>
      </c>
      <c r="E982">
        <v>2887.9087646319999</v>
      </c>
      <c r="F982">
        <v>120.76</v>
      </c>
      <c r="G982">
        <v>91.962808511284805</v>
      </c>
      <c r="H982">
        <v>-1.3071635718193</v>
      </c>
      <c r="I982">
        <v>42.963337636393199</v>
      </c>
      <c r="J982">
        <v>7.5987971958826499</v>
      </c>
      <c r="K982">
        <v>106.32967403025501</v>
      </c>
      <c r="L982">
        <v>89.160282452097903</v>
      </c>
      <c r="M982">
        <v>75.164665861845194</v>
      </c>
      <c r="N982">
        <v>1.0565011835831899</v>
      </c>
      <c r="O982">
        <v>3.9251407750910898</v>
      </c>
      <c r="P982">
        <v>140.557768924302</v>
      </c>
      <c r="Q982">
        <v>2.7448128783144E-2</v>
      </c>
    </row>
    <row r="983" spans="1:17" x14ac:dyDescent="0.3">
      <c r="A983" t="s">
        <v>2117</v>
      </c>
      <c r="B983" t="s">
        <v>2118</v>
      </c>
      <c r="C983" t="s">
        <v>10309</v>
      </c>
      <c r="D983" t="s">
        <v>121</v>
      </c>
      <c r="E983">
        <v>2881.0978989</v>
      </c>
      <c r="F983">
        <v>4008.3</v>
      </c>
      <c r="G983">
        <v>23.1991091182148</v>
      </c>
      <c r="H983">
        <v>-8.8335908256640305</v>
      </c>
      <c r="I983">
        <v>-2.98758463759938</v>
      </c>
      <c r="J983">
        <v>-5.7620535594278097</v>
      </c>
      <c r="K983">
        <v>4218.7201715355995</v>
      </c>
      <c r="L983">
        <v>3794.06548589555</v>
      </c>
      <c r="M983">
        <v>44.047328104444397</v>
      </c>
      <c r="N983">
        <v>0.78236674015352603</v>
      </c>
      <c r="O983">
        <v>28.308759324401802</v>
      </c>
      <c r="P983">
        <v>87.900806300393796</v>
      </c>
      <c r="Q983">
        <v>0.13215510848155901</v>
      </c>
    </row>
    <row r="984" spans="1:17" x14ac:dyDescent="0.3">
      <c r="A984" t="s">
        <v>2119</v>
      </c>
      <c r="B984" t="s">
        <v>2120</v>
      </c>
      <c r="C984" t="s">
        <v>10309</v>
      </c>
      <c r="D984" t="s">
        <v>51</v>
      </c>
      <c r="E984">
        <v>2876.8992395499999</v>
      </c>
      <c r="F984">
        <v>339.85</v>
      </c>
      <c r="G984">
        <v>128.426038489988</v>
      </c>
      <c r="H984">
        <v>27.632071224963099</v>
      </c>
      <c r="I984">
        <v>121.241183554267</v>
      </c>
      <c r="J984">
        <v>18.914385956213899</v>
      </c>
      <c r="K984">
        <v>271.13889055566602</v>
      </c>
      <c r="L984">
        <v>202.047386054659</v>
      </c>
      <c r="M984">
        <v>69.101388413357796</v>
      </c>
      <c r="N984">
        <v>1.2017741735929</v>
      </c>
      <c r="O984">
        <v>7.0325143445637703</v>
      </c>
      <c r="P984">
        <v>203.84443451050501</v>
      </c>
      <c r="Q984">
        <v>7.1464439989365997E-2</v>
      </c>
    </row>
    <row r="985" spans="1:17" x14ac:dyDescent="0.3">
      <c r="A985" t="s">
        <v>2121</v>
      </c>
      <c r="B985" t="s">
        <v>2122</v>
      </c>
      <c r="C985" t="s">
        <v>10309</v>
      </c>
      <c r="D985" t="s">
        <v>317</v>
      </c>
      <c r="E985">
        <v>2876.88729405</v>
      </c>
      <c r="F985">
        <v>1119.25</v>
      </c>
      <c r="G985">
        <v>103.47995065612101</v>
      </c>
      <c r="H985">
        <v>28.336015226414499</v>
      </c>
      <c r="I985">
        <v>94.384052142236797</v>
      </c>
      <c r="J985">
        <v>5.3133221793335403</v>
      </c>
      <c r="K985">
        <v>935.98736837628906</v>
      </c>
      <c r="L985">
        <v>717.38004233479796</v>
      </c>
      <c r="M985">
        <v>59.132276897298802</v>
      </c>
      <c r="N985">
        <v>1.5923669349032901</v>
      </c>
      <c r="O985">
        <v>8.55483582756308</v>
      </c>
      <c r="P985">
        <v>178.42039800994999</v>
      </c>
      <c r="Q985">
        <v>0.18943972199610301</v>
      </c>
    </row>
    <row r="986" spans="1:17" x14ac:dyDescent="0.3">
      <c r="A986" t="s">
        <v>2123</v>
      </c>
      <c r="B986" t="s">
        <v>2124</v>
      </c>
      <c r="C986" t="s">
        <v>10305</v>
      </c>
      <c r="D986" t="s">
        <v>253</v>
      </c>
      <c r="E986">
        <v>2873.2940531999998</v>
      </c>
      <c r="F986">
        <v>420.9</v>
      </c>
      <c r="G986">
        <v>-55.885742308378703</v>
      </c>
      <c r="H986">
        <v>-4.4862137131773796</v>
      </c>
      <c r="I986">
        <v>-29.528856325638301</v>
      </c>
      <c r="J986">
        <v>5.4148103759118403E-2</v>
      </c>
      <c r="K986">
        <v>434.70829470001001</v>
      </c>
      <c r="L986">
        <v>479.04864246908897</v>
      </c>
      <c r="M986">
        <v>55.0210564935036</v>
      </c>
      <c r="N986">
        <v>0.56004173316235295</v>
      </c>
      <c r="O986">
        <v>43.9415538132573</v>
      </c>
      <c r="P986">
        <v>5.7803468208092497</v>
      </c>
      <c r="Q986">
        <v>-0.12686686829152499</v>
      </c>
    </row>
    <row r="987" spans="1:17" x14ac:dyDescent="0.3">
      <c r="A987" t="s">
        <v>2125</v>
      </c>
      <c r="B987" t="s">
        <v>2126</v>
      </c>
      <c r="C987" t="s">
        <v>10309</v>
      </c>
      <c r="D987" t="s">
        <v>127</v>
      </c>
      <c r="E987">
        <v>2873.2380159999998</v>
      </c>
      <c r="F987">
        <v>595.1</v>
      </c>
      <c r="G987">
        <v>-2.3745905353977799</v>
      </c>
      <c r="H987">
        <v>-3.4560723362894201</v>
      </c>
      <c r="I987">
        <v>11.115853073546701</v>
      </c>
      <c r="J987">
        <v>-0.96824495786273301</v>
      </c>
      <c r="K987">
        <v>595.91455916843699</v>
      </c>
      <c r="L987">
        <v>538.98252632306901</v>
      </c>
      <c r="M987">
        <v>52.416973623564601</v>
      </c>
      <c r="N987">
        <v>0.55430855034062199</v>
      </c>
      <c r="O987">
        <v>22.6348512854982</v>
      </c>
      <c r="P987">
        <v>44.266666666666602</v>
      </c>
      <c r="Q987">
        <v>3.6802159895161002E-2</v>
      </c>
    </row>
    <row r="988" spans="1:17" x14ac:dyDescent="0.3">
      <c r="A988" t="s">
        <v>2127</v>
      </c>
      <c r="B988" t="s">
        <v>2128</v>
      </c>
      <c r="C988" t="s">
        <v>10309</v>
      </c>
      <c r="D988" t="s">
        <v>21</v>
      </c>
      <c r="E988">
        <v>2872.3384272200001</v>
      </c>
      <c r="F988">
        <v>725.3</v>
      </c>
      <c r="G988">
        <v>95.569797663784996</v>
      </c>
      <c r="H988">
        <v>-2.7260860834809701</v>
      </c>
      <c r="I988">
        <v>18.171180366631301</v>
      </c>
      <c r="J988">
        <v>-0.59212521089014902</v>
      </c>
      <c r="K988">
        <v>661.00416489337294</v>
      </c>
      <c r="L988">
        <v>557.54709374179799</v>
      </c>
      <c r="M988">
        <v>57.083184476615202</v>
      </c>
      <c r="N988">
        <v>1.3564708689157201</v>
      </c>
      <c r="O988">
        <v>7.1280849303736398</v>
      </c>
      <c r="P988">
        <v>142.94088092446799</v>
      </c>
      <c r="Q988">
        <v>0.13548165328412001</v>
      </c>
    </row>
    <row r="989" spans="1:17" x14ac:dyDescent="0.3">
      <c r="A989" t="s">
        <v>2129</v>
      </c>
      <c r="B989" t="s">
        <v>2130</v>
      </c>
      <c r="C989" t="s">
        <v>10309</v>
      </c>
      <c r="D989" t="s">
        <v>726</v>
      </c>
      <c r="E989">
        <v>2859.4665</v>
      </c>
      <c r="F989">
        <v>33.549999999999997</v>
      </c>
      <c r="G989">
        <v>133.318612540885</v>
      </c>
      <c r="H989">
        <v>-5.1327112904938899</v>
      </c>
      <c r="I989">
        <v>-27.6938077050064</v>
      </c>
      <c r="J989">
        <v>-1.50737295883169</v>
      </c>
      <c r="K989">
        <v>34.967954381062498</v>
      </c>
      <c r="L989">
        <v>32.0150693861045</v>
      </c>
      <c r="M989">
        <v>51.331399704449403</v>
      </c>
      <c r="N989">
        <v>2.00709654493701</v>
      </c>
      <c r="O989">
        <v>34.873323397913502</v>
      </c>
      <c r="P989">
        <v>168.77628680152199</v>
      </c>
      <c r="Q989">
        <v>0.150513643762236</v>
      </c>
    </row>
    <row r="990" spans="1:17" x14ac:dyDescent="0.3">
      <c r="A990" t="s">
        <v>2131</v>
      </c>
      <c r="B990" t="s">
        <v>2132</v>
      </c>
      <c r="C990" t="s">
        <v>10309</v>
      </c>
      <c r="D990" t="s">
        <v>523</v>
      </c>
      <c r="E990">
        <v>2858.4160000000002</v>
      </c>
      <c r="F990">
        <v>162.41</v>
      </c>
      <c r="G990">
        <v>236.79535312425199</v>
      </c>
      <c r="H990">
        <v>28.801527553595701</v>
      </c>
      <c r="I990">
        <v>100.78071715134</v>
      </c>
      <c r="J990">
        <v>9.8001587871183702</v>
      </c>
      <c r="K990">
        <v>141.57525182652699</v>
      </c>
      <c r="L990">
        <v>108.703592969322</v>
      </c>
      <c r="M990">
        <v>62.468905503671103</v>
      </c>
      <c r="N990">
        <v>1.4937605837194801</v>
      </c>
      <c r="O990">
        <v>6.5205344498491398</v>
      </c>
      <c r="P990">
        <v>268.69466515323398</v>
      </c>
      <c r="Q990">
        <v>4.9620845113558E-2</v>
      </c>
    </row>
    <row r="991" spans="1:17" x14ac:dyDescent="0.3">
      <c r="A991" t="s">
        <v>2133</v>
      </c>
      <c r="B991" t="s">
        <v>2134</v>
      </c>
      <c r="C991" t="s">
        <v>10309</v>
      </c>
      <c r="D991" t="s">
        <v>1349</v>
      </c>
      <c r="E991">
        <v>2841.3912649499998</v>
      </c>
      <c r="F991">
        <v>539.35</v>
      </c>
      <c r="G991">
        <v>64.122386045972704</v>
      </c>
      <c r="H991">
        <v>7.9835316435752901</v>
      </c>
      <c r="I991">
        <v>57.623045548603301</v>
      </c>
      <c r="J991">
        <v>2.8437181960079201</v>
      </c>
      <c r="K991">
        <v>460.36598829073398</v>
      </c>
      <c r="L991">
        <v>344.184576765472</v>
      </c>
      <c r="M991">
        <v>66.731030159825195</v>
      </c>
      <c r="N991">
        <v>0.81879046057879101</v>
      </c>
      <c r="O991">
        <v>6.0535830165940396</v>
      </c>
      <c r="P991">
        <v>154.83108906212999</v>
      </c>
      <c r="Q991">
        <v>9.3870281911706002E-2</v>
      </c>
    </row>
    <row r="992" spans="1:17" x14ac:dyDescent="0.3">
      <c r="A992" t="s">
        <v>2135</v>
      </c>
      <c r="B992" t="s">
        <v>2136</v>
      </c>
      <c r="C992" t="s">
        <v>10309</v>
      </c>
      <c r="D992" t="s">
        <v>628</v>
      </c>
      <c r="E992">
        <v>2824.8336020000002</v>
      </c>
      <c r="F992">
        <v>642.70000000000005</v>
      </c>
      <c r="G992">
        <v>-17.3011353582739</v>
      </c>
      <c r="H992">
        <v>2.4411949359291398</v>
      </c>
      <c r="I992">
        <v>10.5388196479217</v>
      </c>
      <c r="J992">
        <v>-1.5246902983848101</v>
      </c>
      <c r="K992">
        <v>625.59615864914895</v>
      </c>
      <c r="L992">
        <v>567.14789134586294</v>
      </c>
      <c r="M992">
        <v>44.466957336031797</v>
      </c>
      <c r="N992">
        <v>0.703784318786293</v>
      </c>
      <c r="O992">
        <v>8.91551268087753</v>
      </c>
      <c r="P992">
        <v>41.252747252747199</v>
      </c>
      <c r="Q992">
        <v>2.1649771316919E-2</v>
      </c>
    </row>
    <row r="993" spans="1:17" x14ac:dyDescent="0.3">
      <c r="A993" t="s">
        <v>2137</v>
      </c>
      <c r="B993" t="s">
        <v>2138</v>
      </c>
      <c r="C993" t="s">
        <v>10309</v>
      </c>
      <c r="D993" t="s">
        <v>51</v>
      </c>
      <c r="E993">
        <v>2809.8126986000002</v>
      </c>
      <c r="F993">
        <v>1138</v>
      </c>
      <c r="G993">
        <v>29.253205556173999</v>
      </c>
      <c r="H993">
        <v>0.47234461872789102</v>
      </c>
      <c r="I993">
        <v>1.23411905073849</v>
      </c>
      <c r="J993">
        <v>2.9376604821477801</v>
      </c>
      <c r="K993">
        <v>1118.5095746734401</v>
      </c>
      <c r="L993">
        <v>996.10763384163101</v>
      </c>
      <c r="M993">
        <v>58.144517451506502</v>
      </c>
      <c r="N993">
        <v>0.48933152519964801</v>
      </c>
      <c r="O993">
        <v>8.9630931458699301</v>
      </c>
      <c r="P993">
        <v>89.682473539461597</v>
      </c>
      <c r="Q993">
        <v>1.4461761658653999E-2</v>
      </c>
    </row>
    <row r="994" spans="1:17" x14ac:dyDescent="0.3">
      <c r="A994" t="s">
        <v>2139</v>
      </c>
      <c r="B994" t="s">
        <v>2140</v>
      </c>
      <c r="C994" t="s">
        <v>10309</v>
      </c>
      <c r="D994" t="s">
        <v>80</v>
      </c>
      <c r="E994">
        <v>2797.9559800000002</v>
      </c>
      <c r="F994">
        <v>902.45</v>
      </c>
      <c r="G994">
        <v>67.330456492010697</v>
      </c>
      <c r="H994">
        <v>21.973234817044201</v>
      </c>
      <c r="I994">
        <v>68.595242291300906</v>
      </c>
      <c r="J994">
        <v>-5.9439975085286898</v>
      </c>
      <c r="K994">
        <v>756.52224728311</v>
      </c>
      <c r="L994">
        <v>598.40556118382597</v>
      </c>
      <c r="M994">
        <v>68.770844079202902</v>
      </c>
      <c r="N994">
        <v>2.54444015776473</v>
      </c>
      <c r="O994">
        <v>4.93656158235913</v>
      </c>
      <c r="P994">
        <v>114.28232221298801</v>
      </c>
      <c r="Q994">
        <v>5.8486598700844002E-2</v>
      </c>
    </row>
    <row r="995" spans="1:17" x14ac:dyDescent="0.3">
      <c r="A995" t="s">
        <v>2141</v>
      </c>
      <c r="B995" t="s">
        <v>2142</v>
      </c>
      <c r="C995" t="s">
        <v>10309</v>
      </c>
      <c r="D995" t="s">
        <v>444</v>
      </c>
      <c r="E995">
        <v>2790.4102787400002</v>
      </c>
      <c r="F995">
        <v>431.05</v>
      </c>
      <c r="G995">
        <v>132.93661518235601</v>
      </c>
      <c r="H995">
        <v>-5.9047113011221501</v>
      </c>
      <c r="I995">
        <v>-5.6171547366169099</v>
      </c>
      <c r="J995">
        <v>-3.0017782510825199</v>
      </c>
      <c r="K995">
        <v>435.28665876548502</v>
      </c>
      <c r="L995">
        <v>365.38724494611802</v>
      </c>
      <c r="M995">
        <v>39.6223159110883</v>
      </c>
      <c r="N995">
        <v>0.57806908308458405</v>
      </c>
      <c r="O995">
        <v>19.174109732049601</v>
      </c>
      <c r="P995">
        <v>174.554140127388</v>
      </c>
      <c r="Q995">
        <v>0.13968355345137501</v>
      </c>
    </row>
    <row r="996" spans="1:17" x14ac:dyDescent="0.3">
      <c r="A996" t="s">
        <v>2143</v>
      </c>
      <c r="B996" t="s">
        <v>2144</v>
      </c>
      <c r="C996" t="s">
        <v>10309</v>
      </c>
      <c r="D996" t="s">
        <v>193</v>
      </c>
      <c r="E996">
        <v>2783.2446974149998</v>
      </c>
      <c r="F996">
        <v>1949.35</v>
      </c>
      <c r="G996">
        <v>70.165969077755307</v>
      </c>
      <c r="H996">
        <v>13.8875631948461</v>
      </c>
      <c r="I996">
        <v>58.381916494349603</v>
      </c>
      <c r="J996">
        <v>8.1318100480615705</v>
      </c>
      <c r="K996">
        <v>1635.0279165801301</v>
      </c>
      <c r="L996">
        <v>1358.6343067094199</v>
      </c>
      <c r="M996">
        <v>80.182302453274104</v>
      </c>
      <c r="N996">
        <v>2.3347842273153701</v>
      </c>
      <c r="O996">
        <v>6.1225536717367302</v>
      </c>
      <c r="P996">
        <v>102.614073381145</v>
      </c>
      <c r="Q996">
        <v>0.123340155744866</v>
      </c>
    </row>
    <row r="997" spans="1:17" x14ac:dyDescent="0.3">
      <c r="A997" t="s">
        <v>2145</v>
      </c>
      <c r="B997" t="s">
        <v>2146</v>
      </c>
      <c r="C997" t="s">
        <v>10309</v>
      </c>
      <c r="D997" t="s">
        <v>358</v>
      </c>
      <c r="E997">
        <v>2782.827074625</v>
      </c>
      <c r="F997">
        <v>1864.85</v>
      </c>
      <c r="G997">
        <v>-50.397420496123303</v>
      </c>
      <c r="H997">
        <v>-4.2150954313836104</v>
      </c>
      <c r="I997">
        <v>-19.235484274955802</v>
      </c>
      <c r="J997">
        <v>1.2641569334276599</v>
      </c>
      <c r="K997">
        <v>1893.74068322417</v>
      </c>
      <c r="L997">
        <v>1983.7998557019</v>
      </c>
      <c r="M997">
        <v>48.942199605075203</v>
      </c>
      <c r="N997">
        <v>0.51757173719574201</v>
      </c>
      <c r="O997">
        <v>35.150280183392702</v>
      </c>
      <c r="P997">
        <v>10.346153846153801</v>
      </c>
      <c r="Q997">
        <v>-0.10433728148727101</v>
      </c>
    </row>
    <row r="998" spans="1:17" x14ac:dyDescent="0.3">
      <c r="A998" t="s">
        <v>2147</v>
      </c>
      <c r="B998" t="s">
        <v>2148</v>
      </c>
      <c r="C998" t="s">
        <v>10309</v>
      </c>
      <c r="D998" t="s">
        <v>171</v>
      </c>
      <c r="E998">
        <v>2756.4014576750001</v>
      </c>
      <c r="F998">
        <v>420.65</v>
      </c>
      <c r="G998">
        <v>6.4463398222744601</v>
      </c>
      <c r="H998">
        <v>-0.90427487726258504</v>
      </c>
      <c r="I998">
        <v>21.185525224138999</v>
      </c>
      <c r="J998">
        <v>-3.71408423777876</v>
      </c>
      <c r="K998">
        <v>416.50667257473901</v>
      </c>
      <c r="L998">
        <v>362.17394315136301</v>
      </c>
      <c r="M998">
        <v>44.431444954628098</v>
      </c>
      <c r="N998">
        <v>0.85965362270530998</v>
      </c>
      <c r="O998">
        <v>15.0600261500059</v>
      </c>
      <c r="P998">
        <v>70.3036437246963</v>
      </c>
      <c r="Q998">
        <v>0.13499997545416001</v>
      </c>
    </row>
    <row r="999" spans="1:17" x14ac:dyDescent="0.3">
      <c r="A999" t="s">
        <v>2149</v>
      </c>
      <c r="B999" t="s">
        <v>2150</v>
      </c>
      <c r="C999" t="s">
        <v>10304</v>
      </c>
      <c r="D999" t="s">
        <v>1185</v>
      </c>
      <c r="E999">
        <v>2755.2156134500001</v>
      </c>
      <c r="F999">
        <v>381.1</v>
      </c>
      <c r="G999">
        <v>-61.133412118667202</v>
      </c>
      <c r="H999">
        <v>-14.413036918520101</v>
      </c>
      <c r="I999">
        <v>-21.983131784562499</v>
      </c>
      <c r="J999">
        <v>4.1852812150599297</v>
      </c>
      <c r="K999">
        <v>411.67146857504798</v>
      </c>
      <c r="L999">
        <v>427.47532810181002</v>
      </c>
      <c r="M999">
        <v>38.024367878454797</v>
      </c>
      <c r="N999">
        <v>1.00250008417558</v>
      </c>
      <c r="O999">
        <v>61.361847284177301</v>
      </c>
      <c r="P999">
        <v>20.984126984126899</v>
      </c>
      <c r="Q999">
        <v>-7.1673060500310002E-3</v>
      </c>
    </row>
    <row r="1000" spans="1:17" x14ac:dyDescent="0.3">
      <c r="A1000" t="s">
        <v>2151</v>
      </c>
      <c r="B1000" t="s">
        <v>2152</v>
      </c>
      <c r="C1000" t="s">
        <v>10309</v>
      </c>
      <c r="D1000" t="s">
        <v>364</v>
      </c>
      <c r="E1000">
        <v>2745.05178467</v>
      </c>
      <c r="F1000">
        <v>249.86</v>
      </c>
      <c r="G1000">
        <v>-15.434829872519799</v>
      </c>
      <c r="H1000">
        <v>1.69129880069845</v>
      </c>
      <c r="I1000">
        <v>18.033956462838201</v>
      </c>
      <c r="J1000">
        <v>4.9051921752713303</v>
      </c>
      <c r="K1000">
        <v>228.80527411540999</v>
      </c>
      <c r="L1000">
        <v>215.687829602671</v>
      </c>
      <c r="M1000">
        <v>78.109774274220399</v>
      </c>
      <c r="N1000">
        <v>1.6306541086758899</v>
      </c>
      <c r="O1000">
        <v>4.8387096774193497</v>
      </c>
      <c r="P1000">
        <v>39.5865921787709</v>
      </c>
      <c r="Q1000">
        <v>2.0716446839256001E-2</v>
      </c>
    </row>
    <row r="1001" spans="1:17" x14ac:dyDescent="0.3">
      <c r="A1001" t="s">
        <v>2153</v>
      </c>
      <c r="B1001" t="s">
        <v>2154</v>
      </c>
      <c r="C1001" t="s">
        <v>10311</v>
      </c>
      <c r="D1001" t="s">
        <v>1908</v>
      </c>
      <c r="E1001">
        <v>2737.947900998</v>
      </c>
      <c r="F1001">
        <v>14.87</v>
      </c>
      <c r="G1001">
        <v>-51.965239219713801</v>
      </c>
      <c r="H1001">
        <v>-5.3764446164803097</v>
      </c>
      <c r="I1001">
        <v>-47.4061200701967</v>
      </c>
      <c r="J1001">
        <v>1.4986635407584801</v>
      </c>
      <c r="K1001">
        <v>15.4352641158191</v>
      </c>
      <c r="L1001">
        <v>16.981749183193099</v>
      </c>
      <c r="M1001">
        <v>45.883790298749901</v>
      </c>
      <c r="N1001">
        <v>0.49719550959582198</v>
      </c>
      <c r="O1001">
        <v>75.184936112979102</v>
      </c>
      <c r="P1001">
        <v>15.7198443579766</v>
      </c>
      <c r="Q1001">
        <v>2.0040606031087E-2</v>
      </c>
    </row>
    <row r="1002" spans="1:17" x14ac:dyDescent="0.3">
      <c r="A1002" t="s">
        <v>2155</v>
      </c>
      <c r="B1002" t="s">
        <v>2156</v>
      </c>
      <c r="C1002" t="s">
        <v>10309</v>
      </c>
      <c r="D1002" t="s">
        <v>1885</v>
      </c>
      <c r="E1002">
        <v>2731.7127452999998</v>
      </c>
      <c r="F1002">
        <v>682.85</v>
      </c>
      <c r="G1002">
        <v>4547.2361521594703</v>
      </c>
      <c r="H1002">
        <v>13.718796895321899</v>
      </c>
      <c r="I1002">
        <v>133.59247616839201</v>
      </c>
      <c r="J1002">
        <v>4.5994133333523903</v>
      </c>
      <c r="K1002">
        <v>669.48412674556505</v>
      </c>
      <c r="L1002">
        <v>417.30041857024702</v>
      </c>
      <c r="M1002">
        <v>49.882219706842903</v>
      </c>
      <c r="N1002">
        <v>0.59262115088223399</v>
      </c>
      <c r="O1002">
        <v>38.932415611041897</v>
      </c>
    </row>
    <row r="1003" spans="1:17" x14ac:dyDescent="0.3">
      <c r="A1003" t="s">
        <v>2157</v>
      </c>
      <c r="B1003" t="s">
        <v>2158</v>
      </c>
      <c r="C1003" t="s">
        <v>10309</v>
      </c>
      <c r="D1003" t="s">
        <v>958</v>
      </c>
      <c r="E1003">
        <v>2731.35031656</v>
      </c>
      <c r="F1003">
        <v>410.1</v>
      </c>
      <c r="G1003">
        <v>390.65392694161397</v>
      </c>
      <c r="H1003">
        <v>30.654625001600799</v>
      </c>
      <c r="I1003">
        <v>156.17848512949899</v>
      </c>
      <c r="J1003">
        <v>8.4878559788673495</v>
      </c>
      <c r="K1003">
        <v>333.43983189695803</v>
      </c>
      <c r="L1003">
        <v>221.97476750857399</v>
      </c>
      <c r="M1003">
        <v>76.4139125350992</v>
      </c>
      <c r="N1003">
        <v>1.1274317030986201</v>
      </c>
      <c r="O1003">
        <v>1.92635942453058</v>
      </c>
      <c r="Q1003">
        <v>0.18517846627717499</v>
      </c>
    </row>
    <row r="1004" spans="1:17" x14ac:dyDescent="0.3">
      <c r="A1004" t="s">
        <v>2159</v>
      </c>
      <c r="B1004" t="s">
        <v>2160</v>
      </c>
      <c r="C1004" t="s">
        <v>10309</v>
      </c>
      <c r="D1004" t="s">
        <v>473</v>
      </c>
      <c r="E1004">
        <v>2728.8852763999998</v>
      </c>
      <c r="F1004">
        <v>343.15</v>
      </c>
      <c r="G1004">
        <v>-5.8763366936283E-2</v>
      </c>
      <c r="H1004">
        <v>23.789324746625301</v>
      </c>
      <c r="I1004">
        <v>10.845897432026</v>
      </c>
      <c r="J1004">
        <v>13.857078206334499</v>
      </c>
      <c r="K1004">
        <v>300.26065325652002</v>
      </c>
      <c r="L1004">
        <v>278.088381749088</v>
      </c>
      <c r="M1004">
        <v>66.896259512106795</v>
      </c>
      <c r="N1004">
        <v>1.65820453495125</v>
      </c>
      <c r="O1004">
        <v>5.4932245373743296</v>
      </c>
      <c r="P1004">
        <v>51.267357284549199</v>
      </c>
      <c r="Q1004">
        <v>-3.9335977747948003E-2</v>
      </c>
    </row>
    <row r="1005" spans="1:17" x14ac:dyDescent="0.3">
      <c r="A1005" t="s">
        <v>2161</v>
      </c>
      <c r="B1005" t="s">
        <v>2162</v>
      </c>
      <c r="C1005" t="s">
        <v>10309</v>
      </c>
      <c r="D1005" t="s">
        <v>940</v>
      </c>
      <c r="E1005">
        <v>2725.6101444000001</v>
      </c>
      <c r="F1005">
        <v>413.6</v>
      </c>
      <c r="G1005">
        <v>-1.17167502048407</v>
      </c>
      <c r="H1005">
        <v>2.8218776241354</v>
      </c>
      <c r="I1005">
        <v>-5.23668769145418</v>
      </c>
      <c r="J1005">
        <v>6.6920977399526498</v>
      </c>
      <c r="K1005">
        <v>391.80667782382898</v>
      </c>
      <c r="M1005">
        <v>50.6608565695823</v>
      </c>
      <c r="N1005">
        <v>0.60292802182873495</v>
      </c>
      <c r="O1005">
        <v>14.821083172146899</v>
      </c>
      <c r="P1005">
        <v>46.562721474131799</v>
      </c>
    </row>
    <row r="1006" spans="1:17" x14ac:dyDescent="0.3">
      <c r="A1006" t="s">
        <v>2163</v>
      </c>
      <c r="B1006" t="s">
        <v>2164</v>
      </c>
      <c r="C1006" t="s">
        <v>10309</v>
      </c>
      <c r="D1006" t="s">
        <v>101</v>
      </c>
      <c r="E1006">
        <v>2724.6199499999998</v>
      </c>
      <c r="F1006">
        <v>408.55</v>
      </c>
      <c r="G1006">
        <v>151.84285367477401</v>
      </c>
      <c r="H1006">
        <v>-5.8440924567383599</v>
      </c>
      <c r="I1006">
        <v>-22.4597069668316</v>
      </c>
      <c r="J1006">
        <v>3.7329734215430599</v>
      </c>
      <c r="K1006">
        <v>406.45075886430601</v>
      </c>
      <c r="L1006">
        <v>350.35681159790198</v>
      </c>
      <c r="M1006">
        <v>61.7861011274181</v>
      </c>
      <c r="N1006">
        <v>1.1555910696323299</v>
      </c>
      <c r="O1006">
        <v>25.7863174642026</v>
      </c>
      <c r="P1006">
        <v>191.82142857142799</v>
      </c>
      <c r="Q1006">
        <v>0.238024150681792</v>
      </c>
    </row>
    <row r="1007" spans="1:17" x14ac:dyDescent="0.3">
      <c r="A1007" t="s">
        <v>2165</v>
      </c>
      <c r="B1007" t="s">
        <v>2166</v>
      </c>
      <c r="C1007" t="s">
        <v>10309</v>
      </c>
      <c r="D1007" t="s">
        <v>564</v>
      </c>
      <c r="E1007">
        <v>2724.2440940000001</v>
      </c>
      <c r="F1007">
        <v>1186.9000000000001</v>
      </c>
      <c r="G1007">
        <v>103.524520914261</v>
      </c>
      <c r="H1007">
        <v>22.824975688750101</v>
      </c>
      <c r="I1007">
        <v>73.050074661038806</v>
      </c>
      <c r="J1007">
        <v>-0.71465039759759696</v>
      </c>
      <c r="K1007">
        <v>939.35726735835897</v>
      </c>
      <c r="L1007">
        <v>746.30466768947997</v>
      </c>
      <c r="N1007">
        <v>1.2809412274870799</v>
      </c>
      <c r="O1007">
        <v>2.7045243912713701</v>
      </c>
      <c r="P1007">
        <v>144.72164948453599</v>
      </c>
    </row>
    <row r="1008" spans="1:17" x14ac:dyDescent="0.3">
      <c r="A1008" t="s">
        <v>2167</v>
      </c>
      <c r="B1008" t="s">
        <v>2168</v>
      </c>
      <c r="C1008" t="s">
        <v>10309</v>
      </c>
      <c r="D1008" t="s">
        <v>358</v>
      </c>
      <c r="E1008">
        <v>2717.4221013249999</v>
      </c>
      <c r="F1008">
        <v>1233.25</v>
      </c>
      <c r="G1008">
        <v>2.3554104763934598</v>
      </c>
      <c r="H1008">
        <v>19.224491831813999</v>
      </c>
      <c r="I1008">
        <v>-12.519283409498501</v>
      </c>
      <c r="J1008">
        <v>5.5557305126021799</v>
      </c>
      <c r="K1008">
        <v>1068.46254832147</v>
      </c>
      <c r="L1008">
        <v>1031.32242432717</v>
      </c>
      <c r="M1008">
        <v>83.633357091075993</v>
      </c>
      <c r="N1008">
        <v>1.4067387493762999</v>
      </c>
      <c r="O1008">
        <v>5.2341374417190298</v>
      </c>
      <c r="P1008">
        <v>43.401162790697597</v>
      </c>
      <c r="Q1008">
        <v>0.143999873411739</v>
      </c>
    </row>
    <row r="1009" spans="1:17" x14ac:dyDescent="0.3">
      <c r="A1009" t="s">
        <v>2169</v>
      </c>
      <c r="B1009" t="s">
        <v>2170</v>
      </c>
      <c r="C1009" t="s">
        <v>10309</v>
      </c>
      <c r="D1009" t="s">
        <v>217</v>
      </c>
      <c r="E1009">
        <v>2709.2773690979998</v>
      </c>
      <c r="F1009">
        <v>55.41</v>
      </c>
      <c r="G1009">
        <v>72.407635011187693</v>
      </c>
      <c r="H1009">
        <v>-6.6017146354913097</v>
      </c>
      <c r="I1009">
        <v>9.5854280859644607</v>
      </c>
      <c r="J1009">
        <v>5.4630169629073499</v>
      </c>
      <c r="K1009">
        <v>51.606361926426203</v>
      </c>
      <c r="L1009">
        <v>43.472058341615103</v>
      </c>
      <c r="M1009">
        <v>51.231672482555801</v>
      </c>
      <c r="N1009">
        <v>0.54464820112470902</v>
      </c>
      <c r="O1009">
        <v>24.309691391445501</v>
      </c>
      <c r="P1009">
        <v>105.222222222222</v>
      </c>
      <c r="Q1009">
        <v>8.0421058055625994E-2</v>
      </c>
    </row>
    <row r="1010" spans="1:17" x14ac:dyDescent="0.3">
      <c r="A1010" t="s">
        <v>2171</v>
      </c>
      <c r="B1010" t="s">
        <v>2172</v>
      </c>
      <c r="C1010" t="s">
        <v>10309</v>
      </c>
      <c r="D1010" t="s">
        <v>405</v>
      </c>
      <c r="E1010">
        <v>2704.4326132149999</v>
      </c>
      <c r="F1010">
        <v>1172.45</v>
      </c>
      <c r="G1010">
        <v>-43.593233278523101</v>
      </c>
      <c r="H1010">
        <v>-2.2861803579906401</v>
      </c>
      <c r="I1010">
        <v>-22.2893540170754</v>
      </c>
      <c r="J1010">
        <v>-1.0777987020086801</v>
      </c>
      <c r="K1010">
        <v>1182.45670195819</v>
      </c>
      <c r="L1010">
        <v>1210.9786432922399</v>
      </c>
      <c r="M1010">
        <v>46.976386830496899</v>
      </c>
      <c r="N1010">
        <v>0.789246141899966</v>
      </c>
      <c r="O1010">
        <v>22.819736449315499</v>
      </c>
      <c r="P1010">
        <v>7.4656278643446301</v>
      </c>
      <c r="Q1010">
        <v>-2.0747926400123001E-2</v>
      </c>
    </row>
    <row r="1011" spans="1:17" x14ac:dyDescent="0.3">
      <c r="A1011" t="s">
        <v>2173</v>
      </c>
      <c r="B1011" t="s">
        <v>2174</v>
      </c>
      <c r="C1011" t="s">
        <v>10309</v>
      </c>
      <c r="D1011" t="s">
        <v>46</v>
      </c>
      <c r="E1011">
        <v>2699.3669273999999</v>
      </c>
      <c r="F1011">
        <v>643.5</v>
      </c>
      <c r="G1011">
        <v>-15.3270490864553</v>
      </c>
      <c r="H1011">
        <v>6.80880861609152</v>
      </c>
      <c r="I1011">
        <v>-20.400746725229901</v>
      </c>
      <c r="J1011">
        <v>16.771436929692701</v>
      </c>
      <c r="K1011">
        <v>559.43101541304895</v>
      </c>
      <c r="L1011">
        <v>568.46109029603997</v>
      </c>
      <c r="M1011">
        <v>82.367824819980697</v>
      </c>
      <c r="N1011">
        <v>0.98625314576340095</v>
      </c>
      <c r="O1011">
        <v>32.090132090132002</v>
      </c>
      <c r="P1011">
        <v>48.768928447578297</v>
      </c>
      <c r="Q1011">
        <v>0.184623124830299</v>
      </c>
    </row>
    <row r="1012" spans="1:17" x14ac:dyDescent="0.3">
      <c r="A1012" t="s">
        <v>2175</v>
      </c>
      <c r="B1012" t="s">
        <v>2176</v>
      </c>
      <c r="C1012" t="s">
        <v>10309</v>
      </c>
      <c r="D1012" t="s">
        <v>193</v>
      </c>
      <c r="E1012">
        <v>2696.0261247799999</v>
      </c>
      <c r="F1012">
        <v>2884.15</v>
      </c>
      <c r="G1012">
        <v>2.7798588572597298</v>
      </c>
      <c r="H1012">
        <v>-1.4463142126098001</v>
      </c>
      <c r="I1012">
        <v>8.4445088770707102</v>
      </c>
      <c r="J1012">
        <v>6.6431822368421596</v>
      </c>
      <c r="K1012">
        <v>2796.5975414449899</v>
      </c>
      <c r="L1012">
        <v>2571.8815626942601</v>
      </c>
      <c r="M1012">
        <v>62.707412745084099</v>
      </c>
      <c r="N1012">
        <v>1.47359430604982</v>
      </c>
      <c r="O1012">
        <v>5.1887037775427602</v>
      </c>
      <c r="P1012">
        <v>37.405907575035698</v>
      </c>
      <c r="Q1012">
        <v>6.5128417136263994E-2</v>
      </c>
    </row>
    <row r="1013" spans="1:17" x14ac:dyDescent="0.3">
      <c r="A1013" t="s">
        <v>2177</v>
      </c>
      <c r="B1013" t="s">
        <v>2178</v>
      </c>
      <c r="C1013" t="s">
        <v>10309</v>
      </c>
      <c r="D1013" t="s">
        <v>80</v>
      </c>
      <c r="E1013">
        <v>2694.5977175099902</v>
      </c>
      <c r="F1013">
        <v>979.95</v>
      </c>
      <c r="G1013">
        <v>168.44646188485399</v>
      </c>
      <c r="H1013">
        <v>9.9378954177071304</v>
      </c>
      <c r="I1013">
        <v>18.771548562244099</v>
      </c>
      <c r="J1013">
        <v>5.6300968019468298</v>
      </c>
      <c r="K1013">
        <v>918.09961265389495</v>
      </c>
      <c r="L1013">
        <v>762.03409340616895</v>
      </c>
      <c r="M1013">
        <v>57.119050949659901</v>
      </c>
      <c r="N1013">
        <v>1.0609162673315</v>
      </c>
      <c r="O1013">
        <v>6.5309454564008202</v>
      </c>
      <c r="P1013">
        <v>203.390092879257</v>
      </c>
      <c r="Q1013">
        <v>8.5409640672587994E-2</v>
      </c>
    </row>
    <row r="1014" spans="1:17" x14ac:dyDescent="0.3">
      <c r="A1014" t="s">
        <v>2179</v>
      </c>
      <c r="B1014" t="s">
        <v>2180</v>
      </c>
      <c r="C1014" t="s">
        <v>10309</v>
      </c>
      <c r="D1014" t="s">
        <v>523</v>
      </c>
      <c r="E1014">
        <v>2690.0864671499999</v>
      </c>
      <c r="F1014">
        <v>794.25</v>
      </c>
      <c r="G1014">
        <v>109.99114024762</v>
      </c>
      <c r="H1014">
        <v>34.537959178276097</v>
      </c>
      <c r="I1014">
        <v>15.8584262302697</v>
      </c>
      <c r="J1014">
        <v>11.739208017606</v>
      </c>
      <c r="K1014">
        <v>646.15055098594496</v>
      </c>
      <c r="L1014">
        <v>546.25486875060301</v>
      </c>
      <c r="M1014">
        <v>67.734486984940204</v>
      </c>
      <c r="N1014">
        <v>1.67173051156042</v>
      </c>
      <c r="O1014">
        <v>5.5587031790997603</v>
      </c>
      <c r="P1014">
        <v>157.08043372713999</v>
      </c>
      <c r="Q1014">
        <v>0.15791695303286599</v>
      </c>
    </row>
    <row r="1015" spans="1:17" x14ac:dyDescent="0.3">
      <c r="A1015" t="s">
        <v>2181</v>
      </c>
      <c r="B1015" t="s">
        <v>2182</v>
      </c>
      <c r="C1015" t="s">
        <v>10309</v>
      </c>
      <c r="D1015" t="s">
        <v>444</v>
      </c>
      <c r="E1015">
        <v>2689.4040733699999</v>
      </c>
      <c r="F1015">
        <v>868.7</v>
      </c>
      <c r="G1015">
        <v>8.1030850343365408</v>
      </c>
      <c r="H1015">
        <v>18.146031352778</v>
      </c>
      <c r="I1015">
        <v>53.887991063610897</v>
      </c>
      <c r="J1015">
        <v>12.444753442646601</v>
      </c>
      <c r="K1015">
        <v>673.07378793793498</v>
      </c>
      <c r="L1015">
        <v>603.56635505779002</v>
      </c>
      <c r="M1015">
        <v>83.2262761791863</v>
      </c>
      <c r="N1015">
        <v>2.1478242933287599</v>
      </c>
      <c r="O1015">
        <v>1.1856797513525901</v>
      </c>
      <c r="P1015">
        <v>97.409385297125297</v>
      </c>
      <c r="Q1015">
        <v>0.16652694394079301</v>
      </c>
    </row>
    <row r="1016" spans="1:17" x14ac:dyDescent="0.3">
      <c r="A1016" t="s">
        <v>2183</v>
      </c>
      <c r="B1016" t="s">
        <v>2184</v>
      </c>
      <c r="C1016" t="s">
        <v>10309</v>
      </c>
      <c r="D1016" t="s">
        <v>514</v>
      </c>
      <c r="E1016">
        <v>2687.0860744400002</v>
      </c>
      <c r="F1016">
        <v>88.12</v>
      </c>
      <c r="G1016">
        <v>24.7778488669951</v>
      </c>
      <c r="H1016">
        <v>9.1166494239323193</v>
      </c>
      <c r="I1016">
        <v>-13.5429355533986</v>
      </c>
      <c r="J1016">
        <v>-1.4489327226272499</v>
      </c>
      <c r="K1016">
        <v>77.964391260341998</v>
      </c>
      <c r="L1016">
        <v>74.053268591226399</v>
      </c>
      <c r="M1016">
        <v>74.190009578959902</v>
      </c>
      <c r="N1016">
        <v>2.3736035531425199</v>
      </c>
      <c r="O1016">
        <v>32.603268270540099</v>
      </c>
      <c r="P1016">
        <v>71.106796116504796</v>
      </c>
      <c r="Q1016">
        <v>0.14423206488234899</v>
      </c>
    </row>
    <row r="1017" spans="1:17" x14ac:dyDescent="0.3">
      <c r="A1017" t="s">
        <v>2185</v>
      </c>
      <c r="B1017" t="s">
        <v>2186</v>
      </c>
      <c r="C1017" t="s">
        <v>10309</v>
      </c>
      <c r="D1017" t="s">
        <v>72</v>
      </c>
      <c r="E1017">
        <v>2682.3404999999998</v>
      </c>
      <c r="F1017">
        <v>1000.5</v>
      </c>
      <c r="G1017">
        <v>290.11839856232399</v>
      </c>
      <c r="H1017">
        <v>-3.4444126296929301</v>
      </c>
      <c r="I1017">
        <v>20.8515194456145</v>
      </c>
      <c r="J1017">
        <v>6.44900394293603</v>
      </c>
      <c r="K1017">
        <v>1047.1836650928999</v>
      </c>
      <c r="L1017">
        <v>913.43847878467795</v>
      </c>
      <c r="M1017">
        <v>72.617020958747801</v>
      </c>
      <c r="N1017">
        <v>0.60155690792007599</v>
      </c>
      <c r="O1017">
        <v>58.720639680159898</v>
      </c>
      <c r="P1017">
        <v>351.082055906221</v>
      </c>
      <c r="Q1017">
        <v>0.189530595897653</v>
      </c>
    </row>
    <row r="1018" spans="1:17" x14ac:dyDescent="0.3">
      <c r="A1018" t="s">
        <v>2187</v>
      </c>
      <c r="B1018" t="s">
        <v>2188</v>
      </c>
      <c r="C1018" t="s">
        <v>10298</v>
      </c>
      <c r="D1018" t="s">
        <v>46</v>
      </c>
      <c r="E1018">
        <v>2675.8208924999999</v>
      </c>
      <c r="F1018">
        <v>675</v>
      </c>
      <c r="G1018">
        <v>-45.941661932370401</v>
      </c>
      <c r="H1018">
        <v>-0.93539839998795704</v>
      </c>
      <c r="I1018">
        <v>-15.4646211208085</v>
      </c>
      <c r="J1018">
        <v>-1.6347951814582899</v>
      </c>
      <c r="K1018">
        <v>680.51812077270495</v>
      </c>
      <c r="L1018">
        <v>695.36787749769906</v>
      </c>
      <c r="M1018">
        <v>43.037232095213</v>
      </c>
      <c r="N1018">
        <v>0.85532780514968398</v>
      </c>
      <c r="O1018">
        <v>24.296296296296301</v>
      </c>
      <c r="P1018">
        <v>12.518753125520901</v>
      </c>
      <c r="Q1018">
        <v>2.9640532577861999E-2</v>
      </c>
    </row>
    <row r="1019" spans="1:17" x14ac:dyDescent="0.3">
      <c r="A1019" t="s">
        <v>2189</v>
      </c>
      <c r="B1019" t="s">
        <v>2190</v>
      </c>
      <c r="C1019" t="s">
        <v>10309</v>
      </c>
      <c r="D1019" t="s">
        <v>46</v>
      </c>
      <c r="E1019">
        <v>2674.3688055749999</v>
      </c>
      <c r="F1019">
        <v>2137.35</v>
      </c>
      <c r="G1019">
        <v>15.2782654153072</v>
      </c>
      <c r="H1019">
        <v>-10.942081749148601</v>
      </c>
      <c r="I1019">
        <v>5.0217774530578998</v>
      </c>
      <c r="J1019">
        <v>-5.9849155523822501</v>
      </c>
      <c r="K1019">
        <v>2263.8580725821998</v>
      </c>
      <c r="L1019">
        <v>1925.9927166115899</v>
      </c>
      <c r="M1019">
        <v>25.2416324009737</v>
      </c>
      <c r="N1019">
        <v>0.58911503151158495</v>
      </c>
      <c r="O1019">
        <v>23.5174398203382</v>
      </c>
      <c r="P1019">
        <v>70.851318944844095</v>
      </c>
      <c r="Q1019">
        <v>0.16098319892329399</v>
      </c>
    </row>
    <row r="1020" spans="1:17" x14ac:dyDescent="0.3">
      <c r="A1020" t="s">
        <v>2191</v>
      </c>
      <c r="B1020" t="s">
        <v>2192</v>
      </c>
      <c r="C1020" t="s">
        <v>10309</v>
      </c>
      <c r="D1020" t="s">
        <v>2193</v>
      </c>
      <c r="E1020">
        <v>2673.8998066949998</v>
      </c>
      <c r="F1020">
        <v>5415.15</v>
      </c>
      <c r="G1020">
        <v>50.794725659737402</v>
      </c>
      <c r="H1020">
        <v>-8.6095126756539404</v>
      </c>
      <c r="I1020">
        <v>45.224847492402702</v>
      </c>
      <c r="J1020">
        <v>11.752120814697699</v>
      </c>
      <c r="K1020">
        <v>5140.6172491105999</v>
      </c>
      <c r="L1020">
        <v>4073.1064372166502</v>
      </c>
      <c r="M1020">
        <v>61.459533388229502</v>
      </c>
      <c r="N1020">
        <v>0.80752995503253799</v>
      </c>
      <c r="O1020">
        <v>18.981006989649401</v>
      </c>
      <c r="P1020">
        <v>128.10235888795199</v>
      </c>
      <c r="Q1020">
        <v>0.15604923416586799</v>
      </c>
    </row>
    <row r="1021" spans="1:17" x14ac:dyDescent="0.3">
      <c r="A1021" t="s">
        <v>2194</v>
      </c>
      <c r="B1021" t="s">
        <v>2195</v>
      </c>
      <c r="C1021" t="s">
        <v>10294</v>
      </c>
      <c r="D1021" t="s">
        <v>294</v>
      </c>
      <c r="E1021">
        <v>2669.337885935</v>
      </c>
      <c r="F1021">
        <v>1788.35</v>
      </c>
      <c r="G1021">
        <v>-14.377916801897401</v>
      </c>
      <c r="H1021">
        <v>-7.7345184349647802</v>
      </c>
      <c r="I1021">
        <v>-19.428895152133801</v>
      </c>
      <c r="J1021">
        <v>0.51625427157856796</v>
      </c>
      <c r="K1021">
        <v>1768.89032735358</v>
      </c>
      <c r="L1021">
        <v>1686.2604745880201</v>
      </c>
      <c r="M1021">
        <v>58.2278080494536</v>
      </c>
      <c r="N1021">
        <v>0.44118309481784801</v>
      </c>
      <c r="O1021">
        <v>18.958816786423199</v>
      </c>
      <c r="P1021">
        <v>36.515267175572497</v>
      </c>
      <c r="Q1021">
        <v>1.9918818354937001E-2</v>
      </c>
    </row>
    <row r="1022" spans="1:17" x14ac:dyDescent="0.3">
      <c r="A1022" t="s">
        <v>2196</v>
      </c>
      <c r="B1022" t="s">
        <v>2197</v>
      </c>
      <c r="C1022" t="s">
        <v>10309</v>
      </c>
      <c r="D1022" t="s">
        <v>386</v>
      </c>
      <c r="E1022">
        <v>2667.94902718</v>
      </c>
      <c r="F1022">
        <v>901.4</v>
      </c>
      <c r="G1022">
        <v>43.2778530781952</v>
      </c>
      <c r="H1022">
        <v>17.839978200635102</v>
      </c>
      <c r="I1022">
        <v>53.390823866581798</v>
      </c>
      <c r="J1022">
        <v>0.54657793955008405</v>
      </c>
      <c r="K1022">
        <v>782.345472664564</v>
      </c>
      <c r="L1022">
        <v>645.98132248748198</v>
      </c>
      <c r="M1022">
        <v>59.538378561352197</v>
      </c>
      <c r="N1022">
        <v>1.0636139643069999</v>
      </c>
      <c r="O1022">
        <v>7.0556911471045103</v>
      </c>
      <c r="P1022">
        <v>97.480556468397396</v>
      </c>
      <c r="Q1022">
        <v>5.5460696307284001E-2</v>
      </c>
    </row>
    <row r="1023" spans="1:17" x14ac:dyDescent="0.3">
      <c r="A1023" t="s">
        <v>2198</v>
      </c>
      <c r="B1023" t="s">
        <v>2199</v>
      </c>
      <c r="C1023" t="s">
        <v>10295</v>
      </c>
      <c r="D1023" t="s">
        <v>24</v>
      </c>
      <c r="E1023">
        <v>2661.41186586</v>
      </c>
      <c r="F1023">
        <v>51.7</v>
      </c>
      <c r="G1023">
        <v>-54.945362129358898</v>
      </c>
      <c r="H1023">
        <v>-0.80466811086724999</v>
      </c>
      <c r="I1023">
        <v>-32.022851439611301</v>
      </c>
      <c r="J1023">
        <v>-0.28443397082065303</v>
      </c>
      <c r="K1023">
        <v>52.144889744134403</v>
      </c>
      <c r="M1023">
        <v>55.383634564454397</v>
      </c>
      <c r="N1023">
        <v>0.92793717178401902</v>
      </c>
      <c r="O1023">
        <v>59.381044487427403</v>
      </c>
      <c r="P1023">
        <v>5.5102040816326499</v>
      </c>
    </row>
    <row r="1024" spans="1:17" x14ac:dyDescent="0.3">
      <c r="A1024" t="s">
        <v>2200</v>
      </c>
      <c r="B1024" t="s">
        <v>2201</v>
      </c>
      <c r="C1024" t="s">
        <v>10309</v>
      </c>
      <c r="D1024" t="s">
        <v>328</v>
      </c>
      <c r="E1024">
        <v>2657.3614235999999</v>
      </c>
      <c r="F1024">
        <v>804</v>
      </c>
      <c r="G1024">
        <v>23.631114295094399</v>
      </c>
      <c r="H1024">
        <v>23.0403441170406</v>
      </c>
      <c r="I1024">
        <v>49.679230926755203</v>
      </c>
      <c r="J1024">
        <v>5.0371593886358603</v>
      </c>
      <c r="K1024">
        <v>635.01011759478297</v>
      </c>
      <c r="L1024">
        <v>539.49205900709501</v>
      </c>
      <c r="M1024">
        <v>88.719079737446904</v>
      </c>
      <c r="N1024">
        <v>2.2488762065648902</v>
      </c>
      <c r="O1024">
        <v>1.4925373134328399</v>
      </c>
      <c r="P1024">
        <v>96.336996336996293</v>
      </c>
      <c r="Q1024">
        <v>-4.1451351257262001E-2</v>
      </c>
    </row>
    <row r="1025" spans="1:17" x14ac:dyDescent="0.3">
      <c r="A1025" t="s">
        <v>2202</v>
      </c>
      <c r="B1025" t="s">
        <v>2203</v>
      </c>
      <c r="C1025" t="s">
        <v>10309</v>
      </c>
      <c r="D1025" t="s">
        <v>127</v>
      </c>
      <c r="E1025">
        <v>2649.385601688</v>
      </c>
      <c r="F1025">
        <v>49.98</v>
      </c>
      <c r="G1025">
        <v>5.95967874731938</v>
      </c>
      <c r="H1025">
        <v>-2.61732582441662</v>
      </c>
      <c r="I1025">
        <v>20.793763819978899</v>
      </c>
      <c r="J1025">
        <v>4.0206132352908099</v>
      </c>
      <c r="K1025">
        <v>44.707891450521402</v>
      </c>
      <c r="L1025">
        <v>39.817853547596897</v>
      </c>
      <c r="M1025">
        <v>73.408012285015005</v>
      </c>
      <c r="N1025">
        <v>0.75028244595836102</v>
      </c>
      <c r="O1025">
        <v>5.0420168067226898</v>
      </c>
      <c r="P1025">
        <v>62.9074315514993</v>
      </c>
      <c r="Q1025">
        <v>0.121342529235276</v>
      </c>
    </row>
    <row r="1026" spans="1:17" x14ac:dyDescent="0.3">
      <c r="A1026" t="s">
        <v>2204</v>
      </c>
      <c r="B1026" t="s">
        <v>2205</v>
      </c>
      <c r="C1026" t="s">
        <v>10299</v>
      </c>
      <c r="D1026" t="s">
        <v>297</v>
      </c>
      <c r="E1026">
        <v>2644.3893375900002</v>
      </c>
      <c r="F1026">
        <v>450.45</v>
      </c>
      <c r="G1026">
        <v>-12.483398808066401</v>
      </c>
      <c r="H1026">
        <v>9.3152969288910406</v>
      </c>
      <c r="I1026">
        <v>-3.6052627609826602</v>
      </c>
      <c r="J1026">
        <v>14.289162515467901</v>
      </c>
      <c r="K1026">
        <v>413.94487171418399</v>
      </c>
      <c r="L1026">
        <v>408.84479859298898</v>
      </c>
      <c r="M1026">
        <v>65.802333718040302</v>
      </c>
      <c r="N1026">
        <v>2.2430900034537999</v>
      </c>
      <c r="O1026">
        <v>18.969918969918901</v>
      </c>
      <c r="P1026">
        <v>36.149312377210101</v>
      </c>
      <c r="Q1026">
        <v>-3.2130478789671998E-2</v>
      </c>
    </row>
    <row r="1027" spans="1:17" x14ac:dyDescent="0.3">
      <c r="A1027" t="s">
        <v>2206</v>
      </c>
      <c r="B1027" t="s">
        <v>2207</v>
      </c>
      <c r="C1027" t="s">
        <v>10309</v>
      </c>
      <c r="D1027" t="s">
        <v>1674</v>
      </c>
      <c r="E1027">
        <v>2644.090741</v>
      </c>
      <c r="F1027">
        <v>62.73</v>
      </c>
      <c r="G1027">
        <v>-7.7045679986066897</v>
      </c>
      <c r="H1027">
        <v>0.119575707880513</v>
      </c>
      <c r="I1027">
        <v>2.8089384282917398</v>
      </c>
      <c r="J1027">
        <v>-1.60498966595252</v>
      </c>
      <c r="K1027">
        <v>61.966785439073099</v>
      </c>
      <c r="L1027">
        <v>59.171553159992001</v>
      </c>
      <c r="M1027">
        <v>53.860821394049402</v>
      </c>
      <c r="N1027">
        <v>0.99959378074984495</v>
      </c>
      <c r="O1027">
        <v>5.1331101546309599</v>
      </c>
      <c r="P1027">
        <v>27.733659132559499</v>
      </c>
      <c r="Q1027">
        <v>-2.7484158448541001E-2</v>
      </c>
    </row>
    <row r="1028" spans="1:17" x14ac:dyDescent="0.3">
      <c r="A1028" t="s">
        <v>2208</v>
      </c>
      <c r="B1028" t="s">
        <v>2209</v>
      </c>
      <c r="C1028" t="s">
        <v>10309</v>
      </c>
      <c r="D1028" t="s">
        <v>154</v>
      </c>
      <c r="E1028">
        <v>2625.5382712000001</v>
      </c>
      <c r="F1028">
        <v>1444</v>
      </c>
      <c r="G1028">
        <v>420.27659573416298</v>
      </c>
      <c r="H1028">
        <v>6.3345786207347698</v>
      </c>
      <c r="I1028">
        <v>437.037903897006</v>
      </c>
      <c r="J1028">
        <v>10.810326536631999</v>
      </c>
      <c r="K1028">
        <v>1291.1842698749299</v>
      </c>
      <c r="M1028">
        <v>58.9969952039541</v>
      </c>
      <c r="N1028">
        <v>0.51050022532672301</v>
      </c>
      <c r="O1028">
        <v>8.6565096952908593</v>
      </c>
      <c r="P1028">
        <v>524.16252431380997</v>
      </c>
    </row>
    <row r="1029" spans="1:17" x14ac:dyDescent="0.3">
      <c r="A1029" t="s">
        <v>2210</v>
      </c>
      <c r="B1029" t="s">
        <v>2211</v>
      </c>
      <c r="C1029" t="s">
        <v>10309</v>
      </c>
      <c r="D1029" t="s">
        <v>2212</v>
      </c>
      <c r="E1029">
        <v>2624.4758747999999</v>
      </c>
      <c r="F1029">
        <v>527.25</v>
      </c>
      <c r="G1029">
        <v>106.29868858384199</v>
      </c>
      <c r="H1029">
        <v>7.6704131769442201</v>
      </c>
      <c r="I1029">
        <v>10.812042049859</v>
      </c>
      <c r="J1029">
        <v>2.9154039751685699</v>
      </c>
      <c r="K1029">
        <v>517.30329864389898</v>
      </c>
      <c r="L1029">
        <v>420.38875014111198</v>
      </c>
      <c r="M1029">
        <v>46.351664044019401</v>
      </c>
      <c r="N1029">
        <v>1.3164811020854901</v>
      </c>
      <c r="O1029">
        <v>17.211948790896098</v>
      </c>
      <c r="P1029">
        <v>156.569343065693</v>
      </c>
    </row>
    <row r="1030" spans="1:17" x14ac:dyDescent="0.3">
      <c r="A1030" t="s">
        <v>2213</v>
      </c>
      <c r="B1030" t="s">
        <v>2214</v>
      </c>
      <c r="C1030" t="s">
        <v>10309</v>
      </c>
      <c r="D1030" t="s">
        <v>297</v>
      </c>
      <c r="E1030">
        <v>2624.2683433090001</v>
      </c>
      <c r="F1030">
        <v>103.19</v>
      </c>
      <c r="G1030">
        <v>-0.10148334159045901</v>
      </c>
      <c r="H1030">
        <v>24.777969571202298</v>
      </c>
      <c r="I1030">
        <v>-7.4921168069277302</v>
      </c>
      <c r="J1030">
        <v>7.2517042200479001</v>
      </c>
      <c r="K1030">
        <v>87.937162560616002</v>
      </c>
      <c r="L1030">
        <v>85.264525474440703</v>
      </c>
      <c r="M1030">
        <v>81.682156083486404</v>
      </c>
      <c r="N1030">
        <v>2.02450484331235</v>
      </c>
      <c r="O1030">
        <v>2.2385890105630399</v>
      </c>
      <c r="P1030">
        <v>44.523809523809497</v>
      </c>
      <c r="Q1030">
        <v>-4.7874919203058003E-2</v>
      </c>
    </row>
    <row r="1031" spans="1:17" x14ac:dyDescent="0.3">
      <c r="A1031" t="s">
        <v>2215</v>
      </c>
      <c r="B1031" t="s">
        <v>2216</v>
      </c>
      <c r="C1031" t="s">
        <v>10309</v>
      </c>
      <c r="D1031" t="s">
        <v>171</v>
      </c>
      <c r="E1031">
        <v>2621.2988964750002</v>
      </c>
      <c r="F1031">
        <v>1739.75</v>
      </c>
      <c r="G1031">
        <v>139.784642932586</v>
      </c>
      <c r="H1031">
        <v>15.7681625065172</v>
      </c>
      <c r="I1031">
        <v>20.949983344614001</v>
      </c>
      <c r="J1031">
        <v>5.5424014168326501</v>
      </c>
      <c r="K1031">
        <v>1519.10199512747</v>
      </c>
      <c r="L1031">
        <v>1173.61046156305</v>
      </c>
      <c r="M1031">
        <v>71.636041338286503</v>
      </c>
      <c r="N1031">
        <v>2.1160722418495101</v>
      </c>
      <c r="O1031">
        <v>7.1360827705130001</v>
      </c>
      <c r="P1031">
        <v>224.731684554363</v>
      </c>
      <c r="Q1031">
        <v>0.10497871223715401</v>
      </c>
    </row>
    <row r="1032" spans="1:17" x14ac:dyDescent="0.3">
      <c r="A1032" t="s">
        <v>2217</v>
      </c>
      <c r="B1032" t="s">
        <v>2218</v>
      </c>
      <c r="C1032" t="s">
        <v>10309</v>
      </c>
      <c r="D1032" t="s">
        <v>1185</v>
      </c>
      <c r="E1032">
        <v>2617.2193906299999</v>
      </c>
      <c r="F1032">
        <v>921.05</v>
      </c>
      <c r="G1032">
        <v>13.6024102705038</v>
      </c>
      <c r="H1032">
        <v>9.8773523678281503</v>
      </c>
      <c r="I1032">
        <v>-20.675187758914099</v>
      </c>
      <c r="J1032">
        <v>5.34386710127061</v>
      </c>
      <c r="K1032">
        <v>826.19151001228795</v>
      </c>
      <c r="L1032">
        <v>834.27475723059797</v>
      </c>
      <c r="M1032">
        <v>85.663373558746002</v>
      </c>
      <c r="N1032">
        <v>1.2364340402666401</v>
      </c>
      <c r="O1032">
        <v>24.960642744693502</v>
      </c>
      <c r="P1032">
        <v>55.307309670348197</v>
      </c>
      <c r="Q1032">
        <v>2.6565271701911999E-2</v>
      </c>
    </row>
    <row r="1033" spans="1:17" x14ac:dyDescent="0.3">
      <c r="A1033" t="s">
        <v>2219</v>
      </c>
      <c r="B1033" t="s">
        <v>2220</v>
      </c>
      <c r="C1033" t="s">
        <v>10309</v>
      </c>
      <c r="D1033" t="s">
        <v>253</v>
      </c>
      <c r="E1033">
        <v>2617.20544875</v>
      </c>
      <c r="F1033">
        <v>17997.5</v>
      </c>
      <c r="G1033">
        <v>-6.0253645819598196</v>
      </c>
      <c r="H1033">
        <v>-8.4407246750641196</v>
      </c>
      <c r="I1033">
        <v>9.0096831207360299</v>
      </c>
      <c r="J1033">
        <v>-5.8780555296447901</v>
      </c>
      <c r="K1033">
        <v>17814.403065924798</v>
      </c>
      <c r="L1033">
        <v>15398.712045759699</v>
      </c>
      <c r="M1033">
        <v>30.627789982640699</v>
      </c>
      <c r="N1033">
        <v>0.53584490245244898</v>
      </c>
      <c r="O1033">
        <v>16.1272398944297</v>
      </c>
      <c r="P1033">
        <v>42.837301587301504</v>
      </c>
      <c r="Q1033">
        <v>0.14030494068393801</v>
      </c>
    </row>
    <row r="1034" spans="1:17" x14ac:dyDescent="0.3">
      <c r="A1034" t="s">
        <v>2221</v>
      </c>
      <c r="B1034" t="s">
        <v>2222</v>
      </c>
      <c r="C1034" t="s">
        <v>10309</v>
      </c>
      <c r="D1034" t="s">
        <v>304</v>
      </c>
      <c r="E1034">
        <v>2616.4779870000002</v>
      </c>
      <c r="F1034">
        <v>146.5</v>
      </c>
      <c r="G1034">
        <v>54.1110500431936</v>
      </c>
      <c r="H1034">
        <v>7.2323205538090702</v>
      </c>
      <c r="I1034">
        <v>-5.5343984184155604</v>
      </c>
      <c r="J1034">
        <v>1.3074589802188701</v>
      </c>
      <c r="K1034">
        <v>137.593836518248</v>
      </c>
      <c r="L1034">
        <v>127.266161635817</v>
      </c>
      <c r="M1034">
        <v>65.007246077325107</v>
      </c>
      <c r="N1034">
        <v>0.92392874562646599</v>
      </c>
      <c r="O1034">
        <v>5.6655290102389104</v>
      </c>
      <c r="P1034">
        <v>85.325743200505997</v>
      </c>
      <c r="Q1034">
        <v>0.15641187356654701</v>
      </c>
    </row>
    <row r="1035" spans="1:17" x14ac:dyDescent="0.3">
      <c r="A1035" t="s">
        <v>2223</v>
      </c>
      <c r="B1035" t="s">
        <v>2224</v>
      </c>
      <c r="C1035" t="s">
        <v>10309</v>
      </c>
      <c r="D1035" t="s">
        <v>294</v>
      </c>
      <c r="E1035">
        <v>2616.455375</v>
      </c>
      <c r="F1035">
        <v>4169.6499999999996</v>
      </c>
      <c r="G1035">
        <v>1976.0651960227599</v>
      </c>
      <c r="H1035">
        <v>-2.5346217483524298</v>
      </c>
      <c r="I1035">
        <v>286.52579948648201</v>
      </c>
      <c r="J1035">
        <v>19.702682549032001</v>
      </c>
      <c r="K1035">
        <v>3215.1933731471599</v>
      </c>
      <c r="L1035">
        <v>1997.3965098476599</v>
      </c>
      <c r="M1035">
        <v>76.008634491008394</v>
      </c>
      <c r="N1035">
        <v>0.84778925894718105</v>
      </c>
      <c r="O1035">
        <v>0</v>
      </c>
      <c r="P1035">
        <v>2458.0674846625702</v>
      </c>
      <c r="Q1035">
        <v>0.230469097631818</v>
      </c>
    </row>
    <row r="1036" spans="1:17" x14ac:dyDescent="0.3">
      <c r="A1036" t="s">
        <v>2225</v>
      </c>
      <c r="B1036" t="s">
        <v>2226</v>
      </c>
      <c r="C1036" t="s">
        <v>10309</v>
      </c>
      <c r="D1036" t="s">
        <v>358</v>
      </c>
      <c r="E1036">
        <v>2603.81770104</v>
      </c>
      <c r="F1036">
        <v>783.6</v>
      </c>
      <c r="G1036">
        <v>-50.603114661924202</v>
      </c>
      <c r="H1036">
        <v>-4.5961516560794102</v>
      </c>
      <c r="I1036">
        <v>-22.242012879346898</v>
      </c>
      <c r="J1036">
        <v>-3.2588186541861699</v>
      </c>
      <c r="K1036">
        <v>790.39004451629</v>
      </c>
      <c r="L1036">
        <v>831.52414831246494</v>
      </c>
      <c r="M1036">
        <v>54.349044299770902</v>
      </c>
      <c r="N1036">
        <v>0.80901179497575204</v>
      </c>
      <c r="O1036">
        <v>27.105666156202101</v>
      </c>
      <c r="P1036">
        <v>9.6557514693534898</v>
      </c>
      <c r="Q1036">
        <v>4.0818891176260003E-2</v>
      </c>
    </row>
    <row r="1037" spans="1:17" x14ac:dyDescent="0.3">
      <c r="A1037" t="s">
        <v>2227</v>
      </c>
      <c r="B1037" t="s">
        <v>2228</v>
      </c>
      <c r="C1037" t="s">
        <v>10303</v>
      </c>
      <c r="D1037" t="s">
        <v>490</v>
      </c>
      <c r="E1037">
        <v>2595.42017235</v>
      </c>
      <c r="F1037">
        <v>664.25</v>
      </c>
      <c r="G1037">
        <v>-35.418017050195999</v>
      </c>
      <c r="H1037">
        <v>21.6930637884353</v>
      </c>
      <c r="I1037">
        <v>-3.2094757560293399</v>
      </c>
      <c r="J1037">
        <v>3.44913824665114</v>
      </c>
      <c r="K1037">
        <v>577.59337071939296</v>
      </c>
      <c r="L1037">
        <v>594.78978525600701</v>
      </c>
      <c r="M1037">
        <v>76.997098583685201</v>
      </c>
      <c r="N1037">
        <v>2.16389741641717</v>
      </c>
      <c r="O1037">
        <v>19.187053067369199</v>
      </c>
      <c r="P1037">
        <v>44.073310920724403</v>
      </c>
      <c r="Q1037">
        <v>-8.3746235356103996E-2</v>
      </c>
    </row>
    <row r="1038" spans="1:17" x14ac:dyDescent="0.3">
      <c r="A1038" t="s">
        <v>2229</v>
      </c>
      <c r="B1038" t="s">
        <v>2230</v>
      </c>
      <c r="C1038" t="s">
        <v>10309</v>
      </c>
      <c r="D1038" t="s">
        <v>628</v>
      </c>
      <c r="E1038">
        <v>2595.1130233599902</v>
      </c>
      <c r="F1038">
        <v>1815.2</v>
      </c>
      <c r="G1038">
        <v>236.814361072574</v>
      </c>
      <c r="H1038">
        <v>-10.875597020565101</v>
      </c>
      <c r="I1038">
        <v>10.9740973015971</v>
      </c>
      <c r="J1038">
        <v>-7.2693645288410398</v>
      </c>
      <c r="K1038">
        <v>1833.1440013177501</v>
      </c>
      <c r="L1038">
        <v>1421.4711625971199</v>
      </c>
      <c r="M1038">
        <v>47.946629228882898</v>
      </c>
      <c r="N1038">
        <v>0.94293396346275205</v>
      </c>
      <c r="O1038">
        <v>23.699867783164301</v>
      </c>
      <c r="P1038">
        <v>277.38045738045702</v>
      </c>
      <c r="Q1038">
        <v>0.24342516115969401</v>
      </c>
    </row>
    <row r="1039" spans="1:17" x14ac:dyDescent="0.3">
      <c r="A1039" t="s">
        <v>2231</v>
      </c>
      <c r="B1039" t="s">
        <v>2232</v>
      </c>
      <c r="C1039" t="s">
        <v>10297</v>
      </c>
      <c r="D1039" t="s">
        <v>258</v>
      </c>
      <c r="E1039">
        <v>2589.8821491250001</v>
      </c>
      <c r="F1039">
        <v>896.45</v>
      </c>
      <c r="G1039">
        <v>-29.0203064978041</v>
      </c>
      <c r="H1039">
        <v>-1.96591336653939</v>
      </c>
      <c r="I1039">
        <v>8.7939056848080399E-2</v>
      </c>
      <c r="J1039">
        <v>3.5090158166072198</v>
      </c>
      <c r="K1039">
        <v>868.22352608425399</v>
      </c>
      <c r="L1039">
        <v>839.29542102856999</v>
      </c>
      <c r="M1039">
        <v>47.919237337232303</v>
      </c>
      <c r="N1039">
        <v>0.80175939233902804</v>
      </c>
      <c r="O1039">
        <v>11.4395671816609</v>
      </c>
      <c r="P1039">
        <v>35.558747920762102</v>
      </c>
      <c r="Q1039">
        <v>-1.8958731213820999E-2</v>
      </c>
    </row>
    <row r="1040" spans="1:17" x14ac:dyDescent="0.3">
      <c r="A1040" t="s">
        <v>2233</v>
      </c>
      <c r="B1040" t="s">
        <v>2234</v>
      </c>
      <c r="C1040" t="s">
        <v>10309</v>
      </c>
      <c r="D1040" t="s">
        <v>95</v>
      </c>
      <c r="E1040">
        <v>2586.3403743599902</v>
      </c>
      <c r="F1040">
        <v>29.58</v>
      </c>
      <c r="G1040">
        <v>162.334591709694</v>
      </c>
      <c r="H1040">
        <v>3.9702668052575198</v>
      </c>
      <c r="I1040">
        <v>2.3993402748358199</v>
      </c>
      <c r="J1040">
        <v>8.8260989630508195</v>
      </c>
      <c r="K1040">
        <v>26.978052462716398</v>
      </c>
      <c r="L1040">
        <v>23.337461984888801</v>
      </c>
      <c r="M1040">
        <v>68.050989302655793</v>
      </c>
      <c r="N1040">
        <v>1.22518095867388</v>
      </c>
      <c r="O1040">
        <v>13.421230561190001</v>
      </c>
      <c r="P1040">
        <v>208.14171951742799</v>
      </c>
      <c r="Q1040">
        <v>8.6207070463655E-2</v>
      </c>
    </row>
    <row r="1041" spans="1:17" x14ac:dyDescent="0.3">
      <c r="A1041" t="s">
        <v>2235</v>
      </c>
      <c r="B1041" t="s">
        <v>2236</v>
      </c>
      <c r="C1041" t="s">
        <v>10309</v>
      </c>
      <c r="D1041" t="s">
        <v>246</v>
      </c>
      <c r="E1041">
        <v>2582.3840704200002</v>
      </c>
      <c r="F1041">
        <v>5915.7</v>
      </c>
      <c r="G1041">
        <v>116.80244406073599</v>
      </c>
      <c r="H1041">
        <v>-2.2856340840654501</v>
      </c>
      <c r="I1041">
        <v>26.011263291071501</v>
      </c>
      <c r="J1041">
        <v>2.1601792429342002</v>
      </c>
      <c r="K1041">
        <v>5687.6761458054098</v>
      </c>
      <c r="L1041">
        <v>4475.2570195423204</v>
      </c>
      <c r="M1041">
        <v>54.690234667546399</v>
      </c>
      <c r="N1041">
        <v>0.102323451369152</v>
      </c>
      <c r="O1041">
        <v>14.274726575046</v>
      </c>
      <c r="P1041">
        <v>148.55360181508701</v>
      </c>
      <c r="Q1041">
        <v>0.113269857909318</v>
      </c>
    </row>
    <row r="1042" spans="1:17" x14ac:dyDescent="0.3">
      <c r="A1042" t="s">
        <v>2237</v>
      </c>
      <c r="B1042" t="s">
        <v>2238</v>
      </c>
      <c r="C1042" t="s">
        <v>10309</v>
      </c>
      <c r="D1042" t="s">
        <v>1354</v>
      </c>
      <c r="E1042">
        <v>2580.8388</v>
      </c>
      <c r="F1042">
        <v>1000</v>
      </c>
      <c r="G1042">
        <v>-29.818642361075</v>
      </c>
      <c r="H1042">
        <v>-0.70767490039198899</v>
      </c>
      <c r="I1042">
        <v>-13.057334198232001</v>
      </c>
      <c r="J1042">
        <v>-1.7812660459604699</v>
      </c>
      <c r="K1042">
        <v>999.99584255632897</v>
      </c>
      <c r="L1042">
        <v>999.99645619438604</v>
      </c>
      <c r="M1042">
        <v>55.379180563809697</v>
      </c>
      <c r="N1042">
        <v>0.70155716273603197</v>
      </c>
      <c r="O1042">
        <v>3</v>
      </c>
      <c r="P1042">
        <v>3.0927835051546202</v>
      </c>
      <c r="Q1042">
        <v>-0.101916752053546</v>
      </c>
    </row>
    <row r="1043" spans="1:17" x14ac:dyDescent="0.3">
      <c r="A1043" t="s">
        <v>2239</v>
      </c>
      <c r="B1043" t="s">
        <v>2240</v>
      </c>
      <c r="C1043" t="s">
        <v>10309</v>
      </c>
      <c r="D1043" t="s">
        <v>931</v>
      </c>
      <c r="E1043">
        <v>2567.2981840000002</v>
      </c>
      <c r="F1043">
        <v>1125.0999999999999</v>
      </c>
      <c r="G1043">
        <v>6.9633161824785104</v>
      </c>
      <c r="H1043">
        <v>37.064722194039</v>
      </c>
      <c r="I1043">
        <v>32.313813808745003</v>
      </c>
      <c r="J1043">
        <v>22.7730888392399</v>
      </c>
      <c r="K1043">
        <v>882.08197342435403</v>
      </c>
      <c r="L1043">
        <v>797.85422708431099</v>
      </c>
      <c r="M1043">
        <v>75.835069125762203</v>
      </c>
      <c r="N1043">
        <v>2.2047854588072902</v>
      </c>
      <c r="O1043">
        <v>8.3459248066838505</v>
      </c>
      <c r="P1043">
        <v>75.099214068943994</v>
      </c>
      <c r="Q1043">
        <v>6.6698801628165993E-2</v>
      </c>
    </row>
    <row r="1044" spans="1:17" x14ac:dyDescent="0.3">
      <c r="A1044" t="s">
        <v>2241</v>
      </c>
      <c r="B1044" t="s">
        <v>2242</v>
      </c>
      <c r="C1044" t="s">
        <v>10303</v>
      </c>
      <c r="D1044" t="s">
        <v>628</v>
      </c>
      <c r="E1044">
        <v>2564.0367757669901</v>
      </c>
      <c r="F1044">
        <v>174.01</v>
      </c>
      <c r="G1044">
        <v>-58.765151140168499</v>
      </c>
      <c r="H1044">
        <v>1.14773136960161</v>
      </c>
      <c r="I1044">
        <v>-39.959245561391</v>
      </c>
      <c r="J1044">
        <v>13.2013189735863</v>
      </c>
      <c r="K1044">
        <v>171.55480307759899</v>
      </c>
      <c r="L1044">
        <v>212.320945483744</v>
      </c>
      <c r="M1044">
        <v>67.189089913582094</v>
      </c>
      <c r="N1044">
        <v>1.3824977657348601</v>
      </c>
      <c r="O1044">
        <v>79.300040227573106</v>
      </c>
      <c r="P1044">
        <v>20.907448582545801</v>
      </c>
    </row>
    <row r="1045" spans="1:17" x14ac:dyDescent="0.3">
      <c r="A1045" t="s">
        <v>2243</v>
      </c>
      <c r="B1045" t="s">
        <v>2244</v>
      </c>
      <c r="C1045" t="s">
        <v>10297</v>
      </c>
      <c r="D1045" t="s">
        <v>364</v>
      </c>
      <c r="E1045">
        <v>2563.44045263</v>
      </c>
      <c r="F1045">
        <v>51.19</v>
      </c>
      <c r="G1045">
        <v>-49.614960418262598</v>
      </c>
      <c r="H1045">
        <v>-9.5285730932708592</v>
      </c>
      <c r="I1045">
        <v>-42.982043301585897</v>
      </c>
      <c r="J1045">
        <v>1.5576532932746801E-2</v>
      </c>
      <c r="K1045">
        <v>52.833479923293098</v>
      </c>
      <c r="L1045">
        <v>59.6071946886251</v>
      </c>
      <c r="M1045">
        <v>48.564831863847097</v>
      </c>
      <c r="N1045">
        <v>0.50544796160430605</v>
      </c>
      <c r="O1045">
        <v>64.192225043953897</v>
      </c>
      <c r="P1045">
        <v>6.6458333333333197</v>
      </c>
    </row>
    <row r="1046" spans="1:17" x14ac:dyDescent="0.3">
      <c r="A1046" t="s">
        <v>2245</v>
      </c>
      <c r="B1046" t="s">
        <v>2246</v>
      </c>
      <c r="C1046" t="s">
        <v>10309</v>
      </c>
      <c r="D1046" t="s">
        <v>46</v>
      </c>
      <c r="E1046">
        <v>2553.3334399999999</v>
      </c>
      <c r="F1046">
        <v>113.26</v>
      </c>
      <c r="G1046">
        <v>90.531552191454097</v>
      </c>
      <c r="H1046">
        <v>5.6275444670136299</v>
      </c>
      <c r="I1046">
        <v>24.896380783497499</v>
      </c>
      <c r="J1046">
        <v>0.94174828095699004</v>
      </c>
      <c r="K1046">
        <v>101.513660084538</v>
      </c>
      <c r="L1046">
        <v>79.669832768570799</v>
      </c>
      <c r="M1046">
        <v>56.298169825614302</v>
      </c>
      <c r="N1046">
        <v>0.64565827890692495</v>
      </c>
      <c r="O1046">
        <v>6.1363235034433901</v>
      </c>
      <c r="P1046">
        <v>140.97872340425499</v>
      </c>
      <c r="Q1046">
        <v>0.14911517978626401</v>
      </c>
    </row>
    <row r="1047" spans="1:17" x14ac:dyDescent="0.3">
      <c r="A1047" t="s">
        <v>2247</v>
      </c>
      <c r="B1047" t="s">
        <v>2248</v>
      </c>
      <c r="C1047" t="s">
        <v>10309</v>
      </c>
      <c r="D1047" t="s">
        <v>139</v>
      </c>
      <c r="E1047">
        <v>2545.660918731</v>
      </c>
      <c r="F1047">
        <v>9.73</v>
      </c>
      <c r="G1047">
        <v>426.181357638924</v>
      </c>
      <c r="H1047">
        <v>-12.435517335485899</v>
      </c>
      <c r="I1047">
        <v>-44.050241999650503</v>
      </c>
      <c r="J1047">
        <v>-0.65406092775545499</v>
      </c>
      <c r="K1047">
        <v>10.4571305631814</v>
      </c>
      <c r="L1047">
        <v>9.5164064513444995</v>
      </c>
      <c r="M1047">
        <v>39.492019333408898</v>
      </c>
      <c r="N1047">
        <v>0.75066877463742898</v>
      </c>
      <c r="O1047">
        <v>103.494347379239</v>
      </c>
      <c r="P1047">
        <v>456</v>
      </c>
      <c r="Q1047">
        <v>0.13848425003118001</v>
      </c>
    </row>
    <row r="1048" spans="1:17" x14ac:dyDescent="0.3">
      <c r="A1048" t="s">
        <v>2249</v>
      </c>
      <c r="B1048" t="s">
        <v>2250</v>
      </c>
      <c r="C1048" t="s">
        <v>10309</v>
      </c>
      <c r="D1048" t="s">
        <v>564</v>
      </c>
      <c r="E1048">
        <v>2543.1508599200001</v>
      </c>
      <c r="F1048">
        <v>420.4</v>
      </c>
      <c r="G1048">
        <v>2.0508683039186502</v>
      </c>
      <c r="H1048">
        <v>-2.0213038002277899</v>
      </c>
      <c r="I1048">
        <v>9.0290616732248793E-2</v>
      </c>
      <c r="J1048">
        <v>1.97898687288391</v>
      </c>
      <c r="K1048">
        <v>401.634843832559</v>
      </c>
      <c r="L1048">
        <v>361.84648989221603</v>
      </c>
      <c r="M1048">
        <v>62.238455241187502</v>
      </c>
      <c r="N1048">
        <v>0.52248765761826499</v>
      </c>
      <c r="O1048">
        <v>7.63558515699334</v>
      </c>
      <c r="P1048">
        <v>44.467353951889997</v>
      </c>
      <c r="Q1048">
        <v>4.1295427479376E-2</v>
      </c>
    </row>
    <row r="1049" spans="1:17" x14ac:dyDescent="0.3">
      <c r="A1049" t="s">
        <v>2251</v>
      </c>
      <c r="B1049" t="s">
        <v>2252</v>
      </c>
      <c r="C1049" t="s">
        <v>10309</v>
      </c>
      <c r="D1049" t="s">
        <v>297</v>
      </c>
      <c r="E1049">
        <v>2540.6943863360002</v>
      </c>
      <c r="F1049">
        <v>86.08</v>
      </c>
      <c r="G1049">
        <v>25.140853588519899</v>
      </c>
      <c r="H1049">
        <v>51.667093188661802</v>
      </c>
      <c r="I1049">
        <v>28.289135424099602</v>
      </c>
      <c r="J1049">
        <v>3.5126057389112102</v>
      </c>
      <c r="K1049">
        <v>66.354833512044607</v>
      </c>
      <c r="L1049">
        <v>58.276783501854602</v>
      </c>
      <c r="M1049">
        <v>78.766980685766796</v>
      </c>
      <c r="N1049">
        <v>1.4718330006871501</v>
      </c>
      <c r="O1049">
        <v>2.0446096654275201</v>
      </c>
      <c r="P1049">
        <v>87.334058759521199</v>
      </c>
      <c r="Q1049">
        <v>8.8222361306024996E-2</v>
      </c>
    </row>
    <row r="1050" spans="1:17" x14ac:dyDescent="0.3">
      <c r="A1050" t="s">
        <v>2253</v>
      </c>
      <c r="B1050" t="s">
        <v>2254</v>
      </c>
      <c r="C1050" t="s">
        <v>10309</v>
      </c>
      <c r="D1050" t="s">
        <v>2255</v>
      </c>
      <c r="E1050">
        <v>2540.5</v>
      </c>
      <c r="F1050">
        <v>508.1</v>
      </c>
      <c r="G1050">
        <v>112.133738591305</v>
      </c>
      <c r="H1050">
        <v>-13.9681484887344</v>
      </c>
      <c r="I1050">
        <v>128.89504675414801</v>
      </c>
      <c r="J1050">
        <v>-8.0513340610781903</v>
      </c>
      <c r="K1050">
        <v>531.09329331245999</v>
      </c>
      <c r="M1050">
        <v>50.716589504308502</v>
      </c>
      <c r="N1050">
        <v>0.580670611439842</v>
      </c>
      <c r="O1050">
        <v>41.064751033261103</v>
      </c>
      <c r="P1050">
        <v>154.05000000000001</v>
      </c>
    </row>
    <row r="1051" spans="1:17" x14ac:dyDescent="0.3">
      <c r="A1051" t="s">
        <v>2256</v>
      </c>
      <c r="B1051" t="s">
        <v>2257</v>
      </c>
      <c r="C1051" t="s">
        <v>10309</v>
      </c>
      <c r="D1051" t="s">
        <v>127</v>
      </c>
      <c r="E1051">
        <v>2538.743443803</v>
      </c>
      <c r="F1051">
        <v>188.13</v>
      </c>
      <c r="G1051">
        <v>34.343661303846403</v>
      </c>
      <c r="H1051">
        <v>5.4921590326276499</v>
      </c>
      <c r="I1051">
        <v>19.802835293293299</v>
      </c>
      <c r="J1051">
        <v>9.5254619551788799</v>
      </c>
      <c r="K1051">
        <v>174.66126122044199</v>
      </c>
      <c r="L1051">
        <v>145.503327489708</v>
      </c>
      <c r="M1051">
        <v>56.3640298817458</v>
      </c>
      <c r="N1051">
        <v>0.90841198801747403</v>
      </c>
      <c r="O1051">
        <v>8.4994418752990004</v>
      </c>
      <c r="P1051">
        <v>99.925611052072199</v>
      </c>
      <c r="Q1051">
        <v>0.18341816049751999</v>
      </c>
    </row>
    <row r="1052" spans="1:17" x14ac:dyDescent="0.3">
      <c r="A1052" t="s">
        <v>2258</v>
      </c>
      <c r="B1052" t="s">
        <v>2259</v>
      </c>
      <c r="C1052" t="s">
        <v>10309</v>
      </c>
      <c r="D1052" t="s">
        <v>101</v>
      </c>
      <c r="E1052">
        <v>2518.4989933430002</v>
      </c>
      <c r="F1052">
        <v>21.47</v>
      </c>
      <c r="G1052">
        <v>37.069191254485098</v>
      </c>
      <c r="H1052">
        <v>-0.38330047963202502</v>
      </c>
      <c r="I1052">
        <v>-13.923108247108599</v>
      </c>
      <c r="J1052">
        <v>1.26390243523407</v>
      </c>
      <c r="K1052">
        <v>20.404568375866798</v>
      </c>
      <c r="L1052">
        <v>18.8494544303325</v>
      </c>
      <c r="M1052">
        <v>51.027593531345403</v>
      </c>
      <c r="N1052">
        <v>1.4562729996422701</v>
      </c>
      <c r="O1052">
        <v>48.507965649328703</v>
      </c>
      <c r="P1052">
        <v>92.509617199691803</v>
      </c>
      <c r="Q1052">
        <v>0.16680566982522399</v>
      </c>
    </row>
    <row r="1053" spans="1:17" x14ac:dyDescent="0.3">
      <c r="A1053" t="s">
        <v>2260</v>
      </c>
      <c r="B1053" t="s">
        <v>2261</v>
      </c>
      <c r="C1053" t="s">
        <v>10309</v>
      </c>
      <c r="D1053" t="s">
        <v>328</v>
      </c>
      <c r="E1053">
        <v>2512.4351452199999</v>
      </c>
      <c r="F1053">
        <v>261.8</v>
      </c>
      <c r="G1053">
        <v>-3.7107425537532701</v>
      </c>
      <c r="H1053">
        <v>-1.5949123311950599</v>
      </c>
      <c r="I1053">
        <v>21.4404823956543</v>
      </c>
      <c r="J1053">
        <v>8.95698410290405</v>
      </c>
      <c r="K1053">
        <v>242.042592675191</v>
      </c>
      <c r="M1053">
        <v>65.864761410668294</v>
      </c>
      <c r="N1053">
        <v>0.58627887647477495</v>
      </c>
      <c r="O1053">
        <v>9.2436974789915798</v>
      </c>
      <c r="P1053">
        <v>73.8379814077025</v>
      </c>
    </row>
    <row r="1054" spans="1:17" x14ac:dyDescent="0.3">
      <c r="A1054" t="s">
        <v>2262</v>
      </c>
      <c r="B1054" t="s">
        <v>2263</v>
      </c>
      <c r="C1054" t="s">
        <v>10311</v>
      </c>
      <c r="D1054" t="s">
        <v>1908</v>
      </c>
      <c r="E1054">
        <v>2510.17253721</v>
      </c>
      <c r="F1054">
        <v>52.65</v>
      </c>
      <c r="G1054">
        <v>-6.0818621025556601</v>
      </c>
      <c r="H1054">
        <v>-3.8767534862135702</v>
      </c>
      <c r="I1054">
        <v>-23.057334198231999</v>
      </c>
      <c r="J1054">
        <v>2.56041061202205</v>
      </c>
      <c r="K1054">
        <v>53.016948881209601</v>
      </c>
      <c r="L1054">
        <v>51.8300045283871</v>
      </c>
      <c r="M1054">
        <v>50.989559106291999</v>
      </c>
      <c r="N1054">
        <v>0.67894137461904502</v>
      </c>
      <c r="O1054">
        <v>31.813865147198499</v>
      </c>
      <c r="P1054">
        <v>29.3611793611793</v>
      </c>
      <c r="Q1054">
        <v>-1.1075492082965E-2</v>
      </c>
    </row>
    <row r="1055" spans="1:17" x14ac:dyDescent="0.3">
      <c r="A1055" t="s">
        <v>2264</v>
      </c>
      <c r="B1055" t="s">
        <v>2265</v>
      </c>
      <c r="C1055" t="s">
        <v>10309</v>
      </c>
      <c r="D1055" t="s">
        <v>304</v>
      </c>
      <c r="E1055">
        <v>2501.4348687000002</v>
      </c>
      <c r="F1055">
        <v>410.5</v>
      </c>
      <c r="G1055">
        <v>46.116212455168302</v>
      </c>
      <c r="H1055">
        <v>-56.909851859115903</v>
      </c>
      <c r="I1055">
        <v>-4.2363387710997298</v>
      </c>
      <c r="J1055">
        <v>-5.8766613361965696</v>
      </c>
      <c r="K1055">
        <v>435.99928248336698</v>
      </c>
      <c r="L1055">
        <v>370.21675170817298</v>
      </c>
      <c r="M1055">
        <v>36.392583990747902</v>
      </c>
      <c r="N1055">
        <v>1.18340125673034</v>
      </c>
      <c r="O1055">
        <v>32.509135200974399</v>
      </c>
      <c r="P1055">
        <v>98.405026582890201</v>
      </c>
      <c r="Q1055">
        <v>9.8887656273847005E-2</v>
      </c>
    </row>
    <row r="1056" spans="1:17" x14ac:dyDescent="0.3">
      <c r="A1056" t="s">
        <v>2266</v>
      </c>
      <c r="B1056" t="s">
        <v>2267</v>
      </c>
      <c r="C1056" t="s">
        <v>10309</v>
      </c>
      <c r="D1056" t="s">
        <v>246</v>
      </c>
      <c r="E1056">
        <v>2500.2689634449998</v>
      </c>
      <c r="F1056">
        <v>2293.4499999999998</v>
      </c>
      <c r="G1056">
        <v>123.713305461166</v>
      </c>
      <c r="H1056">
        <v>16.4921421514522</v>
      </c>
      <c r="I1056">
        <v>51.518748468338899</v>
      </c>
      <c r="J1056">
        <v>12.8425102833721</v>
      </c>
      <c r="K1056">
        <v>1862.4157882013301</v>
      </c>
      <c r="L1056">
        <v>1482.9258414099199</v>
      </c>
      <c r="M1056">
        <v>85.052075008917001</v>
      </c>
      <c r="N1056">
        <v>0.69263890460563504</v>
      </c>
      <c r="O1056">
        <v>1.3756567616473001</v>
      </c>
      <c r="P1056">
        <v>155.93683740653901</v>
      </c>
      <c r="Q1056">
        <v>0.124481857090236</v>
      </c>
    </row>
    <row r="1057" spans="1:17" x14ac:dyDescent="0.3">
      <c r="A1057" t="s">
        <v>2268</v>
      </c>
      <c r="B1057" t="s">
        <v>2269</v>
      </c>
      <c r="C1057" t="s">
        <v>10309</v>
      </c>
      <c r="D1057" t="s">
        <v>139</v>
      </c>
      <c r="E1057">
        <v>2500.0868681249999</v>
      </c>
      <c r="F1057">
        <v>704.55</v>
      </c>
      <c r="G1057">
        <v>100.91802944762</v>
      </c>
      <c r="H1057">
        <v>3.9599383485511201</v>
      </c>
      <c r="I1057">
        <v>-9.2124963181916808</v>
      </c>
      <c r="J1057">
        <v>-6.00646849116906</v>
      </c>
      <c r="K1057">
        <v>683.67042361904805</v>
      </c>
      <c r="L1057">
        <v>602.93598025147105</v>
      </c>
      <c r="M1057">
        <v>54.627582808168398</v>
      </c>
      <c r="N1057">
        <v>0.41970857668503098</v>
      </c>
      <c r="O1057">
        <v>16.215721915116099</v>
      </c>
      <c r="P1057">
        <v>133.98897360222901</v>
      </c>
      <c r="Q1057">
        <v>7.4946195653524006E-2</v>
      </c>
    </row>
    <row r="1058" spans="1:17" x14ac:dyDescent="0.3">
      <c r="A1058" t="s">
        <v>2270</v>
      </c>
      <c r="B1058" t="s">
        <v>2271</v>
      </c>
      <c r="C1058" t="s">
        <v>10309</v>
      </c>
      <c r="D1058" t="s">
        <v>193</v>
      </c>
      <c r="E1058">
        <v>2493.9883878999999</v>
      </c>
      <c r="F1058">
        <v>448.3</v>
      </c>
      <c r="G1058">
        <v>-6.3710311811218601</v>
      </c>
      <c r="H1058">
        <v>4.9738829461143101</v>
      </c>
      <c r="I1058">
        <v>9.5965645705777707</v>
      </c>
      <c r="J1058">
        <v>1.62554049243459E-2</v>
      </c>
      <c r="K1058">
        <v>434.00154839178703</v>
      </c>
      <c r="L1058">
        <v>393.28663299441803</v>
      </c>
      <c r="M1058">
        <v>46.968690935282901</v>
      </c>
      <c r="N1058">
        <v>0.69874102733538601</v>
      </c>
      <c r="O1058">
        <v>9.0787419138969394</v>
      </c>
      <c r="P1058">
        <v>43.203961028589603</v>
      </c>
      <c r="Q1058">
        <v>3.9412431586158002E-2</v>
      </c>
    </row>
    <row r="1059" spans="1:17" x14ac:dyDescent="0.3">
      <c r="A1059" t="s">
        <v>2272</v>
      </c>
      <c r="B1059" t="s">
        <v>2273</v>
      </c>
      <c r="C1059" t="s">
        <v>10306</v>
      </c>
      <c r="D1059" t="s">
        <v>402</v>
      </c>
      <c r="E1059">
        <v>2488.4008393700001</v>
      </c>
      <c r="F1059">
        <v>468.85</v>
      </c>
      <c r="G1059">
        <v>-36.875833361174102</v>
      </c>
      <c r="H1059">
        <v>-4.03321676184546</v>
      </c>
      <c r="I1059">
        <v>-17.334590221098502</v>
      </c>
      <c r="J1059">
        <v>5.32123995514504E-2</v>
      </c>
      <c r="K1059">
        <v>469.95543281947602</v>
      </c>
      <c r="L1059">
        <v>495.14125067921998</v>
      </c>
      <c r="M1059">
        <v>59.666400282218099</v>
      </c>
      <c r="N1059">
        <v>1.1321886607512599</v>
      </c>
      <c r="O1059">
        <v>24.133518182787601</v>
      </c>
      <c r="P1059">
        <v>8.2544447009928295</v>
      </c>
    </row>
    <row r="1060" spans="1:17" x14ac:dyDescent="0.3">
      <c r="A1060" t="s">
        <v>2274</v>
      </c>
      <c r="B1060" t="s">
        <v>2275</v>
      </c>
      <c r="C1060" t="s">
        <v>10301</v>
      </c>
      <c r="D1060" t="s">
        <v>1566</v>
      </c>
      <c r="E1060">
        <v>2471.5884179999998</v>
      </c>
      <c r="F1060">
        <v>598</v>
      </c>
      <c r="G1060">
        <v>-46.392303075360701</v>
      </c>
      <c r="H1060">
        <v>-5.9214957866640603</v>
      </c>
      <c r="I1060">
        <v>-31.212401603966601</v>
      </c>
      <c r="J1060">
        <v>8.2744039089580106</v>
      </c>
      <c r="K1060">
        <v>640.39729977046397</v>
      </c>
      <c r="L1060">
        <v>699.205731895035</v>
      </c>
      <c r="M1060">
        <v>49.799501343965403</v>
      </c>
      <c r="N1060">
        <v>1.28133280967924</v>
      </c>
      <c r="O1060">
        <v>51.3377926421404</v>
      </c>
      <c r="P1060">
        <v>10.4951958610494</v>
      </c>
    </row>
    <row r="1061" spans="1:17" x14ac:dyDescent="0.3">
      <c r="A1061" t="s">
        <v>2276</v>
      </c>
      <c r="B1061" t="s">
        <v>2277</v>
      </c>
      <c r="C1061" t="s">
        <v>10309</v>
      </c>
      <c r="D1061" t="s">
        <v>2278</v>
      </c>
      <c r="E1061">
        <v>2470.58</v>
      </c>
      <c r="F1061">
        <v>882.35</v>
      </c>
      <c r="G1061">
        <v>39.424668274774099</v>
      </c>
      <c r="H1061">
        <v>-28.5154656311284</v>
      </c>
      <c r="I1061">
        <v>3.4014528406381102</v>
      </c>
      <c r="J1061">
        <v>-5.7119957856903101</v>
      </c>
      <c r="K1061">
        <v>1062.30912152258</v>
      </c>
      <c r="L1061">
        <v>862.07198965856401</v>
      </c>
      <c r="M1061">
        <v>21.470603759881602</v>
      </c>
      <c r="N1061">
        <v>0.34711538399481401</v>
      </c>
      <c r="O1061">
        <v>65.234884116280298</v>
      </c>
      <c r="P1061">
        <v>107.075803801924</v>
      </c>
      <c r="Q1061">
        <v>8.7012408009399994E-2</v>
      </c>
    </row>
    <row r="1062" spans="1:17" x14ac:dyDescent="0.3">
      <c r="A1062" t="s">
        <v>2279</v>
      </c>
      <c r="B1062" t="s">
        <v>2280</v>
      </c>
      <c r="C1062" t="s">
        <v>10309</v>
      </c>
      <c r="D1062" t="s">
        <v>473</v>
      </c>
      <c r="E1062">
        <v>2462.1624999999999</v>
      </c>
      <c r="F1062">
        <v>370.25</v>
      </c>
      <c r="G1062">
        <v>62.319396040585502</v>
      </c>
      <c r="H1062">
        <v>68.166000011268693</v>
      </c>
      <c r="I1062">
        <v>23.9454410099085</v>
      </c>
      <c r="J1062">
        <v>14.6433254663147</v>
      </c>
      <c r="K1062">
        <v>258.66278000641398</v>
      </c>
      <c r="L1062">
        <v>224.49347520987499</v>
      </c>
      <c r="M1062">
        <v>72.719274727749706</v>
      </c>
      <c r="N1062">
        <v>4.0837146075008599</v>
      </c>
      <c r="O1062">
        <v>6.3740715732612996</v>
      </c>
      <c r="P1062">
        <v>109.18079096045101</v>
      </c>
      <c r="Q1062">
        <v>8.0026477870850002E-2</v>
      </c>
    </row>
    <row r="1063" spans="1:17" x14ac:dyDescent="0.3">
      <c r="A1063" t="s">
        <v>2281</v>
      </c>
      <c r="B1063" t="s">
        <v>2282</v>
      </c>
      <c r="C1063" t="s">
        <v>10308</v>
      </c>
      <c r="D1063" t="s">
        <v>386</v>
      </c>
      <c r="E1063">
        <v>2449.6429786680001</v>
      </c>
      <c r="F1063">
        <v>212.71</v>
      </c>
      <c r="G1063">
        <v>-30.676251310038001</v>
      </c>
      <c r="H1063">
        <v>-1.3774734956754899</v>
      </c>
      <c r="I1063">
        <v>-56.342229545519103</v>
      </c>
      <c r="J1063">
        <v>-6.7572081204673104E-2</v>
      </c>
      <c r="K1063">
        <v>219.023804281417</v>
      </c>
      <c r="L1063">
        <v>254.00066379298599</v>
      </c>
      <c r="M1063">
        <v>50.964549969250598</v>
      </c>
      <c r="N1063">
        <v>0.57913022077545495</v>
      </c>
      <c r="O1063">
        <v>102.975882657138</v>
      </c>
      <c r="P1063">
        <v>11.075718015665799</v>
      </c>
      <c r="Q1063">
        <v>-4.0849822545988998E-2</v>
      </c>
    </row>
    <row r="1064" spans="1:17" x14ac:dyDescent="0.3">
      <c r="A1064" t="s">
        <v>2283</v>
      </c>
      <c r="B1064" t="s">
        <v>2284</v>
      </c>
      <c r="C1064" t="s">
        <v>10309</v>
      </c>
      <c r="D1064" t="s">
        <v>294</v>
      </c>
      <c r="E1064">
        <v>2446.5474566550001</v>
      </c>
      <c r="F1064">
        <v>1619.55</v>
      </c>
      <c r="G1064">
        <v>40.445234846662501</v>
      </c>
      <c r="H1064">
        <v>-4.1450455925950997</v>
      </c>
      <c r="I1064">
        <v>-17.9547181496105</v>
      </c>
      <c r="J1064">
        <v>1.93848698381845</v>
      </c>
      <c r="K1064">
        <v>1636.51372309403</v>
      </c>
      <c r="L1064">
        <v>1498.72689772542</v>
      </c>
      <c r="M1064">
        <v>48.683635886147997</v>
      </c>
      <c r="N1064">
        <v>0.53248526046829703</v>
      </c>
      <c r="O1064">
        <v>20.724892717112699</v>
      </c>
      <c r="P1064">
        <v>74.257585539057402</v>
      </c>
      <c r="Q1064">
        <v>2.3768531232809999E-3</v>
      </c>
    </row>
    <row r="1065" spans="1:17" x14ac:dyDescent="0.3">
      <c r="A1065" t="s">
        <v>2285</v>
      </c>
      <c r="B1065" t="s">
        <v>2286</v>
      </c>
      <c r="C1065" t="s">
        <v>10309</v>
      </c>
      <c r="D1065" t="s">
        <v>628</v>
      </c>
      <c r="E1065">
        <v>2430.9528</v>
      </c>
      <c r="F1065">
        <v>432.4</v>
      </c>
      <c r="G1065">
        <v>22.461688683122802</v>
      </c>
      <c r="H1065">
        <v>-0.48096893802517898</v>
      </c>
      <c r="I1065">
        <v>3.8391243040658298</v>
      </c>
      <c r="J1065">
        <v>2.2412633558041302</v>
      </c>
      <c r="K1065">
        <v>402.91662859155701</v>
      </c>
      <c r="L1065">
        <v>354.324438931744</v>
      </c>
      <c r="M1065">
        <v>51.7292361819974</v>
      </c>
      <c r="N1065">
        <v>0.487776752538646</v>
      </c>
      <c r="O1065">
        <v>9.6207215541165692</v>
      </c>
      <c r="P1065">
        <v>65.9884836852207</v>
      </c>
      <c r="Q1065">
        <v>7.3426758997443997E-2</v>
      </c>
    </row>
    <row r="1066" spans="1:17" x14ac:dyDescent="0.3">
      <c r="A1066" t="s">
        <v>2287</v>
      </c>
      <c r="B1066" t="s">
        <v>2288</v>
      </c>
      <c r="C1066" t="s">
        <v>10299</v>
      </c>
      <c r="D1066" t="s">
        <v>729</v>
      </c>
      <c r="E1066">
        <v>2428.6006962450001</v>
      </c>
      <c r="F1066">
        <v>456.45</v>
      </c>
      <c r="G1066">
        <v>-40.230811154009302</v>
      </c>
      <c r="H1066">
        <v>-11.4077428681558</v>
      </c>
      <c r="I1066">
        <v>-15.836886913887</v>
      </c>
      <c r="J1066">
        <v>6.8907813267642304</v>
      </c>
      <c r="K1066">
        <v>478.93749489110002</v>
      </c>
      <c r="L1066">
        <v>485.55569659369598</v>
      </c>
      <c r="M1066">
        <v>40.554996090880302</v>
      </c>
      <c r="N1066">
        <v>1.2562910536434899</v>
      </c>
      <c r="O1066">
        <v>25.840727352393401</v>
      </c>
      <c r="P1066">
        <v>17.309175019275202</v>
      </c>
      <c r="Q1066">
        <v>-0.10377443565398101</v>
      </c>
    </row>
    <row r="1067" spans="1:17" x14ac:dyDescent="0.3">
      <c r="A1067" t="s">
        <v>2289</v>
      </c>
      <c r="B1067" t="s">
        <v>2290</v>
      </c>
      <c r="C1067" t="s">
        <v>10309</v>
      </c>
      <c r="D1067" t="s">
        <v>386</v>
      </c>
      <c r="E1067">
        <v>2424.0248566499999</v>
      </c>
      <c r="F1067">
        <v>1236.0999999999999</v>
      </c>
      <c r="G1067">
        <v>-35.732784544055697</v>
      </c>
      <c r="H1067">
        <v>-4.0973061555352102</v>
      </c>
      <c r="I1067">
        <v>25.503365274921102</v>
      </c>
      <c r="J1067">
        <v>3.5767083030137798</v>
      </c>
      <c r="K1067">
        <v>1239.9056792771501</v>
      </c>
      <c r="L1067">
        <v>1216.7708208546101</v>
      </c>
      <c r="M1067">
        <v>55.3748227605872</v>
      </c>
      <c r="N1067">
        <v>0.53882731994065103</v>
      </c>
      <c r="O1067">
        <v>19.2783755359598</v>
      </c>
      <c r="P1067">
        <v>49.8212229561844</v>
      </c>
      <c r="Q1067">
        <v>-3.1309793804444999E-2</v>
      </c>
    </row>
    <row r="1068" spans="1:17" x14ac:dyDescent="0.3">
      <c r="A1068" t="s">
        <v>2291</v>
      </c>
      <c r="B1068" t="s">
        <v>2292</v>
      </c>
      <c r="C1068" t="s">
        <v>10309</v>
      </c>
      <c r="D1068" t="s">
        <v>127</v>
      </c>
      <c r="E1068">
        <v>2421.03597468</v>
      </c>
      <c r="F1068">
        <v>350.6</v>
      </c>
      <c r="G1068">
        <v>-25.261801134783699</v>
      </c>
      <c r="H1068">
        <v>-6.0929055055639498</v>
      </c>
      <c r="I1068">
        <v>-8.5004929719407603</v>
      </c>
      <c r="J1068">
        <v>-4.1481532636634704</v>
      </c>
      <c r="M1068">
        <v>41.307020669576303</v>
      </c>
      <c r="O1068">
        <v>14.090131203650801</v>
      </c>
      <c r="P1068">
        <v>13.096774193548301</v>
      </c>
    </row>
    <row r="1069" spans="1:17" x14ac:dyDescent="0.3">
      <c r="A1069" t="s">
        <v>2293</v>
      </c>
      <c r="B1069" t="s">
        <v>2294</v>
      </c>
      <c r="C1069" t="s">
        <v>10309</v>
      </c>
      <c r="D1069" t="s">
        <v>1885</v>
      </c>
      <c r="E1069">
        <v>2420.48</v>
      </c>
      <c r="F1069">
        <v>378.2</v>
      </c>
      <c r="G1069">
        <v>19.490477259927601</v>
      </c>
      <c r="H1069">
        <v>19.3315856917886</v>
      </c>
      <c r="I1069">
        <v>32.125007452439696</v>
      </c>
      <c r="J1069">
        <v>15.0648677020012</v>
      </c>
      <c r="K1069">
        <v>317.04324305989297</v>
      </c>
      <c r="L1069">
        <v>281.91441569430498</v>
      </c>
      <c r="M1069">
        <v>79.248894798016806</v>
      </c>
      <c r="N1069">
        <v>1.7037644572772901</v>
      </c>
      <c r="O1069">
        <v>3.0803807509254399</v>
      </c>
      <c r="P1069">
        <v>66.5712398150187</v>
      </c>
      <c r="Q1069">
        <v>0.17964278995152899</v>
      </c>
    </row>
    <row r="1070" spans="1:17" x14ac:dyDescent="0.3">
      <c r="A1070" t="s">
        <v>2295</v>
      </c>
      <c r="B1070" t="s">
        <v>2296</v>
      </c>
      <c r="C1070" t="s">
        <v>10309</v>
      </c>
      <c r="D1070" t="s">
        <v>297</v>
      </c>
      <c r="E1070">
        <v>2420.1289618000001</v>
      </c>
      <c r="F1070">
        <v>488.2</v>
      </c>
      <c r="G1070">
        <v>-14.744982962135699</v>
      </c>
      <c r="H1070">
        <v>6.7917629228596397</v>
      </c>
      <c r="I1070">
        <v>-18.4082454041258</v>
      </c>
      <c r="J1070">
        <v>6.3738425413244899</v>
      </c>
      <c r="K1070">
        <v>442.24956856807199</v>
      </c>
      <c r="L1070">
        <v>443.12036638756399</v>
      </c>
      <c r="M1070">
        <v>80.559087897163806</v>
      </c>
      <c r="N1070">
        <v>1.1584932477138401</v>
      </c>
      <c r="O1070">
        <v>31.267922982384199</v>
      </c>
      <c r="P1070">
        <v>47.939393939393902</v>
      </c>
      <c r="Q1070">
        <v>5.5911178093546003E-2</v>
      </c>
    </row>
    <row r="1071" spans="1:17" x14ac:dyDescent="0.3">
      <c r="A1071" t="s">
        <v>2297</v>
      </c>
      <c r="B1071" t="s">
        <v>2298</v>
      </c>
      <c r="C1071" t="s">
        <v>10309</v>
      </c>
      <c r="D1071" t="s">
        <v>54</v>
      </c>
      <c r="E1071">
        <v>2413.907052993</v>
      </c>
      <c r="F1071">
        <v>219.47</v>
      </c>
      <c r="G1071">
        <v>-23.973453067609899</v>
      </c>
      <c r="H1071">
        <v>-7.2517334665914301</v>
      </c>
      <c r="I1071">
        <v>-23.202677084618902</v>
      </c>
      <c r="J1071">
        <v>-0.64216943760308298</v>
      </c>
      <c r="K1071">
        <v>217.873742002249</v>
      </c>
      <c r="L1071">
        <v>224.338787782145</v>
      </c>
      <c r="M1071">
        <v>63.643427016900901</v>
      </c>
      <c r="N1071">
        <v>1.3303574031358201</v>
      </c>
      <c r="O1071">
        <v>29.197612429944801</v>
      </c>
      <c r="P1071">
        <v>19.896203223162999</v>
      </c>
      <c r="Q1071">
        <v>9.8580363217092001E-2</v>
      </c>
    </row>
    <row r="1072" spans="1:17" x14ac:dyDescent="0.3">
      <c r="A1072" t="s">
        <v>2299</v>
      </c>
      <c r="B1072" t="s">
        <v>2300</v>
      </c>
      <c r="C1072" t="s">
        <v>10309</v>
      </c>
      <c r="D1072" t="s">
        <v>51</v>
      </c>
      <c r="E1072">
        <v>2405.9287368</v>
      </c>
      <c r="F1072">
        <v>261.39999999999998</v>
      </c>
      <c r="G1072">
        <v>34.863522321089498</v>
      </c>
      <c r="H1072">
        <v>4.6996619266685098</v>
      </c>
      <c r="I1072">
        <v>-6.2980938469966299</v>
      </c>
      <c r="J1072">
        <v>-2.64111594393668</v>
      </c>
      <c r="K1072">
        <v>238.03598759246501</v>
      </c>
      <c r="L1072">
        <v>212.843816059586</v>
      </c>
      <c r="M1072">
        <v>61.056061120633402</v>
      </c>
      <c r="N1072">
        <v>2.27610541104261</v>
      </c>
      <c r="O1072">
        <v>6.96250956388677</v>
      </c>
      <c r="P1072">
        <v>84.084507042253406</v>
      </c>
      <c r="Q1072">
        <v>9.4287109046204007E-2</v>
      </c>
    </row>
    <row r="1073" spans="1:17" x14ac:dyDescent="0.3">
      <c r="A1073" t="s">
        <v>2301</v>
      </c>
      <c r="B1073" t="s">
        <v>2302</v>
      </c>
      <c r="C1073" t="s">
        <v>10309</v>
      </c>
      <c r="D1073" t="s">
        <v>965</v>
      </c>
      <c r="E1073">
        <v>2405.6241</v>
      </c>
      <c r="F1073">
        <v>132</v>
      </c>
      <c r="G1073">
        <v>-15.105858838002099</v>
      </c>
      <c r="H1073">
        <v>22.173059044562098</v>
      </c>
      <c r="I1073">
        <v>1.65544932484083</v>
      </c>
      <c r="J1073">
        <v>16.226544516726602</v>
      </c>
      <c r="M1073">
        <v>64.979751115871395</v>
      </c>
      <c r="O1073">
        <v>9.0909090909090793</v>
      </c>
      <c r="P1073">
        <v>23.249299719887901</v>
      </c>
    </row>
    <row r="1074" spans="1:17" x14ac:dyDescent="0.3">
      <c r="A1074" t="s">
        <v>2303</v>
      </c>
      <c r="B1074" t="s">
        <v>2304</v>
      </c>
      <c r="C1074" t="s">
        <v>10309</v>
      </c>
      <c r="D1074" t="s">
        <v>139</v>
      </c>
      <c r="E1074">
        <v>2403.86179722</v>
      </c>
      <c r="F1074">
        <v>131.43</v>
      </c>
      <c r="G1074">
        <v>164.53746066244099</v>
      </c>
      <c r="H1074">
        <v>-6.3246045991007502</v>
      </c>
      <c r="I1074">
        <v>6.1535501555094196</v>
      </c>
      <c r="J1074">
        <v>10.47882609421</v>
      </c>
      <c r="K1074">
        <v>123.662203678701</v>
      </c>
      <c r="L1074">
        <v>101.923331894947</v>
      </c>
      <c r="M1074">
        <v>57.296262547521899</v>
      </c>
      <c r="N1074">
        <v>0.51500457788012699</v>
      </c>
      <c r="O1074">
        <v>23.601917370463301</v>
      </c>
      <c r="P1074">
        <v>212.55648038049901</v>
      </c>
      <c r="Q1074">
        <v>4.4562312351973998E-2</v>
      </c>
    </row>
    <row r="1075" spans="1:17" x14ac:dyDescent="0.3">
      <c r="A1075" t="s">
        <v>2305</v>
      </c>
      <c r="B1075" t="s">
        <v>2306</v>
      </c>
      <c r="C1075" t="s">
        <v>10309</v>
      </c>
      <c r="D1075" t="s">
        <v>246</v>
      </c>
      <c r="E1075">
        <v>2403.2106677000002</v>
      </c>
      <c r="F1075">
        <v>4679</v>
      </c>
      <c r="G1075">
        <v>56.5845606347618</v>
      </c>
      <c r="H1075">
        <v>1.6239994764030601</v>
      </c>
      <c r="I1075">
        <v>20.884783570067199</v>
      </c>
      <c r="J1075">
        <v>7.2588394352845</v>
      </c>
      <c r="K1075">
        <v>4251.0759025922898</v>
      </c>
      <c r="L1075">
        <v>3601.1780636542298</v>
      </c>
      <c r="M1075">
        <v>71.611481784840706</v>
      </c>
      <c r="N1075">
        <v>0.94748641565737102</v>
      </c>
      <c r="O1075">
        <v>3.5477666167984498</v>
      </c>
      <c r="P1075">
        <v>99.0640289300148</v>
      </c>
      <c r="Q1075">
        <v>0.106666558329199</v>
      </c>
    </row>
    <row r="1076" spans="1:17" x14ac:dyDescent="0.3">
      <c r="A1076" t="s">
        <v>2307</v>
      </c>
      <c r="B1076" t="s">
        <v>2308</v>
      </c>
      <c r="C1076" t="s">
        <v>10299</v>
      </c>
      <c r="D1076" t="s">
        <v>283</v>
      </c>
      <c r="E1076">
        <v>2383.4688558449998</v>
      </c>
      <c r="F1076">
        <v>738.15</v>
      </c>
      <c r="G1076">
        <v>-5.3519026258082096</v>
      </c>
      <c r="H1076">
        <v>6.3480162467125201</v>
      </c>
      <c r="I1076">
        <v>-3.3686500463634501</v>
      </c>
      <c r="J1076">
        <v>8.1683606056421496</v>
      </c>
      <c r="K1076">
        <v>668.20710844798998</v>
      </c>
      <c r="L1076">
        <v>637.32915244304002</v>
      </c>
      <c r="M1076">
        <v>71.231307780131701</v>
      </c>
      <c r="N1076">
        <v>0.920784181986956</v>
      </c>
      <c r="O1076">
        <v>4.03034613560928</v>
      </c>
      <c r="P1076">
        <v>39.787898873212697</v>
      </c>
      <c r="Q1076">
        <v>-4.332805967976E-2</v>
      </c>
    </row>
    <row r="1077" spans="1:17" x14ac:dyDescent="0.3">
      <c r="A1077" t="s">
        <v>2309</v>
      </c>
      <c r="B1077" t="s">
        <v>2310</v>
      </c>
      <c r="C1077" t="s">
        <v>10309</v>
      </c>
      <c r="D1077" t="s">
        <v>402</v>
      </c>
      <c r="E1077">
        <v>2378.2030598000001</v>
      </c>
      <c r="F1077">
        <v>158</v>
      </c>
      <c r="G1077">
        <v>141.19336449998801</v>
      </c>
      <c r="H1077">
        <v>8.0364169294527201</v>
      </c>
      <c r="I1077">
        <v>26.088416572353498</v>
      </c>
      <c r="J1077">
        <v>17.021215797093401</v>
      </c>
      <c r="K1077">
        <v>131.06133724581599</v>
      </c>
      <c r="L1077">
        <v>106.81492503685401</v>
      </c>
      <c r="M1077">
        <v>73.145242771138797</v>
      </c>
      <c r="N1077">
        <v>0.58912567727684695</v>
      </c>
      <c r="O1077">
        <v>4.0506329113924</v>
      </c>
      <c r="P1077">
        <v>183.917340521114</v>
      </c>
      <c r="Q1077">
        <v>0.114072147724741</v>
      </c>
    </row>
    <row r="1078" spans="1:17" x14ac:dyDescent="0.3">
      <c r="A1078" t="s">
        <v>2311</v>
      </c>
      <c r="B1078" t="s">
        <v>2312</v>
      </c>
      <c r="C1078" t="s">
        <v>10309</v>
      </c>
      <c r="D1078" t="s">
        <v>193</v>
      </c>
      <c r="E1078">
        <v>2367.4269515400001</v>
      </c>
      <c r="F1078">
        <v>249.24</v>
      </c>
      <c r="G1078">
        <v>-31.9046765390361</v>
      </c>
      <c r="H1078">
        <v>32.994406151086601</v>
      </c>
      <c r="I1078">
        <v>-7.3127436169847204</v>
      </c>
      <c r="J1078">
        <v>30.085509681319301</v>
      </c>
      <c r="K1078">
        <v>196.44814145321399</v>
      </c>
      <c r="L1078">
        <v>205.12685464537699</v>
      </c>
      <c r="M1078">
        <v>89.910016084414707</v>
      </c>
      <c r="N1078">
        <v>3.4163478360981299</v>
      </c>
      <c r="O1078">
        <v>27.989086823944699</v>
      </c>
      <c r="P1078">
        <v>44.361424847958297</v>
      </c>
      <c r="Q1078">
        <v>9.9452079716847996E-2</v>
      </c>
    </row>
    <row r="1079" spans="1:17" x14ac:dyDescent="0.3">
      <c r="A1079" t="s">
        <v>2313</v>
      </c>
      <c r="B1079" t="s">
        <v>2314</v>
      </c>
      <c r="C1079" t="s">
        <v>10309</v>
      </c>
      <c r="D1079" t="s">
        <v>581</v>
      </c>
      <c r="E1079">
        <v>2362.94257797</v>
      </c>
      <c r="F1079">
        <v>352.95</v>
      </c>
      <c r="G1079">
        <v>-5.4966980144741298</v>
      </c>
      <c r="H1079">
        <v>12.622532944583799</v>
      </c>
      <c r="I1079">
        <v>-17.225132189000401</v>
      </c>
      <c r="J1079">
        <v>10.477795863543999</v>
      </c>
      <c r="K1079">
        <v>319.02577821772798</v>
      </c>
      <c r="L1079">
        <v>311.71677429032502</v>
      </c>
      <c r="M1079">
        <v>64.780109941798401</v>
      </c>
      <c r="N1079">
        <v>2.9551000099195801</v>
      </c>
      <c r="O1079">
        <v>9.0522736931576606</v>
      </c>
      <c r="P1079">
        <v>49.999999999999901</v>
      </c>
    </row>
    <row r="1080" spans="1:17" x14ac:dyDescent="0.3">
      <c r="A1080" t="s">
        <v>2315</v>
      </c>
      <c r="B1080" t="s">
        <v>2316</v>
      </c>
      <c r="C1080" t="s">
        <v>10309</v>
      </c>
      <c r="D1080" t="s">
        <v>444</v>
      </c>
      <c r="E1080">
        <v>2362.04844138</v>
      </c>
      <c r="F1080">
        <v>573.54999999999995</v>
      </c>
      <c r="G1080">
        <v>-46.857768708077302</v>
      </c>
      <c r="H1080">
        <v>-7.4509761227671101</v>
      </c>
      <c r="I1080">
        <v>-34.623146164044002</v>
      </c>
      <c r="J1080">
        <v>2.7644260213603999</v>
      </c>
      <c r="K1080">
        <v>606.36412862927796</v>
      </c>
      <c r="L1080">
        <v>643.00427317023298</v>
      </c>
      <c r="M1080">
        <v>48.502976026170302</v>
      </c>
      <c r="N1080">
        <v>1.1589987433617399</v>
      </c>
      <c r="O1080">
        <v>39.246796268851902</v>
      </c>
      <c r="P1080">
        <v>6.4692778912195799</v>
      </c>
      <c r="Q1080">
        <v>-9.0295219006949999E-3</v>
      </c>
    </row>
    <row r="1081" spans="1:17" x14ac:dyDescent="0.3">
      <c r="A1081" t="s">
        <v>2317</v>
      </c>
      <c r="B1081" t="s">
        <v>2318</v>
      </c>
      <c r="C1081" t="s">
        <v>6655</v>
      </c>
      <c r="D1081" t="s">
        <v>80</v>
      </c>
      <c r="E1081">
        <v>2357.7414020000001</v>
      </c>
      <c r="F1081">
        <v>91.27</v>
      </c>
      <c r="G1081">
        <v>-46.732615961439102</v>
      </c>
      <c r="H1081">
        <v>-4.2643759313198197</v>
      </c>
      <c r="I1081">
        <v>-33.864275629902302</v>
      </c>
      <c r="J1081">
        <v>2.3820808987215201</v>
      </c>
      <c r="K1081">
        <v>94.398265489071704</v>
      </c>
      <c r="L1081">
        <v>98.901160538555303</v>
      </c>
      <c r="M1081">
        <v>46.305210562234898</v>
      </c>
      <c r="N1081">
        <v>0.41496288993821501</v>
      </c>
      <c r="O1081">
        <v>70.921441875753203</v>
      </c>
      <c r="P1081">
        <v>10.096501809408901</v>
      </c>
      <c r="Q1081">
        <v>2.5717930639368999E-2</v>
      </c>
    </row>
    <row r="1082" spans="1:17" x14ac:dyDescent="0.3">
      <c r="A1082" t="s">
        <v>2319</v>
      </c>
      <c r="B1082" t="s">
        <v>2320</v>
      </c>
      <c r="C1082" t="s">
        <v>10309</v>
      </c>
      <c r="D1082" t="s">
        <v>514</v>
      </c>
      <c r="E1082">
        <v>2354.4285546599999</v>
      </c>
      <c r="F1082">
        <v>678.6</v>
      </c>
      <c r="G1082">
        <v>27.775412446170598</v>
      </c>
      <c r="H1082">
        <v>-22.785744131596999</v>
      </c>
      <c r="I1082">
        <v>32.315416444441396</v>
      </c>
      <c r="J1082">
        <v>0.56165834317626195</v>
      </c>
      <c r="K1082">
        <v>736.31962397943096</v>
      </c>
      <c r="L1082">
        <v>607.302764885741</v>
      </c>
      <c r="M1082">
        <v>29.060662713908599</v>
      </c>
      <c r="N1082">
        <v>1.31383144209014</v>
      </c>
      <c r="O1082">
        <v>38.225758915413998</v>
      </c>
      <c r="P1082">
        <v>76.259740259740198</v>
      </c>
      <c r="Q1082">
        <v>0.15736588429192599</v>
      </c>
    </row>
    <row r="1083" spans="1:17" x14ac:dyDescent="0.3">
      <c r="A1083" t="s">
        <v>2321</v>
      </c>
      <c r="B1083" t="s">
        <v>2322</v>
      </c>
      <c r="C1083" t="s">
        <v>10309</v>
      </c>
      <c r="D1083" t="s">
        <v>193</v>
      </c>
      <c r="E1083">
        <v>2351.5008360799902</v>
      </c>
      <c r="F1083">
        <v>747.1</v>
      </c>
      <c r="G1083">
        <v>-2.5985487041997799</v>
      </c>
      <c r="H1083">
        <v>32.916365292991202</v>
      </c>
      <c r="I1083">
        <v>38.453515527989701</v>
      </c>
      <c r="J1083">
        <v>6.9831660428048403</v>
      </c>
      <c r="K1083">
        <v>581.05866076278903</v>
      </c>
      <c r="L1083">
        <v>525.74885910626097</v>
      </c>
      <c r="M1083">
        <v>79.619092012335798</v>
      </c>
      <c r="N1083">
        <v>2.1458909505449602</v>
      </c>
      <c r="O1083">
        <v>6.0299825993842697</v>
      </c>
      <c r="P1083">
        <v>85.845771144278601</v>
      </c>
      <c r="Q1083">
        <v>2.8622778101994002E-2</v>
      </c>
    </row>
    <row r="1084" spans="1:17" x14ac:dyDescent="0.3">
      <c r="A1084" t="s">
        <v>2323</v>
      </c>
      <c r="B1084" t="s">
        <v>2324</v>
      </c>
      <c r="C1084" t="s">
        <v>10309</v>
      </c>
      <c r="D1084" t="s">
        <v>564</v>
      </c>
      <c r="E1084">
        <v>2340.1411822</v>
      </c>
      <c r="F1084">
        <v>1000.4</v>
      </c>
      <c r="G1084">
        <v>-71.686269765340199</v>
      </c>
      <c r="H1084">
        <v>2.1057777006774301</v>
      </c>
      <c r="I1084">
        <v>-33.543762684501601</v>
      </c>
      <c r="J1084">
        <v>5.3572433956876004</v>
      </c>
      <c r="K1084">
        <v>1044.77272514943</v>
      </c>
      <c r="L1084">
        <v>1240.24008561131</v>
      </c>
      <c r="M1084">
        <v>49.805023488017</v>
      </c>
      <c r="N1084">
        <v>0.95513774517542005</v>
      </c>
      <c r="O1084">
        <v>77.169132347061193</v>
      </c>
      <c r="P1084">
        <v>5.7728906745612099</v>
      </c>
      <c r="Q1084">
        <v>-0.13361635337960501</v>
      </c>
    </row>
    <row r="1085" spans="1:17" x14ac:dyDescent="0.3">
      <c r="A1085" t="s">
        <v>2325</v>
      </c>
      <c r="B1085" t="s">
        <v>2326</v>
      </c>
      <c r="C1085" t="s">
        <v>10309</v>
      </c>
      <c r="D1085" t="s">
        <v>186</v>
      </c>
      <c r="E1085">
        <v>2334.1516160400001</v>
      </c>
      <c r="F1085">
        <v>86.98</v>
      </c>
      <c r="G1085">
        <v>377.05781451538098</v>
      </c>
      <c r="H1085">
        <v>-1.3800395727566599</v>
      </c>
      <c r="I1085">
        <v>-42.1689886399598</v>
      </c>
      <c r="J1085">
        <v>-14.6222660559605</v>
      </c>
      <c r="K1085">
        <v>92.668293722303602</v>
      </c>
      <c r="L1085">
        <v>83.222972204310096</v>
      </c>
      <c r="M1085">
        <v>34.006375222937699</v>
      </c>
      <c r="N1085">
        <v>1.1574154399993</v>
      </c>
      <c r="O1085">
        <v>60.956541733731797</v>
      </c>
      <c r="P1085">
        <v>437.32818532818499</v>
      </c>
      <c r="Q1085">
        <v>0.18139574357652699</v>
      </c>
    </row>
    <row r="1086" spans="1:17" x14ac:dyDescent="0.3">
      <c r="A1086" t="s">
        <v>2327</v>
      </c>
      <c r="B1086" t="s">
        <v>2328</v>
      </c>
      <c r="C1086" t="s">
        <v>10309</v>
      </c>
      <c r="D1086" t="s">
        <v>121</v>
      </c>
      <c r="E1086">
        <v>2333.2173941239998</v>
      </c>
      <c r="F1086">
        <v>195.74</v>
      </c>
      <c r="G1086">
        <v>-34.937401449780801</v>
      </c>
      <c r="H1086">
        <v>-2.1899032845613799</v>
      </c>
      <c r="I1086">
        <v>-36.626252589485503</v>
      </c>
      <c r="J1086">
        <v>-2.4885668689687099</v>
      </c>
      <c r="K1086">
        <v>192.10825045156099</v>
      </c>
      <c r="L1086">
        <v>195.291670484603</v>
      </c>
      <c r="M1086">
        <v>54.826743738395201</v>
      </c>
      <c r="N1086">
        <v>0.84468875693601297</v>
      </c>
      <c r="O1086">
        <v>48.027996321651102</v>
      </c>
      <c r="P1086">
        <v>30.667556742323001</v>
      </c>
      <c r="Q1086">
        <v>3.4262782527889002E-2</v>
      </c>
    </row>
    <row r="1087" spans="1:17" x14ac:dyDescent="0.3">
      <c r="A1087" t="s">
        <v>2329</v>
      </c>
      <c r="B1087" t="s">
        <v>2330</v>
      </c>
      <c r="C1087" t="s">
        <v>10309</v>
      </c>
      <c r="D1087" t="s">
        <v>523</v>
      </c>
      <c r="E1087">
        <v>2332.2112961040002</v>
      </c>
      <c r="F1087">
        <v>129.56</v>
      </c>
      <c r="G1087">
        <v>75.5062387799709</v>
      </c>
      <c r="H1087">
        <v>-2.6054621277327201</v>
      </c>
      <c r="I1087">
        <v>0.84156690066902196</v>
      </c>
      <c r="J1087">
        <v>2.68733562118826</v>
      </c>
      <c r="K1087">
        <v>122.775912247817</v>
      </c>
      <c r="L1087">
        <v>108.96472314001799</v>
      </c>
      <c r="M1087">
        <v>70.406931911102205</v>
      </c>
      <c r="N1087">
        <v>0.306848775705231</v>
      </c>
      <c r="O1087">
        <v>15.004631058968799</v>
      </c>
      <c r="P1087">
        <v>107.46196957566001</v>
      </c>
      <c r="Q1087">
        <v>6.1628526032039999E-2</v>
      </c>
    </row>
    <row r="1088" spans="1:17" x14ac:dyDescent="0.3">
      <c r="A1088" t="s">
        <v>2331</v>
      </c>
      <c r="B1088" t="s">
        <v>2332</v>
      </c>
      <c r="C1088" t="s">
        <v>10309</v>
      </c>
      <c r="D1088" t="s">
        <v>253</v>
      </c>
      <c r="E1088">
        <v>2311.7416682399999</v>
      </c>
      <c r="F1088">
        <v>641.45000000000005</v>
      </c>
      <c r="G1088">
        <v>-1.9123612045446401</v>
      </c>
      <c r="H1088">
        <v>-0.29027242808503401</v>
      </c>
      <c r="I1088">
        <v>-1.5008124591016301</v>
      </c>
      <c r="J1088">
        <v>3.34378436420748</v>
      </c>
      <c r="K1088">
        <v>623.41582586772302</v>
      </c>
      <c r="L1088">
        <v>609.002616798448</v>
      </c>
      <c r="M1088">
        <v>69.637066130902696</v>
      </c>
      <c r="N1088">
        <v>0.87121417952351299</v>
      </c>
      <c r="O1088">
        <v>45.7635045599812</v>
      </c>
      <c r="P1088">
        <v>47.578511445990998</v>
      </c>
      <c r="Q1088">
        <v>6.0117631789066997E-2</v>
      </c>
    </row>
    <row r="1089" spans="1:17" x14ac:dyDescent="0.3">
      <c r="A1089" t="s">
        <v>2333</v>
      </c>
      <c r="B1089" t="s">
        <v>2334</v>
      </c>
      <c r="C1089" t="s">
        <v>10309</v>
      </c>
      <c r="D1089" t="s">
        <v>127</v>
      </c>
      <c r="E1089">
        <v>2305.7156987909998</v>
      </c>
      <c r="F1089">
        <v>159.57</v>
      </c>
      <c r="G1089">
        <v>-34.296343648114799</v>
      </c>
      <c r="H1089">
        <v>-5.7276373240650598</v>
      </c>
      <c r="I1089">
        <v>-21.5607745652045</v>
      </c>
      <c r="J1089">
        <v>5.6704074744279902</v>
      </c>
      <c r="K1089">
        <v>164.383786421145</v>
      </c>
      <c r="L1089">
        <v>164.32932895312399</v>
      </c>
      <c r="M1089">
        <v>46.867215656166003</v>
      </c>
      <c r="N1089">
        <v>1.1071998158680101</v>
      </c>
      <c r="O1089">
        <v>33.358400701886303</v>
      </c>
      <c r="P1089">
        <v>18.1999999999999</v>
      </c>
      <c r="Q1089">
        <v>5.2021685160830002E-3</v>
      </c>
    </row>
    <row r="1090" spans="1:17" x14ac:dyDescent="0.3">
      <c r="A1090" t="s">
        <v>2335</v>
      </c>
      <c r="B1090" t="s">
        <v>2336</v>
      </c>
      <c r="C1090" t="s">
        <v>10309</v>
      </c>
      <c r="D1090" t="s">
        <v>127</v>
      </c>
      <c r="E1090">
        <v>2300.1985765499999</v>
      </c>
      <c r="F1090">
        <v>282.25</v>
      </c>
      <c r="G1090">
        <v>3.5383148796525399</v>
      </c>
      <c r="H1090">
        <v>-10.4523770529032</v>
      </c>
      <c r="I1090">
        <v>21.443499730764799</v>
      </c>
      <c r="J1090">
        <v>4.6941118967953201</v>
      </c>
      <c r="K1090">
        <v>281.348501105107</v>
      </c>
      <c r="L1090">
        <v>255.35775617259799</v>
      </c>
      <c r="M1090">
        <v>65.794891093131795</v>
      </c>
      <c r="N1090">
        <v>1.4326791892547699</v>
      </c>
      <c r="O1090">
        <v>20.5314437555358</v>
      </c>
      <c r="P1090">
        <v>52.238403451995602</v>
      </c>
      <c r="Q1090">
        <v>7.7018797680279999E-2</v>
      </c>
    </row>
    <row r="1091" spans="1:17" x14ac:dyDescent="0.3">
      <c r="A1091" t="s">
        <v>2337</v>
      </c>
      <c r="B1091" t="s">
        <v>2338</v>
      </c>
      <c r="C1091" t="s">
        <v>10309</v>
      </c>
      <c r="D1091" t="s">
        <v>297</v>
      </c>
      <c r="E1091">
        <v>2295.3104426700002</v>
      </c>
      <c r="F1091">
        <v>417.9</v>
      </c>
      <c r="G1091">
        <v>59.105408271836303</v>
      </c>
      <c r="H1091">
        <v>53.937823926957797</v>
      </c>
      <c r="I1091">
        <v>75.866716434679304</v>
      </c>
      <c r="J1091">
        <v>18.3410523296896</v>
      </c>
      <c r="K1091">
        <v>297.34702423286399</v>
      </c>
      <c r="M1091">
        <v>73.187436414394895</v>
      </c>
      <c r="N1091">
        <v>1.2378172681925299</v>
      </c>
      <c r="O1091">
        <v>4.9772672888250797</v>
      </c>
      <c r="P1091">
        <v>150.61469265367299</v>
      </c>
    </row>
    <row r="1092" spans="1:17" x14ac:dyDescent="0.3">
      <c r="A1092" t="s">
        <v>2339</v>
      </c>
      <c r="B1092" t="s">
        <v>2340</v>
      </c>
      <c r="C1092" t="s">
        <v>10309</v>
      </c>
      <c r="D1092" t="s">
        <v>628</v>
      </c>
      <c r="E1092">
        <v>2290.9625935599902</v>
      </c>
      <c r="F1092">
        <v>504.95</v>
      </c>
      <c r="G1092">
        <v>-34.580996189818897</v>
      </c>
      <c r="H1092">
        <v>-3.64168406307842</v>
      </c>
      <c r="I1092">
        <v>-12.8589018140669</v>
      </c>
      <c r="J1092">
        <v>5.8601197056398602E-2</v>
      </c>
      <c r="K1092">
        <v>495.13659135571902</v>
      </c>
      <c r="L1092">
        <v>498.22285335378803</v>
      </c>
      <c r="M1092">
        <v>60.070205331370097</v>
      </c>
      <c r="N1092">
        <v>0.61491879168197705</v>
      </c>
      <c r="O1092">
        <v>25.755025250024701</v>
      </c>
      <c r="P1092">
        <v>23.27880859375</v>
      </c>
      <c r="Q1092">
        <v>2.3670899663032999E-2</v>
      </c>
    </row>
    <row r="1093" spans="1:17" x14ac:dyDescent="0.3">
      <c r="A1093" t="s">
        <v>2341</v>
      </c>
      <c r="B1093" t="s">
        <v>2342</v>
      </c>
      <c r="C1093" t="s">
        <v>10304</v>
      </c>
      <c r="D1093" t="s">
        <v>222</v>
      </c>
      <c r="E1093">
        <v>2287.122346095</v>
      </c>
      <c r="F1093">
        <v>295.95</v>
      </c>
      <c r="G1093">
        <v>-52.172046532661</v>
      </c>
      <c r="H1093">
        <v>-3.1910082337253098</v>
      </c>
      <c r="I1093">
        <v>-14.209638807450499</v>
      </c>
      <c r="J1093">
        <v>-0.86815774274911395</v>
      </c>
      <c r="K1093">
        <v>298.90517236216999</v>
      </c>
      <c r="L1093">
        <v>317.00505137832602</v>
      </c>
      <c r="M1093">
        <v>51.948347972471304</v>
      </c>
      <c r="N1093">
        <v>0.806011717788645</v>
      </c>
      <c r="O1093">
        <v>33.164385875992501</v>
      </c>
      <c r="P1093">
        <v>20.574455082501501</v>
      </c>
    </row>
    <row r="1094" spans="1:17" x14ac:dyDescent="0.3">
      <c r="A1094" t="s">
        <v>2343</v>
      </c>
      <c r="B1094" t="s">
        <v>2344</v>
      </c>
      <c r="C1094" t="s">
        <v>10309</v>
      </c>
      <c r="D1094" t="s">
        <v>127</v>
      </c>
      <c r="E1094">
        <v>2285.4788990099901</v>
      </c>
      <c r="F1094">
        <v>176.73</v>
      </c>
      <c r="G1094">
        <v>-21.561368241626301</v>
      </c>
      <c r="H1094">
        <v>11.2306510907974</v>
      </c>
      <c r="I1094">
        <v>7.5774780884573296</v>
      </c>
      <c r="J1094">
        <v>9.67906995105783</v>
      </c>
      <c r="K1094">
        <v>156.305518866993</v>
      </c>
      <c r="L1094">
        <v>152.50999797659199</v>
      </c>
      <c r="M1094">
        <v>72.523930981362</v>
      </c>
      <c r="N1094">
        <v>2.0925918807383201</v>
      </c>
      <c r="O1094">
        <v>11.101680529621399</v>
      </c>
      <c r="P1094">
        <v>53.6782608695652</v>
      </c>
    </row>
    <row r="1095" spans="1:17" x14ac:dyDescent="0.3">
      <c r="A1095" t="s">
        <v>2345</v>
      </c>
      <c r="B1095" t="s">
        <v>2346</v>
      </c>
      <c r="C1095" t="s">
        <v>10309</v>
      </c>
      <c r="D1095" t="s">
        <v>51</v>
      </c>
      <c r="E1095">
        <v>2285.0296840799901</v>
      </c>
      <c r="F1095">
        <v>790.9</v>
      </c>
      <c r="G1095">
        <v>-0.31151938743826302</v>
      </c>
      <c r="H1095">
        <v>-3.96429391443136</v>
      </c>
      <c r="I1095">
        <v>7.4791285008458699</v>
      </c>
      <c r="J1095">
        <v>-0.24142363905842101</v>
      </c>
      <c r="K1095">
        <v>750.16312564475299</v>
      </c>
      <c r="L1095">
        <v>696.87640927540201</v>
      </c>
      <c r="M1095">
        <v>64.092866994871301</v>
      </c>
      <c r="N1095">
        <v>1.95302771707575</v>
      </c>
      <c r="O1095">
        <v>4.3305095460867298</v>
      </c>
      <c r="P1095">
        <v>40.255364426316703</v>
      </c>
      <c r="Q1095">
        <v>-3.3420345733814999E-2</v>
      </c>
    </row>
    <row r="1096" spans="1:17" x14ac:dyDescent="0.3">
      <c r="A1096" t="s">
        <v>2347</v>
      </c>
      <c r="B1096" t="s">
        <v>2348</v>
      </c>
      <c r="C1096" t="s">
        <v>10309</v>
      </c>
      <c r="D1096" t="s">
        <v>193</v>
      </c>
      <c r="E1096">
        <v>2281.5361520000001</v>
      </c>
      <c r="F1096">
        <v>1403</v>
      </c>
      <c r="G1096">
        <v>37.513935610181399</v>
      </c>
      <c r="H1096">
        <v>12.5539158431956</v>
      </c>
      <c r="I1096">
        <v>40.3682221471121</v>
      </c>
      <c r="J1096">
        <v>7.3043922981541201</v>
      </c>
      <c r="K1096">
        <v>1254.4104235150601</v>
      </c>
      <c r="L1096">
        <v>1055.4194576213999</v>
      </c>
      <c r="M1096">
        <v>73.588406173785501</v>
      </c>
      <c r="N1096">
        <v>1.06750108254886</v>
      </c>
      <c r="O1096">
        <v>5.5773342836778301</v>
      </c>
      <c r="P1096">
        <v>80.9038746695893</v>
      </c>
      <c r="Q1096">
        <v>5.1536954792915E-2</v>
      </c>
    </row>
    <row r="1097" spans="1:17" x14ac:dyDescent="0.3">
      <c r="A1097" t="s">
        <v>2349</v>
      </c>
      <c r="B1097" t="s">
        <v>2350</v>
      </c>
      <c r="C1097" t="s">
        <v>10309</v>
      </c>
      <c r="D1097" t="s">
        <v>766</v>
      </c>
      <c r="E1097">
        <v>2278.5499695979902</v>
      </c>
      <c r="F1097">
        <v>21.14</v>
      </c>
      <c r="G1097">
        <v>6.5684544131184897</v>
      </c>
      <c r="H1097">
        <v>-2.6801519646121701</v>
      </c>
      <c r="I1097">
        <v>-32.216034007027403</v>
      </c>
      <c r="J1097">
        <v>-0.98037926350773996</v>
      </c>
      <c r="K1097">
        <v>21.977540052696</v>
      </c>
      <c r="L1097">
        <v>22.175237288404801</v>
      </c>
      <c r="M1097">
        <v>43.857371446423102</v>
      </c>
      <c r="N1097">
        <v>0.74845922487263405</v>
      </c>
      <c r="O1097">
        <v>52.3178807947019</v>
      </c>
      <c r="P1097">
        <v>37.272727272727202</v>
      </c>
      <c r="Q1097">
        <v>-3.9076971345423997E-2</v>
      </c>
    </row>
    <row r="1098" spans="1:17" x14ac:dyDescent="0.3">
      <c r="A1098" t="s">
        <v>2351</v>
      </c>
      <c r="B1098" t="s">
        <v>2352</v>
      </c>
      <c r="C1098" t="s">
        <v>10309</v>
      </c>
      <c r="D1098" t="s">
        <v>51</v>
      </c>
      <c r="E1098">
        <v>2278.3042412549999</v>
      </c>
      <c r="F1098">
        <v>1612.35</v>
      </c>
      <c r="G1098">
        <v>6.5496073111878097</v>
      </c>
      <c r="H1098">
        <v>11.421834306261401</v>
      </c>
      <c r="I1098">
        <v>-5.1428706415758896</v>
      </c>
      <c r="J1098">
        <v>-2.1548378425961801E-3</v>
      </c>
      <c r="K1098">
        <v>1543.1811607300499</v>
      </c>
      <c r="L1098">
        <v>1450.12384178652</v>
      </c>
      <c r="M1098">
        <v>51.192233438762898</v>
      </c>
      <c r="N1098">
        <v>0.55143180464893105</v>
      </c>
      <c r="O1098">
        <v>12.0042174465841</v>
      </c>
      <c r="P1098">
        <v>46.417544496912399</v>
      </c>
      <c r="Q1098">
        <v>8.6245804949325003E-2</v>
      </c>
    </row>
    <row r="1099" spans="1:17" x14ac:dyDescent="0.3">
      <c r="A1099" t="s">
        <v>2353</v>
      </c>
      <c r="B1099" t="s">
        <v>2354</v>
      </c>
      <c r="C1099" t="s">
        <v>10309</v>
      </c>
      <c r="D1099" t="s">
        <v>297</v>
      </c>
      <c r="E1099">
        <v>2275.9936499999999</v>
      </c>
      <c r="F1099">
        <v>455.7</v>
      </c>
      <c r="G1099">
        <v>-29.133710854225701</v>
      </c>
      <c r="H1099">
        <v>3.0270987148688602</v>
      </c>
      <c r="I1099">
        <v>-10.039362004268</v>
      </c>
      <c r="J1099">
        <v>0.71574688828831401</v>
      </c>
      <c r="K1099">
        <v>447.98107225316699</v>
      </c>
      <c r="L1099">
        <v>439.20633364464499</v>
      </c>
      <c r="M1099">
        <v>64.406236411122606</v>
      </c>
      <c r="N1099">
        <v>0.249271177661087</v>
      </c>
      <c r="O1099">
        <v>9.0410357691463599</v>
      </c>
      <c r="P1099">
        <v>19.433888088061799</v>
      </c>
      <c r="Q1099">
        <v>7.9716102238289992E-3</v>
      </c>
    </row>
    <row r="1100" spans="1:17" x14ac:dyDescent="0.3">
      <c r="A1100" t="s">
        <v>2355</v>
      </c>
      <c r="B1100" t="s">
        <v>2356</v>
      </c>
      <c r="C1100" t="s">
        <v>10309</v>
      </c>
      <c r="D1100" t="s">
        <v>683</v>
      </c>
      <c r="E1100">
        <v>2272.6604249000002</v>
      </c>
      <c r="F1100">
        <v>360.35</v>
      </c>
      <c r="G1100">
        <v>-14.192138269947099</v>
      </c>
      <c r="H1100">
        <v>6.6953975209686503</v>
      </c>
      <c r="I1100">
        <v>-8.4412796184672203</v>
      </c>
      <c r="J1100">
        <v>6.55598660047389</v>
      </c>
      <c r="K1100">
        <v>345.35660942489</v>
      </c>
      <c r="L1100">
        <v>334.00983192553701</v>
      </c>
      <c r="M1100">
        <v>62.287909004504897</v>
      </c>
      <c r="N1100">
        <v>0.69067373820854705</v>
      </c>
      <c r="O1100">
        <v>17.0667406687942</v>
      </c>
      <c r="P1100">
        <v>28.696428571428498</v>
      </c>
      <c r="Q1100">
        <v>8.0380854484548001E-2</v>
      </c>
    </row>
    <row r="1101" spans="1:17" x14ac:dyDescent="0.3">
      <c r="A1101" t="s">
        <v>2357</v>
      </c>
      <c r="B1101" t="s">
        <v>2358</v>
      </c>
      <c r="C1101" t="s">
        <v>10309</v>
      </c>
      <c r="D1101" t="s">
        <v>1391</v>
      </c>
      <c r="E1101">
        <v>2270.7761763499998</v>
      </c>
      <c r="F1101">
        <v>876.7</v>
      </c>
      <c r="G1101">
        <v>7.2299741779275903</v>
      </c>
      <c r="H1101">
        <v>8.4628056488070893</v>
      </c>
      <c r="I1101">
        <v>50.049642545953901</v>
      </c>
      <c r="J1101">
        <v>2.3484771504128799</v>
      </c>
      <c r="K1101">
        <v>837.779153959724</v>
      </c>
      <c r="L1101">
        <v>702.988290176889</v>
      </c>
      <c r="M1101">
        <v>43.73103857612</v>
      </c>
      <c r="N1101">
        <v>1.6293117609262699</v>
      </c>
      <c r="O1101">
        <v>13.8930078704231</v>
      </c>
      <c r="P1101">
        <v>94.174972314507201</v>
      </c>
      <c r="Q1101">
        <v>3.5164585980999998E-4</v>
      </c>
    </row>
    <row r="1102" spans="1:17" x14ac:dyDescent="0.3">
      <c r="A1102" t="s">
        <v>2359</v>
      </c>
      <c r="B1102" t="s">
        <v>2360</v>
      </c>
      <c r="C1102" t="s">
        <v>10309</v>
      </c>
      <c r="D1102" t="s">
        <v>473</v>
      </c>
      <c r="E1102">
        <v>2269.7511330000002</v>
      </c>
      <c r="F1102">
        <v>904.55</v>
      </c>
      <c r="G1102">
        <v>37.272888072101203</v>
      </c>
      <c r="H1102">
        <v>4.0996261517500798</v>
      </c>
      <c r="I1102">
        <v>30.487853455501099</v>
      </c>
      <c r="J1102">
        <v>-0.101688568931481</v>
      </c>
      <c r="K1102">
        <v>819.74371646310794</v>
      </c>
      <c r="L1102">
        <v>667.50421978294003</v>
      </c>
      <c r="M1102">
        <v>54.818568652059497</v>
      </c>
      <c r="N1102">
        <v>0.47072209134897802</v>
      </c>
      <c r="O1102">
        <v>25.266707202476301</v>
      </c>
      <c r="P1102">
        <v>86.485929285640594</v>
      </c>
      <c r="Q1102">
        <v>0.114781468702269</v>
      </c>
    </row>
    <row r="1103" spans="1:17" x14ac:dyDescent="0.3">
      <c r="A1103" t="s">
        <v>2361</v>
      </c>
      <c r="B1103" t="s">
        <v>2362</v>
      </c>
      <c r="C1103" t="s">
        <v>10309</v>
      </c>
      <c r="D1103" t="s">
        <v>294</v>
      </c>
      <c r="E1103">
        <v>2263.7435737000001</v>
      </c>
      <c r="F1103">
        <v>3551.65</v>
      </c>
      <c r="G1103">
        <v>1859.9012455940999</v>
      </c>
      <c r="H1103">
        <v>-11.7748685762813</v>
      </c>
      <c r="I1103">
        <v>238.59118065325299</v>
      </c>
      <c r="J1103">
        <v>-1.3638560141195699</v>
      </c>
      <c r="K1103">
        <v>3345.71358578946</v>
      </c>
      <c r="L1103">
        <v>1733.14347133923</v>
      </c>
      <c r="M1103">
        <v>42.3449563228099</v>
      </c>
      <c r="N1103">
        <v>0.30158220591607399</v>
      </c>
      <c r="O1103">
        <v>17.5509974237326</v>
      </c>
      <c r="P1103">
        <v>2001.5680473372699</v>
      </c>
    </row>
    <row r="1104" spans="1:17" x14ac:dyDescent="0.3">
      <c r="A1104" t="s">
        <v>2363</v>
      </c>
      <c r="B1104" t="s">
        <v>2364</v>
      </c>
      <c r="C1104" t="s">
        <v>10309</v>
      </c>
      <c r="D1104" t="s">
        <v>683</v>
      </c>
      <c r="E1104">
        <v>2262.9152190999998</v>
      </c>
      <c r="F1104">
        <v>569</v>
      </c>
      <c r="G1104">
        <v>-5.51498315845354</v>
      </c>
      <c r="H1104">
        <v>-1.5642433821680499</v>
      </c>
      <c r="I1104">
        <v>-7.0489504068953197</v>
      </c>
      <c r="J1104">
        <v>6.4937935087587801</v>
      </c>
      <c r="K1104">
        <v>555.59039142381198</v>
      </c>
      <c r="L1104">
        <v>538.35692445547295</v>
      </c>
      <c r="M1104">
        <v>64.754387270792805</v>
      </c>
      <c r="N1104">
        <v>0.77701247983228605</v>
      </c>
      <c r="O1104">
        <v>18.611599297012301</v>
      </c>
      <c r="P1104">
        <v>29.7457530498232</v>
      </c>
      <c r="Q1104">
        <v>0.10618703650999201</v>
      </c>
    </row>
    <row r="1105" spans="1:17" x14ac:dyDescent="0.3">
      <c r="A1105" t="s">
        <v>2365</v>
      </c>
      <c r="B1105" t="s">
        <v>2366</v>
      </c>
      <c r="C1105" t="s">
        <v>10309</v>
      </c>
      <c r="D1105" t="s">
        <v>564</v>
      </c>
      <c r="E1105">
        <v>2261.7363799999998</v>
      </c>
      <c r="F1105">
        <v>436.25</v>
      </c>
      <c r="G1105">
        <v>-45.372262182987498</v>
      </c>
      <c r="H1105">
        <v>-1.17163325730044</v>
      </c>
      <c r="I1105">
        <v>-20.1591229546205</v>
      </c>
      <c r="J1105">
        <v>2.4851592640963198</v>
      </c>
      <c r="K1105">
        <v>436.87870507480801</v>
      </c>
      <c r="L1105">
        <v>455.459283432169</v>
      </c>
      <c r="M1105">
        <v>54.498595261474598</v>
      </c>
      <c r="N1105">
        <v>0.638538936518394</v>
      </c>
      <c r="O1105">
        <v>29.134670487106</v>
      </c>
      <c r="P1105">
        <v>13.9033942558746</v>
      </c>
      <c r="Q1105">
        <v>1.9322258598715E-2</v>
      </c>
    </row>
    <row r="1106" spans="1:17" x14ac:dyDescent="0.3">
      <c r="A1106" t="s">
        <v>2367</v>
      </c>
      <c r="B1106" t="s">
        <v>2368</v>
      </c>
      <c r="C1106" t="s">
        <v>10309</v>
      </c>
      <c r="D1106" t="s">
        <v>139</v>
      </c>
      <c r="E1106">
        <v>2253.2579008889902</v>
      </c>
      <c r="F1106">
        <v>132.27000000000001</v>
      </c>
      <c r="G1106">
        <v>26.252154099101901</v>
      </c>
      <c r="H1106">
        <v>26.189657050206598</v>
      </c>
      <c r="I1106">
        <v>-10.7207771382707</v>
      </c>
      <c r="J1106">
        <v>33.100988779193202</v>
      </c>
      <c r="K1106">
        <v>110.823957460599</v>
      </c>
      <c r="L1106">
        <v>109.613927969093</v>
      </c>
      <c r="M1106">
        <v>78.981095035603502</v>
      </c>
      <c r="N1106">
        <v>3.0004533465054899</v>
      </c>
      <c r="O1106">
        <v>6.5245331518862804</v>
      </c>
      <c r="P1106">
        <v>64.310559006211193</v>
      </c>
      <c r="Q1106">
        <v>4.3544856244895E-2</v>
      </c>
    </row>
    <row r="1107" spans="1:17" x14ac:dyDescent="0.3">
      <c r="A1107" t="s">
        <v>2369</v>
      </c>
      <c r="B1107" t="s">
        <v>2370</v>
      </c>
      <c r="C1107" t="s">
        <v>10309</v>
      </c>
      <c r="D1107" t="s">
        <v>297</v>
      </c>
      <c r="E1107">
        <v>2244.3908472500002</v>
      </c>
      <c r="F1107">
        <v>1910.35</v>
      </c>
      <c r="G1107">
        <v>303.85899668546301</v>
      </c>
      <c r="H1107">
        <v>51.255750685370103</v>
      </c>
      <c r="I1107">
        <v>142.115309894468</v>
      </c>
      <c r="J1107">
        <v>21.131098973093799</v>
      </c>
      <c r="K1107">
        <v>1248.3052515096899</v>
      </c>
      <c r="L1107">
        <v>839.44022856251001</v>
      </c>
      <c r="M1107">
        <v>76.915190808641299</v>
      </c>
      <c r="N1107">
        <v>0.77468970145226801</v>
      </c>
      <c r="O1107">
        <v>2.3608239327871998</v>
      </c>
      <c r="P1107">
        <v>399.50320303307598</v>
      </c>
    </row>
    <row r="1108" spans="1:17" x14ac:dyDescent="0.3">
      <c r="A1108" t="s">
        <v>2371</v>
      </c>
      <c r="B1108" t="s">
        <v>2372</v>
      </c>
      <c r="C1108" t="s">
        <v>10301</v>
      </c>
      <c r="D1108" t="s">
        <v>253</v>
      </c>
      <c r="E1108">
        <v>2237.3511932199999</v>
      </c>
      <c r="F1108">
        <v>499.85</v>
      </c>
      <c r="G1108">
        <v>-47.068869991238103</v>
      </c>
      <c r="H1108">
        <v>-1.1123284158194</v>
      </c>
      <c r="I1108">
        <v>-21.459386607980999</v>
      </c>
      <c r="J1108">
        <v>0.83395241391643005</v>
      </c>
      <c r="K1108">
        <v>503.44869827167599</v>
      </c>
      <c r="L1108">
        <v>532.73534259113501</v>
      </c>
      <c r="M1108">
        <v>58.712765755287997</v>
      </c>
      <c r="N1108">
        <v>1.2571213058661399</v>
      </c>
      <c r="O1108">
        <v>29.048714614384199</v>
      </c>
      <c r="P1108">
        <v>10.0991189427312</v>
      </c>
    </row>
    <row r="1109" spans="1:17" x14ac:dyDescent="0.3">
      <c r="A1109" t="s">
        <v>2373</v>
      </c>
      <c r="B1109" t="s">
        <v>2374</v>
      </c>
      <c r="C1109" t="s">
        <v>10309</v>
      </c>
      <c r="D1109" t="s">
        <v>171</v>
      </c>
      <c r="E1109">
        <v>2233.4523749999998</v>
      </c>
      <c r="F1109">
        <v>2239.0500000000002</v>
      </c>
      <c r="G1109">
        <v>-10.2395607284219</v>
      </c>
      <c r="H1109">
        <v>10.8148904202731</v>
      </c>
      <c r="I1109">
        <v>6.0727535910735897</v>
      </c>
      <c r="J1109">
        <v>8.7270781986173898</v>
      </c>
      <c r="K1109">
        <v>2179.4647441601901</v>
      </c>
      <c r="L1109">
        <v>2084.8630313868698</v>
      </c>
      <c r="M1109">
        <v>53.7947171610843</v>
      </c>
      <c r="N1109">
        <v>0.52026391083902701</v>
      </c>
      <c r="O1109">
        <v>24.101739577052701</v>
      </c>
      <c r="P1109">
        <v>32.488165680473301</v>
      </c>
      <c r="Q1109">
        <v>0.13633372905804</v>
      </c>
    </row>
    <row r="1110" spans="1:17" x14ac:dyDescent="0.3">
      <c r="A1110" t="s">
        <v>2375</v>
      </c>
      <c r="B1110" t="s">
        <v>2376</v>
      </c>
      <c r="C1110" t="s">
        <v>10309</v>
      </c>
      <c r="D1110" t="s">
        <v>163</v>
      </c>
      <c r="E1110">
        <v>2230.5717</v>
      </c>
      <c r="F1110">
        <v>2100.35</v>
      </c>
      <c r="G1110">
        <v>339.53331294618698</v>
      </c>
      <c r="H1110">
        <v>-4.0724091999088996</v>
      </c>
      <c r="I1110">
        <v>81.834565217189606</v>
      </c>
      <c r="J1110">
        <v>5.1911824319668902</v>
      </c>
      <c r="K1110">
        <v>1865.3624042377801</v>
      </c>
      <c r="L1110">
        <v>1357.18393053974</v>
      </c>
      <c r="M1110">
        <v>65.784910120736797</v>
      </c>
      <c r="N1110">
        <v>0.70983610513079598</v>
      </c>
      <c r="O1110">
        <v>11.681386435594</v>
      </c>
      <c r="P1110">
        <v>408.55932203389801</v>
      </c>
      <c r="Q1110">
        <v>0.179249717756189</v>
      </c>
    </row>
    <row r="1111" spans="1:17" x14ac:dyDescent="0.3">
      <c r="A1111" t="s">
        <v>2377</v>
      </c>
      <c r="B1111" t="s">
        <v>2378</v>
      </c>
      <c r="C1111" t="s">
        <v>10309</v>
      </c>
      <c r="D1111" t="s">
        <v>46</v>
      </c>
      <c r="E1111">
        <v>2226.6986040000002</v>
      </c>
      <c r="F1111">
        <v>219.9</v>
      </c>
      <c r="G1111">
        <v>1275.29317872518</v>
      </c>
      <c r="H1111">
        <v>10.1124309197138</v>
      </c>
      <c r="I1111">
        <v>101.311938564489</v>
      </c>
      <c r="J1111">
        <v>13.300151526456901</v>
      </c>
      <c r="K1111">
        <v>186.30700048034001</v>
      </c>
      <c r="L1111">
        <v>126.21807991756</v>
      </c>
      <c r="M1111">
        <v>84.939902935258104</v>
      </c>
      <c r="N1111">
        <v>0.99445237058284597</v>
      </c>
      <c r="O1111">
        <v>4.7748976807639698</v>
      </c>
      <c r="P1111">
        <v>1366</v>
      </c>
    </row>
    <row r="1112" spans="1:17" x14ac:dyDescent="0.3">
      <c r="A1112" t="s">
        <v>2379</v>
      </c>
      <c r="B1112" t="s">
        <v>2380</v>
      </c>
      <c r="C1112" t="s">
        <v>10309</v>
      </c>
      <c r="D1112" t="s">
        <v>523</v>
      </c>
      <c r="E1112">
        <v>2225.5389928149998</v>
      </c>
      <c r="F1112">
        <v>242.65</v>
      </c>
      <c r="G1112">
        <v>-49.894399936832599</v>
      </c>
      <c r="H1112">
        <v>-8.6311198764685404</v>
      </c>
      <c r="I1112">
        <v>-22.550060792786301</v>
      </c>
      <c r="J1112">
        <v>-3.23658805514123</v>
      </c>
      <c r="K1112">
        <v>257.11406799068101</v>
      </c>
      <c r="L1112">
        <v>259.77393642698701</v>
      </c>
      <c r="M1112">
        <v>42.4408393254323</v>
      </c>
      <c r="N1112">
        <v>0.56222989957861202</v>
      </c>
      <c r="O1112">
        <v>30.9293220688233</v>
      </c>
      <c r="P1112">
        <v>13.9201877934272</v>
      </c>
      <c r="Q1112">
        <v>6.7593113147453004E-2</v>
      </c>
    </row>
    <row r="1113" spans="1:17" x14ac:dyDescent="0.3">
      <c r="A1113" t="s">
        <v>2381</v>
      </c>
      <c r="B1113" t="s">
        <v>2382</v>
      </c>
      <c r="C1113" t="s">
        <v>10309</v>
      </c>
      <c r="D1113" t="s">
        <v>222</v>
      </c>
      <c r="E1113">
        <v>2224.86</v>
      </c>
      <c r="F1113">
        <v>505.65</v>
      </c>
      <c r="G1113">
        <v>52.924400645791501</v>
      </c>
      <c r="H1113">
        <v>21.316277195416301</v>
      </c>
      <c r="I1113">
        <v>61.004627936019197</v>
      </c>
      <c r="J1113">
        <v>8.2501313522467594</v>
      </c>
      <c r="K1113">
        <v>429.217494361462</v>
      </c>
      <c r="L1113">
        <v>352.645947603867</v>
      </c>
      <c r="M1113">
        <v>75.273200787831598</v>
      </c>
      <c r="N1113">
        <v>1.60692128514015</v>
      </c>
      <c r="O1113">
        <v>3.1642440423217599</v>
      </c>
      <c r="P1113">
        <v>122.312596174983</v>
      </c>
      <c r="Q1113">
        <v>0.18660216826668499</v>
      </c>
    </row>
    <row r="1114" spans="1:17" x14ac:dyDescent="0.3">
      <c r="A1114" t="s">
        <v>2383</v>
      </c>
      <c r="B1114" t="s">
        <v>2384</v>
      </c>
      <c r="C1114" t="s">
        <v>10309</v>
      </c>
      <c r="D1114" t="s">
        <v>136</v>
      </c>
      <c r="E1114">
        <v>2219.4358216199998</v>
      </c>
      <c r="F1114">
        <v>150.30000000000001</v>
      </c>
      <c r="G1114">
        <v>41.2489651964027</v>
      </c>
      <c r="H1114">
        <v>21.308454131866</v>
      </c>
      <c r="I1114">
        <v>10.748267119725</v>
      </c>
      <c r="J1114">
        <v>5.9812667075721802</v>
      </c>
      <c r="K1114">
        <v>134.59283101910901</v>
      </c>
      <c r="L1114">
        <v>117.276098073005</v>
      </c>
      <c r="M1114">
        <v>51.941252208803398</v>
      </c>
      <c r="N1114">
        <v>0.97469028548155801</v>
      </c>
      <c r="O1114">
        <v>18.8955422488356</v>
      </c>
      <c r="P1114">
        <v>86.592178770949701</v>
      </c>
      <c r="Q1114">
        <v>0.168655698392497</v>
      </c>
    </row>
    <row r="1115" spans="1:17" x14ac:dyDescent="0.3">
      <c r="A1115" t="s">
        <v>2385</v>
      </c>
      <c r="B1115" t="s">
        <v>2386</v>
      </c>
      <c r="C1115" t="s">
        <v>10309</v>
      </c>
      <c r="D1115" t="s">
        <v>21</v>
      </c>
      <c r="E1115">
        <v>2211.08341896</v>
      </c>
      <c r="F1115">
        <v>243.36</v>
      </c>
      <c r="G1115">
        <v>-63.326839082386499</v>
      </c>
      <c r="H1115">
        <v>4.8565015571562098</v>
      </c>
      <c r="I1115">
        <v>-50.448638546058099</v>
      </c>
      <c r="J1115">
        <v>5.8141007025915403</v>
      </c>
      <c r="K1115">
        <v>238.53451515587099</v>
      </c>
      <c r="M1115">
        <v>67.1758292413422</v>
      </c>
      <c r="N1115">
        <v>2.3609835628935301</v>
      </c>
      <c r="O1115">
        <v>74.104207758053903</v>
      </c>
      <c r="P1115">
        <v>18.712195121951201</v>
      </c>
    </row>
    <row r="1116" spans="1:17" x14ac:dyDescent="0.3">
      <c r="A1116" t="s">
        <v>2387</v>
      </c>
      <c r="B1116" t="s">
        <v>2388</v>
      </c>
      <c r="C1116" t="s">
        <v>10309</v>
      </c>
      <c r="D1116" t="s">
        <v>726</v>
      </c>
      <c r="E1116">
        <v>2207.8337071299902</v>
      </c>
      <c r="F1116">
        <v>854.9</v>
      </c>
      <c r="G1116">
        <v>49.199261523334897</v>
      </c>
      <c r="H1116">
        <v>6.5124268807784897</v>
      </c>
      <c r="I1116">
        <v>-20.037367928714598</v>
      </c>
      <c r="J1116">
        <v>-0.85412234338572801</v>
      </c>
      <c r="K1116">
        <v>823.38473068263204</v>
      </c>
      <c r="L1116">
        <v>800.461046864031</v>
      </c>
      <c r="M1116">
        <v>61.655505042621698</v>
      </c>
      <c r="N1116">
        <v>1.1646953805276801</v>
      </c>
      <c r="O1116">
        <v>52.064568955433302</v>
      </c>
      <c r="P1116">
        <v>80.739957716701895</v>
      </c>
      <c r="Q1116">
        <v>0.189750335321106</v>
      </c>
    </row>
    <row r="1117" spans="1:17" x14ac:dyDescent="0.3">
      <c r="A1117" t="s">
        <v>2389</v>
      </c>
      <c r="B1117" t="s">
        <v>2390</v>
      </c>
      <c r="C1117" t="s">
        <v>10309</v>
      </c>
      <c r="D1117" t="s">
        <v>217</v>
      </c>
      <c r="E1117">
        <v>2205.0553051249999</v>
      </c>
      <c r="F1117">
        <v>584.95000000000005</v>
      </c>
      <c r="G1117">
        <v>8.7786802310348797</v>
      </c>
      <c r="H1117">
        <v>-6.0514958540085999</v>
      </c>
      <c r="I1117">
        <v>15.871473383870599</v>
      </c>
      <c r="J1117">
        <v>-1.5590326052865899</v>
      </c>
      <c r="K1117">
        <v>560.68980161319701</v>
      </c>
      <c r="L1117">
        <v>484.01494936561801</v>
      </c>
      <c r="M1117">
        <v>52.1827845134436</v>
      </c>
      <c r="N1117">
        <v>0.199077308790371</v>
      </c>
      <c r="O1117">
        <v>13.5823574664501</v>
      </c>
      <c r="P1117">
        <v>71.238290398126395</v>
      </c>
      <c r="Q1117">
        <v>0.13280917269735201</v>
      </c>
    </row>
    <row r="1118" spans="1:17" x14ac:dyDescent="0.3">
      <c r="A1118" t="s">
        <v>2391</v>
      </c>
      <c r="B1118" t="s">
        <v>2392</v>
      </c>
      <c r="C1118" t="s">
        <v>10309</v>
      </c>
      <c r="D1118" t="s">
        <v>80</v>
      </c>
      <c r="E1118">
        <v>2204.58182265</v>
      </c>
      <c r="F1118">
        <v>2923.5</v>
      </c>
      <c r="G1118">
        <v>-31.273144914460101</v>
      </c>
      <c r="H1118">
        <v>-11.8887646439817</v>
      </c>
      <c r="I1118">
        <v>-8.7192839118243892</v>
      </c>
      <c r="J1118">
        <v>0.80352597010094395</v>
      </c>
      <c r="K1118">
        <v>2852.2010395197199</v>
      </c>
      <c r="L1118">
        <v>2811.5402029146499</v>
      </c>
      <c r="M1118">
        <v>63.770497715518701</v>
      </c>
      <c r="N1118">
        <v>1.3698200288170499</v>
      </c>
      <c r="O1118">
        <v>10.0051308363263</v>
      </c>
      <c r="P1118">
        <v>24.634962590326701</v>
      </c>
      <c r="Q1118">
        <v>-0.15673198341892799</v>
      </c>
    </row>
    <row r="1119" spans="1:17" x14ac:dyDescent="0.3">
      <c r="A1119" t="s">
        <v>2393</v>
      </c>
      <c r="B1119" t="s">
        <v>2394</v>
      </c>
      <c r="C1119" t="s">
        <v>10309</v>
      </c>
      <c r="D1119" t="s">
        <v>246</v>
      </c>
      <c r="E1119">
        <v>2201.2961803200001</v>
      </c>
      <c r="F1119">
        <v>584.4</v>
      </c>
      <c r="G1119">
        <v>-5.7290362457762001</v>
      </c>
      <c r="H1119">
        <v>-9.5152419650531694</v>
      </c>
      <c r="I1119">
        <v>-17.371701779075298</v>
      </c>
      <c r="J1119">
        <v>2.67599326908383</v>
      </c>
      <c r="K1119">
        <v>610.03619167401496</v>
      </c>
      <c r="L1119">
        <v>564.48534768683396</v>
      </c>
      <c r="M1119">
        <v>41.985982485640399</v>
      </c>
      <c r="N1119">
        <v>0.73363228386490098</v>
      </c>
      <c r="O1119">
        <v>24.572210814510601</v>
      </c>
      <c r="P1119">
        <v>30.738255033557</v>
      </c>
      <c r="Q1119">
        <v>4.2599476970738001E-2</v>
      </c>
    </row>
    <row r="1120" spans="1:17" x14ac:dyDescent="0.3">
      <c r="A1120" t="s">
        <v>2395</v>
      </c>
      <c r="B1120" t="s">
        <v>2396</v>
      </c>
      <c r="C1120" t="s">
        <v>10309</v>
      </c>
      <c r="D1120" t="s">
        <v>564</v>
      </c>
      <c r="E1120">
        <v>2197.309792</v>
      </c>
      <c r="F1120">
        <v>1927.6</v>
      </c>
      <c r="G1120">
        <v>-16.951587291835899</v>
      </c>
      <c r="H1120">
        <v>-4.5374402887589502</v>
      </c>
      <c r="I1120">
        <v>-25.5326446620548</v>
      </c>
      <c r="J1120">
        <v>-1.0672122925197201</v>
      </c>
      <c r="K1120">
        <v>1861.91366581599</v>
      </c>
      <c r="L1120">
        <v>1800.9094919786901</v>
      </c>
      <c r="M1120">
        <v>76.021676286950097</v>
      </c>
      <c r="N1120">
        <v>0.75694606988812796</v>
      </c>
      <c r="O1120">
        <v>25.889707408175902</v>
      </c>
      <c r="P1120">
        <v>27.234323432343199</v>
      </c>
    </row>
    <row r="1121" spans="1:17" x14ac:dyDescent="0.3">
      <c r="A1121" t="s">
        <v>2397</v>
      </c>
      <c r="B1121" t="s">
        <v>2398</v>
      </c>
      <c r="C1121" t="s">
        <v>10309</v>
      </c>
      <c r="D1121" t="s">
        <v>294</v>
      </c>
      <c r="E1121">
        <v>2191.2691548160001</v>
      </c>
      <c r="F1121">
        <v>213.92</v>
      </c>
      <c r="G1121">
        <v>-27.990767265873199</v>
      </c>
      <c r="H1121">
        <v>-4.5246961769877299</v>
      </c>
      <c r="I1121">
        <v>-11.2294591030302</v>
      </c>
      <c r="J1121">
        <v>17.810326536632001</v>
      </c>
      <c r="O1121">
        <v>23.405946148092699</v>
      </c>
      <c r="P1121">
        <v>14.334580438268199</v>
      </c>
    </row>
    <row r="1122" spans="1:17" x14ac:dyDescent="0.3">
      <c r="A1122" t="s">
        <v>2399</v>
      </c>
      <c r="B1122" t="s">
        <v>2400</v>
      </c>
      <c r="C1122" t="s">
        <v>10309</v>
      </c>
      <c r="D1122" t="s">
        <v>402</v>
      </c>
      <c r="E1122">
        <v>2189.9739924999999</v>
      </c>
      <c r="F1122">
        <v>3670.45</v>
      </c>
      <c r="G1122">
        <v>193.085378048883</v>
      </c>
      <c r="H1122">
        <v>10.4653542059411</v>
      </c>
      <c r="I1122">
        <v>109.427890835863</v>
      </c>
      <c r="J1122">
        <v>-1.64921025156579</v>
      </c>
      <c r="K1122">
        <v>3274.5034922121299</v>
      </c>
      <c r="L1122">
        <v>2330.36734947988</v>
      </c>
      <c r="M1122">
        <v>49.031318113536699</v>
      </c>
      <c r="N1122">
        <v>1.7475611995906899</v>
      </c>
      <c r="O1122">
        <v>11.3010666267079</v>
      </c>
      <c r="P1122">
        <v>321.89080459770099</v>
      </c>
      <c r="Q1122">
        <v>0.13345893314288099</v>
      </c>
    </row>
    <row r="1123" spans="1:17" x14ac:dyDescent="0.3">
      <c r="A1123" t="s">
        <v>2401</v>
      </c>
      <c r="B1123" t="s">
        <v>2402</v>
      </c>
      <c r="C1123" t="s">
        <v>10309</v>
      </c>
      <c r="D1123" t="s">
        <v>940</v>
      </c>
      <c r="E1123">
        <v>2188.6964782499999</v>
      </c>
      <c r="F1123">
        <v>616.45000000000005</v>
      </c>
      <c r="G1123">
        <v>52.968607453602402</v>
      </c>
      <c r="H1123">
        <v>-6.31947931134874</v>
      </c>
      <c r="I1123">
        <v>87.969895542514706</v>
      </c>
      <c r="J1123">
        <v>8.0642812586174202</v>
      </c>
      <c r="K1123">
        <v>543.18051083876003</v>
      </c>
      <c r="L1123">
        <v>416.52944955801598</v>
      </c>
      <c r="M1123">
        <v>68.230281773589198</v>
      </c>
      <c r="N1123">
        <v>0.29505544451678101</v>
      </c>
      <c r="O1123">
        <v>10.9497931705734</v>
      </c>
      <c r="P1123">
        <v>141.650333202665</v>
      </c>
      <c r="Q1123">
        <v>0.15673435934001401</v>
      </c>
    </row>
    <row r="1124" spans="1:17" x14ac:dyDescent="0.3">
      <c r="A1124" t="s">
        <v>2403</v>
      </c>
      <c r="B1124" t="s">
        <v>2404</v>
      </c>
      <c r="C1124" t="s">
        <v>10309</v>
      </c>
      <c r="D1124" t="s">
        <v>412</v>
      </c>
      <c r="E1124">
        <v>2186.9416799999999</v>
      </c>
      <c r="F1124">
        <v>974</v>
      </c>
      <c r="G1124">
        <v>196.07272718241001</v>
      </c>
      <c r="H1124">
        <v>16.967171725374801</v>
      </c>
      <c r="I1124">
        <v>11.558837756732</v>
      </c>
      <c r="J1124">
        <v>1.9100250025322201</v>
      </c>
      <c r="K1124">
        <v>822.58224921578699</v>
      </c>
      <c r="L1124">
        <v>662.42592802327295</v>
      </c>
      <c r="M1124">
        <v>76.000741804341502</v>
      </c>
      <c r="N1124">
        <v>2.9329565960873798</v>
      </c>
      <c r="O1124">
        <v>3.18275154004106</v>
      </c>
      <c r="P1124">
        <v>243.98728589087</v>
      </c>
      <c r="Q1124">
        <v>0.17414510459996399</v>
      </c>
    </row>
    <row r="1125" spans="1:17" x14ac:dyDescent="0.3">
      <c r="A1125" t="s">
        <v>2405</v>
      </c>
      <c r="B1125" t="s">
        <v>2406</v>
      </c>
      <c r="C1125" t="s">
        <v>10309</v>
      </c>
      <c r="D1125" t="s">
        <v>737</v>
      </c>
      <c r="E1125">
        <v>2180.653534008</v>
      </c>
      <c r="F1125">
        <v>277.13</v>
      </c>
      <c r="G1125">
        <v>1.06357167500691</v>
      </c>
      <c r="H1125">
        <v>1.24435461990322</v>
      </c>
      <c r="I1125">
        <v>0.73038906187877295</v>
      </c>
      <c r="J1125">
        <v>-0.46951624847275503</v>
      </c>
      <c r="K1125">
        <v>268.14994870358402</v>
      </c>
      <c r="L1125">
        <v>248.599481049411</v>
      </c>
      <c r="M1125">
        <v>58.290846172297002</v>
      </c>
      <c r="N1125">
        <v>0.54090531365401395</v>
      </c>
      <c r="O1125">
        <v>2.0820553530833799</v>
      </c>
      <c r="P1125">
        <v>33.75</v>
      </c>
      <c r="Q1125">
        <v>3.2968413234804997E-2</v>
      </c>
    </row>
    <row r="1126" spans="1:17" x14ac:dyDescent="0.3">
      <c r="A1126" t="s">
        <v>2407</v>
      </c>
      <c r="B1126" t="s">
        <v>2408</v>
      </c>
      <c r="C1126" t="s">
        <v>10309</v>
      </c>
      <c r="D1126" t="s">
        <v>21</v>
      </c>
      <c r="E1126">
        <v>2179.26996237</v>
      </c>
      <c r="F1126">
        <v>334.35</v>
      </c>
      <c r="G1126">
        <v>-33.297279774469899</v>
      </c>
      <c r="H1126">
        <v>-0.14076456173764501</v>
      </c>
      <c r="I1126">
        <v>-45.797225568177701</v>
      </c>
      <c r="J1126">
        <v>-9.2720121430476199E-2</v>
      </c>
      <c r="K1126">
        <v>356.475807920845</v>
      </c>
      <c r="L1126">
        <v>369.39946676520998</v>
      </c>
      <c r="M1126">
        <v>39.212116856202101</v>
      </c>
      <c r="N1126">
        <v>0.98970629556580503</v>
      </c>
      <c r="O1126">
        <v>106.594885598923</v>
      </c>
      <c r="P1126">
        <v>39.866136791466197</v>
      </c>
      <c r="Q1126">
        <v>0.111868856171823</v>
      </c>
    </row>
    <row r="1127" spans="1:17" x14ac:dyDescent="0.3">
      <c r="A1127" t="s">
        <v>2409</v>
      </c>
      <c r="B1127" t="s">
        <v>2410</v>
      </c>
      <c r="C1127" t="s">
        <v>10309</v>
      </c>
      <c r="D1127" t="s">
        <v>46</v>
      </c>
      <c r="E1127">
        <v>2172.7242000000001</v>
      </c>
      <c r="F1127">
        <v>186.75</v>
      </c>
      <c r="G1127">
        <v>322.90863036619697</v>
      </c>
      <c r="H1127">
        <v>15.0885423052211</v>
      </c>
      <c r="I1127">
        <v>87.210762316513197</v>
      </c>
      <c r="J1127">
        <v>0.80692313322860598</v>
      </c>
      <c r="K1127">
        <v>163.180676366417</v>
      </c>
      <c r="L1127">
        <v>115.578370599525</v>
      </c>
      <c r="M1127">
        <v>63.715838461007898</v>
      </c>
      <c r="N1127">
        <v>1.2172632621261601</v>
      </c>
      <c r="O1127">
        <v>9.2369477911646598</v>
      </c>
      <c r="P1127">
        <v>364.55223880596998</v>
      </c>
      <c r="Q1127">
        <v>0.206730497783888</v>
      </c>
    </row>
    <row r="1128" spans="1:17" x14ac:dyDescent="0.3">
      <c r="A1128" t="s">
        <v>2411</v>
      </c>
      <c r="B1128" t="s">
        <v>2412</v>
      </c>
      <c r="C1128" t="s">
        <v>10309</v>
      </c>
      <c r="D1128" t="s">
        <v>139</v>
      </c>
      <c r="E1128">
        <v>2170.4987052629999</v>
      </c>
      <c r="F1128">
        <v>271.52999999999997</v>
      </c>
      <c r="G1128">
        <v>498.72302430559103</v>
      </c>
      <c r="H1128">
        <v>21.671247646315699</v>
      </c>
      <c r="I1128">
        <v>54.968655900777797</v>
      </c>
      <c r="J1128">
        <v>1.4579787795405801</v>
      </c>
      <c r="K1128">
        <v>221.35790257207199</v>
      </c>
      <c r="L1128">
        <v>151.20184085175899</v>
      </c>
      <c r="M1128">
        <v>58.035068209925697</v>
      </c>
      <c r="N1128">
        <v>1.01423503079815</v>
      </c>
      <c r="O1128">
        <v>9.7484624166758795</v>
      </c>
      <c r="P1128">
        <v>543.43601895734503</v>
      </c>
      <c r="Q1128">
        <v>0.162662281056104</v>
      </c>
    </row>
    <row r="1129" spans="1:17" x14ac:dyDescent="0.3">
      <c r="A1129" t="s">
        <v>2413</v>
      </c>
      <c r="B1129" t="s">
        <v>2414</v>
      </c>
      <c r="C1129" t="s">
        <v>10309</v>
      </c>
      <c r="D1129" t="s">
        <v>193</v>
      </c>
      <c r="E1129">
        <v>2165.1148612500001</v>
      </c>
      <c r="F1129">
        <v>350.75</v>
      </c>
      <c r="G1129">
        <v>38.527889916342701</v>
      </c>
      <c r="H1129">
        <v>-2.9423117719003602</v>
      </c>
      <c r="I1129">
        <v>9.0488450881038602</v>
      </c>
      <c r="J1129">
        <v>1.1146219405975799</v>
      </c>
      <c r="K1129">
        <v>343.99767989737597</v>
      </c>
      <c r="L1129">
        <v>293.15954095520402</v>
      </c>
      <c r="M1129">
        <v>44.690505133944001</v>
      </c>
      <c r="N1129">
        <v>0.40022723452762898</v>
      </c>
      <c r="O1129">
        <v>12.843905915894499</v>
      </c>
      <c r="P1129">
        <v>91.865871670039894</v>
      </c>
      <c r="Q1129">
        <v>0.160085287646379</v>
      </c>
    </row>
    <row r="1130" spans="1:17" x14ac:dyDescent="0.3">
      <c r="A1130" t="s">
        <v>2415</v>
      </c>
      <c r="B1130" t="s">
        <v>2416</v>
      </c>
      <c r="C1130" t="s">
        <v>10309</v>
      </c>
      <c r="D1130" t="s">
        <v>564</v>
      </c>
      <c r="E1130">
        <v>2162.8762897500001</v>
      </c>
      <c r="F1130">
        <v>702.35</v>
      </c>
      <c r="G1130">
        <v>9.3984042196979907</v>
      </c>
      <c r="H1130">
        <v>6.7478654552851696</v>
      </c>
      <c r="I1130">
        <v>34.077891527126603</v>
      </c>
      <c r="J1130">
        <v>13.779646490014001</v>
      </c>
      <c r="K1130">
        <v>612.00347432870205</v>
      </c>
      <c r="L1130">
        <v>539.71696369440804</v>
      </c>
      <c r="M1130">
        <v>75.681070344977101</v>
      </c>
      <c r="N1130">
        <v>1.41800627178628</v>
      </c>
      <c r="O1130">
        <v>2.1855200398661601</v>
      </c>
      <c r="P1130">
        <v>74.496894409937894</v>
      </c>
      <c r="Q1130">
        <v>-9.9309796234369994E-3</v>
      </c>
    </row>
    <row r="1131" spans="1:17" x14ac:dyDescent="0.3">
      <c r="A1131" t="s">
        <v>2417</v>
      </c>
      <c r="B1131" t="s">
        <v>2418</v>
      </c>
      <c r="C1131" t="s">
        <v>10309</v>
      </c>
      <c r="D1131" t="s">
        <v>124</v>
      </c>
      <c r="E1131">
        <v>2160.4728315799998</v>
      </c>
      <c r="F1131">
        <v>132.65</v>
      </c>
      <c r="G1131">
        <v>164.82818127286501</v>
      </c>
      <c r="H1131">
        <v>17.991440918569701</v>
      </c>
      <c r="I1131">
        <v>-50.882504106832897</v>
      </c>
      <c r="J1131">
        <v>6.8026622694978904</v>
      </c>
      <c r="K1131">
        <v>122.49049820717001</v>
      </c>
      <c r="L1131">
        <v>126.09964390969699</v>
      </c>
      <c r="M1131">
        <v>66.628894315614502</v>
      </c>
      <c r="N1131">
        <v>1.2623868448468401</v>
      </c>
      <c r="O1131">
        <v>106.860158311345</v>
      </c>
      <c r="P1131">
        <v>207.77262180974401</v>
      </c>
    </row>
    <row r="1132" spans="1:17" x14ac:dyDescent="0.3">
      <c r="A1132" t="s">
        <v>2419</v>
      </c>
      <c r="B1132" t="s">
        <v>2420</v>
      </c>
      <c r="C1132" t="s">
        <v>10309</v>
      </c>
      <c r="D1132" t="s">
        <v>178</v>
      </c>
      <c r="E1132">
        <v>2156.295024994</v>
      </c>
      <c r="F1132">
        <v>192.17</v>
      </c>
      <c r="G1132">
        <v>43.2295341359983</v>
      </c>
      <c r="H1132">
        <v>15.086034856913599</v>
      </c>
      <c r="I1132">
        <v>10.445236495855299</v>
      </c>
      <c r="J1132">
        <v>7.7585562469561298</v>
      </c>
      <c r="K1132">
        <v>159.09174317897299</v>
      </c>
      <c r="L1132">
        <v>142.506925752087</v>
      </c>
      <c r="M1132">
        <v>73.121514722277993</v>
      </c>
      <c r="N1132">
        <v>1.7749443201962001</v>
      </c>
      <c r="O1132">
        <v>3.0337721808815199</v>
      </c>
      <c r="P1132">
        <v>77.360406091370507</v>
      </c>
      <c r="Q1132">
        <v>5.0178222584373003E-2</v>
      </c>
    </row>
    <row r="1133" spans="1:17" x14ac:dyDescent="0.3">
      <c r="A1133" t="s">
        <v>2421</v>
      </c>
      <c r="B1133" t="s">
        <v>2422</v>
      </c>
      <c r="C1133" t="s">
        <v>10309</v>
      </c>
      <c r="D1133" t="s">
        <v>139</v>
      </c>
      <c r="E1133">
        <v>2152.0980204000002</v>
      </c>
      <c r="F1133">
        <v>124.1</v>
      </c>
      <c r="G1133">
        <v>289.50894675870802</v>
      </c>
      <c r="H1133">
        <v>-1.41224642259418</v>
      </c>
      <c r="I1133">
        <v>37.769112082759598</v>
      </c>
      <c r="J1133">
        <v>-8.4581727318672506</v>
      </c>
      <c r="K1133">
        <v>120.906134323896</v>
      </c>
      <c r="L1133">
        <v>94.827924912694101</v>
      </c>
      <c r="M1133">
        <v>53.036487378189797</v>
      </c>
      <c r="N1133">
        <v>1.19840042032224</v>
      </c>
      <c r="O1133">
        <v>10.9427880741337</v>
      </c>
      <c r="P1133">
        <v>326.97402373989303</v>
      </c>
    </row>
    <row r="1134" spans="1:17" x14ac:dyDescent="0.3">
      <c r="A1134" t="s">
        <v>2423</v>
      </c>
      <c r="B1134" t="s">
        <v>2424</v>
      </c>
      <c r="C1134" t="s">
        <v>10309</v>
      </c>
      <c r="D1134" t="s">
        <v>80</v>
      </c>
      <c r="E1134">
        <v>2151.7361702200001</v>
      </c>
      <c r="F1134">
        <v>247.87</v>
      </c>
      <c r="G1134">
        <v>8.6562179741204694</v>
      </c>
      <c r="H1134">
        <v>0.18580434056049899</v>
      </c>
      <c r="I1134">
        <v>-3.8394447952798698</v>
      </c>
      <c r="J1134">
        <v>7.9436086933150998</v>
      </c>
      <c r="K1134">
        <v>239.513554018881</v>
      </c>
      <c r="L1134">
        <v>226.18000514863201</v>
      </c>
      <c r="M1134">
        <v>71.264455748216093</v>
      </c>
      <c r="N1134">
        <v>0.73926318533984803</v>
      </c>
      <c r="O1134">
        <v>10.743534917497</v>
      </c>
      <c r="P1134">
        <v>42.7822580645161</v>
      </c>
      <c r="Q1134">
        <v>-5.9538645771061001E-2</v>
      </c>
    </row>
    <row r="1135" spans="1:17" x14ac:dyDescent="0.3">
      <c r="A1135" t="s">
        <v>2425</v>
      </c>
      <c r="B1135" t="s">
        <v>2426</v>
      </c>
      <c r="C1135" t="s">
        <v>10309</v>
      </c>
      <c r="D1135" t="s">
        <v>473</v>
      </c>
      <c r="E1135">
        <v>2151.1703888000002</v>
      </c>
      <c r="F1135">
        <v>257.2</v>
      </c>
      <c r="G1135">
        <v>-5.7472482462656096</v>
      </c>
      <c r="H1135">
        <v>-5.8171639514868803</v>
      </c>
      <c r="I1135">
        <v>-7.12652694946767</v>
      </c>
      <c r="J1135">
        <v>-4.2761719250773904</v>
      </c>
      <c r="K1135">
        <v>261.11556107659402</v>
      </c>
      <c r="L1135">
        <v>238.14607153765601</v>
      </c>
      <c r="M1135">
        <v>31.0012701325814</v>
      </c>
      <c r="N1135">
        <v>0.93012109014163002</v>
      </c>
      <c r="O1135">
        <v>20.3343701399689</v>
      </c>
      <c r="P1135">
        <v>42.453613957352502</v>
      </c>
      <c r="Q1135">
        <v>0.124923417353784</v>
      </c>
    </row>
    <row r="1136" spans="1:17" x14ac:dyDescent="0.3">
      <c r="A1136" t="s">
        <v>2427</v>
      </c>
      <c r="B1136" t="s">
        <v>2428</v>
      </c>
      <c r="C1136" t="s">
        <v>10309</v>
      </c>
      <c r="D1136" t="s">
        <v>130</v>
      </c>
      <c r="E1136">
        <v>2145.6720230820001</v>
      </c>
      <c r="F1136">
        <v>136.74</v>
      </c>
      <c r="G1136">
        <v>-29.2005408158211</v>
      </c>
      <c r="H1136">
        <v>8.1108315427069098</v>
      </c>
      <c r="I1136">
        <v>-31.905998886659301</v>
      </c>
      <c r="J1136">
        <v>6.6826055008329801</v>
      </c>
      <c r="K1136">
        <v>132.03524214326799</v>
      </c>
      <c r="L1136">
        <v>142.41092040556799</v>
      </c>
      <c r="M1136">
        <v>60.4934199381224</v>
      </c>
      <c r="N1136">
        <v>1.0164556482550999</v>
      </c>
      <c r="O1136">
        <v>41.875091414362998</v>
      </c>
      <c r="P1136">
        <v>13.95</v>
      </c>
    </row>
    <row r="1137" spans="1:17" x14ac:dyDescent="0.3">
      <c r="A1137" t="s">
        <v>2429</v>
      </c>
      <c r="B1137" t="s">
        <v>2430</v>
      </c>
      <c r="C1137" t="s">
        <v>10309</v>
      </c>
      <c r="D1137" t="s">
        <v>193</v>
      </c>
      <c r="E1137">
        <v>2132.132524695</v>
      </c>
      <c r="F1137">
        <v>1310.85</v>
      </c>
      <c r="G1137">
        <v>69.081289358824705</v>
      </c>
      <c r="H1137">
        <v>49.622031660768499</v>
      </c>
      <c r="I1137">
        <v>56.062779335505397</v>
      </c>
      <c r="J1137">
        <v>35.153363136150702</v>
      </c>
      <c r="K1137">
        <v>962.19762270720503</v>
      </c>
      <c r="L1137">
        <v>831.90787299871204</v>
      </c>
      <c r="M1137">
        <v>73.457260615722205</v>
      </c>
      <c r="N1137">
        <v>4.4099522908634601</v>
      </c>
      <c r="O1137">
        <v>16.6418735934698</v>
      </c>
      <c r="P1137">
        <v>107.741679873217</v>
      </c>
      <c r="Q1137">
        <v>0.125857522341523</v>
      </c>
    </row>
    <row r="1138" spans="1:17" x14ac:dyDescent="0.3">
      <c r="A1138" t="s">
        <v>2431</v>
      </c>
      <c r="B1138" t="s">
        <v>2432</v>
      </c>
      <c r="C1138" t="s">
        <v>10309</v>
      </c>
      <c r="D1138" t="s">
        <v>124</v>
      </c>
      <c r="E1138">
        <v>2125.1279</v>
      </c>
      <c r="F1138">
        <v>380.2</v>
      </c>
      <c r="G1138">
        <v>-62.233538814723602</v>
      </c>
      <c r="H1138">
        <v>3.5409589793894298</v>
      </c>
      <c r="I1138">
        <v>-30.053295337845601</v>
      </c>
      <c r="J1138">
        <v>-2.4332229626133501</v>
      </c>
      <c r="K1138">
        <v>397.35186457810801</v>
      </c>
      <c r="L1138">
        <v>434.73166712163601</v>
      </c>
      <c r="M1138">
        <v>39.133037445608203</v>
      </c>
      <c r="N1138">
        <v>0.46243184045969898</v>
      </c>
      <c r="O1138">
        <v>57.811678064176697</v>
      </c>
      <c r="P1138">
        <v>16.984615384615299</v>
      </c>
      <c r="Q1138">
        <v>0.26606793744504698</v>
      </c>
    </row>
    <row r="1139" spans="1:17" x14ac:dyDescent="0.3">
      <c r="A1139" t="s">
        <v>2433</v>
      </c>
      <c r="B1139" t="s">
        <v>2434</v>
      </c>
      <c r="C1139" t="s">
        <v>10309</v>
      </c>
      <c r="D1139" t="s">
        <v>258</v>
      </c>
      <c r="E1139">
        <v>2122.6440707520001</v>
      </c>
      <c r="F1139">
        <v>108.86</v>
      </c>
      <c r="G1139">
        <v>-42.4931169319077</v>
      </c>
      <c r="H1139">
        <v>-2.74338918610627</v>
      </c>
      <c r="I1139">
        <v>-10.067741009963299</v>
      </c>
      <c r="J1139">
        <v>-3.9577296793557202</v>
      </c>
      <c r="K1139">
        <v>112.969400494545</v>
      </c>
      <c r="L1139">
        <v>113.33125359322899</v>
      </c>
      <c r="M1139">
        <v>41.252797007303897</v>
      </c>
      <c r="N1139">
        <v>0.49275302620470102</v>
      </c>
      <c r="O1139">
        <v>43.303325372037399</v>
      </c>
      <c r="P1139">
        <v>25.907934304880801</v>
      </c>
      <c r="Q1139">
        <v>0.18176369611226101</v>
      </c>
    </row>
    <row r="1140" spans="1:17" x14ac:dyDescent="0.3">
      <c r="A1140" t="s">
        <v>2435</v>
      </c>
      <c r="B1140" t="s">
        <v>2436</v>
      </c>
      <c r="C1140" t="s">
        <v>10309</v>
      </c>
      <c r="D1140" t="s">
        <v>294</v>
      </c>
      <c r="E1140">
        <v>2119.5307552300001</v>
      </c>
      <c r="F1140">
        <v>1365.7</v>
      </c>
      <c r="G1140">
        <v>-32.653831432968602</v>
      </c>
      <c r="H1140">
        <v>2.9924224705914502</v>
      </c>
      <c r="I1140">
        <v>-12.100025013238501</v>
      </c>
      <c r="J1140">
        <v>2.4455671795062401</v>
      </c>
      <c r="K1140">
        <v>1289.8813461355801</v>
      </c>
      <c r="L1140">
        <v>1312.01327635399</v>
      </c>
      <c r="M1140">
        <v>70.302056431024894</v>
      </c>
      <c r="N1140">
        <v>0.77770523924873103</v>
      </c>
      <c r="O1140">
        <v>11.5654975470454</v>
      </c>
      <c r="P1140">
        <v>19.181429444105</v>
      </c>
      <c r="Q1140">
        <v>1.1957141348338999E-2</v>
      </c>
    </row>
    <row r="1141" spans="1:17" x14ac:dyDescent="0.3">
      <c r="A1141" t="s">
        <v>2437</v>
      </c>
      <c r="B1141" t="s">
        <v>2438</v>
      </c>
      <c r="C1141" t="s">
        <v>10309</v>
      </c>
      <c r="D1141" t="s">
        <v>628</v>
      </c>
      <c r="E1141">
        <v>2119.1226611400002</v>
      </c>
      <c r="F1141">
        <v>425.3</v>
      </c>
      <c r="G1141">
        <v>3.0253370235883899</v>
      </c>
      <c r="H1141">
        <v>1.14547195275486</v>
      </c>
      <c r="I1141">
        <v>-25.690859259859</v>
      </c>
      <c r="J1141">
        <v>5.8541423687222602</v>
      </c>
      <c r="K1141">
        <v>409.73865684701002</v>
      </c>
      <c r="L1141">
        <v>400.64038974346698</v>
      </c>
      <c r="M1141">
        <v>58.384948154390202</v>
      </c>
      <c r="N1141">
        <v>1.7515984278793799</v>
      </c>
      <c r="O1141">
        <v>48.118974841288498</v>
      </c>
      <c r="P1141">
        <v>55.3607305936073</v>
      </c>
      <c r="Q1141">
        <v>0.108987038145673</v>
      </c>
    </row>
    <row r="1142" spans="1:17" x14ac:dyDescent="0.3">
      <c r="A1142" t="s">
        <v>2439</v>
      </c>
      <c r="B1142" t="s">
        <v>2440</v>
      </c>
      <c r="C1142" t="s">
        <v>10309</v>
      </c>
      <c r="D1142" t="s">
        <v>1647</v>
      </c>
      <c r="E1142">
        <v>2119.1034323200001</v>
      </c>
      <c r="F1142">
        <v>201.94</v>
      </c>
      <c r="G1142">
        <v>-44.123755876882399</v>
      </c>
      <c r="H1142">
        <v>-2.3676749003919801</v>
      </c>
      <c r="I1142">
        <v>-25.3336156925848</v>
      </c>
      <c r="J1142">
        <v>1.74987059719518</v>
      </c>
      <c r="K1142">
        <v>198.450619234176</v>
      </c>
      <c r="L1142">
        <v>219.74406847438601</v>
      </c>
      <c r="M1142">
        <v>63.279018559481599</v>
      </c>
      <c r="N1142">
        <v>1.2920773869330999</v>
      </c>
      <c r="O1142">
        <v>49.524611270674399</v>
      </c>
      <c r="P1142">
        <v>10.349726775956199</v>
      </c>
      <c r="Q1142">
        <v>0.15143233846294199</v>
      </c>
    </row>
    <row r="1143" spans="1:17" x14ac:dyDescent="0.3">
      <c r="A1143" t="s">
        <v>2441</v>
      </c>
      <c r="B1143" t="s">
        <v>2442</v>
      </c>
      <c r="C1143" t="s">
        <v>10309</v>
      </c>
      <c r="D1143" t="s">
        <v>364</v>
      </c>
      <c r="E1143">
        <v>2113.156213875</v>
      </c>
      <c r="F1143">
        <v>885.15</v>
      </c>
      <c r="G1143">
        <v>-31.8713147080928</v>
      </c>
      <c r="H1143">
        <v>2.5106760558684802</v>
      </c>
      <c r="I1143">
        <v>-33.446775219952599</v>
      </c>
      <c r="J1143">
        <v>-0.718677008664799</v>
      </c>
      <c r="K1143">
        <v>884.82702815762195</v>
      </c>
      <c r="L1143">
        <v>925.91595497599303</v>
      </c>
      <c r="M1143">
        <v>53.265331286632197</v>
      </c>
      <c r="N1143">
        <v>4.7579893392078096</v>
      </c>
      <c r="O1143">
        <v>63.814042817601504</v>
      </c>
      <c r="P1143">
        <v>18.541582965046199</v>
      </c>
      <c r="Q1143">
        <v>1.2952615432188E-2</v>
      </c>
    </row>
    <row r="1144" spans="1:17" x14ac:dyDescent="0.3">
      <c r="A1144" t="s">
        <v>2443</v>
      </c>
      <c r="B1144" t="s">
        <v>2444</v>
      </c>
      <c r="C1144" t="s">
        <v>10309</v>
      </c>
      <c r="D1144" t="s">
        <v>24</v>
      </c>
      <c r="E1144">
        <v>2109.0113862500002</v>
      </c>
      <c r="F1144">
        <v>198.5</v>
      </c>
      <c r="G1144">
        <v>-19.998448723454</v>
      </c>
      <c r="H1144">
        <v>11.273457175079701</v>
      </c>
      <c r="I1144">
        <v>-9.5910845240074192</v>
      </c>
      <c r="J1144">
        <v>4.4285871468395497</v>
      </c>
      <c r="K1144">
        <v>191.85553230427999</v>
      </c>
      <c r="L1144">
        <v>181.37523390589001</v>
      </c>
      <c r="M1144">
        <v>58.188612598015801</v>
      </c>
      <c r="N1144">
        <v>1.2259869694762999</v>
      </c>
      <c r="O1144">
        <v>9.6725440806045295</v>
      </c>
      <c r="P1144">
        <v>39.494026704146101</v>
      </c>
      <c r="Q1144">
        <v>2.8127734854440999E-2</v>
      </c>
    </row>
    <row r="1145" spans="1:17" x14ac:dyDescent="0.3">
      <c r="A1145" t="s">
        <v>2445</v>
      </c>
      <c r="B1145" t="s">
        <v>2446</v>
      </c>
      <c r="C1145" t="s">
        <v>10309</v>
      </c>
      <c r="D1145" t="s">
        <v>113</v>
      </c>
      <c r="E1145">
        <v>2108.7405549999999</v>
      </c>
      <c r="F1145">
        <v>95</v>
      </c>
      <c r="G1145">
        <v>85.771962427305695</v>
      </c>
      <c r="H1145">
        <v>-3.8452535978839899</v>
      </c>
      <c r="I1145">
        <v>29.339428149066102</v>
      </c>
      <c r="J1145">
        <v>3.2541077548956001</v>
      </c>
      <c r="K1145">
        <v>91.658822857430494</v>
      </c>
      <c r="L1145">
        <v>73.9110908863925</v>
      </c>
      <c r="M1145">
        <v>58.846272081583102</v>
      </c>
      <c r="N1145">
        <v>1.1287123709753299</v>
      </c>
      <c r="O1145">
        <v>13.578947368421</v>
      </c>
      <c r="P1145">
        <v>146.05024605024599</v>
      </c>
      <c r="Q1145">
        <v>6.8010997442428001E-2</v>
      </c>
    </row>
    <row r="1146" spans="1:17" x14ac:dyDescent="0.3">
      <c r="A1146" t="s">
        <v>2447</v>
      </c>
      <c r="B1146" t="s">
        <v>2448</v>
      </c>
      <c r="C1146" t="s">
        <v>10309</v>
      </c>
      <c r="D1146" t="s">
        <v>1292</v>
      </c>
      <c r="E1146">
        <v>2106.6567000250002</v>
      </c>
      <c r="F1146">
        <v>742.75</v>
      </c>
      <c r="G1146">
        <v>90.320658172416302</v>
      </c>
      <c r="H1146">
        <v>-10.4498300937755</v>
      </c>
      <c r="I1146">
        <v>28.459289599043299</v>
      </c>
      <c r="J1146">
        <v>-3.5559258838890901</v>
      </c>
      <c r="K1146">
        <v>674.79390612090299</v>
      </c>
      <c r="L1146">
        <v>534.40257363580395</v>
      </c>
      <c r="M1146">
        <v>45.9166585038882</v>
      </c>
      <c r="N1146">
        <v>0.33074965260288097</v>
      </c>
      <c r="O1146">
        <v>21.440592393133599</v>
      </c>
      <c r="P1146">
        <v>137.79414118777001</v>
      </c>
      <c r="Q1146">
        <v>6.4053144672637993E-2</v>
      </c>
    </row>
    <row r="1147" spans="1:17" x14ac:dyDescent="0.3">
      <c r="A1147" t="s">
        <v>1693</v>
      </c>
      <c r="B1147" t="s">
        <v>2449</v>
      </c>
      <c r="C1147" t="s">
        <v>10309</v>
      </c>
      <c r="D1147" t="s">
        <v>1695</v>
      </c>
      <c r="E1147">
        <v>2091.9342556299998</v>
      </c>
      <c r="F1147">
        <v>41.66</v>
      </c>
      <c r="G1147">
        <v>-16.4580981433879</v>
      </c>
      <c r="H1147">
        <v>-4.6367597111250998</v>
      </c>
      <c r="I1147">
        <v>10.9307610398631</v>
      </c>
      <c r="J1147">
        <v>8.0205816986944001</v>
      </c>
      <c r="K1147">
        <v>38.375518514074699</v>
      </c>
      <c r="L1147">
        <v>35.0714314488444</v>
      </c>
      <c r="M1147">
        <v>49.333103027404697</v>
      </c>
      <c r="N1147">
        <v>1.0230190535360399</v>
      </c>
      <c r="O1147">
        <v>10.297647623619699</v>
      </c>
      <c r="P1147">
        <v>53.4438305709023</v>
      </c>
      <c r="Q1147">
        <v>7.0291434656782004E-2</v>
      </c>
    </row>
    <row r="1148" spans="1:17" x14ac:dyDescent="0.3">
      <c r="A1148" t="s">
        <v>2450</v>
      </c>
      <c r="B1148" t="s">
        <v>2451</v>
      </c>
      <c r="C1148" t="s">
        <v>10309</v>
      </c>
      <c r="D1148" t="s">
        <v>18</v>
      </c>
      <c r="E1148">
        <v>2088.9334807680002</v>
      </c>
      <c r="F1148">
        <v>213.44</v>
      </c>
      <c r="G1148">
        <v>-59.002451252913097</v>
      </c>
      <c r="H1148">
        <v>0.66321711838734698</v>
      </c>
      <c r="I1148">
        <v>-27.304019614061701</v>
      </c>
      <c r="J1148">
        <v>1.53368207552895</v>
      </c>
      <c r="K1148">
        <v>211.56995885243899</v>
      </c>
      <c r="M1148">
        <v>53.390182143011103</v>
      </c>
      <c r="N1148">
        <v>1.18229847788873</v>
      </c>
      <c r="O1148">
        <v>61.192841079460202</v>
      </c>
      <c r="P1148">
        <v>16.985475472732201</v>
      </c>
    </row>
    <row r="1149" spans="1:17" x14ac:dyDescent="0.3">
      <c r="A1149" t="s">
        <v>2452</v>
      </c>
      <c r="B1149" t="s">
        <v>2453</v>
      </c>
      <c r="C1149" t="s">
        <v>10309</v>
      </c>
      <c r="D1149" t="s">
        <v>1520</v>
      </c>
      <c r="E1149">
        <v>2081.8583377199998</v>
      </c>
      <c r="F1149">
        <v>153.84</v>
      </c>
      <c r="G1149">
        <v>62.121469928382197</v>
      </c>
      <c r="H1149">
        <v>5.2427383227484903</v>
      </c>
      <c r="I1149">
        <v>2.7424399831755299</v>
      </c>
      <c r="J1149">
        <v>12.692240596418999</v>
      </c>
      <c r="K1149">
        <v>116.20895708837701</v>
      </c>
      <c r="L1149">
        <v>110.736157837699</v>
      </c>
      <c r="M1149">
        <v>88.255247715567094</v>
      </c>
      <c r="N1149">
        <v>1.8209085836840599</v>
      </c>
      <c r="O1149">
        <v>0.62402496099844795</v>
      </c>
      <c r="P1149">
        <v>96.099426386233205</v>
      </c>
      <c r="Q1149">
        <v>5.9081101299186999E-2</v>
      </c>
    </row>
    <row r="1150" spans="1:17" x14ac:dyDescent="0.3">
      <c r="A1150" t="s">
        <v>2454</v>
      </c>
      <c r="B1150" t="s">
        <v>2455</v>
      </c>
      <c r="C1150" t="s">
        <v>10309</v>
      </c>
      <c r="D1150" t="s">
        <v>2456</v>
      </c>
      <c r="E1150">
        <v>2072.0397640849901</v>
      </c>
      <c r="F1150">
        <v>1918.45</v>
      </c>
      <c r="G1150">
        <v>309.13571068777497</v>
      </c>
      <c r="H1150">
        <v>-0.92017490039198901</v>
      </c>
      <c r="I1150">
        <v>8.6254008011336492</v>
      </c>
      <c r="J1150">
        <v>4.5953257568425796</v>
      </c>
      <c r="K1150">
        <v>1880.3298331886199</v>
      </c>
      <c r="L1150">
        <v>1397.29522296865</v>
      </c>
      <c r="M1150">
        <v>45.092777076318299</v>
      </c>
      <c r="N1150">
        <v>0.60870110630191798</v>
      </c>
      <c r="O1150">
        <v>17.8034350647658</v>
      </c>
      <c r="P1150">
        <v>444.62739531582599</v>
      </c>
      <c r="Q1150">
        <v>0.25544047483666399</v>
      </c>
    </row>
    <row r="1151" spans="1:17" x14ac:dyDescent="0.3">
      <c r="A1151" t="s">
        <v>2457</v>
      </c>
      <c r="B1151" t="s">
        <v>2458</v>
      </c>
      <c r="C1151" t="s">
        <v>10309</v>
      </c>
      <c r="D1151" t="s">
        <v>304</v>
      </c>
      <c r="E1151">
        <v>2069.4628424749999</v>
      </c>
      <c r="F1151">
        <v>330.05</v>
      </c>
      <c r="G1151">
        <v>12.0163383007212</v>
      </c>
      <c r="H1151">
        <v>-6.3483229121740097</v>
      </c>
      <c r="I1151">
        <v>-23.9990503342277</v>
      </c>
      <c r="J1151">
        <v>1.9244351418380701</v>
      </c>
      <c r="K1151">
        <v>324.97779657626199</v>
      </c>
      <c r="L1151">
        <v>312.83275180239502</v>
      </c>
      <c r="M1151">
        <v>65.847899097557104</v>
      </c>
      <c r="N1151">
        <v>0.65341580207414296</v>
      </c>
      <c r="O1151">
        <v>28.056355097712402</v>
      </c>
      <c r="P1151">
        <v>55.171603196991001</v>
      </c>
      <c r="Q1151">
        <v>0.10823677877924701</v>
      </c>
    </row>
    <row r="1152" spans="1:17" x14ac:dyDescent="0.3">
      <c r="A1152" t="s">
        <v>2459</v>
      </c>
      <c r="B1152" t="s">
        <v>2460</v>
      </c>
      <c r="C1152" t="s">
        <v>10309</v>
      </c>
      <c r="D1152" t="s">
        <v>405</v>
      </c>
      <c r="E1152">
        <v>2068.47948288</v>
      </c>
      <c r="F1152">
        <v>3878.4</v>
      </c>
      <c r="G1152">
        <v>258.069843699682</v>
      </c>
      <c r="H1152">
        <v>-73.704759641662704</v>
      </c>
      <c r="I1152">
        <v>125.960930817829</v>
      </c>
      <c r="J1152">
        <v>-12.209738583433101</v>
      </c>
      <c r="K1152">
        <v>3562.81829777964</v>
      </c>
      <c r="L1152">
        <v>2324.2601099938902</v>
      </c>
      <c r="M1152">
        <v>40.351185729434803</v>
      </c>
      <c r="N1152">
        <v>0.441200897557743</v>
      </c>
      <c r="O1152">
        <v>24.153001237623702</v>
      </c>
      <c r="P1152">
        <v>332.66398929049501</v>
      </c>
      <c r="Q1152">
        <v>0.24850878549154601</v>
      </c>
    </row>
    <row r="1153" spans="1:17" x14ac:dyDescent="0.3">
      <c r="A1153" t="s">
        <v>2461</v>
      </c>
      <c r="B1153" t="s">
        <v>2462</v>
      </c>
      <c r="C1153" t="s">
        <v>10309</v>
      </c>
      <c r="D1153" t="s">
        <v>500</v>
      </c>
      <c r="E1153">
        <v>2060.5328402999999</v>
      </c>
      <c r="F1153">
        <v>2422.1999999999998</v>
      </c>
      <c r="G1153">
        <v>12.5422850831636</v>
      </c>
      <c r="H1153">
        <v>-19.558562299811801</v>
      </c>
      <c r="I1153">
        <v>58.644657720673401</v>
      </c>
      <c r="J1153">
        <v>-3.7171110901223701</v>
      </c>
      <c r="K1153">
        <v>2505.2729879106901</v>
      </c>
      <c r="L1153">
        <v>2012.50320650599</v>
      </c>
      <c r="M1153">
        <v>32.221503603690998</v>
      </c>
      <c r="N1153">
        <v>0.37324365136873699</v>
      </c>
      <c r="O1153">
        <v>39.501279828255299</v>
      </c>
      <c r="P1153">
        <v>87.353521290172793</v>
      </c>
      <c r="Q1153">
        <v>-1.6389126447386999E-2</v>
      </c>
    </row>
    <row r="1154" spans="1:17" x14ac:dyDescent="0.3">
      <c r="A1154" t="s">
        <v>2463</v>
      </c>
      <c r="B1154" t="s">
        <v>2464</v>
      </c>
      <c r="C1154" t="s">
        <v>10309</v>
      </c>
      <c r="D1154" t="s">
        <v>193</v>
      </c>
      <c r="E1154">
        <v>2055.9066499999999</v>
      </c>
      <c r="F1154">
        <v>841.55</v>
      </c>
      <c r="G1154">
        <v>-13.926609034627299</v>
      </c>
      <c r="H1154">
        <v>-0.47179802811931498</v>
      </c>
      <c r="I1154">
        <v>20.162548657553799</v>
      </c>
      <c r="J1154">
        <v>4.4419559162928799</v>
      </c>
      <c r="K1154">
        <v>804.02335952528301</v>
      </c>
      <c r="L1154">
        <v>718.68170414886094</v>
      </c>
      <c r="M1154">
        <v>56.617777677664499</v>
      </c>
      <c r="N1154">
        <v>0.51478376032875195</v>
      </c>
      <c r="O1154">
        <v>8.7220010694551693</v>
      </c>
      <c r="P1154">
        <v>53.567518248175098</v>
      </c>
      <c r="Q1154">
        <v>-1.6112098934039001E-2</v>
      </c>
    </row>
    <row r="1155" spans="1:17" x14ac:dyDescent="0.3">
      <c r="A1155" t="s">
        <v>2465</v>
      </c>
      <c r="B1155" t="s">
        <v>2466</v>
      </c>
      <c r="C1155" t="s">
        <v>10309</v>
      </c>
      <c r="D1155" t="s">
        <v>1595</v>
      </c>
      <c r="E1155">
        <v>2042.467688448</v>
      </c>
      <c r="F1155">
        <v>93.84</v>
      </c>
      <c r="G1155">
        <v>-42.362910767412401</v>
      </c>
      <c r="H1155">
        <v>-3.8403279616164698</v>
      </c>
      <c r="I1155">
        <v>-39.486185629043497</v>
      </c>
      <c r="J1155">
        <v>1.96636782382084</v>
      </c>
      <c r="K1155">
        <v>94.634336742666406</v>
      </c>
      <c r="L1155">
        <v>96.343432483781299</v>
      </c>
      <c r="M1155">
        <v>51.168750231027403</v>
      </c>
      <c r="N1155">
        <v>0.60405096895013199</v>
      </c>
      <c r="O1155">
        <v>38.000852514919004</v>
      </c>
      <c r="P1155">
        <v>13.060240963855399</v>
      </c>
      <c r="Q1155">
        <v>4.2862697673047997E-2</v>
      </c>
    </row>
    <row r="1156" spans="1:17" x14ac:dyDescent="0.3">
      <c r="A1156" t="s">
        <v>2467</v>
      </c>
      <c r="B1156" t="s">
        <v>2468</v>
      </c>
      <c r="C1156" t="s">
        <v>10309</v>
      </c>
      <c r="D1156" t="s">
        <v>734</v>
      </c>
      <c r="E1156">
        <v>2039.2096200000001</v>
      </c>
      <c r="F1156">
        <v>331.8</v>
      </c>
      <c r="G1156">
        <v>374.36005388569498</v>
      </c>
      <c r="H1156">
        <v>-10.853177545894599</v>
      </c>
      <c r="I1156">
        <v>2.9972303348214502</v>
      </c>
      <c r="J1156">
        <v>4.89172891891379</v>
      </c>
      <c r="K1156">
        <v>332.07711389395098</v>
      </c>
      <c r="L1156">
        <v>260.90863494263999</v>
      </c>
      <c r="M1156">
        <v>45.254445592363197</v>
      </c>
      <c r="N1156">
        <v>0.63077604758460804</v>
      </c>
      <c r="O1156">
        <v>34.116937914406201</v>
      </c>
      <c r="P1156">
        <v>422.51968503937002</v>
      </c>
      <c r="Q1156">
        <v>0.12748949349163899</v>
      </c>
    </row>
    <row r="1157" spans="1:17" x14ac:dyDescent="0.3">
      <c r="A1157" t="s">
        <v>2469</v>
      </c>
      <c r="B1157" t="s">
        <v>2470</v>
      </c>
      <c r="C1157" t="s">
        <v>10298</v>
      </c>
      <c r="D1157" t="s">
        <v>113</v>
      </c>
      <c r="E1157">
        <v>2037.3143812000001</v>
      </c>
      <c r="F1157">
        <v>8.3000000000000007</v>
      </c>
      <c r="G1157">
        <v>-52.966790509223202</v>
      </c>
      <c r="H1157">
        <v>3.9629837822427398</v>
      </c>
      <c r="I1157">
        <v>-77.281472129266504</v>
      </c>
      <c r="J1157">
        <v>-1.7822660559605701</v>
      </c>
      <c r="K1157">
        <v>10.1581668891176</v>
      </c>
      <c r="L1157">
        <v>14.1113453743082</v>
      </c>
      <c r="M1157">
        <v>26.5395755173186</v>
      </c>
      <c r="N1157">
        <v>4.7468492293617902E-2</v>
      </c>
      <c r="O1157">
        <v>227.10843373493901</v>
      </c>
      <c r="P1157">
        <v>23.695976154992501</v>
      </c>
      <c r="Q1157">
        <v>3.1818112004265001E-2</v>
      </c>
    </row>
    <row r="1158" spans="1:17" x14ac:dyDescent="0.3">
      <c r="A1158" t="s">
        <v>2471</v>
      </c>
      <c r="B1158" t="s">
        <v>2472</v>
      </c>
      <c r="C1158" t="s">
        <v>10309</v>
      </c>
      <c r="D1158" t="s">
        <v>253</v>
      </c>
      <c r="E1158">
        <v>2035.46276000999</v>
      </c>
      <c r="F1158">
        <v>470.95</v>
      </c>
      <c r="G1158">
        <v>175.99304595061301</v>
      </c>
      <c r="H1158">
        <v>11.0025388763301</v>
      </c>
      <c r="I1158">
        <v>43.5866039358108</v>
      </c>
      <c r="J1158">
        <v>3.9268820672131701</v>
      </c>
      <c r="K1158">
        <v>426.38948667865998</v>
      </c>
      <c r="L1158">
        <v>348.81379166229402</v>
      </c>
      <c r="M1158">
        <v>69.335480120424407</v>
      </c>
      <c r="N1158">
        <v>1.9266999099198501</v>
      </c>
      <c r="O1158">
        <v>6.1789998938316097</v>
      </c>
      <c r="P1158">
        <v>216.07382550335501</v>
      </c>
      <c r="Q1158">
        <v>0.25364379864206998</v>
      </c>
    </row>
    <row r="1159" spans="1:17" x14ac:dyDescent="0.3">
      <c r="A1159" t="s">
        <v>2473</v>
      </c>
      <c r="B1159" t="s">
        <v>2474</v>
      </c>
      <c r="C1159" t="s">
        <v>10309</v>
      </c>
      <c r="D1159" t="s">
        <v>364</v>
      </c>
      <c r="E1159">
        <v>2030.93446175999</v>
      </c>
      <c r="F1159">
        <v>833.4</v>
      </c>
      <c r="G1159">
        <v>-29.208996679901599</v>
      </c>
      <c r="H1159">
        <v>-14.9698008033847</v>
      </c>
      <c r="I1159">
        <v>-28.555433057547599</v>
      </c>
      <c r="J1159">
        <v>-4.8846686685101499</v>
      </c>
      <c r="K1159">
        <v>832.21358322664196</v>
      </c>
      <c r="L1159">
        <v>802.12995045899095</v>
      </c>
      <c r="M1159">
        <v>40.085143681845402</v>
      </c>
      <c r="N1159">
        <v>0.30670715874116999</v>
      </c>
      <c r="O1159">
        <v>30.789536837052999</v>
      </c>
      <c r="P1159">
        <v>29.319574831251401</v>
      </c>
      <c r="Q1159">
        <v>-6.7776054192862006E-2</v>
      </c>
    </row>
    <row r="1160" spans="1:17" x14ac:dyDescent="0.3">
      <c r="A1160" t="s">
        <v>2475</v>
      </c>
      <c r="B1160" t="s">
        <v>2476</v>
      </c>
      <c r="C1160" t="s">
        <v>10309</v>
      </c>
      <c r="D1160" t="s">
        <v>46</v>
      </c>
      <c r="E1160">
        <v>2030.5658127649999</v>
      </c>
      <c r="F1160">
        <v>210.85</v>
      </c>
      <c r="G1160">
        <v>218.693754333139</v>
      </c>
      <c r="H1160">
        <v>1.9185188240281901</v>
      </c>
      <c r="I1160">
        <v>37.442308913830701</v>
      </c>
      <c r="J1160">
        <v>5.2451729684296504</v>
      </c>
      <c r="K1160">
        <v>184.53585668186801</v>
      </c>
      <c r="L1160">
        <v>143.63838665219501</v>
      </c>
      <c r="M1160">
        <v>64.848306893004306</v>
      </c>
      <c r="N1160">
        <v>0.40796015073605701</v>
      </c>
      <c r="O1160">
        <v>8.0863172871709708</v>
      </c>
      <c r="P1160">
        <v>248.512396694214</v>
      </c>
      <c r="Q1160">
        <v>0.177632194944674</v>
      </c>
    </row>
    <row r="1161" spans="1:17" x14ac:dyDescent="0.3">
      <c r="A1161" t="s">
        <v>2477</v>
      </c>
      <c r="B1161" t="s">
        <v>2478</v>
      </c>
      <c r="C1161" t="s">
        <v>10309</v>
      </c>
      <c r="D1161" t="s">
        <v>581</v>
      </c>
      <c r="E1161">
        <v>2029.0532625000001</v>
      </c>
      <c r="F1161">
        <v>1051.5</v>
      </c>
      <c r="G1161">
        <v>468.30422453312201</v>
      </c>
      <c r="H1161">
        <v>24.317293888621698</v>
      </c>
      <c r="I1161">
        <v>97.727470853386606</v>
      </c>
      <c r="J1161">
        <v>0.825315911252541</v>
      </c>
      <c r="K1161">
        <v>772.24987948947205</v>
      </c>
      <c r="L1161">
        <v>555.86374157823298</v>
      </c>
      <c r="M1161">
        <v>80.3738123075061</v>
      </c>
      <c r="N1161">
        <v>1.87217015415469</v>
      </c>
      <c r="O1161">
        <v>0</v>
      </c>
      <c r="P1161">
        <v>529.45225980245402</v>
      </c>
      <c r="Q1161">
        <v>0.21828504947555899</v>
      </c>
    </row>
    <row r="1162" spans="1:17" x14ac:dyDescent="0.3">
      <c r="A1162" t="s">
        <v>2479</v>
      </c>
      <c r="B1162" t="s">
        <v>2480</v>
      </c>
      <c r="C1162" t="s">
        <v>10309</v>
      </c>
      <c r="D1162" t="s">
        <v>21</v>
      </c>
      <c r="E1162">
        <v>2025.0744777</v>
      </c>
      <c r="F1162">
        <v>1592.9</v>
      </c>
      <c r="G1162">
        <v>93.011321967105602</v>
      </c>
      <c r="H1162">
        <v>19.608731349608</v>
      </c>
      <c r="I1162">
        <v>67.339041792707903</v>
      </c>
      <c r="J1162">
        <v>5.7443529002272298</v>
      </c>
      <c r="K1162">
        <v>1325.44613436175</v>
      </c>
      <c r="L1162">
        <v>1043.8178003830001</v>
      </c>
      <c r="M1162">
        <v>74.094103708665301</v>
      </c>
      <c r="N1162">
        <v>2.9307480290367902</v>
      </c>
      <c r="O1162">
        <v>9.0401155125871</v>
      </c>
      <c r="P1162">
        <v>168.63985158950999</v>
      </c>
      <c r="Q1162">
        <v>0.18954203110307299</v>
      </c>
    </row>
    <row r="1163" spans="1:17" x14ac:dyDescent="0.3">
      <c r="A1163" t="s">
        <v>2481</v>
      </c>
      <c r="B1163" t="s">
        <v>2482</v>
      </c>
      <c r="C1163" t="s">
        <v>10309</v>
      </c>
      <c r="D1163" t="s">
        <v>1520</v>
      </c>
      <c r="E1163">
        <v>2011.650682575</v>
      </c>
      <c r="F1163">
        <v>281.85000000000002</v>
      </c>
      <c r="G1163">
        <v>13.8357918896894</v>
      </c>
      <c r="H1163">
        <v>1.2432707468237001</v>
      </c>
      <c r="I1163">
        <v>5.4666355242237703</v>
      </c>
      <c r="J1163">
        <v>1.78216096239622</v>
      </c>
      <c r="K1163">
        <v>262.86096954160303</v>
      </c>
      <c r="L1163">
        <v>232.093768860962</v>
      </c>
      <c r="M1163">
        <v>45.855943224364502</v>
      </c>
      <c r="N1163">
        <v>0.316649434187666</v>
      </c>
      <c r="O1163">
        <v>19.53166577967</v>
      </c>
      <c r="P1163">
        <v>108.777777777777</v>
      </c>
      <c r="Q1163">
        <v>7.4806080091875005E-2</v>
      </c>
    </row>
    <row r="1164" spans="1:17" x14ac:dyDescent="0.3">
      <c r="A1164" t="s">
        <v>2483</v>
      </c>
      <c r="B1164" t="s">
        <v>2484</v>
      </c>
      <c r="C1164" t="s">
        <v>10309</v>
      </c>
      <c r="D1164" t="s">
        <v>532</v>
      </c>
      <c r="E1164">
        <v>2003.0670058200001</v>
      </c>
      <c r="F1164">
        <v>199.7</v>
      </c>
      <c r="G1164">
        <v>7.8105788656651098</v>
      </c>
      <c r="H1164">
        <v>18.612114221377301</v>
      </c>
      <c r="I1164">
        <v>38.173260273558803</v>
      </c>
      <c r="J1164">
        <v>6.0311416354533902</v>
      </c>
      <c r="K1164">
        <v>165.608588391284</v>
      </c>
      <c r="L1164">
        <v>146.54173267880401</v>
      </c>
      <c r="M1164">
        <v>86.188633875348401</v>
      </c>
      <c r="N1164">
        <v>1.3177405920232499</v>
      </c>
      <c r="O1164">
        <v>2.55383074611919</v>
      </c>
      <c r="P1164">
        <v>82.208029197080293</v>
      </c>
      <c r="Q1164">
        <v>0.106353747326265</v>
      </c>
    </row>
    <row r="1165" spans="1:17" x14ac:dyDescent="0.3">
      <c r="A1165" t="s">
        <v>2485</v>
      </c>
      <c r="B1165" t="s">
        <v>2486</v>
      </c>
      <c r="C1165" t="s">
        <v>10309</v>
      </c>
      <c r="D1165" t="s">
        <v>253</v>
      </c>
      <c r="E1165">
        <v>1984.6851876000001</v>
      </c>
      <c r="F1165">
        <v>358.2</v>
      </c>
      <c r="G1165">
        <v>218.624937405461</v>
      </c>
      <c r="H1165">
        <v>-1.91431140114613</v>
      </c>
      <c r="I1165">
        <v>27.220715537424802</v>
      </c>
      <c r="J1165">
        <v>1.8540975804030599</v>
      </c>
      <c r="K1165">
        <v>331.57269647244902</v>
      </c>
      <c r="L1165">
        <v>241.66630651727201</v>
      </c>
      <c r="M1165">
        <v>43.128623139474499</v>
      </c>
      <c r="N1165">
        <v>0.87909255796228303</v>
      </c>
      <c r="O1165">
        <v>22.473478503629199</v>
      </c>
      <c r="P1165">
        <v>284.95432563138098</v>
      </c>
      <c r="Q1165">
        <v>0.14253730838475301</v>
      </c>
    </row>
    <row r="1166" spans="1:17" x14ac:dyDescent="0.3">
      <c r="A1166" t="s">
        <v>2487</v>
      </c>
      <c r="B1166" t="s">
        <v>2488</v>
      </c>
      <c r="C1166" t="s">
        <v>10309</v>
      </c>
      <c r="D1166" t="s">
        <v>1674</v>
      </c>
      <c r="E1166">
        <v>1984.1380216</v>
      </c>
      <c r="F1166">
        <v>61.19</v>
      </c>
      <c r="G1166">
        <v>-7.4875747881042498</v>
      </c>
      <c r="H1166">
        <v>1.45349112406771</v>
      </c>
      <c r="I1166">
        <v>2.7670080315616001</v>
      </c>
      <c r="J1166">
        <v>-1.1552033496899501</v>
      </c>
      <c r="K1166">
        <v>60.417193934566903</v>
      </c>
      <c r="L1166">
        <v>57.708438223587102</v>
      </c>
      <c r="M1166">
        <v>58.880462682991599</v>
      </c>
      <c r="N1166">
        <v>1.14984917603949</v>
      </c>
      <c r="O1166">
        <v>4.51054093806178</v>
      </c>
      <c r="P1166">
        <v>27.082035306334301</v>
      </c>
      <c r="Q1166">
        <v>-2.8254867209200001E-2</v>
      </c>
    </row>
    <row r="1167" spans="1:17" x14ac:dyDescent="0.3">
      <c r="A1167" t="s">
        <v>2489</v>
      </c>
      <c r="B1167" t="s">
        <v>2490</v>
      </c>
      <c r="C1167" t="s">
        <v>10309</v>
      </c>
      <c r="D1167" t="s">
        <v>297</v>
      </c>
      <c r="E1167">
        <v>1981.3130942599901</v>
      </c>
      <c r="F1167">
        <v>60.37</v>
      </c>
      <c r="G1167">
        <v>30.144261719475999</v>
      </c>
      <c r="H1167">
        <v>-11.964410010338099</v>
      </c>
      <c r="I1167">
        <v>-45.9422702738296</v>
      </c>
      <c r="J1167">
        <v>-0.70414364760098502</v>
      </c>
      <c r="K1167">
        <v>62.453187550860001</v>
      </c>
      <c r="L1167">
        <v>60.037989259754802</v>
      </c>
      <c r="M1167">
        <v>40.856885983631102</v>
      </c>
      <c r="N1167">
        <v>0.66121368600592401</v>
      </c>
      <c r="O1167">
        <v>58.853735298989498</v>
      </c>
      <c r="P1167">
        <v>72.239657631954302</v>
      </c>
      <c r="Q1167">
        <v>8.0824269319470007E-3</v>
      </c>
    </row>
    <row r="1168" spans="1:17" x14ac:dyDescent="0.3">
      <c r="A1168" t="s">
        <v>2491</v>
      </c>
      <c r="B1168" t="s">
        <v>2492</v>
      </c>
      <c r="C1168" t="s">
        <v>10309</v>
      </c>
      <c r="D1168" t="s">
        <v>412</v>
      </c>
      <c r="E1168">
        <v>1980.1383579000001</v>
      </c>
      <c r="F1168">
        <v>1525.5</v>
      </c>
      <c r="G1168">
        <v>332.38405420005199</v>
      </c>
      <c r="H1168">
        <v>3.0783098128018098</v>
      </c>
      <c r="I1168">
        <v>56.2545414954416</v>
      </c>
      <c r="J1168">
        <v>15.481656462199201</v>
      </c>
      <c r="K1168">
        <v>1240.9805391735099</v>
      </c>
      <c r="L1168">
        <v>911.98121407516101</v>
      </c>
      <c r="M1168">
        <v>78.376209702912305</v>
      </c>
      <c r="N1168">
        <v>0.69835249707313296</v>
      </c>
      <c r="O1168">
        <v>8.5873484103572597</v>
      </c>
      <c r="P1168">
        <v>377.91353383458602</v>
      </c>
      <c r="Q1168">
        <v>0.12388590537644099</v>
      </c>
    </row>
    <row r="1169" spans="1:17" x14ac:dyDescent="0.3">
      <c r="A1169" t="s">
        <v>2493</v>
      </c>
      <c r="B1169" t="s">
        <v>2494</v>
      </c>
      <c r="C1169" t="s">
        <v>10309</v>
      </c>
      <c r="D1169" t="s">
        <v>253</v>
      </c>
      <c r="E1169">
        <v>1980.0821900000001</v>
      </c>
      <c r="F1169">
        <v>1453.25</v>
      </c>
      <c r="G1169">
        <v>-5.9796990291619796</v>
      </c>
      <c r="H1169">
        <v>-9.2861521972503898</v>
      </c>
      <c r="I1169">
        <v>-12.815913263588101</v>
      </c>
      <c r="J1169">
        <v>-7.3954979362804103</v>
      </c>
      <c r="K1169">
        <v>1473.1358956225799</v>
      </c>
      <c r="L1169">
        <v>1347.5611760013701</v>
      </c>
      <c r="M1169">
        <v>31.421227742422001</v>
      </c>
      <c r="N1169">
        <v>0.91050773736922397</v>
      </c>
      <c r="O1169">
        <v>19.105453294340201</v>
      </c>
      <c r="P1169">
        <v>41.346107085541902</v>
      </c>
      <c r="Q1169">
        <v>2.3278575149130998E-2</v>
      </c>
    </row>
    <row r="1170" spans="1:17" x14ac:dyDescent="0.3">
      <c r="A1170" t="s">
        <v>2495</v>
      </c>
      <c r="B1170" t="s">
        <v>2496</v>
      </c>
      <c r="C1170" t="s">
        <v>10309</v>
      </c>
      <c r="D1170" t="s">
        <v>80</v>
      </c>
      <c r="E1170">
        <v>1978.6979750999999</v>
      </c>
      <c r="F1170">
        <v>35.299999999999997</v>
      </c>
      <c r="G1170">
        <v>-14.2703608553467</v>
      </c>
      <c r="H1170">
        <v>-13.560039926669999</v>
      </c>
      <c r="I1170">
        <v>-25.377254714873899</v>
      </c>
      <c r="J1170">
        <v>5.4803037764416498</v>
      </c>
      <c r="K1170">
        <v>38.575165398178797</v>
      </c>
      <c r="L1170">
        <v>37.162920944736399</v>
      </c>
      <c r="M1170">
        <v>45.333103694252799</v>
      </c>
      <c r="N1170">
        <v>0.70921706758505099</v>
      </c>
      <c r="O1170">
        <v>37.677053824362602</v>
      </c>
      <c r="P1170">
        <v>22.5694444444444</v>
      </c>
    </row>
    <row r="1171" spans="1:17" x14ac:dyDescent="0.3">
      <c r="A1171" t="s">
        <v>2497</v>
      </c>
      <c r="B1171" t="s">
        <v>2498</v>
      </c>
      <c r="C1171" t="s">
        <v>10309</v>
      </c>
      <c r="D1171" t="s">
        <v>133</v>
      </c>
      <c r="E1171">
        <v>1970.89004574</v>
      </c>
      <c r="F1171">
        <v>1528.2</v>
      </c>
      <c r="G1171">
        <v>-38.0045295910909</v>
      </c>
      <c r="H1171">
        <v>-5.4188700915554397</v>
      </c>
      <c r="I1171">
        <v>-33.804125330087302</v>
      </c>
      <c r="J1171">
        <v>-1.05655324471041</v>
      </c>
      <c r="K1171">
        <v>1621.59425979304</v>
      </c>
      <c r="L1171">
        <v>1591.4133915217801</v>
      </c>
      <c r="M1171">
        <v>40.700913151586199</v>
      </c>
      <c r="N1171">
        <v>0.72947215623086403</v>
      </c>
      <c r="O1171">
        <v>37.351132050778602</v>
      </c>
      <c r="P1171">
        <v>20.047132757266301</v>
      </c>
      <c r="Q1171">
        <v>0.11504703263320901</v>
      </c>
    </row>
    <row r="1172" spans="1:17" x14ac:dyDescent="0.3">
      <c r="A1172" t="s">
        <v>2499</v>
      </c>
      <c r="B1172" t="s">
        <v>2500</v>
      </c>
      <c r="C1172" t="s">
        <v>10309</v>
      </c>
      <c r="D1172" t="s">
        <v>386</v>
      </c>
      <c r="E1172">
        <v>1955.8333008</v>
      </c>
      <c r="F1172">
        <v>223.2</v>
      </c>
      <c r="G1172">
        <v>-59.530498761641901</v>
      </c>
      <c r="H1172">
        <v>-2.8263189681886001</v>
      </c>
      <c r="I1172">
        <v>-23.759474626317601</v>
      </c>
      <c r="J1172">
        <v>-1.8278137671880901</v>
      </c>
      <c r="K1172">
        <v>226.52638879904501</v>
      </c>
      <c r="L1172">
        <v>246.49396270474199</v>
      </c>
      <c r="M1172">
        <v>53.969006391044097</v>
      </c>
      <c r="N1172">
        <v>0.66453851570787403</v>
      </c>
      <c r="O1172">
        <v>56.070788530465897</v>
      </c>
      <c r="P1172">
        <v>7.4833863045362596</v>
      </c>
      <c r="Q1172">
        <v>0.13401736479986201</v>
      </c>
    </row>
    <row r="1173" spans="1:17" x14ac:dyDescent="0.3">
      <c r="A1173" t="s">
        <v>2501</v>
      </c>
      <c r="B1173" t="s">
        <v>2502</v>
      </c>
      <c r="C1173" t="s">
        <v>10309</v>
      </c>
      <c r="D1173" t="s">
        <v>60</v>
      </c>
      <c r="E1173">
        <v>1953.4220178400001</v>
      </c>
      <c r="F1173">
        <v>20.059999999999999</v>
      </c>
      <c r="G1173">
        <v>14.4979044015148</v>
      </c>
      <c r="H1173">
        <v>-9.0558891861062598</v>
      </c>
      <c r="I1173">
        <v>-20.614937884867999</v>
      </c>
      <c r="J1173">
        <v>3.4997852260907099</v>
      </c>
      <c r="K1173">
        <v>19.741636693811401</v>
      </c>
      <c r="L1173">
        <v>18.487177033971602</v>
      </c>
      <c r="M1173">
        <v>47.742363373729503</v>
      </c>
      <c r="N1173">
        <v>0.857977437408038</v>
      </c>
      <c r="O1173">
        <v>39.830508474576199</v>
      </c>
      <c r="P1173">
        <v>45.362318840579597</v>
      </c>
      <c r="Q1173">
        <v>3.3533805051497001E-2</v>
      </c>
    </row>
    <row r="1174" spans="1:17" x14ac:dyDescent="0.3">
      <c r="A1174" t="s">
        <v>2503</v>
      </c>
      <c r="B1174" t="s">
        <v>2504</v>
      </c>
      <c r="C1174" t="s">
        <v>10309</v>
      </c>
      <c r="D1174" t="s">
        <v>193</v>
      </c>
      <c r="E1174">
        <v>1949.3245893200001</v>
      </c>
      <c r="F1174">
        <v>1639.1</v>
      </c>
      <c r="G1174">
        <v>183.52488660088201</v>
      </c>
      <c r="H1174">
        <v>38.972325099608</v>
      </c>
      <c r="I1174">
        <v>73.883815436804397</v>
      </c>
      <c r="J1174">
        <v>20.744049733513101</v>
      </c>
      <c r="K1174">
        <v>1053.49224501139</v>
      </c>
      <c r="L1174">
        <v>846.49434422002105</v>
      </c>
      <c r="M1174">
        <v>91.714360559317598</v>
      </c>
      <c r="N1174">
        <v>1.6950041986434901</v>
      </c>
      <c r="O1174">
        <v>2.1902263437252101</v>
      </c>
      <c r="P1174">
        <v>227.82</v>
      </c>
      <c r="Q1174">
        <v>0.188795480661864</v>
      </c>
    </row>
    <row r="1175" spans="1:17" x14ac:dyDescent="0.3">
      <c r="A1175" t="s">
        <v>2505</v>
      </c>
      <c r="B1175" t="s">
        <v>2506</v>
      </c>
      <c r="C1175" t="s">
        <v>10309</v>
      </c>
      <c r="D1175" t="s">
        <v>222</v>
      </c>
      <c r="E1175">
        <v>1940.14990364</v>
      </c>
      <c r="F1175">
        <v>1097.2</v>
      </c>
      <c r="G1175">
        <v>137.79111373648499</v>
      </c>
      <c r="H1175">
        <v>16.300199115356001</v>
      </c>
      <c r="I1175">
        <v>30.630460458656302</v>
      </c>
      <c r="J1175">
        <v>1.78720673738835</v>
      </c>
      <c r="K1175">
        <v>917.39348631422104</v>
      </c>
      <c r="L1175">
        <v>720.16369434966396</v>
      </c>
      <c r="M1175">
        <v>74.598080953575405</v>
      </c>
      <c r="N1175">
        <v>1.88404332766771</v>
      </c>
      <c r="O1175">
        <v>2.8982865475756401</v>
      </c>
      <c r="P1175">
        <v>203.93351800554001</v>
      </c>
      <c r="Q1175">
        <v>0.17581688004009499</v>
      </c>
    </row>
    <row r="1176" spans="1:17" x14ac:dyDescent="0.3">
      <c r="A1176" t="s">
        <v>2507</v>
      </c>
      <c r="B1176" t="s">
        <v>2508</v>
      </c>
      <c r="C1176" t="s">
        <v>10309</v>
      </c>
      <c r="D1176" t="s">
        <v>297</v>
      </c>
      <c r="E1176">
        <v>1917.1398161299901</v>
      </c>
      <c r="F1176">
        <v>1281.7</v>
      </c>
      <c r="G1176">
        <v>4.3907817226945802</v>
      </c>
      <c r="H1176">
        <v>6.8438412664701396</v>
      </c>
      <c r="I1176">
        <v>17.882033427042401</v>
      </c>
      <c r="J1176">
        <v>1.36281749159726</v>
      </c>
      <c r="K1176">
        <v>1175.7506240912401</v>
      </c>
      <c r="L1176">
        <v>1010.27303415994</v>
      </c>
      <c r="M1176">
        <v>61.474782579740797</v>
      </c>
      <c r="N1176">
        <v>0.603289880535959</v>
      </c>
      <c r="O1176">
        <v>4.6344698447374499</v>
      </c>
      <c r="P1176">
        <v>65.103697024346204</v>
      </c>
      <c r="Q1176">
        <v>0.13850978238169001</v>
      </c>
    </row>
    <row r="1177" spans="1:17" x14ac:dyDescent="0.3">
      <c r="A1177" t="s">
        <v>2509</v>
      </c>
      <c r="B1177" t="s">
        <v>2510</v>
      </c>
      <c r="C1177" t="s">
        <v>10309</v>
      </c>
      <c r="D1177" t="s">
        <v>1885</v>
      </c>
      <c r="E1177">
        <v>1915.3611633599901</v>
      </c>
      <c r="F1177">
        <v>660.9</v>
      </c>
      <c r="G1177">
        <v>5.1828896581262303</v>
      </c>
      <c r="H1177">
        <v>10.570520588329799</v>
      </c>
      <c r="I1177">
        <v>-14.319752962705</v>
      </c>
      <c r="J1177">
        <v>3.5681719915988599</v>
      </c>
      <c r="K1177">
        <v>647.63298437319895</v>
      </c>
      <c r="L1177">
        <v>644.34792748737198</v>
      </c>
      <c r="M1177">
        <v>57.470266104277599</v>
      </c>
      <c r="N1177">
        <v>0.41149927866663299</v>
      </c>
      <c r="O1177">
        <v>38.447571493418003</v>
      </c>
      <c r="P1177">
        <v>43.939888925187802</v>
      </c>
      <c r="Q1177">
        <v>0.15799866724222</v>
      </c>
    </row>
    <row r="1178" spans="1:17" x14ac:dyDescent="0.3">
      <c r="A1178" t="s">
        <v>2511</v>
      </c>
      <c r="B1178" t="s">
        <v>2512</v>
      </c>
      <c r="C1178" t="s">
        <v>10309</v>
      </c>
      <c r="D1178" t="s">
        <v>253</v>
      </c>
      <c r="E1178">
        <v>1915.2</v>
      </c>
      <c r="F1178">
        <v>598.5</v>
      </c>
      <c r="G1178">
        <v>60.453174520183801</v>
      </c>
      <c r="H1178">
        <v>-2.6757342648055902</v>
      </c>
      <c r="I1178">
        <v>23.8991875408983</v>
      </c>
      <c r="J1178">
        <v>1.4364175958440999</v>
      </c>
      <c r="K1178">
        <v>586.33928025757905</v>
      </c>
      <c r="L1178">
        <v>487.81517055861701</v>
      </c>
      <c r="M1178">
        <v>46.740478516148002</v>
      </c>
      <c r="N1178">
        <v>0.57544039441999295</v>
      </c>
      <c r="O1178">
        <v>9.6073517126148609</v>
      </c>
      <c r="P1178">
        <v>109.338929695697</v>
      </c>
      <c r="Q1178">
        <v>0.155983559607209</v>
      </c>
    </row>
    <row r="1179" spans="1:17" x14ac:dyDescent="0.3">
      <c r="A1179" t="s">
        <v>2513</v>
      </c>
      <c r="B1179" t="s">
        <v>2514</v>
      </c>
      <c r="C1179" t="s">
        <v>10309</v>
      </c>
      <c r="D1179" t="s">
        <v>258</v>
      </c>
      <c r="E1179">
        <v>1911.83051664</v>
      </c>
      <c r="F1179">
        <v>836.8</v>
      </c>
      <c r="G1179">
        <v>46.142329966286297</v>
      </c>
      <c r="H1179">
        <v>0.46638735501170703</v>
      </c>
      <c r="I1179">
        <v>53.225155270013602</v>
      </c>
      <c r="J1179">
        <v>7.0448824447842</v>
      </c>
      <c r="K1179">
        <v>772.11086719454499</v>
      </c>
      <c r="L1179">
        <v>645.22897415551199</v>
      </c>
      <c r="M1179">
        <v>63.002811572899901</v>
      </c>
      <c r="N1179">
        <v>0.421893207738398</v>
      </c>
      <c r="O1179">
        <v>13.2887189292543</v>
      </c>
      <c r="P1179">
        <v>80.329281958451801</v>
      </c>
      <c r="Q1179">
        <v>5.3910622490778999E-2</v>
      </c>
    </row>
    <row r="1180" spans="1:17" x14ac:dyDescent="0.3">
      <c r="A1180" t="s">
        <v>2515</v>
      </c>
      <c r="B1180" t="s">
        <v>2516</v>
      </c>
      <c r="C1180" t="s">
        <v>10309</v>
      </c>
      <c r="D1180" t="s">
        <v>139</v>
      </c>
      <c r="E1180">
        <v>1910.24314935999</v>
      </c>
      <c r="F1180">
        <v>61.88</v>
      </c>
      <c r="G1180">
        <v>52.9878569003724</v>
      </c>
      <c r="H1180">
        <v>-9.2173619346691709</v>
      </c>
      <c r="I1180">
        <v>-7.6399577076017504</v>
      </c>
      <c r="J1180">
        <v>10.653631379936799</v>
      </c>
      <c r="K1180">
        <v>62.497383005960302</v>
      </c>
      <c r="L1180">
        <v>55.4999390710638</v>
      </c>
      <c r="M1180">
        <v>57.8897093051064</v>
      </c>
      <c r="N1180">
        <v>0.73892998745037497</v>
      </c>
      <c r="O1180">
        <v>26.422107304460202</v>
      </c>
      <c r="P1180">
        <v>119.822380106571</v>
      </c>
      <c r="Q1180">
        <v>0.14202662325759899</v>
      </c>
    </row>
    <row r="1181" spans="1:17" x14ac:dyDescent="0.3">
      <c r="A1181" t="s">
        <v>2517</v>
      </c>
      <c r="B1181" t="s">
        <v>2518</v>
      </c>
      <c r="C1181" t="s">
        <v>10309</v>
      </c>
      <c r="D1181" t="s">
        <v>265</v>
      </c>
      <c r="E1181">
        <v>1909.659402</v>
      </c>
      <c r="F1181">
        <v>780.3</v>
      </c>
      <c r="G1181">
        <v>96.0606455242918</v>
      </c>
      <c r="H1181">
        <v>-7.7364105325758903</v>
      </c>
      <c r="I1181">
        <v>84.988351080955695</v>
      </c>
      <c r="J1181">
        <v>-2.4149441886387</v>
      </c>
      <c r="K1181">
        <v>790.99088711353397</v>
      </c>
      <c r="M1181">
        <v>43.714144357902498</v>
      </c>
      <c r="N1181">
        <v>0.49107723069232601</v>
      </c>
      <c r="O1181">
        <v>45.033961296937001</v>
      </c>
      <c r="P1181">
        <v>232.04255319148899</v>
      </c>
    </row>
    <row r="1182" spans="1:17" x14ac:dyDescent="0.3">
      <c r="A1182" t="s">
        <v>2519</v>
      </c>
      <c r="B1182" t="s">
        <v>2520</v>
      </c>
      <c r="C1182" t="s">
        <v>10309</v>
      </c>
      <c r="D1182" t="s">
        <v>253</v>
      </c>
      <c r="E1182">
        <v>1908.7428198349901</v>
      </c>
      <c r="F1182">
        <v>529.85</v>
      </c>
      <c r="G1182">
        <v>15.2861091109227</v>
      </c>
      <c r="H1182">
        <v>38.141625706628297</v>
      </c>
      <c r="I1182">
        <v>30.786835748829098</v>
      </c>
      <c r="J1182">
        <v>15.913483384755301</v>
      </c>
      <c r="K1182">
        <v>413.62987488364797</v>
      </c>
      <c r="L1182">
        <v>374.891704663567</v>
      </c>
      <c r="M1182">
        <v>83.920125692550101</v>
      </c>
      <c r="N1182">
        <v>3.5394542666231801</v>
      </c>
      <c r="O1182">
        <v>4.7466264036991603</v>
      </c>
      <c r="P1182">
        <v>74.0923279119434</v>
      </c>
      <c r="Q1182">
        <v>9.1118853202964006E-2</v>
      </c>
    </row>
    <row r="1183" spans="1:17" x14ac:dyDescent="0.3">
      <c r="A1183" t="s">
        <v>2521</v>
      </c>
      <c r="B1183" t="s">
        <v>2522</v>
      </c>
      <c r="C1183" t="s">
        <v>10309</v>
      </c>
      <c r="D1183" t="s">
        <v>253</v>
      </c>
      <c r="E1183">
        <v>1908.3746447999999</v>
      </c>
      <c r="F1183">
        <v>624</v>
      </c>
      <c r="G1183">
        <v>-59.294230064510799</v>
      </c>
      <c r="H1183">
        <v>-8.5140646296032294</v>
      </c>
      <c r="I1183">
        <v>-38.192307203630897</v>
      </c>
      <c r="J1183">
        <v>-5.1016718126922402</v>
      </c>
      <c r="K1183">
        <v>680.54745895140195</v>
      </c>
      <c r="L1183">
        <v>775.57098620892202</v>
      </c>
      <c r="M1183">
        <v>25.419821277890399</v>
      </c>
      <c r="N1183">
        <v>0.79489118387248003</v>
      </c>
      <c r="O1183">
        <v>84.294871794871696</v>
      </c>
      <c r="P1183">
        <v>0.33767486734201901</v>
      </c>
    </row>
    <row r="1184" spans="1:17" x14ac:dyDescent="0.3">
      <c r="A1184" t="s">
        <v>2523</v>
      </c>
      <c r="B1184" t="s">
        <v>2524</v>
      </c>
      <c r="C1184" t="s">
        <v>10309</v>
      </c>
      <c r="D1184" t="s">
        <v>139</v>
      </c>
      <c r="E1184">
        <v>1908.3350038000001</v>
      </c>
      <c r="F1184">
        <v>112.6</v>
      </c>
      <c r="G1184">
        <v>16.9105731718934</v>
      </c>
      <c r="H1184">
        <v>10.942325099608</v>
      </c>
      <c r="I1184">
        <v>11.129276588135999</v>
      </c>
      <c r="J1184">
        <v>2.17490340400217</v>
      </c>
      <c r="K1184">
        <v>102.98976192274399</v>
      </c>
      <c r="L1184">
        <v>92.098698665433801</v>
      </c>
      <c r="M1184">
        <v>60.371174919911901</v>
      </c>
      <c r="N1184">
        <v>2.1657837516747498</v>
      </c>
      <c r="O1184">
        <v>10.3463587921847</v>
      </c>
      <c r="P1184">
        <v>60.857142857142797</v>
      </c>
      <c r="Q1184">
        <v>7.2762305871791E-2</v>
      </c>
    </row>
    <row r="1185" spans="1:17" x14ac:dyDescent="0.3">
      <c r="A1185" t="s">
        <v>2525</v>
      </c>
      <c r="B1185" t="s">
        <v>2526</v>
      </c>
      <c r="C1185" t="s">
        <v>10309</v>
      </c>
      <c r="D1185" t="s">
        <v>564</v>
      </c>
      <c r="E1185">
        <v>1907.3354277599999</v>
      </c>
      <c r="F1185">
        <v>6188.4</v>
      </c>
      <c r="G1185">
        <v>-34.9903428161847</v>
      </c>
      <c r="H1185">
        <v>11.9333721467089</v>
      </c>
      <c r="I1185">
        <v>-1.3311791855039099</v>
      </c>
      <c r="J1185">
        <v>11.611010647455201</v>
      </c>
      <c r="K1185">
        <v>5746.1056485689596</v>
      </c>
      <c r="L1185">
        <v>5762.8619510067401</v>
      </c>
      <c r="M1185">
        <v>66.918313847351698</v>
      </c>
      <c r="N1185">
        <v>1.0855700282669001</v>
      </c>
      <c r="O1185">
        <v>11.272703768340699</v>
      </c>
      <c r="P1185">
        <v>38.629032258064498</v>
      </c>
      <c r="Q1185">
        <v>-7.2342676285399005E-2</v>
      </c>
    </row>
    <row r="1186" spans="1:17" x14ac:dyDescent="0.3">
      <c r="A1186" t="s">
        <v>2527</v>
      </c>
      <c r="B1186" t="s">
        <v>2528</v>
      </c>
      <c r="C1186" t="s">
        <v>10309</v>
      </c>
      <c r="D1186" t="s">
        <v>1674</v>
      </c>
      <c r="E1186">
        <v>1906.0882018</v>
      </c>
      <c r="F1186">
        <v>62.66</v>
      </c>
      <c r="G1186">
        <v>-7.8883057197051496</v>
      </c>
      <c r="H1186">
        <v>0.723219408551104</v>
      </c>
      <c r="I1186">
        <v>2.7866295658647799</v>
      </c>
      <c r="J1186">
        <v>-1.1368965819366901</v>
      </c>
      <c r="K1186">
        <v>62.006380001149203</v>
      </c>
      <c r="L1186">
        <v>59.191098381727201</v>
      </c>
      <c r="M1186">
        <v>59.453032016997597</v>
      </c>
      <c r="N1186">
        <v>0.99801841741737796</v>
      </c>
      <c r="O1186">
        <v>5.1867219917012397</v>
      </c>
      <c r="P1186">
        <v>26.585858585858499</v>
      </c>
      <c r="Q1186">
        <v>-2.8326200589973E-2</v>
      </c>
    </row>
    <row r="1187" spans="1:17" x14ac:dyDescent="0.3">
      <c r="A1187" t="s">
        <v>2529</v>
      </c>
      <c r="B1187" t="s">
        <v>2530</v>
      </c>
      <c r="C1187" t="s">
        <v>10309</v>
      </c>
      <c r="D1187" t="s">
        <v>1674</v>
      </c>
      <c r="E1187">
        <v>1905.052968</v>
      </c>
      <c r="F1187">
        <v>62.72</v>
      </c>
      <c r="G1187">
        <v>-7.5574337840770003</v>
      </c>
      <c r="H1187">
        <v>1.67523389171975</v>
      </c>
      <c r="I1187">
        <v>2.79046779659613</v>
      </c>
      <c r="J1187">
        <v>-1.31459955055822</v>
      </c>
      <c r="K1187">
        <v>61.952384977512203</v>
      </c>
      <c r="L1187">
        <v>59.157829095629197</v>
      </c>
      <c r="M1187">
        <v>55.931821315525497</v>
      </c>
      <c r="N1187">
        <v>1.3508352559019099</v>
      </c>
      <c r="O1187">
        <v>6.2659438775510301</v>
      </c>
      <c r="P1187">
        <v>27.4537695590327</v>
      </c>
      <c r="Q1187">
        <v>-2.9924776916618E-2</v>
      </c>
    </row>
    <row r="1188" spans="1:17" x14ac:dyDescent="0.3">
      <c r="A1188" t="s">
        <v>2531</v>
      </c>
      <c r="B1188" t="s">
        <v>2532</v>
      </c>
      <c r="C1188" t="s">
        <v>10309</v>
      </c>
      <c r="D1188" t="s">
        <v>737</v>
      </c>
      <c r="E1188">
        <v>1901.11000107</v>
      </c>
      <c r="F1188">
        <v>798.22</v>
      </c>
      <c r="G1188">
        <v>39.8854141063116</v>
      </c>
      <c r="H1188">
        <v>1.89179048526639</v>
      </c>
      <c r="I1188">
        <v>13.618113725212201</v>
      </c>
      <c r="J1188">
        <v>-9.02143472699308E-2</v>
      </c>
      <c r="K1188">
        <v>767.563695225728</v>
      </c>
      <c r="L1188">
        <v>670.86915836579601</v>
      </c>
      <c r="M1188">
        <v>43.078312623575101</v>
      </c>
      <c r="N1188">
        <v>0.75782543767700905</v>
      </c>
      <c r="O1188">
        <v>1.83909197965472</v>
      </c>
      <c r="P1188">
        <v>79.961672866644093</v>
      </c>
      <c r="Q1188">
        <v>-3.6227040049000002E-5</v>
      </c>
    </row>
    <row r="1189" spans="1:17" x14ac:dyDescent="0.3">
      <c r="A1189" t="s">
        <v>2533</v>
      </c>
      <c r="B1189" t="s">
        <v>2534</v>
      </c>
      <c r="C1189" t="s">
        <v>10309</v>
      </c>
      <c r="D1189" t="s">
        <v>193</v>
      </c>
      <c r="E1189">
        <v>1900.54152</v>
      </c>
      <c r="F1189">
        <v>1012.65</v>
      </c>
      <c r="G1189">
        <v>133.78932327734699</v>
      </c>
      <c r="H1189">
        <v>10.362977273521</v>
      </c>
      <c r="I1189">
        <v>86.853829556579797</v>
      </c>
      <c r="J1189">
        <v>6.8327424474407898</v>
      </c>
      <c r="K1189">
        <v>962.93496321636303</v>
      </c>
      <c r="L1189">
        <v>784.90973136254195</v>
      </c>
      <c r="M1189">
        <v>69.385361943139699</v>
      </c>
      <c r="N1189">
        <v>1.1022870343558999</v>
      </c>
      <c r="O1189">
        <v>26.445464869401999</v>
      </c>
      <c r="P1189">
        <v>189.452622552522</v>
      </c>
      <c r="Q1189">
        <v>0.13282546165749801</v>
      </c>
    </row>
    <row r="1190" spans="1:17" x14ac:dyDescent="0.3">
      <c r="A1190" t="s">
        <v>2535</v>
      </c>
      <c r="B1190" t="s">
        <v>2536</v>
      </c>
      <c r="C1190" t="s">
        <v>10309</v>
      </c>
      <c r="D1190" t="s">
        <v>127</v>
      </c>
      <c r="E1190">
        <v>1900.146666525</v>
      </c>
      <c r="F1190">
        <v>277.95</v>
      </c>
      <c r="G1190">
        <v>-7.4276251880235398</v>
      </c>
      <c r="H1190">
        <v>2.5636277440742199</v>
      </c>
      <c r="I1190">
        <v>-27.481595281975899</v>
      </c>
      <c r="J1190">
        <v>12.404435265243601</v>
      </c>
      <c r="K1190">
        <v>258.75988121965202</v>
      </c>
      <c r="L1190">
        <v>268.553905454551</v>
      </c>
      <c r="M1190">
        <v>69.141843053209598</v>
      </c>
      <c r="N1190">
        <v>1.7438558966009501</v>
      </c>
      <c r="O1190">
        <v>44.126641482281002</v>
      </c>
      <c r="P1190">
        <v>37.564959168522599</v>
      </c>
      <c r="Q1190">
        <v>0.12665857574318301</v>
      </c>
    </row>
    <row r="1191" spans="1:17" x14ac:dyDescent="0.3">
      <c r="A1191" t="s">
        <v>2537</v>
      </c>
      <c r="B1191" t="s">
        <v>2538</v>
      </c>
      <c r="C1191" t="s">
        <v>10309</v>
      </c>
      <c r="D1191" t="s">
        <v>564</v>
      </c>
      <c r="E1191">
        <v>1898.1688068200001</v>
      </c>
      <c r="F1191">
        <v>366.2</v>
      </c>
      <c r="G1191">
        <v>5.8612390764944102</v>
      </c>
      <c r="H1191">
        <v>2.3351822424651401</v>
      </c>
      <c r="I1191">
        <v>-25.690043252270002</v>
      </c>
      <c r="J1191">
        <v>0.66056876863819003</v>
      </c>
      <c r="K1191">
        <v>344.07320582493202</v>
      </c>
      <c r="L1191">
        <v>341.52920280549199</v>
      </c>
      <c r="M1191">
        <v>65.052071495675506</v>
      </c>
      <c r="N1191">
        <v>2.25910147136076</v>
      </c>
      <c r="O1191">
        <v>23.566357181867801</v>
      </c>
      <c r="P1191">
        <v>40.306513409961603</v>
      </c>
      <c r="Q1191">
        <v>-4.6687384954930002E-2</v>
      </c>
    </row>
    <row r="1192" spans="1:17" x14ac:dyDescent="0.3">
      <c r="A1192" t="s">
        <v>2539</v>
      </c>
      <c r="B1192" t="s">
        <v>2540</v>
      </c>
      <c r="C1192" t="s">
        <v>10309</v>
      </c>
      <c r="D1192" t="s">
        <v>386</v>
      </c>
      <c r="E1192">
        <v>1895.0377971200001</v>
      </c>
      <c r="F1192">
        <v>473.6</v>
      </c>
      <c r="G1192">
        <v>4.7650461868078704</v>
      </c>
      <c r="H1192">
        <v>24.240430963645299</v>
      </c>
      <c r="I1192">
        <v>16.642789038793801</v>
      </c>
      <c r="J1192">
        <v>1.34440703537682</v>
      </c>
      <c r="K1192">
        <v>399.615098375412</v>
      </c>
      <c r="L1192">
        <v>367.474428544999</v>
      </c>
      <c r="M1192">
        <v>64.816017848446094</v>
      </c>
      <c r="N1192">
        <v>2.9952340935631399</v>
      </c>
      <c r="O1192">
        <v>5.5637668918918797</v>
      </c>
      <c r="P1192">
        <v>68.901569186875903</v>
      </c>
      <c r="Q1192">
        <v>-7.6526254551041006E-2</v>
      </c>
    </row>
    <row r="1193" spans="1:17" x14ac:dyDescent="0.3">
      <c r="A1193" t="s">
        <v>2541</v>
      </c>
      <c r="B1193" t="s">
        <v>2542</v>
      </c>
      <c r="C1193" t="s">
        <v>10309</v>
      </c>
      <c r="D1193" t="s">
        <v>1520</v>
      </c>
      <c r="E1193">
        <v>1892.5550000000001</v>
      </c>
      <c r="F1193">
        <v>117.55</v>
      </c>
      <c r="G1193">
        <v>42.088347986979898</v>
      </c>
      <c r="H1193">
        <v>17.436654996515198</v>
      </c>
      <c r="I1193">
        <v>77.461304375511801</v>
      </c>
      <c r="J1193">
        <v>0.53916251546798799</v>
      </c>
      <c r="K1193">
        <v>106.47648148322</v>
      </c>
      <c r="L1193">
        <v>83.917796428838798</v>
      </c>
      <c r="M1193">
        <v>49.209641839198703</v>
      </c>
      <c r="N1193">
        <v>2.3729729917934299</v>
      </c>
      <c r="O1193">
        <v>33.304976605699601</v>
      </c>
      <c r="P1193">
        <v>126.01422803307</v>
      </c>
      <c r="Q1193">
        <v>0.15949269937772101</v>
      </c>
    </row>
    <row r="1194" spans="1:17" x14ac:dyDescent="0.3">
      <c r="A1194" t="s">
        <v>2543</v>
      </c>
      <c r="B1194" t="s">
        <v>2544</v>
      </c>
      <c r="C1194" t="s">
        <v>10309</v>
      </c>
      <c r="D1194" t="s">
        <v>193</v>
      </c>
      <c r="E1194">
        <v>1885.7353900000001</v>
      </c>
      <c r="F1194">
        <v>439.25</v>
      </c>
      <c r="G1194">
        <v>-43.762904495570801</v>
      </c>
      <c r="H1194">
        <v>2.4395935081590698</v>
      </c>
      <c r="I1194">
        <v>-11.5904827313806</v>
      </c>
      <c r="J1194">
        <v>4.9130656393711103</v>
      </c>
      <c r="K1194">
        <v>415.07128182172897</v>
      </c>
      <c r="L1194">
        <v>419.43329672340201</v>
      </c>
      <c r="M1194">
        <v>73.171625316923496</v>
      </c>
      <c r="N1194">
        <v>0.64473263986358398</v>
      </c>
      <c r="O1194">
        <v>32.783153101878199</v>
      </c>
      <c r="P1194">
        <v>22.970324748040301</v>
      </c>
      <c r="Q1194">
        <v>5.2315803410630003E-3</v>
      </c>
    </row>
    <row r="1195" spans="1:17" x14ac:dyDescent="0.3">
      <c r="A1195" t="s">
        <v>2545</v>
      </c>
      <c r="B1195" t="s">
        <v>2546</v>
      </c>
      <c r="C1195" t="s">
        <v>10309</v>
      </c>
      <c r="D1195" t="s">
        <v>386</v>
      </c>
      <c r="E1195">
        <v>1880.38696282</v>
      </c>
      <c r="F1195">
        <v>1495.85</v>
      </c>
      <c r="G1195">
        <v>35.4595190664703</v>
      </c>
      <c r="H1195">
        <v>16.821599104291799</v>
      </c>
      <c r="I1195">
        <v>62.635642076139497</v>
      </c>
      <c r="J1195">
        <v>-1.96459052721961</v>
      </c>
      <c r="K1195">
        <v>1292.4778493101201</v>
      </c>
      <c r="L1195">
        <v>1068.20259568702</v>
      </c>
      <c r="M1195">
        <v>66.943784805941107</v>
      </c>
      <c r="N1195">
        <v>1.72698478966271</v>
      </c>
      <c r="O1195">
        <v>6.8957448942073203</v>
      </c>
      <c r="P1195">
        <v>113.75392969419801</v>
      </c>
      <c r="Q1195">
        <v>2.445692768738E-2</v>
      </c>
    </row>
    <row r="1196" spans="1:17" x14ac:dyDescent="0.3">
      <c r="A1196" t="s">
        <v>2547</v>
      </c>
      <c r="B1196" t="s">
        <v>2548</v>
      </c>
      <c r="C1196" t="s">
        <v>10309</v>
      </c>
      <c r="D1196" t="s">
        <v>729</v>
      </c>
      <c r="E1196">
        <v>1866.554710329</v>
      </c>
      <c r="F1196">
        <v>210.09</v>
      </c>
      <c r="G1196">
        <v>4.2528317933601798</v>
      </c>
      <c r="H1196">
        <v>-4.1470688397859297</v>
      </c>
      <c r="I1196">
        <v>21.014139956203099</v>
      </c>
      <c r="J1196">
        <v>-2.41116418485871</v>
      </c>
      <c r="K1196">
        <v>189.055763755637</v>
      </c>
      <c r="M1196">
        <v>73.105298436713596</v>
      </c>
      <c r="O1196">
        <v>9.4768908562996792</v>
      </c>
      <c r="P1196">
        <v>52.239130434782602</v>
      </c>
    </row>
    <row r="1197" spans="1:17" x14ac:dyDescent="0.3">
      <c r="A1197" t="s">
        <v>2549</v>
      </c>
      <c r="B1197" t="s">
        <v>2550</v>
      </c>
      <c r="C1197" t="s">
        <v>10309</v>
      </c>
      <c r="D1197" t="s">
        <v>283</v>
      </c>
      <c r="E1197">
        <v>1860.6595</v>
      </c>
      <c r="F1197">
        <v>3958.85</v>
      </c>
      <c r="G1197">
        <v>55.633646016682903</v>
      </c>
      <c r="H1197">
        <v>1.4581414261386201</v>
      </c>
      <c r="I1197">
        <v>6.04701768286965</v>
      </c>
      <c r="J1197">
        <v>0.64484391846397604</v>
      </c>
      <c r="K1197">
        <v>3694.4772267211501</v>
      </c>
      <c r="L1197">
        <v>3166.8837869644499</v>
      </c>
      <c r="M1197">
        <v>46.900555873494099</v>
      </c>
      <c r="N1197">
        <v>0.96472269445881598</v>
      </c>
      <c r="O1197">
        <v>6.0648925824418702</v>
      </c>
      <c r="P1197">
        <v>94.538083538083498</v>
      </c>
      <c r="Q1197">
        <v>0.20440729438126901</v>
      </c>
    </row>
    <row r="1198" spans="1:17" x14ac:dyDescent="0.3">
      <c r="A1198" t="s">
        <v>2551</v>
      </c>
      <c r="B1198" t="s">
        <v>2552</v>
      </c>
      <c r="C1198" t="s">
        <v>10309</v>
      </c>
      <c r="D1198" t="s">
        <v>386</v>
      </c>
      <c r="E1198">
        <v>1850.0724525599901</v>
      </c>
      <c r="F1198">
        <v>90.85</v>
      </c>
      <c r="G1198">
        <v>-0.95339413412470997</v>
      </c>
      <c r="H1198">
        <v>7.3864427466668197</v>
      </c>
      <c r="I1198">
        <v>-14.307334198232001</v>
      </c>
      <c r="J1198">
        <v>2.1543855277498101</v>
      </c>
      <c r="K1198">
        <v>84.6042206150276</v>
      </c>
      <c r="L1198">
        <v>79.954700718221304</v>
      </c>
      <c r="M1198">
        <v>64.738864701747403</v>
      </c>
      <c r="N1198">
        <v>0.91741231243386701</v>
      </c>
      <c r="O1198">
        <v>18.326912493120499</v>
      </c>
      <c r="P1198">
        <v>42.845911949685501</v>
      </c>
      <c r="Q1198">
        <v>5.5687250173181997E-2</v>
      </c>
    </row>
    <row r="1199" spans="1:17" x14ac:dyDescent="0.3">
      <c r="A1199" t="s">
        <v>2553</v>
      </c>
      <c r="B1199" t="s">
        <v>2554</v>
      </c>
      <c r="C1199" t="s">
        <v>10309</v>
      </c>
      <c r="D1199" t="s">
        <v>98</v>
      </c>
      <c r="E1199">
        <v>1847.330604</v>
      </c>
      <c r="F1199">
        <v>337.05</v>
      </c>
      <c r="G1199">
        <v>-47.531044704825</v>
      </c>
      <c r="H1199">
        <v>-6.8889362118217496</v>
      </c>
      <c r="I1199">
        <v>-18.672007959083299</v>
      </c>
      <c r="J1199">
        <v>-1.5428242611147299E-2</v>
      </c>
      <c r="K1199">
        <v>339.20644971549501</v>
      </c>
      <c r="L1199">
        <v>343.90552502786301</v>
      </c>
      <c r="M1199">
        <v>48.863634386064803</v>
      </c>
      <c r="N1199">
        <v>0.69384829407063897</v>
      </c>
      <c r="O1199">
        <v>31.731197151757801</v>
      </c>
      <c r="P1199">
        <v>19.500088636766499</v>
      </c>
      <c r="Q1199">
        <v>7.2609784620049994E-2</v>
      </c>
    </row>
    <row r="1200" spans="1:17" x14ac:dyDescent="0.3">
      <c r="A1200" t="s">
        <v>2555</v>
      </c>
      <c r="B1200" t="s">
        <v>2556</v>
      </c>
      <c r="C1200" t="s">
        <v>10309</v>
      </c>
      <c r="D1200" t="s">
        <v>163</v>
      </c>
      <c r="E1200">
        <v>1845.7725</v>
      </c>
      <c r="F1200">
        <v>107.25</v>
      </c>
      <c r="G1200">
        <v>1672.7023660422799</v>
      </c>
      <c r="H1200">
        <v>112.10482509960799</v>
      </c>
      <c r="I1200">
        <v>317.14723860561799</v>
      </c>
      <c r="J1200">
        <v>19.752534657900199</v>
      </c>
      <c r="K1200">
        <v>66.2011614439011</v>
      </c>
      <c r="L1200">
        <v>44.093287673061901</v>
      </c>
      <c r="M1200">
        <v>97.759734351833799</v>
      </c>
      <c r="N1200">
        <v>2.6571144862932399</v>
      </c>
      <c r="O1200">
        <v>0</v>
      </c>
      <c r="P1200">
        <v>1915.9774436090199</v>
      </c>
      <c r="Q1200">
        <v>0.22115925875597001</v>
      </c>
    </row>
    <row r="1201" spans="1:17" x14ac:dyDescent="0.3">
      <c r="A1201" t="s">
        <v>2557</v>
      </c>
      <c r="B1201" t="s">
        <v>2558</v>
      </c>
      <c r="C1201" t="s">
        <v>10309</v>
      </c>
      <c r="D1201" t="s">
        <v>2559</v>
      </c>
      <c r="E1201">
        <v>1845.3702699999999</v>
      </c>
      <c r="F1201">
        <v>187.45</v>
      </c>
      <c r="G1201">
        <v>51.205017706525098</v>
      </c>
      <c r="H1201">
        <v>16.962350288524799</v>
      </c>
      <c r="I1201">
        <v>-12.7630591848559</v>
      </c>
      <c r="J1201">
        <v>1.72407638019962</v>
      </c>
      <c r="K1201">
        <v>167.669658507431</v>
      </c>
      <c r="M1201">
        <v>73.117050674878598</v>
      </c>
      <c r="N1201">
        <v>1.7359567979148001</v>
      </c>
      <c r="O1201">
        <v>32.38196852494</v>
      </c>
      <c r="P1201">
        <v>110.973550928531</v>
      </c>
    </row>
    <row r="1202" spans="1:17" x14ac:dyDescent="0.3">
      <c r="A1202" t="s">
        <v>2560</v>
      </c>
      <c r="B1202" t="s">
        <v>2561</v>
      </c>
      <c r="C1202" t="s">
        <v>10309</v>
      </c>
      <c r="D1202" t="s">
        <v>1908</v>
      </c>
      <c r="E1202">
        <v>1844.0564340860001</v>
      </c>
      <c r="F1202">
        <v>163.97</v>
      </c>
      <c r="G1202">
        <v>-21.623327283542899</v>
      </c>
      <c r="H1202">
        <v>-0.43113287802815098</v>
      </c>
      <c r="I1202">
        <v>-31.500507538197201</v>
      </c>
      <c r="J1202">
        <v>3.0245199949348001</v>
      </c>
      <c r="K1202">
        <v>166.59731181890399</v>
      </c>
      <c r="L1202">
        <v>170.061968412342</v>
      </c>
      <c r="M1202">
        <v>52.451180321688398</v>
      </c>
      <c r="N1202">
        <v>0.52893747729071405</v>
      </c>
      <c r="O1202">
        <v>32.829176068792997</v>
      </c>
      <c r="P1202">
        <v>10.6410256410256</v>
      </c>
      <c r="Q1202">
        <v>-4.5219635524136999E-2</v>
      </c>
    </row>
    <row r="1203" spans="1:17" x14ac:dyDescent="0.3">
      <c r="A1203" t="s">
        <v>2562</v>
      </c>
      <c r="B1203" t="s">
        <v>2563</v>
      </c>
      <c r="C1203" t="s">
        <v>10309</v>
      </c>
      <c r="D1203" t="s">
        <v>423</v>
      </c>
      <c r="E1203">
        <v>1832.0074999999999</v>
      </c>
      <c r="F1203">
        <v>1213.25</v>
      </c>
      <c r="G1203">
        <v>-10.091993128332099</v>
      </c>
      <c r="H1203">
        <v>-6.14108703593178</v>
      </c>
      <c r="I1203">
        <v>-31.488825390917299</v>
      </c>
      <c r="J1203">
        <v>-0.16922625917819401</v>
      </c>
      <c r="K1203">
        <v>1253.58776232173</v>
      </c>
      <c r="L1203">
        <v>1238.5025925472701</v>
      </c>
      <c r="M1203">
        <v>50.503710172273301</v>
      </c>
      <c r="N1203">
        <v>0.55905369185165998</v>
      </c>
      <c r="O1203">
        <v>32.289305584174699</v>
      </c>
      <c r="P1203">
        <v>29.766297662976601</v>
      </c>
      <c r="Q1203">
        <v>6.0580954002829E-2</v>
      </c>
    </row>
    <row r="1204" spans="1:17" x14ac:dyDescent="0.3">
      <c r="A1204" t="s">
        <v>2564</v>
      </c>
      <c r="B1204" t="s">
        <v>2565</v>
      </c>
      <c r="C1204" t="s">
        <v>10309</v>
      </c>
      <c r="D1204" t="s">
        <v>193</v>
      </c>
      <c r="E1204">
        <v>1831.0911656799999</v>
      </c>
      <c r="F1204">
        <v>809.45</v>
      </c>
      <c r="G1204">
        <v>44.069649797893803</v>
      </c>
      <c r="H1204">
        <v>0.65059157253744304</v>
      </c>
      <c r="I1204">
        <v>-4.7697087801718698</v>
      </c>
      <c r="J1204">
        <v>3.3346834297237602</v>
      </c>
      <c r="K1204">
        <v>772.83686646738602</v>
      </c>
      <c r="L1204">
        <v>680.96173762014405</v>
      </c>
      <c r="M1204">
        <v>65.542323938199303</v>
      </c>
      <c r="N1204">
        <v>0.48729433830309898</v>
      </c>
      <c r="O1204">
        <v>7.1097658904193999</v>
      </c>
      <c r="P1204">
        <v>76.446866485013601</v>
      </c>
      <c r="Q1204">
        <v>8.2514620671367001E-2</v>
      </c>
    </row>
    <row r="1205" spans="1:17" x14ac:dyDescent="0.3">
      <c r="A1205" t="s">
        <v>2566</v>
      </c>
      <c r="B1205" t="s">
        <v>2567</v>
      </c>
      <c r="C1205" t="s">
        <v>10309</v>
      </c>
      <c r="D1205" t="s">
        <v>328</v>
      </c>
      <c r="E1205">
        <v>1829.276204</v>
      </c>
      <c r="F1205">
        <v>1365.05</v>
      </c>
      <c r="G1205">
        <v>372.31488715888003</v>
      </c>
      <c r="H1205">
        <v>17.4275627337563</v>
      </c>
      <c r="I1205">
        <v>230.13562620402999</v>
      </c>
      <c r="J1205">
        <v>-7.3274273462831596</v>
      </c>
      <c r="K1205">
        <v>1267.8279541309</v>
      </c>
      <c r="L1205">
        <v>845.19751321067895</v>
      </c>
      <c r="M1205">
        <v>38.487370343147802</v>
      </c>
      <c r="N1205">
        <v>3.2869301745755899</v>
      </c>
      <c r="O1205">
        <v>18.669645800520101</v>
      </c>
      <c r="P1205">
        <v>490.93073593073501</v>
      </c>
      <c r="Q1205">
        <v>0.229980356826787</v>
      </c>
    </row>
    <row r="1206" spans="1:17" x14ac:dyDescent="0.3">
      <c r="A1206" t="s">
        <v>2568</v>
      </c>
      <c r="B1206" t="s">
        <v>2569</v>
      </c>
      <c r="C1206" t="s">
        <v>10309</v>
      </c>
      <c r="D1206" t="s">
        <v>2570</v>
      </c>
      <c r="E1206">
        <v>1825.8514502</v>
      </c>
      <c r="F1206">
        <v>1154.1500000000001</v>
      </c>
      <c r="G1206">
        <v>-30.434331674775201</v>
      </c>
      <c r="H1206">
        <v>-5.3616833392105603</v>
      </c>
      <c r="I1206">
        <v>-18.167093303715902</v>
      </c>
      <c r="J1206">
        <v>2.71253163190068</v>
      </c>
      <c r="K1206">
        <v>1136.11521801052</v>
      </c>
      <c r="L1206">
        <v>1139.67848847405</v>
      </c>
      <c r="M1206">
        <v>65.517907910606297</v>
      </c>
      <c r="N1206">
        <v>0.83576997116389395</v>
      </c>
      <c r="O1206">
        <v>25.715894814365502</v>
      </c>
      <c r="P1206">
        <v>23.3329771318657</v>
      </c>
      <c r="Q1206">
        <v>9.6878440303267005E-2</v>
      </c>
    </row>
    <row r="1207" spans="1:17" x14ac:dyDescent="0.3">
      <c r="A1207" t="s">
        <v>2571</v>
      </c>
      <c r="B1207" t="s">
        <v>2572</v>
      </c>
      <c r="C1207" t="s">
        <v>10309</v>
      </c>
      <c r="D1207" t="s">
        <v>564</v>
      </c>
      <c r="E1207">
        <v>1823.5773251000001</v>
      </c>
      <c r="F1207">
        <v>1400.5</v>
      </c>
      <c r="G1207">
        <v>0.770196279420993</v>
      </c>
      <c r="H1207">
        <v>0.71986133149207099</v>
      </c>
      <c r="I1207">
        <v>-18.8427361491234</v>
      </c>
      <c r="J1207">
        <v>1.50138211405122</v>
      </c>
      <c r="K1207">
        <v>1373.92441352026</v>
      </c>
      <c r="L1207">
        <v>1319.52517009089</v>
      </c>
      <c r="M1207">
        <v>55.668460716708601</v>
      </c>
      <c r="N1207">
        <v>0.65729269748586105</v>
      </c>
      <c r="O1207">
        <v>10.8889682256337</v>
      </c>
      <c r="P1207">
        <v>37.324116291611404</v>
      </c>
      <c r="Q1207">
        <v>-3.6712503309222003E-2</v>
      </c>
    </row>
    <row r="1208" spans="1:17" x14ac:dyDescent="0.3">
      <c r="A1208" t="s">
        <v>2573</v>
      </c>
      <c r="B1208" t="s">
        <v>2574</v>
      </c>
      <c r="C1208" t="s">
        <v>10309</v>
      </c>
      <c r="D1208" t="s">
        <v>253</v>
      </c>
      <c r="E1208">
        <v>1819.4428473</v>
      </c>
      <c r="F1208">
        <v>579.29999999999995</v>
      </c>
      <c r="G1208">
        <v>33.825425435535003</v>
      </c>
      <c r="H1208">
        <v>-17.1339229558296</v>
      </c>
      <c r="I1208">
        <v>36.4008701361332</v>
      </c>
      <c r="J1208">
        <v>1.7116043468415301</v>
      </c>
      <c r="K1208">
        <v>590.08116319299404</v>
      </c>
      <c r="L1208">
        <v>478.38573991809</v>
      </c>
      <c r="M1208">
        <v>39.263476507988997</v>
      </c>
      <c r="N1208">
        <v>0.50743530720683605</v>
      </c>
      <c r="O1208">
        <v>28.879682375280499</v>
      </c>
      <c r="P1208">
        <v>94.265593561368206</v>
      </c>
      <c r="Q1208">
        <v>0.121390171549488</v>
      </c>
    </row>
    <row r="1209" spans="1:17" x14ac:dyDescent="0.3">
      <c r="A1209" t="s">
        <v>2575</v>
      </c>
      <c r="B1209" t="s">
        <v>2576</v>
      </c>
      <c r="C1209" t="s">
        <v>10309</v>
      </c>
      <c r="D1209" t="s">
        <v>564</v>
      </c>
      <c r="E1209">
        <v>1817.609031364</v>
      </c>
      <c r="F1209">
        <v>73.569999999999993</v>
      </c>
      <c r="G1209">
        <v>-31.199339412013401</v>
      </c>
      <c r="H1209">
        <v>-11.234634186368201</v>
      </c>
      <c r="I1209">
        <v>-18.978050310764001</v>
      </c>
      <c r="J1209">
        <v>1.36079243593512</v>
      </c>
      <c r="K1209">
        <v>74.096463084241407</v>
      </c>
      <c r="L1209">
        <v>77.140903014706097</v>
      </c>
      <c r="M1209">
        <v>47.563522751997297</v>
      </c>
      <c r="N1209">
        <v>0.48043103404222998</v>
      </c>
      <c r="O1209">
        <v>49.517466358569997</v>
      </c>
      <c r="P1209">
        <v>49.837067209775903</v>
      </c>
    </row>
    <row r="1210" spans="1:17" x14ac:dyDescent="0.3">
      <c r="A1210" t="s">
        <v>2577</v>
      </c>
      <c r="B1210" t="s">
        <v>2578</v>
      </c>
      <c r="C1210" t="s">
        <v>10309</v>
      </c>
      <c r="D1210" t="s">
        <v>523</v>
      </c>
      <c r="E1210">
        <v>1816.9802090999999</v>
      </c>
      <c r="F1210">
        <v>903</v>
      </c>
      <c r="G1210">
        <v>31.705371591165299</v>
      </c>
      <c r="H1210">
        <v>9.2552114363964294E-2</v>
      </c>
      <c r="I1210">
        <v>3.2636757206137301</v>
      </c>
      <c r="J1210">
        <v>-5.1500571332184704</v>
      </c>
      <c r="K1210">
        <v>879.64759586318098</v>
      </c>
      <c r="L1210">
        <v>741.87254912587503</v>
      </c>
      <c r="M1210">
        <v>50.083766002410997</v>
      </c>
      <c r="N1210">
        <v>1.76208613095664</v>
      </c>
      <c r="O1210">
        <v>10.631229235880401</v>
      </c>
      <c r="P1210">
        <v>125.74999999999901</v>
      </c>
      <c r="Q1210">
        <v>0.18642218011759601</v>
      </c>
    </row>
    <row r="1211" spans="1:17" x14ac:dyDescent="0.3">
      <c r="A1211" t="s">
        <v>2579</v>
      </c>
      <c r="B1211" t="s">
        <v>2580</v>
      </c>
      <c r="C1211" t="s">
        <v>10309</v>
      </c>
      <c r="D1211" t="s">
        <v>297</v>
      </c>
      <c r="E1211">
        <v>1815.42</v>
      </c>
      <c r="F1211">
        <v>1512.85</v>
      </c>
      <c r="G1211">
        <v>-29.3270949832146</v>
      </c>
      <c r="H1211">
        <v>5.6343930882765596</v>
      </c>
      <c r="I1211">
        <v>-2.9397813358380702</v>
      </c>
      <c r="J1211">
        <v>6.7896789910386897</v>
      </c>
      <c r="K1211">
        <v>1422.47614929309</v>
      </c>
      <c r="L1211">
        <v>1419.69968264985</v>
      </c>
      <c r="M1211">
        <v>75.244558985800495</v>
      </c>
      <c r="N1211">
        <v>1.6479137815819001</v>
      </c>
      <c r="O1211">
        <v>17.662028621476001</v>
      </c>
      <c r="P1211">
        <v>28.0936454849498</v>
      </c>
      <c r="Q1211">
        <v>0.16147048299234301</v>
      </c>
    </row>
    <row r="1212" spans="1:17" x14ac:dyDescent="0.3">
      <c r="A1212" t="s">
        <v>2581</v>
      </c>
      <c r="B1212" t="s">
        <v>2582</v>
      </c>
      <c r="C1212" t="s">
        <v>10309</v>
      </c>
      <c r="D1212" t="s">
        <v>253</v>
      </c>
      <c r="E1212">
        <v>1809.208042015</v>
      </c>
      <c r="F1212">
        <v>1330.45</v>
      </c>
      <c r="G1212">
        <v>-17.530167026644499</v>
      </c>
      <c r="H1212">
        <v>-6.29400583564379</v>
      </c>
      <c r="I1212">
        <v>-20.812308891430401</v>
      </c>
      <c r="J1212">
        <v>-1.3690903415109099</v>
      </c>
      <c r="K1212">
        <v>1361.8637061212901</v>
      </c>
      <c r="L1212">
        <v>1354.83458937307</v>
      </c>
      <c r="M1212">
        <v>51.074535685692801</v>
      </c>
      <c r="N1212">
        <v>0.44629881619825501</v>
      </c>
      <c r="O1212">
        <v>33.0376940133037</v>
      </c>
      <c r="P1212">
        <v>30.1810176125244</v>
      </c>
      <c r="Q1212">
        <v>6.7065615036260004E-2</v>
      </c>
    </row>
    <row r="1213" spans="1:17" x14ac:dyDescent="0.3">
      <c r="A1213" t="s">
        <v>2583</v>
      </c>
      <c r="B1213" t="s">
        <v>2584</v>
      </c>
      <c r="C1213" t="s">
        <v>10309</v>
      </c>
      <c r="D1213" t="s">
        <v>51</v>
      </c>
      <c r="E1213">
        <v>1808.1817134150001</v>
      </c>
      <c r="F1213">
        <v>681.45</v>
      </c>
      <c r="G1213">
        <v>30.0898405674712</v>
      </c>
      <c r="H1213">
        <v>18.530387502641901</v>
      </c>
      <c r="I1213">
        <v>14.1975677625522</v>
      </c>
      <c r="J1213">
        <v>4.7970867945787203</v>
      </c>
      <c r="K1213">
        <v>607.55094018053103</v>
      </c>
      <c r="L1213">
        <v>516.55792753314097</v>
      </c>
      <c r="M1213">
        <v>62.933231756197102</v>
      </c>
      <c r="N1213">
        <v>0.72669779795059797</v>
      </c>
      <c r="O1213">
        <v>6.3981216523589302</v>
      </c>
      <c r="P1213">
        <v>83.185483870967701</v>
      </c>
      <c r="Q1213">
        <v>5.5365856580119999E-2</v>
      </c>
    </row>
    <row r="1214" spans="1:17" x14ac:dyDescent="0.3">
      <c r="A1214" t="s">
        <v>2585</v>
      </c>
      <c r="B1214" t="s">
        <v>2586</v>
      </c>
      <c r="C1214" t="s">
        <v>10309</v>
      </c>
      <c r="D1214" t="s">
        <v>21</v>
      </c>
      <c r="E1214">
        <v>1806.5167334400001</v>
      </c>
      <c r="F1214">
        <v>1534.3</v>
      </c>
      <c r="G1214">
        <v>192.445587842663</v>
      </c>
      <c r="H1214">
        <v>-1.29106107667607</v>
      </c>
      <c r="I1214">
        <v>37.482304734263899</v>
      </c>
      <c r="J1214">
        <v>7.3352172402532299</v>
      </c>
      <c r="K1214">
        <v>1391.13298022402</v>
      </c>
      <c r="L1214">
        <v>1031.6402308409999</v>
      </c>
      <c r="M1214">
        <v>55.450663733825898</v>
      </c>
      <c r="N1214">
        <v>0.80883980987486603</v>
      </c>
      <c r="O1214">
        <v>9.3625757674509593</v>
      </c>
      <c r="P1214">
        <v>268.24672986919398</v>
      </c>
      <c r="Q1214">
        <v>0.14415043767229499</v>
      </c>
    </row>
    <row r="1215" spans="1:17" x14ac:dyDescent="0.3">
      <c r="A1215" t="s">
        <v>2587</v>
      </c>
      <c r="B1215" t="s">
        <v>2588</v>
      </c>
      <c r="C1215" t="s">
        <v>10309</v>
      </c>
      <c r="D1215" t="s">
        <v>386</v>
      </c>
      <c r="E1215">
        <v>1796.279495</v>
      </c>
      <c r="F1215">
        <v>111.5</v>
      </c>
      <c r="G1215">
        <v>17.863476844222902</v>
      </c>
      <c r="H1215">
        <v>-4.5613876236253503</v>
      </c>
      <c r="I1215">
        <v>0.950845760868128</v>
      </c>
      <c r="J1215">
        <v>-1.4523507639409701</v>
      </c>
      <c r="K1215">
        <v>110.06560932019801</v>
      </c>
      <c r="L1215">
        <v>98.5857437969957</v>
      </c>
      <c r="M1215">
        <v>50.082480042113801</v>
      </c>
      <c r="N1215">
        <v>0.34705645573708099</v>
      </c>
      <c r="O1215">
        <v>20.179372197309402</v>
      </c>
      <c r="P1215">
        <v>54.325259515570899</v>
      </c>
      <c r="Q1215">
        <v>0.119783136847504</v>
      </c>
    </row>
    <row r="1216" spans="1:17" x14ac:dyDescent="0.3">
      <c r="A1216" t="s">
        <v>2589</v>
      </c>
      <c r="B1216" t="s">
        <v>2590</v>
      </c>
      <c r="C1216" t="s">
        <v>10309</v>
      </c>
      <c r="D1216" t="s">
        <v>564</v>
      </c>
      <c r="E1216">
        <v>1794.9134759599999</v>
      </c>
      <c r="F1216">
        <v>533.35</v>
      </c>
      <c r="G1216">
        <v>3.9368435323418698</v>
      </c>
      <c r="H1216">
        <v>9.9971755698605698</v>
      </c>
      <c r="I1216">
        <v>36.361351892256799</v>
      </c>
      <c r="J1216">
        <v>5.8073405990666203</v>
      </c>
      <c r="K1216">
        <v>456.99136966596598</v>
      </c>
      <c r="L1216">
        <v>398.575140382028</v>
      </c>
      <c r="M1216">
        <v>61.851270294178498</v>
      </c>
      <c r="N1216">
        <v>1.2542029050355199</v>
      </c>
      <c r="O1216">
        <v>5.8966907284147201</v>
      </c>
      <c r="P1216">
        <v>82.030716723549403</v>
      </c>
      <c r="Q1216">
        <v>-8.6128416315471995E-2</v>
      </c>
    </row>
    <row r="1217" spans="1:17" x14ac:dyDescent="0.3">
      <c r="A1217" t="s">
        <v>2591</v>
      </c>
      <c r="B1217" t="s">
        <v>2592</v>
      </c>
      <c r="C1217" t="s">
        <v>10309</v>
      </c>
      <c r="D1217" t="s">
        <v>2593</v>
      </c>
      <c r="E1217">
        <v>1790.3738292</v>
      </c>
      <c r="F1217">
        <v>645.15</v>
      </c>
      <c r="G1217">
        <v>-8.6637127836102703</v>
      </c>
      <c r="H1217">
        <v>-11.770611963328999</v>
      </c>
      <c r="I1217">
        <v>2.4884704046155899</v>
      </c>
      <c r="J1217">
        <v>-4.2665476078697999</v>
      </c>
      <c r="K1217">
        <v>657.55396370088795</v>
      </c>
      <c r="L1217">
        <v>582.96705668906804</v>
      </c>
      <c r="M1217">
        <v>42.272859494914499</v>
      </c>
      <c r="N1217">
        <v>8.1627580703710803E-2</v>
      </c>
      <c r="O1217">
        <v>30.884290475083301</v>
      </c>
      <c r="P1217">
        <v>37.2659574468084</v>
      </c>
      <c r="Q1217">
        <v>0.107583266433062</v>
      </c>
    </row>
    <row r="1218" spans="1:17" x14ac:dyDescent="0.3">
      <c r="A1218" t="s">
        <v>2594</v>
      </c>
      <c r="B1218" t="s">
        <v>2595</v>
      </c>
      <c r="C1218" t="s">
        <v>10309</v>
      </c>
      <c r="D1218" t="s">
        <v>196</v>
      </c>
      <c r="E1218">
        <v>1783.99668910999</v>
      </c>
      <c r="F1218">
        <v>2930.05</v>
      </c>
      <c r="G1218">
        <v>57.626580426245397</v>
      </c>
      <c r="H1218">
        <v>21.717650179579699</v>
      </c>
      <c r="I1218">
        <v>61.163738462012901</v>
      </c>
      <c r="J1218">
        <v>-5.1309049539599103</v>
      </c>
      <c r="K1218">
        <v>2628.15907024636</v>
      </c>
      <c r="L1218">
        <v>2065.7631998541201</v>
      </c>
      <c r="M1218">
        <v>50.4006235891203</v>
      </c>
      <c r="N1218">
        <v>0.65905515063885001</v>
      </c>
      <c r="O1218">
        <v>17.7113018549171</v>
      </c>
      <c r="P1218">
        <v>116.847986974541</v>
      </c>
      <c r="Q1218">
        <v>0.149313941132623</v>
      </c>
    </row>
    <row r="1219" spans="1:17" x14ac:dyDescent="0.3">
      <c r="A1219" t="s">
        <v>2596</v>
      </c>
      <c r="B1219" t="s">
        <v>2597</v>
      </c>
      <c r="C1219" t="s">
        <v>10309</v>
      </c>
      <c r="D1219" t="s">
        <v>54</v>
      </c>
      <c r="E1219">
        <v>1782.3193615599901</v>
      </c>
      <c r="F1219">
        <v>1700.9</v>
      </c>
      <c r="G1219">
        <v>-56.264619571393098</v>
      </c>
      <c r="H1219">
        <v>-12.5961340264634</v>
      </c>
      <c r="I1219">
        <v>-38.657141734920302</v>
      </c>
      <c r="J1219">
        <v>-2.8532754456319398</v>
      </c>
      <c r="K1219">
        <v>1893.0548261941301</v>
      </c>
      <c r="L1219">
        <v>2039.63734571747</v>
      </c>
      <c r="M1219">
        <v>45.966706746676898</v>
      </c>
      <c r="N1219">
        <v>1.72309673686012</v>
      </c>
      <c r="O1219">
        <v>57.563642777353103</v>
      </c>
      <c r="P1219">
        <v>6.0312314933142099</v>
      </c>
      <c r="Q1219">
        <v>8.3675576999483997E-2</v>
      </c>
    </row>
    <row r="1220" spans="1:17" x14ac:dyDescent="0.3">
      <c r="A1220" t="s">
        <v>2598</v>
      </c>
      <c r="B1220" t="s">
        <v>2599</v>
      </c>
      <c r="C1220" t="s">
        <v>10309</v>
      </c>
      <c r="D1220" t="s">
        <v>2600</v>
      </c>
      <c r="E1220">
        <v>1776.755711925</v>
      </c>
      <c r="F1220">
        <v>764.55</v>
      </c>
      <c r="G1220">
        <v>187.422021539339</v>
      </c>
      <c r="H1220">
        <v>2.5128040426303002</v>
      </c>
      <c r="I1220">
        <v>15.4924766466607</v>
      </c>
      <c r="J1220">
        <v>6.7717938658805004</v>
      </c>
      <c r="K1220">
        <v>774.42223128207104</v>
      </c>
      <c r="L1220">
        <v>653.12025047625195</v>
      </c>
      <c r="M1220">
        <v>56.5661047611041</v>
      </c>
      <c r="N1220">
        <v>1.13343379313009</v>
      </c>
      <c r="O1220">
        <v>28.179975148780301</v>
      </c>
      <c r="P1220">
        <v>317.90106586499002</v>
      </c>
      <c r="Q1220">
        <v>0.26679787201798599</v>
      </c>
    </row>
    <row r="1221" spans="1:17" x14ac:dyDescent="0.3">
      <c r="A1221" t="s">
        <v>2601</v>
      </c>
      <c r="B1221" t="s">
        <v>2602</v>
      </c>
      <c r="C1221" t="s">
        <v>10309</v>
      </c>
      <c r="D1221" t="s">
        <v>965</v>
      </c>
      <c r="E1221">
        <v>1774.393654</v>
      </c>
      <c r="F1221">
        <v>410</v>
      </c>
      <c r="G1221">
        <v>1478.02449489382</v>
      </c>
      <c r="H1221">
        <v>15.843251025533901</v>
      </c>
      <c r="I1221">
        <v>446.51684350068899</v>
      </c>
      <c r="J1221">
        <v>-9.5239060009903493</v>
      </c>
      <c r="K1221">
        <v>378.28399290271602</v>
      </c>
      <c r="L1221">
        <v>219.82361606471099</v>
      </c>
      <c r="M1221">
        <v>37.268374239024901</v>
      </c>
      <c r="N1221">
        <v>0.41628292159469898</v>
      </c>
      <c r="O1221">
        <v>20.682926829268201</v>
      </c>
      <c r="P1221">
        <v>1619.07756813417</v>
      </c>
      <c r="Q1221">
        <v>0.21096262094257101</v>
      </c>
    </row>
    <row r="1222" spans="1:17" x14ac:dyDescent="0.3">
      <c r="A1222" t="s">
        <v>2603</v>
      </c>
      <c r="B1222" t="s">
        <v>2604</v>
      </c>
      <c r="C1222" t="s">
        <v>10309</v>
      </c>
      <c r="D1222" t="s">
        <v>726</v>
      </c>
      <c r="E1222">
        <v>1769.343346078</v>
      </c>
      <c r="F1222">
        <v>15.62</v>
      </c>
      <c r="G1222">
        <v>-48.927912169464399</v>
      </c>
      <c r="H1222">
        <v>-1.2015020608858</v>
      </c>
      <c r="I1222">
        <v>-41.798210110640802</v>
      </c>
      <c r="J1222">
        <v>0.95833305175134897</v>
      </c>
      <c r="K1222">
        <v>16.807950312920301</v>
      </c>
      <c r="L1222">
        <v>17.8362672745995</v>
      </c>
      <c r="M1222">
        <v>40.830583372913701</v>
      </c>
      <c r="N1222">
        <v>0.46770452693820103</v>
      </c>
      <c r="O1222">
        <v>87.580025608194603</v>
      </c>
      <c r="P1222">
        <v>6.9863013698629999</v>
      </c>
      <c r="Q1222">
        <v>8.7346636964274998E-2</v>
      </c>
    </row>
    <row r="1223" spans="1:17" x14ac:dyDescent="0.3">
      <c r="A1223" t="s">
        <v>2605</v>
      </c>
      <c r="B1223" t="s">
        <v>2606</v>
      </c>
      <c r="C1223" t="s">
        <v>10309</v>
      </c>
      <c r="D1223" t="s">
        <v>51</v>
      </c>
      <c r="E1223">
        <v>1763.56824218</v>
      </c>
      <c r="F1223">
        <v>843.8</v>
      </c>
      <c r="G1223">
        <v>105.25588055297899</v>
      </c>
      <c r="H1223">
        <v>11.1535888358717</v>
      </c>
      <c r="I1223">
        <v>47.620567353705397</v>
      </c>
      <c r="J1223">
        <v>-4.2553199481761403</v>
      </c>
      <c r="K1223">
        <v>754.18487732694496</v>
      </c>
      <c r="L1223">
        <v>590.136653318409</v>
      </c>
      <c r="M1223">
        <v>57.986546736034903</v>
      </c>
      <c r="N1223">
        <v>1.3614510116597001</v>
      </c>
      <c r="O1223">
        <v>6.6425693292249299</v>
      </c>
      <c r="P1223">
        <v>170.795892169448</v>
      </c>
      <c r="Q1223">
        <v>7.3533473994696993E-2</v>
      </c>
    </row>
    <row r="1224" spans="1:17" x14ac:dyDescent="0.3">
      <c r="A1224" t="s">
        <v>2607</v>
      </c>
      <c r="B1224" t="s">
        <v>2608</v>
      </c>
      <c r="C1224" t="s">
        <v>10308</v>
      </c>
      <c r="D1224" t="s">
        <v>564</v>
      </c>
      <c r="E1224">
        <v>1760.37462557</v>
      </c>
      <c r="F1224">
        <v>105.1</v>
      </c>
      <c r="G1224">
        <v>-62.077746453888402</v>
      </c>
      <c r="H1224">
        <v>-9.87756737351026</v>
      </c>
      <c r="I1224">
        <v>-27.610179726687299</v>
      </c>
      <c r="J1224">
        <v>-0.175260667199991</v>
      </c>
      <c r="K1224">
        <v>107.849122901182</v>
      </c>
      <c r="L1224">
        <v>116.539825143816</v>
      </c>
      <c r="M1224">
        <v>43.597839338639702</v>
      </c>
      <c r="N1224">
        <v>0.57142403913500905</v>
      </c>
      <c r="O1224">
        <v>77.307326355851501</v>
      </c>
      <c r="P1224">
        <v>31.457160725453299</v>
      </c>
      <c r="Q1224">
        <v>-6.6854610372969997E-2</v>
      </c>
    </row>
    <row r="1225" spans="1:17" x14ac:dyDescent="0.3">
      <c r="A1225" t="s">
        <v>2609</v>
      </c>
      <c r="B1225" t="s">
        <v>2610</v>
      </c>
      <c r="C1225" t="s">
        <v>10309</v>
      </c>
      <c r="D1225" t="s">
        <v>297</v>
      </c>
      <c r="E1225">
        <v>1749.3608999999999</v>
      </c>
      <c r="F1225">
        <v>333.2</v>
      </c>
      <c r="G1225">
        <v>158.39172006432</v>
      </c>
      <c r="H1225">
        <v>-1.8416331707276401</v>
      </c>
      <c r="I1225">
        <v>70.675778567138707</v>
      </c>
      <c r="J1225">
        <v>-0.94957523097985697</v>
      </c>
      <c r="K1225">
        <v>294.87466820313301</v>
      </c>
      <c r="L1225">
        <v>221.58005493017899</v>
      </c>
      <c r="M1225">
        <v>52.496912770246801</v>
      </c>
      <c r="N1225">
        <v>0.73233305376144697</v>
      </c>
      <c r="O1225">
        <v>8.0282112845137998</v>
      </c>
      <c r="P1225">
        <v>208.80444856348399</v>
      </c>
    </row>
    <row r="1226" spans="1:17" x14ac:dyDescent="0.3">
      <c r="A1226" t="s">
        <v>2611</v>
      </c>
      <c r="B1226" t="s">
        <v>2612</v>
      </c>
      <c r="C1226" t="s">
        <v>10309</v>
      </c>
      <c r="D1226" t="s">
        <v>72</v>
      </c>
      <c r="E1226">
        <v>1748.9068500000001</v>
      </c>
      <c r="F1226">
        <v>56900</v>
      </c>
      <c r="G1226">
        <v>193.513554479475</v>
      </c>
      <c r="H1226">
        <v>10.446075099608001</v>
      </c>
      <c r="I1226">
        <v>91.618924794573601</v>
      </c>
      <c r="J1226">
        <v>5.2388234122663402</v>
      </c>
      <c r="K1226">
        <v>50639.300084372997</v>
      </c>
      <c r="L1226">
        <v>35620.2627487278</v>
      </c>
      <c r="M1226">
        <v>62.533114012772202</v>
      </c>
      <c r="N1226">
        <v>0.54491428571428502</v>
      </c>
      <c r="O1226">
        <v>17.7486818980667</v>
      </c>
      <c r="P1226">
        <v>253.416149068322</v>
      </c>
      <c r="Q1226">
        <v>0.100518022255618</v>
      </c>
    </row>
    <row r="1227" spans="1:17" x14ac:dyDescent="0.3">
      <c r="A1227" t="s">
        <v>2613</v>
      </c>
      <c r="B1227" t="s">
        <v>2614</v>
      </c>
      <c r="C1227" t="s">
        <v>10309</v>
      </c>
      <c r="D1227" t="s">
        <v>1470</v>
      </c>
      <c r="E1227">
        <v>1747.3986943750001</v>
      </c>
      <c r="F1227">
        <v>246.85</v>
      </c>
      <c r="G1227">
        <v>42.743398883245</v>
      </c>
      <c r="H1227">
        <v>-10.567852855721499</v>
      </c>
      <c r="I1227">
        <v>-9.0109696039222804</v>
      </c>
      <c r="J1227">
        <v>-1.17424011352036</v>
      </c>
      <c r="K1227">
        <v>250.88685584521099</v>
      </c>
      <c r="L1227">
        <v>220.08198539505099</v>
      </c>
      <c r="M1227">
        <v>43.835100228837099</v>
      </c>
      <c r="N1227">
        <v>0.539469315988931</v>
      </c>
      <c r="O1227">
        <v>19.359935183309599</v>
      </c>
      <c r="P1227">
        <v>73.838028169013995</v>
      </c>
      <c r="Q1227">
        <v>0.21403531084114699</v>
      </c>
    </row>
    <row r="1228" spans="1:17" x14ac:dyDescent="0.3">
      <c r="A1228" t="s">
        <v>2615</v>
      </c>
      <c r="B1228" t="s">
        <v>2616</v>
      </c>
      <c r="C1228" t="s">
        <v>10309</v>
      </c>
      <c r="D1228" t="s">
        <v>253</v>
      </c>
      <c r="E1228">
        <v>1746.68</v>
      </c>
      <c r="F1228">
        <v>1343.6</v>
      </c>
      <c r="G1228">
        <v>43.840398610877799</v>
      </c>
      <c r="H1228">
        <v>-6.1732619449264003</v>
      </c>
      <c r="I1228">
        <v>63.465033272043101</v>
      </c>
      <c r="J1228">
        <v>-0.96584340023187398</v>
      </c>
      <c r="K1228">
        <v>1271.4122831898301</v>
      </c>
      <c r="L1228">
        <v>1036.97540605942</v>
      </c>
      <c r="M1228">
        <v>70.551432179373094</v>
      </c>
      <c r="N1228">
        <v>0.35430135745674901</v>
      </c>
      <c r="O1228">
        <v>16.842810360226199</v>
      </c>
      <c r="P1228">
        <v>113.42228575966899</v>
      </c>
      <c r="Q1228">
        <v>7.4249121755825001E-2</v>
      </c>
    </row>
    <row r="1229" spans="1:17" x14ac:dyDescent="0.3">
      <c r="A1229" t="s">
        <v>2617</v>
      </c>
      <c r="B1229" t="s">
        <v>2618</v>
      </c>
      <c r="C1229" t="s">
        <v>10309</v>
      </c>
      <c r="D1229" t="s">
        <v>51</v>
      </c>
      <c r="E1229">
        <v>1739</v>
      </c>
      <c r="F1229">
        <v>20.52</v>
      </c>
      <c r="G1229">
        <v>104.69564335321</v>
      </c>
      <c r="H1229">
        <v>23.039885281781</v>
      </c>
      <c r="I1229">
        <v>24.2001908853799</v>
      </c>
      <c r="J1229">
        <v>19.751280269917999</v>
      </c>
      <c r="K1229">
        <v>15.318354908786899</v>
      </c>
      <c r="L1229">
        <v>13.2404026930996</v>
      </c>
      <c r="M1229">
        <v>75.640695318605495</v>
      </c>
      <c r="N1229">
        <v>2.66743789566801</v>
      </c>
      <c r="O1229">
        <v>6.2378167641325497</v>
      </c>
      <c r="P1229">
        <v>183.03448275861999</v>
      </c>
    </row>
    <row r="1230" spans="1:17" x14ac:dyDescent="0.3">
      <c r="A1230" t="s">
        <v>2619</v>
      </c>
      <c r="B1230" t="s">
        <v>2620</v>
      </c>
      <c r="C1230" t="s">
        <v>10309</v>
      </c>
      <c r="D1230" t="s">
        <v>364</v>
      </c>
      <c r="E1230">
        <v>1736.3640126</v>
      </c>
      <c r="F1230">
        <v>199.6</v>
      </c>
      <c r="G1230">
        <v>21.279010931884802</v>
      </c>
      <c r="H1230">
        <v>-7.9866084305363598</v>
      </c>
      <c r="I1230">
        <v>-17.026542762100199</v>
      </c>
      <c r="J1230">
        <v>0.45046713496607499</v>
      </c>
      <c r="K1230">
        <v>209.84168858679101</v>
      </c>
      <c r="L1230">
        <v>188.63188055641101</v>
      </c>
      <c r="M1230">
        <v>39.5025271190501</v>
      </c>
      <c r="N1230">
        <v>0.48741887372204701</v>
      </c>
      <c r="O1230">
        <v>21.492985971943799</v>
      </c>
      <c r="P1230">
        <v>71.6989247311828</v>
      </c>
      <c r="Q1230">
        <v>8.0795659773408995E-2</v>
      </c>
    </row>
    <row r="1231" spans="1:17" x14ac:dyDescent="0.3">
      <c r="A1231" t="s">
        <v>2621</v>
      </c>
      <c r="B1231" t="s">
        <v>2622</v>
      </c>
      <c r="C1231" t="s">
        <v>10309</v>
      </c>
      <c r="D1231" t="s">
        <v>178</v>
      </c>
      <c r="E1231">
        <v>1723.890538845</v>
      </c>
      <c r="F1231">
        <v>419.85</v>
      </c>
      <c r="G1231">
        <v>-41.083568917135402</v>
      </c>
      <c r="H1231">
        <v>-8.5542695664708894</v>
      </c>
      <c r="I1231">
        <v>-39.906362859265201</v>
      </c>
      <c r="J1231">
        <v>-0.93807888760553704</v>
      </c>
      <c r="K1231">
        <v>451.57132953070402</v>
      </c>
      <c r="L1231">
        <v>492.33648616909301</v>
      </c>
      <c r="M1231">
        <v>37.972367761020401</v>
      </c>
      <c r="N1231">
        <v>1.5720447351228499</v>
      </c>
      <c r="O1231">
        <v>52.6735738954388</v>
      </c>
      <c r="P1231">
        <v>3.9232673267326699</v>
      </c>
    </row>
    <row r="1232" spans="1:17" x14ac:dyDescent="0.3">
      <c r="A1232" t="s">
        <v>2623</v>
      </c>
      <c r="B1232" t="s">
        <v>2624</v>
      </c>
      <c r="C1232" t="s">
        <v>10309</v>
      </c>
      <c r="D1232" t="s">
        <v>57</v>
      </c>
      <c r="E1232">
        <v>1721.7212067</v>
      </c>
      <c r="F1232">
        <v>423</v>
      </c>
      <c r="G1232">
        <v>164.95487680268801</v>
      </c>
      <c r="H1232">
        <v>19.543033949033401</v>
      </c>
      <c r="I1232">
        <v>35.103786642398397</v>
      </c>
      <c r="J1232">
        <v>25.637088782749</v>
      </c>
      <c r="K1232">
        <v>327.13123263227101</v>
      </c>
      <c r="L1232">
        <v>277.53322791074999</v>
      </c>
      <c r="M1232">
        <v>79.046210003579404</v>
      </c>
      <c r="N1232">
        <v>2.5777110489894302</v>
      </c>
      <c r="O1232">
        <v>0</v>
      </c>
      <c r="P1232">
        <v>204.31654676258901</v>
      </c>
      <c r="Q1232">
        <v>0.10270042630920399</v>
      </c>
    </row>
    <row r="1233" spans="1:17" x14ac:dyDescent="0.3">
      <c r="A1233" t="s">
        <v>2625</v>
      </c>
      <c r="B1233" t="s">
        <v>2626</v>
      </c>
      <c r="C1233" t="s">
        <v>10309</v>
      </c>
      <c r="D1233" t="s">
        <v>222</v>
      </c>
      <c r="E1233">
        <v>1721.5238704819999</v>
      </c>
      <c r="F1233">
        <v>77.739999999999995</v>
      </c>
      <c r="G1233">
        <v>138.71330927968401</v>
      </c>
      <c r="H1233">
        <v>-7.3590233101150497</v>
      </c>
      <c r="I1233">
        <v>43.676536769509802</v>
      </c>
      <c r="J1233">
        <v>-6.4859697596642798</v>
      </c>
      <c r="K1233">
        <v>75.761540986115193</v>
      </c>
      <c r="L1233">
        <v>55.359658375573403</v>
      </c>
      <c r="M1233">
        <v>47.865089696497698</v>
      </c>
      <c r="N1233">
        <v>0.37438737463412802</v>
      </c>
      <c r="O1233">
        <v>28.556727553382999</v>
      </c>
      <c r="P1233">
        <v>240.21881838074299</v>
      </c>
      <c r="Q1233">
        <v>0.131639176569146</v>
      </c>
    </row>
    <row r="1234" spans="1:17" x14ac:dyDescent="0.3">
      <c r="A1234" t="s">
        <v>2627</v>
      </c>
      <c r="B1234" t="s">
        <v>2628</v>
      </c>
      <c r="C1234" t="s">
        <v>10309</v>
      </c>
      <c r="D1234" t="s">
        <v>2629</v>
      </c>
      <c r="E1234">
        <v>1721.41029125</v>
      </c>
      <c r="F1234">
        <v>1641.25</v>
      </c>
      <c r="G1234">
        <v>523.15529835903601</v>
      </c>
      <c r="H1234">
        <v>11.8751542554708</v>
      </c>
      <c r="I1234">
        <v>84.934100749593398</v>
      </c>
      <c r="J1234">
        <v>6.6007598766423703</v>
      </c>
      <c r="K1234">
        <v>1369.0358019830101</v>
      </c>
      <c r="M1234">
        <v>71.477296074718694</v>
      </c>
      <c r="N1234">
        <v>0.46677661718893099</v>
      </c>
      <c r="O1234">
        <v>3.5795887281035701</v>
      </c>
      <c r="P1234">
        <v>585.56808688387605</v>
      </c>
    </row>
    <row r="1235" spans="1:17" x14ac:dyDescent="0.3">
      <c r="A1235" t="s">
        <v>2630</v>
      </c>
      <c r="B1235" t="s">
        <v>2631</v>
      </c>
      <c r="C1235" t="s">
        <v>10309</v>
      </c>
      <c r="D1235" t="s">
        <v>328</v>
      </c>
      <c r="E1235">
        <v>1712.9503835549999</v>
      </c>
      <c r="F1235">
        <v>958.05</v>
      </c>
      <c r="G1235">
        <v>-50.9505625092537</v>
      </c>
      <c r="H1235">
        <v>0.84404923753904404</v>
      </c>
      <c r="I1235">
        <v>-8.4952605283821505</v>
      </c>
      <c r="J1235">
        <v>0.45692852831298802</v>
      </c>
      <c r="K1235">
        <v>852.57293728875504</v>
      </c>
      <c r="L1235">
        <v>912.85779467853797</v>
      </c>
      <c r="M1235">
        <v>85.031332998874902</v>
      </c>
      <c r="N1235">
        <v>1.2926860462109899</v>
      </c>
      <c r="O1235">
        <v>36.569072595375999</v>
      </c>
      <c r="P1235">
        <v>41.954363609423602</v>
      </c>
      <c r="Q1235">
        <v>3.4000587589360001E-3</v>
      </c>
    </row>
    <row r="1236" spans="1:17" x14ac:dyDescent="0.3">
      <c r="A1236" t="s">
        <v>2632</v>
      </c>
      <c r="B1236" t="s">
        <v>2633</v>
      </c>
      <c r="C1236" t="s">
        <v>10309</v>
      </c>
      <c r="D1236" t="s">
        <v>127</v>
      </c>
      <c r="E1236">
        <v>1712.6155761</v>
      </c>
      <c r="F1236">
        <v>14.3</v>
      </c>
      <c r="G1236">
        <v>0.181357638924943</v>
      </c>
      <c r="H1236">
        <v>-8.1176471995609596</v>
      </c>
      <c r="I1236">
        <v>-17.405160285188501</v>
      </c>
      <c r="J1236">
        <v>0.12322174891746999</v>
      </c>
      <c r="K1236">
        <v>13.554121466896399</v>
      </c>
      <c r="L1236">
        <v>13.3851337853052</v>
      </c>
      <c r="M1236">
        <v>76.603936906311404</v>
      </c>
      <c r="N1236">
        <v>0.79523926167898695</v>
      </c>
      <c r="O1236">
        <v>28.671328671328599</v>
      </c>
      <c r="P1236">
        <v>83.3333333333333</v>
      </c>
      <c r="Q1236">
        <v>5.2811550373077998E-2</v>
      </c>
    </row>
    <row r="1237" spans="1:17" x14ac:dyDescent="0.3">
      <c r="A1237" t="s">
        <v>2634</v>
      </c>
      <c r="B1237" t="s">
        <v>2635</v>
      </c>
      <c r="C1237" t="s">
        <v>10309</v>
      </c>
      <c r="D1237" t="s">
        <v>127</v>
      </c>
      <c r="E1237">
        <v>1710.20692308</v>
      </c>
      <c r="F1237">
        <v>75.98</v>
      </c>
      <c r="G1237">
        <v>46.920134098566699</v>
      </c>
      <c r="H1237">
        <v>10.169248176530999</v>
      </c>
      <c r="I1237">
        <v>0.311809341009951</v>
      </c>
      <c r="J1237">
        <v>-0.56035594360104102</v>
      </c>
      <c r="K1237">
        <v>67.098735672178407</v>
      </c>
      <c r="L1237">
        <v>59.8253716043385</v>
      </c>
      <c r="M1237">
        <v>70.684961430453399</v>
      </c>
      <c r="N1237">
        <v>1.01349718771089</v>
      </c>
      <c r="O1237">
        <v>13.187680968675901</v>
      </c>
      <c r="P1237">
        <v>110.996945292974</v>
      </c>
      <c r="Q1237">
        <v>5.5010396592304001E-2</v>
      </c>
    </row>
    <row r="1238" spans="1:17" x14ac:dyDescent="0.3">
      <c r="A1238" t="s">
        <v>2636</v>
      </c>
      <c r="B1238" t="s">
        <v>2637</v>
      </c>
      <c r="C1238" t="s">
        <v>10309</v>
      </c>
      <c r="D1238" t="s">
        <v>2193</v>
      </c>
      <c r="E1238">
        <v>1704.9390628799999</v>
      </c>
      <c r="F1238">
        <v>330.45</v>
      </c>
      <c r="G1238">
        <v>20.762355588343901</v>
      </c>
      <c r="H1238">
        <v>-11.358405312078499</v>
      </c>
      <c r="I1238">
        <v>37.523663751186902</v>
      </c>
      <c r="J1238">
        <v>10.4445896571336</v>
      </c>
      <c r="K1238">
        <v>337.78302614378998</v>
      </c>
      <c r="M1238">
        <v>47.282080533767903</v>
      </c>
      <c r="O1238">
        <v>26.115902557119</v>
      </c>
      <c r="P1238">
        <v>58.110047846889898</v>
      </c>
    </row>
    <row r="1239" spans="1:17" x14ac:dyDescent="0.3">
      <c r="A1239" t="s">
        <v>2638</v>
      </c>
      <c r="B1239" t="s">
        <v>2639</v>
      </c>
      <c r="C1239" t="s">
        <v>10309</v>
      </c>
      <c r="D1239" t="s">
        <v>294</v>
      </c>
      <c r="E1239">
        <v>1703.6903735639901</v>
      </c>
      <c r="F1239">
        <v>30.74</v>
      </c>
      <c r="G1239">
        <v>-39.804001072641597</v>
      </c>
      <c r="H1239">
        <v>-10.601979069505299</v>
      </c>
      <c r="I1239">
        <v>-31.734582875480701</v>
      </c>
      <c r="J1239">
        <v>-0.260598837965206</v>
      </c>
      <c r="K1239">
        <v>31.097152820585698</v>
      </c>
      <c r="L1239">
        <v>31.967326896144101</v>
      </c>
      <c r="M1239">
        <v>47.970568375441196</v>
      </c>
      <c r="N1239">
        <v>0.56806470427949995</v>
      </c>
      <c r="O1239">
        <v>48.991541964866599</v>
      </c>
      <c r="P1239">
        <v>36.622222222222199</v>
      </c>
      <c r="Q1239">
        <v>-3.3452323163080999E-2</v>
      </c>
    </row>
    <row r="1240" spans="1:17" x14ac:dyDescent="0.3">
      <c r="A1240" t="s">
        <v>2640</v>
      </c>
      <c r="B1240" t="s">
        <v>2641</v>
      </c>
      <c r="C1240" t="s">
        <v>10309</v>
      </c>
      <c r="D1240" t="s">
        <v>628</v>
      </c>
      <c r="E1240">
        <v>1701.0937799999999</v>
      </c>
      <c r="F1240">
        <v>1502.65</v>
      </c>
      <c r="G1240">
        <v>50.712384250326302</v>
      </c>
      <c r="H1240">
        <v>25.338580606215899</v>
      </c>
      <c r="I1240">
        <v>65.563765356002705</v>
      </c>
      <c r="J1240">
        <v>10.933643034948499</v>
      </c>
      <c r="K1240">
        <v>1149.0369986701201</v>
      </c>
      <c r="L1240">
        <v>927.37433373404303</v>
      </c>
      <c r="M1240">
        <v>54.219977380712301</v>
      </c>
      <c r="N1240">
        <v>0.65271078516565695</v>
      </c>
      <c r="O1240">
        <v>3.0180015306292098</v>
      </c>
      <c r="P1240">
        <v>113.277978851749</v>
      </c>
    </row>
    <row r="1241" spans="1:17" x14ac:dyDescent="0.3">
      <c r="A1241" t="s">
        <v>2642</v>
      </c>
      <c r="B1241" t="s">
        <v>2643</v>
      </c>
      <c r="C1241" t="s">
        <v>10309</v>
      </c>
      <c r="D1241" t="s">
        <v>121</v>
      </c>
      <c r="E1241">
        <v>1696.30371498</v>
      </c>
      <c r="F1241">
        <v>57.47</v>
      </c>
      <c r="G1241">
        <v>-4.0912304162052502</v>
      </c>
      <c r="H1241">
        <v>-9.8703921199812399</v>
      </c>
      <c r="I1241">
        <v>-38.950306474183002</v>
      </c>
      <c r="J1241">
        <v>-6.6937924326763003</v>
      </c>
      <c r="K1241">
        <v>57.850669308229001</v>
      </c>
      <c r="L1241">
        <v>57.940466809641599</v>
      </c>
      <c r="M1241">
        <v>39.801486074677797</v>
      </c>
      <c r="N1241">
        <v>1.82398174139689</v>
      </c>
      <c r="O1241">
        <v>50.165303636680001</v>
      </c>
      <c r="P1241">
        <v>27.329123739891401</v>
      </c>
      <c r="Q1241">
        <v>8.8501874923535007E-2</v>
      </c>
    </row>
    <row r="1242" spans="1:17" x14ac:dyDescent="0.3">
      <c r="A1242" t="s">
        <v>2644</v>
      </c>
      <c r="B1242" t="s">
        <v>2645</v>
      </c>
      <c r="C1242" t="s">
        <v>10309</v>
      </c>
      <c r="D1242" t="s">
        <v>193</v>
      </c>
      <c r="E1242">
        <v>1694.4446250000001</v>
      </c>
      <c r="F1242">
        <v>125.25</v>
      </c>
      <c r="G1242">
        <v>12.672825215716699</v>
      </c>
      <c r="H1242">
        <v>-5.9273718700889502</v>
      </c>
      <c r="I1242">
        <v>13.7781088397426</v>
      </c>
      <c r="J1242">
        <v>1.7856147387414101</v>
      </c>
      <c r="K1242">
        <v>126.93232631762601</v>
      </c>
      <c r="L1242">
        <v>117.851052364305</v>
      </c>
      <c r="M1242">
        <v>58.596484266044499</v>
      </c>
      <c r="N1242">
        <v>0.49099386263208</v>
      </c>
      <c r="O1242">
        <v>25.349301397205501</v>
      </c>
      <c r="P1242">
        <v>59.148665819567903</v>
      </c>
      <c r="Q1242">
        <v>9.0684968384269996E-2</v>
      </c>
    </row>
    <row r="1243" spans="1:17" x14ac:dyDescent="0.3">
      <c r="A1243" t="s">
        <v>2646</v>
      </c>
      <c r="B1243" t="s">
        <v>2647</v>
      </c>
      <c r="C1243" t="s">
        <v>10309</v>
      </c>
      <c r="D1243" t="s">
        <v>628</v>
      </c>
      <c r="E1243">
        <v>1692.3029750000001</v>
      </c>
      <c r="F1243">
        <v>66.16</v>
      </c>
      <c r="G1243">
        <v>10.648448934041699</v>
      </c>
      <c r="H1243">
        <v>9.5440029519569904</v>
      </c>
      <c r="I1243">
        <v>-20.135985883625299</v>
      </c>
      <c r="J1243">
        <v>9.06456255402591</v>
      </c>
      <c r="K1243">
        <v>59.249444115505398</v>
      </c>
      <c r="L1243">
        <v>56.343331333059602</v>
      </c>
      <c r="M1243">
        <v>29.188193916460101</v>
      </c>
      <c r="N1243">
        <v>1.5597573554675099</v>
      </c>
      <c r="O1243">
        <v>17.896009673518702</v>
      </c>
      <c r="P1243">
        <v>51.9173363949483</v>
      </c>
      <c r="Q1243">
        <v>7.1071011628524999E-2</v>
      </c>
    </row>
    <row r="1244" spans="1:17" x14ac:dyDescent="0.3">
      <c r="A1244" t="s">
        <v>2648</v>
      </c>
      <c r="B1244" t="s">
        <v>2649</v>
      </c>
      <c r="C1244" t="s">
        <v>10309</v>
      </c>
      <c r="D1244" t="s">
        <v>124</v>
      </c>
      <c r="E1244">
        <v>1687.829826144</v>
      </c>
      <c r="F1244">
        <v>182.28</v>
      </c>
      <c r="G1244">
        <v>55.425260077949297</v>
      </c>
      <c r="H1244">
        <v>-2.6447844599489199</v>
      </c>
      <c r="I1244">
        <v>-41.574981257055597</v>
      </c>
      <c r="J1244">
        <v>1.9897466100024299</v>
      </c>
      <c r="K1244">
        <v>183.211026882684</v>
      </c>
      <c r="L1244">
        <v>166.26074348218299</v>
      </c>
      <c r="M1244">
        <v>50.821339182670499</v>
      </c>
      <c r="N1244">
        <v>0.78570817620550304</v>
      </c>
      <c r="O1244">
        <v>46.779679613780999</v>
      </c>
      <c r="P1244">
        <v>100.63841496972999</v>
      </c>
      <c r="Q1244">
        <v>9.0973635661407995E-2</v>
      </c>
    </row>
    <row r="1245" spans="1:17" x14ac:dyDescent="0.3">
      <c r="A1245" t="s">
        <v>2650</v>
      </c>
      <c r="B1245" t="s">
        <v>2651</v>
      </c>
      <c r="C1245" t="s">
        <v>10309</v>
      </c>
      <c r="D1245" t="s">
        <v>139</v>
      </c>
      <c r="E1245">
        <v>1687.5103313699999</v>
      </c>
      <c r="F1245">
        <v>132.43</v>
      </c>
      <c r="G1245">
        <v>25.070246527813801</v>
      </c>
      <c r="H1245">
        <v>-7.3795135349924399</v>
      </c>
      <c r="I1245">
        <v>-2.8367765619441001</v>
      </c>
      <c r="J1245">
        <v>3.6179728926654802</v>
      </c>
      <c r="K1245">
        <v>129.768711078775</v>
      </c>
      <c r="L1245">
        <v>112.248182767557</v>
      </c>
      <c r="M1245">
        <v>52.050229785267199</v>
      </c>
      <c r="N1245">
        <v>0.56573453508928195</v>
      </c>
      <c r="O1245">
        <v>13.984746658612</v>
      </c>
      <c r="P1245">
        <v>100.196523053665</v>
      </c>
      <c r="Q1245">
        <v>7.4846825468346007E-2</v>
      </c>
    </row>
    <row r="1246" spans="1:17" x14ac:dyDescent="0.3">
      <c r="A1246" t="s">
        <v>2652</v>
      </c>
      <c r="B1246" t="s">
        <v>2653</v>
      </c>
      <c r="C1246" t="s">
        <v>10309</v>
      </c>
      <c r="D1246" t="s">
        <v>294</v>
      </c>
      <c r="E1246">
        <v>1687.1710127399999</v>
      </c>
      <c r="F1246">
        <v>1006.7</v>
      </c>
      <c r="G1246">
        <v>116.13786875546501</v>
      </c>
      <c r="H1246">
        <v>65.906908432941293</v>
      </c>
      <c r="I1246">
        <v>33.788264226390503</v>
      </c>
      <c r="J1246">
        <v>8.0106638147635891</v>
      </c>
      <c r="K1246">
        <v>652.35700352456001</v>
      </c>
      <c r="L1246">
        <v>547.70495283152695</v>
      </c>
      <c r="M1246">
        <v>82.922125124721504</v>
      </c>
      <c r="N1246">
        <v>1.55811564656406</v>
      </c>
      <c r="O1246">
        <v>0.34767060693354701</v>
      </c>
      <c r="P1246">
        <v>200.50746268656701</v>
      </c>
      <c r="Q1246">
        <v>0.212912294283713</v>
      </c>
    </row>
    <row r="1247" spans="1:17" x14ac:dyDescent="0.3">
      <c r="A1247" t="s">
        <v>2654</v>
      </c>
      <c r="B1247" t="s">
        <v>2655</v>
      </c>
      <c r="C1247" t="s">
        <v>10309</v>
      </c>
      <c r="D1247" t="s">
        <v>253</v>
      </c>
      <c r="E1247">
        <v>1685.8682001</v>
      </c>
      <c r="F1247">
        <v>2922.6</v>
      </c>
      <c r="G1247">
        <v>257.30633280284297</v>
      </c>
      <c r="H1247">
        <v>-12.8462481327152</v>
      </c>
      <c r="I1247">
        <v>105.896816236289</v>
      </c>
      <c r="J1247">
        <v>-0.56222169071094197</v>
      </c>
      <c r="K1247">
        <v>2724.03047734662</v>
      </c>
      <c r="L1247">
        <v>2024.7957125324899</v>
      </c>
      <c r="M1247">
        <v>55.754029114818401</v>
      </c>
      <c r="N1247">
        <v>0.65027985810011801</v>
      </c>
      <c r="O1247">
        <v>19.722165195373901</v>
      </c>
      <c r="P1247">
        <v>312.79661016949098</v>
      </c>
      <c r="Q1247">
        <v>0.16668614728505199</v>
      </c>
    </row>
    <row r="1248" spans="1:17" x14ac:dyDescent="0.3">
      <c r="A1248" t="s">
        <v>2656</v>
      </c>
      <c r="B1248" t="s">
        <v>2657</v>
      </c>
      <c r="C1248" t="s">
        <v>10309</v>
      </c>
      <c r="D1248" t="s">
        <v>46</v>
      </c>
      <c r="E1248">
        <v>1685.50125</v>
      </c>
      <c r="F1248">
        <v>427.25</v>
      </c>
      <c r="G1248">
        <v>11.2810934381323</v>
      </c>
      <c r="H1248">
        <v>-4.1981761592612896</v>
      </c>
      <c r="I1248">
        <v>45.506406755562701</v>
      </c>
      <c r="J1248">
        <v>8.6551357250765992</v>
      </c>
      <c r="K1248">
        <v>414.89100142202301</v>
      </c>
      <c r="L1248">
        <v>350.77416108154102</v>
      </c>
      <c r="M1248">
        <v>58.2814986618068</v>
      </c>
      <c r="N1248">
        <v>0.58177802017674596</v>
      </c>
      <c r="O1248">
        <v>16.430661205383199</v>
      </c>
      <c r="P1248">
        <v>85.639800130349698</v>
      </c>
      <c r="Q1248">
        <v>7.3772241981382006E-2</v>
      </c>
    </row>
    <row r="1249" spans="1:17" x14ac:dyDescent="0.3">
      <c r="A1249" t="s">
        <v>2658</v>
      </c>
      <c r="B1249" t="s">
        <v>2659</v>
      </c>
      <c r="C1249" t="s">
        <v>10309</v>
      </c>
      <c r="D1249" t="s">
        <v>130</v>
      </c>
      <c r="E1249">
        <v>1683.1134562100001</v>
      </c>
      <c r="F1249">
        <v>756.1</v>
      </c>
      <c r="G1249">
        <v>-11.0563710974294</v>
      </c>
      <c r="H1249">
        <v>27.6390510356654</v>
      </c>
      <c r="I1249">
        <v>33.077184549351998</v>
      </c>
      <c r="J1249">
        <v>19.621469692401998</v>
      </c>
      <c r="K1249">
        <v>640.12858536315503</v>
      </c>
      <c r="L1249">
        <v>593.987479137327</v>
      </c>
      <c r="M1249">
        <v>72.803911898143994</v>
      </c>
      <c r="N1249">
        <v>2.39606063221306</v>
      </c>
      <c r="O1249">
        <v>3.95450337256977</v>
      </c>
      <c r="P1249">
        <v>51.447170756134199</v>
      </c>
      <c r="Q1249">
        <v>-7.9601730937658002E-2</v>
      </c>
    </row>
    <row r="1250" spans="1:17" x14ac:dyDescent="0.3">
      <c r="A1250" t="s">
        <v>2660</v>
      </c>
      <c r="B1250" t="s">
        <v>2661</v>
      </c>
      <c r="C1250" t="s">
        <v>10309</v>
      </c>
      <c r="D1250" t="s">
        <v>63</v>
      </c>
      <c r="E1250">
        <v>1679.351896226</v>
      </c>
      <c r="F1250">
        <v>235.87</v>
      </c>
      <c r="G1250">
        <v>-44.404917935943701</v>
      </c>
      <c r="H1250">
        <v>-5.3901157472163899</v>
      </c>
      <c r="I1250">
        <v>-27.643609773100799</v>
      </c>
      <c r="J1250">
        <v>-0.86814106694765103</v>
      </c>
      <c r="K1250">
        <v>237.00633899619999</v>
      </c>
      <c r="M1250">
        <v>58.808158548315198</v>
      </c>
      <c r="N1250">
        <v>1.1455657195073301</v>
      </c>
      <c r="O1250">
        <v>25.726035528045099</v>
      </c>
      <c r="P1250">
        <v>18.527638190954701</v>
      </c>
    </row>
    <row r="1251" spans="1:17" x14ac:dyDescent="0.3">
      <c r="A1251" t="s">
        <v>2662</v>
      </c>
      <c r="B1251" t="s">
        <v>2663</v>
      </c>
      <c r="C1251" t="s">
        <v>10309</v>
      </c>
      <c r="D1251" t="s">
        <v>2600</v>
      </c>
      <c r="E1251">
        <v>1678.4933759999999</v>
      </c>
      <c r="F1251">
        <v>679.2</v>
      </c>
      <c r="G1251">
        <v>2586.9813576389201</v>
      </c>
      <c r="H1251">
        <v>-9.6810392655329203</v>
      </c>
      <c r="I1251">
        <v>27.316748678692498</v>
      </c>
      <c r="J1251">
        <v>9.2587434077618198</v>
      </c>
      <c r="K1251">
        <v>724.60174696894296</v>
      </c>
      <c r="L1251">
        <v>509.23616708072802</v>
      </c>
      <c r="M1251">
        <v>34.7466805163277</v>
      </c>
      <c r="N1251">
        <v>0.35915171288743802</v>
      </c>
      <c r="O1251">
        <v>40.1648998822143</v>
      </c>
      <c r="P1251">
        <v>2616.8000000000002</v>
      </c>
    </row>
    <row r="1252" spans="1:17" x14ac:dyDescent="0.3">
      <c r="A1252" t="s">
        <v>2664</v>
      </c>
      <c r="B1252" t="s">
        <v>2665</v>
      </c>
      <c r="C1252" t="s">
        <v>10309</v>
      </c>
      <c r="D1252" t="s">
        <v>258</v>
      </c>
      <c r="E1252">
        <v>1677.0265919999999</v>
      </c>
      <c r="F1252">
        <v>927.6</v>
      </c>
      <c r="G1252">
        <v>87.138438682077705</v>
      </c>
      <c r="H1252">
        <v>17.047065602199702</v>
      </c>
      <c r="I1252">
        <v>47.816755291882302</v>
      </c>
      <c r="J1252">
        <v>12.9977288276413</v>
      </c>
      <c r="K1252">
        <v>745.33985660917597</v>
      </c>
      <c r="L1252">
        <v>600.70486385192896</v>
      </c>
      <c r="M1252">
        <v>81.386471490530894</v>
      </c>
      <c r="N1252">
        <v>0.90153432758248797</v>
      </c>
      <c r="O1252">
        <v>0.79775765416127897</v>
      </c>
      <c r="P1252">
        <v>133.065326633165</v>
      </c>
      <c r="Q1252">
        <v>6.8000854336827996E-2</v>
      </c>
    </row>
    <row r="1253" spans="1:17" x14ac:dyDescent="0.3">
      <c r="A1253" t="s">
        <v>2666</v>
      </c>
      <c r="B1253" t="s">
        <v>2667</v>
      </c>
      <c r="C1253" t="s">
        <v>10309</v>
      </c>
      <c r="D1253" t="s">
        <v>21</v>
      </c>
      <c r="E1253">
        <v>1670.04433797</v>
      </c>
      <c r="F1253">
        <v>1095.95</v>
      </c>
      <c r="G1253">
        <v>50.347394134075302</v>
      </c>
      <c r="H1253">
        <v>-5.6942982941027802</v>
      </c>
      <c r="I1253">
        <v>18.675342044330499</v>
      </c>
      <c r="J1253">
        <v>1.9774925531682099</v>
      </c>
      <c r="K1253">
        <v>1061.4404240521999</v>
      </c>
      <c r="L1253">
        <v>894.21576317953202</v>
      </c>
      <c r="M1253">
        <v>62.879520132075598</v>
      </c>
      <c r="N1253">
        <v>1.02074055728316</v>
      </c>
      <c r="O1253">
        <v>14.229663762032899</v>
      </c>
      <c r="P1253">
        <v>92.221345260019305</v>
      </c>
      <c r="Q1253">
        <v>8.5126647429558E-2</v>
      </c>
    </row>
    <row r="1254" spans="1:17" x14ac:dyDescent="0.3">
      <c r="A1254" t="s">
        <v>2668</v>
      </c>
      <c r="B1254" t="s">
        <v>2669</v>
      </c>
      <c r="C1254" t="s">
        <v>10309</v>
      </c>
      <c r="D1254" t="s">
        <v>628</v>
      </c>
      <c r="E1254">
        <v>1668.5109760400001</v>
      </c>
      <c r="F1254">
        <v>763.6</v>
      </c>
      <c r="G1254">
        <v>50.084762044626402</v>
      </c>
      <c r="H1254">
        <v>36.854250081915097</v>
      </c>
      <c r="I1254">
        <v>53.813295172397297</v>
      </c>
      <c r="J1254">
        <v>1.6155662467191101</v>
      </c>
      <c r="K1254">
        <v>651.94053376705097</v>
      </c>
      <c r="L1254">
        <v>538.95766731431104</v>
      </c>
      <c r="M1254">
        <v>57.697217644175097</v>
      </c>
      <c r="N1254">
        <v>1.21575527968974</v>
      </c>
      <c r="O1254">
        <v>13.2661079099004</v>
      </c>
      <c r="P1254">
        <v>102.144275314361</v>
      </c>
      <c r="Q1254">
        <v>4.8742758449944003E-2</v>
      </c>
    </row>
    <row r="1255" spans="1:17" x14ac:dyDescent="0.3">
      <c r="A1255" t="s">
        <v>2670</v>
      </c>
      <c r="B1255" t="s">
        <v>2671</v>
      </c>
      <c r="C1255" t="s">
        <v>10309</v>
      </c>
      <c r="D1255" t="s">
        <v>121</v>
      </c>
      <c r="E1255">
        <v>1665.427819001</v>
      </c>
      <c r="F1255">
        <v>15.67</v>
      </c>
      <c r="G1255">
        <v>-0.88144361290110496</v>
      </c>
      <c r="H1255">
        <v>-0.39865141460706499</v>
      </c>
      <c r="I1255">
        <v>-40.678581311396002</v>
      </c>
      <c r="J1255">
        <v>4.2961653165884304</v>
      </c>
      <c r="K1255">
        <v>16.656775773978101</v>
      </c>
      <c r="L1255">
        <v>16.725952888731499</v>
      </c>
      <c r="M1255">
        <v>40.679713808555697</v>
      </c>
      <c r="N1255">
        <v>0.64377860438492096</v>
      </c>
      <c r="O1255">
        <v>68.1885542574678</v>
      </c>
      <c r="P1255">
        <v>32.963085966471397</v>
      </c>
      <c r="Q1255">
        <v>4.2835765445219998E-2</v>
      </c>
    </row>
    <row r="1256" spans="1:17" x14ac:dyDescent="0.3">
      <c r="A1256" t="s">
        <v>2672</v>
      </c>
      <c r="B1256" t="s">
        <v>2673</v>
      </c>
      <c r="C1256" t="s">
        <v>10309</v>
      </c>
      <c r="D1256" t="s">
        <v>222</v>
      </c>
      <c r="E1256">
        <v>1664.3432739</v>
      </c>
      <c r="F1256">
        <v>971.15</v>
      </c>
      <c r="G1256">
        <v>143.475293195418</v>
      </c>
      <c r="H1256">
        <v>34.371812458666703</v>
      </c>
      <c r="I1256">
        <v>59.7297843855238</v>
      </c>
      <c r="J1256">
        <v>14.550665186500201</v>
      </c>
      <c r="K1256">
        <v>786.09117246787605</v>
      </c>
      <c r="L1256">
        <v>648.66505073838505</v>
      </c>
      <c r="M1256">
        <v>78.841911725306403</v>
      </c>
      <c r="N1256">
        <v>1.34822295652375</v>
      </c>
      <c r="O1256">
        <v>4.2681357153889703</v>
      </c>
      <c r="P1256">
        <v>191.63663663663601</v>
      </c>
      <c r="Q1256">
        <v>0.13773091132576501</v>
      </c>
    </row>
    <row r="1257" spans="1:17" x14ac:dyDescent="0.3">
      <c r="A1257" t="s">
        <v>2674</v>
      </c>
      <c r="B1257" t="s">
        <v>2675</v>
      </c>
      <c r="C1257" t="s">
        <v>10309</v>
      </c>
      <c r="D1257" t="s">
        <v>2629</v>
      </c>
      <c r="E1257">
        <v>1661.2837099999999</v>
      </c>
      <c r="F1257">
        <v>2026.45</v>
      </c>
      <c r="G1257">
        <v>559.09857674482305</v>
      </c>
      <c r="H1257">
        <v>1.88601473257645</v>
      </c>
      <c r="I1257">
        <v>109.470530513786</v>
      </c>
      <c r="J1257">
        <v>21.307968801888599</v>
      </c>
      <c r="K1257">
        <v>1690.23639188383</v>
      </c>
      <c r="L1257">
        <v>1107.42213614204</v>
      </c>
      <c r="M1257">
        <v>75.154293982351504</v>
      </c>
      <c r="N1257">
        <v>0.62544363909022704</v>
      </c>
      <c r="O1257">
        <v>4.2512768634804496</v>
      </c>
      <c r="P1257">
        <v>783.947655398037</v>
      </c>
    </row>
    <row r="1258" spans="1:17" x14ac:dyDescent="0.3">
      <c r="A1258" t="s">
        <v>2676</v>
      </c>
      <c r="B1258" t="s">
        <v>2677</v>
      </c>
      <c r="C1258" t="s">
        <v>10309</v>
      </c>
      <c r="D1258" t="s">
        <v>127</v>
      </c>
      <c r="E1258">
        <v>1658.4407450000001</v>
      </c>
      <c r="F1258">
        <v>43.03</v>
      </c>
      <c r="G1258">
        <v>233.30372050812301</v>
      </c>
      <c r="H1258">
        <v>61.754560749154798</v>
      </c>
      <c r="I1258">
        <v>23.1135518777172</v>
      </c>
      <c r="J1258">
        <v>23.9704378317915</v>
      </c>
      <c r="K1258">
        <v>31.930706544390699</v>
      </c>
      <c r="L1258">
        <v>26.3952813964674</v>
      </c>
      <c r="M1258">
        <v>87.8146923351905</v>
      </c>
      <c r="N1258">
        <v>1.94267040281984</v>
      </c>
      <c r="O1258">
        <v>4.9732744596792999</v>
      </c>
      <c r="P1258">
        <v>275.80786026200798</v>
      </c>
      <c r="Q1258">
        <v>0.117990862700348</v>
      </c>
    </row>
    <row r="1259" spans="1:17" x14ac:dyDescent="0.3">
      <c r="A1259" t="s">
        <v>2678</v>
      </c>
      <c r="B1259" t="s">
        <v>2679</v>
      </c>
      <c r="C1259" t="s">
        <v>10309</v>
      </c>
      <c r="D1259" t="s">
        <v>133</v>
      </c>
      <c r="E1259">
        <v>1645.8742668</v>
      </c>
      <c r="F1259">
        <v>2365.6999999999998</v>
      </c>
      <c r="G1259">
        <v>212.54025778364201</v>
      </c>
      <c r="H1259">
        <v>27.782302138384001</v>
      </c>
      <c r="I1259">
        <v>139.29745805735399</v>
      </c>
      <c r="J1259">
        <v>23.985410711716099</v>
      </c>
      <c r="K1259">
        <v>1962.22674252824</v>
      </c>
      <c r="L1259">
        <v>1447.1727542344499</v>
      </c>
      <c r="M1259">
        <v>66.472118604527097</v>
      </c>
      <c r="N1259">
        <v>1.96022495604809</v>
      </c>
      <c r="O1259">
        <v>10.495836327514001</v>
      </c>
      <c r="P1259">
        <v>317.41508601676202</v>
      </c>
      <c r="Q1259">
        <v>0.24869033234755</v>
      </c>
    </row>
    <row r="1260" spans="1:17" x14ac:dyDescent="0.3">
      <c r="A1260" t="s">
        <v>2680</v>
      </c>
      <c r="B1260" t="s">
        <v>2681</v>
      </c>
      <c r="C1260" t="s">
        <v>10309</v>
      </c>
      <c r="D1260" t="s">
        <v>412</v>
      </c>
      <c r="E1260">
        <v>1637.33757685</v>
      </c>
      <c r="F1260">
        <v>524.5</v>
      </c>
      <c r="G1260">
        <v>-11.274174059571999</v>
      </c>
      <c r="H1260">
        <v>8.8696725907593592</v>
      </c>
      <c r="I1260">
        <v>-20.780768399498701</v>
      </c>
      <c r="J1260">
        <v>7.5219914725960004</v>
      </c>
      <c r="K1260">
        <v>499.95691969309098</v>
      </c>
      <c r="L1260">
        <v>503.695460073606</v>
      </c>
      <c r="M1260">
        <v>71.685194606042899</v>
      </c>
      <c r="N1260">
        <v>1.20447352959304</v>
      </c>
      <c r="O1260">
        <v>44.604385128693998</v>
      </c>
      <c r="P1260">
        <v>29.826732673267301</v>
      </c>
      <c r="Q1260">
        <v>-1.7993290139339999E-3</v>
      </c>
    </row>
    <row r="1261" spans="1:17" x14ac:dyDescent="0.3">
      <c r="A1261" t="s">
        <v>2682</v>
      </c>
      <c r="B1261" t="s">
        <v>2683</v>
      </c>
      <c r="C1261" t="s">
        <v>10309</v>
      </c>
      <c r="D1261" t="s">
        <v>564</v>
      </c>
      <c r="E1261">
        <v>1625.39271405</v>
      </c>
      <c r="F1261">
        <v>94.5</v>
      </c>
      <c r="G1261">
        <v>19.825063102107801</v>
      </c>
      <c r="H1261">
        <v>-8.3681929933261596</v>
      </c>
      <c r="I1261">
        <v>19.667384902891499</v>
      </c>
      <c r="J1261">
        <v>-0.443770480739346</v>
      </c>
      <c r="K1261">
        <v>91.807361452993803</v>
      </c>
      <c r="L1261">
        <v>81.702647267035104</v>
      </c>
      <c r="M1261">
        <v>59.625951945544799</v>
      </c>
      <c r="N1261">
        <v>0.32690424063380102</v>
      </c>
      <c r="O1261">
        <v>11.058201058201</v>
      </c>
      <c r="P1261">
        <v>68.900804289544197</v>
      </c>
      <c r="Q1261">
        <v>-7.713026059692E-3</v>
      </c>
    </row>
    <row r="1262" spans="1:17" x14ac:dyDescent="0.3">
      <c r="A1262" t="s">
        <v>2684</v>
      </c>
      <c r="B1262" t="s">
        <v>2685</v>
      </c>
      <c r="C1262" t="s">
        <v>10309</v>
      </c>
      <c r="D1262" t="s">
        <v>193</v>
      </c>
      <c r="E1262">
        <v>1621.4639999999999</v>
      </c>
      <c r="F1262">
        <v>1299.25</v>
      </c>
      <c r="G1262">
        <v>35.543455131606599</v>
      </c>
      <c r="H1262">
        <v>6.3163013705151503</v>
      </c>
      <c r="I1262">
        <v>10.0243255213586</v>
      </c>
      <c r="J1262">
        <v>-3.7298033271438098</v>
      </c>
      <c r="K1262">
        <v>1202.9561914027399</v>
      </c>
      <c r="L1262">
        <v>1056.0982161781701</v>
      </c>
      <c r="M1262">
        <v>56.880970841632802</v>
      </c>
      <c r="N1262">
        <v>0.466161694800377</v>
      </c>
      <c r="O1262">
        <v>15.451221858764599</v>
      </c>
      <c r="P1262">
        <v>73.476200013351999</v>
      </c>
      <c r="Q1262">
        <v>4.3688799430459002E-2</v>
      </c>
    </row>
    <row r="1263" spans="1:17" x14ac:dyDescent="0.3">
      <c r="A1263" t="s">
        <v>2686</v>
      </c>
      <c r="B1263" t="s">
        <v>2687</v>
      </c>
      <c r="C1263" t="s">
        <v>10309</v>
      </c>
      <c r="D1263" t="s">
        <v>766</v>
      </c>
      <c r="E1263">
        <v>1621.435918872</v>
      </c>
      <c r="F1263">
        <v>74.22</v>
      </c>
      <c r="G1263">
        <v>126.112392121683</v>
      </c>
      <c r="H1263">
        <v>1.6079593178970999</v>
      </c>
      <c r="I1263">
        <v>-0.175204920665541</v>
      </c>
      <c r="J1263">
        <v>0.54846118994589399</v>
      </c>
      <c r="K1263">
        <v>65.948368634766197</v>
      </c>
      <c r="L1263">
        <v>55.800302928824401</v>
      </c>
      <c r="M1263">
        <v>75.043702370562499</v>
      </c>
      <c r="N1263">
        <v>1.1116487663286301</v>
      </c>
      <c r="O1263">
        <v>4.0150902721638397</v>
      </c>
      <c r="P1263">
        <v>166.49910233393101</v>
      </c>
      <c r="Q1263">
        <v>0.218176798545305</v>
      </c>
    </row>
    <row r="1264" spans="1:17" x14ac:dyDescent="0.3">
      <c r="A1264" t="s">
        <v>2688</v>
      </c>
      <c r="B1264" t="s">
        <v>2689</v>
      </c>
      <c r="C1264" t="s">
        <v>10309</v>
      </c>
      <c r="D1264" t="s">
        <v>21</v>
      </c>
      <c r="E1264">
        <v>1606.2034328669999</v>
      </c>
      <c r="F1264">
        <v>164.89</v>
      </c>
      <c r="G1264">
        <v>76.810430320629095</v>
      </c>
      <c r="H1264">
        <v>0.42564218466771297</v>
      </c>
      <c r="I1264">
        <v>38.845014949625998</v>
      </c>
      <c r="J1264">
        <v>4.9916162212989903</v>
      </c>
      <c r="K1264">
        <v>142.51128560697299</v>
      </c>
      <c r="L1264">
        <v>112.83892010365</v>
      </c>
      <c r="M1264">
        <v>65.619745274739898</v>
      </c>
      <c r="N1264">
        <v>0.75426075021834005</v>
      </c>
      <c r="O1264">
        <v>11.771484019649399</v>
      </c>
      <c r="P1264">
        <v>127.43448275862001</v>
      </c>
      <c r="Q1264">
        <v>0.11715165965329601</v>
      </c>
    </row>
    <row r="1265" spans="1:17" x14ac:dyDescent="0.3">
      <c r="A1265" t="s">
        <v>2690</v>
      </c>
      <c r="B1265" t="s">
        <v>2691</v>
      </c>
      <c r="C1265" t="s">
        <v>10309</v>
      </c>
      <c r="D1265" t="s">
        <v>726</v>
      </c>
      <c r="E1265">
        <v>1600.688876189</v>
      </c>
      <c r="F1265">
        <v>7.93</v>
      </c>
      <c r="G1265">
        <v>-89.768137310569998</v>
      </c>
      <c r="H1265">
        <v>3.8566404523050899</v>
      </c>
      <c r="I1265">
        <v>-69.123816192691905</v>
      </c>
      <c r="J1265">
        <v>-1.7822660559605701</v>
      </c>
      <c r="K1265">
        <v>10.907096275141299</v>
      </c>
      <c r="L1265">
        <v>16.164675178934701</v>
      </c>
      <c r="M1265">
        <v>85.962502875763406</v>
      </c>
      <c r="N1265">
        <v>0.74088438571680704</v>
      </c>
      <c r="O1265">
        <v>189.40731399747699</v>
      </c>
      <c r="P1265">
        <v>16.617647058823501</v>
      </c>
      <c r="Q1265">
        <v>-8.6047171636999993E-3</v>
      </c>
    </row>
    <row r="1266" spans="1:17" x14ac:dyDescent="0.3">
      <c r="A1266" t="s">
        <v>2692</v>
      </c>
      <c r="B1266" t="s">
        <v>2693</v>
      </c>
      <c r="C1266" t="s">
        <v>10309</v>
      </c>
      <c r="D1266" t="s">
        <v>619</v>
      </c>
      <c r="E1266">
        <v>1595.5387651000001</v>
      </c>
      <c r="F1266">
        <v>267.39999999999998</v>
      </c>
      <c r="G1266">
        <v>-2.8179299412223102</v>
      </c>
      <c r="H1266">
        <v>10.1324665457731</v>
      </c>
      <c r="I1266">
        <v>-5.3650265059243996</v>
      </c>
      <c r="J1266">
        <v>-0.29361700497434801</v>
      </c>
      <c r="K1266">
        <v>252.65083818346099</v>
      </c>
      <c r="L1266">
        <v>235.58996185341701</v>
      </c>
      <c r="M1266">
        <v>49.6446940149075</v>
      </c>
      <c r="N1266">
        <v>0.84387306095578196</v>
      </c>
      <c r="O1266">
        <v>15.183246073298401</v>
      </c>
      <c r="P1266">
        <v>39.2708333333333</v>
      </c>
      <c r="Q1266">
        <v>-5.9248720108099999E-4</v>
      </c>
    </row>
    <row r="1267" spans="1:17" x14ac:dyDescent="0.3">
      <c r="A1267" t="s">
        <v>2694</v>
      </c>
      <c r="B1267" t="s">
        <v>2695</v>
      </c>
      <c r="C1267" t="s">
        <v>10309</v>
      </c>
      <c r="D1267" t="s">
        <v>402</v>
      </c>
      <c r="E1267">
        <v>1592.061787953</v>
      </c>
      <c r="F1267">
        <v>108.29</v>
      </c>
      <c r="G1267">
        <v>-56.051612388323001</v>
      </c>
      <c r="H1267">
        <v>11.6212375664515</v>
      </c>
      <c r="I1267">
        <v>-22.7404034225857</v>
      </c>
      <c r="J1267">
        <v>12.4248536851397</v>
      </c>
      <c r="K1267">
        <v>99.771932768752293</v>
      </c>
      <c r="L1267">
        <v>111.613824955933</v>
      </c>
      <c r="M1267">
        <v>83.232283128023994</v>
      </c>
      <c r="N1267">
        <v>1.5802403057727199</v>
      </c>
      <c r="O1267">
        <v>64.050235478806897</v>
      </c>
      <c r="P1267">
        <v>20.322222222222202</v>
      </c>
      <c r="Q1267">
        <v>-4.4199111708778001E-2</v>
      </c>
    </row>
    <row r="1268" spans="1:17" x14ac:dyDescent="0.3">
      <c r="A1268" t="s">
        <v>2696</v>
      </c>
      <c r="B1268" t="s">
        <v>2697</v>
      </c>
      <c r="C1268" t="s">
        <v>10309</v>
      </c>
      <c r="D1268" t="s">
        <v>171</v>
      </c>
      <c r="E1268">
        <v>1589.363108775</v>
      </c>
      <c r="F1268">
        <v>1296.1500000000001</v>
      </c>
      <c r="G1268">
        <v>-19.905562013396398</v>
      </c>
      <c r="H1268">
        <v>-6.7702446523450304</v>
      </c>
      <c r="I1268">
        <v>9.5158371101040107</v>
      </c>
      <c r="J1268">
        <v>4.0802785724068302</v>
      </c>
      <c r="K1268">
        <v>1264.1526793533801</v>
      </c>
      <c r="L1268">
        <v>1171.01595736165</v>
      </c>
      <c r="M1268">
        <v>62.687105681747099</v>
      </c>
      <c r="N1268">
        <v>0.59952609443945304</v>
      </c>
      <c r="O1268">
        <v>21.513713690545</v>
      </c>
      <c r="P1268">
        <v>44.0406734455742</v>
      </c>
      <c r="Q1268">
        <v>-5.1974779656333001E-2</v>
      </c>
    </row>
    <row r="1269" spans="1:17" x14ac:dyDescent="0.3">
      <c r="A1269" t="s">
        <v>2698</v>
      </c>
      <c r="B1269" t="s">
        <v>2699</v>
      </c>
      <c r="C1269" t="s">
        <v>10309</v>
      </c>
      <c r="D1269" t="s">
        <v>386</v>
      </c>
      <c r="E1269">
        <v>1577.0811010499999</v>
      </c>
      <c r="F1269">
        <v>133.07</v>
      </c>
      <c r="G1269">
        <v>-15.3990378898798</v>
      </c>
      <c r="H1269">
        <v>7.9950763446076101</v>
      </c>
      <c r="I1269">
        <v>-11.5933616477174</v>
      </c>
      <c r="J1269">
        <v>-2.5794646850769398</v>
      </c>
      <c r="K1269">
        <v>128.78364757400101</v>
      </c>
      <c r="L1269">
        <v>119.726633419038</v>
      </c>
      <c r="M1269">
        <v>48.933378081339498</v>
      </c>
      <c r="N1269">
        <v>0.52958432218974705</v>
      </c>
      <c r="O1269">
        <v>17.306680694371298</v>
      </c>
      <c r="P1269">
        <v>40.963983050847403</v>
      </c>
      <c r="Q1269">
        <v>5.1123118631803001E-2</v>
      </c>
    </row>
    <row r="1270" spans="1:17" x14ac:dyDescent="0.3">
      <c r="A1270" t="s">
        <v>2700</v>
      </c>
      <c r="B1270" t="s">
        <v>2701</v>
      </c>
      <c r="C1270" t="s">
        <v>10309</v>
      </c>
      <c r="D1270" t="s">
        <v>965</v>
      </c>
      <c r="E1270">
        <v>1576.26</v>
      </c>
      <c r="F1270">
        <v>273.10000000000002</v>
      </c>
      <c r="G1270">
        <v>20.691139948101</v>
      </c>
      <c r="H1270">
        <v>26.628886842949399</v>
      </c>
      <c r="I1270">
        <v>40.111482403001801</v>
      </c>
      <c r="J1270">
        <v>3.0622315516949099</v>
      </c>
      <c r="K1270">
        <v>211.22859679097701</v>
      </c>
      <c r="L1270">
        <v>189.394672164334</v>
      </c>
      <c r="M1270">
        <v>69.428764536193896</v>
      </c>
      <c r="N1270">
        <v>2.5871969053771098</v>
      </c>
      <c r="O1270">
        <v>4.7235444891980896</v>
      </c>
      <c r="P1270">
        <v>141.68141592920301</v>
      </c>
    </row>
    <row r="1271" spans="1:17" x14ac:dyDescent="0.3">
      <c r="A1271" t="s">
        <v>2702</v>
      </c>
      <c r="B1271" t="s">
        <v>2703</v>
      </c>
      <c r="C1271" t="s">
        <v>10309</v>
      </c>
      <c r="D1271" t="s">
        <v>444</v>
      </c>
      <c r="E1271">
        <v>1566.6649236000001</v>
      </c>
      <c r="F1271">
        <v>10.08</v>
      </c>
      <c r="G1271">
        <v>-49.6064407695631</v>
      </c>
      <c r="H1271">
        <v>9.1172278233434092</v>
      </c>
      <c r="I1271">
        <v>-41.466425107322898</v>
      </c>
      <c r="J1271">
        <v>0.389679645396873</v>
      </c>
      <c r="K1271">
        <v>11.1264857372151</v>
      </c>
      <c r="L1271">
        <v>11.999623725264</v>
      </c>
      <c r="M1271">
        <v>30.801999319546599</v>
      </c>
      <c r="N1271">
        <v>1.9588849201007399</v>
      </c>
      <c r="O1271">
        <v>66.997354497354493</v>
      </c>
      <c r="P1271">
        <v>1.8181818181817999</v>
      </c>
      <c r="Q1271">
        <v>0.115062639043992</v>
      </c>
    </row>
    <row r="1272" spans="1:17" x14ac:dyDescent="0.3">
      <c r="A1272" t="s">
        <v>2704</v>
      </c>
      <c r="B1272" t="s">
        <v>2705</v>
      </c>
      <c r="C1272" t="s">
        <v>10309</v>
      </c>
      <c r="D1272" t="s">
        <v>523</v>
      </c>
      <c r="E1272">
        <v>1565.9979000000001</v>
      </c>
      <c r="F1272">
        <v>149.57</v>
      </c>
      <c r="G1272">
        <v>63.674242503090497</v>
      </c>
      <c r="H1272">
        <v>-5.8185045394040102</v>
      </c>
      <c r="I1272">
        <v>-6.2216199125177898</v>
      </c>
      <c r="J1272">
        <v>0.87617861687260001</v>
      </c>
      <c r="K1272">
        <v>151.96993829839499</v>
      </c>
      <c r="L1272">
        <v>135.44028758394001</v>
      </c>
      <c r="M1272">
        <v>56.276764246948403</v>
      </c>
      <c r="N1272">
        <v>0.71478736800672404</v>
      </c>
      <c r="O1272">
        <v>22.350738784515599</v>
      </c>
      <c r="P1272">
        <v>96.286089238845094</v>
      </c>
      <c r="Q1272">
        <v>6.9623187313170007E-2</v>
      </c>
    </row>
    <row r="1273" spans="1:17" x14ac:dyDescent="0.3">
      <c r="A1273" t="s">
        <v>2706</v>
      </c>
      <c r="B1273" t="s">
        <v>2707</v>
      </c>
      <c r="C1273" t="s">
        <v>10309</v>
      </c>
      <c r="D1273" t="s">
        <v>931</v>
      </c>
      <c r="E1273">
        <v>1565.199216</v>
      </c>
      <c r="F1273">
        <v>1678.9</v>
      </c>
      <c r="G1273">
        <v>147.20470554751299</v>
      </c>
      <c r="H1273">
        <v>23.277510284793099</v>
      </c>
      <c r="I1273">
        <v>24.085289556056399</v>
      </c>
      <c r="J1273">
        <v>8.3325327993402301</v>
      </c>
      <c r="K1273">
        <v>1344.7425145219399</v>
      </c>
      <c r="L1273">
        <v>1112.4210734063199</v>
      </c>
      <c r="N1273">
        <v>1.47148436695444</v>
      </c>
      <c r="O1273">
        <v>3.0406813985347498</v>
      </c>
      <c r="P1273">
        <v>202.31385612676601</v>
      </c>
    </row>
    <row r="1274" spans="1:17" x14ac:dyDescent="0.3">
      <c r="A1274" t="s">
        <v>2708</v>
      </c>
      <c r="B1274" t="s">
        <v>2709</v>
      </c>
      <c r="C1274" t="s">
        <v>10309</v>
      </c>
      <c r="D1274" t="s">
        <v>683</v>
      </c>
      <c r="E1274">
        <v>1563.1214010000001</v>
      </c>
      <c r="F1274">
        <v>225.85</v>
      </c>
      <c r="G1274">
        <v>-44.720677025732101</v>
      </c>
      <c r="H1274">
        <v>-12.505319233274699</v>
      </c>
      <c r="I1274">
        <v>-29.300612521984998</v>
      </c>
      <c r="J1274">
        <v>-2.4995014395728301</v>
      </c>
      <c r="K1274">
        <v>251.37244135806</v>
      </c>
      <c r="L1274">
        <v>261.59528922135598</v>
      </c>
      <c r="M1274">
        <v>29.224825033350399</v>
      </c>
      <c r="N1274">
        <v>1.0692050126485699</v>
      </c>
      <c r="O1274">
        <v>46.557449634713301</v>
      </c>
      <c r="P1274">
        <v>2.14834916327453</v>
      </c>
      <c r="Q1274">
        <v>4.8254706869241999E-2</v>
      </c>
    </row>
    <row r="1275" spans="1:17" x14ac:dyDescent="0.3">
      <c r="A1275" t="s">
        <v>2710</v>
      </c>
      <c r="B1275" t="s">
        <v>2711</v>
      </c>
      <c r="C1275" t="s">
        <v>10309</v>
      </c>
      <c r="D1275" t="s">
        <v>564</v>
      </c>
      <c r="E1275">
        <v>1562.6293997099999</v>
      </c>
      <c r="F1275">
        <v>446.15</v>
      </c>
      <c r="G1275">
        <v>41.087314352198199</v>
      </c>
      <c r="H1275">
        <v>20.627612946089801</v>
      </c>
      <c r="I1275">
        <v>-0.307776452465086</v>
      </c>
      <c r="J1275">
        <v>-1.9467397401711</v>
      </c>
      <c r="K1275">
        <v>404.55199164410197</v>
      </c>
      <c r="L1275">
        <v>357.55397581012602</v>
      </c>
      <c r="M1275">
        <v>52.093344206031702</v>
      </c>
      <c r="N1275">
        <v>0.81702705967154299</v>
      </c>
      <c r="O1275">
        <v>25.2269416115656</v>
      </c>
      <c r="P1275">
        <v>76.623119556611201</v>
      </c>
      <c r="Q1275">
        <v>3.9977763429349E-2</v>
      </c>
    </row>
    <row r="1276" spans="1:17" x14ac:dyDescent="0.3">
      <c r="A1276" t="s">
        <v>2712</v>
      </c>
      <c r="B1276" t="s">
        <v>2713</v>
      </c>
      <c r="C1276" t="s">
        <v>10309</v>
      </c>
      <c r="D1276" t="s">
        <v>171</v>
      </c>
      <c r="E1276">
        <v>1555.8238919999999</v>
      </c>
      <c r="F1276">
        <v>658</v>
      </c>
      <c r="G1276">
        <v>-73.977848030018905</v>
      </c>
      <c r="H1276">
        <v>-1.15720171427211</v>
      </c>
      <c r="I1276">
        <v>-4.5033459115043604</v>
      </c>
      <c r="J1276">
        <v>8.9458041194780105</v>
      </c>
      <c r="K1276">
        <v>605.93812391897802</v>
      </c>
      <c r="L1276">
        <v>701.63251475259801</v>
      </c>
      <c r="M1276">
        <v>73.200757381725197</v>
      </c>
      <c r="N1276">
        <v>1.4647064938330701</v>
      </c>
      <c r="O1276">
        <v>95.288753799392097</v>
      </c>
      <c r="P1276">
        <v>45.013774104683101</v>
      </c>
      <c r="Q1276">
        <v>4.3233796159698003E-2</v>
      </c>
    </row>
    <row r="1277" spans="1:17" x14ac:dyDescent="0.3">
      <c r="A1277" t="s">
        <v>2714</v>
      </c>
      <c r="B1277" t="s">
        <v>2715</v>
      </c>
      <c r="C1277" t="s">
        <v>10309</v>
      </c>
      <c r="D1277" t="s">
        <v>46</v>
      </c>
      <c r="E1277">
        <v>1553.877224562</v>
      </c>
      <c r="F1277">
        <v>69.42</v>
      </c>
      <c r="G1277">
        <v>-18.1211363272858</v>
      </c>
      <c r="H1277">
        <v>-12.7832397849456</v>
      </c>
      <c r="I1277">
        <v>-23.885850575881399</v>
      </c>
      <c r="J1277">
        <v>-3.4666509793348799</v>
      </c>
      <c r="K1277">
        <v>73.0356959614343</v>
      </c>
      <c r="L1277">
        <v>69.249941882173502</v>
      </c>
      <c r="M1277">
        <v>34.945385888621701</v>
      </c>
      <c r="N1277">
        <v>0.80513920411100404</v>
      </c>
      <c r="O1277">
        <v>34.183232497839199</v>
      </c>
      <c r="P1277">
        <v>37.465346534653399</v>
      </c>
      <c r="Q1277">
        <v>9.6543814594352004E-2</v>
      </c>
    </row>
    <row r="1278" spans="1:17" x14ac:dyDescent="0.3">
      <c r="A1278" t="s">
        <v>2716</v>
      </c>
      <c r="B1278" t="s">
        <v>2717</v>
      </c>
      <c r="C1278" t="s">
        <v>10309</v>
      </c>
      <c r="D1278" t="s">
        <v>51</v>
      </c>
      <c r="E1278">
        <v>1547.3865000000001</v>
      </c>
      <c r="F1278">
        <v>2626.25</v>
      </c>
      <c r="G1278">
        <v>103.26323028148001</v>
      </c>
      <c r="H1278">
        <v>37.286631517827402</v>
      </c>
      <c r="I1278">
        <v>56.357655923930501</v>
      </c>
      <c r="J1278">
        <v>13.0371745004683</v>
      </c>
      <c r="K1278">
        <v>2144.0664840416998</v>
      </c>
      <c r="L1278">
        <v>1742.3131244210699</v>
      </c>
      <c r="M1278">
        <v>71.171604886881198</v>
      </c>
      <c r="N1278">
        <v>1.40415646971992</v>
      </c>
      <c r="O1278">
        <v>5.2451213707758102</v>
      </c>
      <c r="P1278">
        <v>159.382716049382</v>
      </c>
    </row>
    <row r="1279" spans="1:17" x14ac:dyDescent="0.3">
      <c r="A1279" t="s">
        <v>2718</v>
      </c>
      <c r="B1279" t="s">
        <v>2719</v>
      </c>
      <c r="C1279" t="s">
        <v>10309</v>
      </c>
      <c r="D1279" t="s">
        <v>297</v>
      </c>
      <c r="E1279">
        <v>1547.162</v>
      </c>
      <c r="F1279">
        <v>529.85</v>
      </c>
      <c r="G1279">
        <v>-5.7799567400077096</v>
      </c>
      <c r="H1279">
        <v>8.9021516892034001</v>
      </c>
      <c r="I1279">
        <v>24.476734588270102</v>
      </c>
      <c r="J1279">
        <v>5.2856911934848796</v>
      </c>
      <c r="K1279">
        <v>479.30001314353399</v>
      </c>
      <c r="L1279">
        <v>424.864580597486</v>
      </c>
      <c r="M1279">
        <v>69.040831291120199</v>
      </c>
      <c r="N1279">
        <v>0.546220811274161</v>
      </c>
      <c r="O1279">
        <v>2.6705671416438599</v>
      </c>
      <c r="P1279">
        <v>61.4411943936624</v>
      </c>
      <c r="Q1279">
        <v>1.6483152484826999E-2</v>
      </c>
    </row>
    <row r="1280" spans="1:17" x14ac:dyDescent="0.3">
      <c r="A1280" t="s">
        <v>2720</v>
      </c>
      <c r="B1280" t="s">
        <v>2721</v>
      </c>
      <c r="C1280" t="s">
        <v>10309</v>
      </c>
      <c r="D1280" t="s">
        <v>86</v>
      </c>
      <c r="E1280">
        <v>1537.4684999999999</v>
      </c>
      <c r="F1280">
        <v>152.30000000000001</v>
      </c>
      <c r="G1280">
        <v>-39.780214929800998</v>
      </c>
      <c r="H1280">
        <v>-9.9370655813955793</v>
      </c>
      <c r="I1280">
        <v>-4.6587576857765498</v>
      </c>
      <c r="J1280">
        <v>6.7534482297536904</v>
      </c>
      <c r="K1280">
        <v>150.78713490519101</v>
      </c>
      <c r="L1280">
        <v>149.689836910189</v>
      </c>
      <c r="M1280">
        <v>54.891061257512099</v>
      </c>
      <c r="N1280">
        <v>0.68448390477046195</v>
      </c>
      <c r="O1280">
        <v>33.289560078791801</v>
      </c>
      <c r="P1280">
        <v>34.244160423093803</v>
      </c>
      <c r="Q1280">
        <v>0.12257889022658899</v>
      </c>
    </row>
    <row r="1281" spans="1:17" x14ac:dyDescent="0.3">
      <c r="A1281" t="s">
        <v>2722</v>
      </c>
      <c r="B1281" t="s">
        <v>2723</v>
      </c>
      <c r="C1281" t="s">
        <v>10309</v>
      </c>
      <c r="D1281" t="s">
        <v>386</v>
      </c>
      <c r="E1281">
        <v>1537.034136</v>
      </c>
      <c r="F1281">
        <v>248.6</v>
      </c>
      <c r="G1281">
        <v>-13.528150020997799</v>
      </c>
      <c r="H1281">
        <v>-8.9999123433143602</v>
      </c>
      <c r="I1281">
        <v>-14.0135094970368</v>
      </c>
      <c r="J1281">
        <v>-6.5793839930102402</v>
      </c>
      <c r="K1281">
        <v>266.709030911669</v>
      </c>
      <c r="L1281">
        <v>251.95830707682401</v>
      </c>
      <c r="M1281">
        <v>21.0947671144244</v>
      </c>
      <c r="N1281">
        <v>0.49040751383888098</v>
      </c>
      <c r="O1281">
        <v>25.482703137570301</v>
      </c>
      <c r="P1281">
        <v>23.206541940280001</v>
      </c>
      <c r="Q1281">
        <v>0.106623995363185</v>
      </c>
    </row>
    <row r="1282" spans="1:17" x14ac:dyDescent="0.3">
      <c r="A1282" t="s">
        <v>2724</v>
      </c>
      <c r="B1282" t="s">
        <v>2725</v>
      </c>
      <c r="C1282" t="s">
        <v>10309</v>
      </c>
      <c r="D1282" t="s">
        <v>40</v>
      </c>
      <c r="E1282">
        <v>1535.3847499999999</v>
      </c>
      <c r="F1282">
        <v>45.73</v>
      </c>
      <c r="G1282">
        <v>-12.397306981182499</v>
      </c>
      <c r="H1282">
        <v>0.79559307346423003</v>
      </c>
      <c r="I1282">
        <v>-6.5350886822758696</v>
      </c>
      <c r="J1282">
        <v>2.2132696583251499</v>
      </c>
      <c r="K1282">
        <v>45.925339110177298</v>
      </c>
      <c r="L1282">
        <v>45.742399835828301</v>
      </c>
      <c r="M1282">
        <v>52.018872077709503</v>
      </c>
      <c r="N1282">
        <v>0.99689585824909299</v>
      </c>
      <c r="O1282">
        <v>73.605947955390306</v>
      </c>
      <c r="P1282">
        <v>34.5</v>
      </c>
      <c r="Q1282">
        <v>0.22746341999366601</v>
      </c>
    </row>
    <row r="1283" spans="1:17" x14ac:dyDescent="0.3">
      <c r="A1283" t="s">
        <v>2726</v>
      </c>
      <c r="B1283" t="s">
        <v>2727</v>
      </c>
      <c r="C1283" t="s">
        <v>10309</v>
      </c>
      <c r="D1283" t="s">
        <v>297</v>
      </c>
      <c r="E1283">
        <v>1533.1547148750001</v>
      </c>
      <c r="F1283">
        <v>391.25</v>
      </c>
      <c r="G1283">
        <v>81.896725604292897</v>
      </c>
      <c r="H1283">
        <v>45.792325099608</v>
      </c>
      <c r="I1283">
        <v>98.658033767135805</v>
      </c>
      <c r="J1283">
        <v>10.4948157421234</v>
      </c>
      <c r="K1283">
        <v>292.48344741132098</v>
      </c>
      <c r="M1283">
        <v>72.171295118859604</v>
      </c>
      <c r="N1283">
        <v>2.26324532138019</v>
      </c>
      <c r="O1283">
        <v>9.6485623003194902</v>
      </c>
      <c r="P1283">
        <v>128.333819667347</v>
      </c>
    </row>
    <row r="1284" spans="1:17" x14ac:dyDescent="0.3">
      <c r="A1284" t="s">
        <v>2728</v>
      </c>
      <c r="B1284" t="s">
        <v>2729</v>
      </c>
      <c r="C1284" t="s">
        <v>10309</v>
      </c>
      <c r="D1284" t="s">
        <v>72</v>
      </c>
      <c r="E1284">
        <v>1532.101376032</v>
      </c>
      <c r="F1284">
        <v>277.33</v>
      </c>
      <c r="G1284">
        <v>61.575422511250601</v>
      </c>
      <c r="H1284">
        <v>39.051042492062599</v>
      </c>
      <c r="I1284">
        <v>60.980946316358398</v>
      </c>
      <c r="J1284">
        <v>5.1572861526308502</v>
      </c>
      <c r="K1284">
        <v>211.676747660356</v>
      </c>
      <c r="L1284">
        <v>173.38367310326299</v>
      </c>
      <c r="M1284">
        <v>76.243402933304594</v>
      </c>
      <c r="N1284">
        <v>0.65262735854379195</v>
      </c>
      <c r="O1284">
        <v>2.0625247899614201</v>
      </c>
      <c r="P1284">
        <v>95.992932862190798</v>
      </c>
      <c r="Q1284">
        <v>1.4542447858725001E-2</v>
      </c>
    </row>
    <row r="1285" spans="1:17" x14ac:dyDescent="0.3">
      <c r="A1285" t="s">
        <v>2730</v>
      </c>
      <c r="B1285" t="s">
        <v>2731</v>
      </c>
      <c r="C1285" t="s">
        <v>10309</v>
      </c>
      <c r="D1285" t="s">
        <v>127</v>
      </c>
      <c r="E1285">
        <v>1530.4607025</v>
      </c>
      <c r="F1285">
        <v>551.75</v>
      </c>
      <c r="G1285">
        <v>47.393498316618803</v>
      </c>
      <c r="H1285">
        <v>-6.3937191360545302</v>
      </c>
      <c r="I1285">
        <v>-19.579994088109199</v>
      </c>
      <c r="J1285">
        <v>-4.0241000993770797</v>
      </c>
      <c r="K1285">
        <v>512.17427421172397</v>
      </c>
      <c r="L1285">
        <v>481.605375135673</v>
      </c>
      <c r="M1285">
        <v>78.964532117747197</v>
      </c>
      <c r="N1285">
        <v>1.03921882373852</v>
      </c>
      <c r="O1285">
        <v>21.196193928409599</v>
      </c>
      <c r="P1285">
        <v>112.25235622235</v>
      </c>
      <c r="Q1285">
        <v>0.1495734147085</v>
      </c>
    </row>
    <row r="1286" spans="1:17" x14ac:dyDescent="0.3">
      <c r="A1286" t="s">
        <v>2732</v>
      </c>
      <c r="B1286" t="s">
        <v>2733</v>
      </c>
      <c r="C1286" t="s">
        <v>10309</v>
      </c>
      <c r="D1286" t="s">
        <v>283</v>
      </c>
      <c r="E1286">
        <v>1529.2557362509999</v>
      </c>
      <c r="F1286">
        <v>186.37</v>
      </c>
      <c r="G1286">
        <v>-36.958652326197097</v>
      </c>
      <c r="H1286">
        <v>12.292325099608</v>
      </c>
      <c r="I1286">
        <v>-20.197344163354099</v>
      </c>
      <c r="J1286">
        <v>7.1664089628027696</v>
      </c>
      <c r="K1286">
        <v>175.295793989424</v>
      </c>
      <c r="M1286">
        <v>50.595471493941197</v>
      </c>
      <c r="N1286">
        <v>2.4398974946101899</v>
      </c>
      <c r="O1286">
        <v>17.991092987068701</v>
      </c>
      <c r="P1286">
        <v>44.809634809634801</v>
      </c>
    </row>
    <row r="1287" spans="1:17" x14ac:dyDescent="0.3">
      <c r="A1287" t="s">
        <v>2734</v>
      </c>
      <c r="B1287" t="s">
        <v>2735</v>
      </c>
      <c r="C1287" t="s">
        <v>10309</v>
      </c>
      <c r="D1287" t="s">
        <v>2736</v>
      </c>
      <c r="E1287">
        <v>1523.4270449999999</v>
      </c>
      <c r="F1287">
        <v>1410.45</v>
      </c>
      <c r="G1287">
        <v>-49.585985004494901</v>
      </c>
      <c r="H1287">
        <v>7.0939124011952996</v>
      </c>
      <c r="I1287">
        <v>-26.3137917628077</v>
      </c>
      <c r="J1287">
        <v>14.3018293205029</v>
      </c>
      <c r="K1287">
        <v>1270.35860932062</v>
      </c>
      <c r="L1287">
        <v>1331.0673024390501</v>
      </c>
      <c r="M1287">
        <v>77.624429961019601</v>
      </c>
      <c r="N1287">
        <v>0.71272195834855601</v>
      </c>
      <c r="O1287">
        <v>28.682335424864402</v>
      </c>
      <c r="P1287">
        <v>40.343283582089498</v>
      </c>
      <c r="Q1287">
        <v>0.23696533471889999</v>
      </c>
    </row>
    <row r="1288" spans="1:17" x14ac:dyDescent="0.3">
      <c r="A1288" t="s">
        <v>2737</v>
      </c>
      <c r="B1288" t="s">
        <v>2738</v>
      </c>
      <c r="C1288" t="s">
        <v>10309</v>
      </c>
      <c r="D1288" t="s">
        <v>80</v>
      </c>
      <c r="E1288">
        <v>1520.353508292</v>
      </c>
      <c r="F1288">
        <v>103.14</v>
      </c>
      <c r="G1288">
        <v>-21.762068238497701</v>
      </c>
      <c r="H1288">
        <v>-5.4237038938776303</v>
      </c>
      <c r="I1288">
        <v>-16.799751370420601</v>
      </c>
      <c r="J1288">
        <v>4.6650484171841402</v>
      </c>
      <c r="K1288">
        <v>104.552389656543</v>
      </c>
      <c r="L1288">
        <v>102.53193561307199</v>
      </c>
      <c r="M1288">
        <v>63.015255573087899</v>
      </c>
      <c r="N1288">
        <v>0.42305916959071199</v>
      </c>
      <c r="O1288">
        <v>20.1279813845258</v>
      </c>
      <c r="P1288">
        <v>23.9663461538461</v>
      </c>
      <c r="Q1288">
        <v>3.6233675931459999E-3</v>
      </c>
    </row>
    <row r="1289" spans="1:17" x14ac:dyDescent="0.3">
      <c r="A1289" t="s">
        <v>2739</v>
      </c>
      <c r="B1289" t="s">
        <v>2740</v>
      </c>
      <c r="C1289" t="s">
        <v>10309</v>
      </c>
      <c r="D1289" t="s">
        <v>297</v>
      </c>
      <c r="E1289">
        <v>1517.18315566</v>
      </c>
      <c r="F1289">
        <v>111.94</v>
      </c>
      <c r="G1289">
        <v>-28.377772401854301</v>
      </c>
      <c r="H1289">
        <v>-4.0669363757317498</v>
      </c>
      <c r="I1289">
        <v>-12.976869289872599</v>
      </c>
      <c r="J1289">
        <v>2.1809523348440201</v>
      </c>
      <c r="K1289">
        <v>113.14451348100999</v>
      </c>
      <c r="L1289">
        <v>111.615583578266</v>
      </c>
      <c r="M1289">
        <v>49.389088346732002</v>
      </c>
      <c r="N1289">
        <v>0.37922474550563801</v>
      </c>
      <c r="O1289">
        <v>15.2313739503305</v>
      </c>
      <c r="P1289">
        <v>21.673913043478201</v>
      </c>
      <c r="Q1289">
        <v>-1.4950925451403E-2</v>
      </c>
    </row>
    <row r="1290" spans="1:17" x14ac:dyDescent="0.3">
      <c r="A1290" t="s">
        <v>2741</v>
      </c>
      <c r="B1290" t="s">
        <v>2742</v>
      </c>
      <c r="C1290" t="s">
        <v>10309</v>
      </c>
      <c r="D1290" t="s">
        <v>80</v>
      </c>
      <c r="E1290">
        <v>1516.3</v>
      </c>
      <c r="F1290">
        <v>51.4</v>
      </c>
      <c r="G1290">
        <v>-12.052637107786101</v>
      </c>
      <c r="H1290">
        <v>5.6486004032517299</v>
      </c>
      <c r="I1290">
        <v>-7.0779527549331096</v>
      </c>
      <c r="J1290">
        <v>-6.1680713334856003</v>
      </c>
      <c r="K1290">
        <v>49.9249709289059</v>
      </c>
      <c r="L1290">
        <v>48.243444613201703</v>
      </c>
      <c r="M1290">
        <v>49.387022738558002</v>
      </c>
      <c r="N1290">
        <v>1.95540497858403</v>
      </c>
      <c r="O1290">
        <v>17.674011777256801</v>
      </c>
      <c r="P1290">
        <v>32.988357050452699</v>
      </c>
      <c r="Q1290">
        <v>4.0034361350240001E-2</v>
      </c>
    </row>
    <row r="1291" spans="1:17" x14ac:dyDescent="0.3">
      <c r="A1291" t="s">
        <v>2743</v>
      </c>
      <c r="B1291" t="s">
        <v>2744</v>
      </c>
      <c r="C1291" t="s">
        <v>10309</v>
      </c>
      <c r="D1291" t="s">
        <v>473</v>
      </c>
      <c r="E1291">
        <v>1515.6175387200001</v>
      </c>
      <c r="F1291">
        <v>731.05</v>
      </c>
      <c r="G1291">
        <v>-33.380412692847301</v>
      </c>
      <c r="H1291">
        <v>4.2923250996080098</v>
      </c>
      <c r="I1291">
        <v>0.32769876027896599</v>
      </c>
      <c r="J1291">
        <v>9.8306371698458701</v>
      </c>
      <c r="K1291">
        <v>668.70164528353405</v>
      </c>
      <c r="L1291">
        <v>673.44488881212999</v>
      </c>
      <c r="M1291">
        <v>75.392084103264807</v>
      </c>
      <c r="N1291">
        <v>1.3100576584617201</v>
      </c>
      <c r="O1291">
        <v>12.7693044251419</v>
      </c>
      <c r="P1291">
        <v>29.389380530973401</v>
      </c>
      <c r="Q1291">
        <v>7.4239281661081E-2</v>
      </c>
    </row>
    <row r="1292" spans="1:17" x14ac:dyDescent="0.3">
      <c r="A1292" t="s">
        <v>2745</v>
      </c>
      <c r="B1292" t="s">
        <v>2746</v>
      </c>
      <c r="C1292" t="s">
        <v>10309</v>
      </c>
      <c r="D1292" t="s">
        <v>253</v>
      </c>
      <c r="E1292">
        <v>1512.92488536</v>
      </c>
      <c r="F1292">
        <v>432.6</v>
      </c>
      <c r="G1292">
        <v>-30.802849273411901</v>
      </c>
      <c r="H1292">
        <v>0.68384945128416397</v>
      </c>
      <c r="I1292">
        <v>3.78263879299007</v>
      </c>
      <c r="J1292">
        <v>3.1261109073902</v>
      </c>
      <c r="K1292">
        <v>400.14675430361598</v>
      </c>
      <c r="L1292">
        <v>400.60347411334999</v>
      </c>
      <c r="M1292">
        <v>73.917228620147199</v>
      </c>
      <c r="N1292">
        <v>0.56986203730268703</v>
      </c>
      <c r="O1292">
        <v>18.7702265372168</v>
      </c>
      <c r="P1292">
        <v>48.838809564768603</v>
      </c>
      <c r="Q1292">
        <v>4.9317208317311997E-2</v>
      </c>
    </row>
    <row r="1293" spans="1:17" x14ac:dyDescent="0.3">
      <c r="A1293" t="s">
        <v>2747</v>
      </c>
      <c r="B1293" t="s">
        <v>2748</v>
      </c>
      <c r="C1293" t="s">
        <v>10309</v>
      </c>
      <c r="D1293" t="s">
        <v>737</v>
      </c>
      <c r="E1293">
        <v>1502.0466694199999</v>
      </c>
      <c r="F1293">
        <v>270.79000000000002</v>
      </c>
      <c r="G1293">
        <v>0.86520494359170597</v>
      </c>
      <c r="H1293">
        <v>0.59809223780170595</v>
      </c>
      <c r="I1293">
        <v>0.467170056997879</v>
      </c>
      <c r="J1293">
        <v>-0.58661388204753495</v>
      </c>
      <c r="K1293">
        <v>262.62901132458302</v>
      </c>
      <c r="L1293">
        <v>243.53916282558899</v>
      </c>
      <c r="M1293">
        <v>57.335343564974302</v>
      </c>
      <c r="N1293">
        <v>0.346391089609972</v>
      </c>
      <c r="O1293">
        <v>5.2476088481849299</v>
      </c>
      <c r="P1293">
        <v>33.466410370151301</v>
      </c>
      <c r="Q1293">
        <v>2.5420345253382999E-2</v>
      </c>
    </row>
    <row r="1294" spans="1:17" x14ac:dyDescent="0.3">
      <c r="A1294" t="s">
        <v>2749</v>
      </c>
      <c r="B1294" t="s">
        <v>2750</v>
      </c>
      <c r="C1294" t="s">
        <v>10309</v>
      </c>
      <c r="D1294" t="s">
        <v>46</v>
      </c>
      <c r="E1294">
        <v>1500.710294709</v>
      </c>
      <c r="F1294">
        <v>252.87</v>
      </c>
      <c r="G1294">
        <v>594.737231564426</v>
      </c>
      <c r="H1294">
        <v>23.153036681742702</v>
      </c>
      <c r="I1294">
        <v>117.24321224985501</v>
      </c>
      <c r="J1294">
        <v>12.3765320276712</v>
      </c>
      <c r="K1294">
        <v>190.99072136419301</v>
      </c>
      <c r="L1294">
        <v>136.200658924099</v>
      </c>
      <c r="M1294">
        <v>84.026456867333195</v>
      </c>
      <c r="N1294">
        <v>1.3093133572707101</v>
      </c>
      <c r="O1294">
        <v>1.91007236920155</v>
      </c>
      <c r="P1294">
        <v>652.58928571428498</v>
      </c>
      <c r="Q1294">
        <v>0.21839888233561899</v>
      </c>
    </row>
    <row r="1295" spans="1:17" x14ac:dyDescent="0.3">
      <c r="A1295" t="s">
        <v>2751</v>
      </c>
      <c r="B1295" t="s">
        <v>2752</v>
      </c>
      <c r="C1295" t="s">
        <v>10309</v>
      </c>
      <c r="D1295" t="s">
        <v>57</v>
      </c>
      <c r="E1295">
        <v>1499.48</v>
      </c>
      <c r="F1295">
        <v>986.5</v>
      </c>
      <c r="G1295">
        <v>147.91221349477999</v>
      </c>
      <c r="H1295">
        <v>27.003090339556099</v>
      </c>
      <c r="I1295">
        <v>83.613319709263905</v>
      </c>
      <c r="J1295">
        <v>4.5514272485750498</v>
      </c>
      <c r="K1295">
        <v>821.96302717605704</v>
      </c>
      <c r="L1295">
        <v>625.99765300189802</v>
      </c>
      <c r="M1295">
        <v>65.187500795430907</v>
      </c>
      <c r="N1295">
        <v>0.92635944742258303</v>
      </c>
      <c r="O1295">
        <v>9.3005575266092304</v>
      </c>
      <c r="P1295">
        <v>193.99493369095501</v>
      </c>
      <c r="Q1295">
        <v>0.17888357580770201</v>
      </c>
    </row>
    <row r="1296" spans="1:17" x14ac:dyDescent="0.3">
      <c r="A1296" t="s">
        <v>2753</v>
      </c>
      <c r="B1296" t="s">
        <v>2754</v>
      </c>
      <c r="C1296" t="s">
        <v>10309</v>
      </c>
      <c r="D1296" t="s">
        <v>412</v>
      </c>
      <c r="E1296">
        <v>1497.140203898</v>
      </c>
      <c r="F1296">
        <v>37.33</v>
      </c>
      <c r="G1296">
        <v>27.691906162131598</v>
      </c>
      <c r="H1296">
        <v>-3.28898620653551</v>
      </c>
      <c r="I1296">
        <v>-8.0503018494275693</v>
      </c>
      <c r="J1296">
        <v>-0.60264139108120796</v>
      </c>
      <c r="K1296">
        <v>39.059760068235001</v>
      </c>
      <c r="L1296">
        <v>35.328262058122696</v>
      </c>
      <c r="M1296">
        <v>36.922578616976303</v>
      </c>
      <c r="N1296">
        <v>0.70715782103958102</v>
      </c>
      <c r="O1296">
        <v>24.564693276185299</v>
      </c>
      <c r="P1296">
        <v>82.990196078431296</v>
      </c>
      <c r="Q1296">
        <v>4.5473667855960003E-3</v>
      </c>
    </row>
    <row r="1297" spans="1:17" x14ac:dyDescent="0.3">
      <c r="A1297" t="s">
        <v>2755</v>
      </c>
      <c r="B1297" t="s">
        <v>2756</v>
      </c>
      <c r="C1297" t="s">
        <v>10309</v>
      </c>
      <c r="D1297" t="s">
        <v>253</v>
      </c>
      <c r="E1297">
        <v>1497.05366</v>
      </c>
      <c r="F1297">
        <v>1732.3</v>
      </c>
      <c r="G1297">
        <v>118.611014888315</v>
      </c>
      <c r="H1297">
        <v>4.8043011475122004</v>
      </c>
      <c r="I1297">
        <v>81.856871146353001</v>
      </c>
      <c r="J1297">
        <v>-2.1920326303120099</v>
      </c>
      <c r="K1297">
        <v>1571.41118318032</v>
      </c>
      <c r="L1297">
        <v>1128.47152737893</v>
      </c>
      <c r="M1297">
        <v>49.7931358485502</v>
      </c>
      <c r="N1297">
        <v>0.64585891222401703</v>
      </c>
      <c r="O1297">
        <v>10.7833516134618</v>
      </c>
      <c r="P1297">
        <v>317.42168674698701</v>
      </c>
      <c r="Q1297">
        <v>0.27154818072926501</v>
      </c>
    </row>
    <row r="1298" spans="1:17" x14ac:dyDescent="0.3">
      <c r="A1298" t="s">
        <v>2757</v>
      </c>
      <c r="B1298" t="s">
        <v>2758</v>
      </c>
      <c r="C1298" t="s">
        <v>10309</v>
      </c>
      <c r="D1298" t="s">
        <v>628</v>
      </c>
      <c r="E1298">
        <v>1492.4136312799999</v>
      </c>
      <c r="F1298">
        <v>151.58000000000001</v>
      </c>
      <c r="G1298">
        <v>-25.9611569208557</v>
      </c>
      <c r="H1298">
        <v>9.8437956878433006</v>
      </c>
      <c r="I1298">
        <v>-15.105799464791</v>
      </c>
      <c r="J1298">
        <v>4.1054725171783604</v>
      </c>
      <c r="K1298">
        <v>141.90449684652</v>
      </c>
      <c r="L1298">
        <v>139.912458817947</v>
      </c>
      <c r="M1298">
        <v>60.6599425714573</v>
      </c>
      <c r="N1298">
        <v>1.1017995186535601</v>
      </c>
      <c r="O1298">
        <v>23.9939305977041</v>
      </c>
      <c r="P1298">
        <v>32.384279475982503</v>
      </c>
      <c r="Q1298">
        <v>-6.0337163394048002E-2</v>
      </c>
    </row>
    <row r="1299" spans="1:17" x14ac:dyDescent="0.3">
      <c r="A1299" t="s">
        <v>2759</v>
      </c>
      <c r="B1299" t="s">
        <v>2760</v>
      </c>
      <c r="C1299" t="s">
        <v>10309</v>
      </c>
      <c r="D1299" t="s">
        <v>283</v>
      </c>
      <c r="E1299">
        <v>1490.7599849999999</v>
      </c>
      <c r="F1299">
        <v>91.41</v>
      </c>
      <c r="G1299">
        <v>-25.350070932503598</v>
      </c>
      <c r="H1299">
        <v>6.1855289831031399</v>
      </c>
      <c r="I1299">
        <v>-15.2821710791819</v>
      </c>
      <c r="J1299">
        <v>8.3177339440394196</v>
      </c>
      <c r="K1299">
        <v>84.897131235851106</v>
      </c>
      <c r="L1299">
        <v>84.799595637629395</v>
      </c>
      <c r="M1299">
        <v>68.711471569114394</v>
      </c>
      <c r="N1299">
        <v>2.5270389837971798</v>
      </c>
      <c r="O1299">
        <v>14.812383765452299</v>
      </c>
      <c r="P1299">
        <v>32.478260869565197</v>
      </c>
      <c r="Q1299">
        <v>3.1258206875032002E-2</v>
      </c>
    </row>
    <row r="1300" spans="1:17" x14ac:dyDescent="0.3">
      <c r="A1300" t="s">
        <v>2761</v>
      </c>
      <c r="B1300" t="s">
        <v>2762</v>
      </c>
      <c r="C1300" t="s">
        <v>10309</v>
      </c>
      <c r="D1300" t="s">
        <v>89</v>
      </c>
      <c r="E1300">
        <v>1489.8688158</v>
      </c>
      <c r="F1300">
        <v>584.25</v>
      </c>
      <c r="G1300">
        <v>77.163459357868703</v>
      </c>
      <c r="H1300">
        <v>-2.4672553081409001</v>
      </c>
      <c r="I1300">
        <v>9.1451339046752498</v>
      </c>
      <c r="J1300">
        <v>-2.6952353392370298</v>
      </c>
      <c r="K1300">
        <v>576.67200670113698</v>
      </c>
      <c r="L1300">
        <v>457.08463846142399</v>
      </c>
      <c r="M1300">
        <v>48.060634000561997</v>
      </c>
      <c r="N1300">
        <v>0.27715216644966501</v>
      </c>
      <c r="O1300">
        <v>21.5233204963628</v>
      </c>
      <c r="P1300">
        <v>193.15102860010001</v>
      </c>
      <c r="Q1300">
        <v>0.20726294854782501</v>
      </c>
    </row>
    <row r="1301" spans="1:17" x14ac:dyDescent="0.3">
      <c r="A1301" t="s">
        <v>2763</v>
      </c>
      <c r="B1301" t="s">
        <v>2764</v>
      </c>
      <c r="C1301" t="s">
        <v>10309</v>
      </c>
      <c r="D1301" t="s">
        <v>2765</v>
      </c>
      <c r="E1301">
        <v>1487.1013860399901</v>
      </c>
      <c r="F1301">
        <v>674.9</v>
      </c>
      <c r="G1301">
        <v>1327.05036722358</v>
      </c>
      <c r="H1301">
        <v>-2.2224953795996099</v>
      </c>
      <c r="I1301">
        <v>30.5384104826189</v>
      </c>
      <c r="J1301">
        <v>-4.2137234874180098</v>
      </c>
      <c r="K1301">
        <v>654.25572886688497</v>
      </c>
      <c r="L1301">
        <v>443.86274611018302</v>
      </c>
      <c r="M1301">
        <v>46.253856259125698</v>
      </c>
      <c r="N1301">
        <v>0.91387162757336804</v>
      </c>
      <c r="O1301">
        <v>18.2397392206252</v>
      </c>
      <c r="P1301">
        <v>1337.4866879659201</v>
      </c>
    </row>
    <row r="1302" spans="1:17" x14ac:dyDescent="0.3">
      <c r="A1302" t="s">
        <v>2766</v>
      </c>
      <c r="B1302" t="s">
        <v>2767</v>
      </c>
      <c r="C1302" t="s">
        <v>10309</v>
      </c>
      <c r="D1302" t="s">
        <v>124</v>
      </c>
      <c r="E1302">
        <v>1486.45903492</v>
      </c>
      <c r="F1302">
        <v>14432.65</v>
      </c>
      <c r="G1302">
        <v>429.03404200127898</v>
      </c>
      <c r="H1302">
        <v>48.698846838738397</v>
      </c>
      <c r="I1302">
        <v>233.381696046607</v>
      </c>
      <c r="J1302">
        <v>19.767011036492001</v>
      </c>
      <c r="K1302">
        <v>9521.4763292713396</v>
      </c>
      <c r="L1302">
        <v>6451.8333893406398</v>
      </c>
      <c r="M1302">
        <v>95.197850569472294</v>
      </c>
      <c r="N1302">
        <v>1.3957846727938601</v>
      </c>
      <c r="O1302">
        <v>0</v>
      </c>
      <c r="P1302">
        <v>486.311748456288</v>
      </c>
      <c r="Q1302">
        <v>0.15418227957000299</v>
      </c>
    </row>
    <row r="1303" spans="1:17" x14ac:dyDescent="0.3">
      <c r="A1303" t="s">
        <v>2768</v>
      </c>
      <c r="B1303" t="s">
        <v>2769</v>
      </c>
      <c r="C1303" t="s">
        <v>10309</v>
      </c>
      <c r="D1303" t="s">
        <v>51</v>
      </c>
      <c r="E1303">
        <v>1482.9582098000001</v>
      </c>
      <c r="F1303">
        <v>307.60000000000002</v>
      </c>
      <c r="G1303">
        <v>8.4285486501609004</v>
      </c>
      <c r="H1303">
        <v>18.890315049356701</v>
      </c>
      <c r="I1303">
        <v>5.5240073592081798</v>
      </c>
      <c r="J1303">
        <v>10.197466119211301</v>
      </c>
      <c r="K1303">
        <v>266.931241383984</v>
      </c>
      <c r="L1303">
        <v>248.373581798278</v>
      </c>
      <c r="M1303">
        <v>70.165420509093394</v>
      </c>
      <c r="N1303">
        <v>3.08602028442243</v>
      </c>
      <c r="O1303">
        <v>6.2093628088426298</v>
      </c>
      <c r="P1303">
        <v>65.8668104610407</v>
      </c>
      <c r="Q1303">
        <v>2.9342628239034E-2</v>
      </c>
    </row>
    <row r="1304" spans="1:17" x14ac:dyDescent="0.3">
      <c r="A1304" t="s">
        <v>2770</v>
      </c>
      <c r="B1304" t="s">
        <v>2771</v>
      </c>
      <c r="C1304" t="s">
        <v>10309</v>
      </c>
      <c r="D1304" t="s">
        <v>130</v>
      </c>
      <c r="E1304">
        <v>1479.627974556</v>
      </c>
      <c r="F1304">
        <v>26.94</v>
      </c>
      <c r="G1304">
        <v>-18.496328311488199</v>
      </c>
      <c r="H1304">
        <v>-5.1713427204611904</v>
      </c>
      <c r="I1304">
        <v>-39.651339647823299</v>
      </c>
      <c r="J1304">
        <v>10.1804265636663</v>
      </c>
      <c r="K1304">
        <v>28.647471512868901</v>
      </c>
      <c r="L1304">
        <v>28.605489558848799</v>
      </c>
      <c r="M1304">
        <v>48.811612117067</v>
      </c>
      <c r="N1304">
        <v>0.75391479130997296</v>
      </c>
      <c r="O1304">
        <v>46.250927988121703</v>
      </c>
      <c r="P1304">
        <v>26.478873239436599</v>
      </c>
      <c r="Q1304">
        <v>0.20963182519109599</v>
      </c>
    </row>
    <row r="1305" spans="1:17" x14ac:dyDescent="0.3">
      <c r="A1305" t="s">
        <v>2772</v>
      </c>
      <c r="B1305" t="s">
        <v>2773</v>
      </c>
      <c r="C1305" t="s">
        <v>10309</v>
      </c>
      <c r="E1305">
        <v>1472.6791578</v>
      </c>
      <c r="F1305">
        <v>801.05</v>
      </c>
      <c r="G1305">
        <v>5337.8023528672802</v>
      </c>
      <c r="H1305">
        <v>-0.35767490039199501</v>
      </c>
      <c r="I1305">
        <v>206.91470494696401</v>
      </c>
      <c r="J1305">
        <v>-3.24897363497255</v>
      </c>
      <c r="K1305">
        <v>771.776957220589</v>
      </c>
      <c r="L1305">
        <v>509.098411993453</v>
      </c>
      <c r="M1305">
        <v>56.034733128053396</v>
      </c>
      <c r="N1305">
        <v>3.0229687229323599</v>
      </c>
      <c r="O1305">
        <v>5.2243929842082197</v>
      </c>
      <c r="P1305">
        <v>5360.46353101567</v>
      </c>
    </row>
    <row r="1306" spans="1:17" x14ac:dyDescent="0.3">
      <c r="A1306" t="s">
        <v>2774</v>
      </c>
      <c r="B1306" t="s">
        <v>2775</v>
      </c>
      <c r="C1306" t="s">
        <v>10309</v>
      </c>
      <c r="D1306" t="s">
        <v>2776</v>
      </c>
      <c r="E1306">
        <v>1464.5060626290001</v>
      </c>
      <c r="F1306">
        <v>225.43</v>
      </c>
      <c r="G1306">
        <v>-57.611723719178798</v>
      </c>
      <c r="H1306">
        <v>28.202775628005501</v>
      </c>
      <c r="I1306">
        <v>-15.9310955080123</v>
      </c>
      <c r="J1306">
        <v>18.297176693449298</v>
      </c>
      <c r="K1306">
        <v>177.09252690757401</v>
      </c>
      <c r="M1306">
        <v>86.662654307676604</v>
      </c>
      <c r="N1306">
        <v>2.1082714264409002</v>
      </c>
      <c r="O1306">
        <v>44.080202280086901</v>
      </c>
      <c r="P1306">
        <v>55.254820936639099</v>
      </c>
    </row>
    <row r="1307" spans="1:17" x14ac:dyDescent="0.3">
      <c r="A1307" t="s">
        <v>2777</v>
      </c>
      <c r="B1307" t="s">
        <v>2778</v>
      </c>
      <c r="C1307" t="s">
        <v>10309</v>
      </c>
      <c r="D1307" t="s">
        <v>500</v>
      </c>
      <c r="E1307">
        <v>1462.3615607500001</v>
      </c>
      <c r="F1307">
        <v>238.75</v>
      </c>
      <c r="G1307">
        <v>42.750927570258497</v>
      </c>
      <c r="H1307">
        <v>44.680850880290599</v>
      </c>
      <c r="I1307">
        <v>32.788725667375701</v>
      </c>
      <c r="J1307">
        <v>18.856480554464198</v>
      </c>
      <c r="K1307">
        <v>154.29288896266701</v>
      </c>
      <c r="L1307">
        <v>146.73206812742399</v>
      </c>
      <c r="M1307">
        <v>88.361317436476895</v>
      </c>
      <c r="N1307">
        <v>4.5425805072643097</v>
      </c>
      <c r="O1307">
        <v>0.62408376963352097</v>
      </c>
      <c r="P1307">
        <v>112.505562972852</v>
      </c>
      <c r="Q1307">
        <v>-4.7438237258058999E-2</v>
      </c>
    </row>
    <row r="1308" spans="1:17" x14ac:dyDescent="0.3">
      <c r="A1308" t="s">
        <v>2779</v>
      </c>
      <c r="B1308" t="s">
        <v>2780</v>
      </c>
      <c r="C1308" t="s">
        <v>10309</v>
      </c>
      <c r="D1308" t="s">
        <v>21</v>
      </c>
      <c r="E1308">
        <v>1460.4323491799901</v>
      </c>
      <c r="F1308">
        <v>394.45</v>
      </c>
      <c r="G1308">
        <v>11.5106303010531</v>
      </c>
      <c r="H1308">
        <v>4.7495326065958903</v>
      </c>
      <c r="I1308">
        <v>14.164081702429099</v>
      </c>
      <c r="J1308">
        <v>-1.73175462774994</v>
      </c>
      <c r="K1308">
        <v>369.64756817217199</v>
      </c>
      <c r="L1308">
        <v>332.791691268531</v>
      </c>
      <c r="M1308">
        <v>52.420001473492398</v>
      </c>
      <c r="N1308">
        <v>1.3556832359515001</v>
      </c>
      <c r="O1308">
        <v>14.0321967296235</v>
      </c>
      <c r="P1308">
        <v>58.796296296296198</v>
      </c>
      <c r="Q1308">
        <v>-1.4822094935632E-2</v>
      </c>
    </row>
    <row r="1309" spans="1:17" x14ac:dyDescent="0.3">
      <c r="A1309" t="s">
        <v>2781</v>
      </c>
      <c r="B1309" t="s">
        <v>2782</v>
      </c>
      <c r="C1309" t="s">
        <v>10309</v>
      </c>
      <c r="D1309" t="s">
        <v>21</v>
      </c>
      <c r="E1309">
        <v>1455.712356972</v>
      </c>
      <c r="F1309">
        <v>130.66999999999999</v>
      </c>
      <c r="G1309">
        <v>11.675672744501499</v>
      </c>
      <c r="H1309">
        <v>-6.9058997524629904</v>
      </c>
      <c r="I1309">
        <v>-19.286254183879699</v>
      </c>
      <c r="J1309">
        <v>1.4073189725178401</v>
      </c>
      <c r="K1309">
        <v>125.147428383506</v>
      </c>
      <c r="L1309">
        <v>117.073767300117</v>
      </c>
      <c r="M1309">
        <v>70.086425919183</v>
      </c>
      <c r="N1309">
        <v>0.54567781052185305</v>
      </c>
      <c r="O1309">
        <v>35.0730848702839</v>
      </c>
      <c r="P1309">
        <v>61.320987654320902</v>
      </c>
      <c r="Q1309">
        <v>9.3559461776440006E-3</v>
      </c>
    </row>
    <row r="1310" spans="1:17" x14ac:dyDescent="0.3">
      <c r="A1310" t="s">
        <v>2783</v>
      </c>
      <c r="B1310" t="s">
        <v>2784</v>
      </c>
      <c r="C1310" t="s">
        <v>10309</v>
      </c>
      <c r="D1310" t="s">
        <v>297</v>
      </c>
      <c r="E1310">
        <v>1455.159691392</v>
      </c>
      <c r="F1310">
        <v>154.88</v>
      </c>
      <c r="G1310">
        <v>36.450815502585598</v>
      </c>
      <c r="H1310">
        <v>42.085241880964098</v>
      </c>
      <c r="I1310">
        <v>47.5232775176828</v>
      </c>
      <c r="J1310">
        <v>4.0812806415429899</v>
      </c>
      <c r="K1310">
        <v>131.20891843793899</v>
      </c>
      <c r="L1310">
        <v>113.87270515747301</v>
      </c>
      <c r="M1310">
        <v>65.430850250762106</v>
      </c>
      <c r="N1310">
        <v>1.6776681080125899</v>
      </c>
      <c r="O1310">
        <v>6.4695247933884197</v>
      </c>
      <c r="P1310">
        <v>89.108669108669005</v>
      </c>
      <c r="Q1310">
        <v>5.441071713691E-3</v>
      </c>
    </row>
    <row r="1311" spans="1:17" x14ac:dyDescent="0.3">
      <c r="A1311" t="s">
        <v>2785</v>
      </c>
      <c r="B1311" t="s">
        <v>2786</v>
      </c>
      <c r="C1311" t="s">
        <v>10309</v>
      </c>
      <c r="D1311" t="s">
        <v>444</v>
      </c>
      <c r="E1311">
        <v>1453.5046004399901</v>
      </c>
      <c r="F1311">
        <v>599.4</v>
      </c>
      <c r="G1311">
        <v>-61.2530967193454</v>
      </c>
      <c r="H1311">
        <v>-12.5362631011551</v>
      </c>
      <c r="I1311">
        <v>-36.6957825070415</v>
      </c>
      <c r="J1311">
        <v>1.2443994674896399</v>
      </c>
      <c r="K1311">
        <v>651.21034925411004</v>
      </c>
      <c r="L1311">
        <v>689.73706176606299</v>
      </c>
      <c r="M1311">
        <v>40.546136551267601</v>
      </c>
      <c r="N1311">
        <v>1.0687864165424501</v>
      </c>
      <c r="O1311">
        <v>53.486820153486804</v>
      </c>
      <c r="P1311">
        <v>4.3796255986068697</v>
      </c>
      <c r="Q1311">
        <v>-1.2579604352207001E-2</v>
      </c>
    </row>
    <row r="1312" spans="1:17" x14ac:dyDescent="0.3">
      <c r="A1312" t="s">
        <v>2787</v>
      </c>
      <c r="B1312" t="s">
        <v>2788</v>
      </c>
      <c r="C1312" t="s">
        <v>10309</v>
      </c>
      <c r="D1312" t="s">
        <v>364</v>
      </c>
      <c r="E1312">
        <v>1452.6</v>
      </c>
      <c r="F1312">
        <v>48.42</v>
      </c>
      <c r="G1312">
        <v>-15.215092065217</v>
      </c>
      <c r="H1312">
        <v>-10.110329767648601</v>
      </c>
      <c r="I1312">
        <v>1.5462160976259101</v>
      </c>
      <c r="J1312">
        <v>2.2838076416251898</v>
      </c>
      <c r="K1312">
        <v>44.871117953860697</v>
      </c>
      <c r="M1312">
        <v>49.788675349508502</v>
      </c>
      <c r="N1312">
        <v>0.47549161072729501</v>
      </c>
      <c r="O1312">
        <v>16.811235026848401</v>
      </c>
      <c r="P1312">
        <v>61.4</v>
      </c>
    </row>
    <row r="1313" spans="1:17" x14ac:dyDescent="0.3">
      <c r="A1313" t="s">
        <v>2789</v>
      </c>
      <c r="B1313" t="s">
        <v>2790</v>
      </c>
      <c r="C1313" t="s">
        <v>10309</v>
      </c>
      <c r="D1313" t="s">
        <v>412</v>
      </c>
      <c r="E1313">
        <v>1448.4407000000001</v>
      </c>
      <c r="F1313">
        <v>1359.4</v>
      </c>
      <c r="G1313">
        <v>314.938432724807</v>
      </c>
      <c r="H1313">
        <v>39.0699879744787</v>
      </c>
      <c r="I1313">
        <v>188.997992987636</v>
      </c>
      <c r="J1313">
        <v>1.3774362909197899</v>
      </c>
      <c r="K1313">
        <v>1071.8590707656899</v>
      </c>
      <c r="L1313">
        <v>744.95858705893102</v>
      </c>
      <c r="M1313">
        <v>65.418348141191203</v>
      </c>
      <c r="N1313">
        <v>0.459986318009451</v>
      </c>
      <c r="O1313">
        <v>16.0953361777254</v>
      </c>
      <c r="P1313">
        <v>355.33411488862799</v>
      </c>
      <c r="Q1313">
        <v>0.15834556454649201</v>
      </c>
    </row>
    <row r="1314" spans="1:17" x14ac:dyDescent="0.3">
      <c r="A1314" t="s">
        <v>2791</v>
      </c>
      <c r="B1314" t="s">
        <v>2792</v>
      </c>
      <c r="C1314" t="s">
        <v>10309</v>
      </c>
      <c r="D1314" t="s">
        <v>304</v>
      </c>
      <c r="E1314">
        <v>1445.756958507</v>
      </c>
      <c r="F1314">
        <v>21.93</v>
      </c>
      <c r="G1314">
        <v>32.026376089109398</v>
      </c>
      <c r="H1314">
        <v>0.38323419051709401</v>
      </c>
      <c r="I1314">
        <v>-53.057334198231999</v>
      </c>
      <c r="J1314">
        <v>12.386111767448</v>
      </c>
      <c r="K1314">
        <v>22.717134026993499</v>
      </c>
      <c r="L1314">
        <v>24.282072358619398</v>
      </c>
      <c r="M1314">
        <v>60.613336678254299</v>
      </c>
      <c r="N1314">
        <v>1.5324412282226101</v>
      </c>
      <c r="O1314">
        <v>91.518467852257103</v>
      </c>
      <c r="P1314">
        <v>63.048327137546401</v>
      </c>
      <c r="Q1314">
        <v>9.2814590935140995E-2</v>
      </c>
    </row>
    <row r="1315" spans="1:17" x14ac:dyDescent="0.3">
      <c r="A1315" t="s">
        <v>2793</v>
      </c>
      <c r="B1315" t="s">
        <v>2794</v>
      </c>
      <c r="C1315" t="s">
        <v>10309</v>
      </c>
      <c r="D1315" t="s">
        <v>222</v>
      </c>
      <c r="E1315">
        <v>1441.0675194</v>
      </c>
      <c r="F1315">
        <v>950.65</v>
      </c>
      <c r="G1315">
        <v>49.177780158224401</v>
      </c>
      <c r="H1315">
        <v>-21.513479286108002</v>
      </c>
      <c r="I1315">
        <v>-33.234503684776399</v>
      </c>
      <c r="J1315">
        <v>-6.6188546293374202</v>
      </c>
      <c r="K1315">
        <v>1139.9527679319201</v>
      </c>
      <c r="L1315">
        <v>1004.28071552247</v>
      </c>
      <c r="M1315">
        <v>25.096267228212501</v>
      </c>
      <c r="N1315">
        <v>0.99430230913445405</v>
      </c>
      <c r="O1315">
        <v>57.024141376952599</v>
      </c>
      <c r="P1315">
        <v>96.537109778788505</v>
      </c>
      <c r="Q1315">
        <v>0.13127229000993501</v>
      </c>
    </row>
    <row r="1316" spans="1:17" x14ac:dyDescent="0.3">
      <c r="A1316" t="s">
        <v>2795</v>
      </c>
      <c r="B1316" t="s">
        <v>2796</v>
      </c>
      <c r="C1316" t="s">
        <v>10309</v>
      </c>
      <c r="D1316" t="s">
        <v>444</v>
      </c>
      <c r="E1316">
        <v>1434.7424646899999</v>
      </c>
      <c r="F1316">
        <v>599.85</v>
      </c>
      <c r="G1316">
        <v>89.866397009003606</v>
      </c>
      <c r="H1316">
        <v>18.460661772954701</v>
      </c>
      <c r="I1316">
        <v>26.5563048102632</v>
      </c>
      <c r="J1316">
        <v>0.90293511827529604</v>
      </c>
      <c r="K1316">
        <v>499.42211478995603</v>
      </c>
      <c r="L1316">
        <v>417.37021066389502</v>
      </c>
      <c r="M1316">
        <v>79.586070310684704</v>
      </c>
      <c r="N1316">
        <v>2.1253150562874601</v>
      </c>
      <c r="O1316">
        <v>4.1760440110027304</v>
      </c>
      <c r="P1316">
        <v>141.777509068923</v>
      </c>
      <c r="Q1316">
        <v>0.12718312319292399</v>
      </c>
    </row>
    <row r="1317" spans="1:17" x14ac:dyDescent="0.3">
      <c r="A1317" t="s">
        <v>2797</v>
      </c>
      <c r="B1317" t="s">
        <v>2798</v>
      </c>
      <c r="C1317" t="s">
        <v>10309</v>
      </c>
      <c r="D1317" t="s">
        <v>51</v>
      </c>
      <c r="E1317">
        <v>1432.8873305499999</v>
      </c>
      <c r="F1317">
        <v>1490.45</v>
      </c>
      <c r="G1317">
        <v>17.459025623114599</v>
      </c>
      <c r="H1317">
        <v>-0.87775550380838696</v>
      </c>
      <c r="I1317">
        <v>1.2409786852035001</v>
      </c>
      <c r="J1317">
        <v>-5.8334387638497001</v>
      </c>
      <c r="K1317">
        <v>1305.27426065244</v>
      </c>
      <c r="L1317">
        <v>1228.9197251519599</v>
      </c>
      <c r="M1317">
        <v>74.555897757563102</v>
      </c>
      <c r="N1317">
        <v>0.79427207637231501</v>
      </c>
      <c r="O1317">
        <v>7.0146600020127998</v>
      </c>
      <c r="P1317">
        <v>67.025270353560799</v>
      </c>
      <c r="Q1317">
        <v>0.119823353321244</v>
      </c>
    </row>
    <row r="1318" spans="1:17" x14ac:dyDescent="0.3">
      <c r="A1318" t="s">
        <v>2799</v>
      </c>
      <c r="B1318" t="s">
        <v>2800</v>
      </c>
      <c r="C1318" t="s">
        <v>10309</v>
      </c>
      <c r="D1318" t="s">
        <v>51</v>
      </c>
      <c r="E1318">
        <v>1431.3243628799901</v>
      </c>
      <c r="F1318">
        <v>714.6</v>
      </c>
      <c r="G1318">
        <v>11.6022956955249</v>
      </c>
      <c r="H1318">
        <v>8.6007739496041395</v>
      </c>
      <c r="I1318">
        <v>-14.7900074655588</v>
      </c>
      <c r="J1318">
        <v>4.8667705892982003</v>
      </c>
      <c r="K1318">
        <v>652.53977468722201</v>
      </c>
      <c r="L1318">
        <v>603.85628674196903</v>
      </c>
      <c r="M1318">
        <v>68.814069251709796</v>
      </c>
      <c r="N1318">
        <v>1.5251249313737101</v>
      </c>
      <c r="O1318">
        <v>5.67450321858382</v>
      </c>
      <c r="P1318">
        <v>51.398305084745701</v>
      </c>
      <c r="Q1318">
        <v>7.7464075593470003E-2</v>
      </c>
    </row>
    <row r="1319" spans="1:17" x14ac:dyDescent="0.3">
      <c r="A1319" t="s">
        <v>2801</v>
      </c>
      <c r="B1319" t="s">
        <v>2802</v>
      </c>
      <c r="C1319" t="s">
        <v>10309</v>
      </c>
      <c r="D1319" t="s">
        <v>514</v>
      </c>
      <c r="E1319">
        <v>1430.4989937600001</v>
      </c>
      <c r="F1319">
        <v>590.4</v>
      </c>
      <c r="G1319">
        <v>0.39750232353014697</v>
      </c>
      <c r="H1319">
        <v>-2.9251770244361599</v>
      </c>
      <c r="I1319">
        <v>23.577703987373098</v>
      </c>
      <c r="J1319">
        <v>6.3850271771221303</v>
      </c>
      <c r="K1319">
        <v>558.10535512011404</v>
      </c>
      <c r="L1319">
        <v>490.19929865487001</v>
      </c>
      <c r="M1319">
        <v>73.451254995133496</v>
      </c>
      <c r="N1319">
        <v>0.35852937394191497</v>
      </c>
      <c r="O1319">
        <v>15.1761517615176</v>
      </c>
      <c r="P1319">
        <v>74.907421122796606</v>
      </c>
      <c r="Q1319">
        <v>0.16051231748077499</v>
      </c>
    </row>
    <row r="1320" spans="1:17" x14ac:dyDescent="0.3">
      <c r="A1320" t="s">
        <v>2803</v>
      </c>
      <c r="B1320" t="s">
        <v>2804</v>
      </c>
      <c r="C1320" t="s">
        <v>10309</v>
      </c>
      <c r="D1320" t="s">
        <v>222</v>
      </c>
      <c r="E1320">
        <v>1429.57885222</v>
      </c>
      <c r="F1320">
        <v>374.05</v>
      </c>
      <c r="G1320">
        <v>-45.411556724157499</v>
      </c>
      <c r="H1320">
        <v>-12.632141621455</v>
      </c>
      <c r="I1320">
        <v>-40.249548310154204</v>
      </c>
      <c r="J1320">
        <v>-2.6091462239616199</v>
      </c>
      <c r="K1320">
        <v>414.93739029854299</v>
      </c>
      <c r="L1320">
        <v>469.81433370915897</v>
      </c>
      <c r="M1320">
        <v>35.7128114676119</v>
      </c>
      <c r="N1320">
        <v>1.29175936995227</v>
      </c>
      <c r="O1320">
        <v>69.870338190081497</v>
      </c>
      <c r="P1320">
        <v>1.7131203263086301</v>
      </c>
    </row>
    <row r="1321" spans="1:17" x14ac:dyDescent="0.3">
      <c r="A1321" t="s">
        <v>2805</v>
      </c>
      <c r="B1321" t="s">
        <v>2806</v>
      </c>
      <c r="C1321" t="s">
        <v>10309</v>
      </c>
      <c r="D1321" t="s">
        <v>104</v>
      </c>
      <c r="E1321">
        <v>1425.2135513000001</v>
      </c>
      <c r="F1321">
        <v>54.67</v>
      </c>
      <c r="G1321">
        <v>-6.7434510058296704</v>
      </c>
      <c r="H1321">
        <v>-4.6356901279400002</v>
      </c>
      <c r="I1321">
        <v>-36.456521531845603</v>
      </c>
      <c r="J1321">
        <v>-4.0809047231704599E-3</v>
      </c>
      <c r="K1321">
        <v>56.823884173810796</v>
      </c>
      <c r="L1321">
        <v>58.008055761537797</v>
      </c>
      <c r="M1321">
        <v>45.464535143979198</v>
      </c>
      <c r="N1321">
        <v>0.26155098846639102</v>
      </c>
      <c r="O1321">
        <v>58.222059630510302</v>
      </c>
      <c r="P1321">
        <v>53.137254901960702</v>
      </c>
      <c r="Q1321">
        <v>-1.5044825823972E-2</v>
      </c>
    </row>
    <row r="1322" spans="1:17" x14ac:dyDescent="0.3">
      <c r="A1322" t="s">
        <v>2807</v>
      </c>
      <c r="B1322" t="s">
        <v>2808</v>
      </c>
      <c r="C1322" t="s">
        <v>10309</v>
      </c>
      <c r="D1322" t="s">
        <v>86</v>
      </c>
      <c r="E1322">
        <v>1424.6052</v>
      </c>
      <c r="F1322">
        <v>890</v>
      </c>
      <c r="G1322">
        <v>-10.993542227563699</v>
      </c>
      <c r="H1322">
        <v>-4.2005899391697596</v>
      </c>
      <c r="I1322">
        <v>-5.1785463194441999</v>
      </c>
      <c r="J1322">
        <v>-1.5035457457327599</v>
      </c>
      <c r="K1322">
        <v>813.74917437998499</v>
      </c>
      <c r="L1322">
        <v>807.16422016476395</v>
      </c>
      <c r="M1322">
        <v>78.717053938523406</v>
      </c>
      <c r="N1322">
        <v>2.7839999999999998</v>
      </c>
      <c r="O1322">
        <v>17.5730337078651</v>
      </c>
      <c r="P1322">
        <v>27.534570466432601</v>
      </c>
      <c r="Q1322">
        <v>-7.1809666325196003E-2</v>
      </c>
    </row>
    <row r="1323" spans="1:17" x14ac:dyDescent="0.3">
      <c r="A1323" t="s">
        <v>2809</v>
      </c>
      <c r="B1323" t="s">
        <v>2810</v>
      </c>
      <c r="C1323" t="s">
        <v>10309</v>
      </c>
      <c r="D1323" t="s">
        <v>21</v>
      </c>
      <c r="E1323">
        <v>1418.3877182389999</v>
      </c>
      <c r="F1323">
        <v>222.94</v>
      </c>
      <c r="G1323">
        <v>32.851915829366298</v>
      </c>
      <c r="H1323">
        <v>26.4659847732676</v>
      </c>
      <c r="I1323">
        <v>36.919120561270098</v>
      </c>
      <c r="J1323">
        <v>-3.6572660559605801</v>
      </c>
      <c r="K1323">
        <v>182.97346988472401</v>
      </c>
      <c r="L1323">
        <v>154.87897770753099</v>
      </c>
      <c r="M1323">
        <v>59.2417520644616</v>
      </c>
      <c r="N1323">
        <v>1.90128320571419</v>
      </c>
      <c r="O1323">
        <v>12.0929398044316</v>
      </c>
      <c r="P1323">
        <v>89.494262643433899</v>
      </c>
      <c r="Q1323">
        <v>0.113191886447469</v>
      </c>
    </row>
    <row r="1324" spans="1:17" x14ac:dyDescent="0.3">
      <c r="A1324" t="s">
        <v>2811</v>
      </c>
      <c r="B1324" t="s">
        <v>2812</v>
      </c>
      <c r="C1324" t="s">
        <v>10309</v>
      </c>
      <c r="D1324" t="s">
        <v>1520</v>
      </c>
      <c r="E1324">
        <v>1404.7517169180001</v>
      </c>
      <c r="F1324">
        <v>242.22</v>
      </c>
      <c r="G1324">
        <v>-51.834096321152302</v>
      </c>
      <c r="H1324">
        <v>6.7883451132536798</v>
      </c>
      <c r="I1324">
        <v>-16.208073902350399</v>
      </c>
      <c r="J1324">
        <v>8.1335518129757602</v>
      </c>
      <c r="K1324">
        <v>222.44897998991701</v>
      </c>
      <c r="L1324">
        <v>240.214830791682</v>
      </c>
      <c r="M1324">
        <v>75.275478832519696</v>
      </c>
      <c r="N1324">
        <v>1.6128876428712899</v>
      </c>
      <c r="O1324">
        <v>32.771860292296203</v>
      </c>
      <c r="P1324">
        <v>21.50489089541</v>
      </c>
      <c r="Q1324">
        <v>4.3163090035850003E-3</v>
      </c>
    </row>
    <row r="1325" spans="1:17" x14ac:dyDescent="0.3">
      <c r="A1325" t="s">
        <v>2813</v>
      </c>
      <c r="B1325" t="s">
        <v>2814</v>
      </c>
      <c r="C1325" t="s">
        <v>10309</v>
      </c>
      <c r="D1325" t="s">
        <v>80</v>
      </c>
      <c r="E1325">
        <v>1399.7487173950001</v>
      </c>
      <c r="F1325">
        <v>126.07</v>
      </c>
      <c r="G1325">
        <v>46.453729003578097</v>
      </c>
      <c r="H1325">
        <v>-10.1717327481163</v>
      </c>
      <c r="I1325">
        <v>-10.777600302402099</v>
      </c>
      <c r="J1325">
        <v>1.2179758990357901</v>
      </c>
      <c r="K1325">
        <v>128.22749630029901</v>
      </c>
      <c r="L1325">
        <v>112.726477282376</v>
      </c>
      <c r="M1325">
        <v>45.719569149616802</v>
      </c>
      <c r="N1325">
        <v>0.384710860295079</v>
      </c>
      <c r="O1325">
        <v>18.077258665820501</v>
      </c>
      <c r="P1325">
        <v>78.695960311835506</v>
      </c>
    </row>
    <row r="1326" spans="1:17" x14ac:dyDescent="0.3">
      <c r="A1326" t="s">
        <v>2815</v>
      </c>
      <c r="B1326" t="s">
        <v>2816</v>
      </c>
      <c r="C1326" t="s">
        <v>10309</v>
      </c>
      <c r="D1326" t="s">
        <v>193</v>
      </c>
      <c r="E1326">
        <v>1393.931079</v>
      </c>
      <c r="F1326">
        <v>1536.3</v>
      </c>
      <c r="G1326">
        <v>57.947185064982101</v>
      </c>
      <c r="H1326">
        <v>43.112292066023798</v>
      </c>
      <c r="I1326">
        <v>61.0868507938332</v>
      </c>
      <c r="J1326">
        <v>23.6057339440394</v>
      </c>
      <c r="K1326">
        <v>1190.3965059396801</v>
      </c>
      <c r="L1326">
        <v>996.14434293551801</v>
      </c>
      <c r="M1326">
        <v>73.713953135735395</v>
      </c>
      <c r="N1326">
        <v>1.96934497141271</v>
      </c>
      <c r="O1326">
        <v>4.1398164421011501</v>
      </c>
      <c r="P1326">
        <v>116.030373338958</v>
      </c>
      <c r="Q1326">
        <v>0.13041066557984299</v>
      </c>
    </row>
    <row r="1327" spans="1:17" x14ac:dyDescent="0.3">
      <c r="A1327" t="s">
        <v>2817</v>
      </c>
      <c r="B1327" t="s">
        <v>2818</v>
      </c>
      <c r="C1327" t="s">
        <v>10309</v>
      </c>
      <c r="D1327" t="s">
        <v>163</v>
      </c>
      <c r="E1327">
        <v>1389.8472638170001</v>
      </c>
      <c r="F1327">
        <v>209.27</v>
      </c>
      <c r="G1327">
        <v>56.6134289084127</v>
      </c>
      <c r="H1327">
        <v>-11.0448965334778</v>
      </c>
      <c r="I1327">
        <v>60.610715594299002</v>
      </c>
      <c r="J1327">
        <v>-3.8531486132920501</v>
      </c>
      <c r="K1327">
        <v>208.88524423092801</v>
      </c>
      <c r="L1327">
        <v>164.31667762470201</v>
      </c>
      <c r="M1327">
        <v>41.511818671202299</v>
      </c>
      <c r="N1327">
        <v>0.373245163456912</v>
      </c>
      <c r="O1327">
        <v>21.751803889711798</v>
      </c>
      <c r="P1327">
        <v>117.197716658017</v>
      </c>
      <c r="Q1327">
        <v>0.202678319165809</v>
      </c>
    </row>
    <row r="1328" spans="1:17" x14ac:dyDescent="0.3">
      <c r="A1328" t="s">
        <v>2819</v>
      </c>
      <c r="B1328" t="s">
        <v>2820</v>
      </c>
      <c r="C1328" t="s">
        <v>10309</v>
      </c>
      <c r="D1328" t="s">
        <v>253</v>
      </c>
      <c r="E1328">
        <v>1388.1772415999999</v>
      </c>
      <c r="F1328">
        <v>1387.6</v>
      </c>
      <c r="G1328">
        <v>390.17386279163202</v>
      </c>
      <c r="H1328">
        <v>-17.178263135686102</v>
      </c>
      <c r="I1328">
        <v>38.592939025811603</v>
      </c>
      <c r="J1328">
        <v>0.52621799050316698</v>
      </c>
      <c r="K1328">
        <v>1454.35848018294</v>
      </c>
      <c r="L1328">
        <v>1130.4212646968199</v>
      </c>
      <c r="M1328">
        <v>35.296964328528802</v>
      </c>
      <c r="N1328">
        <v>0.86928241287405905</v>
      </c>
      <c r="O1328">
        <v>25.176563851253899</v>
      </c>
      <c r="P1328">
        <v>425.10879848628099</v>
      </c>
      <c r="Q1328">
        <v>0.17548190793910601</v>
      </c>
    </row>
    <row r="1329" spans="1:17" x14ac:dyDescent="0.3">
      <c r="A1329" t="s">
        <v>2821</v>
      </c>
      <c r="B1329" t="s">
        <v>2822</v>
      </c>
      <c r="C1329" t="s">
        <v>10309</v>
      </c>
      <c r="D1329" t="s">
        <v>628</v>
      </c>
      <c r="E1329">
        <v>1374.079845145</v>
      </c>
      <c r="F1329">
        <v>24.71</v>
      </c>
      <c r="G1329">
        <v>-75.331321523147807</v>
      </c>
      <c r="H1329">
        <v>13.5847779297966</v>
      </c>
      <c r="I1329">
        <v>-17.096169149688301</v>
      </c>
      <c r="J1329">
        <v>8.0545426475752393</v>
      </c>
      <c r="K1329">
        <v>22.1538161761578</v>
      </c>
      <c r="L1329">
        <v>24.846829453058099</v>
      </c>
      <c r="M1329">
        <v>80.711600034067203</v>
      </c>
      <c r="N1329">
        <v>1.35502254956327</v>
      </c>
      <c r="O1329">
        <v>88.182921893970004</v>
      </c>
      <c r="P1329">
        <v>64.733333333333306</v>
      </c>
      <c r="Q1329">
        <v>0.25988028058085799</v>
      </c>
    </row>
    <row r="1330" spans="1:17" x14ac:dyDescent="0.3">
      <c r="A1330" t="s">
        <v>2823</v>
      </c>
      <c r="B1330" t="s">
        <v>2824</v>
      </c>
      <c r="C1330" t="s">
        <v>10309</v>
      </c>
      <c r="D1330" t="s">
        <v>51</v>
      </c>
      <c r="E1330">
        <v>1372.8434962619999</v>
      </c>
      <c r="F1330">
        <v>130.71</v>
      </c>
      <c r="G1330">
        <v>2.07843130189165</v>
      </c>
      <c r="H1330">
        <v>8.1691969798076798</v>
      </c>
      <c r="I1330">
        <v>-12.7041672116677</v>
      </c>
      <c r="J1330">
        <v>15.055516284901801</v>
      </c>
      <c r="K1330">
        <v>114.958712200085</v>
      </c>
      <c r="L1330">
        <v>111.181589506732</v>
      </c>
      <c r="M1330">
        <v>80.792034074659796</v>
      </c>
      <c r="N1330">
        <v>1.9452064237915201</v>
      </c>
      <c r="O1330">
        <v>14.4518399510366</v>
      </c>
      <c r="P1330">
        <v>68.985132514544304</v>
      </c>
      <c r="Q1330">
        <v>4.7470980599229997E-3</v>
      </c>
    </row>
    <row r="1331" spans="1:17" x14ac:dyDescent="0.3">
      <c r="A1331" t="s">
        <v>2825</v>
      </c>
      <c r="B1331" t="s">
        <v>2826</v>
      </c>
      <c r="C1331" t="s">
        <v>10309</v>
      </c>
      <c r="D1331" t="s">
        <v>412</v>
      </c>
      <c r="E1331">
        <v>1372.3519859640001</v>
      </c>
      <c r="F1331">
        <v>108.18</v>
      </c>
      <c r="G1331">
        <v>0.88088645371291796</v>
      </c>
      <c r="H1331">
        <v>60.257305644355</v>
      </c>
      <c r="I1331">
        <v>69.833621000415405</v>
      </c>
      <c r="J1331">
        <v>30.536055336055799</v>
      </c>
      <c r="K1331">
        <v>74.402672566599605</v>
      </c>
      <c r="L1331">
        <v>67.168496682240303</v>
      </c>
      <c r="M1331">
        <v>91.569522224160707</v>
      </c>
      <c r="N1331">
        <v>1.10444790285703</v>
      </c>
      <c r="O1331">
        <v>0.37899796635236699</v>
      </c>
      <c r="P1331">
        <v>132.145922746781</v>
      </c>
      <c r="Q1331">
        <v>6.9074228570151996E-2</v>
      </c>
    </row>
    <row r="1332" spans="1:17" x14ac:dyDescent="0.3">
      <c r="A1332" t="s">
        <v>2827</v>
      </c>
      <c r="B1332" t="s">
        <v>2828</v>
      </c>
      <c r="C1332" t="s">
        <v>10309</v>
      </c>
      <c r="D1332" t="s">
        <v>965</v>
      </c>
      <c r="E1332">
        <v>1366.292048</v>
      </c>
      <c r="F1332">
        <v>89.72</v>
      </c>
      <c r="G1332">
        <v>-15.233712603731499</v>
      </c>
      <c r="H1332">
        <v>3.58589047629681</v>
      </c>
      <c r="I1332">
        <v>-27.528258888413198</v>
      </c>
      <c r="J1332">
        <v>3.2811710836011199</v>
      </c>
      <c r="K1332">
        <v>88.174031442287003</v>
      </c>
      <c r="L1332">
        <v>89.0547174949142</v>
      </c>
      <c r="M1332">
        <v>52.7474789880552</v>
      </c>
      <c r="N1332">
        <v>1.6778049857539099</v>
      </c>
      <c r="O1332">
        <v>28.901025412394102</v>
      </c>
      <c r="P1332">
        <v>21.243243243243199</v>
      </c>
      <c r="Q1332">
        <v>6.6145170490960001E-3</v>
      </c>
    </row>
    <row r="1333" spans="1:17" x14ac:dyDescent="0.3">
      <c r="A1333" t="s">
        <v>2829</v>
      </c>
      <c r="B1333" t="s">
        <v>2830</v>
      </c>
      <c r="C1333" t="s">
        <v>10309</v>
      </c>
      <c r="D1333" t="s">
        <v>1203</v>
      </c>
      <c r="E1333">
        <v>1365.4136249999999</v>
      </c>
      <c r="F1333">
        <v>199</v>
      </c>
      <c r="G1333">
        <v>316.36969844609899</v>
      </c>
      <c r="H1333">
        <v>9.1487881455601897E-2</v>
      </c>
      <c r="I1333">
        <v>3.73355728600994</v>
      </c>
      <c r="J1333">
        <v>10.930499901486201</v>
      </c>
      <c r="K1333">
        <v>199.70100489260599</v>
      </c>
      <c r="L1333">
        <v>157.14960246033601</v>
      </c>
      <c r="M1333">
        <v>44.027039762180301</v>
      </c>
      <c r="N1333">
        <v>0.64787408799471702</v>
      </c>
      <c r="O1333">
        <v>24.572864321608002</v>
      </c>
      <c r="P1333">
        <v>367.79501645510101</v>
      </c>
      <c r="Q1333">
        <v>0.181382319199175</v>
      </c>
    </row>
    <row r="1334" spans="1:17" x14ac:dyDescent="0.3">
      <c r="A1334" t="s">
        <v>2831</v>
      </c>
      <c r="B1334" t="s">
        <v>2832</v>
      </c>
      <c r="C1334" t="s">
        <v>10309</v>
      </c>
      <c r="D1334" t="s">
        <v>2833</v>
      </c>
      <c r="E1334">
        <v>1359.1239426</v>
      </c>
      <c r="F1334">
        <v>602.1</v>
      </c>
      <c r="G1334">
        <v>146.754623601258</v>
      </c>
      <c r="H1334">
        <v>29.6218705541534</v>
      </c>
      <c r="I1334">
        <v>57.292078731460897</v>
      </c>
      <c r="J1334">
        <v>11.1015922117559</v>
      </c>
      <c r="K1334">
        <v>462.04906203335901</v>
      </c>
      <c r="L1334">
        <v>338.98804886468002</v>
      </c>
      <c r="M1334">
        <v>85.018514195755202</v>
      </c>
      <c r="N1334">
        <v>1.0621812025558399</v>
      </c>
      <c r="O1334">
        <v>0</v>
      </c>
      <c r="P1334">
        <v>223.796719548265</v>
      </c>
    </row>
    <row r="1335" spans="1:17" x14ac:dyDescent="0.3">
      <c r="A1335" t="s">
        <v>2834</v>
      </c>
      <c r="B1335" t="s">
        <v>2835</v>
      </c>
      <c r="C1335" t="s">
        <v>10309</v>
      </c>
      <c r="D1335" t="s">
        <v>2836</v>
      </c>
      <c r="E1335">
        <v>1358.6105865</v>
      </c>
      <c r="F1335">
        <v>697.65</v>
      </c>
      <c r="G1335">
        <v>59.2207831910181</v>
      </c>
      <c r="H1335">
        <v>-17.886569908386299</v>
      </c>
      <c r="I1335">
        <v>24.927238586578</v>
      </c>
      <c r="J1335">
        <v>-1.93931916846772</v>
      </c>
      <c r="K1335">
        <v>723.65786135651501</v>
      </c>
      <c r="L1335">
        <v>560.74932903608305</v>
      </c>
      <c r="M1335">
        <v>30.438909255119501</v>
      </c>
      <c r="N1335">
        <v>0.20970682434096999</v>
      </c>
      <c r="O1335">
        <v>36.028094316634402</v>
      </c>
      <c r="P1335">
        <v>101.74956622325</v>
      </c>
    </row>
    <row r="1336" spans="1:17" x14ac:dyDescent="0.3">
      <c r="A1336" t="s">
        <v>2837</v>
      </c>
      <c r="B1336" t="s">
        <v>2838</v>
      </c>
      <c r="C1336" t="s">
        <v>10309</v>
      </c>
      <c r="D1336" t="s">
        <v>1391</v>
      </c>
      <c r="E1336">
        <v>1356.63194527</v>
      </c>
      <c r="F1336">
        <v>899.15</v>
      </c>
      <c r="G1336">
        <v>159.76267808981001</v>
      </c>
      <c r="H1336">
        <v>35.5548050935109</v>
      </c>
      <c r="I1336">
        <v>105.873759057185</v>
      </c>
      <c r="J1336">
        <v>5.41240988384396</v>
      </c>
      <c r="K1336">
        <v>710.91769588342902</v>
      </c>
      <c r="L1336">
        <v>531.55386448105503</v>
      </c>
      <c r="M1336">
        <v>68.443869534395503</v>
      </c>
      <c r="N1336">
        <v>0.66671787989086595</v>
      </c>
      <c r="O1336">
        <v>14.2189845965634</v>
      </c>
      <c r="P1336">
        <v>198.720930232558</v>
      </c>
      <c r="Q1336">
        <v>0.150349272949938</v>
      </c>
    </row>
    <row r="1337" spans="1:17" x14ac:dyDescent="0.3">
      <c r="A1337" t="s">
        <v>2839</v>
      </c>
      <c r="B1337" t="s">
        <v>2840</v>
      </c>
      <c r="C1337" t="s">
        <v>10309</v>
      </c>
      <c r="D1337" t="s">
        <v>24</v>
      </c>
      <c r="E1337">
        <v>1355.2972696449999</v>
      </c>
      <c r="F1337">
        <v>300.85000000000002</v>
      </c>
      <c r="G1337">
        <v>-60.657722820845102</v>
      </c>
      <c r="H1337">
        <v>-12.708835834944299</v>
      </c>
      <c r="I1337">
        <v>-41.255424890356103</v>
      </c>
      <c r="J1337">
        <v>-0.30970916171694401</v>
      </c>
      <c r="K1337">
        <v>329.90925050048298</v>
      </c>
      <c r="M1337">
        <v>26.567097753674499</v>
      </c>
      <c r="N1337">
        <v>1.2854365219411299</v>
      </c>
      <c r="O1337">
        <v>55.891640352335003</v>
      </c>
      <c r="P1337">
        <v>3.9026074943878402</v>
      </c>
    </row>
    <row r="1338" spans="1:17" x14ac:dyDescent="0.3">
      <c r="A1338" t="s">
        <v>2841</v>
      </c>
      <c r="B1338" t="s">
        <v>2842</v>
      </c>
      <c r="C1338" t="s">
        <v>10309</v>
      </c>
      <c r="D1338" t="s">
        <v>253</v>
      </c>
      <c r="E1338">
        <v>1353.7630982000001</v>
      </c>
      <c r="F1338">
        <v>208.49</v>
      </c>
      <c r="G1338">
        <v>196.45678799886201</v>
      </c>
      <c r="H1338">
        <v>14.739999518212599</v>
      </c>
      <c r="I1338">
        <v>135.58905816909001</v>
      </c>
      <c r="J1338">
        <v>13.887332592609299</v>
      </c>
      <c r="K1338">
        <v>158.710325322936</v>
      </c>
      <c r="L1338">
        <v>111.014024218486</v>
      </c>
      <c r="M1338">
        <v>79.930536335135002</v>
      </c>
      <c r="N1338">
        <v>0.82822180875666995</v>
      </c>
      <c r="O1338">
        <v>0</v>
      </c>
      <c r="P1338">
        <v>233.051118210862</v>
      </c>
      <c r="Q1338">
        <v>0.14983516330663599</v>
      </c>
    </row>
    <row r="1339" spans="1:17" x14ac:dyDescent="0.3">
      <c r="A1339" t="s">
        <v>2843</v>
      </c>
      <c r="B1339" t="s">
        <v>2844</v>
      </c>
      <c r="C1339" t="s">
        <v>10309</v>
      </c>
      <c r="D1339" t="s">
        <v>995</v>
      </c>
      <c r="E1339">
        <v>1349.3416001000001</v>
      </c>
      <c r="F1339">
        <v>674.05</v>
      </c>
      <c r="G1339">
        <v>-6.60321415524378</v>
      </c>
      <c r="H1339">
        <v>12.1062336636775</v>
      </c>
      <c r="I1339">
        <v>-2.9634183141977801</v>
      </c>
      <c r="J1339">
        <v>2.5034482297537002</v>
      </c>
      <c r="K1339">
        <v>638.16275534645297</v>
      </c>
      <c r="L1339">
        <v>616.50604800347401</v>
      </c>
      <c r="M1339">
        <v>51.527296642905299</v>
      </c>
      <c r="N1339">
        <v>1.6519790234884499</v>
      </c>
      <c r="O1339">
        <v>26.845189525999501</v>
      </c>
      <c r="P1339">
        <v>40.558857262016403</v>
      </c>
      <c r="Q1339">
        <v>4.8652015424699997E-2</v>
      </c>
    </row>
    <row r="1340" spans="1:17" x14ac:dyDescent="0.3">
      <c r="A1340" t="s">
        <v>2845</v>
      </c>
      <c r="B1340" t="s">
        <v>2846</v>
      </c>
      <c r="C1340" t="s">
        <v>10309</v>
      </c>
      <c r="D1340" t="s">
        <v>1748</v>
      </c>
      <c r="E1340">
        <v>1344.434</v>
      </c>
      <c r="F1340">
        <v>578.5</v>
      </c>
      <c r="G1340">
        <v>73.484819244969501</v>
      </c>
      <c r="H1340">
        <v>-2.9375205264640298</v>
      </c>
      <c r="I1340">
        <v>25.290148762427901</v>
      </c>
      <c r="J1340">
        <v>-4.3713457791084798</v>
      </c>
      <c r="K1340">
        <v>529.73194536604103</v>
      </c>
      <c r="L1340">
        <v>423.14267749144898</v>
      </c>
      <c r="M1340">
        <v>56.375259362453697</v>
      </c>
      <c r="N1340">
        <v>0.241366953633701</v>
      </c>
      <c r="O1340">
        <v>11.4952463267069</v>
      </c>
      <c r="P1340">
        <v>129.47243157477101</v>
      </c>
    </row>
    <row r="1341" spans="1:17" x14ac:dyDescent="0.3">
      <c r="A1341" t="s">
        <v>2847</v>
      </c>
      <c r="B1341" t="s">
        <v>2848</v>
      </c>
      <c r="C1341" t="s">
        <v>10309</v>
      </c>
      <c r="D1341" t="s">
        <v>51</v>
      </c>
      <c r="E1341">
        <v>1338.7160205600001</v>
      </c>
      <c r="F1341">
        <v>2166.9</v>
      </c>
      <c r="G1341">
        <v>-24.670156336230299</v>
      </c>
      <c r="H1341">
        <v>-14.3267170481869</v>
      </c>
      <c r="I1341">
        <v>-11.203001546465799</v>
      </c>
      <c r="J1341">
        <v>-10.2832802547435</v>
      </c>
      <c r="K1341">
        <v>2435.62849685843</v>
      </c>
      <c r="L1341">
        <v>2241.0014602186102</v>
      </c>
      <c r="M1341">
        <v>26.719449861311901</v>
      </c>
      <c r="N1341">
        <v>1.7116767898493701</v>
      </c>
      <c r="O1341">
        <v>30.319811712584698</v>
      </c>
      <c r="P1341">
        <v>25.3920490712343</v>
      </c>
      <c r="Q1341">
        <v>-7.8840824960060008E-3</v>
      </c>
    </row>
    <row r="1342" spans="1:17" x14ac:dyDescent="0.3">
      <c r="A1342" t="s">
        <v>2849</v>
      </c>
      <c r="B1342" t="s">
        <v>2850</v>
      </c>
      <c r="C1342" t="s">
        <v>10309</v>
      </c>
      <c r="D1342" t="s">
        <v>726</v>
      </c>
      <c r="E1342">
        <v>1337.14211409</v>
      </c>
      <c r="F1342">
        <v>264.89999999999998</v>
      </c>
      <c r="G1342">
        <v>-28.942785544624201</v>
      </c>
      <c r="H1342">
        <v>-14.2109643740762</v>
      </c>
      <c r="I1342">
        <v>-12.1814773817812</v>
      </c>
      <c r="J1342">
        <v>0.71237436500998297</v>
      </c>
      <c r="K1342">
        <v>276.046513124944</v>
      </c>
      <c r="M1342">
        <v>42.415789697351002</v>
      </c>
      <c r="N1342">
        <v>0.65254606607267596</v>
      </c>
      <c r="O1342">
        <v>21.064552661381601</v>
      </c>
      <c r="P1342">
        <v>16.362837689435501</v>
      </c>
    </row>
    <row r="1343" spans="1:17" x14ac:dyDescent="0.3">
      <c r="A1343" t="s">
        <v>2851</v>
      </c>
      <c r="B1343" t="s">
        <v>2852</v>
      </c>
      <c r="C1343" t="s">
        <v>10309</v>
      </c>
      <c r="D1343" t="s">
        <v>995</v>
      </c>
      <c r="E1343">
        <v>1334.91178988</v>
      </c>
      <c r="F1343">
        <v>72.040000000000006</v>
      </c>
      <c r="G1343">
        <v>-49.5512328903229</v>
      </c>
      <c r="H1343">
        <v>-2.6219988629087299</v>
      </c>
      <c r="I1343">
        <v>-22.951017750452198</v>
      </c>
      <c r="J1343">
        <v>-3.2509077763118503E-2</v>
      </c>
      <c r="K1343">
        <v>73.126833224063404</v>
      </c>
      <c r="L1343">
        <v>78.351958721238006</v>
      </c>
      <c r="M1343">
        <v>46.5108126532607</v>
      </c>
      <c r="N1343">
        <v>0.73371514347866795</v>
      </c>
      <c r="O1343">
        <v>52.415324819544601</v>
      </c>
      <c r="P1343">
        <v>16.193548387096701</v>
      </c>
      <c r="Q1343">
        <v>-8.41399515032E-3</v>
      </c>
    </row>
    <row r="1344" spans="1:17" x14ac:dyDescent="0.3">
      <c r="A1344" t="s">
        <v>2853</v>
      </c>
      <c r="B1344" t="s">
        <v>2854</v>
      </c>
      <c r="C1344" t="s">
        <v>10309</v>
      </c>
      <c r="D1344" t="s">
        <v>297</v>
      </c>
      <c r="E1344">
        <v>1334.5799439</v>
      </c>
      <c r="F1344">
        <v>223.77</v>
      </c>
      <c r="G1344">
        <v>77.663972381623097</v>
      </c>
      <c r="H1344">
        <v>9.3084085115097306</v>
      </c>
      <c r="I1344">
        <v>58.086069243450503</v>
      </c>
      <c r="J1344">
        <v>10.1646865399762</v>
      </c>
      <c r="K1344">
        <v>166.56691703941601</v>
      </c>
      <c r="L1344">
        <v>142.29478921721201</v>
      </c>
      <c r="M1344">
        <v>88.668281229865002</v>
      </c>
      <c r="N1344">
        <v>1.9392531831340301</v>
      </c>
      <c r="O1344">
        <v>6.37708361263795</v>
      </c>
      <c r="P1344">
        <v>109.130841121495</v>
      </c>
      <c r="Q1344">
        <v>0.11753708067898</v>
      </c>
    </row>
    <row r="1345" spans="1:17" x14ac:dyDescent="0.3">
      <c r="A1345" t="s">
        <v>2855</v>
      </c>
      <c r="B1345" t="s">
        <v>2856</v>
      </c>
      <c r="C1345" t="s">
        <v>10309</v>
      </c>
      <c r="D1345" t="s">
        <v>995</v>
      </c>
      <c r="E1345">
        <v>1332.1413710700001</v>
      </c>
      <c r="F1345">
        <v>203.73</v>
      </c>
      <c r="G1345">
        <v>-49.704603823914198</v>
      </c>
      <c r="H1345">
        <v>-7.7800730904372299</v>
      </c>
      <c r="I1345">
        <v>-30.307537285153199</v>
      </c>
      <c r="J1345">
        <v>-1.69942005206193</v>
      </c>
      <c r="K1345">
        <v>214.52199752826701</v>
      </c>
      <c r="L1345">
        <v>232.79156509811801</v>
      </c>
      <c r="M1345">
        <v>41.249727067430399</v>
      </c>
      <c r="N1345">
        <v>0.78562233385285596</v>
      </c>
      <c r="O1345">
        <v>59.892995631472999</v>
      </c>
      <c r="P1345">
        <v>6.6091051805337404</v>
      </c>
      <c r="Q1345">
        <v>-4.9413335508585003E-2</v>
      </c>
    </row>
    <row r="1346" spans="1:17" x14ac:dyDescent="0.3">
      <c r="A1346" t="s">
        <v>2857</v>
      </c>
      <c r="B1346" t="s">
        <v>2858</v>
      </c>
      <c r="C1346" t="s">
        <v>10309</v>
      </c>
      <c r="D1346" t="s">
        <v>619</v>
      </c>
      <c r="E1346">
        <v>1329.5481344</v>
      </c>
      <c r="F1346">
        <v>524</v>
      </c>
      <c r="G1346">
        <v>38684.996172453699</v>
      </c>
      <c r="H1346">
        <v>44.814079008513502</v>
      </c>
      <c r="I1346">
        <v>1097.1043286193101</v>
      </c>
      <c r="J1346">
        <v>6.4325838650504803</v>
      </c>
      <c r="K1346">
        <v>352.89840981313</v>
      </c>
      <c r="L1346">
        <v>167.458536352767</v>
      </c>
      <c r="M1346">
        <v>99.999605030195696</v>
      </c>
      <c r="N1346">
        <v>1.67771322333255</v>
      </c>
      <c r="O1346">
        <v>0</v>
      </c>
      <c r="P1346">
        <v>41820</v>
      </c>
      <c r="Q1346">
        <v>0.289835737105682</v>
      </c>
    </row>
    <row r="1347" spans="1:17" x14ac:dyDescent="0.3">
      <c r="A1347" t="s">
        <v>2859</v>
      </c>
      <c r="B1347" t="s">
        <v>2860</v>
      </c>
      <c r="C1347" t="s">
        <v>10309</v>
      </c>
      <c r="D1347" t="s">
        <v>412</v>
      </c>
      <c r="E1347">
        <v>1327.10449952</v>
      </c>
      <c r="F1347">
        <v>4158.2</v>
      </c>
      <c r="G1347">
        <v>16.283040643738499</v>
      </c>
      <c r="H1347">
        <v>1.1893407551853099</v>
      </c>
      <c r="I1347">
        <v>16.039219667027101</v>
      </c>
      <c r="J1347">
        <v>4.5930244264317199</v>
      </c>
      <c r="K1347">
        <v>3884.28513063423</v>
      </c>
      <c r="L1347">
        <v>3403.6422056119</v>
      </c>
      <c r="M1347">
        <v>62.2075026802327</v>
      </c>
      <c r="N1347">
        <v>0.44896392442171201</v>
      </c>
      <c r="O1347">
        <v>9.5113270164975194</v>
      </c>
      <c r="P1347">
        <v>71.472164948453596</v>
      </c>
      <c r="Q1347">
        <v>1.0441695371007E-2</v>
      </c>
    </row>
    <row r="1348" spans="1:17" x14ac:dyDescent="0.3">
      <c r="A1348" t="s">
        <v>2861</v>
      </c>
      <c r="B1348" t="s">
        <v>2862</v>
      </c>
      <c r="C1348" t="s">
        <v>10309</v>
      </c>
      <c r="D1348" t="s">
        <v>619</v>
      </c>
      <c r="E1348">
        <v>1319.146594087</v>
      </c>
      <c r="F1348">
        <v>204.61</v>
      </c>
      <c r="G1348">
        <v>-37.067055779025999</v>
      </c>
      <c r="H1348">
        <v>-6.06694263494576</v>
      </c>
      <c r="I1348">
        <v>-39.270821396212597</v>
      </c>
      <c r="J1348">
        <v>-0.26532938438472897</v>
      </c>
      <c r="K1348">
        <v>215.27126930953699</v>
      </c>
      <c r="L1348">
        <v>227.772184177187</v>
      </c>
      <c r="M1348">
        <v>40.884913865227198</v>
      </c>
      <c r="N1348">
        <v>0.46533074254436202</v>
      </c>
      <c r="O1348">
        <v>50.456966912663098</v>
      </c>
      <c r="P1348">
        <v>9.9758129535071092</v>
      </c>
      <c r="Q1348">
        <v>8.9104813799465998E-2</v>
      </c>
    </row>
    <row r="1349" spans="1:17" x14ac:dyDescent="0.3">
      <c r="A1349" t="s">
        <v>2863</v>
      </c>
      <c r="B1349" t="s">
        <v>2864</v>
      </c>
      <c r="C1349" t="s">
        <v>10309</v>
      </c>
      <c r="D1349" t="s">
        <v>72</v>
      </c>
      <c r="E1349">
        <v>1315.0255134719901</v>
      </c>
      <c r="F1349">
        <v>74.91</v>
      </c>
      <c r="G1349">
        <v>84.026633117086405</v>
      </c>
      <c r="H1349">
        <v>5.6868440833362399</v>
      </c>
      <c r="I1349">
        <v>-25.586526164602901</v>
      </c>
      <c r="J1349">
        <v>-1.4592512511153399</v>
      </c>
      <c r="K1349">
        <v>73.239666076855698</v>
      </c>
      <c r="L1349">
        <v>72.173976170439602</v>
      </c>
      <c r="M1349">
        <v>58.8188196683301</v>
      </c>
      <c r="N1349">
        <v>1.0235425244042</v>
      </c>
      <c r="O1349">
        <v>91.963689761046595</v>
      </c>
      <c r="P1349">
        <v>122.61515601783</v>
      </c>
      <c r="Q1349">
        <v>0.34473825603114799</v>
      </c>
    </row>
    <row r="1350" spans="1:17" x14ac:dyDescent="0.3">
      <c r="A1350" t="s">
        <v>2865</v>
      </c>
      <c r="B1350" t="s">
        <v>2866</v>
      </c>
      <c r="C1350" t="s">
        <v>10309</v>
      </c>
      <c r="D1350" t="s">
        <v>402</v>
      </c>
      <c r="E1350">
        <v>1311.3065847600001</v>
      </c>
      <c r="F1350">
        <v>78.48</v>
      </c>
      <c r="G1350">
        <v>19.241186698753999</v>
      </c>
      <c r="H1350">
        <v>-0.46212548357185101</v>
      </c>
      <c r="I1350">
        <v>-17.872373616061001</v>
      </c>
      <c r="J1350">
        <v>4.9916322047952804</v>
      </c>
      <c r="K1350">
        <v>76.708991194703799</v>
      </c>
      <c r="L1350">
        <v>68.488839298644805</v>
      </c>
      <c r="M1350">
        <v>48.300555976306597</v>
      </c>
      <c r="N1350">
        <v>0.88153770606543902</v>
      </c>
      <c r="O1350">
        <v>13.4046890927624</v>
      </c>
      <c r="P1350">
        <v>70.238611713665904</v>
      </c>
      <c r="Q1350">
        <v>5.9560741467973001E-2</v>
      </c>
    </row>
    <row r="1351" spans="1:17" x14ac:dyDescent="0.3">
      <c r="A1351" t="s">
        <v>2867</v>
      </c>
      <c r="B1351" t="s">
        <v>2868</v>
      </c>
      <c r="C1351" t="s">
        <v>10309</v>
      </c>
      <c r="D1351" t="s">
        <v>628</v>
      </c>
      <c r="E1351">
        <v>1309.3972446</v>
      </c>
      <c r="F1351">
        <v>182.2</v>
      </c>
      <c r="G1351">
        <v>45.104552723410301</v>
      </c>
      <c r="H1351">
        <v>-5.2943553875648197</v>
      </c>
      <c r="I1351">
        <v>7.8852479458103897</v>
      </c>
      <c r="J1351">
        <v>5.8785526574897098</v>
      </c>
      <c r="K1351">
        <v>180.63424066693199</v>
      </c>
      <c r="L1351">
        <v>151.185439492098</v>
      </c>
      <c r="M1351">
        <v>49.215297077049897</v>
      </c>
      <c r="N1351">
        <v>0.48092368798212398</v>
      </c>
      <c r="O1351">
        <v>21.267837541163502</v>
      </c>
      <c r="P1351">
        <v>87.448559670781805</v>
      </c>
      <c r="Q1351">
        <v>0.15576693845176701</v>
      </c>
    </row>
    <row r="1352" spans="1:17" x14ac:dyDescent="0.3">
      <c r="A1352" t="s">
        <v>2869</v>
      </c>
      <c r="B1352" t="s">
        <v>2870</v>
      </c>
      <c r="C1352" t="s">
        <v>10309</v>
      </c>
      <c r="D1352" t="s">
        <v>2871</v>
      </c>
      <c r="E1352">
        <v>1308.8635409999999</v>
      </c>
      <c r="F1352">
        <v>528.9</v>
      </c>
      <c r="G1352">
        <v>156.69273358692001</v>
      </c>
      <c r="H1352">
        <v>14.3888916232131</v>
      </c>
      <c r="I1352">
        <v>51.837443666148197</v>
      </c>
      <c r="J1352">
        <v>6.1352389742205098</v>
      </c>
      <c r="K1352">
        <v>459.39143891408003</v>
      </c>
      <c r="L1352">
        <v>359.91105763776397</v>
      </c>
      <c r="M1352">
        <v>72.170568086027302</v>
      </c>
      <c r="N1352">
        <v>1.39903794762159</v>
      </c>
      <c r="O1352">
        <v>3.9894119871431299</v>
      </c>
      <c r="P1352">
        <v>214.82142857142799</v>
      </c>
    </row>
    <row r="1353" spans="1:17" x14ac:dyDescent="0.3">
      <c r="A1353" t="s">
        <v>2872</v>
      </c>
      <c r="B1353" t="s">
        <v>2873</v>
      </c>
      <c r="C1353" t="s">
        <v>10309</v>
      </c>
      <c r="D1353" t="s">
        <v>127</v>
      </c>
      <c r="E1353">
        <v>1308.1112000000001</v>
      </c>
      <c r="F1353">
        <v>646.29999999999995</v>
      </c>
      <c r="G1353">
        <v>-28.999673481892401</v>
      </c>
      <c r="H1353">
        <v>-0.23811905403681</v>
      </c>
      <c r="I1353">
        <v>-14.453321687743101</v>
      </c>
      <c r="J1353">
        <v>-1.2198190261431801</v>
      </c>
      <c r="K1353">
        <v>650.24812665580305</v>
      </c>
      <c r="L1353">
        <v>637.07613639394901</v>
      </c>
      <c r="M1353">
        <v>47.621378193029699</v>
      </c>
      <c r="N1353">
        <v>0.82265022355426698</v>
      </c>
      <c r="O1353">
        <v>15.580999535819201</v>
      </c>
      <c r="P1353">
        <v>12.302345786272801</v>
      </c>
      <c r="Q1353">
        <v>9.1151309062992E-2</v>
      </c>
    </row>
    <row r="1354" spans="1:17" x14ac:dyDescent="0.3">
      <c r="A1354" t="s">
        <v>2874</v>
      </c>
      <c r="B1354" t="s">
        <v>2875</v>
      </c>
      <c r="C1354" t="s">
        <v>10309</v>
      </c>
      <c r="D1354" t="s">
        <v>193</v>
      </c>
      <c r="E1354">
        <v>1307.3056347849999</v>
      </c>
      <c r="F1354">
        <v>824.05</v>
      </c>
      <c r="G1354">
        <v>82.401290680387703</v>
      </c>
      <c r="H1354">
        <v>-17.639154542894399</v>
      </c>
      <c r="I1354">
        <v>20.025676137685199</v>
      </c>
      <c r="J1354">
        <v>-3.0219354774481801</v>
      </c>
      <c r="K1354">
        <v>908.04443631223103</v>
      </c>
      <c r="L1354">
        <v>742.97701584487004</v>
      </c>
      <c r="M1354">
        <v>30.356848031834399</v>
      </c>
      <c r="N1354">
        <v>0.31300622966210201</v>
      </c>
      <c r="O1354">
        <v>32.8256780535161</v>
      </c>
      <c r="P1354">
        <v>120.924932975871</v>
      </c>
      <c r="Q1354">
        <v>0.19576922524528501</v>
      </c>
    </row>
    <row r="1355" spans="1:17" x14ac:dyDescent="0.3">
      <c r="A1355" t="s">
        <v>2876</v>
      </c>
      <c r="B1355" t="s">
        <v>2877</v>
      </c>
      <c r="C1355" t="s">
        <v>10309</v>
      </c>
      <c r="D1355" t="s">
        <v>297</v>
      </c>
      <c r="E1355">
        <v>1304.7953606599999</v>
      </c>
      <c r="F1355">
        <v>913.3</v>
      </c>
      <c r="G1355">
        <v>133.760001217568</v>
      </c>
      <c r="H1355">
        <v>0.73859450932828297</v>
      </c>
      <c r="I1355">
        <v>51.101918071022801</v>
      </c>
      <c r="J1355">
        <v>-1.12594479226404</v>
      </c>
      <c r="K1355">
        <v>790.37523529060502</v>
      </c>
      <c r="L1355">
        <v>602.11279132282505</v>
      </c>
      <c r="M1355">
        <v>57.683741057279498</v>
      </c>
      <c r="N1355">
        <v>0.813429485334627</v>
      </c>
      <c r="O1355">
        <v>7.04040293441368</v>
      </c>
      <c r="P1355">
        <v>170.64750333382699</v>
      </c>
      <c r="Q1355">
        <v>0.16320537454603601</v>
      </c>
    </row>
    <row r="1356" spans="1:17" x14ac:dyDescent="0.3">
      <c r="A1356" t="s">
        <v>2878</v>
      </c>
      <c r="B1356" t="s">
        <v>2879</v>
      </c>
      <c r="C1356" t="s">
        <v>10309</v>
      </c>
      <c r="D1356" t="s">
        <v>21</v>
      </c>
      <c r="E1356">
        <v>1304.7643711139999</v>
      </c>
      <c r="F1356">
        <v>235.38</v>
      </c>
      <c r="G1356">
        <v>48.905731215234702</v>
      </c>
      <c r="H1356">
        <v>-4.4549515888451401</v>
      </c>
      <c r="I1356">
        <v>35.964508156943602</v>
      </c>
      <c r="J1356">
        <v>-1.3594811307435</v>
      </c>
      <c r="K1356">
        <v>203.896933362884</v>
      </c>
      <c r="L1356">
        <v>166.03152287781299</v>
      </c>
      <c r="M1356">
        <v>71.716360044590701</v>
      </c>
      <c r="N1356">
        <v>0.779407787136009</v>
      </c>
      <c r="O1356">
        <v>7.9106126263913596</v>
      </c>
      <c r="P1356">
        <v>113.013574660633</v>
      </c>
      <c r="Q1356">
        <v>0.106784894223647</v>
      </c>
    </row>
    <row r="1357" spans="1:17" x14ac:dyDescent="0.3">
      <c r="A1357" t="s">
        <v>2880</v>
      </c>
      <c r="B1357" t="s">
        <v>2881</v>
      </c>
      <c r="C1357" t="s">
        <v>10309</v>
      </c>
      <c r="D1357" t="s">
        <v>86</v>
      </c>
      <c r="E1357">
        <v>1304.65035162</v>
      </c>
      <c r="F1357">
        <v>195.51</v>
      </c>
      <c r="G1357">
        <v>47.033460759684701</v>
      </c>
      <c r="H1357">
        <v>25.346142703001401</v>
      </c>
      <c r="I1357">
        <v>44.930544589646701</v>
      </c>
      <c r="J1357">
        <v>7.5286138796678896</v>
      </c>
      <c r="K1357">
        <v>150.620281202786</v>
      </c>
      <c r="L1357">
        <v>126.547888340912</v>
      </c>
      <c r="M1357">
        <v>83.721060552308401</v>
      </c>
      <c r="N1357">
        <v>2.0419206816963902</v>
      </c>
      <c r="O1357">
        <v>3.0382077643087202</v>
      </c>
      <c r="P1357">
        <v>110.112842557764</v>
      </c>
      <c r="Q1357">
        <v>9.1947197681539E-2</v>
      </c>
    </row>
    <row r="1358" spans="1:17" x14ac:dyDescent="0.3">
      <c r="A1358" t="s">
        <v>2882</v>
      </c>
      <c r="B1358" t="s">
        <v>2883</v>
      </c>
      <c r="C1358" t="s">
        <v>10309</v>
      </c>
      <c r="D1358" t="s">
        <v>726</v>
      </c>
      <c r="E1358">
        <v>1304.6076</v>
      </c>
      <c r="F1358">
        <v>244.08</v>
      </c>
      <c r="G1358">
        <v>-55.073580349132001</v>
      </c>
      <c r="H1358">
        <v>-2.2512990614658199</v>
      </c>
      <c r="I1358">
        <v>-50.776140016042703</v>
      </c>
      <c r="J1358">
        <v>-8.7193509130394702</v>
      </c>
      <c r="K1358">
        <v>259.60123191867098</v>
      </c>
      <c r="M1358">
        <v>47.880679397511301</v>
      </c>
      <c r="N1358">
        <v>2.1157805654901098</v>
      </c>
      <c r="O1358">
        <v>90.921009505080207</v>
      </c>
      <c r="P1358">
        <v>13.204396827605301</v>
      </c>
    </row>
    <row r="1359" spans="1:17" x14ac:dyDescent="0.3">
      <c r="A1359" t="s">
        <v>2884</v>
      </c>
      <c r="B1359" t="s">
        <v>2885</v>
      </c>
      <c r="C1359" t="s">
        <v>10309</v>
      </c>
      <c r="D1359" t="s">
        <v>552</v>
      </c>
      <c r="E1359">
        <v>1304.54207385</v>
      </c>
      <c r="F1359">
        <v>242.25</v>
      </c>
      <c r="G1359">
        <v>6.1241185816858801</v>
      </c>
      <c r="H1359">
        <v>-5.1368087586596998</v>
      </c>
      <c r="I1359">
        <v>-11.803415702934201</v>
      </c>
      <c r="J1359">
        <v>1.51560628446495</v>
      </c>
      <c r="K1359">
        <v>242.81311129871699</v>
      </c>
      <c r="L1359">
        <v>226.20109000601801</v>
      </c>
      <c r="M1359">
        <v>50.000980081336699</v>
      </c>
      <c r="N1359">
        <v>0.293513650575632</v>
      </c>
      <c r="O1359">
        <v>20.7017543859649</v>
      </c>
      <c r="P1359">
        <v>37.213254035683903</v>
      </c>
      <c r="Q1359">
        <v>4.6388135972355998E-2</v>
      </c>
    </row>
    <row r="1360" spans="1:17" x14ac:dyDescent="0.3">
      <c r="A1360" t="s">
        <v>2886</v>
      </c>
      <c r="B1360" t="s">
        <v>2887</v>
      </c>
      <c r="C1360" t="s">
        <v>10309</v>
      </c>
      <c r="D1360" t="s">
        <v>86</v>
      </c>
      <c r="E1360">
        <v>1303.787047731</v>
      </c>
      <c r="F1360">
        <v>266.91000000000003</v>
      </c>
      <c r="G1360">
        <v>-5.9624938691956899</v>
      </c>
      <c r="H1360">
        <v>-7.8148723975884904E-3</v>
      </c>
      <c r="I1360">
        <v>-11.2415798591132</v>
      </c>
      <c r="J1360">
        <v>5.66844658379362</v>
      </c>
      <c r="K1360">
        <v>236.88420981139399</v>
      </c>
      <c r="L1360">
        <v>265.15482595074701</v>
      </c>
      <c r="M1360">
        <v>77.639058744120604</v>
      </c>
      <c r="N1360">
        <v>2.3587716507457102</v>
      </c>
      <c r="O1360">
        <v>43.119403544265801</v>
      </c>
      <c r="P1360">
        <v>61.763636363636301</v>
      </c>
    </row>
    <row r="1361" spans="1:17" x14ac:dyDescent="0.3">
      <c r="A1361" t="s">
        <v>2888</v>
      </c>
      <c r="B1361" t="s">
        <v>2889</v>
      </c>
      <c r="C1361" t="s">
        <v>10309</v>
      </c>
      <c r="D1361" t="s">
        <v>127</v>
      </c>
      <c r="E1361">
        <v>1301.00002718</v>
      </c>
      <c r="F1361">
        <v>682.15</v>
      </c>
      <c r="G1361">
        <v>-19.5899924459098</v>
      </c>
      <c r="H1361">
        <v>-7.7568552282608403</v>
      </c>
      <c r="I1361">
        <v>-7.1580871284501901</v>
      </c>
      <c r="J1361">
        <v>-7.2822660559605801</v>
      </c>
      <c r="K1361">
        <v>697.03762305510895</v>
      </c>
      <c r="L1361">
        <v>650.56707161458405</v>
      </c>
      <c r="M1361">
        <v>41.074319965721003</v>
      </c>
      <c r="N1361">
        <v>0.83261671708824603</v>
      </c>
      <c r="O1361">
        <v>23.8730484497544</v>
      </c>
      <c r="P1361">
        <v>24.253187613843298</v>
      </c>
      <c r="Q1361">
        <v>5.0650832147247998E-2</v>
      </c>
    </row>
    <row r="1362" spans="1:17" x14ac:dyDescent="0.3">
      <c r="A1362" t="s">
        <v>2890</v>
      </c>
      <c r="B1362" t="s">
        <v>2891</v>
      </c>
      <c r="C1362" t="s">
        <v>10309</v>
      </c>
      <c r="D1362" t="s">
        <v>193</v>
      </c>
      <c r="E1362">
        <v>1300.9893959999999</v>
      </c>
      <c r="F1362">
        <v>142.80000000000001</v>
      </c>
      <c r="G1362">
        <v>-7.9756389481057601</v>
      </c>
      <c r="H1362">
        <v>4.2573857836830298</v>
      </c>
      <c r="I1362">
        <v>-5.0800185082509701</v>
      </c>
      <c r="J1362">
        <v>0.80580008350742605</v>
      </c>
      <c r="K1362">
        <v>138.237997310558</v>
      </c>
      <c r="L1362">
        <v>129.84858461310901</v>
      </c>
      <c r="M1362">
        <v>57.598499914688098</v>
      </c>
      <c r="N1362">
        <v>0.67807982030155101</v>
      </c>
      <c r="O1362">
        <v>9.2436974789915798</v>
      </c>
      <c r="P1362">
        <v>31.0091743119266</v>
      </c>
      <c r="Q1362">
        <v>9.2528642419606996E-2</v>
      </c>
    </row>
    <row r="1363" spans="1:17" x14ac:dyDescent="0.3">
      <c r="A1363" t="s">
        <v>2892</v>
      </c>
      <c r="B1363" t="s">
        <v>2893</v>
      </c>
      <c r="C1363" t="s">
        <v>10309</v>
      </c>
      <c r="D1363" t="s">
        <v>683</v>
      </c>
      <c r="E1363">
        <v>1292.9694400000001</v>
      </c>
      <c r="F1363">
        <v>328</v>
      </c>
      <c r="G1363">
        <v>48.345398920836899</v>
      </c>
      <c r="H1363">
        <v>9.2198613314920603</v>
      </c>
      <c r="I1363">
        <v>-13.3158107072787</v>
      </c>
      <c r="J1363">
        <v>-4.7408459376173804</v>
      </c>
      <c r="K1363">
        <v>285.668862217737</v>
      </c>
      <c r="L1363">
        <v>263.142028203493</v>
      </c>
      <c r="M1363">
        <v>65.619653734499394</v>
      </c>
      <c r="N1363">
        <v>1.00298399573074</v>
      </c>
      <c r="O1363">
        <v>21.646341463414601</v>
      </c>
      <c r="P1363">
        <v>87.428571428571402</v>
      </c>
    </row>
    <row r="1364" spans="1:17" x14ac:dyDescent="0.3">
      <c r="A1364" t="s">
        <v>2894</v>
      </c>
      <c r="B1364" t="s">
        <v>2895</v>
      </c>
      <c r="C1364" t="s">
        <v>10309</v>
      </c>
      <c r="D1364" t="s">
        <v>246</v>
      </c>
      <c r="E1364">
        <v>1291.5532788749999</v>
      </c>
      <c r="F1364">
        <v>458.05</v>
      </c>
      <c r="G1364">
        <v>61.834077304196803</v>
      </c>
      <c r="H1364">
        <v>8.9433222506051706</v>
      </c>
      <c r="I1364">
        <v>-12.958995037392899</v>
      </c>
      <c r="J1364">
        <v>-3.4640116653272499</v>
      </c>
      <c r="K1364">
        <v>424.73754189244403</v>
      </c>
      <c r="L1364">
        <v>375.43932726279297</v>
      </c>
      <c r="M1364">
        <v>62.812359034567997</v>
      </c>
      <c r="N1364">
        <v>1.9001913200409499</v>
      </c>
      <c r="O1364">
        <v>14.61630826329</v>
      </c>
      <c r="P1364">
        <v>106.74791243511601</v>
      </c>
      <c r="Q1364">
        <v>0.127952970070287</v>
      </c>
    </row>
    <row r="1365" spans="1:17" x14ac:dyDescent="0.3">
      <c r="A1365" t="s">
        <v>2896</v>
      </c>
      <c r="B1365" t="s">
        <v>2897</v>
      </c>
      <c r="C1365" t="s">
        <v>10309</v>
      </c>
      <c r="D1365" t="s">
        <v>139</v>
      </c>
      <c r="E1365">
        <v>1291.3947176250001</v>
      </c>
      <c r="F1365">
        <v>313.75</v>
      </c>
      <c r="G1365">
        <v>53.500083902436401</v>
      </c>
      <c r="H1365">
        <v>-9.76081914906697</v>
      </c>
      <c r="I1365">
        <v>-26.7674552103332</v>
      </c>
      <c r="J1365">
        <v>0.95236177575462799</v>
      </c>
      <c r="K1365">
        <v>327.57278182314298</v>
      </c>
      <c r="L1365">
        <v>312.924018118405</v>
      </c>
      <c r="M1365">
        <v>52.485902068778003</v>
      </c>
      <c r="N1365">
        <v>0.69662010640327199</v>
      </c>
      <c r="O1365">
        <v>32.589641434262901</v>
      </c>
      <c r="P1365">
        <v>97.887101860611693</v>
      </c>
      <c r="Q1365">
        <v>0.109561981032729</v>
      </c>
    </row>
    <row r="1366" spans="1:17" x14ac:dyDescent="0.3">
      <c r="A1366" t="s">
        <v>2898</v>
      </c>
      <c r="B1366" t="s">
        <v>2899</v>
      </c>
      <c r="C1366" t="s">
        <v>10309</v>
      </c>
      <c r="D1366" t="s">
        <v>581</v>
      </c>
      <c r="E1366">
        <v>1282.8905464080001</v>
      </c>
      <c r="F1366">
        <v>105.96</v>
      </c>
      <c r="G1366">
        <v>32.946334597450203</v>
      </c>
      <c r="H1366">
        <v>1.91847811100246</v>
      </c>
      <c r="I1366">
        <v>6.3342150975425602</v>
      </c>
      <c r="J1366">
        <v>-0.78910074199219604</v>
      </c>
      <c r="K1366">
        <v>86.163168788182404</v>
      </c>
      <c r="L1366">
        <v>81.246297927307097</v>
      </c>
      <c r="M1366">
        <v>82.296313869791902</v>
      </c>
      <c r="N1366">
        <v>2.0714841472436101</v>
      </c>
      <c r="O1366">
        <v>19.6206115515288</v>
      </c>
      <c r="P1366">
        <v>83.005181347150199</v>
      </c>
      <c r="Q1366">
        <v>-5.8537669029717999E-2</v>
      </c>
    </row>
    <row r="1367" spans="1:17" x14ac:dyDescent="0.3">
      <c r="A1367" t="s">
        <v>2900</v>
      </c>
      <c r="B1367" t="s">
        <v>2901</v>
      </c>
      <c r="C1367" t="s">
        <v>10309</v>
      </c>
      <c r="D1367" t="s">
        <v>402</v>
      </c>
      <c r="E1367">
        <v>1280.07368004</v>
      </c>
      <c r="F1367">
        <v>52.1</v>
      </c>
      <c r="G1367">
        <v>16.324415142431199</v>
      </c>
      <c r="H1367">
        <v>2.0722478795308001</v>
      </c>
      <c r="I1367">
        <v>-34.058092348345802</v>
      </c>
      <c r="J1367">
        <v>13.206934807970301</v>
      </c>
      <c r="K1367">
        <v>50.743673858814503</v>
      </c>
      <c r="L1367">
        <v>51.721528197794598</v>
      </c>
      <c r="M1367">
        <v>66.933566884495804</v>
      </c>
      <c r="N1367">
        <v>1.1116287149586399</v>
      </c>
      <c r="O1367">
        <v>58.349328214971202</v>
      </c>
      <c r="P1367">
        <v>66.453674121405697</v>
      </c>
    </row>
    <row r="1368" spans="1:17" x14ac:dyDescent="0.3">
      <c r="A1368" t="s">
        <v>2902</v>
      </c>
      <c r="B1368" t="s">
        <v>2903</v>
      </c>
      <c r="C1368" t="s">
        <v>10309</v>
      </c>
      <c r="D1368" t="s">
        <v>297</v>
      </c>
      <c r="E1368">
        <v>1279.4248500000001</v>
      </c>
      <c r="F1368">
        <v>40.700000000000003</v>
      </c>
      <c r="G1368">
        <v>-22.797869287186</v>
      </c>
      <c r="H1368">
        <v>-2.5801445360195201</v>
      </c>
      <c r="I1368">
        <v>-11.4850856332208</v>
      </c>
      <c r="J1368">
        <v>1.8521540402446499</v>
      </c>
      <c r="K1368">
        <v>38.3829504397739</v>
      </c>
      <c r="L1368">
        <v>36.009682117600001</v>
      </c>
      <c r="M1368">
        <v>68.507625837213993</v>
      </c>
      <c r="N1368">
        <v>1.10822600107582</v>
      </c>
      <c r="O1368">
        <v>20.393120393120299</v>
      </c>
      <c r="P1368">
        <v>50.740740740740698</v>
      </c>
    </row>
    <row r="1369" spans="1:17" x14ac:dyDescent="0.3">
      <c r="A1369" t="s">
        <v>2904</v>
      </c>
      <c r="B1369" t="s">
        <v>2905</v>
      </c>
      <c r="C1369" t="s">
        <v>10309</v>
      </c>
      <c r="D1369" t="s">
        <v>21</v>
      </c>
      <c r="E1369">
        <v>1278.97154664</v>
      </c>
      <c r="F1369">
        <v>740.1</v>
      </c>
      <c r="G1369">
        <v>588.376408585067</v>
      </c>
      <c r="H1369">
        <v>-5.4385885424445402</v>
      </c>
      <c r="I1369">
        <v>191.88704157432599</v>
      </c>
      <c r="J1369">
        <v>0.39223058833472901</v>
      </c>
      <c r="K1369">
        <v>719.46460077675499</v>
      </c>
      <c r="M1369">
        <v>44.311708081112499</v>
      </c>
      <c r="N1369">
        <v>0.49603460706560898</v>
      </c>
      <c r="O1369">
        <v>34.846642345628901</v>
      </c>
      <c r="P1369">
        <v>693.67292225201004</v>
      </c>
    </row>
    <row r="1370" spans="1:17" x14ac:dyDescent="0.3">
      <c r="A1370" t="s">
        <v>2906</v>
      </c>
      <c r="B1370" t="s">
        <v>2907</v>
      </c>
      <c r="C1370" t="s">
        <v>10309</v>
      </c>
      <c r="D1370" t="s">
        <v>523</v>
      </c>
      <c r="E1370">
        <v>1267.79196852</v>
      </c>
      <c r="F1370">
        <v>364.35</v>
      </c>
      <c r="G1370">
        <v>46.4939634942358</v>
      </c>
      <c r="H1370">
        <v>21.070249752615201</v>
      </c>
      <c r="I1370">
        <v>14.159844572717599</v>
      </c>
      <c r="J1370">
        <v>-0.26711454080906299</v>
      </c>
      <c r="K1370">
        <v>317.43141727013</v>
      </c>
      <c r="L1370">
        <v>265.29440661490202</v>
      </c>
      <c r="M1370">
        <v>71.323240426924102</v>
      </c>
      <c r="N1370">
        <v>1.1665445812989199</v>
      </c>
      <c r="O1370">
        <v>2.8955674488815499</v>
      </c>
      <c r="P1370">
        <v>105.847457627118</v>
      </c>
      <c r="Q1370">
        <v>5.7275380696149999E-2</v>
      </c>
    </row>
    <row r="1371" spans="1:17" x14ac:dyDescent="0.3">
      <c r="A1371" t="s">
        <v>2908</v>
      </c>
      <c r="B1371" t="s">
        <v>2909</v>
      </c>
      <c r="C1371" t="s">
        <v>10309</v>
      </c>
      <c r="D1371" t="s">
        <v>683</v>
      </c>
      <c r="E1371">
        <v>1267.67875301</v>
      </c>
      <c r="F1371">
        <v>145.27000000000001</v>
      </c>
      <c r="G1371">
        <v>-60.724706570349703</v>
      </c>
      <c r="H1371">
        <v>-6.8026966683268704</v>
      </c>
      <c r="I1371">
        <v>-27.904930915699801</v>
      </c>
      <c r="J1371">
        <v>-4.3740587125480301</v>
      </c>
      <c r="K1371">
        <v>156.08490515918601</v>
      </c>
      <c r="L1371">
        <v>161.849732774302</v>
      </c>
      <c r="M1371">
        <v>27.287480352590201</v>
      </c>
      <c r="N1371">
        <v>1.21755298043452</v>
      </c>
      <c r="O1371">
        <v>48.137950024093001</v>
      </c>
      <c r="P1371">
        <v>14.9287974683544</v>
      </c>
      <c r="Q1371">
        <v>6.2352765869418E-2</v>
      </c>
    </row>
    <row r="1372" spans="1:17" x14ac:dyDescent="0.3">
      <c r="A1372" t="s">
        <v>2910</v>
      </c>
      <c r="B1372" t="s">
        <v>2911</v>
      </c>
      <c r="C1372" t="s">
        <v>10309</v>
      </c>
      <c r="D1372" t="s">
        <v>1595</v>
      </c>
      <c r="E1372">
        <v>1267.0075340850001</v>
      </c>
      <c r="F1372">
        <v>1673.85</v>
      </c>
      <c r="G1372">
        <v>36.155576776257497</v>
      </c>
      <c r="H1372">
        <v>4.6001479664495397</v>
      </c>
      <c r="I1372">
        <v>14.8395139393037</v>
      </c>
      <c r="J1372">
        <v>3.02424500055047</v>
      </c>
      <c r="K1372">
        <v>1561.42474196644</v>
      </c>
      <c r="L1372">
        <v>1331.1882560050899</v>
      </c>
      <c r="M1372">
        <v>57.139880447257099</v>
      </c>
      <c r="N1372">
        <v>0.72261130029862897</v>
      </c>
      <c r="O1372">
        <v>6.1385428801864004</v>
      </c>
      <c r="P1372">
        <v>71.668119583611102</v>
      </c>
      <c r="Q1372">
        <v>7.0946935944958003E-2</v>
      </c>
    </row>
    <row r="1373" spans="1:17" x14ac:dyDescent="0.3">
      <c r="A1373" t="s">
        <v>2912</v>
      </c>
      <c r="B1373" t="s">
        <v>2913</v>
      </c>
      <c r="C1373" t="s">
        <v>10309</v>
      </c>
      <c r="D1373" t="s">
        <v>995</v>
      </c>
      <c r="E1373">
        <v>1262.9438438</v>
      </c>
      <c r="F1373">
        <v>331.15</v>
      </c>
      <c r="G1373">
        <v>-40.354911441177698</v>
      </c>
      <c r="H1373">
        <v>2.1625541072415899</v>
      </c>
      <c r="I1373">
        <v>-21.160567166179899</v>
      </c>
      <c r="J1373">
        <v>2.31166257064223</v>
      </c>
      <c r="K1373">
        <v>333.15976352085198</v>
      </c>
      <c r="L1373">
        <v>346.53576632147701</v>
      </c>
      <c r="M1373">
        <v>48.461399662611903</v>
      </c>
      <c r="N1373">
        <v>0.91002964761473604</v>
      </c>
      <c r="O1373">
        <v>61.799788615430998</v>
      </c>
      <c r="P1373">
        <v>20.4181818181818</v>
      </c>
      <c r="Q1373">
        <v>5.6375994897292003E-2</v>
      </c>
    </row>
    <row r="1374" spans="1:17" x14ac:dyDescent="0.3">
      <c r="A1374" t="s">
        <v>2914</v>
      </c>
      <c r="B1374" t="s">
        <v>2915</v>
      </c>
      <c r="C1374" t="s">
        <v>10309</v>
      </c>
      <c r="D1374" t="s">
        <v>564</v>
      </c>
      <c r="E1374">
        <v>1262.22812363</v>
      </c>
      <c r="F1374">
        <v>546.85</v>
      </c>
      <c r="G1374">
        <v>-5.2798129372536096</v>
      </c>
      <c r="H1374">
        <v>7.5797286470576397</v>
      </c>
      <c r="I1374">
        <v>-8.5170933265058295</v>
      </c>
      <c r="J1374">
        <v>17.489257122847299</v>
      </c>
      <c r="K1374">
        <v>478.76295139611301</v>
      </c>
      <c r="L1374">
        <v>466.485942436568</v>
      </c>
      <c r="M1374">
        <v>72.133191455781798</v>
      </c>
      <c r="N1374">
        <v>1.08180644073626</v>
      </c>
      <c r="O1374">
        <v>19.758617536801601</v>
      </c>
      <c r="P1374">
        <v>54.477401129943502</v>
      </c>
      <c r="Q1374">
        <v>-1.6212397842961999E-2</v>
      </c>
    </row>
    <row r="1375" spans="1:17" x14ac:dyDescent="0.3">
      <c r="A1375" t="s">
        <v>2916</v>
      </c>
      <c r="B1375" t="s">
        <v>2917</v>
      </c>
      <c r="C1375" t="s">
        <v>10309</v>
      </c>
      <c r="D1375" t="s">
        <v>628</v>
      </c>
      <c r="E1375">
        <v>1261.91291</v>
      </c>
      <c r="F1375">
        <v>507.85</v>
      </c>
      <c r="G1375">
        <v>4.6043327580355804</v>
      </c>
      <c r="H1375">
        <v>-10.2172020704696</v>
      </c>
      <c r="I1375">
        <v>1.51683387847407</v>
      </c>
      <c r="J1375">
        <v>0.87986364780242299</v>
      </c>
      <c r="K1375">
        <v>490.69925885468501</v>
      </c>
      <c r="L1375">
        <v>439.28238365090999</v>
      </c>
      <c r="M1375">
        <v>52.929088783632601</v>
      </c>
      <c r="N1375">
        <v>0.94995857234367698</v>
      </c>
      <c r="O1375">
        <v>15.0733484296544</v>
      </c>
      <c r="P1375">
        <v>47.416545718432502</v>
      </c>
    </row>
    <row r="1376" spans="1:17" x14ac:dyDescent="0.3">
      <c r="A1376" t="s">
        <v>2918</v>
      </c>
      <c r="B1376" t="s">
        <v>2919</v>
      </c>
      <c r="C1376" t="s">
        <v>10309</v>
      </c>
      <c r="D1376" t="s">
        <v>127</v>
      </c>
      <c r="E1376">
        <v>1257.6893471999999</v>
      </c>
      <c r="F1376">
        <v>144.56</v>
      </c>
      <c r="G1376">
        <v>-27.583847453012801</v>
      </c>
      <c r="H1376">
        <v>-6.1259755539867502</v>
      </c>
      <c r="I1376">
        <v>-22.6790909972317</v>
      </c>
      <c r="J1376">
        <v>-0.48729195544259202</v>
      </c>
      <c r="K1376">
        <v>145.486372145704</v>
      </c>
      <c r="L1376">
        <v>144.998111212731</v>
      </c>
      <c r="M1376">
        <v>52.4374184922263</v>
      </c>
      <c r="N1376">
        <v>0.42773528732521199</v>
      </c>
      <c r="O1376">
        <v>34.407858328721602</v>
      </c>
      <c r="P1376">
        <v>24.085836909871201</v>
      </c>
      <c r="Q1376">
        <v>4.9028636219623001E-2</v>
      </c>
    </row>
    <row r="1377" spans="1:17" x14ac:dyDescent="0.3">
      <c r="A1377" t="s">
        <v>2920</v>
      </c>
      <c r="B1377" t="s">
        <v>2921</v>
      </c>
      <c r="C1377" t="s">
        <v>10309</v>
      </c>
      <c r="D1377" t="s">
        <v>2922</v>
      </c>
      <c r="E1377">
        <v>1255.7733610499999</v>
      </c>
      <c r="F1377">
        <v>1463.15</v>
      </c>
      <c r="G1377">
        <v>130.15825884716901</v>
      </c>
      <c r="H1377">
        <v>33.940726926091997</v>
      </c>
      <c r="I1377">
        <v>51.7210880102256</v>
      </c>
      <c r="J1377">
        <v>3.6299023861642499</v>
      </c>
      <c r="K1377">
        <v>1184.2406534254301</v>
      </c>
      <c r="L1377">
        <v>924.89865671371103</v>
      </c>
      <c r="M1377">
        <v>75.637724724058003</v>
      </c>
      <c r="N1377">
        <v>1.0188463233043601</v>
      </c>
      <c r="O1377">
        <v>5.5906776475412601</v>
      </c>
      <c r="P1377">
        <v>166.608965014577</v>
      </c>
      <c r="Q1377">
        <v>9.7305549321265006E-2</v>
      </c>
    </row>
    <row r="1378" spans="1:17" x14ac:dyDescent="0.3">
      <c r="A1378" t="s">
        <v>2923</v>
      </c>
      <c r="B1378" t="s">
        <v>2924</v>
      </c>
      <c r="C1378" t="s">
        <v>10309</v>
      </c>
      <c r="D1378" t="s">
        <v>86</v>
      </c>
      <c r="E1378">
        <v>1252.57</v>
      </c>
      <c r="F1378">
        <v>106.15</v>
      </c>
      <c r="G1378">
        <v>168.355514942295</v>
      </c>
      <c r="H1378">
        <v>55.109763791706001</v>
      </c>
      <c r="I1378">
        <v>42.816380926584301</v>
      </c>
      <c r="J1378">
        <v>46.173749467972101</v>
      </c>
      <c r="K1378">
        <v>73.910343656322894</v>
      </c>
      <c r="L1378">
        <v>60.873485403239599</v>
      </c>
      <c r="M1378">
        <v>71.848773750785199</v>
      </c>
      <c r="N1378">
        <v>3.4274749681304102</v>
      </c>
      <c r="O1378">
        <v>9.7032501177578698</v>
      </c>
      <c r="P1378">
        <v>214.05325443786899</v>
      </c>
      <c r="Q1378">
        <v>0.13514791531812101</v>
      </c>
    </row>
    <row r="1379" spans="1:17" x14ac:dyDescent="0.3">
      <c r="A1379" t="s">
        <v>2925</v>
      </c>
      <c r="B1379" t="s">
        <v>2926</v>
      </c>
      <c r="C1379" t="s">
        <v>10309</v>
      </c>
      <c r="D1379" t="s">
        <v>139</v>
      </c>
      <c r="E1379">
        <v>1252.2014592840001</v>
      </c>
      <c r="F1379">
        <v>48.76</v>
      </c>
      <c r="G1379">
        <v>54.181357638924901</v>
      </c>
      <c r="H1379">
        <v>23.326554928458801</v>
      </c>
      <c r="I1379">
        <v>20.714956611095701</v>
      </c>
      <c r="J1379">
        <v>8.6924726199976003</v>
      </c>
      <c r="K1379">
        <v>41.341142235597502</v>
      </c>
      <c r="L1379">
        <v>34.731675306716397</v>
      </c>
      <c r="M1379">
        <v>57.282254634315002</v>
      </c>
      <c r="N1379">
        <v>0.92953176624092104</v>
      </c>
      <c r="O1379">
        <v>11.156685808039301</v>
      </c>
      <c r="P1379">
        <v>111.08225108225101</v>
      </c>
      <c r="Q1379">
        <v>7.9242209316562007E-2</v>
      </c>
    </row>
    <row r="1380" spans="1:17" x14ac:dyDescent="0.3">
      <c r="A1380" t="s">
        <v>2927</v>
      </c>
      <c r="B1380" t="s">
        <v>2928</v>
      </c>
      <c r="C1380" t="s">
        <v>10309</v>
      </c>
      <c r="D1380" t="s">
        <v>364</v>
      </c>
      <c r="E1380">
        <v>1248.8478970000001</v>
      </c>
      <c r="F1380">
        <v>241.4</v>
      </c>
      <c r="G1380">
        <v>-11.6301478690309</v>
      </c>
      <c r="H1380">
        <v>11.5859030812593</v>
      </c>
      <c r="I1380">
        <v>-12.4110969666289</v>
      </c>
      <c r="J1380">
        <v>-3.1521290696591899</v>
      </c>
      <c r="K1380">
        <v>228.49287259583599</v>
      </c>
      <c r="L1380">
        <v>219.46172639141901</v>
      </c>
      <c r="M1380">
        <v>50.331647095622998</v>
      </c>
      <c r="N1380">
        <v>0.98105508972189104</v>
      </c>
      <c r="O1380">
        <v>11.826843413421701</v>
      </c>
      <c r="P1380">
        <v>31.660758112898801</v>
      </c>
      <c r="Q1380">
        <v>7.4786052667365002E-2</v>
      </c>
    </row>
    <row r="1381" spans="1:17" x14ac:dyDescent="0.3">
      <c r="A1381" t="s">
        <v>2929</v>
      </c>
      <c r="B1381" t="s">
        <v>2930</v>
      </c>
      <c r="C1381" t="s">
        <v>10309</v>
      </c>
      <c r="D1381" t="s">
        <v>402</v>
      </c>
      <c r="E1381">
        <v>1238.7968320079999</v>
      </c>
      <c r="F1381">
        <v>50.42</v>
      </c>
      <c r="G1381">
        <v>2.8655681652407301</v>
      </c>
      <c r="H1381">
        <v>8.2923250996080107</v>
      </c>
      <c r="I1381">
        <v>-23.4217786426765</v>
      </c>
      <c r="J1381">
        <v>2.0917757919780899</v>
      </c>
      <c r="K1381">
        <v>47.467725935932201</v>
      </c>
      <c r="L1381">
        <v>46.271222079375299</v>
      </c>
      <c r="M1381">
        <v>63.297239220226103</v>
      </c>
      <c r="N1381">
        <v>0.77242625044945301</v>
      </c>
      <c r="O1381">
        <v>19.992066640222099</v>
      </c>
      <c r="P1381">
        <v>53.485540334855401</v>
      </c>
    </row>
    <row r="1382" spans="1:17" x14ac:dyDescent="0.3">
      <c r="A1382" t="s">
        <v>2931</v>
      </c>
      <c r="B1382" t="s">
        <v>2932</v>
      </c>
      <c r="C1382" t="s">
        <v>10309</v>
      </c>
      <c r="D1382" t="s">
        <v>133</v>
      </c>
      <c r="E1382">
        <v>1235.5528770000001</v>
      </c>
      <c r="F1382">
        <v>772.5</v>
      </c>
      <c r="G1382">
        <v>-27.235812535698201</v>
      </c>
      <c r="H1382">
        <v>-8.7168416649941705</v>
      </c>
      <c r="I1382">
        <v>-30.2599065454989</v>
      </c>
      <c r="J1382">
        <v>-3.9262840582108498</v>
      </c>
      <c r="K1382">
        <v>829.47798758571196</v>
      </c>
      <c r="L1382">
        <v>846.71920391358401</v>
      </c>
      <c r="M1382">
        <v>17.001158891409901</v>
      </c>
      <c r="N1382">
        <v>0.89734333112047004</v>
      </c>
      <c r="O1382">
        <v>39.805825242718399</v>
      </c>
      <c r="P1382">
        <v>6.0834935457291897</v>
      </c>
      <c r="Q1382">
        <v>9.1789941356875002E-2</v>
      </c>
    </row>
    <row r="1383" spans="1:17" x14ac:dyDescent="0.3">
      <c r="A1383" t="s">
        <v>2933</v>
      </c>
      <c r="B1383" t="s">
        <v>2934</v>
      </c>
      <c r="C1383" t="s">
        <v>10309</v>
      </c>
      <c r="D1383" t="s">
        <v>201</v>
      </c>
      <c r="E1383">
        <v>1235.34488476</v>
      </c>
      <c r="F1383">
        <v>557.20000000000005</v>
      </c>
      <c r="G1383">
        <v>-36.711448777651199</v>
      </c>
      <c r="H1383">
        <v>-2.7849343756106402</v>
      </c>
      <c r="I1383">
        <v>-3.9201292232051399</v>
      </c>
      <c r="J1383">
        <v>6.2378344465519797</v>
      </c>
      <c r="K1383">
        <v>511.72004341833798</v>
      </c>
      <c r="L1383">
        <v>486.30576725359299</v>
      </c>
      <c r="M1383">
        <v>80.205841537084893</v>
      </c>
      <c r="N1383">
        <v>1.3379805629296999</v>
      </c>
      <c r="O1383">
        <v>9.2964824120602891</v>
      </c>
      <c r="P1383">
        <v>42.761977965667398</v>
      </c>
      <c r="Q1383">
        <v>5.7523281269183997E-2</v>
      </c>
    </row>
    <row r="1384" spans="1:17" x14ac:dyDescent="0.3">
      <c r="A1384" t="s">
        <v>2935</v>
      </c>
      <c r="B1384" t="s">
        <v>2936</v>
      </c>
      <c r="C1384" t="s">
        <v>10309</v>
      </c>
      <c r="D1384" t="s">
        <v>386</v>
      </c>
      <c r="E1384">
        <v>1232.08042568</v>
      </c>
      <c r="F1384">
        <v>364.55</v>
      </c>
      <c r="G1384">
        <v>42.1389048087362</v>
      </c>
      <c r="H1384">
        <v>8.17788979669103</v>
      </c>
      <c r="I1384">
        <v>38.020162693603801</v>
      </c>
      <c r="J1384">
        <v>-1.4652870041413999</v>
      </c>
      <c r="K1384">
        <v>316.351563909199</v>
      </c>
      <c r="L1384">
        <v>263.756278422121</v>
      </c>
      <c r="M1384">
        <v>64.925471091148907</v>
      </c>
      <c r="N1384">
        <v>0.76560689715277797</v>
      </c>
      <c r="O1384">
        <v>4.7867233575641102</v>
      </c>
      <c r="P1384">
        <v>85.097740543285099</v>
      </c>
    </row>
    <row r="1385" spans="1:17" x14ac:dyDescent="0.3">
      <c r="A1385" t="s">
        <v>2937</v>
      </c>
      <c r="B1385" t="s">
        <v>2938</v>
      </c>
      <c r="C1385" t="s">
        <v>10309</v>
      </c>
      <c r="D1385" t="s">
        <v>133</v>
      </c>
      <c r="E1385">
        <v>1230.2575162799999</v>
      </c>
      <c r="F1385">
        <v>247.74</v>
      </c>
      <c r="G1385">
        <v>21.8898695801374</v>
      </c>
      <c r="H1385">
        <v>21.3210449285111</v>
      </c>
      <c r="I1385">
        <v>41.876999760492097</v>
      </c>
      <c r="J1385">
        <v>12.932908668788</v>
      </c>
      <c r="K1385">
        <v>201.16800102892799</v>
      </c>
      <c r="L1385">
        <v>175.797285829402</v>
      </c>
      <c r="M1385">
        <v>81.403928325761299</v>
      </c>
      <c r="N1385">
        <v>1.7072523870796901</v>
      </c>
      <c r="O1385">
        <v>5.9578590457737901</v>
      </c>
      <c r="P1385">
        <v>91.6009280742459</v>
      </c>
    </row>
    <row r="1386" spans="1:17" x14ac:dyDescent="0.3">
      <c r="A1386" t="s">
        <v>2939</v>
      </c>
      <c r="B1386" t="s">
        <v>2940</v>
      </c>
      <c r="C1386" t="s">
        <v>10309</v>
      </c>
      <c r="D1386" t="s">
        <v>21</v>
      </c>
      <c r="E1386">
        <v>1230.1932001299999</v>
      </c>
      <c r="F1386">
        <v>752.9</v>
      </c>
      <c r="G1386">
        <v>214.28556239212401</v>
      </c>
      <c r="H1386">
        <v>13.798694526359601</v>
      </c>
      <c r="I1386">
        <v>13.768236424188499</v>
      </c>
      <c r="J1386">
        <v>-1.9072660559605701</v>
      </c>
      <c r="K1386">
        <v>608.49574630742302</v>
      </c>
      <c r="L1386">
        <v>500.153324508965</v>
      </c>
      <c r="M1386">
        <v>81.844017085322093</v>
      </c>
      <c r="N1386">
        <v>1.3754585516058699</v>
      </c>
      <c r="O1386">
        <v>1.60711913932793</v>
      </c>
      <c r="P1386">
        <v>306.86300999729798</v>
      </c>
      <c r="Q1386">
        <v>0.128229169703444</v>
      </c>
    </row>
    <row r="1387" spans="1:17" x14ac:dyDescent="0.3">
      <c r="A1387" t="s">
        <v>2941</v>
      </c>
      <c r="B1387" t="s">
        <v>2942</v>
      </c>
      <c r="C1387" t="s">
        <v>10309</v>
      </c>
      <c r="D1387" t="s">
        <v>683</v>
      </c>
      <c r="E1387">
        <v>1229.5999999999999</v>
      </c>
      <c r="F1387">
        <v>122.96</v>
      </c>
      <c r="G1387">
        <v>-34.942099151198498</v>
      </c>
      <c r="H1387">
        <v>-2.6625382188916702</v>
      </c>
      <c r="I1387">
        <v>-16.882128879499099</v>
      </c>
      <c r="J1387">
        <v>3.22198926318835</v>
      </c>
      <c r="K1387">
        <v>122.87183948009201</v>
      </c>
      <c r="L1387">
        <v>123.037474361562</v>
      </c>
      <c r="M1387">
        <v>59.577011385094004</v>
      </c>
      <c r="N1387">
        <v>0.61234902103347799</v>
      </c>
      <c r="O1387">
        <v>26.0572543916721</v>
      </c>
      <c r="P1387">
        <v>22.592223330009901</v>
      </c>
      <c r="Q1387">
        <v>1.2611595478732999E-2</v>
      </c>
    </row>
    <row r="1388" spans="1:17" x14ac:dyDescent="0.3">
      <c r="A1388" t="s">
        <v>2943</v>
      </c>
      <c r="B1388" t="s">
        <v>2944</v>
      </c>
      <c r="C1388" t="s">
        <v>10309</v>
      </c>
      <c r="D1388" t="s">
        <v>133</v>
      </c>
      <c r="E1388">
        <v>1229.0243411599999</v>
      </c>
      <c r="F1388">
        <v>976.6</v>
      </c>
      <c r="G1388">
        <v>152.02839948596599</v>
      </c>
      <c r="H1388">
        <v>-11.4389189649693</v>
      </c>
      <c r="I1388">
        <v>39.179610462718799</v>
      </c>
      <c r="J1388">
        <v>-0.701562792344259</v>
      </c>
      <c r="K1388">
        <v>996.82904376514898</v>
      </c>
      <c r="L1388">
        <v>734.03990245479304</v>
      </c>
      <c r="M1388">
        <v>49.895548569706499</v>
      </c>
      <c r="N1388">
        <v>0.36299765807962497</v>
      </c>
      <c r="O1388">
        <v>47.7063280770018</v>
      </c>
      <c r="P1388">
        <v>211.51515151515099</v>
      </c>
    </row>
    <row r="1389" spans="1:17" x14ac:dyDescent="0.3">
      <c r="A1389" t="s">
        <v>2945</v>
      </c>
      <c r="B1389" t="s">
        <v>2946</v>
      </c>
      <c r="C1389" t="s">
        <v>10309</v>
      </c>
      <c r="D1389" t="s">
        <v>628</v>
      </c>
      <c r="E1389">
        <v>1228.2231641399901</v>
      </c>
      <c r="F1389">
        <v>74.97</v>
      </c>
      <c r="G1389">
        <v>4.6566939617948897</v>
      </c>
      <c r="H1389">
        <v>9.6330658403487508</v>
      </c>
      <c r="I1389">
        <v>-1.57778029488635</v>
      </c>
      <c r="J1389">
        <v>11.8409223498365</v>
      </c>
      <c r="K1389">
        <v>64.974610445333099</v>
      </c>
      <c r="L1389">
        <v>60.394660904258302</v>
      </c>
      <c r="M1389">
        <v>75.929457771563605</v>
      </c>
      <c r="N1389">
        <v>1.8905592234312201</v>
      </c>
      <c r="O1389">
        <v>3.1079098305988899</v>
      </c>
      <c r="P1389">
        <v>68.471910112359495</v>
      </c>
      <c r="Q1389">
        <v>1.1849101420784E-2</v>
      </c>
    </row>
    <row r="1390" spans="1:17" x14ac:dyDescent="0.3">
      <c r="A1390" t="s">
        <v>2947</v>
      </c>
      <c r="B1390" t="s">
        <v>2948</v>
      </c>
      <c r="C1390" t="s">
        <v>10309</v>
      </c>
      <c r="D1390" t="s">
        <v>21</v>
      </c>
      <c r="E1390">
        <v>1227.80736</v>
      </c>
      <c r="F1390">
        <v>1035.5999999999999</v>
      </c>
      <c r="G1390">
        <v>-50.428861227263802</v>
      </c>
      <c r="H1390">
        <v>-5.2132201868984502</v>
      </c>
      <c r="I1390">
        <v>-31.504394874689901</v>
      </c>
      <c r="J1390">
        <v>1.5427339440394201</v>
      </c>
      <c r="K1390">
        <v>1083.13057303644</v>
      </c>
      <c r="L1390">
        <v>1094.55264103218</v>
      </c>
      <c r="M1390">
        <v>46.259336478736998</v>
      </c>
      <c r="N1390">
        <v>0.77751059393039401</v>
      </c>
      <c r="O1390">
        <v>41.695635380455798</v>
      </c>
      <c r="P1390">
        <v>8.3773742870597996</v>
      </c>
      <c r="Q1390">
        <v>0.12233262095165399</v>
      </c>
    </row>
    <row r="1391" spans="1:17" x14ac:dyDescent="0.3">
      <c r="A1391" t="s">
        <v>2949</v>
      </c>
      <c r="B1391" t="s">
        <v>2950</v>
      </c>
      <c r="C1391" t="s">
        <v>10309</v>
      </c>
      <c r="D1391" t="s">
        <v>127</v>
      </c>
      <c r="E1391">
        <v>1227.57898669</v>
      </c>
      <c r="F1391">
        <v>963.35</v>
      </c>
      <c r="G1391">
        <v>625.45379981846202</v>
      </c>
      <c r="H1391">
        <v>10.077854232933801</v>
      </c>
      <c r="I1391">
        <v>84.350452687013799</v>
      </c>
      <c r="J1391">
        <v>2.21138641693019</v>
      </c>
      <c r="K1391">
        <v>840.49639050061</v>
      </c>
      <c r="L1391">
        <v>603.30294093690202</v>
      </c>
      <c r="M1391">
        <v>62.986032659414803</v>
      </c>
      <c r="N1391">
        <v>0.73716798405398298</v>
      </c>
      <c r="O1391">
        <v>5.6729122333523501</v>
      </c>
      <c r="P1391">
        <v>778.56817145462799</v>
      </c>
      <c r="Q1391">
        <v>0.17474755850735099</v>
      </c>
    </row>
    <row r="1392" spans="1:17" x14ac:dyDescent="0.3">
      <c r="A1392" t="s">
        <v>2951</v>
      </c>
      <c r="B1392" t="s">
        <v>2952</v>
      </c>
      <c r="C1392" t="s">
        <v>10309</v>
      </c>
      <c r="D1392" t="s">
        <v>628</v>
      </c>
      <c r="E1392">
        <v>1223.576225586</v>
      </c>
      <c r="F1392">
        <v>46.86</v>
      </c>
      <c r="G1392">
        <v>-30.957882867404098</v>
      </c>
      <c r="H1392">
        <v>4.3625621496518896</v>
      </c>
      <c r="I1392">
        <v>-24.8917650542998</v>
      </c>
      <c r="J1392">
        <v>6.9884678681475698</v>
      </c>
      <c r="K1392">
        <v>45.667008178835403</v>
      </c>
      <c r="L1392">
        <v>47.049397198863304</v>
      </c>
      <c r="M1392">
        <v>56.365966237534501</v>
      </c>
      <c r="N1392">
        <v>0.61583224912321999</v>
      </c>
      <c r="O1392">
        <v>43.1924882629107</v>
      </c>
      <c r="P1392">
        <v>28.736263736263702</v>
      </c>
      <c r="Q1392">
        <v>-1.420942532772E-2</v>
      </c>
    </row>
    <row r="1393" spans="1:17" x14ac:dyDescent="0.3">
      <c r="A1393" t="s">
        <v>2953</v>
      </c>
      <c r="B1393" t="s">
        <v>2954</v>
      </c>
      <c r="C1393" t="s">
        <v>10309</v>
      </c>
      <c r="D1393" t="s">
        <v>72</v>
      </c>
      <c r="E1393">
        <v>1217.5861950000001</v>
      </c>
      <c r="F1393">
        <v>121.33</v>
      </c>
      <c r="G1393">
        <v>-36.952205315533497</v>
      </c>
      <c r="H1393">
        <v>15.855288062570899</v>
      </c>
      <c r="I1393">
        <v>-1.6431927840906699</v>
      </c>
      <c r="J1393">
        <v>6.4036354932189896</v>
      </c>
      <c r="K1393">
        <v>101.28037820892</v>
      </c>
      <c r="L1393">
        <v>98.680149704190697</v>
      </c>
      <c r="M1393">
        <v>59.662271479504199</v>
      </c>
      <c r="N1393">
        <v>1.70832194803531</v>
      </c>
      <c r="O1393">
        <v>14.852056375175099</v>
      </c>
      <c r="P1393">
        <v>45.479616306954398</v>
      </c>
    </row>
    <row r="1394" spans="1:17" x14ac:dyDescent="0.3">
      <c r="A1394" t="s">
        <v>2955</v>
      </c>
      <c r="B1394" t="s">
        <v>2956</v>
      </c>
      <c r="C1394" t="s">
        <v>10309</v>
      </c>
      <c r="D1394" t="s">
        <v>564</v>
      </c>
      <c r="E1394">
        <v>1213.4774072279999</v>
      </c>
      <c r="F1394">
        <v>195.08</v>
      </c>
      <c r="G1394">
        <v>-45.6417275822185</v>
      </c>
      <c r="H1394">
        <v>0.83892459582966905</v>
      </c>
      <c r="I1394">
        <v>-17.803427948231999</v>
      </c>
      <c r="J1394">
        <v>5.8997682407432999</v>
      </c>
      <c r="K1394">
        <v>194.79186417371699</v>
      </c>
      <c r="L1394">
        <v>199.92900906038</v>
      </c>
      <c r="M1394">
        <v>52.900901592182898</v>
      </c>
      <c r="N1394">
        <v>1.51656649537161</v>
      </c>
      <c r="O1394">
        <v>24.205454172647102</v>
      </c>
      <c r="P1394">
        <v>22.001250781738499</v>
      </c>
      <c r="Q1394">
        <v>-1.858869224976E-3</v>
      </c>
    </row>
    <row r="1395" spans="1:17" x14ac:dyDescent="0.3">
      <c r="A1395" t="s">
        <v>2957</v>
      </c>
      <c r="B1395" t="s">
        <v>2958</v>
      </c>
      <c r="C1395" t="s">
        <v>10309</v>
      </c>
      <c r="D1395" t="s">
        <v>21</v>
      </c>
      <c r="E1395">
        <v>1197.567871687</v>
      </c>
      <c r="F1395">
        <v>113.03</v>
      </c>
      <c r="G1395">
        <v>127.94646596275599</v>
      </c>
      <c r="H1395">
        <v>26.483759385994599</v>
      </c>
      <c r="I1395">
        <v>49.225508587123201</v>
      </c>
      <c r="J1395">
        <v>0.12195717179205701</v>
      </c>
      <c r="K1395">
        <v>87.330687719312806</v>
      </c>
      <c r="L1395">
        <v>64.7203999502199</v>
      </c>
      <c r="M1395">
        <v>72.181075184701797</v>
      </c>
      <c r="N1395">
        <v>2.8400925595038098</v>
      </c>
      <c r="O1395">
        <v>0.41581880916570202</v>
      </c>
      <c r="P1395">
        <v>293.147826086956</v>
      </c>
    </row>
    <row r="1396" spans="1:17" x14ac:dyDescent="0.3">
      <c r="A1396" t="s">
        <v>2959</v>
      </c>
      <c r="B1396" t="s">
        <v>2960</v>
      </c>
      <c r="C1396" t="s">
        <v>10309</v>
      </c>
      <c r="D1396" t="s">
        <v>72</v>
      </c>
      <c r="E1396">
        <v>1195.68</v>
      </c>
      <c r="F1396">
        <v>199.28</v>
      </c>
      <c r="G1396">
        <v>51.0982890960288</v>
      </c>
      <c r="H1396">
        <v>-18.726064377982301</v>
      </c>
      <c r="I1396">
        <v>11.648548154708999</v>
      </c>
      <c r="J1396">
        <v>1.5597297860352599</v>
      </c>
      <c r="K1396">
        <v>186.58048015542701</v>
      </c>
      <c r="L1396">
        <v>154.545525270713</v>
      </c>
      <c r="M1396">
        <v>48.839065666061899</v>
      </c>
      <c r="N1396">
        <v>0.45048195399986601</v>
      </c>
      <c r="O1396">
        <v>26.455238859895601</v>
      </c>
      <c r="P1396">
        <v>90.425226946966006</v>
      </c>
      <c r="Q1396">
        <v>6.2533860372387007E-2</v>
      </c>
    </row>
    <row r="1397" spans="1:17" x14ac:dyDescent="0.3">
      <c r="A1397" t="s">
        <v>2961</v>
      </c>
      <c r="B1397" t="s">
        <v>2962</v>
      </c>
      <c r="C1397" t="s">
        <v>10309</v>
      </c>
      <c r="D1397" t="s">
        <v>193</v>
      </c>
      <c r="E1397">
        <v>1195.3305175</v>
      </c>
      <c r="F1397">
        <v>665</v>
      </c>
      <c r="G1397">
        <v>-8.3796357869333509</v>
      </c>
      <c r="H1397">
        <v>-5.7076749003919804</v>
      </c>
      <c r="I1397">
        <v>2.7963243383532799</v>
      </c>
      <c r="J1397">
        <v>-3.08833367294692</v>
      </c>
      <c r="K1397">
        <v>669.153024325665</v>
      </c>
      <c r="L1397">
        <v>621.08896735815904</v>
      </c>
      <c r="M1397">
        <v>48.174744008587297</v>
      </c>
      <c r="N1397">
        <v>0.50559577173627301</v>
      </c>
      <c r="O1397">
        <v>14.285714285714199</v>
      </c>
      <c r="P1397">
        <v>35.686594572536201</v>
      </c>
      <c r="Q1397">
        <v>5.8924612187822002E-2</v>
      </c>
    </row>
    <row r="1398" spans="1:17" x14ac:dyDescent="0.3">
      <c r="A1398" t="s">
        <v>2963</v>
      </c>
      <c r="B1398" t="s">
        <v>2964</v>
      </c>
      <c r="C1398" t="s">
        <v>10309</v>
      </c>
      <c r="D1398" t="s">
        <v>1470</v>
      </c>
      <c r="E1398">
        <v>1193.1804048239901</v>
      </c>
      <c r="F1398">
        <v>94.14</v>
      </c>
      <c r="G1398">
        <v>31.656486283864901</v>
      </c>
      <c r="H1398">
        <v>18.4437159469352</v>
      </c>
      <c r="I1398">
        <v>31.9965949234936</v>
      </c>
      <c r="J1398">
        <v>13.971158601573601</v>
      </c>
      <c r="K1398">
        <v>78.721248605952994</v>
      </c>
      <c r="L1398">
        <v>69.788639304423597</v>
      </c>
      <c r="M1398">
        <v>76.831753592757195</v>
      </c>
      <c r="N1398">
        <v>1.6505265843390799</v>
      </c>
      <c r="O1398">
        <v>4.3127257276396698</v>
      </c>
      <c r="P1398">
        <v>84.588235294117595</v>
      </c>
      <c r="Q1398">
        <v>-8.0346574160180002E-3</v>
      </c>
    </row>
    <row r="1399" spans="1:17" x14ac:dyDescent="0.3">
      <c r="A1399" t="s">
        <v>2965</v>
      </c>
      <c r="B1399" t="s">
        <v>2966</v>
      </c>
      <c r="C1399" t="s">
        <v>10309</v>
      </c>
      <c r="D1399" t="s">
        <v>229</v>
      </c>
      <c r="E1399">
        <v>1189.6742750000001</v>
      </c>
      <c r="F1399">
        <v>320.3</v>
      </c>
      <c r="G1399">
        <v>205.670047920461</v>
      </c>
      <c r="H1399">
        <v>32.307548912377797</v>
      </c>
      <c r="I1399">
        <v>10.2347594802324</v>
      </c>
      <c r="J1399">
        <v>12.1309466313326</v>
      </c>
      <c r="K1399">
        <v>244.07178897861101</v>
      </c>
      <c r="M1399">
        <v>87.173732669695099</v>
      </c>
      <c r="N1399">
        <v>1.3311407306096501</v>
      </c>
      <c r="O1399">
        <v>0.51514205432405802</v>
      </c>
      <c r="P1399">
        <v>309.60828464606101</v>
      </c>
    </row>
    <row r="1400" spans="1:17" x14ac:dyDescent="0.3">
      <c r="A1400" t="s">
        <v>2967</v>
      </c>
      <c r="B1400" t="s">
        <v>2968</v>
      </c>
      <c r="C1400" t="s">
        <v>10309</v>
      </c>
      <c r="D1400" t="s">
        <v>139</v>
      </c>
      <c r="E1400">
        <v>1189.3669199999999</v>
      </c>
      <c r="F1400">
        <v>285.60000000000002</v>
      </c>
      <c r="G1400">
        <v>33.614834033774699</v>
      </c>
      <c r="H1400">
        <v>-15.053469292915301</v>
      </c>
      <c r="I1400">
        <v>-11.5647968847992</v>
      </c>
      <c r="J1400">
        <v>-4.8152408399492996</v>
      </c>
      <c r="K1400">
        <v>292.31981836934301</v>
      </c>
      <c r="L1400">
        <v>253.844894083311</v>
      </c>
      <c r="M1400">
        <v>49.660012441897699</v>
      </c>
      <c r="N1400">
        <v>0.30107113153974102</v>
      </c>
      <c r="O1400">
        <v>32.1603641456582</v>
      </c>
      <c r="P1400">
        <v>88.8888888888889</v>
      </c>
    </row>
    <row r="1401" spans="1:17" x14ac:dyDescent="0.3">
      <c r="A1401" t="s">
        <v>2969</v>
      </c>
      <c r="B1401" t="s">
        <v>2970</v>
      </c>
      <c r="C1401" t="s">
        <v>10309</v>
      </c>
      <c r="D1401" t="s">
        <v>21</v>
      </c>
      <c r="E1401">
        <v>1178.9391152399901</v>
      </c>
      <c r="F1401">
        <v>1431.4</v>
      </c>
      <c r="G1401">
        <v>453.11762316529399</v>
      </c>
      <c r="H1401">
        <v>-8.2795499003919897</v>
      </c>
      <c r="I1401">
        <v>34.814566628214202</v>
      </c>
      <c r="J1401">
        <v>1.2734830729592701</v>
      </c>
      <c r="K1401">
        <v>1462.31520657432</v>
      </c>
      <c r="L1401">
        <v>1044.29213937383</v>
      </c>
      <c r="M1401">
        <v>46.119254674508099</v>
      </c>
      <c r="N1401">
        <v>0.51992675212252304</v>
      </c>
      <c r="O1401">
        <v>30.040519770853699</v>
      </c>
      <c r="P1401">
        <v>591.33059647428104</v>
      </c>
    </row>
    <row r="1402" spans="1:17" x14ac:dyDescent="0.3">
      <c r="A1402" t="s">
        <v>2971</v>
      </c>
      <c r="B1402" t="s">
        <v>2972</v>
      </c>
      <c r="C1402" t="s">
        <v>10309</v>
      </c>
      <c r="D1402" t="s">
        <v>564</v>
      </c>
      <c r="E1402">
        <v>1178.6697203199999</v>
      </c>
      <c r="F1402">
        <v>166.72</v>
      </c>
      <c r="G1402">
        <v>18.905710894946299</v>
      </c>
      <c r="H1402">
        <v>8.4145617706093105</v>
      </c>
      <c r="I1402">
        <v>0.12664407739587999</v>
      </c>
      <c r="J1402">
        <v>1.1809241280884999</v>
      </c>
      <c r="K1402">
        <v>150.351011275513</v>
      </c>
      <c r="L1402">
        <v>135.78858221154101</v>
      </c>
      <c r="M1402">
        <v>53.108374337926897</v>
      </c>
      <c r="N1402">
        <v>1.52924988336492</v>
      </c>
      <c r="O1402">
        <v>10.7245681381957</v>
      </c>
      <c r="P1402">
        <v>64.743083003952506</v>
      </c>
      <c r="Q1402">
        <v>4.0307982944787997E-2</v>
      </c>
    </row>
    <row r="1403" spans="1:17" x14ac:dyDescent="0.3">
      <c r="A1403" t="s">
        <v>2973</v>
      </c>
      <c r="B1403" t="s">
        <v>2974</v>
      </c>
      <c r="C1403" t="s">
        <v>10309</v>
      </c>
      <c r="D1403" t="s">
        <v>297</v>
      </c>
      <c r="E1403">
        <v>1178.03064027</v>
      </c>
      <c r="F1403">
        <v>96.69</v>
      </c>
      <c r="G1403">
        <v>34.034941777206498</v>
      </c>
      <c r="H1403">
        <v>7.7806971926312603</v>
      </c>
      <c r="I1403">
        <v>-12.8604430065222</v>
      </c>
      <c r="J1403">
        <v>11.487128140955701</v>
      </c>
      <c r="K1403">
        <v>86.116673179642703</v>
      </c>
      <c r="L1403">
        <v>86.152872206351404</v>
      </c>
      <c r="M1403">
        <v>82.032008112894701</v>
      </c>
      <c r="N1403">
        <v>1.52795246087548</v>
      </c>
      <c r="O1403">
        <v>21.005274588892298</v>
      </c>
      <c r="P1403">
        <v>66.7068965517241</v>
      </c>
      <c r="Q1403">
        <v>0.16336407419111901</v>
      </c>
    </row>
    <row r="1404" spans="1:17" x14ac:dyDescent="0.3">
      <c r="A1404" t="s">
        <v>2975</v>
      </c>
      <c r="B1404" t="s">
        <v>2976</v>
      </c>
      <c r="C1404" t="s">
        <v>10309</v>
      </c>
      <c r="D1404" t="s">
        <v>1626</v>
      </c>
      <c r="E1404">
        <v>1174.8882734490001</v>
      </c>
      <c r="F1404">
        <v>95.61</v>
      </c>
      <c r="G1404">
        <v>217.34911363021001</v>
      </c>
      <c r="H1404">
        <v>27.197996070972401</v>
      </c>
      <c r="I1404">
        <v>63.117347946599303</v>
      </c>
      <c r="J1404">
        <v>8.0008664741599098</v>
      </c>
      <c r="K1404">
        <v>75.401996782194303</v>
      </c>
      <c r="L1404">
        <v>59.963143048216203</v>
      </c>
      <c r="M1404">
        <v>88.913817154616197</v>
      </c>
      <c r="N1404">
        <v>2.00871030759011</v>
      </c>
      <c r="O1404">
        <v>3.3364710804309099</v>
      </c>
      <c r="P1404">
        <v>278.503562945368</v>
      </c>
      <c r="Q1404">
        <v>5.2571381430482997E-2</v>
      </c>
    </row>
    <row r="1405" spans="1:17" x14ac:dyDescent="0.3">
      <c r="A1405" t="s">
        <v>2977</v>
      </c>
      <c r="B1405" t="s">
        <v>2978</v>
      </c>
      <c r="C1405" t="s">
        <v>10309</v>
      </c>
      <c r="D1405" t="s">
        <v>139</v>
      </c>
      <c r="E1405">
        <v>1171.2169464000001</v>
      </c>
      <c r="F1405">
        <v>973.1</v>
      </c>
      <c r="G1405">
        <v>36.409577659423697</v>
      </c>
      <c r="H1405">
        <v>9.1091163786445897</v>
      </c>
      <c r="I1405">
        <v>-13.8069899685416</v>
      </c>
      <c r="J1405">
        <v>-4.6054983791929001</v>
      </c>
      <c r="K1405">
        <v>889.06477640907997</v>
      </c>
      <c r="L1405">
        <v>841.07667855847205</v>
      </c>
      <c r="M1405">
        <v>64.885496776591594</v>
      </c>
      <c r="N1405">
        <v>3.5947390281046601</v>
      </c>
      <c r="O1405">
        <v>15.6099064844311</v>
      </c>
      <c r="P1405">
        <v>73.767857142857096</v>
      </c>
    </row>
    <row r="1406" spans="1:17" x14ac:dyDescent="0.3">
      <c r="A1406" t="s">
        <v>2979</v>
      </c>
      <c r="B1406" t="s">
        <v>2980</v>
      </c>
      <c r="C1406" t="s">
        <v>10309</v>
      </c>
      <c r="D1406" t="s">
        <v>294</v>
      </c>
      <c r="E1406">
        <v>1168.9519441499999</v>
      </c>
      <c r="F1406">
        <v>186.7</v>
      </c>
      <c r="G1406">
        <v>561.06852757637398</v>
      </c>
      <c r="H1406">
        <v>-16.182288586926202</v>
      </c>
      <c r="I1406">
        <v>154.89173987584201</v>
      </c>
      <c r="J1406">
        <v>-11.026162713936399</v>
      </c>
      <c r="K1406">
        <v>212.23253561408001</v>
      </c>
      <c r="L1406">
        <v>145.53763655666199</v>
      </c>
      <c r="M1406">
        <v>25.015892825482101</v>
      </c>
      <c r="N1406">
        <v>0.49126648882486601</v>
      </c>
      <c r="O1406">
        <v>66.097067919899104</v>
      </c>
      <c r="P1406">
        <v>612.78849232739697</v>
      </c>
      <c r="Q1406">
        <v>0.196816553987717</v>
      </c>
    </row>
    <row r="1407" spans="1:17" x14ac:dyDescent="0.3">
      <c r="A1407" t="s">
        <v>2981</v>
      </c>
      <c r="B1407" t="s">
        <v>2982</v>
      </c>
      <c r="C1407" t="s">
        <v>10309</v>
      </c>
      <c r="D1407" t="s">
        <v>564</v>
      </c>
      <c r="E1407">
        <v>1168.1003451459901</v>
      </c>
      <c r="F1407">
        <v>162.26</v>
      </c>
      <c r="G1407">
        <v>-35.891001261219699</v>
      </c>
      <c r="H1407">
        <v>-8.1314037139513005</v>
      </c>
      <c r="I1407">
        <v>-29.740261027500299</v>
      </c>
      <c r="J1407">
        <v>2.6736528577896599</v>
      </c>
      <c r="K1407">
        <v>161.897263441283</v>
      </c>
      <c r="L1407">
        <v>162.79602260538999</v>
      </c>
      <c r="M1407">
        <v>46.921773034797702</v>
      </c>
      <c r="N1407">
        <v>0.57579965626709595</v>
      </c>
      <c r="O1407">
        <v>33.766794034265999</v>
      </c>
      <c r="P1407">
        <v>27.814100039385501</v>
      </c>
      <c r="Q1407">
        <v>6.4917053139660993E-2</v>
      </c>
    </row>
    <row r="1408" spans="1:17" x14ac:dyDescent="0.3">
      <c r="A1408" t="s">
        <v>2983</v>
      </c>
      <c r="B1408" t="s">
        <v>2984</v>
      </c>
      <c r="C1408" t="s">
        <v>10309</v>
      </c>
      <c r="D1408" t="s">
        <v>265</v>
      </c>
      <c r="E1408">
        <v>1164.404683432</v>
      </c>
      <c r="F1408">
        <v>22.16</v>
      </c>
      <c r="G1408">
        <v>92.894925478120896</v>
      </c>
      <c r="H1408">
        <v>-2.6042266245299102</v>
      </c>
      <c r="I1408">
        <v>-22.051174033961001</v>
      </c>
      <c r="J1408">
        <v>5.5762245100771599</v>
      </c>
      <c r="K1408">
        <v>21.456516714380601</v>
      </c>
      <c r="L1408">
        <v>19.589996958973899</v>
      </c>
      <c r="M1408">
        <v>53.268179208512699</v>
      </c>
      <c r="N1408">
        <v>2.2561216820092098</v>
      </c>
      <c r="O1408">
        <v>87.951263537906101</v>
      </c>
      <c r="P1408">
        <v>151.81818181818099</v>
      </c>
      <c r="Q1408">
        <v>0.108655061071934</v>
      </c>
    </row>
    <row r="1409" spans="1:17" x14ac:dyDescent="0.3">
      <c r="A1409" t="s">
        <v>2985</v>
      </c>
      <c r="B1409" t="s">
        <v>2986</v>
      </c>
      <c r="C1409" t="s">
        <v>10309</v>
      </c>
      <c r="D1409" t="s">
        <v>386</v>
      </c>
      <c r="E1409">
        <v>1163.4066669599999</v>
      </c>
      <c r="F1409">
        <v>58.35</v>
      </c>
      <c r="G1409">
        <v>-57.558580441570399</v>
      </c>
      <c r="H1409">
        <v>-19.610113924782201</v>
      </c>
      <c r="I1409">
        <v>-31.047495828590399</v>
      </c>
      <c r="J1409">
        <v>-7.7970565243254102</v>
      </c>
      <c r="K1409">
        <v>65.1283313276613</v>
      </c>
      <c r="L1409">
        <v>70.010211429459204</v>
      </c>
      <c r="M1409">
        <v>27.002176043355799</v>
      </c>
      <c r="N1409">
        <v>1.35678697427198</v>
      </c>
      <c r="O1409">
        <v>45.672664952870598</v>
      </c>
      <c r="P1409">
        <v>5.0405040504050502</v>
      </c>
      <c r="Q1409">
        <v>-4.8145697065215001E-2</v>
      </c>
    </row>
    <row r="1410" spans="1:17" x14ac:dyDescent="0.3">
      <c r="A1410" t="s">
        <v>2987</v>
      </c>
      <c r="B1410" t="s">
        <v>2988</v>
      </c>
      <c r="C1410" t="s">
        <v>10309</v>
      </c>
      <c r="D1410" t="s">
        <v>402</v>
      </c>
      <c r="E1410">
        <v>1163.2917139199999</v>
      </c>
      <c r="F1410">
        <v>48.86</v>
      </c>
      <c r="G1410">
        <v>-73.863534711052097</v>
      </c>
      <c r="H1410">
        <v>6.6108138937276397E-3</v>
      </c>
      <c r="I1410">
        <v>-61.238477479597996</v>
      </c>
      <c r="J1410">
        <v>2.1124707861446801</v>
      </c>
      <c r="K1410">
        <v>52.3300415599183</v>
      </c>
      <c r="L1410">
        <v>61.780014978000999</v>
      </c>
      <c r="M1410">
        <v>44.706342712698103</v>
      </c>
      <c r="N1410">
        <v>0.58251622925137103</v>
      </c>
      <c r="O1410">
        <v>125.133033155955</v>
      </c>
      <c r="P1410">
        <v>11.0202226766644</v>
      </c>
      <c r="Q1410">
        <v>0.104420735240456</v>
      </c>
    </row>
    <row r="1411" spans="1:17" x14ac:dyDescent="0.3">
      <c r="A1411" t="s">
        <v>2989</v>
      </c>
      <c r="B1411" t="s">
        <v>2990</v>
      </c>
      <c r="C1411" t="s">
        <v>10309</v>
      </c>
      <c r="D1411" t="s">
        <v>444</v>
      </c>
      <c r="E1411">
        <v>1161.4664207999999</v>
      </c>
      <c r="F1411">
        <v>234.15</v>
      </c>
      <c r="G1411">
        <v>81.985970936075503</v>
      </c>
      <c r="H1411">
        <v>20.748956961491501</v>
      </c>
      <c r="I1411">
        <v>21.938341789084099</v>
      </c>
      <c r="J1411">
        <v>-2.6388061403487599</v>
      </c>
      <c r="K1411">
        <v>206.22113792243999</v>
      </c>
      <c r="L1411">
        <v>157.130038700607</v>
      </c>
      <c r="M1411">
        <v>54.314704462190399</v>
      </c>
      <c r="N1411">
        <v>0.30866024784849</v>
      </c>
      <c r="O1411">
        <v>10.612855007473801</v>
      </c>
      <c r="P1411">
        <v>164.87556561085901</v>
      </c>
      <c r="Q1411">
        <v>6.9679403194721004E-2</v>
      </c>
    </row>
    <row r="1412" spans="1:17" x14ac:dyDescent="0.3">
      <c r="A1412" t="s">
        <v>2991</v>
      </c>
      <c r="B1412" t="s">
        <v>2992</v>
      </c>
      <c r="C1412" t="s">
        <v>10309</v>
      </c>
      <c r="D1412" t="s">
        <v>683</v>
      </c>
      <c r="E1412">
        <v>1159.43445</v>
      </c>
      <c r="F1412">
        <v>122.11</v>
      </c>
      <c r="G1412">
        <v>118.12044393334099</v>
      </c>
      <c r="H1412">
        <v>-1.37699760955533</v>
      </c>
      <c r="I1412">
        <v>58.565996792632198</v>
      </c>
      <c r="J1412">
        <v>6.7215201743466597</v>
      </c>
      <c r="K1412">
        <v>113.402803272733</v>
      </c>
      <c r="L1412">
        <v>86.731654128843502</v>
      </c>
      <c r="M1412">
        <v>61.1422243901415</v>
      </c>
      <c r="N1412">
        <v>0.333403103704698</v>
      </c>
      <c r="O1412">
        <v>11.784456637458</v>
      </c>
      <c r="P1412">
        <v>182.00923787528799</v>
      </c>
      <c r="Q1412">
        <v>0.117372404243329</v>
      </c>
    </row>
    <row r="1413" spans="1:17" x14ac:dyDescent="0.3">
      <c r="A1413" t="s">
        <v>2993</v>
      </c>
      <c r="B1413" t="s">
        <v>2994</v>
      </c>
      <c r="C1413" t="s">
        <v>10309</v>
      </c>
      <c r="D1413" t="s">
        <v>564</v>
      </c>
      <c r="E1413">
        <v>1159.3998153</v>
      </c>
      <c r="F1413">
        <v>138.5</v>
      </c>
      <c r="G1413">
        <v>-45.057320451650298</v>
      </c>
      <c r="H1413">
        <v>-4.2323969089240601</v>
      </c>
      <c r="I1413">
        <v>-41.995251078683502</v>
      </c>
      <c r="J1413">
        <v>-1.02264294588827</v>
      </c>
      <c r="K1413">
        <v>144.769271826812</v>
      </c>
      <c r="L1413">
        <v>158.87520593242499</v>
      </c>
      <c r="M1413">
        <v>46.7456965592269</v>
      </c>
      <c r="N1413">
        <v>0.96795662484839795</v>
      </c>
      <c r="O1413">
        <v>61.841155234657002</v>
      </c>
      <c r="P1413">
        <v>4.8448145344436</v>
      </c>
      <c r="Q1413">
        <v>2.3077792006758E-2</v>
      </c>
    </row>
    <row r="1414" spans="1:17" x14ac:dyDescent="0.3">
      <c r="A1414" t="s">
        <v>2995</v>
      </c>
      <c r="B1414" t="s">
        <v>2996</v>
      </c>
      <c r="C1414" t="s">
        <v>10309</v>
      </c>
      <c r="D1414" t="s">
        <v>101</v>
      </c>
      <c r="E1414">
        <v>1156.9666500000001</v>
      </c>
      <c r="F1414">
        <v>466.5</v>
      </c>
      <c r="G1414">
        <v>-6.7478073788827402</v>
      </c>
      <c r="H1414">
        <v>-6.1074569275395101</v>
      </c>
      <c r="I1414">
        <v>10.0135007839602</v>
      </c>
      <c r="J1414">
        <v>-7.9905175294379802</v>
      </c>
      <c r="M1414">
        <v>44.706665164531302</v>
      </c>
      <c r="O1414">
        <v>26.034297963558402</v>
      </c>
      <c r="P1414">
        <v>29.224376731301899</v>
      </c>
    </row>
    <row r="1415" spans="1:17" x14ac:dyDescent="0.3">
      <c r="A1415" t="s">
        <v>2997</v>
      </c>
      <c r="B1415" t="s">
        <v>2998</v>
      </c>
      <c r="C1415" t="s">
        <v>10309</v>
      </c>
      <c r="D1415" t="s">
        <v>253</v>
      </c>
      <c r="E1415">
        <v>1156.9632692799901</v>
      </c>
      <c r="F1415">
        <v>991.9</v>
      </c>
      <c r="G1415">
        <v>0.36050325215414197</v>
      </c>
      <c r="H1415">
        <v>3.0741206754252399</v>
      </c>
      <c r="I1415">
        <v>-13.438975254775199</v>
      </c>
      <c r="J1415">
        <v>-5.4697660559605801</v>
      </c>
      <c r="K1415">
        <v>965.71205487041902</v>
      </c>
      <c r="L1415">
        <v>900.00565785580204</v>
      </c>
      <c r="M1415">
        <v>56.486527215678699</v>
      </c>
      <c r="N1415">
        <v>1.6383851033819701</v>
      </c>
      <c r="O1415">
        <v>11.40739993951</v>
      </c>
      <c r="P1415">
        <v>52.835130970724101</v>
      </c>
      <c r="Q1415">
        <v>7.1410684860611001E-2</v>
      </c>
    </row>
    <row r="1416" spans="1:17" x14ac:dyDescent="0.3">
      <c r="A1416" t="s">
        <v>2999</v>
      </c>
      <c r="B1416" t="s">
        <v>3000</v>
      </c>
      <c r="C1416" t="s">
        <v>10309</v>
      </c>
      <c r="E1416">
        <v>1155.6470119999999</v>
      </c>
      <c r="F1416">
        <v>2.21</v>
      </c>
      <c r="G1416">
        <v>311.29912210998202</v>
      </c>
      <c r="H1416">
        <v>-0.70767490039198899</v>
      </c>
      <c r="I1416">
        <v>-43.120625337472497</v>
      </c>
      <c r="J1416">
        <v>-13.4101730327047</v>
      </c>
      <c r="K1416">
        <v>2.6299262988353398</v>
      </c>
      <c r="L1416">
        <v>2.4922172588827398</v>
      </c>
      <c r="M1416">
        <v>36.945934726440903</v>
      </c>
      <c r="N1416">
        <v>2.6051131230434899</v>
      </c>
      <c r="O1416">
        <v>86.877828054298604</v>
      </c>
      <c r="P1416">
        <v>384.91497531541398</v>
      </c>
    </row>
    <row r="1417" spans="1:17" x14ac:dyDescent="0.3">
      <c r="A1417" t="s">
        <v>3001</v>
      </c>
      <c r="B1417" t="s">
        <v>3002</v>
      </c>
      <c r="C1417" t="s">
        <v>10309</v>
      </c>
      <c r="D1417" t="s">
        <v>628</v>
      </c>
      <c r="E1417">
        <v>1154.84768669</v>
      </c>
      <c r="F1417">
        <v>2629.1</v>
      </c>
      <c r="G1417">
        <v>30.487445867942299</v>
      </c>
      <c r="H1417">
        <v>-0.83604726306461496</v>
      </c>
      <c r="I1417">
        <v>16.044779774612799</v>
      </c>
      <c r="J1417">
        <v>0.80174074965405295</v>
      </c>
      <c r="K1417">
        <v>2329.9177675158999</v>
      </c>
      <c r="L1417">
        <v>2051.6851095536299</v>
      </c>
      <c r="M1417">
        <v>74.357538470161799</v>
      </c>
      <c r="N1417">
        <v>0.43891634009200797</v>
      </c>
      <c r="O1417">
        <v>10.657639496405601</v>
      </c>
      <c r="P1417">
        <v>73.537953795379494</v>
      </c>
      <c r="Q1417">
        <v>6.5884067183959005E-2</v>
      </c>
    </row>
    <row r="1418" spans="1:17" x14ac:dyDescent="0.3">
      <c r="A1418" t="s">
        <v>3003</v>
      </c>
      <c r="B1418" t="s">
        <v>3004</v>
      </c>
      <c r="C1418" t="s">
        <v>10309</v>
      </c>
      <c r="D1418" t="s">
        <v>89</v>
      </c>
      <c r="E1418">
        <v>1149.6810495</v>
      </c>
      <c r="F1418">
        <v>2711.4</v>
      </c>
      <c r="G1418">
        <v>86.712263245058097</v>
      </c>
      <c r="H1418">
        <v>-1.25554480419409</v>
      </c>
      <c r="I1418">
        <v>51.7393594138751</v>
      </c>
      <c r="J1418">
        <v>-7.8791518691093598</v>
      </c>
      <c r="K1418">
        <v>2828.1757707956999</v>
      </c>
      <c r="L1418">
        <v>2160.6344940325898</v>
      </c>
      <c r="M1418">
        <v>34.570562388235899</v>
      </c>
      <c r="N1418">
        <v>0.75527213622761302</v>
      </c>
      <c r="O1418">
        <v>30.8549089031496</v>
      </c>
      <c r="P1418">
        <v>203.96860986547</v>
      </c>
      <c r="Q1418">
        <v>0.14093968143417601</v>
      </c>
    </row>
    <row r="1419" spans="1:17" x14ac:dyDescent="0.3">
      <c r="A1419" t="s">
        <v>3005</v>
      </c>
      <c r="B1419" t="s">
        <v>3006</v>
      </c>
      <c r="C1419" t="s">
        <v>10309</v>
      </c>
      <c r="E1419">
        <v>1149.2401050000001</v>
      </c>
      <c r="F1419">
        <v>207.3</v>
      </c>
      <c r="G1419">
        <v>611.29473863994599</v>
      </c>
      <c r="H1419">
        <v>-22.102772232764</v>
      </c>
      <c r="I1419">
        <v>104.169952818429</v>
      </c>
      <c r="J1419">
        <v>1.5834604195075499</v>
      </c>
      <c r="K1419">
        <v>246.662258731224</v>
      </c>
      <c r="L1419">
        <v>176.98861618255901</v>
      </c>
      <c r="M1419">
        <v>30.256121075435502</v>
      </c>
      <c r="N1419">
        <v>0.360991542999264</v>
      </c>
      <c r="O1419">
        <v>97.9739507959478</v>
      </c>
      <c r="P1419">
        <v>673.50746268656701</v>
      </c>
      <c r="Q1419">
        <v>0.16039928249414101</v>
      </c>
    </row>
    <row r="1420" spans="1:17" x14ac:dyDescent="0.3">
      <c r="A1420" t="s">
        <v>3007</v>
      </c>
      <c r="B1420" t="s">
        <v>3008</v>
      </c>
      <c r="C1420" t="s">
        <v>10309</v>
      </c>
      <c r="D1420" t="s">
        <v>628</v>
      </c>
      <c r="E1420">
        <v>1148.8602270649999</v>
      </c>
      <c r="F1420">
        <v>318.55</v>
      </c>
      <c r="G1420">
        <v>-10.489179914924</v>
      </c>
      <c r="H1420">
        <v>-5.4539435571084001</v>
      </c>
      <c r="I1420">
        <v>-14.480821742716</v>
      </c>
      <c r="J1420">
        <v>-2.7751298474591701</v>
      </c>
      <c r="K1420">
        <v>316.05770633184801</v>
      </c>
      <c r="L1420">
        <v>296.36139423249398</v>
      </c>
      <c r="M1420">
        <v>41.460079586677303</v>
      </c>
      <c r="N1420">
        <v>0.822715039426961</v>
      </c>
      <c r="O1420">
        <v>20.703186312980598</v>
      </c>
      <c r="P1420">
        <v>41.577777777777698</v>
      </c>
      <c r="Q1420">
        <v>-2.3360475031211001E-2</v>
      </c>
    </row>
    <row r="1421" spans="1:17" x14ac:dyDescent="0.3">
      <c r="A1421" t="s">
        <v>3009</v>
      </c>
      <c r="B1421" t="s">
        <v>3010</v>
      </c>
      <c r="C1421" t="s">
        <v>10309</v>
      </c>
      <c r="D1421" t="s">
        <v>193</v>
      </c>
      <c r="E1421">
        <v>1146.2592500000001</v>
      </c>
      <c r="F1421">
        <v>105.89</v>
      </c>
      <c r="G1421">
        <v>-38.186589747714002</v>
      </c>
      <c r="H1421">
        <v>-2.7415732054767301</v>
      </c>
      <c r="I1421">
        <v>-35.962321457059801</v>
      </c>
      <c r="J1421">
        <v>-3.81616436104532</v>
      </c>
      <c r="K1421">
        <v>109.625461829088</v>
      </c>
      <c r="L1421">
        <v>110.684583409596</v>
      </c>
      <c r="M1421">
        <v>38.923157758268999</v>
      </c>
      <c r="N1421">
        <v>0.49913977512471303</v>
      </c>
      <c r="O1421">
        <v>35.990178487109198</v>
      </c>
      <c r="P1421">
        <v>17.329639889196599</v>
      </c>
      <c r="Q1421">
        <v>3.2940820620499002E-2</v>
      </c>
    </row>
    <row r="1422" spans="1:17" x14ac:dyDescent="0.3">
      <c r="A1422" t="s">
        <v>3011</v>
      </c>
      <c r="B1422" t="s">
        <v>3012</v>
      </c>
      <c r="C1422" t="s">
        <v>10309</v>
      </c>
      <c r="D1422" t="s">
        <v>222</v>
      </c>
      <c r="E1422">
        <v>1145.5298623250001</v>
      </c>
      <c r="F1422">
        <v>725.95</v>
      </c>
      <c r="G1422">
        <v>15.1538988271426</v>
      </c>
      <c r="H1422">
        <v>-9.5439366778302297</v>
      </c>
      <c r="I1422">
        <v>34.553483207217297</v>
      </c>
      <c r="J1422">
        <v>-3.4778794286522801</v>
      </c>
      <c r="K1422">
        <v>756.97678555634604</v>
      </c>
      <c r="L1422">
        <v>639.77521518750405</v>
      </c>
      <c r="M1422">
        <v>43.8456537566544</v>
      </c>
      <c r="N1422">
        <v>0.34552509855015501</v>
      </c>
      <c r="O1422">
        <v>32.233624905296502</v>
      </c>
      <c r="P1422">
        <v>67.250316783780605</v>
      </c>
      <c r="Q1422">
        <v>0.18692798326393201</v>
      </c>
    </row>
    <row r="1423" spans="1:17" x14ac:dyDescent="0.3">
      <c r="A1423" t="s">
        <v>3013</v>
      </c>
      <c r="B1423" t="s">
        <v>3014</v>
      </c>
      <c r="C1423" t="s">
        <v>10309</v>
      </c>
      <c r="D1423" t="s">
        <v>995</v>
      </c>
      <c r="E1423">
        <v>1144.6631049</v>
      </c>
      <c r="F1423">
        <v>812.3</v>
      </c>
      <c r="G1423">
        <v>36.978072217980298</v>
      </c>
      <c r="H1423">
        <v>5.9413783801011801</v>
      </c>
      <c r="I1423">
        <v>15.471146814426101</v>
      </c>
      <c r="J1423">
        <v>11.2594728425592</v>
      </c>
      <c r="K1423">
        <v>762.04272216102004</v>
      </c>
      <c r="L1423">
        <v>674.46467855507206</v>
      </c>
      <c r="M1423">
        <v>58.072293684610898</v>
      </c>
      <c r="N1423">
        <v>1.3730156723605</v>
      </c>
      <c r="O1423">
        <v>10.0578603964052</v>
      </c>
      <c r="P1423">
        <v>69.724195570413698</v>
      </c>
      <c r="Q1423">
        <v>0.111986971486673</v>
      </c>
    </row>
    <row r="1424" spans="1:17" x14ac:dyDescent="0.3">
      <c r="A1424" t="s">
        <v>3015</v>
      </c>
      <c r="B1424" t="s">
        <v>3016</v>
      </c>
      <c r="C1424" t="s">
        <v>10309</v>
      </c>
      <c r="D1424" t="s">
        <v>386</v>
      </c>
      <c r="E1424">
        <v>1144.446491144</v>
      </c>
      <c r="F1424">
        <v>164.56</v>
      </c>
      <c r="G1424">
        <v>-26.8076877444866</v>
      </c>
      <c r="H1424">
        <v>-2.1778164470780998</v>
      </c>
      <c r="I1424">
        <v>0.120107342345633</v>
      </c>
      <c r="J1424">
        <v>1.8800118425438199</v>
      </c>
      <c r="K1424">
        <v>162.16569176543101</v>
      </c>
      <c r="L1424">
        <v>156.63595931332401</v>
      </c>
      <c r="M1424">
        <v>60.716396808566103</v>
      </c>
      <c r="N1424">
        <v>0.42080266412008099</v>
      </c>
      <c r="O1424">
        <v>10.597958191541</v>
      </c>
      <c r="P1424">
        <v>25.093120486507001</v>
      </c>
      <c r="Q1424">
        <v>5.3056346781859996E-3</v>
      </c>
    </row>
    <row r="1425" spans="1:17" x14ac:dyDescent="0.3">
      <c r="A1425" t="s">
        <v>3017</v>
      </c>
      <c r="B1425" t="s">
        <v>3018</v>
      </c>
      <c r="C1425" t="s">
        <v>10309</v>
      </c>
      <c r="D1425" t="s">
        <v>51</v>
      </c>
      <c r="E1425">
        <v>1137.5373344499999</v>
      </c>
      <c r="F1425">
        <v>1743.5</v>
      </c>
      <c r="G1425">
        <v>191.682371837707</v>
      </c>
      <c r="H1425">
        <v>6.1766534578169603</v>
      </c>
      <c r="I1425">
        <v>54.4741350051886</v>
      </c>
      <c r="J1425">
        <v>-0.144182081980682</v>
      </c>
      <c r="K1425">
        <v>1622.98617191276</v>
      </c>
      <c r="L1425">
        <v>1257.6605118990401</v>
      </c>
      <c r="M1425">
        <v>57.0289730364603</v>
      </c>
      <c r="N1425">
        <v>0.85224025344281296</v>
      </c>
      <c r="O1425">
        <v>6.3378262116432396</v>
      </c>
      <c r="P1425">
        <v>239.76420150053499</v>
      </c>
      <c r="Q1425">
        <v>0.136952929235201</v>
      </c>
    </row>
    <row r="1426" spans="1:17" x14ac:dyDescent="0.3">
      <c r="A1426" t="s">
        <v>3019</v>
      </c>
      <c r="B1426" t="s">
        <v>3020</v>
      </c>
      <c r="C1426" t="s">
        <v>10309</v>
      </c>
      <c r="D1426" t="s">
        <v>564</v>
      </c>
      <c r="E1426">
        <v>1136.5782294200001</v>
      </c>
      <c r="F1426">
        <v>322.10000000000002</v>
      </c>
      <c r="G1426">
        <v>145.48050293807</v>
      </c>
      <c r="H1426">
        <v>53.832806500045599</v>
      </c>
      <c r="I1426">
        <v>102.178215417538</v>
      </c>
      <c r="J1426">
        <v>11.6335920905767</v>
      </c>
      <c r="K1426">
        <v>259.72256018301999</v>
      </c>
      <c r="L1426">
        <v>193.10226875263299</v>
      </c>
      <c r="M1426">
        <v>57.7253750259528</v>
      </c>
      <c r="N1426">
        <v>0.68133306167317798</v>
      </c>
      <c r="O1426">
        <v>8.0409810617820305</v>
      </c>
      <c r="P1426">
        <v>182.543859649122</v>
      </c>
      <c r="Q1426">
        <v>0.18002762864210001</v>
      </c>
    </row>
    <row r="1427" spans="1:17" x14ac:dyDescent="0.3">
      <c r="A1427" t="s">
        <v>3021</v>
      </c>
      <c r="B1427" t="s">
        <v>3022</v>
      </c>
      <c r="C1427" t="s">
        <v>10309</v>
      </c>
      <c r="D1427" t="s">
        <v>163</v>
      </c>
      <c r="E1427">
        <v>1132.2</v>
      </c>
      <c r="F1427">
        <v>462.5</v>
      </c>
      <c r="G1427">
        <v>75.054004372036701</v>
      </c>
      <c r="H1427">
        <v>-9.2905092317293096</v>
      </c>
      <c r="I1427">
        <v>91.815312534879695</v>
      </c>
      <c r="J1427">
        <v>-4.3354575453222797</v>
      </c>
      <c r="K1427">
        <v>444.35316252612301</v>
      </c>
      <c r="M1427">
        <v>48.181697219825899</v>
      </c>
      <c r="O1427">
        <v>19.999999999999901</v>
      </c>
      <c r="P1427">
        <v>126.938174681059</v>
      </c>
    </row>
    <row r="1428" spans="1:17" x14ac:dyDescent="0.3">
      <c r="A1428" t="s">
        <v>3023</v>
      </c>
      <c r="B1428" t="s">
        <v>3024</v>
      </c>
      <c r="C1428" t="s">
        <v>10309</v>
      </c>
      <c r="D1428" t="s">
        <v>51</v>
      </c>
      <c r="E1428">
        <v>1132.086368</v>
      </c>
      <c r="F1428">
        <v>410.2</v>
      </c>
      <c r="G1428">
        <v>3.1688758752679398</v>
      </c>
      <c r="H1428">
        <v>10.3853767046466</v>
      </c>
      <c r="I1428">
        <v>13.9788999299809</v>
      </c>
      <c r="J1428">
        <v>-2.0012441581503499</v>
      </c>
      <c r="K1428">
        <v>369.56396541246897</v>
      </c>
      <c r="L1428">
        <v>349.45993774366099</v>
      </c>
      <c r="M1428">
        <v>59.838743372593498</v>
      </c>
      <c r="N1428">
        <v>1.1278512375405101</v>
      </c>
      <c r="O1428">
        <v>25.158459288152098</v>
      </c>
      <c r="P1428">
        <v>55.791872388909901</v>
      </c>
      <c r="Q1428">
        <v>-4.0461555026769999E-3</v>
      </c>
    </row>
    <row r="1429" spans="1:17" x14ac:dyDescent="0.3">
      <c r="A1429" t="s">
        <v>3025</v>
      </c>
      <c r="B1429" t="s">
        <v>3026</v>
      </c>
      <c r="C1429" t="s">
        <v>10309</v>
      </c>
      <c r="D1429" t="s">
        <v>193</v>
      </c>
      <c r="E1429">
        <v>1123.5999999999999</v>
      </c>
      <c r="F1429">
        <v>112.36</v>
      </c>
      <c r="G1429">
        <v>57.760656470310501</v>
      </c>
      <c r="H1429">
        <v>24.263316048784102</v>
      </c>
      <c r="I1429">
        <v>14.334956051201001</v>
      </c>
      <c r="J1429">
        <v>5.7242222650615702</v>
      </c>
      <c r="K1429">
        <v>95.920514017487307</v>
      </c>
      <c r="L1429">
        <v>84.629445588006107</v>
      </c>
      <c r="M1429">
        <v>71.839734495255996</v>
      </c>
      <c r="N1429">
        <v>1.1339859925606799</v>
      </c>
      <c r="O1429">
        <v>4.53008187967247</v>
      </c>
      <c r="P1429">
        <v>122.49504950495</v>
      </c>
      <c r="Q1429">
        <v>5.9655186616964E-2</v>
      </c>
    </row>
    <row r="1430" spans="1:17" x14ac:dyDescent="0.3">
      <c r="A1430" t="s">
        <v>3027</v>
      </c>
      <c r="B1430" t="s">
        <v>3028</v>
      </c>
      <c r="C1430" t="s">
        <v>10309</v>
      </c>
      <c r="D1430" t="s">
        <v>113</v>
      </c>
      <c r="E1430">
        <v>1121.70829536</v>
      </c>
      <c r="F1430">
        <v>376.65</v>
      </c>
      <c r="G1430">
        <v>136.36510322196301</v>
      </c>
      <c r="H1430">
        <v>-0.12792567563805199</v>
      </c>
      <c r="I1430">
        <v>-1.27517067248642</v>
      </c>
      <c r="J1430">
        <v>10.229745956051399</v>
      </c>
      <c r="K1430">
        <v>356.48423071688302</v>
      </c>
      <c r="L1430">
        <v>298.41137141394501</v>
      </c>
      <c r="M1430">
        <v>70.787855667261397</v>
      </c>
      <c r="N1430">
        <v>0.66529732001688202</v>
      </c>
      <c r="O1430">
        <v>12.412053630691601</v>
      </c>
      <c r="P1430">
        <v>176.74504041146201</v>
      </c>
      <c r="Q1430">
        <v>0.106581315033541</v>
      </c>
    </row>
    <row r="1431" spans="1:17" x14ac:dyDescent="0.3">
      <c r="A1431" t="s">
        <v>3029</v>
      </c>
      <c r="B1431" t="s">
        <v>3030</v>
      </c>
      <c r="C1431" t="s">
        <v>10309</v>
      </c>
      <c r="D1431" t="s">
        <v>283</v>
      </c>
      <c r="E1431">
        <v>1120.71313728</v>
      </c>
      <c r="F1431">
        <v>259.60000000000002</v>
      </c>
      <c r="G1431">
        <v>41.704317665353699</v>
      </c>
      <c r="H1431">
        <v>-16.0959626152232</v>
      </c>
      <c r="I1431">
        <v>17.526166807804099</v>
      </c>
      <c r="J1431">
        <v>-12.600783332042401</v>
      </c>
      <c r="K1431">
        <v>295.05275647742701</v>
      </c>
      <c r="L1431">
        <v>241.913632143793</v>
      </c>
      <c r="M1431">
        <v>18.8813370665729</v>
      </c>
      <c r="N1431">
        <v>1.5529416845650299</v>
      </c>
      <c r="O1431">
        <v>30.200308166409801</v>
      </c>
      <c r="P1431">
        <v>100.773395204949</v>
      </c>
      <c r="Q1431">
        <v>0.10565306895984</v>
      </c>
    </row>
    <row r="1432" spans="1:17" x14ac:dyDescent="0.3">
      <c r="A1432" t="s">
        <v>3031</v>
      </c>
      <c r="B1432" t="s">
        <v>3032</v>
      </c>
      <c r="C1432" t="s">
        <v>10309</v>
      </c>
      <c r="D1432" t="s">
        <v>294</v>
      </c>
      <c r="E1432">
        <v>1119.62589435</v>
      </c>
      <c r="F1432">
        <v>459.45</v>
      </c>
      <c r="G1432">
        <v>-32.703867472045197</v>
      </c>
      <c r="H1432">
        <v>1.60525026967603</v>
      </c>
      <c r="I1432">
        <v>-1.07829447120307</v>
      </c>
      <c r="J1432">
        <v>5.9927249866764702</v>
      </c>
      <c r="K1432">
        <v>432.12317933236898</v>
      </c>
      <c r="L1432">
        <v>433.05069398206302</v>
      </c>
      <c r="M1432">
        <v>80.989530337790001</v>
      </c>
      <c r="N1432">
        <v>0.63391093671908105</v>
      </c>
      <c r="O1432">
        <v>11.3505278049842</v>
      </c>
      <c r="P1432">
        <v>27.0427208627125</v>
      </c>
      <c r="Q1432">
        <v>1.0448610227094E-2</v>
      </c>
    </row>
    <row r="1433" spans="1:17" x14ac:dyDescent="0.3">
      <c r="A1433" t="s">
        <v>3033</v>
      </c>
      <c r="B1433" t="s">
        <v>3034</v>
      </c>
      <c r="C1433" t="s">
        <v>10309</v>
      </c>
      <c r="D1433" t="s">
        <v>72</v>
      </c>
      <c r="E1433">
        <v>1119.3511089599999</v>
      </c>
      <c r="F1433">
        <v>7.14</v>
      </c>
      <c r="G1433">
        <v>77.751056907003502</v>
      </c>
      <c r="H1433">
        <v>29.541668931629001</v>
      </c>
      <c r="I1433">
        <v>21.203666177849101</v>
      </c>
      <c r="J1433">
        <v>-14.81622005377</v>
      </c>
      <c r="K1433">
        <v>6.9744600445279401</v>
      </c>
      <c r="L1433">
        <v>5.5455641531762003</v>
      </c>
      <c r="M1433">
        <v>36.116405044573</v>
      </c>
      <c r="N1433">
        <v>0.30351412673966399</v>
      </c>
      <c r="O1433">
        <v>44.257703081232499</v>
      </c>
      <c r="P1433">
        <v>141.00374478776899</v>
      </c>
      <c r="Q1433">
        <v>0.121547504331829</v>
      </c>
    </row>
    <row r="1434" spans="1:17" x14ac:dyDescent="0.3">
      <c r="A1434" t="s">
        <v>3035</v>
      </c>
      <c r="B1434" t="s">
        <v>3036</v>
      </c>
      <c r="C1434" t="s">
        <v>10309</v>
      </c>
      <c r="D1434" t="s">
        <v>523</v>
      </c>
      <c r="E1434">
        <v>1116.8384304000001</v>
      </c>
      <c r="F1434">
        <v>6664.35</v>
      </c>
      <c r="G1434">
        <v>113.122083798155</v>
      </c>
      <c r="H1434">
        <v>1.8774813496080001</v>
      </c>
      <c r="I1434">
        <v>5.94891580176792</v>
      </c>
      <c r="J1434">
        <v>2.4477704577717501</v>
      </c>
      <c r="K1434">
        <v>6151.6453471140603</v>
      </c>
      <c r="L1434">
        <v>5171.1423343353599</v>
      </c>
      <c r="M1434">
        <v>80.225120754624299</v>
      </c>
      <c r="N1434">
        <v>0.69683046807647397</v>
      </c>
      <c r="O1434">
        <v>4.6568682617209296</v>
      </c>
      <c r="P1434">
        <v>146.00775193798401</v>
      </c>
      <c r="Q1434">
        <v>0.19036431421740899</v>
      </c>
    </row>
    <row r="1435" spans="1:17" x14ac:dyDescent="0.3">
      <c r="A1435" t="s">
        <v>3037</v>
      </c>
      <c r="B1435" t="s">
        <v>3038</v>
      </c>
      <c r="C1435" t="s">
        <v>10309</v>
      </c>
      <c r="D1435" t="s">
        <v>222</v>
      </c>
      <c r="E1435">
        <v>1116.2712470399999</v>
      </c>
      <c r="F1435">
        <v>489.9</v>
      </c>
      <c r="G1435">
        <v>288.89930635687301</v>
      </c>
      <c r="H1435">
        <v>123.524570780989</v>
      </c>
      <c r="I1435">
        <v>189.536859748648</v>
      </c>
      <c r="J1435">
        <v>19.736392115928599</v>
      </c>
      <c r="K1435">
        <v>274.31496570262402</v>
      </c>
      <c r="L1435">
        <v>182.557410986984</v>
      </c>
      <c r="M1435">
        <v>95.669157002982999</v>
      </c>
      <c r="N1435">
        <v>1.2923728813559301</v>
      </c>
      <c r="O1435">
        <v>0.15309246785057901</v>
      </c>
      <c r="P1435">
        <v>603.37401292175105</v>
      </c>
      <c r="Q1435">
        <v>0.19484861963925701</v>
      </c>
    </row>
    <row r="1436" spans="1:17" x14ac:dyDescent="0.3">
      <c r="A1436" t="s">
        <v>3039</v>
      </c>
      <c r="B1436" t="s">
        <v>3040</v>
      </c>
      <c r="C1436" t="s">
        <v>10309</v>
      </c>
      <c r="D1436" t="s">
        <v>222</v>
      </c>
      <c r="E1436">
        <v>1113.2332226999999</v>
      </c>
      <c r="F1436">
        <v>72.180000000000007</v>
      </c>
      <c r="G1436">
        <v>26.5843912250571</v>
      </c>
      <c r="H1436">
        <v>-18.999566792283801</v>
      </c>
      <c r="I1436">
        <v>-38.836254506715299</v>
      </c>
      <c r="J1436">
        <v>3.2045376667786898</v>
      </c>
      <c r="K1436">
        <v>73.253756191029098</v>
      </c>
      <c r="L1436">
        <v>70.089325258833796</v>
      </c>
      <c r="M1436">
        <v>38.770907961511099</v>
      </c>
      <c r="N1436">
        <v>1.2743440967456201</v>
      </c>
      <c r="O1436">
        <v>79.689664727071104</v>
      </c>
      <c r="P1436">
        <v>67.276940903823899</v>
      </c>
    </row>
    <row r="1437" spans="1:17" x14ac:dyDescent="0.3">
      <c r="A1437" t="s">
        <v>3041</v>
      </c>
      <c r="B1437" t="s">
        <v>3042</v>
      </c>
      <c r="C1437" t="s">
        <v>10309</v>
      </c>
      <c r="D1437" t="s">
        <v>297</v>
      </c>
      <c r="E1437">
        <v>1104.93221342999</v>
      </c>
      <c r="F1437">
        <v>400.7</v>
      </c>
      <c r="G1437">
        <v>-43.432957333587701</v>
      </c>
      <c r="H1437">
        <v>0.90584795784850503</v>
      </c>
      <c r="I1437">
        <v>-22.493428672183899</v>
      </c>
      <c r="J1437">
        <v>-0.42832557824950102</v>
      </c>
      <c r="K1437">
        <v>399.67404761634998</v>
      </c>
      <c r="L1437">
        <v>432.54804058606101</v>
      </c>
      <c r="M1437">
        <v>58.700784113260298</v>
      </c>
      <c r="N1437">
        <v>0.83999810463625502</v>
      </c>
      <c r="O1437">
        <v>32.505615173446401</v>
      </c>
      <c r="P1437">
        <v>8.8562890518880604</v>
      </c>
      <c r="Q1437">
        <v>-0.136220330141965</v>
      </c>
    </row>
    <row r="1438" spans="1:17" x14ac:dyDescent="0.3">
      <c r="A1438" t="s">
        <v>3043</v>
      </c>
      <c r="B1438" t="s">
        <v>3044</v>
      </c>
      <c r="C1438" t="s">
        <v>10309</v>
      </c>
      <c r="D1438" t="s">
        <v>2629</v>
      </c>
      <c r="E1438">
        <v>1102.078125</v>
      </c>
      <c r="F1438">
        <v>13.83</v>
      </c>
      <c r="G1438">
        <v>14.5446144238936</v>
      </c>
      <c r="H1438">
        <v>6.2923250996080098</v>
      </c>
      <c r="I1438">
        <v>39.760345359778903</v>
      </c>
      <c r="J1438">
        <v>18.650634376939799</v>
      </c>
      <c r="K1438">
        <v>12.9526303541732</v>
      </c>
      <c r="L1438">
        <v>13.9362374377215</v>
      </c>
      <c r="M1438">
        <v>72.7581247574727</v>
      </c>
      <c r="N1438">
        <v>0.76134226258042803</v>
      </c>
      <c r="O1438">
        <v>15.4013015184381</v>
      </c>
      <c r="P1438">
        <v>81.4960629921259</v>
      </c>
    </row>
    <row r="1439" spans="1:17" x14ac:dyDescent="0.3">
      <c r="A1439" t="s">
        <v>3045</v>
      </c>
      <c r="B1439" t="s">
        <v>3046</v>
      </c>
      <c r="C1439" t="s">
        <v>10309</v>
      </c>
      <c r="D1439" t="s">
        <v>133</v>
      </c>
      <c r="E1439">
        <v>1096.9368863750001</v>
      </c>
      <c r="F1439">
        <v>537.35</v>
      </c>
      <c r="G1439">
        <v>82.530695714404004</v>
      </c>
      <c r="H1439">
        <v>-10.9182012161814</v>
      </c>
      <c r="I1439">
        <v>99.292003877246998</v>
      </c>
      <c r="J1439">
        <v>1.61167333797881</v>
      </c>
      <c r="K1439">
        <v>501.233762258458</v>
      </c>
      <c r="M1439">
        <v>67.928404353409903</v>
      </c>
      <c r="O1439">
        <v>35.842560714618003</v>
      </c>
      <c r="P1439">
        <v>123.802582257392</v>
      </c>
    </row>
    <row r="1440" spans="1:17" x14ac:dyDescent="0.3">
      <c r="A1440" t="s">
        <v>3047</v>
      </c>
      <c r="B1440" t="s">
        <v>3048</v>
      </c>
      <c r="C1440" t="s">
        <v>10309</v>
      </c>
      <c r="D1440" t="s">
        <v>581</v>
      </c>
      <c r="E1440">
        <v>1088.8342193599999</v>
      </c>
      <c r="F1440">
        <v>779.3</v>
      </c>
      <c r="G1440">
        <v>-20.496905670326601</v>
      </c>
      <c r="H1440">
        <v>4.8705563921250103</v>
      </c>
      <c r="I1440">
        <v>-3.7355975074836798</v>
      </c>
      <c r="J1440">
        <v>4.5700946649330003</v>
      </c>
      <c r="K1440">
        <v>749.27639728774295</v>
      </c>
      <c r="M1440">
        <v>71.268322000509102</v>
      </c>
      <c r="N1440">
        <v>1.0977531564523899</v>
      </c>
      <c r="O1440">
        <v>31.136917746695701</v>
      </c>
      <c r="P1440">
        <v>24.102237439286501</v>
      </c>
    </row>
    <row r="1441" spans="1:17" x14ac:dyDescent="0.3">
      <c r="A1441" t="s">
        <v>3049</v>
      </c>
      <c r="B1441" t="s">
        <v>3050</v>
      </c>
      <c r="C1441" t="s">
        <v>10309</v>
      </c>
      <c r="D1441" t="s">
        <v>51</v>
      </c>
      <c r="E1441">
        <v>1086.7258343250001</v>
      </c>
      <c r="F1441">
        <v>410.75</v>
      </c>
      <c r="G1441">
        <v>-31.411838336158901</v>
      </c>
      <c r="H1441">
        <v>-6.0590127348505902</v>
      </c>
      <c r="I1441">
        <v>19.6352841186795</v>
      </c>
      <c r="J1441">
        <v>5.1537418547612699</v>
      </c>
      <c r="K1441">
        <v>361.67262623355998</v>
      </c>
      <c r="L1441">
        <v>352.848948558193</v>
      </c>
      <c r="M1441">
        <v>72.3460897154132</v>
      </c>
      <c r="N1441">
        <v>1.78250347972186</v>
      </c>
      <c r="O1441">
        <v>15.642118076688901</v>
      </c>
      <c r="P1441">
        <v>50.127923976608102</v>
      </c>
      <c r="Q1441">
        <v>9.4694587877535E-2</v>
      </c>
    </row>
    <row r="1442" spans="1:17" x14ac:dyDescent="0.3">
      <c r="A1442" t="s">
        <v>3051</v>
      </c>
      <c r="B1442" t="s">
        <v>3052</v>
      </c>
      <c r="C1442" t="s">
        <v>10309</v>
      </c>
      <c r="D1442" t="s">
        <v>193</v>
      </c>
      <c r="E1442">
        <v>1083.173444</v>
      </c>
      <c r="F1442">
        <v>1004.65</v>
      </c>
      <c r="G1442">
        <v>-53.798060468600298</v>
      </c>
      <c r="H1442">
        <v>-5.2567116779751801</v>
      </c>
      <c r="I1442">
        <v>-29.252696226927402</v>
      </c>
      <c r="J1442">
        <v>4.9702557342656402</v>
      </c>
      <c r="K1442">
        <v>1112.4773658781801</v>
      </c>
      <c r="L1442">
        <v>1148.8857634779799</v>
      </c>
      <c r="M1442">
        <v>32.599028832512403</v>
      </c>
      <c r="N1442">
        <v>1.28503072875749</v>
      </c>
      <c r="O1442">
        <v>51.794157169163398</v>
      </c>
      <c r="P1442">
        <v>3.04102564102564</v>
      </c>
      <c r="Q1442">
        <v>8.0115399316874003E-2</v>
      </c>
    </row>
    <row r="1443" spans="1:17" x14ac:dyDescent="0.3">
      <c r="A1443" t="s">
        <v>3053</v>
      </c>
      <c r="B1443" t="s">
        <v>3054</v>
      </c>
      <c r="C1443" t="s">
        <v>10309</v>
      </c>
      <c r="D1443" t="s">
        <v>297</v>
      </c>
      <c r="E1443">
        <v>1082.142429</v>
      </c>
      <c r="F1443">
        <v>101.05</v>
      </c>
      <c r="G1443">
        <v>-20.858107532522101</v>
      </c>
      <c r="H1443">
        <v>-2.9353976726692101</v>
      </c>
      <c r="I1443">
        <v>-14.471968344573501</v>
      </c>
      <c r="J1443">
        <v>0.81513654144201897</v>
      </c>
      <c r="K1443">
        <v>94.8453967999382</v>
      </c>
      <c r="L1443">
        <v>96.704944821287498</v>
      </c>
      <c r="M1443">
        <v>63.009243949204802</v>
      </c>
      <c r="N1443">
        <v>1.07817297030892</v>
      </c>
      <c r="O1443">
        <v>31.370608609599199</v>
      </c>
      <c r="P1443">
        <v>36.2043402075751</v>
      </c>
      <c r="Q1443">
        <v>9.7073302551205998E-2</v>
      </c>
    </row>
    <row r="1444" spans="1:17" x14ac:dyDescent="0.3">
      <c r="A1444" t="s">
        <v>3055</v>
      </c>
      <c r="B1444" t="s">
        <v>3056</v>
      </c>
      <c r="C1444" t="s">
        <v>10309</v>
      </c>
      <c r="D1444" t="s">
        <v>628</v>
      </c>
      <c r="E1444">
        <v>1078.303251866</v>
      </c>
      <c r="F1444">
        <v>112.81</v>
      </c>
      <c r="G1444">
        <v>11.1938576389249</v>
      </c>
      <c r="H1444">
        <v>20.958814404705301</v>
      </c>
      <c r="I1444">
        <v>8.24374107058512</v>
      </c>
      <c r="J1444">
        <v>7.4154416804291001</v>
      </c>
      <c r="K1444">
        <v>99.968106751620795</v>
      </c>
      <c r="L1444">
        <v>86.758949882605293</v>
      </c>
      <c r="M1444">
        <v>58.036249848903303</v>
      </c>
      <c r="N1444">
        <v>0.89694373648727799</v>
      </c>
      <c r="O1444">
        <v>9.0328871553940306</v>
      </c>
      <c r="P1444">
        <v>65.531914893617</v>
      </c>
    </row>
    <row r="1445" spans="1:17" x14ac:dyDescent="0.3">
      <c r="A1445" t="s">
        <v>3057</v>
      </c>
      <c r="B1445" t="s">
        <v>3058</v>
      </c>
      <c r="C1445" t="s">
        <v>10309</v>
      </c>
      <c r="D1445" t="s">
        <v>564</v>
      </c>
      <c r="E1445">
        <v>1074.5525908100001</v>
      </c>
      <c r="F1445">
        <v>997.9</v>
      </c>
      <c r="G1445">
        <v>143.97256643013301</v>
      </c>
      <c r="H1445">
        <v>-21.136354718297898</v>
      </c>
      <c r="I1445">
        <v>-56.498261451894898</v>
      </c>
      <c r="J1445">
        <v>-0.208416177025953</v>
      </c>
      <c r="K1445">
        <v>1228.3422939366701</v>
      </c>
      <c r="L1445">
        <v>1179.6331741817601</v>
      </c>
      <c r="M1445">
        <v>36.487303134553699</v>
      </c>
      <c r="N1445">
        <v>0.93559712230215797</v>
      </c>
      <c r="O1445">
        <v>121.40495039583099</v>
      </c>
      <c r="P1445">
        <v>210.485376477909</v>
      </c>
      <c r="Q1445">
        <v>0.21787684472389601</v>
      </c>
    </row>
    <row r="1446" spans="1:17" x14ac:dyDescent="0.3">
      <c r="A1446" t="s">
        <v>3059</v>
      </c>
      <c r="B1446" t="s">
        <v>3060</v>
      </c>
      <c r="C1446" t="s">
        <v>10309</v>
      </c>
      <c r="D1446" t="s">
        <v>51</v>
      </c>
      <c r="E1446">
        <v>1062.12384</v>
      </c>
      <c r="F1446">
        <v>211.95</v>
      </c>
      <c r="G1446">
        <v>28.707909620974299</v>
      </c>
      <c r="H1446">
        <v>-5.4306941014513601</v>
      </c>
      <c r="I1446">
        <v>-15.2944190690807</v>
      </c>
      <c r="J1446">
        <v>5.0741695876037696</v>
      </c>
      <c r="K1446">
        <v>224.18040932565</v>
      </c>
      <c r="L1446">
        <v>203.96428571857601</v>
      </c>
      <c r="M1446">
        <v>44.014920243749501</v>
      </c>
      <c r="N1446">
        <v>1.59236963643884</v>
      </c>
      <c r="O1446">
        <v>25.029488086812901</v>
      </c>
      <c r="P1446">
        <v>70.240963855421597</v>
      </c>
      <c r="Q1446">
        <v>5.5111691541660998E-2</v>
      </c>
    </row>
    <row r="1447" spans="1:17" x14ac:dyDescent="0.3">
      <c r="A1447" t="s">
        <v>3061</v>
      </c>
      <c r="B1447" t="s">
        <v>3062</v>
      </c>
      <c r="C1447" t="s">
        <v>10309</v>
      </c>
      <c r="D1447" t="s">
        <v>294</v>
      </c>
      <c r="E1447">
        <v>1057.8</v>
      </c>
      <c r="F1447">
        <v>516</v>
      </c>
      <c r="G1447">
        <v>-59.518914840638999</v>
      </c>
      <c r="H1447">
        <v>2.0811697211219502</v>
      </c>
      <c r="I1447">
        <v>-28.6470610099448</v>
      </c>
      <c r="J1447">
        <v>-2.9316913433169001</v>
      </c>
      <c r="K1447">
        <v>520.35072179212</v>
      </c>
      <c r="L1447">
        <v>521.52418699856105</v>
      </c>
      <c r="M1447">
        <v>45.9585726690961</v>
      </c>
      <c r="N1447">
        <v>1.0902934537246001</v>
      </c>
      <c r="O1447">
        <v>55.029069767441797</v>
      </c>
      <c r="P1447">
        <v>12.149532710280299</v>
      </c>
      <c r="Q1447">
        <v>0.13576903460068501</v>
      </c>
    </row>
    <row r="1448" spans="1:17" x14ac:dyDescent="0.3">
      <c r="A1448" t="s">
        <v>3063</v>
      </c>
      <c r="B1448" t="s">
        <v>3064</v>
      </c>
      <c r="C1448" t="s">
        <v>10309</v>
      </c>
      <c r="D1448" t="s">
        <v>628</v>
      </c>
      <c r="E1448">
        <v>1055.7842468599999</v>
      </c>
      <c r="F1448">
        <v>224.15</v>
      </c>
      <c r="G1448">
        <v>-18.0510033683051</v>
      </c>
      <c r="H1448">
        <v>-11.627662447091801</v>
      </c>
      <c r="I1448">
        <v>-3.2606160987953898</v>
      </c>
      <c r="J1448">
        <v>3.3382850347397599</v>
      </c>
      <c r="K1448">
        <v>221.47036635865001</v>
      </c>
      <c r="L1448">
        <v>205.618112010711</v>
      </c>
      <c r="M1448">
        <v>44.597300698521302</v>
      </c>
      <c r="N1448">
        <v>0.51353822321037301</v>
      </c>
      <c r="O1448">
        <v>20.455052420254201</v>
      </c>
      <c r="P1448">
        <v>40.930524992140803</v>
      </c>
      <c r="Q1448">
        <v>1.2676960817088001E-2</v>
      </c>
    </row>
    <row r="1449" spans="1:17" x14ac:dyDescent="0.3">
      <c r="A1449" t="s">
        <v>3065</v>
      </c>
      <c r="B1449" t="s">
        <v>3066</v>
      </c>
      <c r="C1449" t="s">
        <v>10309</v>
      </c>
      <c r="D1449" t="s">
        <v>2570</v>
      </c>
      <c r="E1449">
        <v>1049.3821499999999</v>
      </c>
      <c r="F1449">
        <v>26.57</v>
      </c>
      <c r="G1449">
        <v>106.289177544138</v>
      </c>
      <c r="H1449">
        <v>-9.5534138432182996</v>
      </c>
      <c r="I1449">
        <v>56.682870231069401</v>
      </c>
      <c r="J1449">
        <v>8.2437756107060896</v>
      </c>
      <c r="K1449">
        <v>25.6721668937648</v>
      </c>
      <c r="L1449">
        <v>20.473865345400799</v>
      </c>
      <c r="M1449">
        <v>65.279929772692995</v>
      </c>
      <c r="N1449">
        <v>0.88139898821208196</v>
      </c>
      <c r="O1449">
        <v>29.218416760757702</v>
      </c>
      <c r="P1449">
        <v>231.29675810473799</v>
      </c>
      <c r="Q1449">
        <v>0.25509195061282702</v>
      </c>
    </row>
    <row r="1450" spans="1:17" x14ac:dyDescent="0.3">
      <c r="A1450" t="s">
        <v>3067</v>
      </c>
      <c r="B1450" t="s">
        <v>3068</v>
      </c>
      <c r="C1450" t="s">
        <v>10309</v>
      </c>
      <c r="D1450" t="s">
        <v>1450</v>
      </c>
      <c r="E1450">
        <v>1048.2722524000001</v>
      </c>
      <c r="F1450">
        <v>38.200000000000003</v>
      </c>
      <c r="G1450">
        <v>1.58830638333499</v>
      </c>
      <c r="H1450">
        <v>10.1329380166923</v>
      </c>
      <c r="I1450">
        <v>-10.189419831731399</v>
      </c>
      <c r="J1450">
        <v>9.1059860930365701</v>
      </c>
      <c r="K1450">
        <v>35.826171977598001</v>
      </c>
      <c r="L1450">
        <v>33.934774781130201</v>
      </c>
      <c r="M1450">
        <v>53.333416449053203</v>
      </c>
      <c r="N1450">
        <v>1.2474700323516099</v>
      </c>
      <c r="O1450">
        <v>18.979057591623</v>
      </c>
      <c r="P1450">
        <v>41.429100333209902</v>
      </c>
      <c r="Q1450">
        <v>4.6101839946257002E-2</v>
      </c>
    </row>
    <row r="1451" spans="1:17" x14ac:dyDescent="0.3">
      <c r="A1451" t="s">
        <v>3069</v>
      </c>
      <c r="B1451" t="s">
        <v>3070</v>
      </c>
      <c r="C1451" t="s">
        <v>10309</v>
      </c>
      <c r="D1451" t="s">
        <v>253</v>
      </c>
      <c r="E1451">
        <v>1041.8720000000001</v>
      </c>
      <c r="F1451">
        <v>2003.6</v>
      </c>
      <c r="G1451">
        <v>55.084052595703902</v>
      </c>
      <c r="H1451">
        <v>14.586107187457401</v>
      </c>
      <c r="I1451">
        <v>51.89553288282</v>
      </c>
      <c r="J1451">
        <v>-3.1920221535215498</v>
      </c>
      <c r="K1451">
        <v>1792.72156454174</v>
      </c>
      <c r="L1451">
        <v>1445.1010672678001</v>
      </c>
      <c r="M1451">
        <v>55.210697433594802</v>
      </c>
      <c r="N1451">
        <v>0.51907332907257198</v>
      </c>
      <c r="O1451">
        <v>13.8450788580555</v>
      </c>
      <c r="P1451">
        <v>99.551815148647904</v>
      </c>
      <c r="Q1451">
        <v>6.1651338605245999E-2</v>
      </c>
    </row>
    <row r="1452" spans="1:17" x14ac:dyDescent="0.3">
      <c r="A1452" t="s">
        <v>3071</v>
      </c>
      <c r="B1452" t="s">
        <v>3072</v>
      </c>
      <c r="C1452" t="s">
        <v>10309</v>
      </c>
      <c r="D1452" t="s">
        <v>412</v>
      </c>
      <c r="E1452">
        <v>1039.7261925</v>
      </c>
      <c r="F1452">
        <v>326.85000000000002</v>
      </c>
      <c r="G1452">
        <v>-15.355325954141</v>
      </c>
      <c r="H1452">
        <v>3.0980575836844402</v>
      </c>
      <c r="I1452">
        <v>-25.897334198231999</v>
      </c>
      <c r="J1452">
        <v>3.14289087305922</v>
      </c>
      <c r="K1452">
        <v>319.88785401153399</v>
      </c>
      <c r="L1452">
        <v>330.64958671687702</v>
      </c>
      <c r="M1452">
        <v>67.674986787765206</v>
      </c>
      <c r="N1452">
        <v>0.67726625085028302</v>
      </c>
      <c r="O1452">
        <v>55.040538473305702</v>
      </c>
      <c r="P1452">
        <v>22.829763246899599</v>
      </c>
      <c r="Q1452">
        <v>8.729726359892E-3</v>
      </c>
    </row>
    <row r="1453" spans="1:17" x14ac:dyDescent="0.3">
      <c r="A1453" t="s">
        <v>3073</v>
      </c>
      <c r="B1453" t="s">
        <v>3074</v>
      </c>
      <c r="C1453" t="s">
        <v>10309</v>
      </c>
      <c r="D1453" t="s">
        <v>222</v>
      </c>
      <c r="E1453">
        <v>1035.5202764999999</v>
      </c>
      <c r="F1453">
        <v>1004.55</v>
      </c>
      <c r="G1453">
        <v>92.476113115800302</v>
      </c>
      <c r="H1453">
        <v>63.170047042656499</v>
      </c>
      <c r="I1453">
        <v>79.754565993706393</v>
      </c>
      <c r="J1453">
        <v>17.238415209246199</v>
      </c>
      <c r="K1453">
        <v>724.54003731611795</v>
      </c>
      <c r="L1453">
        <v>568.08443860209297</v>
      </c>
      <c r="M1453">
        <v>90.730320437081105</v>
      </c>
      <c r="N1453">
        <v>0.78661324534527399</v>
      </c>
      <c r="O1453">
        <v>2.92668358966703</v>
      </c>
      <c r="P1453">
        <v>199.94326890538801</v>
      </c>
      <c r="Q1453">
        <v>0.26327267164200502</v>
      </c>
    </row>
    <row r="1454" spans="1:17" x14ac:dyDescent="0.3">
      <c r="A1454" t="s">
        <v>3075</v>
      </c>
      <c r="B1454" t="s">
        <v>3076</v>
      </c>
      <c r="C1454" t="s">
        <v>10309</v>
      </c>
      <c r="D1454" t="s">
        <v>80</v>
      </c>
      <c r="E1454">
        <v>1034.8810024100001</v>
      </c>
      <c r="F1454">
        <v>228.79</v>
      </c>
      <c r="G1454">
        <v>-31.772788493494101</v>
      </c>
      <c r="H1454">
        <v>-1.4790056626227801</v>
      </c>
      <c r="I1454">
        <v>-18.104024382917601</v>
      </c>
      <c r="J1454">
        <v>2.1623549154420498</v>
      </c>
      <c r="K1454">
        <v>228.92398592854099</v>
      </c>
      <c r="L1454">
        <v>220.81437298703801</v>
      </c>
      <c r="M1454">
        <v>52.2803231710934</v>
      </c>
      <c r="N1454">
        <v>0.34989184013895402</v>
      </c>
      <c r="O1454">
        <v>13.6413304777306</v>
      </c>
      <c r="P1454">
        <v>27.105555555555501</v>
      </c>
      <c r="Q1454">
        <v>-3.8092146472082998E-2</v>
      </c>
    </row>
    <row r="1455" spans="1:17" x14ac:dyDescent="0.3">
      <c r="A1455" t="s">
        <v>3077</v>
      </c>
      <c r="B1455" t="s">
        <v>3078</v>
      </c>
      <c r="C1455" t="s">
        <v>10309</v>
      </c>
      <c r="D1455" t="s">
        <v>683</v>
      </c>
      <c r="E1455">
        <v>1030.584983214</v>
      </c>
      <c r="F1455">
        <v>48.57</v>
      </c>
      <c r="G1455">
        <v>-29.155429925841901</v>
      </c>
      <c r="H1455">
        <v>-8.2250588507772502</v>
      </c>
      <c r="I1455">
        <v>-21.502197534707001</v>
      </c>
      <c r="J1455">
        <v>1.40498494005536</v>
      </c>
      <c r="K1455">
        <v>51.318031101446103</v>
      </c>
      <c r="L1455">
        <v>49.4701973352499</v>
      </c>
      <c r="M1455">
        <v>41.768420232636601</v>
      </c>
      <c r="N1455">
        <v>0.26442226529151802</v>
      </c>
      <c r="O1455">
        <v>28.062590076178701</v>
      </c>
      <c r="P1455">
        <v>20.820895522388</v>
      </c>
      <c r="Q1455">
        <v>4.2061095267284999E-2</v>
      </c>
    </row>
    <row r="1456" spans="1:17" x14ac:dyDescent="0.3">
      <c r="A1456" t="s">
        <v>3079</v>
      </c>
      <c r="B1456" t="s">
        <v>3080</v>
      </c>
      <c r="C1456" t="s">
        <v>10309</v>
      </c>
      <c r="D1456" t="s">
        <v>168</v>
      </c>
      <c r="E1456">
        <v>1029.5679048899999</v>
      </c>
      <c r="F1456">
        <v>405.3</v>
      </c>
      <c r="G1456">
        <v>69.590951734865897</v>
      </c>
      <c r="H1456">
        <v>32.2115797579931</v>
      </c>
      <c r="I1456">
        <v>36.224433757569003</v>
      </c>
      <c r="J1456">
        <v>7.2257768394817798</v>
      </c>
      <c r="K1456">
        <v>330.20775707481499</v>
      </c>
      <c r="L1456">
        <v>274.170209604185</v>
      </c>
      <c r="M1456">
        <v>76.090905408219001</v>
      </c>
      <c r="N1456">
        <v>1.77389042915049</v>
      </c>
      <c r="O1456">
        <v>12.9780409573155</v>
      </c>
      <c r="P1456">
        <v>121.960569550931</v>
      </c>
      <c r="Q1456">
        <v>9.3761237698108998E-2</v>
      </c>
    </row>
    <row r="1457" spans="1:17" x14ac:dyDescent="0.3">
      <c r="A1457" t="s">
        <v>3081</v>
      </c>
      <c r="B1457" t="s">
        <v>3082</v>
      </c>
      <c r="C1457" t="s">
        <v>10309</v>
      </c>
      <c r="D1457" t="s">
        <v>51</v>
      </c>
      <c r="E1457">
        <v>1028.9320878200001</v>
      </c>
      <c r="F1457">
        <v>800.9</v>
      </c>
      <c r="G1457">
        <v>52.826739622961398</v>
      </c>
      <c r="H1457">
        <v>-10.5113700505074</v>
      </c>
      <c r="I1457">
        <v>1.4060072338102101</v>
      </c>
      <c r="J1457">
        <v>0.32230910743811703</v>
      </c>
      <c r="K1457">
        <v>782.41738480259903</v>
      </c>
      <c r="L1457">
        <v>683.98647252209901</v>
      </c>
      <c r="M1457">
        <v>59.030478278835602</v>
      </c>
      <c r="N1457">
        <v>1.59915538986996</v>
      </c>
      <c r="O1457">
        <v>18.6227993507304</v>
      </c>
      <c r="P1457">
        <v>85.393518518518505</v>
      </c>
      <c r="Q1457">
        <v>9.4632062421037999E-2</v>
      </c>
    </row>
    <row r="1458" spans="1:17" x14ac:dyDescent="0.3">
      <c r="A1458" t="s">
        <v>3083</v>
      </c>
      <c r="B1458" t="s">
        <v>3084</v>
      </c>
      <c r="C1458" t="s">
        <v>10309</v>
      </c>
      <c r="D1458" t="s">
        <v>297</v>
      </c>
      <c r="E1458">
        <v>1027.2287127449999</v>
      </c>
      <c r="F1458">
        <v>598.45000000000005</v>
      </c>
      <c r="G1458">
        <v>-25.185370221902001</v>
      </c>
      <c r="H1458">
        <v>-10.117184102845901</v>
      </c>
      <c r="I1458">
        <v>-4.7013682377033597</v>
      </c>
      <c r="J1458">
        <v>3.2595265814215999</v>
      </c>
      <c r="K1458">
        <v>578.66819151509196</v>
      </c>
      <c r="L1458">
        <v>565.55335057845696</v>
      </c>
      <c r="M1458">
        <v>62.628220039999199</v>
      </c>
      <c r="N1458">
        <v>0.52702513213073898</v>
      </c>
      <c r="O1458">
        <v>13.5433202439635</v>
      </c>
      <c r="P1458">
        <v>35.7029478458049</v>
      </c>
      <c r="Q1458">
        <v>6.3913783655800999E-2</v>
      </c>
    </row>
    <row r="1459" spans="1:17" x14ac:dyDescent="0.3">
      <c r="A1459" t="s">
        <v>3085</v>
      </c>
      <c r="B1459" t="s">
        <v>3086</v>
      </c>
      <c r="C1459" t="s">
        <v>10309</v>
      </c>
      <c r="D1459" t="s">
        <v>304</v>
      </c>
      <c r="E1459">
        <v>1025.4335000000001</v>
      </c>
      <c r="F1459">
        <v>7887.95</v>
      </c>
      <c r="G1459">
        <v>24.1691954899532</v>
      </c>
      <c r="H1459">
        <v>-4.9239471619191804</v>
      </c>
      <c r="I1459">
        <v>-28.852285919866802</v>
      </c>
      <c r="J1459">
        <v>-4.8384766264614401</v>
      </c>
      <c r="K1459">
        <v>8203.5284882772103</v>
      </c>
      <c r="L1459">
        <v>8044.7775289646097</v>
      </c>
      <c r="M1459">
        <v>49.943749517026099</v>
      </c>
      <c r="N1459">
        <v>0.712981547426351</v>
      </c>
      <c r="O1459">
        <v>27.4222072908677</v>
      </c>
      <c r="P1459">
        <v>54.664169959117999</v>
      </c>
      <c r="Q1459">
        <v>0.19619616449244001</v>
      </c>
    </row>
    <row r="1460" spans="1:17" x14ac:dyDescent="0.3">
      <c r="A1460" t="s">
        <v>3087</v>
      </c>
      <c r="B1460" t="s">
        <v>3088</v>
      </c>
      <c r="C1460" t="s">
        <v>10309</v>
      </c>
      <c r="D1460" t="s">
        <v>3089</v>
      </c>
      <c r="E1460">
        <v>1023.722162125</v>
      </c>
      <c r="F1460">
        <v>214.75</v>
      </c>
      <c r="G1460">
        <v>17.371213704723399</v>
      </c>
      <c r="H1460">
        <v>-10.9635543306669</v>
      </c>
      <c r="I1460">
        <v>-51.026716058428399</v>
      </c>
      <c r="J1460">
        <v>1.5550402610835199</v>
      </c>
      <c r="K1460">
        <v>230.11424633073301</v>
      </c>
      <c r="L1460">
        <v>229.78972561941401</v>
      </c>
      <c r="M1460">
        <v>45.532022600871798</v>
      </c>
      <c r="N1460">
        <v>0.55176036378570703</v>
      </c>
      <c r="O1460">
        <v>67.077997671711302</v>
      </c>
      <c r="P1460">
        <v>51.927838698266697</v>
      </c>
      <c r="Q1460">
        <v>-1.1522668832124E-2</v>
      </c>
    </row>
    <row r="1461" spans="1:17" x14ac:dyDescent="0.3">
      <c r="A1461" t="s">
        <v>3090</v>
      </c>
      <c r="B1461" t="s">
        <v>3091</v>
      </c>
      <c r="C1461" t="s">
        <v>10309</v>
      </c>
      <c r="D1461" t="s">
        <v>523</v>
      </c>
      <c r="E1461">
        <v>1023.4247800000001</v>
      </c>
      <c r="F1461">
        <v>1273.55</v>
      </c>
      <c r="G1461">
        <v>75.294902493168706</v>
      </c>
      <c r="H1461">
        <v>6.3006584329413302</v>
      </c>
      <c r="I1461">
        <v>-33.932734154741603</v>
      </c>
      <c r="J1461">
        <v>0.92519245233775405</v>
      </c>
      <c r="K1461">
        <v>1225.5780445908899</v>
      </c>
      <c r="L1461">
        <v>1147.77093843642</v>
      </c>
      <c r="M1461">
        <v>62.210133196786103</v>
      </c>
      <c r="N1461">
        <v>1.9610692092900299</v>
      </c>
      <c r="O1461">
        <v>27.187782183659799</v>
      </c>
      <c r="P1461">
        <v>122.260034904013</v>
      </c>
      <c r="Q1461">
        <v>0.17655404896247601</v>
      </c>
    </row>
    <row r="1462" spans="1:17" x14ac:dyDescent="0.3">
      <c r="A1462" t="s">
        <v>3092</v>
      </c>
      <c r="B1462" t="s">
        <v>3093</v>
      </c>
      <c r="C1462" t="s">
        <v>10309</v>
      </c>
      <c r="D1462" t="s">
        <v>265</v>
      </c>
      <c r="E1462">
        <v>1015.215415</v>
      </c>
      <c r="F1462">
        <v>672.5</v>
      </c>
      <c r="G1462">
        <v>414.05519508332401</v>
      </c>
      <c r="H1462">
        <v>0.24810256037834499</v>
      </c>
      <c r="I1462">
        <v>92.663069594976804</v>
      </c>
      <c r="J1462">
        <v>-9.2724621343919402</v>
      </c>
      <c r="K1462">
        <v>700.24212081285702</v>
      </c>
      <c r="L1462">
        <v>497.31203324132298</v>
      </c>
      <c r="M1462">
        <v>29.659006910233401</v>
      </c>
      <c r="N1462">
        <v>1.8877512239907099</v>
      </c>
      <c r="O1462">
        <v>21.412639405204398</v>
      </c>
      <c r="P1462">
        <v>448.53181076672098</v>
      </c>
      <c r="Q1462">
        <v>0.23611049658757699</v>
      </c>
    </row>
    <row r="1463" spans="1:17" x14ac:dyDescent="0.3">
      <c r="A1463" t="s">
        <v>3094</v>
      </c>
      <c r="B1463" t="s">
        <v>3095</v>
      </c>
      <c r="C1463" t="s">
        <v>10309</v>
      </c>
      <c r="D1463" t="s">
        <v>24</v>
      </c>
      <c r="E1463">
        <v>1013.566408504</v>
      </c>
      <c r="F1463">
        <v>40.06</v>
      </c>
      <c r="G1463">
        <v>39.210893503903797</v>
      </c>
      <c r="H1463">
        <v>-4.04902105423814</v>
      </c>
      <c r="I1463">
        <v>-31.218723370857202</v>
      </c>
      <c r="J1463">
        <v>-2.9619170758671798</v>
      </c>
      <c r="K1463">
        <v>41.847870466854303</v>
      </c>
      <c r="L1463">
        <v>39.154656931368997</v>
      </c>
      <c r="M1463">
        <v>38.419472794648897</v>
      </c>
      <c r="N1463">
        <v>0.96025880715414402</v>
      </c>
      <c r="O1463">
        <v>47.279081377932997</v>
      </c>
      <c r="P1463">
        <v>79.239373601789694</v>
      </c>
      <c r="Q1463">
        <v>9.3907271423758001E-2</v>
      </c>
    </row>
    <row r="1464" spans="1:17" x14ac:dyDescent="0.3">
      <c r="A1464" t="s">
        <v>3096</v>
      </c>
      <c r="B1464" t="s">
        <v>3097</v>
      </c>
      <c r="C1464" t="s">
        <v>10309</v>
      </c>
      <c r="D1464" t="s">
        <v>297</v>
      </c>
      <c r="E1464">
        <v>1012.33839447</v>
      </c>
      <c r="F1464">
        <v>80.38</v>
      </c>
      <c r="G1464">
        <v>-22.716710315771898</v>
      </c>
      <c r="H1464">
        <v>3.7462921168784802</v>
      </c>
      <c r="I1464">
        <v>-13.0822098201226</v>
      </c>
      <c r="J1464">
        <v>2.6445806271498902</v>
      </c>
      <c r="K1464">
        <v>78.323729699343005</v>
      </c>
      <c r="L1464">
        <v>78.233622754947802</v>
      </c>
      <c r="M1464">
        <v>56.733785981990003</v>
      </c>
      <c r="N1464">
        <v>0.76297076235027295</v>
      </c>
      <c r="O1464">
        <v>25.590943020651899</v>
      </c>
      <c r="P1464">
        <v>22.158054711246098</v>
      </c>
      <c r="Q1464">
        <v>-5.7478495727557997E-2</v>
      </c>
    </row>
    <row r="1465" spans="1:17" x14ac:dyDescent="0.3">
      <c r="A1465" t="s">
        <v>3098</v>
      </c>
      <c r="B1465" t="s">
        <v>3099</v>
      </c>
      <c r="C1465" t="s">
        <v>10309</v>
      </c>
      <c r="D1465" t="s">
        <v>940</v>
      </c>
      <c r="E1465">
        <v>1011.456518875</v>
      </c>
      <c r="F1465">
        <v>716.65</v>
      </c>
      <c r="G1465">
        <v>-9.5753537704710308</v>
      </c>
      <c r="H1465">
        <v>-6.5358343235844698</v>
      </c>
      <c r="I1465">
        <v>-19.1074128558094</v>
      </c>
      <c r="J1465">
        <v>1.29409492321369</v>
      </c>
      <c r="K1465">
        <v>725.919377966242</v>
      </c>
      <c r="L1465">
        <v>717.147909459782</v>
      </c>
      <c r="M1465">
        <v>60.577424197053297</v>
      </c>
      <c r="N1465">
        <v>0.44431681449358101</v>
      </c>
      <c r="O1465">
        <v>27.6773878462289</v>
      </c>
      <c r="P1465">
        <v>42.616915422885498</v>
      </c>
      <c r="Q1465">
        <v>0.10345946096478099</v>
      </c>
    </row>
    <row r="1466" spans="1:17" x14ac:dyDescent="0.3">
      <c r="A1466" t="s">
        <v>3100</v>
      </c>
      <c r="B1466" t="s">
        <v>3101</v>
      </c>
      <c r="C1466" t="s">
        <v>10309</v>
      </c>
      <c r="D1466" t="s">
        <v>2193</v>
      </c>
      <c r="E1466">
        <v>1008.64015505</v>
      </c>
      <c r="F1466">
        <v>992.75</v>
      </c>
      <c r="G1466">
        <v>358.13908681071098</v>
      </c>
      <c r="H1466">
        <v>-19.889126513295199</v>
      </c>
      <c r="I1466">
        <v>23.057014194172101</v>
      </c>
      <c r="J1466">
        <v>-1.2657164070137401</v>
      </c>
      <c r="K1466">
        <v>1070.66222129465</v>
      </c>
      <c r="L1466">
        <v>771.68375053866305</v>
      </c>
      <c r="M1466">
        <v>36.708304154541104</v>
      </c>
      <c r="N1466">
        <v>0.63990948946400705</v>
      </c>
      <c r="O1466">
        <v>41.022412490556498</v>
      </c>
      <c r="P1466">
        <v>412.25490196078403</v>
      </c>
    </row>
    <row r="1467" spans="1:17" x14ac:dyDescent="0.3">
      <c r="A1467" t="s">
        <v>3102</v>
      </c>
      <c r="B1467" t="s">
        <v>3103</v>
      </c>
      <c r="C1467" t="s">
        <v>10309</v>
      </c>
      <c r="D1467" t="s">
        <v>931</v>
      </c>
      <c r="E1467">
        <v>1007.699</v>
      </c>
      <c r="F1467">
        <v>2190.65</v>
      </c>
      <c r="G1467">
        <v>161.35567810147501</v>
      </c>
      <c r="H1467">
        <v>4.8245294777513203</v>
      </c>
      <c r="I1467">
        <v>92.396358650536897</v>
      </c>
      <c r="J1467">
        <v>11.041443650785</v>
      </c>
      <c r="K1467">
        <v>1861.5107421503601</v>
      </c>
      <c r="L1467">
        <v>1364.0557003336201</v>
      </c>
      <c r="M1467">
        <v>77.562946582485793</v>
      </c>
      <c r="N1467">
        <v>0.84560749620976805</v>
      </c>
      <c r="O1467">
        <v>5.4344600917535599</v>
      </c>
      <c r="P1467">
        <v>223.486414648552</v>
      </c>
      <c r="Q1467">
        <v>0.18681612250239599</v>
      </c>
    </row>
    <row r="1468" spans="1:17" x14ac:dyDescent="0.3">
      <c r="A1468" t="s">
        <v>3104</v>
      </c>
      <c r="B1468" t="s">
        <v>3105</v>
      </c>
      <c r="C1468" t="s">
        <v>10309</v>
      </c>
      <c r="D1468" t="s">
        <v>564</v>
      </c>
      <c r="E1468">
        <v>1006.97797049</v>
      </c>
      <c r="F1468">
        <v>274.89999999999998</v>
      </c>
      <c r="G1468">
        <v>-27.625333810889099</v>
      </c>
      <c r="H1468">
        <v>1.5676379551256401</v>
      </c>
      <c r="I1468">
        <v>-7.7114825025049303</v>
      </c>
      <c r="J1468">
        <v>3.7754638853309999</v>
      </c>
      <c r="K1468">
        <v>261.31875864672298</v>
      </c>
      <c r="L1468">
        <v>263.86808161854401</v>
      </c>
      <c r="M1468">
        <v>65.243401642753795</v>
      </c>
      <c r="N1468">
        <v>1.3579398744639899</v>
      </c>
      <c r="O1468">
        <v>16.205893052018901</v>
      </c>
      <c r="P1468">
        <v>21.906873614190602</v>
      </c>
      <c r="Q1468">
        <v>-9.0477549864653006E-2</v>
      </c>
    </row>
    <row r="1469" spans="1:17" x14ac:dyDescent="0.3">
      <c r="A1469" t="s">
        <v>3106</v>
      </c>
      <c r="B1469" t="s">
        <v>3107</v>
      </c>
      <c r="C1469" t="s">
        <v>10309</v>
      </c>
      <c r="D1469" t="s">
        <v>523</v>
      </c>
      <c r="E1469">
        <v>1005.706064352</v>
      </c>
      <c r="F1469">
        <v>86.02</v>
      </c>
      <c r="G1469">
        <v>83.883549081466995</v>
      </c>
      <c r="H1469">
        <v>-8.44513487904727</v>
      </c>
      <c r="I1469">
        <v>-10.802525933432999</v>
      </c>
      <c r="J1469">
        <v>-6.4154706891652102</v>
      </c>
      <c r="K1469">
        <v>88.488972948210105</v>
      </c>
      <c r="L1469">
        <v>74.684552022420306</v>
      </c>
      <c r="M1469">
        <v>31.825988732770501</v>
      </c>
      <c r="N1469">
        <v>0.31885392522716799</v>
      </c>
      <c r="O1469">
        <v>25.087189025807898</v>
      </c>
      <c r="P1469">
        <v>134.775143241667</v>
      </c>
      <c r="Q1469">
        <v>8.5844450677173001E-2</v>
      </c>
    </row>
    <row r="1470" spans="1:17" x14ac:dyDescent="0.3">
      <c r="A1470" t="s">
        <v>3108</v>
      </c>
      <c r="B1470" t="s">
        <v>3109</v>
      </c>
      <c r="C1470" t="s">
        <v>10309</v>
      </c>
      <c r="D1470" t="s">
        <v>121</v>
      </c>
      <c r="E1470">
        <v>1004.104391032</v>
      </c>
      <c r="F1470">
        <v>137.56</v>
      </c>
      <c r="G1470">
        <v>-52.689402103155203</v>
      </c>
      <c r="H1470">
        <v>-7.8751822006309098</v>
      </c>
      <c r="I1470">
        <v>-21.5945682407852</v>
      </c>
      <c r="J1470">
        <v>4.9474760468930699</v>
      </c>
      <c r="K1470">
        <v>146.55155101986401</v>
      </c>
      <c r="L1470">
        <v>152.14525689068901</v>
      </c>
      <c r="M1470">
        <v>41.081074912736199</v>
      </c>
      <c r="N1470">
        <v>1.1065992961883</v>
      </c>
      <c r="O1470">
        <v>61.529514393719097</v>
      </c>
      <c r="P1470">
        <v>8.9152810768012607</v>
      </c>
      <c r="Q1470">
        <v>4.3611329825139003E-2</v>
      </c>
    </row>
    <row r="1471" spans="1:17" x14ac:dyDescent="0.3">
      <c r="A1471" t="s">
        <v>3110</v>
      </c>
      <c r="B1471" t="s">
        <v>3111</v>
      </c>
      <c r="C1471" t="s">
        <v>10309</v>
      </c>
      <c r="D1471" t="s">
        <v>628</v>
      </c>
      <c r="E1471">
        <v>1003.5638750000001</v>
      </c>
      <c r="F1471">
        <v>1752.95</v>
      </c>
      <c r="G1471">
        <v>-12.4506265597962</v>
      </c>
      <c r="H1471">
        <v>-5.6985468935191301</v>
      </c>
      <c r="I1471">
        <v>-11.9119877092816</v>
      </c>
      <c r="J1471">
        <v>4.4272177375568296</v>
      </c>
      <c r="K1471">
        <v>1741.76819247102</v>
      </c>
      <c r="L1471">
        <v>1654.2560790533801</v>
      </c>
      <c r="M1471">
        <v>48.164418664670599</v>
      </c>
      <c r="N1471">
        <v>1.78170265422006</v>
      </c>
      <c r="O1471">
        <v>25.368664251689999</v>
      </c>
      <c r="P1471">
        <v>26.507415292461999</v>
      </c>
      <c r="Q1471">
        <v>5.5922556068320004E-3</v>
      </c>
    </row>
    <row r="1472" spans="1:17" x14ac:dyDescent="0.3">
      <c r="A1472" t="s">
        <v>3112</v>
      </c>
      <c r="B1472" t="s">
        <v>3113</v>
      </c>
      <c r="C1472" t="s">
        <v>10309</v>
      </c>
      <c r="D1472" t="s">
        <v>3114</v>
      </c>
      <c r="E1472">
        <v>1001.987573224</v>
      </c>
      <c r="F1472">
        <v>28.72</v>
      </c>
      <c r="G1472">
        <v>-55.702513328816998</v>
      </c>
      <c r="H1472">
        <v>-4.9076749003919904</v>
      </c>
      <c r="I1472">
        <v>-49.376624663864</v>
      </c>
      <c r="J1472">
        <v>-0.51376711304303202</v>
      </c>
      <c r="K1472">
        <v>29.713010767594401</v>
      </c>
      <c r="L1472">
        <v>33.027710867018698</v>
      </c>
      <c r="M1472">
        <v>51.458297362226098</v>
      </c>
      <c r="N1472">
        <v>0.375592020375217</v>
      </c>
      <c r="O1472">
        <v>81.058495821727007</v>
      </c>
      <c r="P1472">
        <v>10.4615384615384</v>
      </c>
      <c r="Q1472">
        <v>0.14071400210825499</v>
      </c>
    </row>
    <row r="1473" spans="1:17" x14ac:dyDescent="0.3">
      <c r="A1473" t="s">
        <v>3115</v>
      </c>
      <c r="B1473" t="s">
        <v>3116</v>
      </c>
      <c r="C1473" t="s">
        <v>10309</v>
      </c>
      <c r="D1473" t="s">
        <v>473</v>
      </c>
      <c r="E1473">
        <v>1000.0887269999999</v>
      </c>
      <c r="F1473">
        <v>1.2</v>
      </c>
      <c r="G1473">
        <v>-82.870285553563306</v>
      </c>
      <c r="H1473">
        <v>-4.2298801071301204</v>
      </c>
      <c r="I1473">
        <v>-77.215040291422</v>
      </c>
      <c r="J1473">
        <v>-9.8114631362525504</v>
      </c>
      <c r="K1473">
        <v>1.5754852483182</v>
      </c>
      <c r="L1473">
        <v>2.2687869291350902</v>
      </c>
      <c r="M1473">
        <v>31.309134647074501</v>
      </c>
      <c r="N1473">
        <v>1.33015691188144</v>
      </c>
      <c r="O1473">
        <v>258.33333333333297</v>
      </c>
      <c r="P1473">
        <v>0</v>
      </c>
    </row>
    <row r="1474" spans="1:17" x14ac:dyDescent="0.3">
      <c r="A1474" t="s">
        <v>3117</v>
      </c>
      <c r="B1474" t="s">
        <v>3118</v>
      </c>
      <c r="C1474" t="s">
        <v>10309</v>
      </c>
      <c r="D1474" t="s">
        <v>46</v>
      </c>
      <c r="E1474">
        <v>999.91631859999995</v>
      </c>
      <c r="F1474">
        <v>414.25</v>
      </c>
      <c r="G1474">
        <v>37.893908246212298</v>
      </c>
      <c r="H1474">
        <v>63.388478945761797</v>
      </c>
      <c r="I1474">
        <v>54.655216409055299</v>
      </c>
      <c r="J1474">
        <v>31.545858944039399</v>
      </c>
      <c r="O1474">
        <v>9.2576946288473092</v>
      </c>
      <c r="P1474">
        <v>85.803991926440901</v>
      </c>
    </row>
    <row r="1475" spans="1:17" x14ac:dyDescent="0.3">
      <c r="A1475" t="s">
        <v>3119</v>
      </c>
      <c r="B1475" t="s">
        <v>3120</v>
      </c>
      <c r="C1475" t="s">
        <v>10309</v>
      </c>
      <c r="D1475" t="s">
        <v>304</v>
      </c>
      <c r="E1475">
        <v>998.277826</v>
      </c>
      <c r="F1475">
        <v>364</v>
      </c>
      <c r="G1475">
        <v>-2.83451537694806</v>
      </c>
      <c r="H1475">
        <v>4.72837161123591</v>
      </c>
      <c r="I1475">
        <v>-24.8683578202793</v>
      </c>
      <c r="J1475">
        <v>4.8628383251037999</v>
      </c>
      <c r="K1475">
        <v>354.97480240281902</v>
      </c>
      <c r="L1475">
        <v>351.918404742441</v>
      </c>
      <c r="M1475">
        <v>61.439872859892098</v>
      </c>
      <c r="N1475">
        <v>1.1910595714338501</v>
      </c>
      <c r="O1475">
        <v>23.351648351648301</v>
      </c>
      <c r="P1475">
        <v>29.860863360684899</v>
      </c>
      <c r="Q1475">
        <v>0.15875661029207</v>
      </c>
    </row>
    <row r="1476" spans="1:17" x14ac:dyDescent="0.3">
      <c r="A1476" t="s">
        <v>3121</v>
      </c>
      <c r="B1476" t="s">
        <v>3122</v>
      </c>
      <c r="C1476" t="s">
        <v>10309</v>
      </c>
      <c r="D1476" t="s">
        <v>253</v>
      </c>
      <c r="E1476">
        <v>996.78494339999997</v>
      </c>
      <c r="F1476">
        <v>709</v>
      </c>
      <c r="G1476">
        <v>196.984768563101</v>
      </c>
      <c r="H1476">
        <v>-8.8369266010722605</v>
      </c>
      <c r="I1476">
        <v>63.376658585144703</v>
      </c>
      <c r="J1476">
        <v>10.759400610706001</v>
      </c>
      <c r="K1476">
        <v>710.22066628835103</v>
      </c>
      <c r="L1476">
        <v>540.02878730904297</v>
      </c>
      <c r="M1476">
        <v>62.680574528299303</v>
      </c>
      <c r="N1476">
        <v>0.66263762005153404</v>
      </c>
      <c r="O1476">
        <v>59.379407616361</v>
      </c>
      <c r="P1476">
        <v>236.01895734597099</v>
      </c>
      <c r="Q1476">
        <v>0.191645361943452</v>
      </c>
    </row>
    <row r="1477" spans="1:17" x14ac:dyDescent="0.3">
      <c r="A1477" t="s">
        <v>3123</v>
      </c>
      <c r="B1477" t="s">
        <v>3124</v>
      </c>
      <c r="C1477" t="s">
        <v>10309</v>
      </c>
      <c r="D1477" t="s">
        <v>253</v>
      </c>
      <c r="E1477">
        <v>992.68399999999997</v>
      </c>
      <c r="F1477">
        <v>1772.65</v>
      </c>
      <c r="G1477">
        <v>0.198227229653998</v>
      </c>
      <c r="H1477">
        <v>10.1984528701425</v>
      </c>
      <c r="I1477">
        <v>5.18239365662384</v>
      </c>
      <c r="J1477">
        <v>12.644691167606799</v>
      </c>
      <c r="K1477">
        <v>1538.1794202317201</v>
      </c>
      <c r="L1477">
        <v>1478.4947416171899</v>
      </c>
      <c r="M1477">
        <v>87.112940477255805</v>
      </c>
      <c r="N1477">
        <v>2.5717520888920999</v>
      </c>
      <c r="O1477">
        <v>0.967478069556859</v>
      </c>
      <c r="P1477">
        <v>40.441292980510198</v>
      </c>
      <c r="Q1477">
        <v>5.5922010483886002E-2</v>
      </c>
    </row>
    <row r="1478" spans="1:17" x14ac:dyDescent="0.3">
      <c r="A1478" t="s">
        <v>3125</v>
      </c>
      <c r="B1478" t="s">
        <v>3126</v>
      </c>
      <c r="C1478" t="s">
        <v>10309</v>
      </c>
      <c r="D1478" t="s">
        <v>253</v>
      </c>
      <c r="E1478">
        <v>990.29664000000002</v>
      </c>
      <c r="F1478">
        <v>928</v>
      </c>
      <c r="G1478">
        <v>61.639991845650698</v>
      </c>
      <c r="H1478">
        <v>5.9589917662746696</v>
      </c>
      <c r="I1478">
        <v>31.942665801767902</v>
      </c>
      <c r="J1478">
        <v>-1.9973198194014301</v>
      </c>
      <c r="K1478">
        <v>899.73486178756104</v>
      </c>
      <c r="L1478">
        <v>737.11766896427901</v>
      </c>
      <c r="M1478">
        <v>49.7393168768252</v>
      </c>
      <c r="N1478">
        <v>0.52994011976047894</v>
      </c>
      <c r="O1478">
        <v>19.719827586206801</v>
      </c>
      <c r="P1478">
        <v>157.777777777777</v>
      </c>
      <c r="Q1478">
        <v>0.162565154112668</v>
      </c>
    </row>
    <row r="1479" spans="1:17" x14ac:dyDescent="0.3">
      <c r="A1479" t="s">
        <v>3127</v>
      </c>
      <c r="B1479" t="s">
        <v>3128</v>
      </c>
      <c r="C1479" t="s">
        <v>10309</v>
      </c>
      <c r="D1479" t="s">
        <v>523</v>
      </c>
      <c r="E1479">
        <v>990.04225436700006</v>
      </c>
      <c r="F1479">
        <v>189.51</v>
      </c>
      <c r="G1479">
        <v>113.611030085938</v>
      </c>
      <c r="H1479">
        <v>8.4272141149751203</v>
      </c>
      <c r="I1479">
        <v>25.119844073732899</v>
      </c>
      <c r="J1479">
        <v>1.7544510066744099</v>
      </c>
      <c r="K1479">
        <v>171.69953909441199</v>
      </c>
      <c r="L1479">
        <v>143.99530429431601</v>
      </c>
      <c r="M1479">
        <v>74.044726922389799</v>
      </c>
      <c r="N1479">
        <v>0.53177607159538698</v>
      </c>
      <c r="O1479">
        <v>4.9021159833254302</v>
      </c>
      <c r="P1479">
        <v>150.508922670191</v>
      </c>
      <c r="Q1479">
        <v>3.5897444196617001E-2</v>
      </c>
    </row>
    <row r="1480" spans="1:17" x14ac:dyDescent="0.3">
      <c r="A1480" t="s">
        <v>3129</v>
      </c>
      <c r="B1480" t="s">
        <v>3130</v>
      </c>
      <c r="C1480" t="s">
        <v>10309</v>
      </c>
      <c r="D1480" t="s">
        <v>80</v>
      </c>
      <c r="E1480">
        <v>988.98888295999996</v>
      </c>
      <c r="F1480">
        <v>114.46</v>
      </c>
      <c r="G1480">
        <v>7.2592019503021801</v>
      </c>
      <c r="H1480">
        <v>7.9253526225437803</v>
      </c>
      <c r="I1480">
        <v>-30.115305212724799</v>
      </c>
      <c r="J1480">
        <v>6.3547202454092799</v>
      </c>
      <c r="K1480">
        <v>112.56122423767199</v>
      </c>
      <c r="L1480">
        <v>107.856536297971</v>
      </c>
      <c r="M1480">
        <v>48.379630993163801</v>
      </c>
      <c r="N1480">
        <v>1.8036000999630999</v>
      </c>
      <c r="O1480">
        <v>55.469159531714098</v>
      </c>
      <c r="P1480">
        <v>42.186335403726602</v>
      </c>
      <c r="Q1480">
        <v>-2.6977244763590001E-2</v>
      </c>
    </row>
    <row r="1481" spans="1:17" x14ac:dyDescent="0.3">
      <c r="A1481" t="s">
        <v>3131</v>
      </c>
      <c r="B1481" t="s">
        <v>3132</v>
      </c>
      <c r="C1481" t="s">
        <v>10309</v>
      </c>
      <c r="D1481" t="s">
        <v>246</v>
      </c>
      <c r="E1481">
        <v>987.68186421999997</v>
      </c>
      <c r="F1481">
        <v>1619.9</v>
      </c>
      <c r="G1481">
        <v>101.265523116813</v>
      </c>
      <c r="H1481">
        <v>17.9921645859643</v>
      </c>
      <c r="I1481">
        <v>18.124590731921302</v>
      </c>
      <c r="J1481">
        <v>2.4600564813779</v>
      </c>
      <c r="K1481">
        <v>1398.2350603586201</v>
      </c>
      <c r="L1481">
        <v>1211.77282238268</v>
      </c>
      <c r="M1481">
        <v>75.191463759447998</v>
      </c>
      <c r="N1481">
        <v>1.53736105044712</v>
      </c>
      <c r="O1481">
        <v>8.2782887832582208</v>
      </c>
      <c r="P1481">
        <v>131.414285714285</v>
      </c>
      <c r="Q1481">
        <v>8.9029544408468997E-2</v>
      </c>
    </row>
    <row r="1482" spans="1:17" x14ac:dyDescent="0.3">
      <c r="A1482" t="s">
        <v>3133</v>
      </c>
      <c r="B1482" t="s">
        <v>3134</v>
      </c>
      <c r="C1482" t="s">
        <v>10309</v>
      </c>
      <c r="D1482" t="s">
        <v>86</v>
      </c>
      <c r="E1482">
        <v>987.36593807199995</v>
      </c>
      <c r="F1482">
        <v>102.71</v>
      </c>
      <c r="G1482">
        <v>-23.2729992075481</v>
      </c>
      <c r="H1482">
        <v>4.4669693428162898</v>
      </c>
      <c r="I1482">
        <v>-36.493785931366602</v>
      </c>
      <c r="J1482">
        <v>9.4703655229867802</v>
      </c>
      <c r="K1482">
        <v>100.179460149609</v>
      </c>
      <c r="L1482">
        <v>105.03625570679</v>
      </c>
      <c r="M1482">
        <v>59.670891068935902</v>
      </c>
      <c r="N1482">
        <v>2.4769290307624798</v>
      </c>
      <c r="O1482">
        <v>42.488560023366702</v>
      </c>
      <c r="P1482">
        <v>17.5171624713958</v>
      </c>
      <c r="Q1482">
        <v>-5.2230215975724997E-2</v>
      </c>
    </row>
    <row r="1483" spans="1:17" x14ac:dyDescent="0.3">
      <c r="A1483" t="s">
        <v>3135</v>
      </c>
      <c r="B1483" t="s">
        <v>3136</v>
      </c>
      <c r="C1483" t="s">
        <v>10309</v>
      </c>
      <c r="D1483" t="s">
        <v>258</v>
      </c>
      <c r="E1483">
        <v>984.30438912</v>
      </c>
      <c r="F1483">
        <v>210.4</v>
      </c>
      <c r="G1483">
        <v>32.966657445501298</v>
      </c>
      <c r="H1483">
        <v>-4.8498317631370798</v>
      </c>
      <c r="I1483">
        <v>-7.8047078850754996</v>
      </c>
      <c r="J1483">
        <v>2.2336913908479299</v>
      </c>
      <c r="K1483">
        <v>195.988849878873</v>
      </c>
      <c r="L1483">
        <v>187.154518384895</v>
      </c>
      <c r="M1483">
        <v>80.5653579559349</v>
      </c>
      <c r="N1483">
        <v>0.83517214938968598</v>
      </c>
      <c r="O1483">
        <v>21.6492395437262</v>
      </c>
      <c r="P1483">
        <v>79.063829787233999</v>
      </c>
      <c r="Q1483">
        <v>0.109592371697829</v>
      </c>
    </row>
    <row r="1484" spans="1:17" x14ac:dyDescent="0.3">
      <c r="A1484" t="s">
        <v>3137</v>
      </c>
      <c r="B1484" t="s">
        <v>3138</v>
      </c>
      <c r="C1484" t="s">
        <v>10309</v>
      </c>
      <c r="D1484" t="s">
        <v>21</v>
      </c>
      <c r="E1484">
        <v>984.09921661800001</v>
      </c>
      <c r="F1484">
        <v>94.11</v>
      </c>
      <c r="G1484">
        <v>-8.1508983403898494</v>
      </c>
      <c r="H1484">
        <v>-1.67865227982006</v>
      </c>
      <c r="I1484">
        <v>-19.832965698974999</v>
      </c>
      <c r="J1484">
        <v>-3.0377187636954299</v>
      </c>
      <c r="K1484">
        <v>92.612402063561603</v>
      </c>
      <c r="L1484">
        <v>91.664562698585399</v>
      </c>
      <c r="M1484">
        <v>56.599383796780799</v>
      </c>
      <c r="N1484">
        <v>0.868327891260539</v>
      </c>
      <c r="O1484">
        <v>31.973222824354401</v>
      </c>
      <c r="P1484">
        <v>41.945701357466</v>
      </c>
    </row>
    <row r="1485" spans="1:17" x14ac:dyDescent="0.3">
      <c r="A1485" t="s">
        <v>3139</v>
      </c>
      <c r="B1485" t="s">
        <v>3140</v>
      </c>
      <c r="C1485" t="s">
        <v>10309</v>
      </c>
      <c r="D1485" t="s">
        <v>402</v>
      </c>
      <c r="E1485">
        <v>982.72238985599995</v>
      </c>
      <c r="F1485">
        <v>47.48</v>
      </c>
      <c r="G1485">
        <v>184.61844373164001</v>
      </c>
      <c r="H1485">
        <v>-18.2288973112578</v>
      </c>
      <c r="I1485">
        <v>50.104177829259299</v>
      </c>
      <c r="J1485">
        <v>5.19857516843933</v>
      </c>
      <c r="K1485">
        <v>48.753924477999803</v>
      </c>
      <c r="L1485">
        <v>35.627117967023601</v>
      </c>
      <c r="M1485">
        <v>42.7675560991783</v>
      </c>
      <c r="N1485">
        <v>0.14748204822220401</v>
      </c>
      <c r="O1485">
        <v>50.673967986520601</v>
      </c>
      <c r="P1485">
        <v>258.33962264150898</v>
      </c>
      <c r="Q1485">
        <v>0.123958291510675</v>
      </c>
    </row>
    <row r="1486" spans="1:17" x14ac:dyDescent="0.3">
      <c r="A1486" t="s">
        <v>3141</v>
      </c>
      <c r="B1486" t="s">
        <v>3142</v>
      </c>
      <c r="C1486" t="s">
        <v>10309</v>
      </c>
      <c r="D1486" t="s">
        <v>1520</v>
      </c>
      <c r="E1486">
        <v>980.41748270999994</v>
      </c>
      <c r="F1486">
        <v>538.9</v>
      </c>
      <c r="G1486">
        <v>131.78329938649699</v>
      </c>
      <c r="H1486">
        <v>9.3823397531562591</v>
      </c>
      <c r="I1486">
        <v>98.027663843287598</v>
      </c>
      <c r="J1486">
        <v>2.3769733973965201</v>
      </c>
      <c r="K1486">
        <v>464.47576341589303</v>
      </c>
      <c r="L1486">
        <v>351.38672451401499</v>
      </c>
      <c r="M1486">
        <v>68.859325335250205</v>
      </c>
      <c r="N1486">
        <v>0.223029880163647</v>
      </c>
      <c r="O1486">
        <v>5.5854518463536804</v>
      </c>
      <c r="P1486">
        <v>196.098901098901</v>
      </c>
      <c r="Q1486">
        <v>0.112374238228043</v>
      </c>
    </row>
    <row r="1487" spans="1:17" x14ac:dyDescent="0.3">
      <c r="A1487" t="s">
        <v>3143</v>
      </c>
      <c r="B1487" t="s">
        <v>3144</v>
      </c>
      <c r="C1487" t="s">
        <v>10309</v>
      </c>
      <c r="D1487" t="s">
        <v>297</v>
      </c>
      <c r="E1487">
        <v>978.82426557999997</v>
      </c>
      <c r="F1487">
        <v>40.39</v>
      </c>
      <c r="G1487">
        <v>-62.692167373539696</v>
      </c>
      <c r="H1487">
        <v>4.3705502855531098</v>
      </c>
      <c r="I1487">
        <v>-15.1184399208315</v>
      </c>
      <c r="J1487">
        <v>0.89943820469105096</v>
      </c>
      <c r="K1487">
        <v>39.864683755613399</v>
      </c>
      <c r="L1487">
        <v>44.6199225746115</v>
      </c>
      <c r="M1487">
        <v>47.688171894886402</v>
      </c>
      <c r="N1487">
        <v>0.769837579932379</v>
      </c>
      <c r="O1487">
        <v>64.149541965833095</v>
      </c>
      <c r="P1487">
        <v>22.393939393939299</v>
      </c>
      <c r="Q1487">
        <v>5.0499178541146002E-2</v>
      </c>
    </row>
    <row r="1488" spans="1:17" x14ac:dyDescent="0.3">
      <c r="A1488" t="s">
        <v>3145</v>
      </c>
      <c r="B1488" t="s">
        <v>3146</v>
      </c>
      <c r="C1488" t="s">
        <v>10309</v>
      </c>
      <c r="D1488" t="s">
        <v>564</v>
      </c>
      <c r="E1488">
        <v>978.3</v>
      </c>
      <c r="F1488">
        <v>326.10000000000002</v>
      </c>
      <c r="G1488">
        <v>28.559210965782601</v>
      </c>
      <c r="H1488">
        <v>6.7448336237190603</v>
      </c>
      <c r="I1488">
        <v>24.770222860094201</v>
      </c>
      <c r="J1488">
        <v>4.1057339440394101</v>
      </c>
      <c r="K1488">
        <v>302.37196667362298</v>
      </c>
      <c r="L1488">
        <v>263.73453859410398</v>
      </c>
      <c r="M1488">
        <v>59.3391059893152</v>
      </c>
      <c r="N1488">
        <v>1.45981869527041</v>
      </c>
      <c r="O1488">
        <v>9.3836246550137901</v>
      </c>
      <c r="P1488">
        <v>75.275463585057693</v>
      </c>
      <c r="Q1488">
        <v>2.3106026287927999E-2</v>
      </c>
    </row>
    <row r="1489" spans="1:17" x14ac:dyDescent="0.3">
      <c r="A1489" t="s">
        <v>3147</v>
      </c>
      <c r="B1489" t="s">
        <v>3148</v>
      </c>
      <c r="C1489" t="s">
        <v>10309</v>
      </c>
      <c r="D1489" t="s">
        <v>628</v>
      </c>
      <c r="E1489">
        <v>976.48144000000002</v>
      </c>
      <c r="F1489">
        <v>292.01</v>
      </c>
      <c r="G1489">
        <v>-5.0013737139282304</v>
      </c>
      <c r="H1489">
        <v>15.396409871441801</v>
      </c>
      <c r="I1489">
        <v>18.4787018378039</v>
      </c>
      <c r="J1489">
        <v>9.5824880424000796</v>
      </c>
      <c r="K1489">
        <v>241.171372107216</v>
      </c>
      <c r="L1489">
        <v>224.275505108956</v>
      </c>
      <c r="M1489">
        <v>78.557378321958893</v>
      </c>
      <c r="N1489">
        <v>1.88378466094047</v>
      </c>
      <c r="O1489">
        <v>8.2154720728742294</v>
      </c>
      <c r="P1489">
        <v>64.977401129943502</v>
      </c>
      <c r="Q1489">
        <v>6.6248703315793994E-2</v>
      </c>
    </row>
    <row r="1490" spans="1:17" x14ac:dyDescent="0.3">
      <c r="A1490" t="s">
        <v>3149</v>
      </c>
      <c r="B1490" t="s">
        <v>3150</v>
      </c>
      <c r="C1490" t="s">
        <v>10309</v>
      </c>
      <c r="D1490" t="s">
        <v>3151</v>
      </c>
      <c r="E1490">
        <v>971.40539999999999</v>
      </c>
      <c r="F1490">
        <v>492.1</v>
      </c>
      <c r="G1490">
        <v>204.94326240082901</v>
      </c>
      <c r="H1490">
        <v>-5.0608850356558399</v>
      </c>
      <c r="I1490">
        <v>91.048845810063199</v>
      </c>
      <c r="J1490">
        <v>2.8114839440394199</v>
      </c>
      <c r="K1490">
        <v>473.86339824231601</v>
      </c>
      <c r="M1490">
        <v>52.594102822505398</v>
      </c>
      <c r="N1490">
        <v>0.41942498187968102</v>
      </c>
      <c r="O1490">
        <v>36.130867709815</v>
      </c>
      <c r="P1490">
        <v>251.5</v>
      </c>
    </row>
    <row r="1491" spans="1:17" x14ac:dyDescent="0.3">
      <c r="A1491" t="s">
        <v>3152</v>
      </c>
      <c r="B1491" t="s">
        <v>3153</v>
      </c>
      <c r="C1491" t="s">
        <v>10309</v>
      </c>
      <c r="D1491" t="s">
        <v>193</v>
      </c>
      <c r="E1491">
        <v>971.06504437499996</v>
      </c>
      <c r="F1491">
        <v>1256.25</v>
      </c>
      <c r="G1491">
        <v>31.3113518671042</v>
      </c>
      <c r="H1491">
        <v>39.778410638037101</v>
      </c>
      <c r="I1491">
        <v>46.2843705201849</v>
      </c>
      <c r="J1491">
        <v>34.886106513128397</v>
      </c>
      <c r="K1491">
        <v>992.42644441138395</v>
      </c>
      <c r="L1491">
        <v>892.23134395296404</v>
      </c>
      <c r="M1491">
        <v>74.199154875771697</v>
      </c>
      <c r="N1491">
        <v>3.1180053823359302</v>
      </c>
      <c r="O1491">
        <v>9.0547263681591996</v>
      </c>
      <c r="P1491">
        <v>95.388443891437802</v>
      </c>
      <c r="Q1491">
        <v>2.9500298402561E-2</v>
      </c>
    </row>
    <row r="1492" spans="1:17" x14ac:dyDescent="0.3">
      <c r="A1492" t="s">
        <v>3154</v>
      </c>
      <c r="B1492" t="s">
        <v>3155</v>
      </c>
      <c r="C1492" t="s">
        <v>10309</v>
      </c>
      <c r="D1492" t="s">
        <v>46</v>
      </c>
      <c r="E1492">
        <v>969.01172832999896</v>
      </c>
      <c r="F1492">
        <v>457.7</v>
      </c>
      <c r="G1492">
        <v>-52.913660423748297</v>
      </c>
      <c r="H1492">
        <v>-1.24284309611064</v>
      </c>
      <c r="I1492">
        <v>-45.649381326361599</v>
      </c>
      <c r="J1492">
        <v>-3.85753487316487</v>
      </c>
      <c r="K1492">
        <v>474.57957416789299</v>
      </c>
      <c r="L1492">
        <v>536.08369792552196</v>
      </c>
      <c r="M1492">
        <v>44.785211812466002</v>
      </c>
      <c r="N1492">
        <v>1.0827700917940299</v>
      </c>
      <c r="O1492">
        <v>88.627922219794598</v>
      </c>
      <c r="P1492">
        <v>10.5555555555555</v>
      </c>
      <c r="Q1492">
        <v>0.18642566759013199</v>
      </c>
    </row>
    <row r="1493" spans="1:17" x14ac:dyDescent="0.3">
      <c r="A1493" t="s">
        <v>3156</v>
      </c>
      <c r="B1493" t="s">
        <v>3157</v>
      </c>
      <c r="C1493" t="s">
        <v>10309</v>
      </c>
      <c r="D1493" t="s">
        <v>473</v>
      </c>
      <c r="E1493">
        <v>968.57046000000003</v>
      </c>
      <c r="F1493">
        <v>30.51</v>
      </c>
      <c r="G1493">
        <v>76.330006287573596</v>
      </c>
      <c r="H1493">
        <v>7.9239040469764301</v>
      </c>
      <c r="I1493">
        <v>15.9490082964825</v>
      </c>
      <c r="J1493">
        <v>-3.0262851947165599</v>
      </c>
      <c r="K1493">
        <v>28.8989115671611</v>
      </c>
      <c r="L1493">
        <v>24.8609313874469</v>
      </c>
      <c r="M1493">
        <v>53.231624159117501</v>
      </c>
      <c r="N1493">
        <v>1.5383594376863801</v>
      </c>
      <c r="O1493">
        <v>10.9472304162569</v>
      </c>
      <c r="P1493">
        <v>128.82499999999999</v>
      </c>
      <c r="Q1493">
        <v>0.166459948314474</v>
      </c>
    </row>
    <row r="1494" spans="1:17" x14ac:dyDescent="0.3">
      <c r="A1494" t="s">
        <v>3158</v>
      </c>
      <c r="B1494" t="s">
        <v>3159</v>
      </c>
      <c r="C1494" t="s">
        <v>10309</v>
      </c>
      <c r="D1494" t="s">
        <v>297</v>
      </c>
      <c r="E1494">
        <v>962.50525007999897</v>
      </c>
      <c r="F1494">
        <v>1723.2</v>
      </c>
      <c r="G1494">
        <v>-34.202173600671102</v>
      </c>
      <c r="H1494">
        <v>1.0653024788621399</v>
      </c>
      <c r="I1494">
        <v>-24.088131627046899</v>
      </c>
      <c r="J1494">
        <v>-1.3109204216558099</v>
      </c>
      <c r="K1494">
        <v>1733.3739442696401</v>
      </c>
      <c r="L1494">
        <v>1783.4237613791499</v>
      </c>
      <c r="M1494">
        <v>47.793961345379799</v>
      </c>
      <c r="N1494">
        <v>0.96602899669505204</v>
      </c>
      <c r="O1494">
        <v>26.798978644382501</v>
      </c>
      <c r="P1494">
        <v>14.119205298013201</v>
      </c>
      <c r="Q1494">
        <v>-6.4878929483888001E-2</v>
      </c>
    </row>
    <row r="1495" spans="1:17" x14ac:dyDescent="0.3">
      <c r="A1495" t="s">
        <v>3160</v>
      </c>
      <c r="B1495" t="s">
        <v>3161</v>
      </c>
      <c r="C1495" t="s">
        <v>10309</v>
      </c>
      <c r="D1495" t="s">
        <v>46</v>
      </c>
      <c r="E1495">
        <v>960.52767749999998</v>
      </c>
      <c r="F1495">
        <v>401.55</v>
      </c>
      <c r="G1495">
        <v>134.115891620783</v>
      </c>
      <c r="H1495">
        <v>13.0741947879932</v>
      </c>
      <c r="I1495">
        <v>-46.020606318432399</v>
      </c>
      <c r="J1495">
        <v>19.929855156160599</v>
      </c>
      <c r="K1495">
        <v>398.42543528072702</v>
      </c>
      <c r="L1495">
        <v>387.93860498109302</v>
      </c>
      <c r="M1495">
        <v>65.473704271498093</v>
      </c>
      <c r="N1495">
        <v>1.6902439024390199</v>
      </c>
      <c r="O1495">
        <v>149.45834889802001</v>
      </c>
      <c r="P1495">
        <v>163.93453398185801</v>
      </c>
    </row>
    <row r="1496" spans="1:17" x14ac:dyDescent="0.3">
      <c r="A1496" t="s">
        <v>3162</v>
      </c>
      <c r="B1496" t="s">
        <v>3163</v>
      </c>
      <c r="C1496" t="s">
        <v>10309</v>
      </c>
      <c r="D1496" t="s">
        <v>21</v>
      </c>
      <c r="E1496">
        <v>957.47890500000005</v>
      </c>
      <c r="F1496">
        <v>755.05</v>
      </c>
      <c r="G1496">
        <v>43.756070282602998</v>
      </c>
      <c r="H1496">
        <v>-2.9262031274874301</v>
      </c>
      <c r="I1496">
        <v>-8.8550156776690194</v>
      </c>
      <c r="J1496">
        <v>-1.76264667200922</v>
      </c>
      <c r="K1496">
        <v>754.82312927136297</v>
      </c>
      <c r="L1496">
        <v>692.38416409262197</v>
      </c>
      <c r="M1496">
        <v>45.1471905001574</v>
      </c>
      <c r="N1496">
        <v>0.83949468941477501</v>
      </c>
      <c r="O1496">
        <v>9.5225481756175299</v>
      </c>
      <c r="P1496">
        <v>77.826189354686704</v>
      </c>
      <c r="Q1496">
        <v>0.14854893649722101</v>
      </c>
    </row>
    <row r="1497" spans="1:17" x14ac:dyDescent="0.3">
      <c r="A1497" t="s">
        <v>3164</v>
      </c>
      <c r="B1497" t="s">
        <v>3165</v>
      </c>
      <c r="C1497" t="s">
        <v>10309</v>
      </c>
      <c r="D1497" t="s">
        <v>628</v>
      </c>
      <c r="E1497">
        <v>956.687952</v>
      </c>
      <c r="F1497">
        <v>1037.5999999999999</v>
      </c>
      <c r="G1497">
        <v>11.505247587167901</v>
      </c>
      <c r="H1497">
        <v>-1.7267648960859601</v>
      </c>
      <c r="I1497">
        <v>-8.8910858295944006</v>
      </c>
      <c r="J1497">
        <v>2.09923030356742</v>
      </c>
      <c r="K1497">
        <v>1014.109605513</v>
      </c>
      <c r="L1497">
        <v>941.812600689134</v>
      </c>
      <c r="M1497">
        <v>59.852364174783098</v>
      </c>
      <c r="N1497">
        <v>0.66780686388196597</v>
      </c>
      <c r="O1497">
        <v>15.159984579799501</v>
      </c>
      <c r="P1497">
        <v>44.1111111111111</v>
      </c>
      <c r="Q1497">
        <v>-1.4087844238035999E-2</v>
      </c>
    </row>
    <row r="1498" spans="1:17" x14ac:dyDescent="0.3">
      <c r="A1498" t="s">
        <v>3166</v>
      </c>
      <c r="B1498" t="s">
        <v>3167</v>
      </c>
      <c r="C1498" t="s">
        <v>10309</v>
      </c>
      <c r="D1498" t="s">
        <v>193</v>
      </c>
      <c r="E1498">
        <v>954.23580000000004</v>
      </c>
      <c r="F1498">
        <v>785.25</v>
      </c>
      <c r="G1498">
        <v>-18.506713804834298</v>
      </c>
      <c r="H1498">
        <v>-2.0009136473315401</v>
      </c>
      <c r="I1498">
        <v>-16.565567179308498</v>
      </c>
      <c r="J1498">
        <v>-0.99380451749904197</v>
      </c>
      <c r="K1498">
        <v>799.98800681756597</v>
      </c>
      <c r="L1498">
        <v>763.07426886949304</v>
      </c>
      <c r="M1498">
        <v>42.8593197662466</v>
      </c>
      <c r="N1498">
        <v>0.61603544019467105</v>
      </c>
      <c r="O1498">
        <v>19.070359758038801</v>
      </c>
      <c r="P1498">
        <v>19.266403402187098</v>
      </c>
      <c r="Q1498">
        <v>4.8925075001246002E-2</v>
      </c>
    </row>
    <row r="1499" spans="1:17" x14ac:dyDescent="0.3">
      <c r="A1499" t="s">
        <v>3168</v>
      </c>
      <c r="B1499" t="s">
        <v>3169</v>
      </c>
      <c r="C1499" t="s">
        <v>10309</v>
      </c>
      <c r="D1499" t="s">
        <v>965</v>
      </c>
      <c r="E1499">
        <v>948.60799999999995</v>
      </c>
      <c r="F1499">
        <v>2964.4</v>
      </c>
      <c r="G1499">
        <v>55.6592240553178</v>
      </c>
      <c r="H1499">
        <v>21.131237233499199</v>
      </c>
      <c r="I1499">
        <v>57.614552496453797</v>
      </c>
      <c r="J1499">
        <v>-3.0269034323870798</v>
      </c>
      <c r="K1499">
        <v>2574.4629755494302</v>
      </c>
      <c r="L1499">
        <v>2139.5770267696898</v>
      </c>
      <c r="M1499">
        <v>74.567632798422096</v>
      </c>
      <c r="N1499">
        <v>1.59545705852035</v>
      </c>
      <c r="O1499">
        <v>0.86358116313587296</v>
      </c>
      <c r="P1499">
        <v>96.226914675315996</v>
      </c>
      <c r="Q1499">
        <v>8.6249041010590007E-3</v>
      </c>
    </row>
    <row r="1500" spans="1:17" x14ac:dyDescent="0.3">
      <c r="A1500" t="s">
        <v>3170</v>
      </c>
      <c r="B1500" t="s">
        <v>3171</v>
      </c>
      <c r="C1500" t="s">
        <v>10309</v>
      </c>
      <c r="D1500" t="s">
        <v>193</v>
      </c>
      <c r="E1500">
        <v>948.18326000000002</v>
      </c>
      <c r="F1500">
        <v>1990</v>
      </c>
      <c r="G1500">
        <v>29.241384815010001</v>
      </c>
      <c r="H1500">
        <v>7.1788115860944997</v>
      </c>
      <c r="I1500">
        <v>-24.610924278011598</v>
      </c>
      <c r="J1500">
        <v>-1.7872760760006501</v>
      </c>
      <c r="K1500">
        <v>2065.9021076355798</v>
      </c>
      <c r="L1500">
        <v>1913.7102891176601</v>
      </c>
      <c r="M1500">
        <v>45.434269095987602</v>
      </c>
      <c r="N1500">
        <v>6.1020613936813799</v>
      </c>
      <c r="O1500">
        <v>26.100502512562802</v>
      </c>
      <c r="P1500">
        <v>82.510203145778902</v>
      </c>
      <c r="Q1500">
        <v>0.23452803838199399</v>
      </c>
    </row>
    <row r="1501" spans="1:17" x14ac:dyDescent="0.3">
      <c r="A1501" t="s">
        <v>3172</v>
      </c>
      <c r="B1501" t="s">
        <v>2378</v>
      </c>
      <c r="C1501" t="s">
        <v>10309</v>
      </c>
      <c r="D1501" t="s">
        <v>229</v>
      </c>
      <c r="E1501">
        <v>945.5874</v>
      </c>
      <c r="F1501">
        <v>2359.25</v>
      </c>
      <c r="G1501">
        <v>618.19974698578596</v>
      </c>
      <c r="H1501">
        <v>50.101700099607903</v>
      </c>
      <c r="I1501">
        <v>64.436647143928596</v>
      </c>
      <c r="J1501">
        <v>19.764681354879599</v>
      </c>
      <c r="K1501">
        <v>1699.67116615329</v>
      </c>
      <c r="L1501">
        <v>1107.83741838015</v>
      </c>
      <c r="M1501">
        <v>81.613500026818798</v>
      </c>
      <c r="N1501">
        <v>0.582957884427032</v>
      </c>
      <c r="O1501">
        <v>7.3879410829712899</v>
      </c>
      <c r="P1501">
        <v>777.20765941624802</v>
      </c>
    </row>
    <row r="1502" spans="1:17" x14ac:dyDescent="0.3">
      <c r="A1502" t="s">
        <v>3173</v>
      </c>
      <c r="B1502" t="s">
        <v>3174</v>
      </c>
      <c r="C1502" t="s">
        <v>10309</v>
      </c>
      <c r="D1502" t="s">
        <v>3175</v>
      </c>
      <c r="E1502">
        <v>944.65151434500001</v>
      </c>
      <c r="F1502">
        <v>981.15</v>
      </c>
      <c r="G1502">
        <v>335.181357638924</v>
      </c>
      <c r="H1502">
        <v>39.485029848403599</v>
      </c>
      <c r="I1502">
        <v>48.316021064925799</v>
      </c>
      <c r="J1502">
        <v>18.027168128252999</v>
      </c>
      <c r="K1502">
        <v>772.63078379968204</v>
      </c>
      <c r="L1502">
        <v>569.70842325882199</v>
      </c>
      <c r="M1502">
        <v>64.435806741477293</v>
      </c>
      <c r="N1502">
        <v>1.37437701553796</v>
      </c>
      <c r="O1502">
        <v>8.4441726545380504</v>
      </c>
      <c r="P1502">
        <v>401.86700767263397</v>
      </c>
    </row>
    <row r="1503" spans="1:17" x14ac:dyDescent="0.3">
      <c r="A1503" t="s">
        <v>3176</v>
      </c>
      <c r="B1503" t="s">
        <v>3177</v>
      </c>
      <c r="C1503" t="s">
        <v>10309</v>
      </c>
      <c r="D1503" t="s">
        <v>253</v>
      </c>
      <c r="E1503">
        <v>941.65113472500002</v>
      </c>
      <c r="F1503">
        <v>154.75</v>
      </c>
      <c r="G1503">
        <v>14.0010602411554</v>
      </c>
      <c r="H1503">
        <v>-10.304449093940301</v>
      </c>
      <c r="I1503">
        <v>-14.927974654795101</v>
      </c>
      <c r="J1503">
        <v>-1.11517176474826</v>
      </c>
      <c r="K1503">
        <v>157.93693304749101</v>
      </c>
      <c r="L1503">
        <v>139.21739569075501</v>
      </c>
      <c r="M1503">
        <v>43.540139786494201</v>
      </c>
      <c r="N1503">
        <v>0.58059900888969196</v>
      </c>
      <c r="O1503">
        <v>25.363489499192202</v>
      </c>
      <c r="P1503">
        <v>65.685224839400405</v>
      </c>
      <c r="Q1503">
        <v>0.245231993324143</v>
      </c>
    </row>
    <row r="1504" spans="1:17" x14ac:dyDescent="0.3">
      <c r="A1504" t="s">
        <v>3178</v>
      </c>
      <c r="B1504" t="s">
        <v>3179</v>
      </c>
      <c r="C1504" t="s">
        <v>10309</v>
      </c>
      <c r="D1504" t="s">
        <v>124</v>
      </c>
      <c r="E1504">
        <v>940.99965512999995</v>
      </c>
      <c r="F1504">
        <v>419.05</v>
      </c>
      <c r="G1504">
        <v>1.44212506257412</v>
      </c>
      <c r="H1504">
        <v>-9.0187812697507805</v>
      </c>
      <c r="I1504">
        <v>-25.582122842423701</v>
      </c>
      <c r="J1504">
        <v>1.3251124683345501</v>
      </c>
      <c r="K1504">
        <v>448.733754155508</v>
      </c>
      <c r="L1504">
        <v>425.81287388936602</v>
      </c>
      <c r="M1504">
        <v>37.4508822066786</v>
      </c>
      <c r="N1504">
        <v>0.82764752382982498</v>
      </c>
      <c r="O1504">
        <v>27.192459133754902</v>
      </c>
      <c r="P1504">
        <v>45.352063822407203</v>
      </c>
      <c r="Q1504">
        <v>6.6035423336956001E-2</v>
      </c>
    </row>
    <row r="1505" spans="1:17" x14ac:dyDescent="0.3">
      <c r="A1505" t="s">
        <v>3180</v>
      </c>
      <c r="B1505" t="s">
        <v>3181</v>
      </c>
      <c r="C1505" t="s">
        <v>10309</v>
      </c>
      <c r="D1505" t="s">
        <v>3182</v>
      </c>
      <c r="E1505">
        <v>939.65610187999903</v>
      </c>
      <c r="F1505">
        <v>341.3</v>
      </c>
      <c r="G1505">
        <v>-48.720864055265302</v>
      </c>
      <c r="H1505">
        <v>-8.4386531612615503</v>
      </c>
      <c r="I1505">
        <v>-26.674140070163201</v>
      </c>
      <c r="J1505">
        <v>1.1584645791766</v>
      </c>
      <c r="K1505">
        <v>336.65607089683601</v>
      </c>
      <c r="L1505">
        <v>390.85197742585501</v>
      </c>
      <c r="M1505">
        <v>62.513054763263902</v>
      </c>
      <c r="N1505">
        <v>0.52280612572251794</v>
      </c>
      <c r="O1505">
        <v>110.328157046586</v>
      </c>
      <c r="P1505">
        <v>27.303245057814198</v>
      </c>
      <c r="Q1505">
        <v>1.4494494125295E-2</v>
      </c>
    </row>
    <row r="1506" spans="1:17" x14ac:dyDescent="0.3">
      <c r="A1506" t="s">
        <v>3183</v>
      </c>
      <c r="B1506" t="s">
        <v>3184</v>
      </c>
      <c r="C1506" t="s">
        <v>10309</v>
      </c>
      <c r="D1506" t="s">
        <v>402</v>
      </c>
      <c r="E1506">
        <v>939.18262212000002</v>
      </c>
      <c r="F1506">
        <v>331.6</v>
      </c>
      <c r="G1506">
        <v>21.114448216985899</v>
      </c>
      <c r="H1506">
        <v>7.0402755898828699</v>
      </c>
      <c r="I1506">
        <v>20.195629434478398</v>
      </c>
      <c r="J1506">
        <v>2.07580645720954</v>
      </c>
      <c r="K1506">
        <v>312.18198206884301</v>
      </c>
      <c r="L1506">
        <v>271.04059197228599</v>
      </c>
      <c r="M1506">
        <v>55.657843660851697</v>
      </c>
      <c r="N1506">
        <v>0.40740306333516801</v>
      </c>
      <c r="O1506">
        <v>13.0126658624849</v>
      </c>
      <c r="P1506">
        <v>75.310600052868097</v>
      </c>
      <c r="Q1506">
        <v>0.101657806798103</v>
      </c>
    </row>
    <row r="1507" spans="1:17" x14ac:dyDescent="0.3">
      <c r="A1507" t="s">
        <v>3185</v>
      </c>
      <c r="B1507" t="s">
        <v>3186</v>
      </c>
      <c r="C1507" t="s">
        <v>10309</v>
      </c>
      <c r="D1507" t="s">
        <v>523</v>
      </c>
      <c r="E1507">
        <v>937.15849137500004</v>
      </c>
      <c r="F1507">
        <v>279.35000000000002</v>
      </c>
      <c r="G1507">
        <v>57.601686387666902</v>
      </c>
      <c r="H1507">
        <v>9.4824093637663296</v>
      </c>
      <c r="I1507">
        <v>42.960537904532501</v>
      </c>
      <c r="J1507">
        <v>12.8324913839089</v>
      </c>
      <c r="K1507">
        <v>242.26279092968301</v>
      </c>
      <c r="L1507">
        <v>199.552992565511</v>
      </c>
      <c r="M1507">
        <v>75.026332902543203</v>
      </c>
      <c r="N1507">
        <v>1.50910958448335</v>
      </c>
      <c r="O1507">
        <v>3.7945229998209902</v>
      </c>
      <c r="P1507">
        <v>111.949924127465</v>
      </c>
      <c r="Q1507">
        <v>0.13985351616023001</v>
      </c>
    </row>
    <row r="1508" spans="1:17" x14ac:dyDescent="0.3">
      <c r="A1508" t="s">
        <v>3187</v>
      </c>
      <c r="B1508" t="s">
        <v>3188</v>
      </c>
      <c r="C1508" t="s">
        <v>10309</v>
      </c>
      <c r="D1508" t="s">
        <v>139</v>
      </c>
      <c r="E1508">
        <v>934.28249500000004</v>
      </c>
      <c r="F1508">
        <v>950.15</v>
      </c>
      <c r="G1508">
        <v>-6.1045911774961298E-2</v>
      </c>
      <c r="H1508">
        <v>1.5095366742040199</v>
      </c>
      <c r="I1508">
        <v>2.6241657713302202</v>
      </c>
      <c r="J1508">
        <v>-0.50567031127972695</v>
      </c>
      <c r="K1508">
        <v>966.60478060204605</v>
      </c>
      <c r="L1508">
        <v>896.17520766967095</v>
      </c>
      <c r="M1508">
        <v>49.137164617237403</v>
      </c>
      <c r="N1508">
        <v>0.88485709892320297</v>
      </c>
      <c r="O1508">
        <v>23.664684523496199</v>
      </c>
      <c r="P1508">
        <v>41.739389870962903</v>
      </c>
      <c r="Q1508">
        <v>8.0017242576619994E-3</v>
      </c>
    </row>
    <row r="1509" spans="1:17" x14ac:dyDescent="0.3">
      <c r="A1509" t="s">
        <v>3189</v>
      </c>
      <c r="B1509" t="s">
        <v>3190</v>
      </c>
      <c r="C1509" t="s">
        <v>10309</v>
      </c>
      <c r="D1509" t="s">
        <v>364</v>
      </c>
      <c r="E1509">
        <v>932.37701842000001</v>
      </c>
      <c r="F1509">
        <v>6.8</v>
      </c>
      <c r="G1509">
        <v>-68.385811933755505</v>
      </c>
      <c r="H1509">
        <v>-8.2499375791956293</v>
      </c>
      <c r="I1509">
        <v>-45.091317206727801</v>
      </c>
      <c r="J1509">
        <v>-3.8483817584399098</v>
      </c>
      <c r="K1509">
        <v>7.9690450253963698</v>
      </c>
      <c r="L1509">
        <v>8.6323782799104301</v>
      </c>
      <c r="M1509">
        <v>45.092784332523699</v>
      </c>
      <c r="N1509">
        <v>0.56897152880568103</v>
      </c>
      <c r="O1509">
        <v>76.470588235294102</v>
      </c>
      <c r="P1509">
        <v>1.19047619047618</v>
      </c>
    </row>
    <row r="1510" spans="1:17" x14ac:dyDescent="0.3">
      <c r="A1510" t="s">
        <v>3191</v>
      </c>
      <c r="B1510" t="s">
        <v>3192</v>
      </c>
      <c r="C1510" t="s">
        <v>10309</v>
      </c>
      <c r="D1510" t="s">
        <v>113</v>
      </c>
      <c r="E1510">
        <v>931.83300312999995</v>
      </c>
      <c r="F1510">
        <v>2990.15</v>
      </c>
      <c r="G1510">
        <v>22.751707410591099</v>
      </c>
      <c r="H1510">
        <v>3.9883860775363398</v>
      </c>
      <c r="I1510">
        <v>-5.0433906227525398</v>
      </c>
      <c r="J1510">
        <v>-1.3511886941540301</v>
      </c>
      <c r="K1510">
        <v>2923.4272469100101</v>
      </c>
      <c r="L1510">
        <v>2738.2160060196202</v>
      </c>
      <c r="M1510">
        <v>50.195639253315498</v>
      </c>
      <c r="N1510">
        <v>0.958205070675342</v>
      </c>
      <c r="O1510">
        <v>19.4254468839355</v>
      </c>
      <c r="P1510">
        <v>54.131443298969003</v>
      </c>
      <c r="Q1510">
        <v>0.108153096706265</v>
      </c>
    </row>
    <row r="1511" spans="1:17" x14ac:dyDescent="0.3">
      <c r="A1511" t="s">
        <v>3193</v>
      </c>
      <c r="B1511" t="s">
        <v>3194</v>
      </c>
      <c r="C1511" t="s">
        <v>10309</v>
      </c>
      <c r="D1511" t="s">
        <v>294</v>
      </c>
      <c r="E1511">
        <v>930.29703374999997</v>
      </c>
      <c r="F1511">
        <v>87.5</v>
      </c>
      <c r="G1511">
        <v>-45.359182901615597</v>
      </c>
      <c r="H1511">
        <v>6.3825533880486303</v>
      </c>
      <c r="I1511">
        <v>-9.7515490742651405</v>
      </c>
      <c r="J1511">
        <v>11.2323929625225</v>
      </c>
      <c r="K1511">
        <v>79.444741799926007</v>
      </c>
      <c r="L1511">
        <v>83.970106320012107</v>
      </c>
      <c r="M1511">
        <v>70.561551835973901</v>
      </c>
      <c r="N1511">
        <v>0.97888946598777704</v>
      </c>
      <c r="O1511">
        <v>46.742857142857098</v>
      </c>
      <c r="P1511">
        <v>46.935348446683399</v>
      </c>
      <c r="Q1511">
        <v>-2.1185935975811001E-2</v>
      </c>
    </row>
    <row r="1512" spans="1:17" x14ac:dyDescent="0.3">
      <c r="A1512" t="s">
        <v>3195</v>
      </c>
      <c r="B1512" t="s">
        <v>3196</v>
      </c>
      <c r="C1512" t="s">
        <v>10309</v>
      </c>
      <c r="D1512" t="s">
        <v>2456</v>
      </c>
      <c r="E1512">
        <v>928.79522999999995</v>
      </c>
      <c r="F1512">
        <v>1552.65</v>
      </c>
      <c r="G1512">
        <v>295.21557608951298</v>
      </c>
      <c r="H1512">
        <v>34.192325099607999</v>
      </c>
      <c r="I1512">
        <v>98.951950979619994</v>
      </c>
      <c r="J1512">
        <v>23.4149497213016</v>
      </c>
      <c r="K1512">
        <v>1204.17690884375</v>
      </c>
      <c r="L1512">
        <v>876.41767090447604</v>
      </c>
      <c r="M1512">
        <v>70.193752213296307</v>
      </c>
      <c r="N1512">
        <v>0.92421052631578904</v>
      </c>
      <c r="O1512">
        <v>9.4258203716226898</v>
      </c>
      <c r="P1512">
        <v>332.37259816207097</v>
      </c>
    </row>
    <row r="1513" spans="1:17" x14ac:dyDescent="0.3">
      <c r="A1513" t="s">
        <v>3197</v>
      </c>
      <c r="B1513" t="s">
        <v>3198</v>
      </c>
      <c r="C1513" t="s">
        <v>10309</v>
      </c>
      <c r="D1513" t="s">
        <v>766</v>
      </c>
      <c r="E1513">
        <v>926.73854074999997</v>
      </c>
      <c r="F1513">
        <v>409.75</v>
      </c>
      <c r="G1513">
        <v>-56.1225991956074</v>
      </c>
      <c r="H1513">
        <v>-9.7835643155258101</v>
      </c>
      <c r="I1513">
        <v>-39.021739293543298</v>
      </c>
      <c r="J1513">
        <v>0.10615655574023</v>
      </c>
      <c r="K1513">
        <v>422.60317944469199</v>
      </c>
      <c r="L1513">
        <v>462.47830061008199</v>
      </c>
      <c r="M1513">
        <v>44.892170818483102</v>
      </c>
      <c r="N1513">
        <v>0.551865310875718</v>
      </c>
      <c r="O1513">
        <v>80.597925564368495</v>
      </c>
      <c r="P1513">
        <v>22.569548309901201</v>
      </c>
      <c r="Q1513">
        <v>5.0374813720832003E-2</v>
      </c>
    </row>
    <row r="1514" spans="1:17" x14ac:dyDescent="0.3">
      <c r="A1514" t="s">
        <v>3199</v>
      </c>
      <c r="B1514" t="s">
        <v>3200</v>
      </c>
      <c r="C1514" t="s">
        <v>10309</v>
      </c>
      <c r="D1514" t="s">
        <v>490</v>
      </c>
      <c r="E1514">
        <v>921.20457738599998</v>
      </c>
      <c r="F1514">
        <v>190.98</v>
      </c>
      <c r="G1514">
        <v>-36.543917086349701</v>
      </c>
      <c r="H1514">
        <v>14.050625153252801</v>
      </c>
      <c r="I1514">
        <v>-31.459385042068799</v>
      </c>
      <c r="J1514">
        <v>9.9329480556791996</v>
      </c>
      <c r="K1514">
        <v>174.35307063731699</v>
      </c>
      <c r="L1514">
        <v>188.24330875285901</v>
      </c>
      <c r="M1514">
        <v>80.386905360717293</v>
      </c>
      <c r="N1514">
        <v>2.27963204344129</v>
      </c>
      <c r="O1514">
        <v>50.329877474081002</v>
      </c>
      <c r="P1514">
        <v>24.986910994764301</v>
      </c>
      <c r="Q1514">
        <v>0.10786747500456501</v>
      </c>
    </row>
    <row r="1515" spans="1:17" x14ac:dyDescent="0.3">
      <c r="A1515" t="s">
        <v>3201</v>
      </c>
      <c r="B1515" t="s">
        <v>3202</v>
      </c>
      <c r="C1515" t="s">
        <v>10309</v>
      </c>
      <c r="D1515" t="s">
        <v>21</v>
      </c>
      <c r="E1515">
        <v>920.89670309999997</v>
      </c>
      <c r="F1515">
        <v>362.1</v>
      </c>
      <c r="G1515">
        <v>143.87750276364099</v>
      </c>
      <c r="H1515">
        <v>-11.404496416284401</v>
      </c>
      <c r="I1515">
        <v>45.134015736237103</v>
      </c>
      <c r="J1515">
        <v>-8.0081967363200093</v>
      </c>
      <c r="K1515">
        <v>365.86938728626501</v>
      </c>
      <c r="L1515">
        <v>284.36675521285099</v>
      </c>
      <c r="M1515">
        <v>29.642527224313099</v>
      </c>
      <c r="N1515">
        <v>0.38356592699283598</v>
      </c>
      <c r="O1515">
        <v>27.036730185031701</v>
      </c>
      <c r="P1515">
        <v>187.153053132434</v>
      </c>
      <c r="Q1515">
        <v>0.11392228442669899</v>
      </c>
    </row>
    <row r="1516" spans="1:17" x14ac:dyDescent="0.3">
      <c r="A1516" t="s">
        <v>3203</v>
      </c>
      <c r="B1516" t="s">
        <v>3204</v>
      </c>
      <c r="C1516" t="s">
        <v>10309</v>
      </c>
      <c r="D1516" t="s">
        <v>80</v>
      </c>
      <c r="E1516">
        <v>920.22271249999994</v>
      </c>
      <c r="F1516">
        <v>656.95</v>
      </c>
      <c r="G1516">
        <v>-4.3986347245725597</v>
      </c>
      <c r="H1516">
        <v>-3.8826321462838802</v>
      </c>
      <c r="I1516">
        <v>-10.7605419216827</v>
      </c>
      <c r="J1516">
        <v>-0.28577346048122898</v>
      </c>
      <c r="K1516">
        <v>657.99281765150295</v>
      </c>
      <c r="L1516">
        <v>615.04950983995502</v>
      </c>
      <c r="M1516">
        <v>49.216267023490502</v>
      </c>
      <c r="N1516">
        <v>0.59481855127393202</v>
      </c>
      <c r="O1516">
        <v>11.880660628662699</v>
      </c>
      <c r="P1516">
        <v>35.453608247422601</v>
      </c>
      <c r="Q1516">
        <v>-6.7234801202785993E-2</v>
      </c>
    </row>
    <row r="1517" spans="1:17" x14ac:dyDescent="0.3">
      <c r="A1517" t="s">
        <v>3205</v>
      </c>
      <c r="B1517" t="s">
        <v>3206</v>
      </c>
      <c r="C1517" t="s">
        <v>10309</v>
      </c>
      <c r="D1517" t="s">
        <v>581</v>
      </c>
      <c r="E1517">
        <v>919.82214971999997</v>
      </c>
      <c r="F1517">
        <v>86.2</v>
      </c>
      <c r="G1517">
        <v>-39.698412355847601</v>
      </c>
      <c r="H1517">
        <v>5.70289223484796</v>
      </c>
      <c r="I1517">
        <v>-15.875823487972699</v>
      </c>
      <c r="J1517">
        <v>1.96300804611881</v>
      </c>
      <c r="K1517">
        <v>83.256170406308101</v>
      </c>
      <c r="L1517">
        <v>85.697330158388795</v>
      </c>
      <c r="M1517">
        <v>58.093075851687502</v>
      </c>
      <c r="N1517">
        <v>0.88138789655115901</v>
      </c>
      <c r="O1517">
        <v>21.113689095127601</v>
      </c>
      <c r="P1517">
        <v>21.237693389592099</v>
      </c>
    </row>
    <row r="1518" spans="1:17" x14ac:dyDescent="0.3">
      <c r="A1518" t="s">
        <v>3207</v>
      </c>
      <c r="B1518" t="s">
        <v>3208</v>
      </c>
      <c r="C1518" t="s">
        <v>10309</v>
      </c>
      <c r="D1518" t="s">
        <v>358</v>
      </c>
      <c r="E1518">
        <v>919.54593720000003</v>
      </c>
      <c r="F1518">
        <v>4.95</v>
      </c>
      <c r="G1518">
        <v>-6.0686423610750504</v>
      </c>
      <c r="H1518">
        <v>-4.3898454430276503</v>
      </c>
      <c r="I1518">
        <v>-36.313148151720398</v>
      </c>
      <c r="J1518">
        <v>-1.3782256519201801</v>
      </c>
      <c r="K1518">
        <v>5.0937965934948499</v>
      </c>
      <c r="L1518">
        <v>5.1761269398805601</v>
      </c>
      <c r="M1518">
        <v>45.076798199060804</v>
      </c>
      <c r="N1518">
        <v>0.63517616942944899</v>
      </c>
      <c r="O1518">
        <v>61.616161616161598</v>
      </c>
      <c r="P1518">
        <v>43.478260869565197</v>
      </c>
      <c r="Q1518">
        <v>4.6078878759284E-2</v>
      </c>
    </row>
    <row r="1519" spans="1:17" x14ac:dyDescent="0.3">
      <c r="A1519" t="s">
        <v>3209</v>
      </c>
      <c r="B1519" t="s">
        <v>3210</v>
      </c>
      <c r="C1519" t="s">
        <v>10309</v>
      </c>
      <c r="D1519" t="s">
        <v>18</v>
      </c>
      <c r="E1519">
        <v>919.36413503999995</v>
      </c>
      <c r="F1519">
        <v>894.4</v>
      </c>
      <c r="G1519">
        <v>19.384794122368</v>
      </c>
      <c r="H1519">
        <v>-8.9272594701249197</v>
      </c>
      <c r="I1519">
        <v>-37.967081490650799</v>
      </c>
      <c r="J1519">
        <v>8.6820196583251299</v>
      </c>
      <c r="K1519">
        <v>931.96874720759502</v>
      </c>
      <c r="L1519">
        <v>963.65794661214602</v>
      </c>
      <c r="M1519">
        <v>52.711333145579502</v>
      </c>
      <c r="N1519">
        <v>0.68631019725515197</v>
      </c>
      <c r="O1519">
        <v>76.878354203935601</v>
      </c>
      <c r="P1519">
        <v>60.863309352517902</v>
      </c>
      <c r="Q1519">
        <v>0.20637325074042701</v>
      </c>
    </row>
    <row r="1520" spans="1:17" x14ac:dyDescent="0.3">
      <c r="A1520" t="s">
        <v>3211</v>
      </c>
      <c r="B1520" t="s">
        <v>3212</v>
      </c>
      <c r="C1520" t="s">
        <v>10309</v>
      </c>
      <c r="D1520" t="s">
        <v>171</v>
      </c>
      <c r="E1520">
        <v>918.74734999999998</v>
      </c>
      <c r="F1520">
        <v>100</v>
      </c>
      <c r="G1520">
        <v>-33.6000336821565</v>
      </c>
      <c r="H1520">
        <v>-5.1704048132671101</v>
      </c>
      <c r="I1520">
        <v>-26.062988830680901</v>
      </c>
      <c r="J1520">
        <v>-3.9998014723467298E-2</v>
      </c>
      <c r="K1520">
        <v>99.069743598482702</v>
      </c>
      <c r="L1520">
        <v>99.3043959925335</v>
      </c>
      <c r="M1520">
        <v>58.931422548364502</v>
      </c>
      <c r="N1520">
        <v>0.79930826135073096</v>
      </c>
      <c r="O1520">
        <v>31</v>
      </c>
      <c r="P1520">
        <v>17.357117709189001</v>
      </c>
      <c r="Q1520">
        <v>4.0106105051899998E-4</v>
      </c>
    </row>
    <row r="1521" spans="1:17" x14ac:dyDescent="0.3">
      <c r="A1521" t="s">
        <v>3213</v>
      </c>
      <c r="B1521" t="s">
        <v>3214</v>
      </c>
      <c r="C1521" t="s">
        <v>10309</v>
      </c>
      <c r="D1521" t="s">
        <v>995</v>
      </c>
      <c r="E1521">
        <v>918.5625</v>
      </c>
      <c r="F1521">
        <v>81.650000000000006</v>
      </c>
      <c r="G1521">
        <v>-52.644729317596699</v>
      </c>
      <c r="H1521">
        <v>0.67953860986131698</v>
      </c>
      <c r="I1521">
        <v>-14.1475825325748</v>
      </c>
      <c r="J1521">
        <v>1.43522135654094</v>
      </c>
      <c r="K1521">
        <v>80.364647689270797</v>
      </c>
      <c r="L1521">
        <v>83.172338898968505</v>
      </c>
      <c r="M1521">
        <v>52.522418870600802</v>
      </c>
      <c r="N1521">
        <v>0.93204102920888798</v>
      </c>
      <c r="O1521">
        <v>47.213717085119399</v>
      </c>
      <c r="P1521">
        <v>27.4785323965651</v>
      </c>
      <c r="Q1521">
        <v>0.100745356197601</v>
      </c>
    </row>
    <row r="1522" spans="1:17" x14ac:dyDescent="0.3">
      <c r="A1522" t="s">
        <v>3215</v>
      </c>
      <c r="B1522" t="s">
        <v>3216</v>
      </c>
      <c r="C1522" t="s">
        <v>10309</v>
      </c>
      <c r="D1522" t="s">
        <v>46</v>
      </c>
      <c r="E1522">
        <v>915.84890626499998</v>
      </c>
      <c r="F1522">
        <v>372.15</v>
      </c>
      <c r="G1522">
        <v>355.69994863696797</v>
      </c>
      <c r="H1522">
        <v>62.1398398426577</v>
      </c>
      <c r="I1522">
        <v>8.9590592443908594</v>
      </c>
      <c r="J1522">
        <v>27.041459368897701</v>
      </c>
      <c r="K1522">
        <v>270.09718420163301</v>
      </c>
      <c r="L1522">
        <v>266.550464174757</v>
      </c>
      <c r="M1522">
        <v>77.311287162144495</v>
      </c>
      <c r="N1522">
        <v>1.7713355732885301</v>
      </c>
      <c r="O1522">
        <v>25.070536074163599</v>
      </c>
      <c r="P1522">
        <v>409.79452054794501</v>
      </c>
    </row>
    <row r="1523" spans="1:17" x14ac:dyDescent="0.3">
      <c r="A1523" t="s">
        <v>3217</v>
      </c>
      <c r="B1523" t="s">
        <v>3218</v>
      </c>
      <c r="C1523" t="s">
        <v>10309</v>
      </c>
      <c r="E1523">
        <v>913.02354137999896</v>
      </c>
      <c r="F1523">
        <v>367.3</v>
      </c>
      <c r="G1523">
        <v>40.661747520567999</v>
      </c>
      <c r="H1523">
        <v>208.50528806257</v>
      </c>
      <c r="I1523">
        <v>57.423055683411</v>
      </c>
      <c r="J1523">
        <v>19.720371746477099</v>
      </c>
      <c r="O1523">
        <v>0</v>
      </c>
      <c r="P1523">
        <v>78.996101364522403</v>
      </c>
    </row>
    <row r="1524" spans="1:17" x14ac:dyDescent="0.3">
      <c r="A1524" t="s">
        <v>3219</v>
      </c>
      <c r="B1524" t="s">
        <v>3220</v>
      </c>
      <c r="C1524" t="s">
        <v>10309</v>
      </c>
      <c r="D1524" t="s">
        <v>246</v>
      </c>
      <c r="E1524">
        <v>911.85728110499997</v>
      </c>
      <c r="F1524">
        <v>867.45</v>
      </c>
      <c r="G1524">
        <v>52.648753516081001</v>
      </c>
      <c r="H1524">
        <v>-0.94275316425300104</v>
      </c>
      <c r="I1524">
        <v>2.9894885442428398</v>
      </c>
      <c r="J1524">
        <v>-2.7880091048297601E-2</v>
      </c>
      <c r="K1524">
        <v>833.56868177624904</v>
      </c>
      <c r="L1524">
        <v>733.35183887697804</v>
      </c>
      <c r="M1524">
        <v>59.914328630517502</v>
      </c>
      <c r="N1524">
        <v>0.40395086284855503</v>
      </c>
      <c r="O1524">
        <v>11.781658885238301</v>
      </c>
      <c r="P1524">
        <v>86.548387096774107</v>
      </c>
      <c r="Q1524">
        <v>0.215433070398797</v>
      </c>
    </row>
    <row r="1525" spans="1:17" x14ac:dyDescent="0.3">
      <c r="A1525" t="s">
        <v>3221</v>
      </c>
      <c r="B1525" t="s">
        <v>3222</v>
      </c>
      <c r="C1525" t="s">
        <v>10309</v>
      </c>
      <c r="D1525" t="s">
        <v>253</v>
      </c>
      <c r="E1525">
        <v>911.77691200000004</v>
      </c>
      <c r="F1525">
        <v>564.4</v>
      </c>
      <c r="G1525">
        <v>-7.00816335197716</v>
      </c>
      <c r="H1525">
        <v>-13.4230917611278</v>
      </c>
      <c r="I1525">
        <v>-26.233243743651599</v>
      </c>
      <c r="J1525">
        <v>-6.3323509456040297</v>
      </c>
      <c r="K1525">
        <v>591.40736974356003</v>
      </c>
      <c r="L1525">
        <v>576.68022807923398</v>
      </c>
      <c r="M1525">
        <v>43.712664984039399</v>
      </c>
      <c r="N1525">
        <v>0.62467092275717095</v>
      </c>
      <c r="O1525">
        <v>50.6555634301913</v>
      </c>
      <c r="P1525">
        <v>48.643666052146401</v>
      </c>
      <c r="Q1525">
        <v>5.0337810385435E-2</v>
      </c>
    </row>
    <row r="1526" spans="1:17" x14ac:dyDescent="0.3">
      <c r="A1526" t="s">
        <v>3223</v>
      </c>
      <c r="B1526" t="s">
        <v>3224</v>
      </c>
      <c r="C1526" t="s">
        <v>10309</v>
      </c>
      <c r="D1526" t="s">
        <v>294</v>
      </c>
      <c r="E1526">
        <v>911.52431999999999</v>
      </c>
      <c r="F1526">
        <v>490.7</v>
      </c>
      <c r="G1526">
        <v>4.6749851570830696</v>
      </c>
      <c r="H1526">
        <v>0.85220784667668403</v>
      </c>
      <c r="I1526">
        <v>-17.812768980840701</v>
      </c>
      <c r="J1526">
        <v>-2.3664021494223402</v>
      </c>
      <c r="K1526">
        <v>481.42285354435199</v>
      </c>
      <c r="L1526">
        <v>455.17288367308402</v>
      </c>
      <c r="M1526">
        <v>55.306075931537002</v>
      </c>
      <c r="N1526">
        <v>1.22954100620261</v>
      </c>
      <c r="O1526">
        <v>32.290605257794901</v>
      </c>
      <c r="P1526">
        <v>59.318181818181799</v>
      </c>
    </row>
    <row r="1527" spans="1:17" x14ac:dyDescent="0.3">
      <c r="A1527" t="s">
        <v>3225</v>
      </c>
      <c r="B1527" t="s">
        <v>3226</v>
      </c>
      <c r="C1527" t="s">
        <v>10309</v>
      </c>
      <c r="D1527" t="s">
        <v>358</v>
      </c>
      <c r="E1527">
        <v>909.28097100000002</v>
      </c>
      <c r="F1527">
        <v>116.57</v>
      </c>
      <c r="G1527">
        <v>160.15648201703399</v>
      </c>
      <c r="H1527">
        <v>15.0558718976375</v>
      </c>
      <c r="I1527">
        <v>55.518226177762102</v>
      </c>
      <c r="J1527">
        <v>1.4690520459726399</v>
      </c>
      <c r="K1527">
        <v>104.88671085716101</v>
      </c>
      <c r="L1527">
        <v>81.009774279777403</v>
      </c>
      <c r="M1527">
        <v>56.093751506435403</v>
      </c>
      <c r="N1527">
        <v>0.43259583827494302</v>
      </c>
      <c r="O1527">
        <v>16.6680964227502</v>
      </c>
      <c r="P1527">
        <v>201.99481865284901</v>
      </c>
      <c r="Q1527">
        <v>0.114148300613648</v>
      </c>
    </row>
    <row r="1528" spans="1:17" x14ac:dyDescent="0.3">
      <c r="A1528" t="s">
        <v>3227</v>
      </c>
      <c r="B1528" t="s">
        <v>3228</v>
      </c>
      <c r="C1528" t="s">
        <v>10309</v>
      </c>
      <c r="D1528" t="s">
        <v>532</v>
      </c>
      <c r="E1528">
        <v>908.87859816000002</v>
      </c>
      <c r="F1528">
        <v>635.70000000000005</v>
      </c>
      <c r="G1528">
        <v>-53.709692944732602</v>
      </c>
      <c r="H1528">
        <v>-8.11697484929336</v>
      </c>
      <c r="I1528">
        <v>-42.0055850085595</v>
      </c>
      <c r="J1528">
        <v>9.6079157302868996</v>
      </c>
      <c r="K1528">
        <v>647.85961383448898</v>
      </c>
      <c r="L1528">
        <v>712.73036612219698</v>
      </c>
      <c r="M1528">
        <v>61.413604674920101</v>
      </c>
      <c r="N1528">
        <v>1.61145783893834</v>
      </c>
      <c r="O1528">
        <v>54.160767657700099</v>
      </c>
      <c r="P1528">
        <v>13.254943880277899</v>
      </c>
      <c r="Q1528">
        <v>4.0219769670010001E-3</v>
      </c>
    </row>
    <row r="1529" spans="1:17" x14ac:dyDescent="0.3">
      <c r="A1529" t="s">
        <v>3229</v>
      </c>
      <c r="B1529" t="s">
        <v>3230</v>
      </c>
      <c r="C1529" t="s">
        <v>10309</v>
      </c>
      <c r="D1529" t="s">
        <v>412</v>
      </c>
      <c r="E1529">
        <v>907.42310614500002</v>
      </c>
      <c r="F1529">
        <v>296.95</v>
      </c>
      <c r="G1529">
        <v>54.622351427744803</v>
      </c>
      <c r="H1529">
        <v>-11.6840062613387</v>
      </c>
      <c r="I1529">
        <v>1.15420426330637</v>
      </c>
      <c r="J1529">
        <v>-5.4326022711383004</v>
      </c>
      <c r="K1529">
        <v>311.176720606137</v>
      </c>
      <c r="L1529">
        <v>275.47044714439102</v>
      </c>
      <c r="M1529">
        <v>24.150949008220799</v>
      </c>
      <c r="N1529">
        <v>1.7775342726260399</v>
      </c>
      <c r="O1529">
        <v>25.610372116517901</v>
      </c>
      <c r="P1529">
        <v>97.703062583222305</v>
      </c>
      <c r="Q1529">
        <v>0.114428199917964</v>
      </c>
    </row>
    <row r="1530" spans="1:17" x14ac:dyDescent="0.3">
      <c r="A1530" t="s">
        <v>3231</v>
      </c>
      <c r="B1530" t="s">
        <v>3232</v>
      </c>
      <c r="C1530" t="s">
        <v>10309</v>
      </c>
      <c r="D1530" t="s">
        <v>83</v>
      </c>
      <c r="E1530">
        <v>905.700834558</v>
      </c>
      <c r="F1530">
        <v>100.62</v>
      </c>
      <c r="G1530">
        <v>36.632970542150701</v>
      </c>
      <c r="H1530">
        <v>13.304987863913301</v>
      </c>
      <c r="I1530">
        <v>-25.827165147516801</v>
      </c>
      <c r="J1530">
        <v>5.0336265013981203</v>
      </c>
      <c r="K1530">
        <v>88.854230352063297</v>
      </c>
      <c r="L1530">
        <v>89.777311284182403</v>
      </c>
      <c r="M1530">
        <v>73.6588277064469</v>
      </c>
      <c r="N1530">
        <v>2.08562526519863</v>
      </c>
      <c r="O1530">
        <v>38.441661697475602</v>
      </c>
      <c r="P1530">
        <v>67.839866555462805</v>
      </c>
      <c r="Q1530">
        <v>-1.2074879153397999E-2</v>
      </c>
    </row>
    <row r="1531" spans="1:17" x14ac:dyDescent="0.3">
      <c r="A1531" t="s">
        <v>3233</v>
      </c>
      <c r="B1531" t="s">
        <v>3234</v>
      </c>
      <c r="C1531" t="s">
        <v>10309</v>
      </c>
      <c r="D1531" t="s">
        <v>297</v>
      </c>
      <c r="E1531">
        <v>904.57319959599897</v>
      </c>
      <c r="F1531">
        <v>100.54</v>
      </c>
      <c r="G1531">
        <v>-3.2736455077081499</v>
      </c>
      <c r="H1531">
        <v>-6.2442371036208497</v>
      </c>
      <c r="I1531">
        <v>-6.1567494029104299</v>
      </c>
      <c r="J1531">
        <v>3.6890519378894799</v>
      </c>
      <c r="K1531">
        <v>96.115985916416193</v>
      </c>
      <c r="L1531">
        <v>92.365947687542402</v>
      </c>
      <c r="M1531">
        <v>64.853869941275505</v>
      </c>
      <c r="N1531">
        <v>0.60841378849614403</v>
      </c>
      <c r="O1531">
        <v>13.3877063855182</v>
      </c>
      <c r="P1531">
        <v>32.989417989418001</v>
      </c>
      <c r="Q1531">
        <v>-4.7022410731448999E-2</v>
      </c>
    </row>
    <row r="1532" spans="1:17" x14ac:dyDescent="0.3">
      <c r="A1532" t="s">
        <v>3235</v>
      </c>
      <c r="B1532" t="s">
        <v>3236</v>
      </c>
      <c r="C1532" t="s">
        <v>10309</v>
      </c>
      <c r="D1532" t="s">
        <v>133</v>
      </c>
      <c r="E1532">
        <v>901.96331354999995</v>
      </c>
      <c r="F1532">
        <v>879.25</v>
      </c>
      <c r="G1532">
        <v>116.09102062312201</v>
      </c>
      <c r="H1532">
        <v>1.6426075854837101</v>
      </c>
      <c r="I1532">
        <v>15.6102592750978</v>
      </c>
      <c r="J1532">
        <v>4.4076518807334297</v>
      </c>
      <c r="K1532">
        <v>821.97375143388604</v>
      </c>
      <c r="L1532">
        <v>686.71136620118205</v>
      </c>
      <c r="M1532">
        <v>57.962348830052697</v>
      </c>
      <c r="N1532">
        <v>0.468327601300845</v>
      </c>
      <c r="O1532">
        <v>11.083309638896701</v>
      </c>
      <c r="P1532">
        <v>149.75145575912501</v>
      </c>
      <c r="Q1532">
        <v>0.160673582682791</v>
      </c>
    </row>
    <row r="1533" spans="1:17" x14ac:dyDescent="0.3">
      <c r="A1533" t="s">
        <v>3237</v>
      </c>
      <c r="B1533" t="s">
        <v>3238</v>
      </c>
      <c r="C1533" t="s">
        <v>10309</v>
      </c>
      <c r="D1533" t="s">
        <v>246</v>
      </c>
      <c r="E1533">
        <v>901.17742614999997</v>
      </c>
      <c r="F1533">
        <v>488.3</v>
      </c>
      <c r="G1533">
        <v>89.149967504395704</v>
      </c>
      <c r="H1533">
        <v>11.2876847283783</v>
      </c>
      <c r="I1533">
        <v>31.6455847527236</v>
      </c>
      <c r="J1533">
        <v>-1.2197660559605801</v>
      </c>
      <c r="K1533">
        <v>443.53043343858502</v>
      </c>
      <c r="L1533">
        <v>355.82474320685299</v>
      </c>
      <c r="M1533">
        <v>62.982616265526602</v>
      </c>
      <c r="N1533">
        <v>0.76090299756462898</v>
      </c>
      <c r="O1533">
        <v>4.6385418799917897</v>
      </c>
      <c r="P1533">
        <v>146.61616161616101</v>
      </c>
      <c r="Q1533">
        <v>0.10499475226197801</v>
      </c>
    </row>
    <row r="1534" spans="1:17" x14ac:dyDescent="0.3">
      <c r="A1534" t="s">
        <v>3239</v>
      </c>
      <c r="B1534" t="s">
        <v>3240</v>
      </c>
      <c r="C1534" t="s">
        <v>10309</v>
      </c>
      <c r="D1534" t="s">
        <v>523</v>
      </c>
      <c r="E1534">
        <v>900.13506272899997</v>
      </c>
      <c r="F1534">
        <v>159.29</v>
      </c>
      <c r="G1534">
        <v>101.70752042962199</v>
      </c>
      <c r="H1534">
        <v>-4.43669168696273</v>
      </c>
      <c r="I1534">
        <v>26.732047109358898</v>
      </c>
      <c r="J1534">
        <v>-2.5975841535516699</v>
      </c>
      <c r="K1534">
        <v>158.717113219976</v>
      </c>
      <c r="L1534">
        <v>130.32105043848</v>
      </c>
      <c r="M1534">
        <v>44.783657356739397</v>
      </c>
      <c r="N1534">
        <v>0.23377463258966499</v>
      </c>
      <c r="O1534">
        <v>18.7017389666645</v>
      </c>
      <c r="P1534">
        <v>141.71471927162301</v>
      </c>
      <c r="Q1534">
        <v>0.102265534982401</v>
      </c>
    </row>
    <row r="1535" spans="1:17" x14ac:dyDescent="0.3">
      <c r="A1535" t="s">
        <v>3241</v>
      </c>
      <c r="B1535" t="s">
        <v>3242</v>
      </c>
      <c r="C1535" t="s">
        <v>10309</v>
      </c>
      <c r="D1535" t="s">
        <v>532</v>
      </c>
      <c r="E1535">
        <v>898.43509931000006</v>
      </c>
      <c r="F1535">
        <v>604.1</v>
      </c>
      <c r="G1535">
        <v>-31.463057860912201</v>
      </c>
      <c r="H1535">
        <v>-2.90574648071556</v>
      </c>
      <c r="I1535">
        <v>-13.813043086025701</v>
      </c>
      <c r="J1535">
        <v>-1.8073245257233499</v>
      </c>
      <c r="K1535">
        <v>596.46646142739598</v>
      </c>
      <c r="L1535">
        <v>602.814094562945</v>
      </c>
      <c r="M1535">
        <v>57.4409371968136</v>
      </c>
      <c r="N1535">
        <v>1.05069324671012</v>
      </c>
      <c r="O1535">
        <v>48.981956629697002</v>
      </c>
      <c r="P1535">
        <v>30.418825561312602</v>
      </c>
      <c r="Q1535">
        <v>0.11247447991926</v>
      </c>
    </row>
    <row r="1536" spans="1:17" x14ac:dyDescent="0.3">
      <c r="A1536" t="s">
        <v>3243</v>
      </c>
      <c r="B1536" t="s">
        <v>3244</v>
      </c>
      <c r="C1536" t="s">
        <v>10309</v>
      </c>
      <c r="D1536" t="s">
        <v>253</v>
      </c>
      <c r="E1536">
        <v>898.13439745999995</v>
      </c>
      <c r="F1536">
        <v>261.35000000000002</v>
      </c>
      <c r="G1536">
        <v>-22.7079866233701</v>
      </c>
      <c r="H1536">
        <v>-0.43834054102298398</v>
      </c>
      <c r="I1536">
        <v>-11.027273686812901</v>
      </c>
      <c r="J1536">
        <v>-4.8869323508109002</v>
      </c>
      <c r="K1536">
        <v>260.33057430468398</v>
      </c>
      <c r="L1536">
        <v>253.39632507605199</v>
      </c>
      <c r="M1536">
        <v>50.714397644515003</v>
      </c>
      <c r="N1536">
        <v>0.98171630236963103</v>
      </c>
      <c r="O1536">
        <v>25.712645877176101</v>
      </c>
      <c r="P1536">
        <v>31.928319030792501</v>
      </c>
      <c r="Q1536">
        <v>0.13032065337992699</v>
      </c>
    </row>
    <row r="1537" spans="1:17" x14ac:dyDescent="0.3">
      <c r="A1537" t="s">
        <v>3245</v>
      </c>
      <c r="B1537" t="s">
        <v>3246</v>
      </c>
      <c r="C1537" t="s">
        <v>10309</v>
      </c>
      <c r="D1537" t="s">
        <v>51</v>
      </c>
      <c r="E1537">
        <v>896.97413395499996</v>
      </c>
      <c r="F1537">
        <v>310.64999999999998</v>
      </c>
      <c r="G1537">
        <v>83.247201260324005</v>
      </c>
      <c r="H1537">
        <v>21.621092222895602</v>
      </c>
      <c r="I1537">
        <v>45.883571404223702</v>
      </c>
      <c r="J1537">
        <v>18.429272405577802</v>
      </c>
      <c r="K1537">
        <v>235.98917992842999</v>
      </c>
      <c r="L1537">
        <v>189.86756637081001</v>
      </c>
      <c r="M1537">
        <v>78.125658485253595</v>
      </c>
      <c r="N1537">
        <v>1.42156812954389</v>
      </c>
      <c r="O1537">
        <v>7.0336391437308903</v>
      </c>
      <c r="P1537">
        <v>115.729166666666</v>
      </c>
      <c r="Q1537">
        <v>6.0163222462759998E-3</v>
      </c>
    </row>
    <row r="1538" spans="1:17" x14ac:dyDescent="0.3">
      <c r="A1538" t="s">
        <v>3247</v>
      </c>
      <c r="B1538" t="s">
        <v>3248</v>
      </c>
      <c r="C1538" t="s">
        <v>10309</v>
      </c>
      <c r="D1538" t="s">
        <v>193</v>
      </c>
      <c r="E1538">
        <v>896.92137000000002</v>
      </c>
      <c r="F1538">
        <v>607.29999999999995</v>
      </c>
      <c r="G1538">
        <v>15.6424354832363</v>
      </c>
      <c r="H1538">
        <v>9.6633577325986195</v>
      </c>
      <c r="I1538">
        <v>28.421990204796401</v>
      </c>
      <c r="J1538">
        <v>9.44397054193111</v>
      </c>
      <c r="K1538">
        <v>551.81065427298097</v>
      </c>
      <c r="L1538">
        <v>470.21577321259298</v>
      </c>
      <c r="M1538">
        <v>57.6470600259874</v>
      </c>
      <c r="N1538">
        <v>1.32571345970779</v>
      </c>
      <c r="O1538">
        <v>10.324386629343</v>
      </c>
      <c r="P1538">
        <v>61.946666666666601</v>
      </c>
      <c r="Q1538">
        <v>7.5117546107435998E-2</v>
      </c>
    </row>
    <row r="1539" spans="1:17" x14ac:dyDescent="0.3">
      <c r="A1539" t="s">
        <v>3249</v>
      </c>
      <c r="B1539" t="s">
        <v>3250</v>
      </c>
      <c r="C1539" t="s">
        <v>10309</v>
      </c>
      <c r="D1539" t="s">
        <v>46</v>
      </c>
      <c r="E1539">
        <v>884.28513950000001</v>
      </c>
      <c r="F1539">
        <v>154.75</v>
      </c>
      <c r="G1539">
        <v>157.55368818674199</v>
      </c>
      <c r="H1539">
        <v>-4.7336489263660004</v>
      </c>
      <c r="I1539">
        <v>23.286278136569599</v>
      </c>
      <c r="J1539">
        <v>5.6227190468662398</v>
      </c>
      <c r="K1539">
        <v>139.550472884767</v>
      </c>
      <c r="L1539">
        <v>114.089355092554</v>
      </c>
      <c r="M1539">
        <v>69.551297025191701</v>
      </c>
      <c r="N1539">
        <v>1.31991129709021</v>
      </c>
      <c r="O1539">
        <v>4.0258481421647696</v>
      </c>
      <c r="P1539">
        <v>213.894523326572</v>
      </c>
      <c r="Q1539">
        <v>0.11292196239211599</v>
      </c>
    </row>
    <row r="1540" spans="1:17" x14ac:dyDescent="0.3">
      <c r="A1540" t="s">
        <v>3251</v>
      </c>
      <c r="B1540" t="s">
        <v>3252</v>
      </c>
      <c r="C1540" t="s">
        <v>10309</v>
      </c>
      <c r="D1540" t="s">
        <v>386</v>
      </c>
      <c r="E1540">
        <v>883.51752469999997</v>
      </c>
      <c r="F1540">
        <v>567.79999999999995</v>
      </c>
      <c r="G1540">
        <v>-52.509090996108</v>
      </c>
      <c r="H1540">
        <v>-12.863377153977201</v>
      </c>
      <c r="I1540">
        <v>-22.542429049180502</v>
      </c>
      <c r="J1540">
        <v>5.25360672510452</v>
      </c>
      <c r="K1540">
        <v>607.45174337823505</v>
      </c>
      <c r="L1540">
        <v>636.40113491305499</v>
      </c>
      <c r="M1540">
        <v>45.3391437286948</v>
      </c>
      <c r="N1540">
        <v>0.70969035255625901</v>
      </c>
      <c r="O1540">
        <v>45.456146530468402</v>
      </c>
      <c r="P1540">
        <v>15.1957800770947</v>
      </c>
      <c r="Q1540">
        <v>-7.1313801487453005E-2</v>
      </c>
    </row>
    <row r="1541" spans="1:17" x14ac:dyDescent="0.3">
      <c r="A1541" t="s">
        <v>3253</v>
      </c>
      <c r="B1541" t="s">
        <v>3254</v>
      </c>
      <c r="C1541" t="s">
        <v>10309</v>
      </c>
      <c r="D1541" t="s">
        <v>283</v>
      </c>
      <c r="E1541">
        <v>881.53208831999996</v>
      </c>
      <c r="F1541">
        <v>550.4</v>
      </c>
      <c r="G1541">
        <v>-10.464852921630101</v>
      </c>
      <c r="H1541">
        <v>-10.250242630916899</v>
      </c>
      <c r="I1541">
        <v>-6.3699916899940403</v>
      </c>
      <c r="J1541">
        <v>1.9897527580208001</v>
      </c>
      <c r="K1541">
        <v>569.18685521044301</v>
      </c>
      <c r="L1541">
        <v>539.73754008627805</v>
      </c>
      <c r="M1541">
        <v>44.540905673598203</v>
      </c>
      <c r="N1541">
        <v>1.22284632376143</v>
      </c>
      <c r="O1541">
        <v>32.6308139534883</v>
      </c>
      <c r="P1541">
        <v>43.782654127481699</v>
      </c>
    </row>
    <row r="1542" spans="1:17" x14ac:dyDescent="0.3">
      <c r="A1542" t="s">
        <v>3255</v>
      </c>
      <c r="B1542" t="s">
        <v>3256</v>
      </c>
      <c r="C1542" t="s">
        <v>10309</v>
      </c>
      <c r="D1542" t="s">
        <v>995</v>
      </c>
      <c r="E1542">
        <v>880.96331929999997</v>
      </c>
      <c r="F1542">
        <v>132.69999999999999</v>
      </c>
      <c r="G1542">
        <v>-43.984230976857702</v>
      </c>
      <c r="H1542">
        <v>-0.56570374295344905</v>
      </c>
      <c r="I1542">
        <v>-18.0000276079742</v>
      </c>
      <c r="J1542">
        <v>-0.29040691169704203</v>
      </c>
      <c r="K1542">
        <v>134.429635903985</v>
      </c>
      <c r="L1542">
        <v>140.32842504962301</v>
      </c>
      <c r="M1542">
        <v>50.6456964331446</v>
      </c>
      <c r="N1542">
        <v>0.50044753350171201</v>
      </c>
      <c r="O1542">
        <v>42.049736247174003</v>
      </c>
      <c r="P1542">
        <v>18.0604982206405</v>
      </c>
    </row>
    <row r="1543" spans="1:17" x14ac:dyDescent="0.3">
      <c r="A1543" t="s">
        <v>3257</v>
      </c>
      <c r="B1543" t="s">
        <v>3258</v>
      </c>
      <c r="C1543" t="s">
        <v>10309</v>
      </c>
      <c r="D1543" t="s">
        <v>51</v>
      </c>
      <c r="E1543">
        <v>877.30494263999901</v>
      </c>
      <c r="F1543">
        <v>1537.2</v>
      </c>
      <c r="G1543">
        <v>65.183260467797197</v>
      </c>
      <c r="H1543">
        <v>12.2325380398209</v>
      </c>
      <c r="I1543">
        <v>1.36023186056956</v>
      </c>
      <c r="J1543">
        <v>24.126429596213299</v>
      </c>
      <c r="K1543">
        <v>1261.31240702427</v>
      </c>
      <c r="L1543">
        <v>1142.35855767668</v>
      </c>
      <c r="M1543">
        <v>83.738870901058903</v>
      </c>
      <c r="N1543">
        <v>2.7794117437091899</v>
      </c>
      <c r="O1543">
        <v>4.59927140255009</v>
      </c>
      <c r="P1543">
        <v>111.648079306071</v>
      </c>
      <c r="Q1543">
        <v>9.1122199838364004E-2</v>
      </c>
    </row>
    <row r="1544" spans="1:17" x14ac:dyDescent="0.3">
      <c r="A1544" t="s">
        <v>3259</v>
      </c>
      <c r="B1544" t="s">
        <v>3260</v>
      </c>
      <c r="C1544" t="s">
        <v>10309</v>
      </c>
      <c r="D1544" t="s">
        <v>21</v>
      </c>
      <c r="E1544">
        <v>876.13881062500002</v>
      </c>
      <c r="F1544">
        <v>471.25</v>
      </c>
      <c r="G1544">
        <v>248.54346121178699</v>
      </c>
      <c r="H1544">
        <v>36.126857473708696</v>
      </c>
      <c r="I1544">
        <v>46.688428513632303</v>
      </c>
      <c r="J1544">
        <v>6.28591576222124</v>
      </c>
      <c r="K1544">
        <v>354.576754456755</v>
      </c>
      <c r="L1544">
        <v>275.38227700269601</v>
      </c>
      <c r="M1544">
        <v>80.834957086109796</v>
      </c>
      <c r="N1544">
        <v>0.99291338582677102</v>
      </c>
      <c r="O1544">
        <v>8.8169761273209506</v>
      </c>
      <c r="P1544">
        <v>288.33951380304899</v>
      </c>
    </row>
    <row r="1545" spans="1:17" x14ac:dyDescent="0.3">
      <c r="A1545" t="s">
        <v>3261</v>
      </c>
      <c r="B1545" t="s">
        <v>3262</v>
      </c>
      <c r="C1545" t="s">
        <v>10309</v>
      </c>
      <c r="D1545" t="s">
        <v>737</v>
      </c>
      <c r="E1545">
        <v>875.43042120999996</v>
      </c>
      <c r="F1545">
        <v>276.26</v>
      </c>
      <c r="G1545">
        <v>1.00486476588426</v>
      </c>
      <c r="H1545">
        <v>1.2905456082459501</v>
      </c>
      <c r="I1545">
        <v>0.84552718545720895</v>
      </c>
      <c r="J1545">
        <v>-0.26951838965056701</v>
      </c>
      <c r="K1545">
        <v>266.89513898711499</v>
      </c>
      <c r="L1545">
        <v>247.57918549179101</v>
      </c>
      <c r="M1545">
        <v>62.3816521735951</v>
      </c>
      <c r="N1545">
        <v>0.28415815965128099</v>
      </c>
      <c r="O1545">
        <v>3.16730616086295</v>
      </c>
      <c r="P1545">
        <v>33.911778962675697</v>
      </c>
      <c r="Q1545">
        <v>1.7242551089885001E-2</v>
      </c>
    </row>
    <row r="1546" spans="1:17" x14ac:dyDescent="0.3">
      <c r="A1546" t="s">
        <v>3263</v>
      </c>
      <c r="B1546" t="s">
        <v>3264</v>
      </c>
      <c r="C1546" t="s">
        <v>10309</v>
      </c>
      <c r="D1546" t="s">
        <v>412</v>
      </c>
      <c r="E1546">
        <v>875.28776760000005</v>
      </c>
      <c r="F1546">
        <v>112.6</v>
      </c>
      <c r="G1546">
        <v>-33.661511703517398</v>
      </c>
      <c r="H1546">
        <v>3.7448466807075098</v>
      </c>
      <c r="I1546">
        <v>-33.199178169863202</v>
      </c>
      <c r="J1546">
        <v>1.12731317411999</v>
      </c>
      <c r="K1546">
        <v>112.822665681488</v>
      </c>
      <c r="L1546">
        <v>118.24502775969501</v>
      </c>
      <c r="M1546">
        <v>44.598345507810997</v>
      </c>
      <c r="N1546">
        <v>0.47801112454655298</v>
      </c>
      <c r="O1546">
        <v>46.269982238010599</v>
      </c>
      <c r="P1546">
        <v>15.4279856483854</v>
      </c>
      <c r="Q1546">
        <v>-2.4109071674713999E-2</v>
      </c>
    </row>
    <row r="1547" spans="1:17" x14ac:dyDescent="0.3">
      <c r="A1547" t="s">
        <v>3265</v>
      </c>
      <c r="B1547" t="s">
        <v>3266</v>
      </c>
      <c r="C1547" t="s">
        <v>10309</v>
      </c>
      <c r="D1547" t="s">
        <v>3267</v>
      </c>
      <c r="E1547">
        <v>874.456941279999</v>
      </c>
      <c r="F1547">
        <v>426.4</v>
      </c>
      <c r="G1547">
        <v>257.993999748975</v>
      </c>
      <c r="H1547">
        <v>72.680080201648806</v>
      </c>
      <c r="I1547">
        <v>40.032099615001599</v>
      </c>
      <c r="J1547">
        <v>-0.15547179758736901</v>
      </c>
      <c r="K1547">
        <v>311.98601809316102</v>
      </c>
      <c r="L1547">
        <v>256.52808233114303</v>
      </c>
      <c r="M1547">
        <v>77.363010718069603</v>
      </c>
      <c r="N1547">
        <v>3.0474443947124499</v>
      </c>
      <c r="O1547">
        <v>2.7204502814258902</v>
      </c>
      <c r="P1547">
        <v>287.81264211004998</v>
      </c>
    </row>
    <row r="1548" spans="1:17" x14ac:dyDescent="0.3">
      <c r="A1548" t="s">
        <v>3268</v>
      </c>
      <c r="B1548" t="s">
        <v>3269</v>
      </c>
      <c r="C1548" t="s">
        <v>10309</v>
      </c>
      <c r="D1548" t="s">
        <v>51</v>
      </c>
      <c r="E1548">
        <v>872.82369524000001</v>
      </c>
      <c r="F1548">
        <v>38.92</v>
      </c>
      <c r="G1548">
        <v>13.5331071785197</v>
      </c>
      <c r="H1548">
        <v>18.217406532832701</v>
      </c>
      <c r="I1548">
        <v>-14.6502545522143</v>
      </c>
      <c r="J1548">
        <v>18.316418154565699</v>
      </c>
      <c r="K1548">
        <v>32.105796864070903</v>
      </c>
      <c r="L1548">
        <v>31.292068610108402</v>
      </c>
      <c r="M1548">
        <v>82.184177338233496</v>
      </c>
      <c r="N1548">
        <v>3.8654513511091402</v>
      </c>
      <c r="O1548">
        <v>17.420349434737901</v>
      </c>
      <c r="P1548">
        <v>81.023255813953398</v>
      </c>
      <c r="Q1548">
        <v>1.7784258645144001E-2</v>
      </c>
    </row>
    <row r="1549" spans="1:17" x14ac:dyDescent="0.3">
      <c r="A1549" t="s">
        <v>3270</v>
      </c>
      <c r="B1549" t="s">
        <v>3271</v>
      </c>
      <c r="C1549" t="s">
        <v>10309</v>
      </c>
      <c r="D1549" t="s">
        <v>628</v>
      </c>
      <c r="E1549">
        <v>871.24764489999995</v>
      </c>
      <c r="F1549">
        <v>796.15</v>
      </c>
      <c r="G1549">
        <v>-19.936646639592698</v>
      </c>
      <c r="H1549">
        <v>-8.1878253391717593</v>
      </c>
      <c r="I1549">
        <v>-18.317047412964001</v>
      </c>
      <c r="J1549">
        <v>-1.5429542391311299</v>
      </c>
      <c r="K1549">
        <v>814.40000491179899</v>
      </c>
      <c r="L1549">
        <v>822.92076841608696</v>
      </c>
      <c r="M1549">
        <v>48.520520958527896</v>
      </c>
      <c r="N1549">
        <v>0.73234772324068598</v>
      </c>
      <c r="O1549">
        <v>25.441185706211101</v>
      </c>
      <c r="P1549">
        <v>12.9290780141843</v>
      </c>
    </row>
    <row r="1550" spans="1:17" x14ac:dyDescent="0.3">
      <c r="A1550" t="s">
        <v>3272</v>
      </c>
      <c r="B1550" t="s">
        <v>3273</v>
      </c>
      <c r="C1550" t="s">
        <v>10309</v>
      </c>
      <c r="D1550" t="s">
        <v>133</v>
      </c>
      <c r="E1550">
        <v>869.774974979999</v>
      </c>
      <c r="F1550">
        <v>188.6</v>
      </c>
      <c r="G1550">
        <v>239.20584267584599</v>
      </c>
      <c r="H1550">
        <v>-18.564817757534801</v>
      </c>
      <c r="I1550">
        <v>36.946642577398201</v>
      </c>
      <c r="J1550">
        <v>-6.6609188543756304</v>
      </c>
      <c r="K1550">
        <v>198.055572601113</v>
      </c>
      <c r="L1550">
        <v>142.925769272454</v>
      </c>
      <c r="M1550">
        <v>31.202046041361498</v>
      </c>
      <c r="N1550">
        <v>0.46540997042884902</v>
      </c>
      <c r="O1550">
        <v>42.311770943796297</v>
      </c>
      <c r="P1550">
        <v>284.11405295315598</v>
      </c>
      <c r="Q1550">
        <v>0.178369117895469</v>
      </c>
    </row>
    <row r="1551" spans="1:17" x14ac:dyDescent="0.3">
      <c r="A1551" t="s">
        <v>3274</v>
      </c>
      <c r="B1551" t="s">
        <v>3275</v>
      </c>
      <c r="C1551" t="s">
        <v>10309</v>
      </c>
      <c r="D1551" t="s">
        <v>654</v>
      </c>
      <c r="E1551">
        <v>865.92386500199996</v>
      </c>
      <c r="F1551">
        <v>37.17</v>
      </c>
      <c r="G1551">
        <v>-34.019673288910099</v>
      </c>
      <c r="H1551">
        <v>-15.5978483107966</v>
      </c>
      <c r="I1551">
        <v>-2.5967101269096302</v>
      </c>
      <c r="J1551">
        <v>-1.75509214291708</v>
      </c>
      <c r="K1551">
        <v>37.8193124711309</v>
      </c>
      <c r="L1551">
        <v>33.239955423719202</v>
      </c>
      <c r="M1551">
        <v>41.070178100281701</v>
      </c>
      <c r="N1551">
        <v>0.14818366702115501</v>
      </c>
      <c r="O1551">
        <v>41.781006187785799</v>
      </c>
      <c r="P1551">
        <v>59.870967741935502</v>
      </c>
      <c r="Q1551">
        <v>-2.2104901629193999E-2</v>
      </c>
    </row>
    <row r="1552" spans="1:17" x14ac:dyDescent="0.3">
      <c r="A1552" t="s">
        <v>3276</v>
      </c>
      <c r="B1552" t="s">
        <v>3277</v>
      </c>
      <c r="C1552" t="s">
        <v>10309</v>
      </c>
      <c r="D1552" t="s">
        <v>364</v>
      </c>
      <c r="E1552">
        <v>865</v>
      </c>
      <c r="F1552">
        <v>276.8</v>
      </c>
      <c r="G1552">
        <v>-5.0215278434916497</v>
      </c>
      <c r="H1552">
        <v>-9.2536789299420192</v>
      </c>
      <c r="I1552">
        <v>8.5595375065130899</v>
      </c>
      <c r="J1552">
        <v>-0.12119849343723101</v>
      </c>
      <c r="K1552">
        <v>256.92299014997002</v>
      </c>
      <c r="L1552">
        <v>235.340658465356</v>
      </c>
      <c r="M1552">
        <v>54.950974665618702</v>
      </c>
      <c r="N1552">
        <v>0.40438959114839101</v>
      </c>
      <c r="O1552">
        <v>17.052023121387201</v>
      </c>
      <c r="P1552">
        <v>46.9994689325544</v>
      </c>
      <c r="Q1552">
        <v>-2.2600851192208001E-2</v>
      </c>
    </row>
    <row r="1553" spans="1:17" x14ac:dyDescent="0.3">
      <c r="A1553" t="s">
        <v>3278</v>
      </c>
      <c r="B1553" t="s">
        <v>3279</v>
      </c>
      <c r="C1553" t="s">
        <v>10309</v>
      </c>
      <c r="D1553" t="s">
        <v>364</v>
      </c>
      <c r="E1553">
        <v>862.33689600000002</v>
      </c>
      <c r="F1553">
        <v>8.81</v>
      </c>
      <c r="G1553">
        <v>63.8077312652985</v>
      </c>
      <c r="H1553">
        <v>-4.8157830085000999</v>
      </c>
      <c r="I1553">
        <v>-50.795850099292103</v>
      </c>
      <c r="J1553">
        <v>-2.7867303416748799</v>
      </c>
      <c r="K1553">
        <v>9.0791249968916592</v>
      </c>
      <c r="L1553">
        <v>8.2281853232378594</v>
      </c>
      <c r="M1553">
        <v>41.645797040080303</v>
      </c>
      <c r="N1553">
        <v>1.0723885377596001</v>
      </c>
      <c r="O1553">
        <v>76.503972758229196</v>
      </c>
      <c r="P1553">
        <v>120.25</v>
      </c>
      <c r="Q1553">
        <v>0.18310188542787301</v>
      </c>
    </row>
    <row r="1554" spans="1:17" x14ac:dyDescent="0.3">
      <c r="A1554" t="s">
        <v>3280</v>
      </c>
      <c r="B1554" t="s">
        <v>3281</v>
      </c>
      <c r="C1554" t="s">
        <v>10309</v>
      </c>
      <c r="D1554" t="s">
        <v>402</v>
      </c>
      <c r="E1554">
        <v>862.13609403999999</v>
      </c>
      <c r="F1554">
        <v>132.13</v>
      </c>
      <c r="G1554">
        <v>-8.8647270255226104E-2</v>
      </c>
      <c r="H1554">
        <v>-9.9271237533713492</v>
      </c>
      <c r="I1554">
        <v>-61.170430605064901</v>
      </c>
      <c r="J1554">
        <v>4.1169176518573103</v>
      </c>
      <c r="K1554">
        <v>163.026226041543</v>
      </c>
      <c r="L1554">
        <v>169.46043928043201</v>
      </c>
      <c r="M1554">
        <v>64.302408567241599</v>
      </c>
      <c r="N1554">
        <v>4.9958720499958797</v>
      </c>
      <c r="O1554">
        <v>125.72466510255001</v>
      </c>
      <c r="P1554">
        <v>36.216494845360799</v>
      </c>
      <c r="Q1554">
        <v>1.6783180432747E-2</v>
      </c>
    </row>
    <row r="1555" spans="1:17" x14ac:dyDescent="0.3">
      <c r="A1555" t="s">
        <v>3282</v>
      </c>
      <c r="B1555" t="s">
        <v>3283</v>
      </c>
      <c r="C1555" t="s">
        <v>10309</v>
      </c>
      <c r="D1555" t="s">
        <v>222</v>
      </c>
      <c r="E1555">
        <v>861.51166868999996</v>
      </c>
      <c r="F1555">
        <v>1622.85</v>
      </c>
      <c r="G1555">
        <v>-32.963878253767</v>
      </c>
      <c r="H1555">
        <v>-10.36453764549</v>
      </c>
      <c r="I1555">
        <v>-15.4070543980034</v>
      </c>
      <c r="J1555">
        <v>4.4085149939754</v>
      </c>
      <c r="K1555">
        <v>1666.08703642256</v>
      </c>
      <c r="L1555">
        <v>1614.02949739786</v>
      </c>
      <c r="M1555">
        <v>51.1569709515773</v>
      </c>
      <c r="N1555">
        <v>0.56595348334930595</v>
      </c>
      <c r="O1555">
        <v>24.7804787873186</v>
      </c>
      <c r="P1555">
        <v>25.491030003093002</v>
      </c>
      <c r="Q1555">
        <v>0.14187748174112899</v>
      </c>
    </row>
    <row r="1556" spans="1:17" x14ac:dyDescent="0.3">
      <c r="A1556" t="s">
        <v>3284</v>
      </c>
      <c r="B1556" t="s">
        <v>3285</v>
      </c>
      <c r="C1556" t="s">
        <v>10309</v>
      </c>
      <c r="D1556" t="s">
        <v>564</v>
      </c>
      <c r="E1556">
        <v>860.78459999999995</v>
      </c>
      <c r="F1556">
        <v>78.36</v>
      </c>
      <c r="G1556">
        <v>-40.874260976285001</v>
      </c>
      <c r="H1556">
        <v>1.2230755179372601</v>
      </c>
      <c r="I1556">
        <v>-22.046881236559599</v>
      </c>
      <c r="J1556">
        <v>3.8466521779996699</v>
      </c>
      <c r="K1556">
        <v>76.988521938242698</v>
      </c>
      <c r="L1556">
        <v>79.274441247105102</v>
      </c>
      <c r="M1556">
        <v>57.303617777365901</v>
      </c>
      <c r="N1556">
        <v>0.81920099084478304</v>
      </c>
      <c r="O1556">
        <v>51.161306789178099</v>
      </c>
      <c r="P1556">
        <v>18.727272727272702</v>
      </c>
      <c r="Q1556">
        <v>6.3959428588989996E-3</v>
      </c>
    </row>
    <row r="1557" spans="1:17" x14ac:dyDescent="0.3">
      <c r="A1557" t="s">
        <v>3286</v>
      </c>
      <c r="B1557" t="s">
        <v>3287</v>
      </c>
      <c r="C1557" t="s">
        <v>10309</v>
      </c>
      <c r="D1557" t="s">
        <v>80</v>
      </c>
      <c r="E1557">
        <v>859.78172192</v>
      </c>
      <c r="F1557">
        <v>93.28</v>
      </c>
      <c r="G1557">
        <v>-40.126334668767299</v>
      </c>
      <c r="H1557">
        <v>-6.3812216149198697</v>
      </c>
      <c r="I1557">
        <v>-28.8696085664631</v>
      </c>
      <c r="J1557">
        <v>-0.192918976922788</v>
      </c>
      <c r="K1557">
        <v>95.078080522078693</v>
      </c>
      <c r="L1557">
        <v>94.054814870121803</v>
      </c>
      <c r="M1557">
        <v>42.397302836737602</v>
      </c>
      <c r="N1557">
        <v>0.33958540273339599</v>
      </c>
      <c r="O1557">
        <v>49.228130360205803</v>
      </c>
      <c r="P1557">
        <v>22.736842105263101</v>
      </c>
      <c r="Q1557">
        <v>-5.4425762017557E-2</v>
      </c>
    </row>
    <row r="1558" spans="1:17" x14ac:dyDescent="0.3">
      <c r="A1558" t="s">
        <v>3288</v>
      </c>
      <c r="B1558" t="s">
        <v>3289</v>
      </c>
      <c r="C1558" t="s">
        <v>10309</v>
      </c>
      <c r="D1558" t="s">
        <v>253</v>
      </c>
      <c r="E1558">
        <v>858.91799839999999</v>
      </c>
      <c r="F1558">
        <v>177.1</v>
      </c>
      <c r="G1558">
        <v>7.0967035994970296</v>
      </c>
      <c r="H1558">
        <v>-10.083963560185801</v>
      </c>
      <c r="I1558">
        <v>15.3690617408542</v>
      </c>
      <c r="J1558">
        <v>-2.5330846175502701</v>
      </c>
      <c r="K1558">
        <v>170.251193138953</v>
      </c>
      <c r="L1558">
        <v>142.29732185185199</v>
      </c>
      <c r="M1558">
        <v>45.441087854787703</v>
      </c>
      <c r="N1558">
        <v>0.26046982936783097</v>
      </c>
      <c r="O1558">
        <v>17.645398080180598</v>
      </c>
      <c r="P1558">
        <v>65.359477124183002</v>
      </c>
    </row>
    <row r="1559" spans="1:17" x14ac:dyDescent="0.3">
      <c r="A1559" t="s">
        <v>3290</v>
      </c>
      <c r="B1559" t="s">
        <v>3291</v>
      </c>
      <c r="C1559" t="s">
        <v>10309</v>
      </c>
      <c r="D1559" t="s">
        <v>386</v>
      </c>
      <c r="E1559">
        <v>857.01598826199995</v>
      </c>
      <c r="F1559">
        <v>203.77</v>
      </c>
      <c r="G1559">
        <v>-3.8792109642888999</v>
      </c>
      <c r="H1559">
        <v>-0.97703516975226001</v>
      </c>
      <c r="I1559">
        <v>-21.1655641869581</v>
      </c>
      <c r="J1559">
        <v>3.70743122208571</v>
      </c>
      <c r="K1559">
        <v>205.192119888185</v>
      </c>
      <c r="L1559">
        <v>193.06800993849899</v>
      </c>
      <c r="M1559">
        <v>49.576974422826801</v>
      </c>
      <c r="N1559">
        <v>0.41705633115916002</v>
      </c>
      <c r="O1559">
        <v>26.613338567993299</v>
      </c>
      <c r="P1559">
        <v>50.606060606060602</v>
      </c>
      <c r="Q1559">
        <v>5.4514535245530002E-2</v>
      </c>
    </row>
    <row r="1560" spans="1:17" x14ac:dyDescent="0.3">
      <c r="A1560" t="s">
        <v>3292</v>
      </c>
      <c r="B1560" t="s">
        <v>3293</v>
      </c>
      <c r="C1560" t="s">
        <v>10309</v>
      </c>
      <c r="D1560" t="s">
        <v>564</v>
      </c>
      <c r="E1560">
        <v>853.96628799999996</v>
      </c>
      <c r="F1560">
        <v>635</v>
      </c>
      <c r="G1560">
        <v>35.696801402772202</v>
      </c>
      <c r="H1560">
        <v>-8.0195028573812301</v>
      </c>
      <c r="I1560">
        <v>7.1167763240994901</v>
      </c>
      <c r="J1560">
        <v>3.7773714654697299</v>
      </c>
      <c r="K1560">
        <v>617.64740921592295</v>
      </c>
      <c r="L1560">
        <v>543.91214189945595</v>
      </c>
      <c r="M1560">
        <v>56.134200806138303</v>
      </c>
      <c r="N1560">
        <v>0.40945761447746498</v>
      </c>
      <c r="O1560">
        <v>17.039370078740099</v>
      </c>
      <c r="P1560">
        <v>92.482570475901795</v>
      </c>
      <c r="Q1560">
        <v>0.108938219488958</v>
      </c>
    </row>
    <row r="1561" spans="1:17" x14ac:dyDescent="0.3">
      <c r="A1561" t="s">
        <v>3294</v>
      </c>
      <c r="B1561" t="s">
        <v>3295</v>
      </c>
      <c r="C1561" t="s">
        <v>10309</v>
      </c>
      <c r="D1561" t="s">
        <v>628</v>
      </c>
      <c r="E1561">
        <v>853.84844999999996</v>
      </c>
      <c r="F1561">
        <v>1461.6</v>
      </c>
      <c r="G1561">
        <v>-9.0651724337783097</v>
      </c>
      <c r="H1561">
        <v>7.1505069177898202</v>
      </c>
      <c r="I1561">
        <v>-8.1966963964600001</v>
      </c>
      <c r="J1561">
        <v>-1.8462822284673199</v>
      </c>
      <c r="K1561">
        <v>1433.51325881668</v>
      </c>
      <c r="L1561">
        <v>1372.72493172908</v>
      </c>
      <c r="M1561">
        <v>50.766037478740998</v>
      </c>
      <c r="N1561">
        <v>0.80130836550778795</v>
      </c>
      <c r="O1561">
        <v>11.2958401751505</v>
      </c>
      <c r="P1561">
        <v>29.3451327433628</v>
      </c>
      <c r="Q1561">
        <v>-3.7275006250972E-2</v>
      </c>
    </row>
    <row r="1562" spans="1:17" x14ac:dyDescent="0.3">
      <c r="A1562" t="s">
        <v>3296</v>
      </c>
      <c r="B1562" t="s">
        <v>3297</v>
      </c>
      <c r="C1562" t="s">
        <v>10309</v>
      </c>
      <c r="D1562" t="s">
        <v>402</v>
      </c>
      <c r="E1562">
        <v>853.70809784999994</v>
      </c>
      <c r="F1562">
        <v>589.45000000000005</v>
      </c>
      <c r="G1562">
        <v>190.970473285183</v>
      </c>
      <c r="H1562">
        <v>5.1813505273421896</v>
      </c>
      <c r="I1562">
        <v>56.470994821037401</v>
      </c>
      <c r="J1562">
        <v>-2.1203443477755202</v>
      </c>
      <c r="K1562">
        <v>513.62356079813605</v>
      </c>
      <c r="M1562">
        <v>63.221072923283202</v>
      </c>
      <c r="N1562">
        <v>0.54383661560904395</v>
      </c>
      <c r="O1562">
        <v>6.0310458902366602</v>
      </c>
      <c r="P1562">
        <v>274.016497461928</v>
      </c>
    </row>
    <row r="1563" spans="1:17" x14ac:dyDescent="0.3">
      <c r="A1563" t="s">
        <v>3298</v>
      </c>
      <c r="B1563" t="s">
        <v>3299</v>
      </c>
      <c r="C1563" t="s">
        <v>10309</v>
      </c>
      <c r="D1563" t="s">
        <v>46</v>
      </c>
      <c r="E1563">
        <v>852.90938631999995</v>
      </c>
      <c r="F1563">
        <v>224.8</v>
      </c>
      <c r="G1563">
        <v>225.31563883955599</v>
      </c>
      <c r="H1563">
        <v>8.74382332205594</v>
      </c>
      <c r="I1563">
        <v>66.567116460976806</v>
      </c>
      <c r="J1563">
        <v>7.0611682874737598</v>
      </c>
      <c r="K1563">
        <v>180.26408988953199</v>
      </c>
      <c r="L1563">
        <v>133.83017000855699</v>
      </c>
      <c r="M1563">
        <v>74.943170587721497</v>
      </c>
      <c r="N1563">
        <v>0.45301787029041601</v>
      </c>
      <c r="O1563">
        <v>1.5124555160142199</v>
      </c>
      <c r="P1563">
        <v>259.39248601119101</v>
      </c>
      <c r="Q1563">
        <v>0.12857406394479201</v>
      </c>
    </row>
    <row r="1564" spans="1:17" x14ac:dyDescent="0.3">
      <c r="A1564" t="s">
        <v>3300</v>
      </c>
      <c r="B1564" t="s">
        <v>3301</v>
      </c>
      <c r="C1564" t="s">
        <v>10309</v>
      </c>
      <c r="D1564" t="s">
        <v>2600</v>
      </c>
      <c r="E1564">
        <v>852.23753160000001</v>
      </c>
      <c r="F1564">
        <v>31.08</v>
      </c>
      <c r="G1564">
        <v>-54.782427971891003</v>
      </c>
      <c r="H1564">
        <v>-0.57880892101054804</v>
      </c>
      <c r="I1564">
        <v>-43.975315971959503</v>
      </c>
      <c r="J1564">
        <v>7.2703655229867801</v>
      </c>
      <c r="K1564">
        <v>30.1342942719407</v>
      </c>
      <c r="L1564">
        <v>35.498786411702802</v>
      </c>
      <c r="M1564">
        <v>69.816086623171302</v>
      </c>
      <c r="N1564">
        <v>1.3036257568546601</v>
      </c>
      <c r="O1564">
        <v>89.832689832689795</v>
      </c>
      <c r="P1564">
        <v>19.492502883506301</v>
      </c>
      <c r="Q1564">
        <v>2.6586367662024001E-2</v>
      </c>
    </row>
    <row r="1565" spans="1:17" x14ac:dyDescent="0.3">
      <c r="A1565" t="s">
        <v>3302</v>
      </c>
      <c r="B1565" t="s">
        <v>3303</v>
      </c>
      <c r="C1565" t="s">
        <v>10309</v>
      </c>
      <c r="D1565" t="s">
        <v>21</v>
      </c>
      <c r="E1565">
        <v>851.51989800000001</v>
      </c>
      <c r="F1565">
        <v>812.55</v>
      </c>
      <c r="G1565">
        <v>137.02864827931899</v>
      </c>
      <c r="H1565">
        <v>55.2520179978805</v>
      </c>
      <c r="I1565">
        <v>153.78995644216201</v>
      </c>
      <c r="J1565">
        <v>37.353007916642099</v>
      </c>
      <c r="K1565">
        <v>575.06911254250304</v>
      </c>
      <c r="M1565">
        <v>87.420545972455102</v>
      </c>
      <c r="N1565">
        <v>1.7924701561065099</v>
      </c>
      <c r="O1565">
        <v>0</v>
      </c>
      <c r="P1565">
        <v>211.20260436614299</v>
      </c>
    </row>
    <row r="1566" spans="1:17" x14ac:dyDescent="0.3">
      <c r="A1566" t="s">
        <v>3304</v>
      </c>
      <c r="B1566" t="s">
        <v>3305</v>
      </c>
      <c r="C1566" t="s">
        <v>10309</v>
      </c>
      <c r="D1566" t="s">
        <v>297</v>
      </c>
      <c r="E1566">
        <v>849.29114200000004</v>
      </c>
      <c r="F1566">
        <v>99.95</v>
      </c>
      <c r="G1566">
        <v>1.92572641839062</v>
      </c>
      <c r="H1566">
        <v>-12.498067913492401</v>
      </c>
      <c r="I1566">
        <v>-2.0017786426765198</v>
      </c>
      <c r="J1566">
        <v>5.6074202810941802</v>
      </c>
      <c r="K1566">
        <v>103.930152346386</v>
      </c>
      <c r="L1566">
        <v>95.6946608069088</v>
      </c>
      <c r="M1566">
        <v>49.714768380113902</v>
      </c>
      <c r="N1566">
        <v>0.36605612771761498</v>
      </c>
      <c r="O1566">
        <v>26.9634817408704</v>
      </c>
      <c r="P1566">
        <v>39.594972067039102</v>
      </c>
      <c r="Q1566">
        <v>-5.7739516091158002E-2</v>
      </c>
    </row>
    <row r="1567" spans="1:17" x14ac:dyDescent="0.3">
      <c r="A1567" t="s">
        <v>3306</v>
      </c>
      <c r="B1567" t="s">
        <v>3307</v>
      </c>
      <c r="C1567" t="s">
        <v>10309</v>
      </c>
      <c r="D1567" t="s">
        <v>940</v>
      </c>
      <c r="E1567">
        <v>848.77597218000005</v>
      </c>
      <c r="F1567">
        <v>455.1</v>
      </c>
      <c r="G1567">
        <v>-3.4721681800645001</v>
      </c>
      <c r="H1567">
        <v>21.1395719912598</v>
      </c>
      <c r="I1567">
        <v>28.409871272703501</v>
      </c>
      <c r="J1567">
        <v>26.5342807066293</v>
      </c>
      <c r="K1567">
        <v>360.557821795797</v>
      </c>
      <c r="L1567">
        <v>340.25988043753102</v>
      </c>
      <c r="M1567">
        <v>89.281432558214206</v>
      </c>
      <c r="N1567">
        <v>3.2997489613464901</v>
      </c>
      <c r="O1567">
        <v>5.1307404965941403</v>
      </c>
      <c r="P1567">
        <v>91.218487394957904</v>
      </c>
      <c r="Q1567">
        <v>9.2305739966347E-2</v>
      </c>
    </row>
    <row r="1568" spans="1:17" x14ac:dyDescent="0.3">
      <c r="A1568" t="s">
        <v>3308</v>
      </c>
      <c r="B1568" t="s">
        <v>3309</v>
      </c>
      <c r="C1568" t="s">
        <v>10309</v>
      </c>
      <c r="D1568" t="s">
        <v>154</v>
      </c>
      <c r="E1568">
        <v>847.11958956000001</v>
      </c>
      <c r="F1568">
        <v>985.2</v>
      </c>
      <c r="G1568">
        <v>-63.4817078573613</v>
      </c>
      <c r="H1568">
        <v>-4.5016737463238901</v>
      </c>
      <c r="I1568">
        <v>-21.678583560565698</v>
      </c>
      <c r="J1568">
        <v>-2.34389627464844</v>
      </c>
      <c r="K1568">
        <v>1052.2123903250499</v>
      </c>
      <c r="L1568">
        <v>1138.19515137301</v>
      </c>
      <c r="M1568">
        <v>28.1517961050153</v>
      </c>
      <c r="N1568">
        <v>0.93404157470299498</v>
      </c>
      <c r="O1568">
        <v>63.9261063743402</v>
      </c>
      <c r="P1568">
        <v>9.2602861262060596</v>
      </c>
      <c r="Q1568">
        <v>9.4668313702718998E-2</v>
      </c>
    </row>
    <row r="1569" spans="1:17" x14ac:dyDescent="0.3">
      <c r="A1569" t="s">
        <v>3310</v>
      </c>
      <c r="B1569" t="s">
        <v>3311</v>
      </c>
      <c r="C1569" t="s">
        <v>10309</v>
      </c>
      <c r="D1569" t="s">
        <v>253</v>
      </c>
      <c r="E1569">
        <v>843.76690408499996</v>
      </c>
      <c r="F1569">
        <v>2142.35</v>
      </c>
      <c r="G1569">
        <v>179.948564116657</v>
      </c>
      <c r="H1569">
        <v>48.586845647553197</v>
      </c>
      <c r="I1569">
        <v>50.362323302053902</v>
      </c>
      <c r="J1569">
        <v>0.77495981271987002</v>
      </c>
      <c r="K1569">
        <v>1675.1999261293499</v>
      </c>
      <c r="L1569">
        <v>1306.4889892715701</v>
      </c>
      <c r="M1569">
        <v>69.862862649293106</v>
      </c>
      <c r="N1569">
        <v>2.43373006752027</v>
      </c>
      <c r="O1569">
        <v>12.567974420612799</v>
      </c>
      <c r="P1569">
        <v>256.464226289517</v>
      </c>
      <c r="Q1569">
        <v>0.20240619506143201</v>
      </c>
    </row>
    <row r="1570" spans="1:17" x14ac:dyDescent="0.3">
      <c r="A1570" t="s">
        <v>3312</v>
      </c>
      <c r="B1570" t="s">
        <v>3313</v>
      </c>
      <c r="C1570" t="s">
        <v>10309</v>
      </c>
      <c r="D1570" t="s">
        <v>139</v>
      </c>
      <c r="E1570">
        <v>843.12862805600003</v>
      </c>
      <c r="F1570">
        <v>62.81</v>
      </c>
      <c r="G1570">
        <v>71.818596804254</v>
      </c>
      <c r="H1570">
        <v>35.252090397177099</v>
      </c>
      <c r="I1570">
        <v>19.593140986561998</v>
      </c>
      <c r="J1570">
        <v>7.5537636036282096</v>
      </c>
      <c r="K1570">
        <v>51.961728142593898</v>
      </c>
      <c r="L1570">
        <v>44.328281469792898</v>
      </c>
      <c r="M1570">
        <v>59.784239398334101</v>
      </c>
      <c r="N1570">
        <v>1.6865758824522299</v>
      </c>
      <c r="O1570">
        <v>10.5715650374144</v>
      </c>
      <c r="P1570">
        <v>132.62962962962899</v>
      </c>
      <c r="Q1570">
        <v>0.12600199063581399</v>
      </c>
    </row>
    <row r="1571" spans="1:17" x14ac:dyDescent="0.3">
      <c r="A1571" t="s">
        <v>3314</v>
      </c>
      <c r="B1571" t="s">
        <v>3315</v>
      </c>
      <c r="C1571" t="s">
        <v>10309</v>
      </c>
      <c r="D1571" t="s">
        <v>113</v>
      </c>
      <c r="E1571">
        <v>842.53759711999999</v>
      </c>
      <c r="F1571">
        <v>653.20000000000005</v>
      </c>
      <c r="G1571">
        <v>109.189484354748</v>
      </c>
      <c r="H1571">
        <v>6.5145473218302197</v>
      </c>
      <c r="I1571">
        <v>31.940335006411701</v>
      </c>
      <c r="J1571">
        <v>12.529968738947399</v>
      </c>
      <c r="K1571">
        <v>612.541135411764</v>
      </c>
      <c r="L1571">
        <v>516.43816992836696</v>
      </c>
      <c r="M1571">
        <v>70.640120081022403</v>
      </c>
      <c r="N1571">
        <v>2.0125540168606202</v>
      </c>
      <c r="O1571">
        <v>21.899877526025701</v>
      </c>
      <c r="P1571">
        <v>167.82814943667299</v>
      </c>
      <c r="Q1571">
        <v>0.13651175584289801</v>
      </c>
    </row>
    <row r="1572" spans="1:17" x14ac:dyDescent="0.3">
      <c r="A1572" t="s">
        <v>3316</v>
      </c>
      <c r="B1572" t="s">
        <v>3317</v>
      </c>
      <c r="C1572" t="s">
        <v>10309</v>
      </c>
      <c r="D1572" t="s">
        <v>386</v>
      </c>
      <c r="E1572">
        <v>838.76260160000004</v>
      </c>
      <c r="F1572">
        <v>86.48</v>
      </c>
      <c r="G1572">
        <v>7.7788118950904099</v>
      </c>
      <c r="H1572">
        <v>9.4249718693803206E-2</v>
      </c>
      <c r="I1572">
        <v>-5.8950045823708601</v>
      </c>
      <c r="J1572">
        <v>1.08852628732916E-2</v>
      </c>
      <c r="K1572">
        <v>80.675848467835394</v>
      </c>
      <c r="L1572">
        <v>74.852284661426594</v>
      </c>
      <c r="M1572">
        <v>52.689102785399399</v>
      </c>
      <c r="N1572">
        <v>1.8358621053914499</v>
      </c>
      <c r="O1572">
        <v>11.2974098057354</v>
      </c>
      <c r="P1572">
        <v>45.8347386172006</v>
      </c>
      <c r="Q1572">
        <v>3.1957862398593002E-2</v>
      </c>
    </row>
    <row r="1573" spans="1:17" x14ac:dyDescent="0.3">
      <c r="A1573" t="s">
        <v>3318</v>
      </c>
      <c r="B1573" t="s">
        <v>3319</v>
      </c>
      <c r="C1573" t="s">
        <v>10309</v>
      </c>
      <c r="D1573" t="s">
        <v>564</v>
      </c>
      <c r="E1573">
        <v>834.25332000000003</v>
      </c>
      <c r="F1573">
        <v>321</v>
      </c>
      <c r="G1573">
        <v>6.22713004833372</v>
      </c>
      <c r="H1573">
        <v>2.3543718361108299</v>
      </c>
      <c r="I1573">
        <v>5.6117970402152402</v>
      </c>
      <c r="J1573">
        <v>9.0496230254952206</v>
      </c>
      <c r="K1573">
        <v>295.74562587356797</v>
      </c>
      <c r="L1573">
        <v>274.20390856141699</v>
      </c>
      <c r="M1573">
        <v>67.951093679238298</v>
      </c>
      <c r="N1573">
        <v>1.41876345431177</v>
      </c>
      <c r="O1573">
        <v>11.526479750778799</v>
      </c>
      <c r="P1573">
        <v>48.783314020857397</v>
      </c>
      <c r="Q1573">
        <v>5.7639505720899998E-3</v>
      </c>
    </row>
    <row r="1574" spans="1:17" x14ac:dyDescent="0.3">
      <c r="A1574" t="s">
        <v>3320</v>
      </c>
      <c r="B1574" t="s">
        <v>3321</v>
      </c>
      <c r="C1574" t="s">
        <v>10309</v>
      </c>
      <c r="D1574" t="s">
        <v>564</v>
      </c>
      <c r="E1574">
        <v>832.88956939599996</v>
      </c>
      <c r="F1574">
        <v>257.56</v>
      </c>
      <c r="G1574">
        <v>-4.0876196615388096</v>
      </c>
      <c r="H1574">
        <v>4.1389508664791803</v>
      </c>
      <c r="I1574">
        <v>24.381299739868201</v>
      </c>
      <c r="J1574">
        <v>4.7727260464585699</v>
      </c>
      <c r="K1574">
        <v>233.16218935501701</v>
      </c>
      <c r="L1574">
        <v>207.23371300320301</v>
      </c>
      <c r="M1574">
        <v>60.913422324982101</v>
      </c>
      <c r="N1574">
        <v>0.924993335873591</v>
      </c>
      <c r="O1574">
        <v>5.2376145364187101</v>
      </c>
      <c r="P1574">
        <v>66.007089912987396</v>
      </c>
      <c r="Q1574">
        <v>1.4160579416935999E-2</v>
      </c>
    </row>
    <row r="1575" spans="1:17" x14ac:dyDescent="0.3">
      <c r="A1575" t="s">
        <v>3322</v>
      </c>
      <c r="B1575" t="s">
        <v>3323</v>
      </c>
      <c r="C1575" t="s">
        <v>10309</v>
      </c>
      <c r="D1575" t="s">
        <v>51</v>
      </c>
      <c r="E1575">
        <v>832.29750995999996</v>
      </c>
      <c r="F1575">
        <v>140.86000000000001</v>
      </c>
      <c r="G1575">
        <v>-1.1206067283660499</v>
      </c>
      <c r="H1575">
        <v>-1.7683359973771</v>
      </c>
      <c r="I1575">
        <v>12.542309136587299</v>
      </c>
      <c r="J1575">
        <v>-2.3589925853809199</v>
      </c>
      <c r="K1575">
        <v>139.43094940459201</v>
      </c>
      <c r="L1575">
        <v>117.21173547152</v>
      </c>
      <c r="M1575">
        <v>45.503716133613899</v>
      </c>
      <c r="N1575">
        <v>0.83519497272492405</v>
      </c>
      <c r="O1575">
        <v>32.046003123668797</v>
      </c>
      <c r="P1575">
        <v>72.095296273671295</v>
      </c>
      <c r="Q1575">
        <v>6.2445165439721999E-2</v>
      </c>
    </row>
    <row r="1576" spans="1:17" x14ac:dyDescent="0.3">
      <c r="A1576" t="s">
        <v>3324</v>
      </c>
      <c r="B1576" t="s">
        <v>3325</v>
      </c>
      <c r="C1576" t="s">
        <v>10309</v>
      </c>
      <c r="D1576" t="s">
        <v>3326</v>
      </c>
      <c r="E1576">
        <v>832.24388080000006</v>
      </c>
      <c r="F1576">
        <v>5.27</v>
      </c>
      <c r="G1576">
        <v>-7.26050282619134</v>
      </c>
      <c r="H1576">
        <v>-23.4281532262514</v>
      </c>
      <c r="I1576">
        <v>-71.065302325722101</v>
      </c>
      <c r="J1576">
        <v>5.9260672773727503</v>
      </c>
      <c r="K1576">
        <v>7.3442083535214699</v>
      </c>
      <c r="L1576">
        <v>9.0135513435935799</v>
      </c>
      <c r="M1576">
        <v>50.8752732879936</v>
      </c>
      <c r="N1576">
        <v>0.93798362966452498</v>
      </c>
      <c r="O1576">
        <v>222.58064516128999</v>
      </c>
      <c r="P1576">
        <v>25.4761904761904</v>
      </c>
      <c r="Q1576">
        <v>2.0690006150118002E-2</v>
      </c>
    </row>
    <row r="1577" spans="1:17" x14ac:dyDescent="0.3">
      <c r="A1577" t="s">
        <v>3327</v>
      </c>
      <c r="B1577" t="s">
        <v>3328</v>
      </c>
      <c r="C1577" t="s">
        <v>10309</v>
      </c>
      <c r="D1577" t="s">
        <v>654</v>
      </c>
      <c r="E1577">
        <v>830.85</v>
      </c>
      <c r="F1577">
        <v>276.95</v>
      </c>
      <c r="G1577">
        <v>-37.193224300874299</v>
      </c>
      <c r="H1577">
        <v>-7.1873232343405098</v>
      </c>
      <c r="I1577">
        <v>-24.205874461305498</v>
      </c>
      <c r="J1577">
        <v>4.1873156930888404</v>
      </c>
      <c r="K1577">
        <v>267.956323903834</v>
      </c>
      <c r="L1577">
        <v>259.686314397719</v>
      </c>
      <c r="M1577">
        <v>54.706336553938499</v>
      </c>
      <c r="N1577">
        <v>0.55991552341400397</v>
      </c>
      <c r="O1577">
        <v>55.154359992778403</v>
      </c>
      <c r="P1577">
        <v>32.511961722488003</v>
      </c>
      <c r="Q1577">
        <v>0.11189887007963099</v>
      </c>
    </row>
    <row r="1578" spans="1:17" x14ac:dyDescent="0.3">
      <c r="A1578" t="s">
        <v>3329</v>
      </c>
      <c r="B1578" t="s">
        <v>3330</v>
      </c>
      <c r="C1578" t="s">
        <v>10309</v>
      </c>
      <c r="D1578" t="s">
        <v>490</v>
      </c>
      <c r="E1578">
        <v>825.57171785200001</v>
      </c>
      <c r="F1578">
        <v>39.08</v>
      </c>
      <c r="G1578">
        <v>-40.082706654990098</v>
      </c>
      <c r="H1578">
        <v>-25.609083351096199</v>
      </c>
      <c r="I1578">
        <v>-47.431809429130404</v>
      </c>
      <c r="J1578">
        <v>-3.0415253152198298</v>
      </c>
      <c r="K1578">
        <v>48.491033701074699</v>
      </c>
      <c r="L1578">
        <v>52.611966722401696</v>
      </c>
      <c r="M1578">
        <v>36.743633218513096</v>
      </c>
      <c r="N1578">
        <v>1.8807526028466801</v>
      </c>
      <c r="O1578">
        <v>91.018423746161702</v>
      </c>
      <c r="P1578">
        <v>17.357357357357301</v>
      </c>
      <c r="Q1578">
        <v>4.2009833113720002E-2</v>
      </c>
    </row>
    <row r="1579" spans="1:17" x14ac:dyDescent="0.3">
      <c r="A1579" t="s">
        <v>3331</v>
      </c>
      <c r="B1579" t="s">
        <v>3332</v>
      </c>
      <c r="C1579" t="s">
        <v>10309</v>
      </c>
      <c r="E1579">
        <v>824.5</v>
      </c>
      <c r="F1579">
        <v>329.8</v>
      </c>
      <c r="G1579">
        <v>95.531545544630404</v>
      </c>
      <c r="H1579">
        <v>-4.8432879356104497</v>
      </c>
      <c r="I1579">
        <v>-51.818823382151798</v>
      </c>
      <c r="J1579">
        <v>3.7518394781449498</v>
      </c>
      <c r="K1579">
        <v>361.43153589904603</v>
      </c>
      <c r="L1579">
        <v>362.16132293336801</v>
      </c>
      <c r="M1579">
        <v>59.508926712082399</v>
      </c>
      <c r="N1579">
        <v>0.60057636887608001</v>
      </c>
      <c r="O1579">
        <v>186.264402668283</v>
      </c>
      <c r="P1579">
        <v>153.01112389719901</v>
      </c>
    </row>
    <row r="1580" spans="1:17" x14ac:dyDescent="0.3">
      <c r="A1580" t="s">
        <v>3333</v>
      </c>
      <c r="B1580" t="s">
        <v>3334</v>
      </c>
      <c r="C1580" t="s">
        <v>10309</v>
      </c>
      <c r="D1580" t="s">
        <v>412</v>
      </c>
      <c r="E1580">
        <v>821.65821759999994</v>
      </c>
      <c r="F1580">
        <v>78.92</v>
      </c>
      <c r="G1580">
        <v>14.9886970884662</v>
      </c>
      <c r="H1580">
        <v>-2.7640059073710401</v>
      </c>
      <c r="I1580">
        <v>0.49662263630029801</v>
      </c>
      <c r="J1580">
        <v>1.8437887963600901</v>
      </c>
      <c r="K1580">
        <v>74.348446724213503</v>
      </c>
      <c r="L1580">
        <v>67.941532470457105</v>
      </c>
      <c r="M1580">
        <v>57.696796626023499</v>
      </c>
      <c r="N1580">
        <v>1.1361447220919001</v>
      </c>
      <c r="O1580">
        <v>8.8443993917891603</v>
      </c>
      <c r="P1580">
        <v>60.4065040650406</v>
      </c>
      <c r="Q1580">
        <v>9.4898877434881998E-2</v>
      </c>
    </row>
    <row r="1581" spans="1:17" x14ac:dyDescent="0.3">
      <c r="A1581" t="s">
        <v>3335</v>
      </c>
      <c r="B1581" t="s">
        <v>3336</v>
      </c>
      <c r="C1581" t="s">
        <v>10309</v>
      </c>
      <c r="D1581" t="s">
        <v>1292</v>
      </c>
      <c r="E1581">
        <v>817.09499510000001</v>
      </c>
      <c r="F1581">
        <v>353</v>
      </c>
      <c r="G1581">
        <v>86.017493377231204</v>
      </c>
      <c r="H1581">
        <v>31.941762858534801</v>
      </c>
      <c r="I1581">
        <v>102.778801540074</v>
      </c>
      <c r="J1581">
        <v>4.3079832340362696</v>
      </c>
      <c r="M1581">
        <v>75.453208986668102</v>
      </c>
      <c r="O1581">
        <v>5.9348441926345403</v>
      </c>
      <c r="P1581">
        <v>126.572528883183</v>
      </c>
    </row>
    <row r="1582" spans="1:17" x14ac:dyDescent="0.3">
      <c r="A1582" t="s">
        <v>3337</v>
      </c>
      <c r="B1582" t="s">
        <v>3338</v>
      </c>
      <c r="C1582" t="s">
        <v>10309</v>
      </c>
      <c r="D1582" t="s">
        <v>1196</v>
      </c>
      <c r="E1582">
        <v>816.23804844000006</v>
      </c>
      <c r="F1582">
        <v>309.89999999999998</v>
      </c>
      <c r="G1582">
        <v>1.5505818864874501</v>
      </c>
      <c r="H1582">
        <v>-8.5885312454121596</v>
      </c>
      <c r="I1582">
        <v>9.4327843788430101</v>
      </c>
      <c r="J1582">
        <v>-2.7825995004420698</v>
      </c>
      <c r="K1582">
        <v>294.089737675018</v>
      </c>
      <c r="L1582">
        <v>265.28697366996801</v>
      </c>
      <c r="M1582">
        <v>64.519511183600301</v>
      </c>
      <c r="N1582">
        <v>0.59180282975810095</v>
      </c>
      <c r="O1582">
        <v>14.956437560503399</v>
      </c>
      <c r="P1582">
        <v>70.274725274725199</v>
      </c>
    </row>
    <row r="1583" spans="1:17" x14ac:dyDescent="0.3">
      <c r="A1583" t="s">
        <v>3339</v>
      </c>
      <c r="B1583" t="s">
        <v>3340</v>
      </c>
      <c r="C1583" t="s">
        <v>10309</v>
      </c>
      <c r="D1583" t="s">
        <v>619</v>
      </c>
      <c r="E1583">
        <v>816.1844274</v>
      </c>
      <c r="F1583">
        <v>13.05</v>
      </c>
      <c r="G1583">
        <v>-20.613621440572899</v>
      </c>
      <c r="H1583">
        <v>-4.6207183786528603</v>
      </c>
      <c r="I1583">
        <v>-25.473441580782399</v>
      </c>
      <c r="J1583">
        <v>-1.93286846559912</v>
      </c>
      <c r="K1583">
        <v>13.7172507749509</v>
      </c>
      <c r="L1583">
        <v>13.4515927101238</v>
      </c>
      <c r="M1583">
        <v>35.2251135503151</v>
      </c>
      <c r="N1583">
        <v>0.27500844972516802</v>
      </c>
      <c r="O1583">
        <v>40.229885057471201</v>
      </c>
      <c r="P1583">
        <v>30.5</v>
      </c>
      <c r="Q1583">
        <v>4.1340568880666E-2</v>
      </c>
    </row>
    <row r="1584" spans="1:17" x14ac:dyDescent="0.3">
      <c r="A1584" t="s">
        <v>3341</v>
      </c>
      <c r="B1584" t="s">
        <v>3342</v>
      </c>
      <c r="C1584" t="s">
        <v>10309</v>
      </c>
      <c r="D1584" t="s">
        <v>1520</v>
      </c>
      <c r="E1584">
        <v>815.28232385000001</v>
      </c>
      <c r="F1584">
        <v>231.5</v>
      </c>
      <c r="G1584">
        <v>-36.9213710930172</v>
      </c>
      <c r="H1584">
        <v>-2.0978708110772399</v>
      </c>
      <c r="I1584">
        <v>-27.3642007538493</v>
      </c>
      <c r="J1584">
        <v>3.7379426683493899</v>
      </c>
      <c r="K1584">
        <v>230.20484700886001</v>
      </c>
      <c r="L1584">
        <v>237.936243827808</v>
      </c>
      <c r="M1584">
        <v>61.318613850497002</v>
      </c>
      <c r="N1584">
        <v>0.87923586119077601</v>
      </c>
      <c r="O1584">
        <v>44.708423326133897</v>
      </c>
      <c r="P1584">
        <v>12.8992928554011</v>
      </c>
      <c r="Q1584">
        <v>6.3325768682942998E-2</v>
      </c>
    </row>
    <row r="1585" spans="1:17" x14ac:dyDescent="0.3">
      <c r="A1585" t="s">
        <v>3343</v>
      </c>
      <c r="B1585" t="s">
        <v>3344</v>
      </c>
      <c r="C1585" t="s">
        <v>10309</v>
      </c>
      <c r="D1585" t="s">
        <v>564</v>
      </c>
      <c r="E1585">
        <v>814.53133133999995</v>
      </c>
      <c r="F1585">
        <v>186.63</v>
      </c>
      <c r="G1585">
        <v>-10.680436168926899</v>
      </c>
      <c r="H1585">
        <v>7.0277308469421902</v>
      </c>
      <c r="I1585">
        <v>-16.657540809802299</v>
      </c>
      <c r="J1585">
        <v>3.0849127395592699</v>
      </c>
      <c r="K1585">
        <v>170.52509786161599</v>
      </c>
      <c r="L1585">
        <v>165.81708611997499</v>
      </c>
      <c r="M1585">
        <v>72.769198563001694</v>
      </c>
      <c r="N1585">
        <v>2.41304366782831</v>
      </c>
      <c r="O1585">
        <v>9.7626319455607202</v>
      </c>
      <c r="P1585">
        <v>33.3071428571428</v>
      </c>
      <c r="Q1585">
        <v>-6.2353171076384002E-2</v>
      </c>
    </row>
    <row r="1586" spans="1:17" x14ac:dyDescent="0.3">
      <c r="A1586" t="s">
        <v>3345</v>
      </c>
      <c r="B1586" t="s">
        <v>3346</v>
      </c>
      <c r="C1586" t="s">
        <v>10309</v>
      </c>
      <c r="D1586" t="s">
        <v>222</v>
      </c>
      <c r="E1586">
        <v>814.36370360000001</v>
      </c>
      <c r="F1586">
        <v>32.44</v>
      </c>
      <c r="G1586">
        <v>77.201140663813206</v>
      </c>
      <c r="H1586">
        <v>5.4537748524910299</v>
      </c>
      <c r="I1586">
        <v>-29.146315057000798</v>
      </c>
      <c r="J1586">
        <v>9.3211822199014804</v>
      </c>
      <c r="K1586">
        <v>30.812728022563</v>
      </c>
      <c r="L1586">
        <v>31.359449898072299</v>
      </c>
      <c r="M1586">
        <v>72.778738678028006</v>
      </c>
      <c r="N1586">
        <v>1.57418772075594</v>
      </c>
      <c r="O1586">
        <v>123.1196054254</v>
      </c>
      <c r="P1586">
        <v>133.213515456506</v>
      </c>
      <c r="Q1586">
        <v>0.135865617343078</v>
      </c>
    </row>
    <row r="1587" spans="1:17" x14ac:dyDescent="0.3">
      <c r="A1587" t="s">
        <v>3347</v>
      </c>
      <c r="B1587" t="s">
        <v>3348</v>
      </c>
      <c r="C1587" t="s">
        <v>10309</v>
      </c>
      <c r="D1587" t="s">
        <v>581</v>
      </c>
      <c r="E1587">
        <v>813.29039999999998</v>
      </c>
      <c r="F1587">
        <v>1303.3499999999999</v>
      </c>
      <c r="G1587">
        <v>-6.00844002422697</v>
      </c>
      <c r="H1587">
        <v>-5.5071251517573199</v>
      </c>
      <c r="I1587">
        <v>19.842635211373199</v>
      </c>
      <c r="J1587">
        <v>-5.71657262530365</v>
      </c>
      <c r="K1587">
        <v>1278.28732331384</v>
      </c>
      <c r="L1587">
        <v>1117.1846333927399</v>
      </c>
      <c r="M1587">
        <v>38.589286600773498</v>
      </c>
      <c r="N1587">
        <v>0.33248507458222898</v>
      </c>
      <c r="O1587">
        <v>20.382092300609902</v>
      </c>
      <c r="P1587">
        <v>62.918749999999903</v>
      </c>
      <c r="Q1587">
        <v>2.7144393317827999E-2</v>
      </c>
    </row>
    <row r="1588" spans="1:17" x14ac:dyDescent="0.3">
      <c r="A1588" t="s">
        <v>3349</v>
      </c>
      <c r="B1588" t="s">
        <v>3350</v>
      </c>
      <c r="C1588" t="s">
        <v>10309</v>
      </c>
      <c r="D1588" t="s">
        <v>222</v>
      </c>
      <c r="E1588">
        <v>808.76647500000001</v>
      </c>
      <c r="F1588">
        <v>2548.5</v>
      </c>
      <c r="G1588">
        <v>1007.90457192463</v>
      </c>
      <c r="H1588">
        <v>37.988930611834199</v>
      </c>
      <c r="I1588">
        <v>625.21033671717896</v>
      </c>
      <c r="J1588">
        <v>6.4550411698235104</v>
      </c>
      <c r="K1588">
        <v>1769.6589211765499</v>
      </c>
      <c r="L1588">
        <v>954.05385873882096</v>
      </c>
      <c r="M1588">
        <v>95.882927399338698</v>
      </c>
      <c r="N1588">
        <v>0.19799424497778001</v>
      </c>
      <c r="O1588">
        <v>0</v>
      </c>
      <c r="P1588">
        <v>1125.24038461538</v>
      </c>
      <c r="Q1588">
        <v>0.30264662006847298</v>
      </c>
    </row>
    <row r="1589" spans="1:17" x14ac:dyDescent="0.3">
      <c r="A1589" t="s">
        <v>3351</v>
      </c>
      <c r="B1589" t="s">
        <v>3352</v>
      </c>
      <c r="C1589" t="s">
        <v>10309</v>
      </c>
      <c r="D1589" t="s">
        <v>294</v>
      </c>
      <c r="E1589">
        <v>808.52660109999999</v>
      </c>
      <c r="F1589">
        <v>314.5</v>
      </c>
      <c r="G1589">
        <v>501.07403567302703</v>
      </c>
      <c r="H1589">
        <v>19.295955522552202</v>
      </c>
      <c r="I1589">
        <v>70.914587416275097</v>
      </c>
      <c r="J1589">
        <v>5.1918439764018798</v>
      </c>
      <c r="K1589">
        <v>273.11587143594699</v>
      </c>
      <c r="L1589">
        <v>192.75760141158901</v>
      </c>
      <c r="M1589">
        <v>51.608897343220598</v>
      </c>
      <c r="N1589">
        <v>0.979858360604697</v>
      </c>
      <c r="O1589">
        <v>16.740858505564301</v>
      </c>
      <c r="P1589">
        <v>583.695652173913</v>
      </c>
      <c r="Q1589">
        <v>0.18186875801373301</v>
      </c>
    </row>
    <row r="1590" spans="1:17" x14ac:dyDescent="0.3">
      <c r="A1590" t="s">
        <v>3353</v>
      </c>
      <c r="B1590" t="s">
        <v>3354</v>
      </c>
      <c r="C1590" t="s">
        <v>10309</v>
      </c>
      <c r="D1590" t="s">
        <v>965</v>
      </c>
      <c r="E1590">
        <v>807.73550999999998</v>
      </c>
      <c r="F1590">
        <v>517.04999999999995</v>
      </c>
      <c r="G1590">
        <v>2.6903273980228199</v>
      </c>
      <c r="H1590">
        <v>-6.1775997124220599</v>
      </c>
      <c r="I1590">
        <v>-2.5175159192368901</v>
      </c>
      <c r="J1590">
        <v>0.70397808506244797</v>
      </c>
      <c r="K1590">
        <v>486.78511184788198</v>
      </c>
      <c r="L1590">
        <v>469.19352700947798</v>
      </c>
      <c r="M1590">
        <v>68.257915826518101</v>
      </c>
      <c r="N1590">
        <v>0.69166944863131197</v>
      </c>
      <c r="O1590">
        <v>15.636785610675901</v>
      </c>
      <c r="P1590">
        <v>33.950777202072501</v>
      </c>
    </row>
    <row r="1591" spans="1:17" x14ac:dyDescent="0.3">
      <c r="A1591" t="s">
        <v>3355</v>
      </c>
      <c r="B1591" t="s">
        <v>3356</v>
      </c>
      <c r="C1591" t="s">
        <v>10309</v>
      </c>
      <c r="D1591" t="s">
        <v>139</v>
      </c>
      <c r="E1591">
        <v>805.41524243499998</v>
      </c>
      <c r="F1591">
        <v>385.15</v>
      </c>
      <c r="G1591">
        <v>79.388310381999304</v>
      </c>
      <c r="H1591">
        <v>0.954374961103858</v>
      </c>
      <c r="I1591">
        <v>24.373531100608201</v>
      </c>
      <c r="J1591">
        <v>0.70443607169900202</v>
      </c>
      <c r="K1591">
        <v>370.33175293304998</v>
      </c>
      <c r="L1591">
        <v>305.66439860104902</v>
      </c>
      <c r="M1591">
        <v>53.283881521808802</v>
      </c>
      <c r="N1591">
        <v>0.44005820009454399</v>
      </c>
      <c r="O1591">
        <v>8.6459820849019895</v>
      </c>
      <c r="P1591">
        <v>117.906647807637</v>
      </c>
      <c r="Q1591">
        <v>0.10878923215643301</v>
      </c>
    </row>
    <row r="1592" spans="1:17" x14ac:dyDescent="0.3">
      <c r="A1592" t="s">
        <v>3357</v>
      </c>
      <c r="B1592" t="s">
        <v>3358</v>
      </c>
      <c r="C1592" t="s">
        <v>10309</v>
      </c>
      <c r="D1592" t="s">
        <v>46</v>
      </c>
      <c r="E1592">
        <v>803.84286617600003</v>
      </c>
      <c r="F1592">
        <v>73.239999999999995</v>
      </c>
      <c r="G1592">
        <v>176.62487228327601</v>
      </c>
      <c r="H1592">
        <v>14.276940484223299</v>
      </c>
      <c r="I1592">
        <v>33.569292428394498</v>
      </c>
      <c r="J1592">
        <v>20.963669237190999</v>
      </c>
      <c r="K1592">
        <v>63.628788182628398</v>
      </c>
      <c r="L1592">
        <v>52.005363435599399</v>
      </c>
      <c r="M1592">
        <v>71.292182693632995</v>
      </c>
      <c r="N1592">
        <v>0.25264224939131302</v>
      </c>
      <c r="O1592">
        <v>16.1796832332059</v>
      </c>
      <c r="P1592">
        <v>206.44351464435101</v>
      </c>
      <c r="Q1592">
        <v>0.11243077996117801</v>
      </c>
    </row>
    <row r="1593" spans="1:17" x14ac:dyDescent="0.3">
      <c r="A1593" t="s">
        <v>3359</v>
      </c>
      <c r="B1593" t="s">
        <v>3360</v>
      </c>
      <c r="C1593" t="s">
        <v>10309</v>
      </c>
      <c r="D1593" t="s">
        <v>555</v>
      </c>
      <c r="E1593">
        <v>803.35080000000005</v>
      </c>
      <c r="F1593">
        <v>471.45</v>
      </c>
      <c r="G1593">
        <v>63.240325697892999</v>
      </c>
      <c r="H1593">
        <v>2.0747344368318399</v>
      </c>
      <c r="I1593">
        <v>42.152542344977697</v>
      </c>
      <c r="J1593">
        <v>-6.2105606296039904</v>
      </c>
      <c r="K1593">
        <v>450.78452241360702</v>
      </c>
      <c r="L1593">
        <v>358.51969925306798</v>
      </c>
      <c r="M1593">
        <v>33.014371751004603</v>
      </c>
      <c r="N1593">
        <v>0.30179506395648198</v>
      </c>
      <c r="O1593">
        <v>17.721921730830399</v>
      </c>
      <c r="P1593">
        <v>94.1721581548599</v>
      </c>
      <c r="Q1593">
        <v>9.2865866084257995E-2</v>
      </c>
    </row>
    <row r="1594" spans="1:17" x14ac:dyDescent="0.3">
      <c r="A1594" t="s">
        <v>3361</v>
      </c>
      <c r="B1594" t="s">
        <v>3362</v>
      </c>
      <c r="C1594" t="s">
        <v>10309</v>
      </c>
      <c r="D1594" t="s">
        <v>121</v>
      </c>
      <c r="E1594">
        <v>799.28959999999995</v>
      </c>
      <c r="F1594">
        <v>454.4</v>
      </c>
      <c r="G1594">
        <v>8.8659295907027502</v>
      </c>
      <c r="H1594">
        <v>25.471302372335199</v>
      </c>
      <c r="I1594">
        <v>-4.1276925825063202</v>
      </c>
      <c r="J1594">
        <v>6.0211320022918402</v>
      </c>
      <c r="K1594">
        <v>361.90629545007101</v>
      </c>
      <c r="L1594">
        <v>333.63276515505601</v>
      </c>
      <c r="M1594">
        <v>76.2021073358367</v>
      </c>
      <c r="N1594">
        <v>2.7274151130851498</v>
      </c>
      <c r="O1594">
        <v>3.6641725352112702</v>
      </c>
      <c r="P1594">
        <v>80.568249552950505</v>
      </c>
    </row>
    <row r="1595" spans="1:17" x14ac:dyDescent="0.3">
      <c r="A1595" t="s">
        <v>3363</v>
      </c>
      <c r="B1595" t="s">
        <v>3364</v>
      </c>
      <c r="C1595" t="s">
        <v>10309</v>
      </c>
      <c r="D1595" t="s">
        <v>72</v>
      </c>
      <c r="E1595">
        <v>798.30541440000002</v>
      </c>
      <c r="F1595">
        <v>124.8</v>
      </c>
      <c r="G1595">
        <v>-12.359818831663199</v>
      </c>
      <c r="H1595">
        <v>-6.9576749003919804</v>
      </c>
      <c r="I1595">
        <v>-18.904184443422501</v>
      </c>
      <c r="J1595">
        <v>-4.9318723551731702</v>
      </c>
      <c r="K1595">
        <v>121.48915503863201</v>
      </c>
      <c r="L1595">
        <v>115.63294517745</v>
      </c>
      <c r="M1595">
        <v>43.391177574210197</v>
      </c>
      <c r="N1595">
        <v>1.1508664826838999</v>
      </c>
      <c r="O1595">
        <v>12.419871794871799</v>
      </c>
      <c r="P1595">
        <v>41.898806139852098</v>
      </c>
      <c r="Q1595">
        <v>0.17827562435774399</v>
      </c>
    </row>
    <row r="1596" spans="1:17" x14ac:dyDescent="0.3">
      <c r="A1596" t="s">
        <v>3365</v>
      </c>
      <c r="B1596" t="s">
        <v>3366</v>
      </c>
      <c r="C1596" t="s">
        <v>10309</v>
      </c>
      <c r="D1596" t="s">
        <v>628</v>
      </c>
      <c r="E1596">
        <v>798.24912781499995</v>
      </c>
      <c r="F1596">
        <v>324.64999999999998</v>
      </c>
      <c r="G1596">
        <v>3.61744477414892</v>
      </c>
      <c r="H1596">
        <v>15.3194897855163</v>
      </c>
      <c r="I1596">
        <v>47.026492231748101</v>
      </c>
      <c r="J1596">
        <v>-2.7387877950910098</v>
      </c>
      <c r="K1596">
        <v>295.02942206880999</v>
      </c>
      <c r="L1596">
        <v>247.727511121817</v>
      </c>
      <c r="M1596">
        <v>45.816760401792401</v>
      </c>
      <c r="N1596">
        <v>0.96298013528934001</v>
      </c>
      <c r="O1596">
        <v>14.5849376251347</v>
      </c>
      <c r="P1596">
        <v>94.052600119545701</v>
      </c>
      <c r="Q1596">
        <v>4.2676103447800998E-2</v>
      </c>
    </row>
    <row r="1597" spans="1:17" x14ac:dyDescent="0.3">
      <c r="A1597" t="s">
        <v>3367</v>
      </c>
      <c r="B1597" t="s">
        <v>3368</v>
      </c>
      <c r="C1597" t="s">
        <v>10309</v>
      </c>
      <c r="D1597" t="s">
        <v>628</v>
      </c>
      <c r="E1597">
        <v>795.03206299999999</v>
      </c>
      <c r="F1597">
        <v>95.21</v>
      </c>
      <c r="G1597">
        <v>78.746527408913906</v>
      </c>
      <c r="H1597">
        <v>-6.3663926486327904</v>
      </c>
      <c r="I1597">
        <v>28.835363268235799</v>
      </c>
      <c r="J1597">
        <v>6.1327702771864203</v>
      </c>
      <c r="K1597">
        <v>97.645085624310596</v>
      </c>
      <c r="L1597">
        <v>77.722118311105305</v>
      </c>
      <c r="M1597">
        <v>42.331150226253001</v>
      </c>
      <c r="N1597">
        <v>0.20562922480993301</v>
      </c>
      <c r="O1597">
        <v>24.860833946014001</v>
      </c>
      <c r="P1597">
        <v>115.16384180790899</v>
      </c>
      <c r="Q1597">
        <v>8.0811515386085997E-2</v>
      </c>
    </row>
    <row r="1598" spans="1:17" x14ac:dyDescent="0.3">
      <c r="A1598" t="s">
        <v>3369</v>
      </c>
      <c r="B1598" t="s">
        <v>3370</v>
      </c>
      <c r="C1598" t="s">
        <v>10309</v>
      </c>
      <c r="D1598" t="s">
        <v>1008</v>
      </c>
      <c r="E1598">
        <v>793.50723649999998</v>
      </c>
      <c r="F1598">
        <v>2643.35</v>
      </c>
      <c r="G1598">
        <v>274.145916882054</v>
      </c>
      <c r="H1598">
        <v>27.932987038142201</v>
      </c>
      <c r="I1598">
        <v>71.979941360901293</v>
      </c>
      <c r="J1598">
        <v>21.050691054648901</v>
      </c>
      <c r="K1598">
        <v>2019.1660085016399</v>
      </c>
      <c r="L1598">
        <v>1450.08738187009</v>
      </c>
      <c r="M1598">
        <v>72.432775972066096</v>
      </c>
      <c r="N1598">
        <v>1.19448745067171</v>
      </c>
      <c r="O1598">
        <v>5.8505305767302804</v>
      </c>
      <c r="P1598">
        <v>300.537919539359</v>
      </c>
      <c r="Q1598">
        <v>0.139425378340303</v>
      </c>
    </row>
    <row r="1599" spans="1:17" x14ac:dyDescent="0.3">
      <c r="A1599" t="s">
        <v>3371</v>
      </c>
      <c r="B1599" t="s">
        <v>3372</v>
      </c>
      <c r="C1599" t="s">
        <v>10309</v>
      </c>
      <c r="D1599" t="s">
        <v>139</v>
      </c>
      <c r="E1599">
        <v>792.51796060499998</v>
      </c>
      <c r="F1599">
        <v>410.55</v>
      </c>
      <c r="G1599">
        <v>194.34243146442799</v>
      </c>
      <c r="H1599">
        <v>10.4706947525539</v>
      </c>
      <c r="I1599">
        <v>-20.225225662336001</v>
      </c>
      <c r="J1599">
        <v>3.57146243352316</v>
      </c>
      <c r="K1599">
        <v>376.55159396873802</v>
      </c>
      <c r="L1599">
        <v>325.32043610269301</v>
      </c>
      <c r="M1599">
        <v>62.543911332332598</v>
      </c>
      <c r="N1599">
        <v>1.73715059342337</v>
      </c>
      <c r="O1599">
        <v>10.5833637802947</v>
      </c>
      <c r="P1599">
        <v>257</v>
      </c>
      <c r="Q1599">
        <v>0.25471615269878101</v>
      </c>
    </row>
    <row r="1600" spans="1:17" x14ac:dyDescent="0.3">
      <c r="A1600" t="s">
        <v>3373</v>
      </c>
      <c r="B1600" t="s">
        <v>3374</v>
      </c>
      <c r="C1600" t="s">
        <v>10309</v>
      </c>
      <c r="D1600" t="s">
        <v>628</v>
      </c>
      <c r="E1600">
        <v>790.14178400000003</v>
      </c>
      <c r="F1600">
        <v>412</v>
      </c>
      <c r="G1600">
        <v>20.683640743947699</v>
      </c>
      <c r="H1600">
        <v>-1.1088419317559599</v>
      </c>
      <c r="I1600">
        <v>-0.85689846838458195</v>
      </c>
      <c r="J1600">
        <v>-1.5498217202620199</v>
      </c>
      <c r="K1600">
        <v>407.44857524015498</v>
      </c>
      <c r="L1600">
        <v>361.82301889409598</v>
      </c>
      <c r="M1600">
        <v>49.168125388707203</v>
      </c>
      <c r="N1600">
        <v>1.9116419793834101</v>
      </c>
      <c r="O1600">
        <v>11.650485436893099</v>
      </c>
      <c r="P1600">
        <v>82.220256523662101</v>
      </c>
    </row>
    <row r="1601" spans="1:17" x14ac:dyDescent="0.3">
      <c r="A1601" t="s">
        <v>3375</v>
      </c>
      <c r="B1601" t="s">
        <v>3376</v>
      </c>
      <c r="C1601" t="s">
        <v>10309</v>
      </c>
      <c r="D1601" t="s">
        <v>683</v>
      </c>
      <c r="E1601">
        <v>786.97164239999995</v>
      </c>
      <c r="F1601">
        <v>130.08000000000001</v>
      </c>
      <c r="G1601">
        <v>-30.369101076671299</v>
      </c>
      <c r="H1601">
        <v>-4.9057532448118</v>
      </c>
      <c r="I1601">
        <v>-15.8012594318769</v>
      </c>
      <c r="J1601">
        <v>-1.30164590092181</v>
      </c>
      <c r="K1601">
        <v>129.89676657754401</v>
      </c>
      <c r="L1601">
        <v>126.169552278127</v>
      </c>
      <c r="M1601">
        <v>44.521994076320802</v>
      </c>
      <c r="N1601">
        <v>0.43997144145814898</v>
      </c>
      <c r="O1601">
        <v>16.7742927429274</v>
      </c>
      <c r="P1601">
        <v>29.368473396320201</v>
      </c>
      <c r="Q1601">
        <v>-5.0382938392084999E-2</v>
      </c>
    </row>
    <row r="1602" spans="1:17" x14ac:dyDescent="0.3">
      <c r="A1602" t="s">
        <v>3377</v>
      </c>
      <c r="B1602" t="s">
        <v>3378</v>
      </c>
      <c r="C1602" t="s">
        <v>10309</v>
      </c>
      <c r="D1602" t="s">
        <v>46</v>
      </c>
      <c r="E1602">
        <v>783.94228499999997</v>
      </c>
      <c r="F1602">
        <v>775.95</v>
      </c>
      <c r="G1602">
        <v>673.02667579722799</v>
      </c>
      <c r="H1602">
        <v>56.192537413833001</v>
      </c>
      <c r="I1602">
        <v>-1.5702652327148301</v>
      </c>
      <c r="J1602">
        <v>2.3169028410671699</v>
      </c>
      <c r="K1602">
        <v>603.91144997186302</v>
      </c>
      <c r="L1602">
        <v>494.206190127718</v>
      </c>
      <c r="M1602">
        <v>72.331663512023397</v>
      </c>
      <c r="N1602">
        <v>2.4783572596765402</v>
      </c>
      <c r="O1602">
        <v>5.8959984535086098</v>
      </c>
      <c r="P1602">
        <v>747.56963407973706</v>
      </c>
    </row>
    <row r="1603" spans="1:17" x14ac:dyDescent="0.3">
      <c r="A1603" t="s">
        <v>3379</v>
      </c>
      <c r="B1603" t="s">
        <v>3380</v>
      </c>
      <c r="C1603" t="s">
        <v>10309</v>
      </c>
      <c r="D1603" t="s">
        <v>51</v>
      </c>
      <c r="E1603">
        <v>783.81799691999902</v>
      </c>
      <c r="F1603">
        <v>755.4</v>
      </c>
      <c r="G1603">
        <v>68.319062556957704</v>
      </c>
      <c r="H1603">
        <v>33.953009339652802</v>
      </c>
      <c r="I1603">
        <v>33.352201609501201</v>
      </c>
      <c r="J1603">
        <v>23.705538822088101</v>
      </c>
      <c r="K1603">
        <v>558.44012206049604</v>
      </c>
      <c r="L1603">
        <v>484.87240337199501</v>
      </c>
      <c r="M1603">
        <v>84.370504967375595</v>
      </c>
      <c r="N1603">
        <v>3.3877859345850898</v>
      </c>
      <c r="O1603">
        <v>4.5803547789250603</v>
      </c>
      <c r="P1603">
        <v>144.70359572400301</v>
      </c>
      <c r="Q1603">
        <v>5.1571619523085997E-2</v>
      </c>
    </row>
    <row r="1604" spans="1:17" x14ac:dyDescent="0.3">
      <c r="A1604" t="s">
        <v>3381</v>
      </c>
      <c r="B1604" t="s">
        <v>3382</v>
      </c>
      <c r="C1604" t="s">
        <v>10309</v>
      </c>
      <c r="D1604" t="s">
        <v>3383</v>
      </c>
      <c r="E1604">
        <v>782.86741383499998</v>
      </c>
      <c r="F1604">
        <v>831.35</v>
      </c>
      <c r="G1604">
        <v>93.662540434623807</v>
      </c>
      <c r="H1604">
        <v>-3.1361903723857099</v>
      </c>
      <c r="I1604">
        <v>64.448804373348906</v>
      </c>
      <c r="J1604">
        <v>13.2375228622452</v>
      </c>
      <c r="K1604">
        <v>751.580371916687</v>
      </c>
      <c r="L1604">
        <v>581.27604936802595</v>
      </c>
      <c r="M1604">
        <v>58.845510567727899</v>
      </c>
      <c r="N1604">
        <v>0.92671040299906204</v>
      </c>
      <c r="O1604">
        <v>10.158176459974699</v>
      </c>
      <c r="P1604">
        <v>200.01804402742599</v>
      </c>
    </row>
    <row r="1605" spans="1:17" x14ac:dyDescent="0.3">
      <c r="A1605" t="s">
        <v>3384</v>
      </c>
      <c r="B1605" t="s">
        <v>3385</v>
      </c>
      <c r="C1605" t="s">
        <v>10309</v>
      </c>
      <c r="D1605" t="s">
        <v>444</v>
      </c>
      <c r="E1605">
        <v>780.810592839999</v>
      </c>
      <c r="F1605">
        <v>65.36</v>
      </c>
      <c r="G1605">
        <v>370.25786873303298</v>
      </c>
      <c r="H1605">
        <v>-9.5497225324752097</v>
      </c>
      <c r="I1605">
        <v>63.400549171098298</v>
      </c>
      <c r="J1605">
        <v>-0.56646058483596196</v>
      </c>
      <c r="K1605">
        <v>67.537058893312206</v>
      </c>
      <c r="L1605">
        <v>53.045481339908797</v>
      </c>
      <c r="M1605">
        <v>50.934246680714097</v>
      </c>
      <c r="N1605">
        <v>0.48265915532579301</v>
      </c>
      <c r="O1605">
        <v>43.007955936352502</v>
      </c>
      <c r="P1605">
        <v>468.84247171453399</v>
      </c>
      <c r="Q1605">
        <v>0.11262513572939099</v>
      </c>
    </row>
    <row r="1606" spans="1:17" x14ac:dyDescent="0.3">
      <c r="A1606" t="s">
        <v>3386</v>
      </c>
      <c r="B1606" t="s">
        <v>3387</v>
      </c>
      <c r="C1606" t="s">
        <v>10309</v>
      </c>
      <c r="D1606" t="s">
        <v>1523</v>
      </c>
      <c r="E1606">
        <v>777.87774479999996</v>
      </c>
      <c r="F1606">
        <v>648.04999999999995</v>
      </c>
      <c r="G1606">
        <v>-15.170256691017499</v>
      </c>
      <c r="H1606">
        <v>-2.1972629836873101</v>
      </c>
      <c r="I1606">
        <v>-3.9947290147921701</v>
      </c>
      <c r="J1606">
        <v>-4.4260996146206297</v>
      </c>
      <c r="K1606">
        <v>643.71829953625297</v>
      </c>
      <c r="L1606">
        <v>596.86629977103405</v>
      </c>
      <c r="M1606">
        <v>41.266072691270097</v>
      </c>
      <c r="N1606">
        <v>1.67925876284222</v>
      </c>
      <c r="O1606">
        <v>20.0524650875704</v>
      </c>
      <c r="P1606">
        <v>39.215896885069803</v>
      </c>
      <c r="Q1606">
        <v>2.0427951391173999E-2</v>
      </c>
    </row>
    <row r="1607" spans="1:17" x14ac:dyDescent="0.3">
      <c r="A1607" t="s">
        <v>3388</v>
      </c>
      <c r="B1607" t="s">
        <v>3389</v>
      </c>
      <c r="C1607" t="s">
        <v>10309</v>
      </c>
      <c r="D1607" t="s">
        <v>628</v>
      </c>
      <c r="E1607">
        <v>775.47711000000004</v>
      </c>
      <c r="F1607">
        <v>885.45</v>
      </c>
      <c r="G1607">
        <v>12.8003477331506</v>
      </c>
      <c r="H1607">
        <v>-2.66911291783933</v>
      </c>
      <c r="I1607">
        <v>28.864448138680899</v>
      </c>
      <c r="J1607">
        <v>2.3735780998835798</v>
      </c>
      <c r="K1607">
        <v>828.28380316650805</v>
      </c>
      <c r="L1607">
        <v>717.74783494868302</v>
      </c>
      <c r="M1607">
        <v>51.157172561788698</v>
      </c>
      <c r="N1607">
        <v>1.6867556724595201</v>
      </c>
      <c r="O1607">
        <v>15.195663222090401</v>
      </c>
      <c r="P1607">
        <v>80.519877675840902</v>
      </c>
      <c r="Q1607">
        <v>-4.6443439703670999E-2</v>
      </c>
    </row>
    <row r="1608" spans="1:17" x14ac:dyDescent="0.3">
      <c r="A1608" t="s">
        <v>3390</v>
      </c>
      <c r="B1608" t="s">
        <v>3391</v>
      </c>
      <c r="C1608" t="s">
        <v>10309</v>
      </c>
      <c r="D1608" t="s">
        <v>523</v>
      </c>
      <c r="E1608">
        <v>775.20464775000005</v>
      </c>
      <c r="F1608">
        <v>2016.95</v>
      </c>
      <c r="G1608">
        <v>52.608704966304003</v>
      </c>
      <c r="H1608">
        <v>-5.73864202759541</v>
      </c>
      <c r="I1608">
        <v>-17.987691719855398</v>
      </c>
      <c r="J1608">
        <v>1.9839034867374301</v>
      </c>
      <c r="K1608">
        <v>2094.7801454861101</v>
      </c>
      <c r="L1608">
        <v>1848.07779406091</v>
      </c>
      <c r="M1608">
        <v>51.432469487805697</v>
      </c>
      <c r="N1608">
        <v>0.64850914788699898</v>
      </c>
      <c r="O1608">
        <v>38.823471082575097</v>
      </c>
      <c r="P1608">
        <v>101.69499999999999</v>
      </c>
      <c r="Q1608">
        <v>0.24741707153269299</v>
      </c>
    </row>
    <row r="1609" spans="1:17" x14ac:dyDescent="0.3">
      <c r="A1609" t="s">
        <v>3392</v>
      </c>
      <c r="B1609" t="s">
        <v>3393</v>
      </c>
      <c r="C1609" t="s">
        <v>10309</v>
      </c>
      <c r="D1609" t="s">
        <v>965</v>
      </c>
      <c r="E1609">
        <v>774.45010863999903</v>
      </c>
      <c r="F1609">
        <v>153.36000000000001</v>
      </c>
      <c r="G1609">
        <v>55.6227119315488</v>
      </c>
      <c r="H1609">
        <v>28.674933795260099</v>
      </c>
      <c r="I1609">
        <v>19.435106406519498</v>
      </c>
      <c r="J1609">
        <v>-9.54371915868205</v>
      </c>
      <c r="K1609">
        <v>126.328823482901</v>
      </c>
      <c r="L1609">
        <v>105.720018614973</v>
      </c>
      <c r="M1609">
        <v>74.007545515545701</v>
      </c>
      <c r="N1609">
        <v>2.4079197493956199</v>
      </c>
      <c r="O1609">
        <v>8.6984872196139698</v>
      </c>
      <c r="P1609">
        <v>121.77874186550901</v>
      </c>
    </row>
    <row r="1610" spans="1:17" x14ac:dyDescent="0.3">
      <c r="A1610" t="s">
        <v>3394</v>
      </c>
      <c r="B1610" t="s">
        <v>3395</v>
      </c>
      <c r="C1610" t="s">
        <v>10309</v>
      </c>
      <c r="D1610" t="s">
        <v>564</v>
      </c>
      <c r="E1610">
        <v>771.07551754999997</v>
      </c>
      <c r="F1610">
        <v>420.5</v>
      </c>
      <c r="G1610">
        <v>-32.7839129275917</v>
      </c>
      <c r="H1610">
        <v>6.7735281071268103</v>
      </c>
      <c r="I1610">
        <v>-6.7630975956031598</v>
      </c>
      <c r="J1610">
        <v>2.16877018207117</v>
      </c>
      <c r="K1610">
        <v>399.62837984071598</v>
      </c>
      <c r="L1610">
        <v>403.66137228019301</v>
      </c>
      <c r="M1610">
        <v>63.162025578418998</v>
      </c>
      <c r="N1610">
        <v>1.3629000846656401</v>
      </c>
      <c r="O1610">
        <v>23.6623067776456</v>
      </c>
      <c r="P1610">
        <v>35.035324341682703</v>
      </c>
      <c r="Q1610">
        <v>6.3349392741444993E-2</v>
      </c>
    </row>
    <row r="1611" spans="1:17" x14ac:dyDescent="0.3">
      <c r="A1611" t="s">
        <v>3396</v>
      </c>
      <c r="B1611" t="s">
        <v>3397</v>
      </c>
      <c r="C1611" t="s">
        <v>10309</v>
      </c>
      <c r="D1611" t="s">
        <v>1391</v>
      </c>
      <c r="E1611">
        <v>769.88304000000005</v>
      </c>
      <c r="F1611">
        <v>760</v>
      </c>
      <c r="G1611">
        <v>266.01469097225799</v>
      </c>
      <c r="H1611">
        <v>1.37024717753008</v>
      </c>
      <c r="I1611">
        <v>37.288857690986497</v>
      </c>
      <c r="J1611">
        <v>1.9116653424562999</v>
      </c>
      <c r="K1611">
        <v>687.87901582149698</v>
      </c>
      <c r="L1611">
        <v>468.24184724589702</v>
      </c>
      <c r="M1611">
        <v>62.044385787518202</v>
      </c>
      <c r="N1611">
        <v>1.2270341207349</v>
      </c>
      <c r="O1611">
        <v>10.1973684210526</v>
      </c>
      <c r="P1611">
        <v>308.60215053763397</v>
      </c>
    </row>
    <row r="1612" spans="1:17" x14ac:dyDescent="0.3">
      <c r="A1612" t="s">
        <v>3398</v>
      </c>
      <c r="B1612" t="s">
        <v>3399</v>
      </c>
      <c r="C1612" t="s">
        <v>10309</v>
      </c>
      <c r="D1612" t="s">
        <v>246</v>
      </c>
      <c r="E1612">
        <v>767.73528750000003</v>
      </c>
      <c r="F1612">
        <v>589.79999999999995</v>
      </c>
      <c r="G1612">
        <v>152.38231457672299</v>
      </c>
      <c r="H1612">
        <v>21.165046691108799</v>
      </c>
      <c r="I1612">
        <v>110.394077053899</v>
      </c>
      <c r="J1612">
        <v>2.62569325518422</v>
      </c>
      <c r="K1612">
        <v>502.55148999791197</v>
      </c>
      <c r="L1612">
        <v>350.07423520357401</v>
      </c>
      <c r="M1612">
        <v>50.099355469402298</v>
      </c>
      <c r="N1612">
        <v>0.41069783005997501</v>
      </c>
      <c r="O1612">
        <v>18.175652763648699</v>
      </c>
      <c r="P1612">
        <v>222.11906062260999</v>
      </c>
      <c r="Q1612">
        <v>0.12293916260663</v>
      </c>
    </row>
    <row r="1613" spans="1:17" x14ac:dyDescent="0.3">
      <c r="A1613" t="s">
        <v>3400</v>
      </c>
      <c r="B1613" t="s">
        <v>3401</v>
      </c>
      <c r="C1613" t="s">
        <v>10309</v>
      </c>
      <c r="D1613" t="s">
        <v>523</v>
      </c>
      <c r="E1613">
        <v>765.75047440000003</v>
      </c>
      <c r="F1613">
        <v>28.24</v>
      </c>
      <c r="G1613">
        <v>145.693552760876</v>
      </c>
      <c r="H1613">
        <v>16.7137857279229</v>
      </c>
      <c r="I1613">
        <v>27.091549176457701</v>
      </c>
      <c r="J1613">
        <v>12.560205139907501</v>
      </c>
      <c r="K1613">
        <v>24.325961861334001</v>
      </c>
      <c r="L1613">
        <v>19.679015833285501</v>
      </c>
      <c r="M1613">
        <v>68.203178531937596</v>
      </c>
      <c r="N1613">
        <v>1.2962887643082299</v>
      </c>
      <c r="O1613">
        <v>4.8512747875354201</v>
      </c>
      <c r="P1613">
        <v>192.642487046632</v>
      </c>
      <c r="Q1613">
        <v>6.0881165288564999E-2</v>
      </c>
    </row>
    <row r="1614" spans="1:17" x14ac:dyDescent="0.3">
      <c r="A1614" t="s">
        <v>3402</v>
      </c>
      <c r="B1614" t="s">
        <v>3403</v>
      </c>
      <c r="C1614" t="s">
        <v>10309</v>
      </c>
      <c r="D1614" t="s">
        <v>3404</v>
      </c>
      <c r="E1614">
        <v>764.79917090000004</v>
      </c>
      <c r="F1614">
        <v>835.75</v>
      </c>
      <c r="G1614">
        <v>29.235501705915102</v>
      </c>
      <c r="H1614">
        <v>-0.66817002812439996</v>
      </c>
      <c r="I1614">
        <v>-15.440094228600501</v>
      </c>
      <c r="J1614">
        <v>6.5374031534213302</v>
      </c>
      <c r="K1614">
        <v>767.33533575459501</v>
      </c>
      <c r="L1614">
        <v>739.43264476447496</v>
      </c>
      <c r="M1614">
        <v>80.699804879175204</v>
      </c>
      <c r="N1614">
        <v>1.8824331312019</v>
      </c>
      <c r="O1614">
        <v>20.7298833383188</v>
      </c>
      <c r="P1614">
        <v>69.781615033011605</v>
      </c>
      <c r="Q1614">
        <v>6.4098218984300001E-2</v>
      </c>
    </row>
    <row r="1615" spans="1:17" x14ac:dyDescent="0.3">
      <c r="A1615" t="s">
        <v>3405</v>
      </c>
      <c r="B1615" t="s">
        <v>3406</v>
      </c>
      <c r="C1615" t="s">
        <v>10309</v>
      </c>
      <c r="D1615" t="s">
        <v>564</v>
      </c>
      <c r="E1615">
        <v>763.96591820000003</v>
      </c>
      <c r="F1615">
        <v>841.45</v>
      </c>
      <c r="G1615">
        <v>-36.938991744678297</v>
      </c>
      <c r="H1615">
        <v>4.1961893195616602</v>
      </c>
      <c r="I1615">
        <v>-22.6614594600895</v>
      </c>
      <c r="J1615">
        <v>1.6511043281322899</v>
      </c>
      <c r="K1615">
        <v>826.02634224543999</v>
      </c>
      <c r="L1615">
        <v>850.42114314331798</v>
      </c>
      <c r="M1615">
        <v>63.532419076179501</v>
      </c>
      <c r="N1615">
        <v>0.85461109897820198</v>
      </c>
      <c r="O1615">
        <v>40.709489571572803</v>
      </c>
      <c r="P1615">
        <v>14.858039858039801</v>
      </c>
      <c r="Q1615">
        <v>0.11511781274475801</v>
      </c>
    </row>
    <row r="1616" spans="1:17" x14ac:dyDescent="0.3">
      <c r="A1616" t="s">
        <v>3407</v>
      </c>
      <c r="B1616" t="s">
        <v>3408</v>
      </c>
      <c r="C1616" t="s">
        <v>10309</v>
      </c>
      <c r="D1616" t="s">
        <v>779</v>
      </c>
      <c r="E1616">
        <v>763.25416036199999</v>
      </c>
      <c r="F1616">
        <v>180.09</v>
      </c>
      <c r="G1616">
        <v>-29.434026976459599</v>
      </c>
      <c r="H1616">
        <v>-18.5690792142974</v>
      </c>
      <c r="I1616">
        <v>-48.019414371579799</v>
      </c>
      <c r="J1616">
        <v>3.4381924978313001</v>
      </c>
      <c r="K1616">
        <v>200.93755756535401</v>
      </c>
      <c r="L1616">
        <v>215.773172602649</v>
      </c>
      <c r="M1616">
        <v>38.620632124603702</v>
      </c>
      <c r="N1616">
        <v>1.3400673254895099</v>
      </c>
      <c r="O1616">
        <v>84.907546226886495</v>
      </c>
      <c r="P1616">
        <v>7.5164179104477702</v>
      </c>
    </row>
    <row r="1617" spans="1:17" x14ac:dyDescent="0.3">
      <c r="A1617" t="s">
        <v>3409</v>
      </c>
      <c r="B1617" t="s">
        <v>3410</v>
      </c>
      <c r="C1617" t="s">
        <v>10309</v>
      </c>
      <c r="D1617" t="s">
        <v>127</v>
      </c>
      <c r="E1617">
        <v>760.52427364799996</v>
      </c>
      <c r="F1617">
        <v>235.72</v>
      </c>
      <c r="G1617">
        <v>219.65504184945101</v>
      </c>
      <c r="H1617">
        <v>11.4969762623987</v>
      </c>
      <c r="I1617">
        <v>-24.490736415027101</v>
      </c>
      <c r="J1617">
        <v>-0.85347348630113595</v>
      </c>
      <c r="K1617">
        <v>222.047767980152</v>
      </c>
      <c r="L1617">
        <v>203.50612513898</v>
      </c>
      <c r="M1617">
        <v>66.783409522343604</v>
      </c>
      <c r="N1617">
        <v>1.1634028854704801</v>
      </c>
      <c r="O1617">
        <v>33.3785847615815</v>
      </c>
      <c r="P1617">
        <v>252.346786248131</v>
      </c>
      <c r="Q1617">
        <v>0.14573428653040499</v>
      </c>
    </row>
    <row r="1618" spans="1:17" x14ac:dyDescent="0.3">
      <c r="A1618" t="s">
        <v>3411</v>
      </c>
      <c r="B1618" t="s">
        <v>3412</v>
      </c>
      <c r="C1618" t="s">
        <v>10309</v>
      </c>
      <c r="D1618" t="s">
        <v>222</v>
      </c>
      <c r="E1618">
        <v>760</v>
      </c>
      <c r="F1618">
        <v>640</v>
      </c>
      <c r="G1618">
        <v>43.952739664447598</v>
      </c>
      <c r="H1618">
        <v>-10.707674900391901</v>
      </c>
      <c r="I1618">
        <v>39.0519943816847</v>
      </c>
      <c r="J1618">
        <v>-0.98226605596057803</v>
      </c>
      <c r="K1618">
        <v>629.04332192751201</v>
      </c>
      <c r="L1618">
        <v>486.28488513342199</v>
      </c>
      <c r="M1618">
        <v>52.649429888581103</v>
      </c>
      <c r="N1618">
        <v>0.20519366197183</v>
      </c>
      <c r="O1618">
        <v>36.406249999999901</v>
      </c>
      <c r="P1618">
        <v>134.432234432234</v>
      </c>
    </row>
    <row r="1619" spans="1:17" x14ac:dyDescent="0.3">
      <c r="A1619" t="s">
        <v>3413</v>
      </c>
      <c r="B1619" t="s">
        <v>3414</v>
      </c>
      <c r="C1619" t="s">
        <v>10309</v>
      </c>
      <c r="D1619" t="s">
        <v>304</v>
      </c>
      <c r="E1619">
        <v>756.59400000000005</v>
      </c>
      <c r="F1619">
        <v>1401.1</v>
      </c>
      <c r="G1619">
        <v>-5.8878122341456898</v>
      </c>
      <c r="H1619">
        <v>-8.2339561093275897</v>
      </c>
      <c r="I1619">
        <v>-12.7099752009178</v>
      </c>
      <c r="J1619">
        <v>-4.7167488145812602</v>
      </c>
      <c r="K1619">
        <v>1546.2193238951199</v>
      </c>
      <c r="L1619">
        <v>1403.0666521865401</v>
      </c>
      <c r="M1619">
        <v>34.9394657291611</v>
      </c>
      <c r="N1619">
        <v>0.53620865510709603</v>
      </c>
      <c r="O1619">
        <v>42.673613589322599</v>
      </c>
      <c r="P1619">
        <v>71.493268053855502</v>
      </c>
      <c r="Q1619">
        <v>0.13178947082835599</v>
      </c>
    </row>
    <row r="1620" spans="1:17" x14ac:dyDescent="0.3">
      <c r="A1620" t="s">
        <v>3415</v>
      </c>
      <c r="B1620" t="s">
        <v>3416</v>
      </c>
      <c r="C1620" t="s">
        <v>10309</v>
      </c>
      <c r="D1620" t="s">
        <v>304</v>
      </c>
      <c r="E1620">
        <v>753.96554260000005</v>
      </c>
      <c r="F1620">
        <v>575.5</v>
      </c>
      <c r="G1620">
        <v>5.5931223448072904</v>
      </c>
      <c r="H1620">
        <v>22.966267944699201</v>
      </c>
      <c r="I1620">
        <v>11.3750982342003</v>
      </c>
      <c r="J1620">
        <v>-0.85283404219121905</v>
      </c>
      <c r="K1620">
        <v>524.09384245217905</v>
      </c>
      <c r="L1620">
        <v>472.69959610625</v>
      </c>
      <c r="M1620">
        <v>48.178830849448403</v>
      </c>
      <c r="N1620">
        <v>0.68577565205285995</v>
      </c>
      <c r="O1620">
        <v>17.115551694178901</v>
      </c>
      <c r="P1620">
        <v>46.773782198418701</v>
      </c>
      <c r="Q1620">
        <v>-2.0980417834999998E-3</v>
      </c>
    </row>
    <row r="1621" spans="1:17" x14ac:dyDescent="0.3">
      <c r="A1621" t="s">
        <v>3417</v>
      </c>
      <c r="B1621" t="s">
        <v>3418</v>
      </c>
      <c r="C1621" t="s">
        <v>10309</v>
      </c>
      <c r="D1621" t="s">
        <v>364</v>
      </c>
      <c r="E1621">
        <v>753.16965000000005</v>
      </c>
      <c r="F1621">
        <v>286.05</v>
      </c>
      <c r="G1621">
        <v>-61.508194599881001</v>
      </c>
      <c r="H1621">
        <v>-5.8743415670586501</v>
      </c>
      <c r="I1621">
        <v>-1.73217366116259</v>
      </c>
      <c r="J1621">
        <v>6.3469569170123901</v>
      </c>
      <c r="K1621">
        <v>256.90321113108598</v>
      </c>
      <c r="L1621">
        <v>278.65232998020002</v>
      </c>
      <c r="M1621">
        <v>75.149088043271703</v>
      </c>
      <c r="N1621">
        <v>1.2357037838360001</v>
      </c>
      <c r="O1621">
        <v>95.909805977975793</v>
      </c>
      <c r="P1621">
        <v>33.046511627906902</v>
      </c>
      <c r="Q1621">
        <v>0.100679822746116</v>
      </c>
    </row>
    <row r="1622" spans="1:17" x14ac:dyDescent="0.3">
      <c r="A1622" t="s">
        <v>3419</v>
      </c>
      <c r="B1622" t="s">
        <v>3420</v>
      </c>
      <c r="C1622" t="s">
        <v>10309</v>
      </c>
      <c r="D1622" t="s">
        <v>51</v>
      </c>
      <c r="E1622">
        <v>752.00036157</v>
      </c>
      <c r="F1622">
        <v>229.65</v>
      </c>
      <c r="G1622">
        <v>311.81597302353998</v>
      </c>
      <c r="H1622">
        <v>4.5980545170369904</v>
      </c>
      <c r="I1622">
        <v>24.0062289172558</v>
      </c>
      <c r="J1622">
        <v>13.182254311976299</v>
      </c>
      <c r="K1622">
        <v>187.31479029721299</v>
      </c>
      <c r="L1622">
        <v>148.87989515747299</v>
      </c>
      <c r="M1622">
        <v>77.537491426213606</v>
      </c>
      <c r="N1622">
        <v>1.3039731894503199</v>
      </c>
      <c r="O1622">
        <v>0</v>
      </c>
      <c r="P1622">
        <v>358.84115884115801</v>
      </c>
      <c r="Q1622">
        <v>9.4878004445920996E-2</v>
      </c>
    </row>
    <row r="1623" spans="1:17" x14ac:dyDescent="0.3">
      <c r="A1623" t="s">
        <v>3421</v>
      </c>
      <c r="B1623" t="s">
        <v>3422</v>
      </c>
      <c r="C1623" t="s">
        <v>10309</v>
      </c>
      <c r="D1623" t="s">
        <v>402</v>
      </c>
      <c r="E1623">
        <v>751.49656692500002</v>
      </c>
      <c r="F1623">
        <v>342.25</v>
      </c>
      <c r="G1623">
        <v>-29.319449878326498</v>
      </c>
      <c r="H1623">
        <v>-16.400601147407901</v>
      </c>
      <c r="I1623">
        <v>13.842925349413401</v>
      </c>
      <c r="J1623">
        <v>5.4127934022730702E-2</v>
      </c>
      <c r="K1623">
        <v>347.58862283052798</v>
      </c>
      <c r="L1623">
        <v>320.74952452777399</v>
      </c>
      <c r="M1623">
        <v>47.3424011958287</v>
      </c>
      <c r="N1623">
        <v>0.447760360687672</v>
      </c>
      <c r="O1623">
        <v>47.7428780131482</v>
      </c>
      <c r="P1623">
        <v>48.675065160729801</v>
      </c>
      <c r="Q1623">
        <v>5.4773693493490004E-3</v>
      </c>
    </row>
    <row r="1624" spans="1:17" x14ac:dyDescent="0.3">
      <c r="A1624" t="s">
        <v>3423</v>
      </c>
      <c r="B1624" t="s">
        <v>3424</v>
      </c>
      <c r="C1624" t="s">
        <v>10309</v>
      </c>
      <c r="D1624" t="s">
        <v>139</v>
      </c>
      <c r="E1624">
        <v>749.46866399999999</v>
      </c>
      <c r="F1624">
        <v>14.28</v>
      </c>
      <c r="G1624">
        <v>183.33925237576699</v>
      </c>
      <c r="H1624">
        <v>-6.7264836778214496</v>
      </c>
      <c r="I1624">
        <v>-23.807334198231999</v>
      </c>
      <c r="J1624">
        <v>13.614192758512001</v>
      </c>
      <c r="K1624">
        <v>15.570624161393701</v>
      </c>
      <c r="L1624">
        <v>13.886463274770099</v>
      </c>
      <c r="M1624">
        <v>45.495133579358402</v>
      </c>
      <c r="N1624">
        <v>0.77136440637783299</v>
      </c>
      <c r="O1624">
        <v>53.291316526610601</v>
      </c>
      <c r="P1624">
        <v>363.13513513513499</v>
      </c>
    </row>
    <row r="1625" spans="1:17" x14ac:dyDescent="0.3">
      <c r="A1625" t="s">
        <v>3425</v>
      </c>
      <c r="B1625" t="s">
        <v>3426</v>
      </c>
      <c r="C1625" t="s">
        <v>10309</v>
      </c>
      <c r="D1625" t="s">
        <v>265</v>
      </c>
      <c r="E1625">
        <v>749.08109185000001</v>
      </c>
      <c r="F1625">
        <v>681.85</v>
      </c>
      <c r="G1625">
        <v>60.058829095343697</v>
      </c>
      <c r="H1625">
        <v>44.807384025841003</v>
      </c>
      <c r="I1625">
        <v>76.820137258186705</v>
      </c>
      <c r="J1625">
        <v>-11.0556365825628</v>
      </c>
      <c r="M1625">
        <v>62.331804930062603</v>
      </c>
      <c r="O1625">
        <v>13.0747231795849</v>
      </c>
      <c r="P1625">
        <v>99.371345029239706</v>
      </c>
    </row>
    <row r="1626" spans="1:17" x14ac:dyDescent="0.3">
      <c r="A1626" t="s">
        <v>3427</v>
      </c>
      <c r="B1626" t="s">
        <v>3428</v>
      </c>
      <c r="C1626" t="s">
        <v>10309</v>
      </c>
      <c r="D1626" t="s">
        <v>139</v>
      </c>
      <c r="E1626">
        <v>742.67129821200001</v>
      </c>
      <c r="F1626">
        <v>28.52</v>
      </c>
      <c r="G1626">
        <v>162.69417815174501</v>
      </c>
      <c r="H1626">
        <v>2.4042795588110399</v>
      </c>
      <c r="I1626">
        <v>-9.5364630548563998</v>
      </c>
      <c r="J1626">
        <v>-2.44040133932437</v>
      </c>
      <c r="K1626">
        <v>27.082250612954699</v>
      </c>
      <c r="L1626">
        <v>24.3984508186015</v>
      </c>
      <c r="M1626">
        <v>58.444909367640797</v>
      </c>
      <c r="N1626">
        <v>0.55432318363544397</v>
      </c>
      <c r="O1626">
        <v>52.349228611500699</v>
      </c>
      <c r="P1626">
        <v>195.544041450777</v>
      </c>
      <c r="Q1626">
        <v>0.13654309907522699</v>
      </c>
    </row>
    <row r="1627" spans="1:17" x14ac:dyDescent="0.3">
      <c r="A1627" t="s">
        <v>3429</v>
      </c>
      <c r="B1627" t="s">
        <v>3430</v>
      </c>
      <c r="C1627" t="s">
        <v>10309</v>
      </c>
      <c r="D1627" t="s">
        <v>3404</v>
      </c>
      <c r="E1627">
        <v>742.35850000000005</v>
      </c>
      <c r="F1627">
        <v>300.55</v>
      </c>
      <c r="G1627">
        <v>-34.405943948376603</v>
      </c>
      <c r="H1627">
        <v>-3.98940864652202</v>
      </c>
      <c r="I1627">
        <v>-17.644635785533598</v>
      </c>
      <c r="J1627">
        <v>13.921437647743099</v>
      </c>
      <c r="M1627">
        <v>57.2036164739947</v>
      </c>
      <c r="O1627">
        <v>27.366494759607299</v>
      </c>
      <c r="P1627">
        <v>17.40234375</v>
      </c>
    </row>
    <row r="1628" spans="1:17" x14ac:dyDescent="0.3">
      <c r="A1628" t="s">
        <v>3431</v>
      </c>
      <c r="B1628" t="s">
        <v>3432</v>
      </c>
      <c r="C1628" t="s">
        <v>10309</v>
      </c>
      <c r="D1628" t="s">
        <v>83</v>
      </c>
      <c r="E1628">
        <v>740.710553</v>
      </c>
      <c r="F1628">
        <v>663.85</v>
      </c>
      <c r="G1628">
        <v>32.095991785266399</v>
      </c>
      <c r="H1628">
        <v>13.0834387753148</v>
      </c>
      <c r="I1628">
        <v>-23.890107871838499</v>
      </c>
      <c r="J1628">
        <v>12.2438367030019</v>
      </c>
      <c r="K1628">
        <v>623.41176956950596</v>
      </c>
      <c r="L1628">
        <v>633.26448973854394</v>
      </c>
      <c r="M1628">
        <v>66.488513204365304</v>
      </c>
      <c r="N1628">
        <v>1.72484049719194</v>
      </c>
      <c r="O1628">
        <v>45.5298636740227</v>
      </c>
      <c r="P1628">
        <v>64.319306930693003</v>
      </c>
      <c r="Q1628">
        <v>0.23947383462832</v>
      </c>
    </row>
    <row r="1629" spans="1:17" x14ac:dyDescent="0.3">
      <c r="A1629" t="s">
        <v>3433</v>
      </c>
      <c r="B1629" t="s">
        <v>3434</v>
      </c>
      <c r="C1629" t="s">
        <v>10309</v>
      </c>
      <c r="D1629" t="s">
        <v>304</v>
      </c>
      <c r="E1629">
        <v>738.88421360500001</v>
      </c>
      <c r="F1629">
        <v>116.99</v>
      </c>
      <c r="G1629">
        <v>4956.7030967693599</v>
      </c>
      <c r="H1629">
        <v>-7.1074850419947104</v>
      </c>
      <c r="I1629">
        <v>168.50704606650899</v>
      </c>
      <c r="J1629">
        <v>-6.2858980172196599</v>
      </c>
      <c r="K1629">
        <v>88.772064282486994</v>
      </c>
      <c r="L1629">
        <v>36.449546790484</v>
      </c>
      <c r="M1629">
        <v>36.345488201064903</v>
      </c>
      <c r="N1629">
        <v>0.69676229397032596</v>
      </c>
      <c r="O1629">
        <v>19.4290110265834</v>
      </c>
      <c r="P1629">
        <v>5470.9523809523798</v>
      </c>
      <c r="Q1629">
        <v>0.14752324227441699</v>
      </c>
    </row>
    <row r="1630" spans="1:17" x14ac:dyDescent="0.3">
      <c r="A1630" t="s">
        <v>3435</v>
      </c>
      <c r="B1630" t="s">
        <v>3436</v>
      </c>
      <c r="C1630" t="s">
        <v>10309</v>
      </c>
      <c r="D1630" t="s">
        <v>139</v>
      </c>
      <c r="E1630">
        <v>738.17401400000006</v>
      </c>
      <c r="F1630">
        <v>427.1</v>
      </c>
      <c r="G1630">
        <v>714.91642861743605</v>
      </c>
      <c r="H1630">
        <v>130.56151105149999</v>
      </c>
      <c r="I1630">
        <v>124.12976238257799</v>
      </c>
      <c r="J1630">
        <v>9.6135009795438595</v>
      </c>
      <c r="K1630">
        <v>254.19426519398399</v>
      </c>
      <c r="L1630">
        <v>158.604033367048</v>
      </c>
      <c r="M1630">
        <v>90.190185951013504</v>
      </c>
      <c r="N1630">
        <v>1.1727959978678</v>
      </c>
      <c r="O1630">
        <v>4.0622804963708701</v>
      </c>
      <c r="P1630">
        <v>826.14235652812795</v>
      </c>
      <c r="Q1630">
        <v>0.21620376349416401</v>
      </c>
    </row>
    <row r="1631" spans="1:17" x14ac:dyDescent="0.3">
      <c r="A1631" t="s">
        <v>3437</v>
      </c>
      <c r="B1631" t="s">
        <v>3438</v>
      </c>
      <c r="C1631" t="s">
        <v>10309</v>
      </c>
      <c r="D1631" t="s">
        <v>253</v>
      </c>
      <c r="E1631">
        <v>733.70249999999999</v>
      </c>
      <c r="F1631">
        <v>1630.45</v>
      </c>
      <c r="G1631">
        <v>50.154405684908198</v>
      </c>
      <c r="H1631">
        <v>-12.211696348113099</v>
      </c>
      <c r="I1631">
        <v>24.3797087706002</v>
      </c>
      <c r="J1631">
        <v>-8.0066978741423895</v>
      </c>
      <c r="K1631">
        <v>1770.9922260953199</v>
      </c>
      <c r="L1631">
        <v>1536.8428288725299</v>
      </c>
      <c r="M1631">
        <v>30.509631183161801</v>
      </c>
      <c r="N1631">
        <v>1.30404329831263</v>
      </c>
      <c r="O1631">
        <v>28.7987978778864</v>
      </c>
      <c r="P1631">
        <v>95.251781330459195</v>
      </c>
      <c r="Q1631">
        <v>9.8065024453850999E-2</v>
      </c>
    </row>
    <row r="1632" spans="1:17" x14ac:dyDescent="0.3">
      <c r="A1632" t="s">
        <v>3439</v>
      </c>
      <c r="B1632" t="s">
        <v>3440</v>
      </c>
      <c r="C1632" t="s">
        <v>10309</v>
      </c>
      <c r="D1632" t="s">
        <v>628</v>
      </c>
      <c r="E1632">
        <v>733.63199999999995</v>
      </c>
      <c r="F1632">
        <v>480</v>
      </c>
      <c r="G1632">
        <v>245.91521282483399</v>
      </c>
      <c r="H1632">
        <v>8.3832341905171006</v>
      </c>
      <c r="I1632">
        <v>411.24632500438901</v>
      </c>
      <c r="J1632">
        <v>8.5306100236368199E-2</v>
      </c>
      <c r="K1632">
        <v>406.86635128859803</v>
      </c>
      <c r="L1632">
        <v>243.215919698395</v>
      </c>
      <c r="M1632">
        <v>60.051968565369201</v>
      </c>
      <c r="N1632">
        <v>0.14855072463768099</v>
      </c>
      <c r="O1632">
        <v>8.3333333333333197</v>
      </c>
      <c r="P1632">
        <v>464.70588235294099</v>
      </c>
    </row>
    <row r="1633" spans="1:17" x14ac:dyDescent="0.3">
      <c r="A1633" t="s">
        <v>3441</v>
      </c>
      <c r="B1633" t="s">
        <v>3442</v>
      </c>
      <c r="C1633" t="s">
        <v>10309</v>
      </c>
      <c r="D1633" t="s">
        <v>253</v>
      </c>
      <c r="E1633">
        <v>732.99801679999996</v>
      </c>
      <c r="F1633">
        <v>3510.5</v>
      </c>
      <c r="G1633">
        <v>20.5143126953452</v>
      </c>
      <c r="H1633">
        <v>11.786742962446899</v>
      </c>
      <c r="I1633">
        <v>19.667291976175701</v>
      </c>
      <c r="J1633">
        <v>1.9442045322747099</v>
      </c>
      <c r="K1633">
        <v>3265.2593481178601</v>
      </c>
      <c r="L1633">
        <v>2905.40690704801</v>
      </c>
      <c r="M1633">
        <v>63.633800150308403</v>
      </c>
      <c r="N1633">
        <v>1.00760188223854</v>
      </c>
      <c r="O1633">
        <v>24.5406637231163</v>
      </c>
      <c r="P1633">
        <v>69.099229287090495</v>
      </c>
      <c r="Q1633">
        <v>2.9006129794181001E-2</v>
      </c>
    </row>
    <row r="1634" spans="1:17" x14ac:dyDescent="0.3">
      <c r="A1634" t="s">
        <v>3443</v>
      </c>
      <c r="B1634" t="s">
        <v>3444</v>
      </c>
      <c r="C1634" t="s">
        <v>10309</v>
      </c>
      <c r="D1634" t="s">
        <v>127</v>
      </c>
      <c r="E1634">
        <v>732.70888108500003</v>
      </c>
      <c r="F1634">
        <v>222.15</v>
      </c>
      <c r="G1634">
        <v>-41.663880456313102</v>
      </c>
      <c r="H1634">
        <v>-8.9594173497779703</v>
      </c>
      <c r="I1634">
        <v>-24.902572293470101</v>
      </c>
      <c r="J1634">
        <v>0.13017634035278799</v>
      </c>
      <c r="M1634">
        <v>58.774485940922297</v>
      </c>
      <c r="O1634">
        <v>22.889939230249801</v>
      </c>
      <c r="P1634">
        <v>5.8361124344926196</v>
      </c>
    </row>
    <row r="1635" spans="1:17" x14ac:dyDescent="0.3">
      <c r="A1635" t="s">
        <v>3445</v>
      </c>
      <c r="B1635" t="s">
        <v>3446</v>
      </c>
      <c r="C1635" t="s">
        <v>10309</v>
      </c>
      <c r="D1635" t="s">
        <v>139</v>
      </c>
      <c r="E1635">
        <v>731.10436560000005</v>
      </c>
      <c r="F1635">
        <v>16.8</v>
      </c>
      <c r="G1635">
        <v>44.2746218876295</v>
      </c>
      <c r="H1635">
        <v>46.9558765014771</v>
      </c>
      <c r="I1635">
        <v>-8.0573341982320699</v>
      </c>
      <c r="J1635">
        <v>0.45302806168647403</v>
      </c>
      <c r="K1635">
        <v>15.2721421718388</v>
      </c>
      <c r="L1635">
        <v>13.320202645135399</v>
      </c>
      <c r="M1635">
        <v>44.067157893472398</v>
      </c>
      <c r="N1635">
        <v>1.53046479417832</v>
      </c>
      <c r="O1635">
        <v>15.357142857142801</v>
      </c>
      <c r="P1635">
        <v>97.647058823529406</v>
      </c>
      <c r="Q1635">
        <v>2.7083486162392E-2</v>
      </c>
    </row>
    <row r="1636" spans="1:17" x14ac:dyDescent="0.3">
      <c r="A1636" t="s">
        <v>3447</v>
      </c>
      <c r="B1636" t="s">
        <v>3448</v>
      </c>
      <c r="C1636" t="s">
        <v>10309</v>
      </c>
      <c r="D1636" t="s">
        <v>523</v>
      </c>
      <c r="E1636">
        <v>729.44234668000001</v>
      </c>
      <c r="F1636">
        <v>30.92</v>
      </c>
      <c r="G1636">
        <v>69.4012875706361</v>
      </c>
      <c r="H1636">
        <v>22.4855255685411</v>
      </c>
      <c r="I1636">
        <v>9.0064212373851191</v>
      </c>
      <c r="J1636">
        <v>0.89538584929174203</v>
      </c>
      <c r="K1636">
        <v>26.296206154139401</v>
      </c>
      <c r="L1636">
        <v>23.0089819142576</v>
      </c>
      <c r="M1636">
        <v>64.688239635160997</v>
      </c>
      <c r="N1636">
        <v>1.2624675903221201</v>
      </c>
      <c r="O1636">
        <v>4.4307891332470799</v>
      </c>
      <c r="P1636">
        <v>111.08262680302801</v>
      </c>
      <c r="Q1636">
        <v>0.17794911874031299</v>
      </c>
    </row>
    <row r="1637" spans="1:17" x14ac:dyDescent="0.3">
      <c r="A1637" t="s">
        <v>3449</v>
      </c>
      <c r="B1637" t="s">
        <v>3450</v>
      </c>
      <c r="C1637" t="s">
        <v>10309</v>
      </c>
      <c r="D1637" t="s">
        <v>246</v>
      </c>
      <c r="E1637">
        <v>728.08674141799997</v>
      </c>
      <c r="F1637">
        <v>225.23</v>
      </c>
      <c r="G1637">
        <v>42.903750276961702</v>
      </c>
      <c r="H1637">
        <v>17.405044851417699</v>
      </c>
      <c r="I1637">
        <v>-29.328709662916001</v>
      </c>
      <c r="J1637">
        <v>3.4850150500302002</v>
      </c>
      <c r="K1637">
        <v>208.60128482261899</v>
      </c>
      <c r="L1637">
        <v>214.58344724270199</v>
      </c>
      <c r="M1637">
        <v>67.734306944428198</v>
      </c>
      <c r="N1637">
        <v>1.5098301318854499</v>
      </c>
      <c r="O1637">
        <v>54.042534298272798</v>
      </c>
      <c r="P1637">
        <v>80.183999999999898</v>
      </c>
      <c r="Q1637">
        <v>3.1719444581406998E-2</v>
      </c>
    </row>
    <row r="1638" spans="1:17" x14ac:dyDescent="0.3">
      <c r="A1638" t="s">
        <v>3451</v>
      </c>
      <c r="B1638" t="s">
        <v>3452</v>
      </c>
      <c r="C1638" t="s">
        <v>10309</v>
      </c>
      <c r="D1638" t="s">
        <v>86</v>
      </c>
      <c r="E1638">
        <v>726.59936249999998</v>
      </c>
      <c r="F1638">
        <v>1485</v>
      </c>
      <c r="G1638">
        <v>63.038500496067797</v>
      </c>
      <c r="H1638">
        <v>43.682569002047003</v>
      </c>
      <c r="I1638">
        <v>71.414715491208895</v>
      </c>
      <c r="J1638">
        <v>-2.4534069955578901</v>
      </c>
      <c r="K1638">
        <v>1176.28361859912</v>
      </c>
      <c r="L1638">
        <v>937.25518376139803</v>
      </c>
      <c r="M1638">
        <v>73.327530054160903</v>
      </c>
      <c r="N1638">
        <v>0.74404536862003701</v>
      </c>
      <c r="O1638">
        <v>1.0101010101010099</v>
      </c>
      <c r="P1638">
        <v>114.595375722543</v>
      </c>
      <c r="Q1638">
        <v>0.18442696522066701</v>
      </c>
    </row>
    <row r="1639" spans="1:17" x14ac:dyDescent="0.3">
      <c r="A1639" t="s">
        <v>3453</v>
      </c>
      <c r="B1639" t="s">
        <v>3454</v>
      </c>
      <c r="C1639" t="s">
        <v>10309</v>
      </c>
      <c r="D1639" t="s">
        <v>726</v>
      </c>
      <c r="E1639">
        <v>724.96570740000004</v>
      </c>
      <c r="F1639">
        <v>498.3</v>
      </c>
      <c r="G1639">
        <v>-29.019613333058398</v>
      </c>
      <c r="H1639">
        <v>16.6514800291854</v>
      </c>
      <c r="I1639">
        <v>-12.3906675315654</v>
      </c>
      <c r="J1639">
        <v>12.4398038549372</v>
      </c>
      <c r="K1639">
        <v>460.29325000032202</v>
      </c>
      <c r="L1639">
        <v>443.22263776033901</v>
      </c>
      <c r="M1639">
        <v>74.140066018582502</v>
      </c>
      <c r="N1639">
        <v>2.8385449904275601</v>
      </c>
      <c r="O1639">
        <v>14.7902869757174</v>
      </c>
      <c r="P1639">
        <v>30.753083180267598</v>
      </c>
    </row>
    <row r="1640" spans="1:17" x14ac:dyDescent="0.3">
      <c r="A1640" t="s">
        <v>3455</v>
      </c>
      <c r="B1640" t="s">
        <v>3456</v>
      </c>
      <c r="C1640" t="s">
        <v>10309</v>
      </c>
      <c r="E1640">
        <v>724.71409874999995</v>
      </c>
      <c r="F1640">
        <v>106.35</v>
      </c>
      <c r="G1640">
        <v>139.08148406117499</v>
      </c>
      <c r="H1640">
        <v>44.859824750592203</v>
      </c>
      <c r="I1640">
        <v>308.46466342364602</v>
      </c>
      <c r="J1640">
        <v>6.4377650805210003</v>
      </c>
      <c r="K1640">
        <v>69.737874797619199</v>
      </c>
      <c r="M1640">
        <v>100</v>
      </c>
      <c r="N1640">
        <v>3.4498513367254202</v>
      </c>
      <c r="O1640">
        <v>0</v>
      </c>
      <c r="P1640">
        <v>364.613368283093</v>
      </c>
    </row>
    <row r="1641" spans="1:17" x14ac:dyDescent="0.3">
      <c r="A1641" t="s">
        <v>3457</v>
      </c>
      <c r="B1641" t="s">
        <v>3458</v>
      </c>
      <c r="C1641" t="s">
        <v>10309</v>
      </c>
      <c r="D1641" t="s">
        <v>628</v>
      </c>
      <c r="E1641">
        <v>721.02521343599994</v>
      </c>
      <c r="F1641">
        <v>37.619999999999997</v>
      </c>
      <c r="G1641">
        <v>153.038500496067</v>
      </c>
      <c r="H1641">
        <v>-17.702269494986499</v>
      </c>
      <c r="I1641">
        <v>59.116578845246103</v>
      </c>
      <c r="J1641">
        <v>3.3958161358202399</v>
      </c>
      <c r="K1641">
        <v>38.887230275448303</v>
      </c>
      <c r="L1641">
        <v>28.7434740380845</v>
      </c>
      <c r="M1641">
        <v>42.4214425946695</v>
      </c>
      <c r="N1641">
        <v>0.23755722337947999</v>
      </c>
      <c r="O1641">
        <v>37.161084529505501</v>
      </c>
      <c r="P1641">
        <v>198.57142857142799</v>
      </c>
      <c r="Q1641">
        <v>7.0028455323793995E-2</v>
      </c>
    </row>
    <row r="1642" spans="1:17" x14ac:dyDescent="0.3">
      <c r="A1642" t="s">
        <v>3459</v>
      </c>
      <c r="B1642" t="s">
        <v>3460</v>
      </c>
      <c r="C1642" t="s">
        <v>10309</v>
      </c>
      <c r="D1642" t="s">
        <v>304</v>
      </c>
      <c r="E1642">
        <v>720.72</v>
      </c>
      <c r="F1642">
        <v>154</v>
      </c>
      <c r="G1642">
        <v>-14.592304912515299</v>
      </c>
      <c r="H1642">
        <v>5.9613195130158401</v>
      </c>
      <c r="I1642">
        <v>-8.4022203688063204</v>
      </c>
      <c r="J1642">
        <v>3.89051152964992</v>
      </c>
      <c r="K1642">
        <v>146.899650814295</v>
      </c>
      <c r="L1642">
        <v>144.51276101276599</v>
      </c>
      <c r="M1642">
        <v>73.738364181487796</v>
      </c>
      <c r="N1642">
        <v>1.29393430761949</v>
      </c>
      <c r="O1642">
        <v>14.285714285714199</v>
      </c>
      <c r="P1642">
        <v>22.611464968152799</v>
      </c>
      <c r="Q1642">
        <v>0.102364006982592</v>
      </c>
    </row>
    <row r="1643" spans="1:17" x14ac:dyDescent="0.3">
      <c r="A1643" t="s">
        <v>3461</v>
      </c>
      <c r="B1643" t="s">
        <v>3462</v>
      </c>
      <c r="C1643" t="s">
        <v>10309</v>
      </c>
      <c r="D1643" t="s">
        <v>113</v>
      </c>
      <c r="E1643">
        <v>720.63</v>
      </c>
      <c r="F1643">
        <v>141.30000000000001</v>
      </c>
      <c r="G1643">
        <v>-25.9597669476241</v>
      </c>
      <c r="H1643">
        <v>-0.93022682917538002</v>
      </c>
      <c r="I1643">
        <v>-13.515241912215799</v>
      </c>
      <c r="J1643">
        <v>-2.88520723243116</v>
      </c>
      <c r="K1643">
        <v>135.41547712487801</v>
      </c>
      <c r="L1643">
        <v>137.53823027326601</v>
      </c>
      <c r="M1643">
        <v>65.229521439579699</v>
      </c>
      <c r="N1643">
        <v>1.15924225548432</v>
      </c>
      <c r="O1643">
        <v>22.576079263977299</v>
      </c>
      <c r="P1643">
        <v>19.745762711864401</v>
      </c>
      <c r="Q1643">
        <v>-7.2532318492760997E-2</v>
      </c>
    </row>
    <row r="1644" spans="1:17" x14ac:dyDescent="0.3">
      <c r="A1644" t="s">
        <v>3463</v>
      </c>
      <c r="B1644" t="s">
        <v>3464</v>
      </c>
      <c r="C1644" t="s">
        <v>10309</v>
      </c>
      <c r="D1644" t="s">
        <v>328</v>
      </c>
      <c r="E1644">
        <v>720.24324300000001</v>
      </c>
      <c r="F1644">
        <v>34.35</v>
      </c>
      <c r="G1644">
        <v>225.77141975072601</v>
      </c>
      <c r="H1644">
        <v>20.288766380746701</v>
      </c>
      <c r="I1644">
        <v>6.6707940694570196</v>
      </c>
      <c r="J1644">
        <v>-4.5004348685500002</v>
      </c>
      <c r="K1644">
        <v>30.163781820796</v>
      </c>
      <c r="L1644">
        <v>26.328139256303398</v>
      </c>
      <c r="M1644">
        <v>64.590018306127106</v>
      </c>
      <c r="N1644">
        <v>0.63295390931143802</v>
      </c>
      <c r="O1644">
        <v>7.71470160116447</v>
      </c>
      <c r="P1644">
        <v>289.67668746454899</v>
      </c>
    </row>
    <row r="1645" spans="1:17" x14ac:dyDescent="0.3">
      <c r="A1645" t="s">
        <v>3465</v>
      </c>
      <c r="B1645" t="s">
        <v>3466</v>
      </c>
      <c r="C1645" t="s">
        <v>10309</v>
      </c>
      <c r="D1645" t="s">
        <v>3467</v>
      </c>
      <c r="E1645">
        <v>718.97969999999998</v>
      </c>
      <c r="F1645">
        <v>599</v>
      </c>
      <c r="G1645">
        <v>-1.82542345876524</v>
      </c>
      <c r="H1645">
        <v>-8.1176905498442604</v>
      </c>
      <c r="I1645">
        <v>38.339102045923099</v>
      </c>
      <c r="J1645">
        <v>5.8883435891713498</v>
      </c>
      <c r="K1645">
        <v>568.28046474546295</v>
      </c>
      <c r="L1645">
        <v>479.28356609580499</v>
      </c>
      <c r="M1645">
        <v>53.701028698920297</v>
      </c>
      <c r="N1645">
        <v>0.70475794722626195</v>
      </c>
      <c r="O1645">
        <v>12.3539232053422</v>
      </c>
      <c r="P1645">
        <v>80.421686746987902</v>
      </c>
      <c r="Q1645">
        <v>0.10683256524267</v>
      </c>
    </row>
    <row r="1646" spans="1:17" x14ac:dyDescent="0.3">
      <c r="A1646" t="s">
        <v>3468</v>
      </c>
      <c r="B1646" t="s">
        <v>3469</v>
      </c>
      <c r="C1646" t="s">
        <v>10309</v>
      </c>
      <c r="D1646" t="s">
        <v>21</v>
      </c>
      <c r="E1646">
        <v>717.86325579499999</v>
      </c>
      <c r="F1646">
        <v>1473.85</v>
      </c>
      <c r="G1646">
        <v>53.518837424967899</v>
      </c>
      <c r="H1646">
        <v>-16.964785253065401</v>
      </c>
      <c r="I1646">
        <v>-37.8609056268035</v>
      </c>
      <c r="J1646">
        <v>3.7517841232508902</v>
      </c>
      <c r="K1646">
        <v>1684.6159444602999</v>
      </c>
      <c r="L1646">
        <v>1585.06213319536</v>
      </c>
      <c r="M1646">
        <v>45.0051392324239</v>
      </c>
      <c r="N1646">
        <v>2.2602324795093902</v>
      </c>
      <c r="O1646">
        <v>56.732367608643997</v>
      </c>
      <c r="P1646">
        <v>136.99147772953799</v>
      </c>
      <c r="Q1646">
        <v>0.14853595040645401</v>
      </c>
    </row>
    <row r="1647" spans="1:17" x14ac:dyDescent="0.3">
      <c r="A1647" t="s">
        <v>3470</v>
      </c>
      <c r="B1647" t="s">
        <v>3471</v>
      </c>
      <c r="C1647" t="s">
        <v>10309</v>
      </c>
      <c r="D1647" t="s">
        <v>1203</v>
      </c>
      <c r="E1647">
        <v>717.708274792</v>
      </c>
      <c r="F1647">
        <v>70.69</v>
      </c>
      <c r="G1647">
        <v>-25.632938602784701</v>
      </c>
      <c r="H1647">
        <v>-1.0638002565173399</v>
      </c>
      <c r="I1647">
        <v>-61.943812867791003</v>
      </c>
      <c r="J1647">
        <v>-3.1221814297264401</v>
      </c>
      <c r="K1647">
        <v>70.278093069368197</v>
      </c>
      <c r="L1647">
        <v>73.745893022766097</v>
      </c>
      <c r="M1647">
        <v>56.2094118520032</v>
      </c>
      <c r="N1647">
        <v>0.641623717941881</v>
      </c>
      <c r="O1647">
        <v>103.28193521007201</v>
      </c>
      <c r="P1647">
        <v>21.148243359040201</v>
      </c>
      <c r="Q1647">
        <v>1.5003416576475E-2</v>
      </c>
    </row>
    <row r="1648" spans="1:17" x14ac:dyDescent="0.3">
      <c r="A1648" t="s">
        <v>3472</v>
      </c>
      <c r="B1648" t="s">
        <v>3473</v>
      </c>
      <c r="C1648" t="s">
        <v>10309</v>
      </c>
      <c r="E1648">
        <v>715.25705649999998</v>
      </c>
      <c r="F1648">
        <v>286.45</v>
      </c>
      <c r="G1648">
        <v>24.576873188970701</v>
      </c>
      <c r="H1648">
        <v>58.5452962371292</v>
      </c>
      <c r="I1648">
        <v>41.338181351813702</v>
      </c>
      <c r="J1648">
        <v>4.8086430349485001</v>
      </c>
      <c r="M1648">
        <v>66.447714317991995</v>
      </c>
      <c r="O1648">
        <v>9.7573747599930094</v>
      </c>
      <c r="P1648">
        <v>62.110922467458899</v>
      </c>
    </row>
    <row r="1649" spans="1:17" x14ac:dyDescent="0.3">
      <c r="A1649" t="s">
        <v>3474</v>
      </c>
      <c r="B1649" t="s">
        <v>3475</v>
      </c>
      <c r="C1649" t="s">
        <v>10309</v>
      </c>
      <c r="D1649" t="s">
        <v>683</v>
      </c>
      <c r="E1649">
        <v>714.80219999999997</v>
      </c>
      <c r="F1649">
        <v>420</v>
      </c>
      <c r="G1649">
        <v>-1.96476108253624</v>
      </c>
      <c r="H1649">
        <v>-8.3932834351187502</v>
      </c>
      <c r="I1649">
        <v>-19.234034745534601</v>
      </c>
      <c r="J1649">
        <v>-0.176706506475798</v>
      </c>
      <c r="K1649">
        <v>453.04573451924801</v>
      </c>
      <c r="L1649">
        <v>434.95133936759697</v>
      </c>
      <c r="M1649">
        <v>33.379205101625402</v>
      </c>
      <c r="N1649">
        <v>0.58374735810334799</v>
      </c>
      <c r="O1649">
        <v>30.4761904761904</v>
      </c>
      <c r="P1649">
        <v>30.597014925373099</v>
      </c>
      <c r="Q1649">
        <v>2.1905924432767999E-2</v>
      </c>
    </row>
    <row r="1650" spans="1:17" x14ac:dyDescent="0.3">
      <c r="A1650" t="s">
        <v>3476</v>
      </c>
      <c r="B1650" t="s">
        <v>3477</v>
      </c>
      <c r="C1650" t="s">
        <v>10309</v>
      </c>
      <c r="D1650" t="s">
        <v>193</v>
      </c>
      <c r="E1650">
        <v>712.94087999999999</v>
      </c>
      <c r="F1650">
        <v>127.22</v>
      </c>
      <c r="G1650">
        <v>-38.588810880257498</v>
      </c>
      <c r="H1650">
        <v>-2.0157591653550999</v>
      </c>
      <c r="I1650">
        <v>-18.5402465310701</v>
      </c>
      <c r="J1650">
        <v>1.20979743610292</v>
      </c>
      <c r="K1650">
        <v>129.95641992591999</v>
      </c>
      <c r="L1650">
        <v>130.074399087774</v>
      </c>
      <c r="M1650">
        <v>43.988774682220701</v>
      </c>
      <c r="N1650">
        <v>0.39243633854381299</v>
      </c>
      <c r="O1650">
        <v>30.797044489859999</v>
      </c>
      <c r="P1650">
        <v>17.6873265494912</v>
      </c>
      <c r="Q1650">
        <v>5.1801259572839001E-2</v>
      </c>
    </row>
    <row r="1651" spans="1:17" x14ac:dyDescent="0.3">
      <c r="A1651" t="s">
        <v>3478</v>
      </c>
      <c r="B1651" t="s">
        <v>3479</v>
      </c>
      <c r="C1651" t="s">
        <v>10309</v>
      </c>
      <c r="D1651" t="s">
        <v>683</v>
      </c>
      <c r="E1651">
        <v>710.95322410000006</v>
      </c>
      <c r="F1651">
        <v>27.65</v>
      </c>
      <c r="G1651">
        <v>16.0916478763919</v>
      </c>
      <c r="H1651">
        <v>16.030156013356901</v>
      </c>
      <c r="I1651">
        <v>6.3811107261739703</v>
      </c>
      <c r="J1651">
        <v>6.0678325633687997</v>
      </c>
      <c r="K1651">
        <v>23.893236996819098</v>
      </c>
      <c r="L1651">
        <v>21.5376113850823</v>
      </c>
      <c r="M1651">
        <v>75.089977675003198</v>
      </c>
      <c r="N1651">
        <v>1.9236704459201099</v>
      </c>
      <c r="O1651">
        <v>7.34177215189872</v>
      </c>
      <c r="P1651">
        <v>71.739130434782595</v>
      </c>
      <c r="Q1651">
        <v>9.6765792800543995E-2</v>
      </c>
    </row>
    <row r="1652" spans="1:17" x14ac:dyDescent="0.3">
      <c r="A1652" t="s">
        <v>3480</v>
      </c>
      <c r="B1652" t="s">
        <v>3481</v>
      </c>
      <c r="C1652" t="s">
        <v>10309</v>
      </c>
      <c r="D1652" t="s">
        <v>628</v>
      </c>
      <c r="E1652">
        <v>710.77250000000004</v>
      </c>
      <c r="F1652">
        <v>70.900000000000006</v>
      </c>
      <c r="G1652">
        <v>836.12141213483699</v>
      </c>
      <c r="H1652">
        <v>1.21933239887807</v>
      </c>
      <c r="I1652">
        <v>35.424341194438</v>
      </c>
      <c r="J1652">
        <v>1.99300148268388</v>
      </c>
      <c r="K1652">
        <v>65.383787339439607</v>
      </c>
      <c r="L1652">
        <v>48.294846010219999</v>
      </c>
      <c r="M1652">
        <v>60.428047215747</v>
      </c>
      <c r="N1652">
        <v>0.73546688618330502</v>
      </c>
      <c r="O1652">
        <v>5.78279266572636</v>
      </c>
      <c r="P1652">
        <v>865.94005449591202</v>
      </c>
      <c r="Q1652">
        <v>0.22885736164078799</v>
      </c>
    </row>
    <row r="1653" spans="1:17" x14ac:dyDescent="0.3">
      <c r="A1653" t="s">
        <v>3482</v>
      </c>
      <c r="B1653" t="s">
        <v>3483</v>
      </c>
      <c r="C1653" t="s">
        <v>10309</v>
      </c>
      <c r="D1653" t="s">
        <v>317</v>
      </c>
      <c r="E1653">
        <v>703.72574999999995</v>
      </c>
      <c r="F1653">
        <v>286.64999999999998</v>
      </c>
      <c r="G1653">
        <v>-27.1870634137066</v>
      </c>
      <c r="H1653">
        <v>-11.1306356254675</v>
      </c>
      <c r="I1653">
        <v>-10.425755250863601</v>
      </c>
      <c r="J1653">
        <v>-8.5286098207034602</v>
      </c>
      <c r="K1653">
        <v>305.41754021998599</v>
      </c>
      <c r="M1653">
        <v>21.664858227230901</v>
      </c>
      <c r="N1653">
        <v>0.66353701415945998</v>
      </c>
      <c r="O1653">
        <v>48.264433978719701</v>
      </c>
      <c r="P1653">
        <v>50.868421052631497</v>
      </c>
    </row>
    <row r="1654" spans="1:17" x14ac:dyDescent="0.3">
      <c r="A1654" t="s">
        <v>3484</v>
      </c>
      <c r="B1654" t="s">
        <v>3485</v>
      </c>
      <c r="C1654" t="s">
        <v>10309</v>
      </c>
      <c r="D1654" t="s">
        <v>1391</v>
      </c>
      <c r="E1654">
        <v>702.80347749999999</v>
      </c>
      <c r="F1654">
        <v>130.75</v>
      </c>
      <c r="G1654">
        <v>10.6368308369053</v>
      </c>
      <c r="H1654">
        <v>-2.5067753501671</v>
      </c>
      <c r="I1654">
        <v>-34.997632705694699</v>
      </c>
      <c r="J1654">
        <v>3.862895234362</v>
      </c>
      <c r="K1654">
        <v>136.31820004868101</v>
      </c>
      <c r="L1654">
        <v>135.884581629373</v>
      </c>
      <c r="M1654">
        <v>50.357048910938403</v>
      </c>
      <c r="N1654">
        <v>1.4295721731663</v>
      </c>
      <c r="O1654">
        <v>44.474187380497099</v>
      </c>
      <c r="P1654">
        <v>41.351351351351298</v>
      </c>
      <c r="Q1654">
        <v>0.122717540901427</v>
      </c>
    </row>
    <row r="1655" spans="1:17" x14ac:dyDescent="0.3">
      <c r="A1655" t="s">
        <v>3486</v>
      </c>
      <c r="B1655" t="s">
        <v>3487</v>
      </c>
      <c r="C1655" t="s">
        <v>10309</v>
      </c>
      <c r="D1655" t="s">
        <v>328</v>
      </c>
      <c r="E1655">
        <v>702.55786699800001</v>
      </c>
      <c r="F1655">
        <v>30.42</v>
      </c>
      <c r="G1655">
        <v>12.998259047375599</v>
      </c>
      <c r="H1655">
        <v>38.674396466013498</v>
      </c>
      <c r="I1655">
        <v>-0.39066753156540501</v>
      </c>
      <c r="J1655">
        <v>36.9357937101719</v>
      </c>
      <c r="K1655">
        <v>23.1365044473953</v>
      </c>
      <c r="L1655">
        <v>21.348494766541901</v>
      </c>
      <c r="M1655">
        <v>74.492335801241595</v>
      </c>
      <c r="N1655">
        <v>3.8225856703434098</v>
      </c>
      <c r="O1655">
        <v>8.4483892176199902</v>
      </c>
      <c r="P1655">
        <v>96.258064516128997</v>
      </c>
      <c r="Q1655">
        <v>7.0842135544568002E-2</v>
      </c>
    </row>
    <row r="1656" spans="1:17" x14ac:dyDescent="0.3">
      <c r="A1656" t="s">
        <v>3488</v>
      </c>
      <c r="B1656" t="s">
        <v>3489</v>
      </c>
      <c r="C1656" t="s">
        <v>10309</v>
      </c>
      <c r="D1656" t="s">
        <v>523</v>
      </c>
      <c r="E1656">
        <v>701.07471814500002</v>
      </c>
      <c r="F1656">
        <v>400.65</v>
      </c>
      <c r="G1656">
        <v>257.58224721540898</v>
      </c>
      <c r="H1656">
        <v>52.360917157369698</v>
      </c>
      <c r="I1656">
        <v>58.087475712062599</v>
      </c>
      <c r="J1656">
        <v>19.7463963644215</v>
      </c>
      <c r="K1656">
        <v>263.64552816745999</v>
      </c>
      <c r="L1656">
        <v>204.920918018832</v>
      </c>
      <c r="M1656">
        <v>95.146197624560997</v>
      </c>
      <c r="N1656">
        <v>2.0741876209121002</v>
      </c>
      <c r="O1656">
        <v>0</v>
      </c>
      <c r="P1656">
        <v>322.84960422163499</v>
      </c>
      <c r="Q1656">
        <v>0.14260806047884</v>
      </c>
    </row>
    <row r="1657" spans="1:17" x14ac:dyDescent="0.3">
      <c r="A1657" t="s">
        <v>3490</v>
      </c>
      <c r="B1657" t="s">
        <v>3491</v>
      </c>
      <c r="C1657" t="s">
        <v>10309</v>
      </c>
      <c r="D1657" t="s">
        <v>46</v>
      </c>
      <c r="E1657">
        <v>700.35665400000005</v>
      </c>
      <c r="F1657">
        <v>583.65</v>
      </c>
      <c r="G1657">
        <v>314.86707192463899</v>
      </c>
      <c r="H1657">
        <v>6.0999012730913904</v>
      </c>
      <c r="I1657">
        <v>331.62838008748201</v>
      </c>
      <c r="J1657">
        <v>19.306945562296601</v>
      </c>
      <c r="K1657">
        <v>444.395519555958</v>
      </c>
      <c r="M1657">
        <v>77.289110034982599</v>
      </c>
      <c r="N1657">
        <v>0.32861504301970501</v>
      </c>
      <c r="O1657">
        <v>4.4975584682600704</v>
      </c>
      <c r="P1657">
        <v>374.51219512195098</v>
      </c>
    </row>
    <row r="1658" spans="1:17" x14ac:dyDescent="0.3">
      <c r="A1658" t="s">
        <v>3492</v>
      </c>
      <c r="B1658" t="s">
        <v>3493</v>
      </c>
      <c r="C1658" t="s">
        <v>10309</v>
      </c>
      <c r="D1658" t="s">
        <v>304</v>
      </c>
      <c r="E1658">
        <v>699.75944500000003</v>
      </c>
      <c r="F1658">
        <v>75.7</v>
      </c>
      <c r="G1658">
        <v>47.985233152724099</v>
      </c>
      <c r="H1658">
        <v>9.1354679978667495</v>
      </c>
      <c r="I1658">
        <v>-24.519322502325601</v>
      </c>
      <c r="J1658">
        <v>-6.7262262054001702</v>
      </c>
      <c r="K1658">
        <v>73.662443918339207</v>
      </c>
      <c r="L1658">
        <v>68.851633146460401</v>
      </c>
      <c r="M1658">
        <v>51.318048357459503</v>
      </c>
      <c r="N1658">
        <v>0.818488623013779</v>
      </c>
      <c r="O1658">
        <v>21.070013210039601</v>
      </c>
      <c r="P1658">
        <v>80.884109916367905</v>
      </c>
      <c r="Q1658">
        <v>8.2792706786914E-2</v>
      </c>
    </row>
    <row r="1659" spans="1:17" x14ac:dyDescent="0.3">
      <c r="A1659" t="s">
        <v>3494</v>
      </c>
      <c r="B1659" t="s">
        <v>3495</v>
      </c>
      <c r="C1659" t="s">
        <v>10309</v>
      </c>
      <c r="D1659" t="s">
        <v>1391</v>
      </c>
      <c r="E1659">
        <v>699.02976698999998</v>
      </c>
      <c r="F1659">
        <v>1165.05</v>
      </c>
      <c r="G1659">
        <v>3.1172316690481701</v>
      </c>
      <c r="H1659">
        <v>-2.4369196081191502</v>
      </c>
      <c r="I1659">
        <v>-4.6150202409555803</v>
      </c>
      <c r="J1659">
        <v>4.8387169308068998</v>
      </c>
      <c r="K1659">
        <v>1068.2136455841</v>
      </c>
      <c r="L1659">
        <v>1015.43271113814</v>
      </c>
      <c r="M1659">
        <v>79.520289438146406</v>
      </c>
      <c r="N1659">
        <v>1.56297176984543</v>
      </c>
      <c r="O1659">
        <v>7.0340328741255798</v>
      </c>
      <c r="P1659">
        <v>45.631249999999902</v>
      </c>
      <c r="Q1659">
        <v>2.3539457821213999E-2</v>
      </c>
    </row>
    <row r="1660" spans="1:17" x14ac:dyDescent="0.3">
      <c r="A1660" t="s">
        <v>3496</v>
      </c>
      <c r="B1660" t="s">
        <v>3497</v>
      </c>
      <c r="C1660" t="s">
        <v>10309</v>
      </c>
      <c r="D1660" t="s">
        <v>555</v>
      </c>
      <c r="E1660">
        <v>698.81826216000002</v>
      </c>
      <c r="F1660">
        <v>301.8</v>
      </c>
      <c r="G1660">
        <v>9.8712442392489308</v>
      </c>
      <c r="H1660">
        <v>-5.8736110306361899</v>
      </c>
      <c r="I1660">
        <v>-18.597240301518401</v>
      </c>
      <c r="J1660">
        <v>-0.71453165489284698</v>
      </c>
      <c r="K1660">
        <v>300.12319277385802</v>
      </c>
      <c r="L1660">
        <v>293.41702725507298</v>
      </c>
      <c r="M1660">
        <v>48.3578737853421</v>
      </c>
      <c r="N1660">
        <v>0.962459590241592</v>
      </c>
      <c r="O1660">
        <v>43.704440026507598</v>
      </c>
      <c r="P1660">
        <v>40.962167211583299</v>
      </c>
      <c r="Q1660">
        <v>5.1834459247661002E-2</v>
      </c>
    </row>
    <row r="1661" spans="1:17" x14ac:dyDescent="0.3">
      <c r="A1661" t="s">
        <v>3498</v>
      </c>
      <c r="B1661" t="s">
        <v>3499</v>
      </c>
      <c r="C1661" t="s">
        <v>10309</v>
      </c>
      <c r="D1661" t="s">
        <v>386</v>
      </c>
      <c r="E1661">
        <v>698.373709254</v>
      </c>
      <c r="F1661">
        <v>77.58</v>
      </c>
      <c r="G1661">
        <v>4.5190199765872698</v>
      </c>
      <c r="H1661">
        <v>-12.3648177575348</v>
      </c>
      <c r="I1661">
        <v>15.706151278946299</v>
      </c>
      <c r="J1661">
        <v>-2.0403305720896099</v>
      </c>
      <c r="K1661">
        <v>72.847451534426398</v>
      </c>
      <c r="M1661">
        <v>48.311511636523797</v>
      </c>
      <c r="N1661">
        <v>0.251155589003352</v>
      </c>
      <c r="O1661">
        <v>21.165248775457599</v>
      </c>
      <c r="P1661">
        <v>72.399999999999906</v>
      </c>
    </row>
    <row r="1662" spans="1:17" x14ac:dyDescent="0.3">
      <c r="A1662" t="s">
        <v>3500</v>
      </c>
      <c r="B1662" t="s">
        <v>3501</v>
      </c>
      <c r="C1662" t="s">
        <v>10309</v>
      </c>
      <c r="D1662" t="s">
        <v>523</v>
      </c>
      <c r="E1662">
        <v>697.98299999999995</v>
      </c>
      <c r="F1662">
        <v>1057.55</v>
      </c>
      <c r="G1662">
        <v>67.595955361530798</v>
      </c>
      <c r="H1662">
        <v>3.1200762957802501</v>
      </c>
      <c r="I1662">
        <v>-13.349607804039801</v>
      </c>
      <c r="J1662">
        <v>2.53964154463555</v>
      </c>
      <c r="K1662">
        <v>1047.9580336490701</v>
      </c>
      <c r="L1662">
        <v>928.72349310437505</v>
      </c>
      <c r="M1662">
        <v>45.0954650007954</v>
      </c>
      <c r="N1662">
        <v>0.45452422832059503</v>
      </c>
      <c r="O1662">
        <v>11.578648763651801</v>
      </c>
      <c r="P1662">
        <v>105.349514563106</v>
      </c>
      <c r="Q1662">
        <v>9.1515220838930003E-2</v>
      </c>
    </row>
    <row r="1663" spans="1:17" x14ac:dyDescent="0.3">
      <c r="A1663" t="s">
        <v>3502</v>
      </c>
      <c r="B1663" t="s">
        <v>3503</v>
      </c>
      <c r="C1663" t="s">
        <v>10309</v>
      </c>
      <c r="D1663" t="s">
        <v>832</v>
      </c>
      <c r="E1663">
        <v>696.61529143500002</v>
      </c>
      <c r="F1663">
        <v>292.55</v>
      </c>
      <c r="G1663">
        <v>13.062920520487801</v>
      </c>
      <c r="H1663">
        <v>-10.083189812239</v>
      </c>
      <c r="I1663">
        <v>18.573711921003</v>
      </c>
      <c r="J1663">
        <v>6.9585795891273505E-2</v>
      </c>
      <c r="K1663">
        <v>272.16411702924802</v>
      </c>
      <c r="M1663">
        <v>76.120844652181006</v>
      </c>
      <c r="N1663">
        <v>0.47906236434669303</v>
      </c>
      <c r="O1663">
        <v>9.2462826867202299</v>
      </c>
      <c r="P1663">
        <v>88.3167042162858</v>
      </c>
    </row>
    <row r="1664" spans="1:17" x14ac:dyDescent="0.3">
      <c r="A1664" t="s">
        <v>3504</v>
      </c>
      <c r="B1664" t="s">
        <v>3505</v>
      </c>
      <c r="C1664" t="s">
        <v>10309</v>
      </c>
      <c r="D1664" t="s">
        <v>1520</v>
      </c>
      <c r="E1664">
        <v>695.95194272000003</v>
      </c>
      <c r="F1664">
        <v>286.39999999999998</v>
      </c>
      <c r="G1664">
        <v>91.169011959912496</v>
      </c>
      <c r="H1664">
        <v>-20.822310997432702</v>
      </c>
      <c r="I1664">
        <v>38.838714595191398</v>
      </c>
      <c r="J1664">
        <v>11.250551748641399</v>
      </c>
      <c r="K1664">
        <v>315.59212018977399</v>
      </c>
      <c r="L1664">
        <v>244.99764410537901</v>
      </c>
      <c r="M1664">
        <v>45.167357949839101</v>
      </c>
      <c r="N1664">
        <v>0.64967602591792595</v>
      </c>
      <c r="O1664">
        <v>61.312849162011098</v>
      </c>
      <c r="P1664">
        <v>155.25846702317199</v>
      </c>
    </row>
    <row r="1665" spans="1:17" x14ac:dyDescent="0.3">
      <c r="A1665" t="s">
        <v>3506</v>
      </c>
      <c r="B1665" t="s">
        <v>3507</v>
      </c>
      <c r="C1665" t="s">
        <v>10309</v>
      </c>
      <c r="D1665" t="s">
        <v>564</v>
      </c>
      <c r="E1665">
        <v>692.69501730000002</v>
      </c>
      <c r="F1665">
        <v>942.05</v>
      </c>
      <c r="G1665">
        <v>-23.372314677459201</v>
      </c>
      <c r="H1665">
        <v>-11.697432679140499</v>
      </c>
      <c r="I1665">
        <v>-4.7259174549018201</v>
      </c>
      <c r="J1665">
        <v>-5.1089214756147197</v>
      </c>
      <c r="K1665">
        <v>969.77096700234404</v>
      </c>
      <c r="L1665">
        <v>889.18542126355305</v>
      </c>
      <c r="M1665">
        <v>42.468498543201001</v>
      </c>
      <c r="N1665">
        <v>0.58736962190352004</v>
      </c>
      <c r="O1665">
        <v>19.420412929249999</v>
      </c>
      <c r="P1665">
        <v>29.047945205479401</v>
      </c>
      <c r="Q1665">
        <v>0.102542127271185</v>
      </c>
    </row>
    <row r="1666" spans="1:17" x14ac:dyDescent="0.3">
      <c r="A1666" t="s">
        <v>3508</v>
      </c>
      <c r="B1666" t="s">
        <v>3509</v>
      </c>
      <c r="C1666" t="s">
        <v>10309</v>
      </c>
      <c r="D1666" t="s">
        <v>628</v>
      </c>
      <c r="E1666">
        <v>691.54852948600001</v>
      </c>
      <c r="F1666">
        <v>160.06</v>
      </c>
      <c r="G1666">
        <v>12.1414463307209</v>
      </c>
      <c r="H1666">
        <v>-1.84517490039198</v>
      </c>
      <c r="I1666">
        <v>2.9281730481447301</v>
      </c>
      <c r="J1666">
        <v>2.5925277414660099</v>
      </c>
      <c r="K1666">
        <v>145.977039951503</v>
      </c>
      <c r="L1666">
        <v>134.00281551530699</v>
      </c>
      <c r="M1666">
        <v>63.868771371152498</v>
      </c>
      <c r="N1666">
        <v>0.97421547445841195</v>
      </c>
      <c r="O1666">
        <v>9.02161689366487</v>
      </c>
      <c r="P1666">
        <v>47.929759704251303</v>
      </c>
      <c r="Q1666">
        <v>3.2919127438872001E-2</v>
      </c>
    </row>
    <row r="1667" spans="1:17" x14ac:dyDescent="0.3">
      <c r="A1667" t="s">
        <v>3510</v>
      </c>
      <c r="B1667" t="s">
        <v>3511</v>
      </c>
      <c r="C1667" t="s">
        <v>10309</v>
      </c>
      <c r="D1667" t="s">
        <v>1595</v>
      </c>
      <c r="E1667">
        <v>690.81877293699995</v>
      </c>
      <c r="F1667">
        <v>93.97</v>
      </c>
      <c r="G1667">
        <v>4.2327128457722996</v>
      </c>
      <c r="H1667">
        <v>-2.14645041059606</v>
      </c>
      <c r="I1667">
        <v>-32.7754033994281</v>
      </c>
      <c r="J1667">
        <v>1.53359660314735</v>
      </c>
      <c r="K1667">
        <v>97.825437874294295</v>
      </c>
      <c r="L1667">
        <v>95.023711886514604</v>
      </c>
      <c r="M1667">
        <v>43.473642184265202</v>
      </c>
      <c r="N1667">
        <v>0.70053216945403096</v>
      </c>
      <c r="O1667">
        <v>36.160476747898201</v>
      </c>
      <c r="P1667">
        <v>41.948640483383599</v>
      </c>
      <c r="Q1667">
        <v>1.1937608883816E-2</v>
      </c>
    </row>
    <row r="1668" spans="1:17" x14ac:dyDescent="0.3">
      <c r="A1668" t="s">
        <v>3512</v>
      </c>
      <c r="B1668" t="s">
        <v>3513</v>
      </c>
      <c r="C1668" t="s">
        <v>10309</v>
      </c>
      <c r="D1668" t="s">
        <v>171</v>
      </c>
      <c r="E1668">
        <v>690.58674477</v>
      </c>
      <c r="F1668">
        <v>276.89999999999998</v>
      </c>
      <c r="G1668">
        <v>-42.6883717506282</v>
      </c>
      <c r="H1668">
        <v>-6.2983741652235699</v>
      </c>
      <c r="I1668">
        <v>-28.417260837388401</v>
      </c>
      <c r="J1668">
        <v>-6.3614953630281397</v>
      </c>
      <c r="K1668">
        <v>296.92863220899801</v>
      </c>
      <c r="L1668">
        <v>307.09461822353899</v>
      </c>
      <c r="M1668">
        <v>35.8800740726615</v>
      </c>
      <c r="N1668">
        <v>1.13846908073858</v>
      </c>
      <c r="O1668">
        <v>37.2336583604189</v>
      </c>
      <c r="P1668">
        <v>12.905198776758301</v>
      </c>
      <c r="Q1668">
        <v>-2.5239046645142999E-2</v>
      </c>
    </row>
    <row r="1669" spans="1:17" x14ac:dyDescent="0.3">
      <c r="A1669" t="s">
        <v>3514</v>
      </c>
      <c r="B1669" t="s">
        <v>3515</v>
      </c>
      <c r="C1669" t="s">
        <v>10309</v>
      </c>
      <c r="D1669" t="s">
        <v>581</v>
      </c>
      <c r="E1669">
        <v>689.33298409999998</v>
      </c>
      <c r="F1669">
        <v>445.45</v>
      </c>
      <c r="G1669">
        <v>289.62580208336902</v>
      </c>
      <c r="H1669">
        <v>2.94801302299039</v>
      </c>
      <c r="I1669">
        <v>148.433713644444</v>
      </c>
      <c r="J1669">
        <v>2.31109542656346</v>
      </c>
      <c r="K1669">
        <v>428.81241328728902</v>
      </c>
      <c r="L1669">
        <v>314.03316880933801</v>
      </c>
      <c r="M1669">
        <v>49.4288344272138</v>
      </c>
      <c r="N1669">
        <v>1.2826756901109899</v>
      </c>
      <c r="O1669">
        <v>17.611404198001999</v>
      </c>
      <c r="P1669">
        <v>356.87179487179401</v>
      </c>
      <c r="Q1669">
        <v>0.20253888892830399</v>
      </c>
    </row>
    <row r="1670" spans="1:17" x14ac:dyDescent="0.3">
      <c r="A1670" t="s">
        <v>3516</v>
      </c>
      <c r="B1670" t="s">
        <v>3517</v>
      </c>
      <c r="C1670" t="s">
        <v>10309</v>
      </c>
      <c r="D1670" t="s">
        <v>328</v>
      </c>
      <c r="E1670">
        <v>689.01242760000002</v>
      </c>
      <c r="F1670">
        <v>104.48</v>
      </c>
      <c r="G1670">
        <v>-63.566264428291198</v>
      </c>
      <c r="H1670">
        <v>-25.722402440892701</v>
      </c>
      <c r="I1670">
        <v>-51.088176428362502</v>
      </c>
      <c r="J1670">
        <v>5.8604400751176504</v>
      </c>
      <c r="K1670">
        <v>123.65769516558601</v>
      </c>
      <c r="L1670">
        <v>147.536737960767</v>
      </c>
      <c r="M1670">
        <v>52.6795879898227</v>
      </c>
      <c r="N1670">
        <v>1.72887609128925</v>
      </c>
      <c r="O1670">
        <v>108.460949464012</v>
      </c>
      <c r="P1670">
        <v>35.6883116883117</v>
      </c>
      <c r="Q1670">
        <v>0.17254353168453701</v>
      </c>
    </row>
    <row r="1671" spans="1:17" x14ac:dyDescent="0.3">
      <c r="A1671" t="s">
        <v>3518</v>
      </c>
      <c r="B1671" t="s">
        <v>3519</v>
      </c>
      <c r="C1671" t="s">
        <v>10309</v>
      </c>
      <c r="D1671" t="s">
        <v>3520</v>
      </c>
      <c r="E1671">
        <v>684.55390499999999</v>
      </c>
      <c r="F1671">
        <v>1191.1500000000001</v>
      </c>
      <c r="G1671">
        <v>-21.416931814764901</v>
      </c>
      <c r="H1671">
        <v>-1.0284130374745899</v>
      </c>
      <c r="I1671">
        <v>3.4593438806097598</v>
      </c>
      <c r="J1671">
        <v>7.41584715158658</v>
      </c>
      <c r="K1671">
        <v>1062.28453229926</v>
      </c>
      <c r="L1671">
        <v>1024.8644501424001</v>
      </c>
      <c r="M1671">
        <v>72.0634118665415</v>
      </c>
      <c r="N1671">
        <v>0.740866987773249</v>
      </c>
      <c r="O1671">
        <v>54.624141007923598</v>
      </c>
      <c r="P1671">
        <v>48.7078651685393</v>
      </c>
      <c r="Q1671">
        <v>-5.9267091057917998E-2</v>
      </c>
    </row>
    <row r="1672" spans="1:17" x14ac:dyDescent="0.3">
      <c r="A1672" t="s">
        <v>3521</v>
      </c>
      <c r="B1672" t="s">
        <v>3522</v>
      </c>
      <c r="C1672" t="s">
        <v>10309</v>
      </c>
      <c r="D1672" t="s">
        <v>564</v>
      </c>
      <c r="E1672">
        <v>684.48923128800004</v>
      </c>
      <c r="F1672">
        <v>3.87</v>
      </c>
      <c r="G1672">
        <v>-0.81864236107505595</v>
      </c>
      <c r="H1672">
        <v>2.99602880331171</v>
      </c>
      <c r="I1672">
        <v>-30.716908666317099</v>
      </c>
      <c r="J1672">
        <v>-0.22786191088285601</v>
      </c>
      <c r="K1672">
        <v>3.8478894820845899</v>
      </c>
      <c r="L1672">
        <v>3.8284427096263798</v>
      </c>
      <c r="M1672">
        <v>51.403644600795602</v>
      </c>
      <c r="N1672">
        <v>0.97360536888812599</v>
      </c>
      <c r="O1672">
        <v>45.994832041343599</v>
      </c>
      <c r="P1672">
        <v>38.214285714285701</v>
      </c>
      <c r="Q1672">
        <v>7.5990571219978001E-2</v>
      </c>
    </row>
    <row r="1673" spans="1:17" x14ac:dyDescent="0.3">
      <c r="A1673" t="s">
        <v>3523</v>
      </c>
      <c r="B1673" t="s">
        <v>3524</v>
      </c>
      <c r="C1673" t="s">
        <v>10309</v>
      </c>
      <c r="D1673" t="s">
        <v>51</v>
      </c>
      <c r="E1673">
        <v>682.62092534999999</v>
      </c>
      <c r="F1673">
        <v>313.85000000000002</v>
      </c>
      <c r="G1673">
        <v>-44.486940349111997</v>
      </c>
      <c r="H1673">
        <v>-3.6623595299082199</v>
      </c>
      <c r="I1673">
        <v>-31.165618607886302</v>
      </c>
      <c r="J1673">
        <v>-1.32267810033459</v>
      </c>
      <c r="K1673">
        <v>323.789031930151</v>
      </c>
      <c r="L1673">
        <v>338.72905844986002</v>
      </c>
      <c r="M1673">
        <v>44.5231324135463</v>
      </c>
      <c r="N1673">
        <v>0.72957376538511898</v>
      </c>
      <c r="O1673">
        <v>52.620678668153502</v>
      </c>
      <c r="P1673">
        <v>6.3357614772149899</v>
      </c>
      <c r="Q1673">
        <v>5.7897904722566999E-2</v>
      </c>
    </row>
    <row r="1674" spans="1:17" x14ac:dyDescent="0.3">
      <c r="A1674" t="s">
        <v>3525</v>
      </c>
      <c r="B1674" t="s">
        <v>3526</v>
      </c>
      <c r="C1674" t="s">
        <v>10309</v>
      </c>
      <c r="D1674" t="s">
        <v>253</v>
      </c>
      <c r="E1674">
        <v>681.56337157500002</v>
      </c>
      <c r="F1674">
        <v>361.75</v>
      </c>
      <c r="G1674">
        <v>44.183281640848897</v>
      </c>
      <c r="H1674">
        <v>-5.3129380582867203</v>
      </c>
      <c r="I1674">
        <v>-7.9127331228069897</v>
      </c>
      <c r="J1674">
        <v>-1.4223546495375401</v>
      </c>
      <c r="K1674">
        <v>369.11775405337499</v>
      </c>
      <c r="M1674">
        <v>46.967848489287</v>
      </c>
      <c r="N1674">
        <v>0.34314265581961401</v>
      </c>
      <c r="O1674">
        <v>35.452660677263196</v>
      </c>
      <c r="P1674">
        <v>85.512820512820497</v>
      </c>
    </row>
    <row r="1675" spans="1:17" x14ac:dyDescent="0.3">
      <c r="A1675" t="s">
        <v>3527</v>
      </c>
      <c r="B1675" t="s">
        <v>3528</v>
      </c>
      <c r="C1675" t="s">
        <v>10309</v>
      </c>
      <c r="D1675" t="s">
        <v>628</v>
      </c>
      <c r="E1675">
        <v>679.07730844799903</v>
      </c>
      <c r="F1675">
        <v>47.11</v>
      </c>
      <c r="G1675">
        <v>101.680129137696</v>
      </c>
      <c r="H1675">
        <v>-6.7616645788358198</v>
      </c>
      <c r="I1675">
        <v>6.3596493252153099</v>
      </c>
      <c r="J1675">
        <v>-3.97280129051317</v>
      </c>
      <c r="K1675">
        <v>47.115011218540701</v>
      </c>
      <c r="L1675">
        <v>39.064365466187198</v>
      </c>
      <c r="M1675">
        <v>42.713395904976103</v>
      </c>
      <c r="N1675">
        <v>0.32667393685086499</v>
      </c>
      <c r="O1675">
        <v>22.1396731054977</v>
      </c>
      <c r="P1675">
        <v>133.21782178217799</v>
      </c>
      <c r="Q1675">
        <v>5.5212462719543998E-2</v>
      </c>
    </row>
    <row r="1676" spans="1:17" x14ac:dyDescent="0.3">
      <c r="A1676" t="s">
        <v>3529</v>
      </c>
      <c r="B1676" t="s">
        <v>3530</v>
      </c>
      <c r="C1676" t="s">
        <v>10309</v>
      </c>
      <c r="D1676" t="s">
        <v>294</v>
      </c>
      <c r="E1676">
        <v>678.66082200000005</v>
      </c>
      <c r="F1676">
        <v>284.85000000000002</v>
      </c>
      <c r="G1676">
        <v>59.576304447435497</v>
      </c>
      <c r="H1676">
        <v>51.7080554366866</v>
      </c>
      <c r="I1676">
        <v>76.337612610278498</v>
      </c>
      <c r="J1676">
        <v>15.207815875906601</v>
      </c>
      <c r="K1676">
        <v>212.875568830785</v>
      </c>
      <c r="M1676">
        <v>93.726343996257796</v>
      </c>
      <c r="N1676">
        <v>1.3254640980735499</v>
      </c>
      <c r="O1676">
        <v>10.9355801298929</v>
      </c>
      <c r="P1676">
        <v>109.14096916299501</v>
      </c>
    </row>
    <row r="1677" spans="1:17" x14ac:dyDescent="0.3">
      <c r="A1677" t="s">
        <v>3531</v>
      </c>
      <c r="B1677" t="s">
        <v>3532</v>
      </c>
      <c r="C1677" t="s">
        <v>10309</v>
      </c>
      <c r="D1677" t="s">
        <v>389</v>
      </c>
      <c r="E1677">
        <v>678.50642632500001</v>
      </c>
      <c r="F1677">
        <v>518.25</v>
      </c>
      <c r="G1677">
        <v>9.5520716365045999</v>
      </c>
      <c r="H1677">
        <v>-6.96311252001962</v>
      </c>
      <c r="I1677">
        <v>35.758171903706099</v>
      </c>
      <c r="J1677">
        <v>9.2773092893290396</v>
      </c>
      <c r="K1677">
        <v>510.71826261705201</v>
      </c>
      <c r="L1677">
        <v>413.97842476952701</v>
      </c>
      <c r="M1677">
        <v>44.328059586582</v>
      </c>
      <c r="N1677">
        <v>6.5084588059115406E-2</v>
      </c>
      <c r="O1677">
        <v>34.963820549927597</v>
      </c>
      <c r="P1677">
        <v>93.992139247613693</v>
      </c>
      <c r="Q1677">
        <v>1.4566875372469999E-2</v>
      </c>
    </row>
    <row r="1678" spans="1:17" x14ac:dyDescent="0.3">
      <c r="A1678" t="s">
        <v>3533</v>
      </c>
      <c r="B1678" t="s">
        <v>3534</v>
      </c>
      <c r="C1678" t="s">
        <v>10309</v>
      </c>
      <c r="D1678" t="s">
        <v>193</v>
      </c>
      <c r="E1678">
        <v>678.45555432200001</v>
      </c>
      <c r="F1678">
        <v>55.51</v>
      </c>
      <c r="G1678">
        <v>53.685489870329803</v>
      </c>
      <c r="H1678">
        <v>46.4889557918954</v>
      </c>
      <c r="I1678">
        <v>4.0523704431181304</v>
      </c>
      <c r="J1678">
        <v>2.93683506763493</v>
      </c>
      <c r="K1678">
        <v>47.365808973331099</v>
      </c>
      <c r="L1678">
        <v>40.630475521262397</v>
      </c>
      <c r="M1678">
        <v>55.710492314236802</v>
      </c>
      <c r="N1678">
        <v>0.67942762740234197</v>
      </c>
      <c r="O1678">
        <v>16.6816789767609</v>
      </c>
      <c r="P1678">
        <v>101.854545454545</v>
      </c>
      <c r="Q1678">
        <v>9.2192355242697005E-2</v>
      </c>
    </row>
    <row r="1679" spans="1:17" x14ac:dyDescent="0.3">
      <c r="A1679" t="s">
        <v>3535</v>
      </c>
      <c r="B1679" t="s">
        <v>3536</v>
      </c>
      <c r="C1679" t="s">
        <v>10309</v>
      </c>
      <c r="D1679" t="s">
        <v>737</v>
      </c>
      <c r="E1679">
        <v>676.62342616799901</v>
      </c>
      <c r="F1679">
        <v>902.6</v>
      </c>
      <c r="G1679">
        <v>-3.46070754194638</v>
      </c>
      <c r="H1679">
        <v>-0.113737543973548</v>
      </c>
      <c r="I1679">
        <v>0.37024984198155703</v>
      </c>
      <c r="J1679">
        <v>-1.48505603126756</v>
      </c>
      <c r="K1679">
        <v>877.91280868054298</v>
      </c>
      <c r="L1679">
        <v>817.15765539524398</v>
      </c>
      <c r="M1679">
        <v>64.306050640641899</v>
      </c>
      <c r="N1679">
        <v>1.90381315538608</v>
      </c>
      <c r="O1679">
        <v>3.25725681364945</v>
      </c>
      <c r="P1679">
        <v>33.720499562956398</v>
      </c>
      <c r="Q1679">
        <v>2.0547319375944E-2</v>
      </c>
    </row>
    <row r="1680" spans="1:17" x14ac:dyDescent="0.3">
      <c r="A1680" t="s">
        <v>3537</v>
      </c>
      <c r="B1680" t="s">
        <v>3538</v>
      </c>
      <c r="C1680" t="s">
        <v>10309</v>
      </c>
      <c r="D1680" t="s">
        <v>46</v>
      </c>
      <c r="E1680">
        <v>674.40499999999997</v>
      </c>
      <c r="F1680">
        <v>43.51</v>
      </c>
      <c r="G1680">
        <v>-2.2233344431864999</v>
      </c>
      <c r="H1680">
        <v>-13.067910720680599</v>
      </c>
      <c r="I1680">
        <v>-18.5730779550181</v>
      </c>
      <c r="J1680">
        <v>7.7730071333659696</v>
      </c>
      <c r="K1680">
        <v>44.4992982668536</v>
      </c>
      <c r="L1680">
        <v>36.771970212354397</v>
      </c>
      <c r="M1680">
        <v>50.449085670990698</v>
      </c>
      <c r="N1680">
        <v>0.310589652945918</v>
      </c>
      <c r="O1680">
        <v>40.197655711330697</v>
      </c>
      <c r="Q1680">
        <v>0.117334559571072</v>
      </c>
    </row>
    <row r="1681" spans="1:17" x14ac:dyDescent="0.3">
      <c r="A1681" t="s">
        <v>3539</v>
      </c>
      <c r="B1681" t="s">
        <v>3540</v>
      </c>
      <c r="C1681" t="s">
        <v>10309</v>
      </c>
      <c r="D1681" t="s">
        <v>564</v>
      </c>
      <c r="E1681">
        <v>672.31585500000006</v>
      </c>
      <c r="F1681">
        <v>732.45</v>
      </c>
      <c r="G1681">
        <v>30.437347136791601</v>
      </c>
      <c r="H1681">
        <v>36.555869635879802</v>
      </c>
      <c r="I1681">
        <v>43.382221547175803</v>
      </c>
      <c r="J1681">
        <v>0.88256910887458295</v>
      </c>
      <c r="K1681">
        <v>603.47039655475203</v>
      </c>
      <c r="L1681">
        <v>509.97229372329002</v>
      </c>
      <c r="M1681">
        <v>66.027876136340296</v>
      </c>
      <c r="N1681">
        <v>0.31161838018311</v>
      </c>
      <c r="O1681">
        <v>5.6863949757662597</v>
      </c>
      <c r="P1681">
        <v>78.428745432399495</v>
      </c>
      <c r="Q1681">
        <v>4.5032122959037003E-2</v>
      </c>
    </row>
    <row r="1682" spans="1:17" x14ac:dyDescent="0.3">
      <c r="A1682" t="s">
        <v>3541</v>
      </c>
      <c r="B1682" t="s">
        <v>3542</v>
      </c>
      <c r="C1682" t="s">
        <v>10309</v>
      </c>
      <c r="D1682" t="s">
        <v>358</v>
      </c>
      <c r="E1682">
        <v>671.94794160000004</v>
      </c>
      <c r="F1682">
        <v>182.67</v>
      </c>
      <c r="G1682">
        <v>-26.992861330959599</v>
      </c>
      <c r="H1682">
        <v>-2.33758345337746</v>
      </c>
      <c r="I1682">
        <v>-6.9463844451098096</v>
      </c>
      <c r="J1682">
        <v>3.2309417079075802</v>
      </c>
      <c r="K1682">
        <v>176.55915639489899</v>
      </c>
      <c r="L1682">
        <v>177.61916244002299</v>
      </c>
      <c r="M1682">
        <v>55.785283559943501</v>
      </c>
      <c r="N1682">
        <v>0.68141015899811297</v>
      </c>
      <c r="O1682">
        <v>31.028630864400199</v>
      </c>
      <c r="P1682">
        <v>35.915178571428498</v>
      </c>
    </row>
    <row r="1683" spans="1:17" x14ac:dyDescent="0.3">
      <c r="A1683" t="s">
        <v>3543</v>
      </c>
      <c r="B1683" t="s">
        <v>3544</v>
      </c>
      <c r="C1683" t="s">
        <v>10309</v>
      </c>
      <c r="D1683" t="s">
        <v>168</v>
      </c>
      <c r="E1683">
        <v>670.81456819200002</v>
      </c>
      <c r="F1683">
        <v>124.03</v>
      </c>
      <c r="G1683">
        <v>58.963701626748303</v>
      </c>
      <c r="H1683">
        <v>-10.068388926950201</v>
      </c>
      <c r="I1683">
        <v>-33.141097084830001</v>
      </c>
      <c r="J1683">
        <v>3.5470197185566601</v>
      </c>
      <c r="K1683">
        <v>132.66563509686901</v>
      </c>
      <c r="L1683">
        <v>134.557675055869</v>
      </c>
      <c r="M1683">
        <v>45.6868576409083</v>
      </c>
      <c r="N1683">
        <v>1.15119665680068</v>
      </c>
      <c r="O1683">
        <v>41.094896396033199</v>
      </c>
      <c r="P1683">
        <v>92.145623547637399</v>
      </c>
      <c r="Q1683">
        <v>0.110961570023993</v>
      </c>
    </row>
    <row r="1684" spans="1:17" x14ac:dyDescent="0.3">
      <c r="A1684" t="s">
        <v>3545</v>
      </c>
      <c r="B1684" t="s">
        <v>3546</v>
      </c>
      <c r="C1684" t="s">
        <v>10309</v>
      </c>
      <c r="D1684" t="s">
        <v>116</v>
      </c>
      <c r="E1684">
        <v>670.22661500000004</v>
      </c>
      <c r="F1684">
        <v>169.25</v>
      </c>
      <c r="G1684">
        <v>-46.730768036087298</v>
      </c>
      <c r="H1684">
        <v>-8.9808707766806499</v>
      </c>
      <c r="I1684">
        <v>-29.9694598732443</v>
      </c>
      <c r="J1684">
        <v>-10.0554619322492</v>
      </c>
      <c r="O1684">
        <v>26.3692762186115</v>
      </c>
      <c r="P1684">
        <v>0.118308192842353</v>
      </c>
    </row>
    <row r="1685" spans="1:17" x14ac:dyDescent="0.3">
      <c r="A1685" t="s">
        <v>3547</v>
      </c>
      <c r="B1685" t="s">
        <v>3548</v>
      </c>
      <c r="C1685" t="s">
        <v>10309</v>
      </c>
      <c r="D1685" t="s">
        <v>193</v>
      </c>
      <c r="E1685">
        <v>666.43668500000001</v>
      </c>
      <c r="F1685">
        <v>166.63</v>
      </c>
      <c r="G1685">
        <v>-12.5973971975154</v>
      </c>
      <c r="H1685">
        <v>0.95599137311971605</v>
      </c>
      <c r="I1685">
        <v>-19.811671075680302</v>
      </c>
      <c r="J1685">
        <v>-1.3098734179237601</v>
      </c>
      <c r="K1685">
        <v>163.67128131975699</v>
      </c>
      <c r="L1685">
        <v>158.00272050961701</v>
      </c>
      <c r="M1685">
        <v>53.975728810012598</v>
      </c>
      <c r="N1685">
        <v>0.53704142888253303</v>
      </c>
      <c r="O1685">
        <v>27.167976954930001</v>
      </c>
      <c r="P1685">
        <v>31.8275316455696</v>
      </c>
      <c r="Q1685">
        <v>-6.1309120810460003E-3</v>
      </c>
    </row>
    <row r="1686" spans="1:17" x14ac:dyDescent="0.3">
      <c r="A1686" t="s">
        <v>3549</v>
      </c>
      <c r="B1686" t="s">
        <v>3550</v>
      </c>
      <c r="C1686" t="s">
        <v>10309</v>
      </c>
      <c r="D1686" t="s">
        <v>1885</v>
      </c>
      <c r="E1686">
        <v>665.85599999999999</v>
      </c>
      <c r="F1686">
        <v>208.08</v>
      </c>
      <c r="G1686">
        <v>16.048865525360199</v>
      </c>
      <c r="H1686">
        <v>27.2563577322525</v>
      </c>
      <c r="I1686">
        <v>-11.998567806779899</v>
      </c>
      <c r="J1686">
        <v>18.942453045162999</v>
      </c>
      <c r="K1686">
        <v>181.12684106779199</v>
      </c>
      <c r="L1686">
        <v>173.08897835056601</v>
      </c>
      <c r="M1686">
        <v>71.302128101319695</v>
      </c>
      <c r="N1686">
        <v>2.58943506294787</v>
      </c>
      <c r="O1686">
        <v>13.898500576701201</v>
      </c>
      <c r="P1686">
        <v>53.791574279379098</v>
      </c>
      <c r="Q1686">
        <v>0.14640769854369101</v>
      </c>
    </row>
    <row r="1687" spans="1:17" x14ac:dyDescent="0.3">
      <c r="A1687" t="s">
        <v>3551</v>
      </c>
      <c r="B1687" t="s">
        <v>3552</v>
      </c>
      <c r="C1687" t="s">
        <v>10309</v>
      </c>
      <c r="D1687" t="s">
        <v>304</v>
      </c>
      <c r="E1687">
        <v>665.68312600000002</v>
      </c>
      <c r="F1687">
        <v>380</v>
      </c>
      <c r="G1687">
        <v>-36.509604907524803</v>
      </c>
      <c r="H1687">
        <v>2.4585520125367699</v>
      </c>
      <c r="I1687">
        <v>0.51110573004047799</v>
      </c>
      <c r="J1687">
        <v>-2.0246439102787201</v>
      </c>
      <c r="K1687">
        <v>373.969594720212</v>
      </c>
      <c r="L1687">
        <v>336.34811186653599</v>
      </c>
      <c r="M1687">
        <v>37.393772177239001</v>
      </c>
      <c r="N1687">
        <v>0.14370652508852799</v>
      </c>
      <c r="O1687">
        <v>18.140073165537</v>
      </c>
      <c r="P1687">
        <v>53.846153846153797</v>
      </c>
      <c r="Q1687">
        <v>4.9234865226060999E-2</v>
      </c>
    </row>
    <row r="1688" spans="1:17" x14ac:dyDescent="0.3">
      <c r="A1688" t="s">
        <v>3553</v>
      </c>
      <c r="B1688" t="s">
        <v>3554</v>
      </c>
      <c r="C1688" t="s">
        <v>10309</v>
      </c>
      <c r="D1688" t="s">
        <v>628</v>
      </c>
      <c r="E1688">
        <v>663.46799999999996</v>
      </c>
      <c r="F1688">
        <v>127.59</v>
      </c>
      <c r="G1688">
        <v>6.5683164844620903</v>
      </c>
      <c r="H1688">
        <v>-10.5416997966575</v>
      </c>
      <c r="I1688">
        <v>11.4814652161163</v>
      </c>
      <c r="J1688">
        <v>-3.57497470314346</v>
      </c>
      <c r="K1688">
        <v>130.63340516582801</v>
      </c>
      <c r="L1688">
        <v>114.54992432242599</v>
      </c>
      <c r="M1688">
        <v>40.497363364421901</v>
      </c>
      <c r="N1688">
        <v>0.379951557685552</v>
      </c>
      <c r="O1688">
        <v>21.326122736891602</v>
      </c>
      <c r="P1688">
        <v>44.9063032367972</v>
      </c>
      <c r="Q1688">
        <v>7.5765522068207997E-2</v>
      </c>
    </row>
    <row r="1689" spans="1:17" x14ac:dyDescent="0.3">
      <c r="A1689" t="s">
        <v>3555</v>
      </c>
      <c r="B1689" t="s">
        <v>3556</v>
      </c>
      <c r="C1689" t="s">
        <v>10309</v>
      </c>
      <c r="D1689" t="s">
        <v>193</v>
      </c>
      <c r="E1689">
        <v>662.38300000000004</v>
      </c>
      <c r="F1689">
        <v>210.95</v>
      </c>
      <c r="G1689">
        <v>38.135179294975899</v>
      </c>
      <c r="H1689">
        <v>2.4708767856223801</v>
      </c>
      <c r="I1689">
        <v>18.9101353044266</v>
      </c>
      <c r="J1689">
        <v>12.7269363980271</v>
      </c>
      <c r="K1689">
        <v>168.81495280754399</v>
      </c>
      <c r="L1689">
        <v>156.027922912663</v>
      </c>
      <c r="M1689">
        <v>87.745986826093301</v>
      </c>
      <c r="N1689">
        <v>1.6218949992831999</v>
      </c>
      <c r="O1689">
        <v>1.5406494429959601</v>
      </c>
      <c r="P1689">
        <v>81.853448275861993</v>
      </c>
      <c r="Q1689">
        <v>9.0039038731995993E-2</v>
      </c>
    </row>
    <row r="1690" spans="1:17" x14ac:dyDescent="0.3">
      <c r="A1690" t="s">
        <v>3557</v>
      </c>
      <c r="B1690" t="s">
        <v>3558</v>
      </c>
      <c r="C1690" t="s">
        <v>10309</v>
      </c>
      <c r="D1690" t="s">
        <v>89</v>
      </c>
      <c r="E1690">
        <v>660.94874240000001</v>
      </c>
      <c r="F1690">
        <v>737.35</v>
      </c>
      <c r="G1690">
        <v>9.6416331626086595</v>
      </c>
      <c r="H1690">
        <v>-7.7394110547168102</v>
      </c>
      <c r="I1690">
        <v>11.127928959662601</v>
      </c>
      <c r="J1690">
        <v>1.6803378221557601</v>
      </c>
      <c r="K1690">
        <v>761.75007495585101</v>
      </c>
      <c r="L1690">
        <v>697.42504133910199</v>
      </c>
      <c r="M1690">
        <v>53.9857070703424</v>
      </c>
      <c r="N1690">
        <v>0.45869523369883097</v>
      </c>
      <c r="O1690">
        <v>43.595307520173499</v>
      </c>
      <c r="P1690">
        <v>51.999587713873403</v>
      </c>
      <c r="Q1690">
        <v>6.8578562041104005E-2</v>
      </c>
    </row>
    <row r="1691" spans="1:17" x14ac:dyDescent="0.3">
      <c r="A1691" t="s">
        <v>3559</v>
      </c>
      <c r="B1691" t="s">
        <v>3560</v>
      </c>
      <c r="C1691" t="s">
        <v>10309</v>
      </c>
      <c r="D1691" t="s">
        <v>222</v>
      </c>
      <c r="E1691">
        <v>659.54316100000005</v>
      </c>
      <c r="F1691">
        <v>139.9</v>
      </c>
      <c r="G1691">
        <v>101.65058331728299</v>
      </c>
      <c r="H1691">
        <v>-12.763073074770301</v>
      </c>
      <c r="I1691">
        <v>25.388979507854</v>
      </c>
      <c r="J1691">
        <v>-4.7683771670716899</v>
      </c>
      <c r="K1691">
        <v>141.654405420816</v>
      </c>
      <c r="L1691">
        <v>116.289229973606</v>
      </c>
      <c r="M1691">
        <v>37.1955640441914</v>
      </c>
      <c r="N1691">
        <v>0.67196300487814697</v>
      </c>
      <c r="O1691">
        <v>25.8041458184417</v>
      </c>
      <c r="P1691">
        <v>143.304347826086</v>
      </c>
      <c r="Q1691">
        <v>8.4111334341098007E-2</v>
      </c>
    </row>
    <row r="1692" spans="1:17" x14ac:dyDescent="0.3">
      <c r="A1692" t="s">
        <v>3561</v>
      </c>
      <c r="B1692" t="s">
        <v>3562</v>
      </c>
      <c r="C1692" t="s">
        <v>10309</v>
      </c>
      <c r="D1692" t="s">
        <v>21</v>
      </c>
      <c r="E1692">
        <v>658.51166300600005</v>
      </c>
      <c r="F1692">
        <v>166.22</v>
      </c>
      <c r="G1692">
        <v>102.49442542369</v>
      </c>
      <c r="H1692">
        <v>9.9239040469764195</v>
      </c>
      <c r="I1692">
        <v>44.497168171436101</v>
      </c>
      <c r="J1692">
        <v>4.6481136908748599</v>
      </c>
      <c r="K1692">
        <v>145.94191614062601</v>
      </c>
      <c r="L1692">
        <v>106.39855686088499</v>
      </c>
      <c r="M1692">
        <v>57.427794944856501</v>
      </c>
      <c r="N1692">
        <v>0.56372313104281702</v>
      </c>
      <c r="O1692">
        <v>16.0510167248225</v>
      </c>
      <c r="P1692">
        <v>191.10332749562099</v>
      </c>
      <c r="Q1692">
        <v>0.113268405024626</v>
      </c>
    </row>
    <row r="1693" spans="1:17" x14ac:dyDescent="0.3">
      <c r="A1693" t="s">
        <v>3563</v>
      </c>
      <c r="B1693" t="s">
        <v>3564</v>
      </c>
      <c r="C1693" t="s">
        <v>10309</v>
      </c>
      <c r="D1693" t="s">
        <v>1595</v>
      </c>
      <c r="E1693">
        <v>658.35432500000002</v>
      </c>
      <c r="F1693">
        <v>63.41</v>
      </c>
      <c r="G1693">
        <v>304.19915366904098</v>
      </c>
      <c r="H1693">
        <v>13.9971221475784</v>
      </c>
      <c r="I1693">
        <v>237.27415751447501</v>
      </c>
      <c r="J1693">
        <v>6.4147405573356302</v>
      </c>
      <c r="K1693">
        <v>49.686270349220102</v>
      </c>
      <c r="L1693">
        <v>32.047858972262198</v>
      </c>
      <c r="M1693">
        <v>86.619722508166404</v>
      </c>
      <c r="N1693">
        <v>0.69446815763436298</v>
      </c>
      <c r="O1693">
        <v>0</v>
      </c>
      <c r="P1693">
        <v>567.47368421052602</v>
      </c>
    </row>
    <row r="1694" spans="1:17" x14ac:dyDescent="0.3">
      <c r="A1694" t="s">
        <v>3565</v>
      </c>
      <c r="B1694" t="s">
        <v>3566</v>
      </c>
      <c r="C1694" t="s">
        <v>10309</v>
      </c>
      <c r="D1694" t="s">
        <v>555</v>
      </c>
      <c r="E1694">
        <v>657.94607559999997</v>
      </c>
      <c r="F1694">
        <v>358</v>
      </c>
      <c r="G1694">
        <v>-0.97214245105167396</v>
      </c>
      <c r="H1694">
        <v>-8.4038838518310701</v>
      </c>
      <c r="I1694">
        <v>-16.1171771443463</v>
      </c>
      <c r="J1694">
        <v>-2.0152385103939099</v>
      </c>
      <c r="K1694">
        <v>369.70606920211299</v>
      </c>
      <c r="L1694">
        <v>346.613678741098</v>
      </c>
      <c r="M1694">
        <v>33.508368663434098</v>
      </c>
      <c r="N1694">
        <v>0.31188747089685398</v>
      </c>
      <c r="O1694">
        <v>22.905027932960898</v>
      </c>
      <c r="P1694">
        <v>36.5890881342998</v>
      </c>
      <c r="Q1694">
        <v>2.9542224429470999E-2</v>
      </c>
    </row>
    <row r="1695" spans="1:17" x14ac:dyDescent="0.3">
      <c r="A1695" t="s">
        <v>3567</v>
      </c>
      <c r="B1695" t="s">
        <v>3568</v>
      </c>
      <c r="C1695" t="s">
        <v>10309</v>
      </c>
      <c r="D1695" t="s">
        <v>628</v>
      </c>
      <c r="E1695">
        <v>656.46255615999996</v>
      </c>
      <c r="F1695">
        <v>129.4</v>
      </c>
      <c r="G1695">
        <v>62.597714516248303</v>
      </c>
      <c r="H1695">
        <v>3.9226876134595101</v>
      </c>
      <c r="I1695">
        <v>34.575295579292103</v>
      </c>
      <c r="J1695">
        <v>1.23363169965039</v>
      </c>
      <c r="K1695">
        <v>121.97333505673799</v>
      </c>
      <c r="L1695">
        <v>98.110767900661997</v>
      </c>
      <c r="M1695">
        <v>43.094202952264702</v>
      </c>
      <c r="N1695">
        <v>0.30835707632210302</v>
      </c>
      <c r="O1695">
        <v>22.403400309119</v>
      </c>
      <c r="P1695">
        <v>100.775795190069</v>
      </c>
      <c r="Q1695">
        <v>2.3647400414293002E-2</v>
      </c>
    </row>
    <row r="1696" spans="1:17" x14ac:dyDescent="0.3">
      <c r="A1696" t="s">
        <v>3569</v>
      </c>
      <c r="B1696" t="s">
        <v>3570</v>
      </c>
      <c r="C1696" t="s">
        <v>10309</v>
      </c>
      <c r="D1696" t="s">
        <v>168</v>
      </c>
      <c r="E1696">
        <v>654.64323016000003</v>
      </c>
      <c r="F1696">
        <v>38.799999999999997</v>
      </c>
      <c r="G1696">
        <v>-37.853721763777102</v>
      </c>
      <c r="H1696">
        <v>-2.2395712574722702E-2</v>
      </c>
      <c r="I1696">
        <v>-39.891201820332697</v>
      </c>
      <c r="J1696">
        <v>-0.84079022898855604</v>
      </c>
      <c r="K1696">
        <v>41.551077939375197</v>
      </c>
      <c r="L1696">
        <v>44.407086773047098</v>
      </c>
      <c r="M1696">
        <v>46.697707001327899</v>
      </c>
      <c r="N1696">
        <v>1.2742447155291099</v>
      </c>
      <c r="O1696">
        <v>61.597938144329902</v>
      </c>
      <c r="P1696">
        <v>6.3013698630136803</v>
      </c>
      <c r="Q1696">
        <v>0.16373509119435201</v>
      </c>
    </row>
    <row r="1697" spans="1:17" x14ac:dyDescent="0.3">
      <c r="A1697" t="s">
        <v>3571</v>
      </c>
      <c r="B1697" t="s">
        <v>3572</v>
      </c>
      <c r="C1697" t="s">
        <v>10309</v>
      </c>
      <c r="D1697" t="s">
        <v>628</v>
      </c>
      <c r="E1697">
        <v>654.28685568000003</v>
      </c>
      <c r="F1697">
        <v>72.72</v>
      </c>
      <c r="G1697">
        <v>111.055819381223</v>
      </c>
      <c r="H1697">
        <v>-3.75232983949889</v>
      </c>
      <c r="I1697">
        <v>5.4370441625305101</v>
      </c>
      <c r="J1697">
        <v>-7.8930356883214398E-2</v>
      </c>
      <c r="K1697">
        <v>70.126401411168899</v>
      </c>
      <c r="L1697">
        <v>58.468669604809698</v>
      </c>
      <c r="M1697">
        <v>50.578430786790598</v>
      </c>
      <c r="N1697">
        <v>0.68952726086818195</v>
      </c>
      <c r="O1697">
        <v>21.012101210120999</v>
      </c>
      <c r="P1697">
        <v>145.178691840863</v>
      </c>
      <c r="Q1697">
        <v>8.6208154326219005E-2</v>
      </c>
    </row>
    <row r="1698" spans="1:17" x14ac:dyDescent="0.3">
      <c r="A1698" t="s">
        <v>3573</v>
      </c>
      <c r="B1698" t="s">
        <v>3574</v>
      </c>
      <c r="C1698" t="s">
        <v>10309</v>
      </c>
      <c r="D1698" t="s">
        <v>1674</v>
      </c>
      <c r="E1698">
        <v>651.53970000000004</v>
      </c>
      <c r="F1698">
        <v>61.2</v>
      </c>
      <c r="G1698">
        <v>-7.6629537383205601</v>
      </c>
      <c r="H1698">
        <v>-1.5233355855469599</v>
      </c>
      <c r="I1698">
        <v>2.7420981574916699</v>
      </c>
      <c r="J1698">
        <v>-1.2032751543890401</v>
      </c>
      <c r="K1698">
        <v>60.638760789720401</v>
      </c>
      <c r="L1698">
        <v>57.802948285722898</v>
      </c>
      <c r="M1698">
        <v>63.305866194264297</v>
      </c>
      <c r="N1698">
        <v>0.76072485701364501</v>
      </c>
      <c r="O1698">
        <v>5.4738562091503002</v>
      </c>
      <c r="P1698">
        <v>27.1028037383177</v>
      </c>
      <c r="Q1698">
        <v>-3.0371808196612001E-2</v>
      </c>
    </row>
    <row r="1699" spans="1:17" x14ac:dyDescent="0.3">
      <c r="A1699" t="s">
        <v>3575</v>
      </c>
      <c r="B1699" t="s">
        <v>3576</v>
      </c>
      <c r="C1699" t="s">
        <v>10309</v>
      </c>
      <c r="D1699" t="s">
        <v>63</v>
      </c>
      <c r="E1699">
        <v>651.01699415999997</v>
      </c>
      <c r="F1699">
        <v>31.2</v>
      </c>
      <c r="G1699">
        <v>80.282367739934998</v>
      </c>
      <c r="H1699">
        <v>-9.8407569531609091</v>
      </c>
      <c r="I1699">
        <v>42.166546398782799</v>
      </c>
      <c r="J1699">
        <v>3.2093587346591801</v>
      </c>
      <c r="K1699">
        <v>32.686722989914998</v>
      </c>
      <c r="L1699">
        <v>27.131854743836499</v>
      </c>
      <c r="M1699">
        <v>41.722340604429498</v>
      </c>
      <c r="N1699">
        <v>0.41436947106945499</v>
      </c>
      <c r="O1699">
        <v>55.769230769230703</v>
      </c>
      <c r="P1699">
        <v>115.172413793103</v>
      </c>
      <c r="Q1699">
        <v>0.11071134791446401</v>
      </c>
    </row>
    <row r="1700" spans="1:17" x14ac:dyDescent="0.3">
      <c r="A1700" t="s">
        <v>3577</v>
      </c>
      <c r="B1700" t="s">
        <v>3578</v>
      </c>
      <c r="C1700" t="s">
        <v>10309</v>
      </c>
      <c r="D1700" t="s">
        <v>2255</v>
      </c>
      <c r="E1700">
        <v>650.26933269999995</v>
      </c>
      <c r="F1700">
        <v>260.2</v>
      </c>
      <c r="G1700">
        <v>123.048218669051</v>
      </c>
      <c r="H1700">
        <v>-14.587801083357199</v>
      </c>
      <c r="I1700">
        <v>75.425099702528399</v>
      </c>
      <c r="J1700">
        <v>4.4434148778915601</v>
      </c>
      <c r="K1700">
        <v>281.82880094562603</v>
      </c>
      <c r="M1700">
        <v>32.755723902052502</v>
      </c>
      <c r="N1700">
        <v>0.385961443400889</v>
      </c>
      <c r="O1700">
        <v>61.414296694850101</v>
      </c>
      <c r="P1700">
        <v>173.894736842105</v>
      </c>
    </row>
    <row r="1701" spans="1:17" x14ac:dyDescent="0.3">
      <c r="A1701" t="s">
        <v>3579</v>
      </c>
      <c r="B1701" t="s">
        <v>3580</v>
      </c>
      <c r="C1701" t="s">
        <v>10309</v>
      </c>
      <c r="D1701" t="s">
        <v>253</v>
      </c>
      <c r="E1701">
        <v>650.16146549999996</v>
      </c>
      <c r="F1701">
        <v>351.5</v>
      </c>
      <c r="G1701">
        <v>65.676352077189605</v>
      </c>
      <c r="H1701">
        <v>-18.116391037023298</v>
      </c>
      <c r="I1701">
        <v>-14.5289529788908</v>
      </c>
      <c r="J1701">
        <v>-4.3933771670716801</v>
      </c>
      <c r="K1701">
        <v>401.55189512118397</v>
      </c>
      <c r="L1701">
        <v>364.44715595731202</v>
      </c>
      <c r="M1701">
        <v>19.114574232326898</v>
      </c>
      <c r="N1701">
        <v>1.2953554678338</v>
      </c>
      <c r="O1701">
        <v>35.348506401137897</v>
      </c>
      <c r="P1701">
        <v>100.74243289548799</v>
      </c>
      <c r="Q1701">
        <v>0.166844497808285</v>
      </c>
    </row>
    <row r="1702" spans="1:17" x14ac:dyDescent="0.3">
      <c r="A1702" t="s">
        <v>3581</v>
      </c>
      <c r="B1702" t="s">
        <v>3582</v>
      </c>
      <c r="C1702" t="s">
        <v>10309</v>
      </c>
      <c r="D1702" t="s">
        <v>127</v>
      </c>
      <c r="E1702">
        <v>646.13600813999994</v>
      </c>
      <c r="F1702">
        <v>416.85</v>
      </c>
      <c r="G1702">
        <v>-56.717522213768</v>
      </c>
      <c r="H1702">
        <v>-3.6865933238566999</v>
      </c>
      <c r="I1702">
        <v>-29.192531864462801</v>
      </c>
      <c r="J1702">
        <v>4.0677339440394098</v>
      </c>
      <c r="K1702">
        <v>439.33010961305501</v>
      </c>
      <c r="L1702">
        <v>476.23028596426099</v>
      </c>
      <c r="M1702">
        <v>43.157893812796502</v>
      </c>
      <c r="N1702">
        <v>0.92696671351003901</v>
      </c>
      <c r="O1702">
        <v>63.476070528967199</v>
      </c>
      <c r="P1702">
        <v>4.4736842105263097</v>
      </c>
      <c r="Q1702">
        <v>7.8788420745113996E-2</v>
      </c>
    </row>
    <row r="1703" spans="1:17" x14ac:dyDescent="0.3">
      <c r="A1703" t="s">
        <v>3583</v>
      </c>
      <c r="B1703" t="s">
        <v>3584</v>
      </c>
      <c r="C1703" t="s">
        <v>10309</v>
      </c>
      <c r="D1703" t="s">
        <v>386</v>
      </c>
      <c r="E1703">
        <v>645.91020323999999</v>
      </c>
      <c r="F1703">
        <v>10.8</v>
      </c>
      <c r="G1703">
        <v>-7.09136963380233</v>
      </c>
      <c r="H1703">
        <v>-8.7952907386396593</v>
      </c>
      <c r="I1703">
        <v>-30.298713508576899</v>
      </c>
      <c r="J1703">
        <v>-2.60044787414239</v>
      </c>
      <c r="K1703">
        <v>11.2823124698201</v>
      </c>
      <c r="L1703">
        <v>11.123578906314</v>
      </c>
      <c r="M1703">
        <v>48.4573265462761</v>
      </c>
      <c r="N1703">
        <v>0.36738063448631397</v>
      </c>
      <c r="O1703">
        <v>46.759259259259203</v>
      </c>
      <c r="P1703">
        <v>35</v>
      </c>
      <c r="Q1703">
        <v>1.1149312776406999E-2</v>
      </c>
    </row>
    <row r="1704" spans="1:17" x14ac:dyDescent="0.3">
      <c r="A1704" t="s">
        <v>3585</v>
      </c>
      <c r="B1704" t="s">
        <v>3586</v>
      </c>
      <c r="C1704" t="s">
        <v>10309</v>
      </c>
      <c r="D1704" t="s">
        <v>127</v>
      </c>
      <c r="E1704">
        <v>643.93887500000005</v>
      </c>
      <c r="F1704">
        <v>3260.45</v>
      </c>
      <c r="G1704">
        <v>49.261760749890001</v>
      </c>
      <c r="H1704">
        <v>15.2014974713776</v>
      </c>
      <c r="I1704">
        <v>-14.924903799435899</v>
      </c>
      <c r="J1704">
        <v>14.5396763900825</v>
      </c>
      <c r="K1704">
        <v>2810.5190186434102</v>
      </c>
      <c r="L1704">
        <v>2647.2668071615299</v>
      </c>
      <c r="M1704">
        <v>80.857900967984804</v>
      </c>
      <c r="N1704">
        <v>1.37044742860493</v>
      </c>
      <c r="O1704">
        <v>22.648714134551899</v>
      </c>
      <c r="P1704">
        <v>80.9350721420643</v>
      </c>
      <c r="Q1704">
        <v>0.143935178224083</v>
      </c>
    </row>
    <row r="1705" spans="1:17" x14ac:dyDescent="0.3">
      <c r="A1705" t="s">
        <v>3587</v>
      </c>
      <c r="B1705" t="s">
        <v>3588</v>
      </c>
      <c r="C1705" t="s">
        <v>10309</v>
      </c>
      <c r="D1705" t="s">
        <v>46</v>
      </c>
      <c r="E1705">
        <v>641.55777160000002</v>
      </c>
      <c r="F1705">
        <v>224.6</v>
      </c>
      <c r="G1705">
        <v>-69.099529087217206</v>
      </c>
      <c r="H1705">
        <v>-13.7418212418554</v>
      </c>
      <c r="I1705">
        <v>-10.359574710349101</v>
      </c>
      <c r="J1705">
        <v>1.2459355159303001</v>
      </c>
      <c r="K1705">
        <v>239.18730165864699</v>
      </c>
      <c r="L1705">
        <v>246.40198005803001</v>
      </c>
      <c r="M1705">
        <v>48.681932701919003</v>
      </c>
      <c r="N1705">
        <v>0.58143502364362998</v>
      </c>
      <c r="O1705">
        <v>77.448797862867295</v>
      </c>
      <c r="P1705">
        <v>24.7777777777777</v>
      </c>
      <c r="Q1705">
        <v>9.2776592272846001E-2</v>
      </c>
    </row>
    <row r="1706" spans="1:17" x14ac:dyDescent="0.3">
      <c r="A1706" t="s">
        <v>3589</v>
      </c>
      <c r="B1706" t="s">
        <v>3590</v>
      </c>
      <c r="C1706" t="s">
        <v>10309</v>
      </c>
      <c r="D1706" t="s">
        <v>46</v>
      </c>
      <c r="E1706">
        <v>640.48734300000001</v>
      </c>
      <c r="F1706">
        <v>279.14999999999998</v>
      </c>
      <c r="G1706">
        <v>-6.3009432460308101</v>
      </c>
      <c r="H1706">
        <v>9.2132737162088105</v>
      </c>
      <c r="I1706">
        <v>10.4603649168121</v>
      </c>
      <c r="J1706">
        <v>-3.51371481921145</v>
      </c>
      <c r="K1706">
        <v>240.87992844987301</v>
      </c>
      <c r="M1706">
        <v>55.6249409957463</v>
      </c>
      <c r="N1706">
        <v>0.54960257552431802</v>
      </c>
      <c r="O1706">
        <v>7.4153680816765304</v>
      </c>
      <c r="P1706">
        <v>95.414770738536902</v>
      </c>
    </row>
    <row r="1707" spans="1:17" x14ac:dyDescent="0.3">
      <c r="A1707" t="s">
        <v>3591</v>
      </c>
      <c r="B1707" t="s">
        <v>3592</v>
      </c>
      <c r="C1707" t="s">
        <v>10309</v>
      </c>
      <c r="D1707" t="s">
        <v>294</v>
      </c>
      <c r="E1707">
        <v>640.41861736999999</v>
      </c>
      <c r="F1707">
        <v>569.45000000000005</v>
      </c>
      <c r="G1707">
        <v>-61.1210162062739</v>
      </c>
      <c r="H1707">
        <v>2.99602880331171</v>
      </c>
      <c r="I1707">
        <v>0.60534045246653301</v>
      </c>
      <c r="J1707">
        <v>-0.16731414160746999</v>
      </c>
      <c r="K1707">
        <v>548.18191287751597</v>
      </c>
      <c r="L1707">
        <v>529.51328604992705</v>
      </c>
      <c r="M1707">
        <v>73.230136760660102</v>
      </c>
      <c r="N1707">
        <v>0.73437078348475304</v>
      </c>
      <c r="O1707">
        <v>49.475324363046298</v>
      </c>
      <c r="P1707">
        <v>39.059829059828999</v>
      </c>
      <c r="Q1707">
        <v>0.12329744285213701</v>
      </c>
    </row>
    <row r="1708" spans="1:17" x14ac:dyDescent="0.3">
      <c r="A1708" t="s">
        <v>3593</v>
      </c>
      <c r="B1708" t="s">
        <v>3594</v>
      </c>
      <c r="C1708" t="s">
        <v>10309</v>
      </c>
      <c r="D1708" t="s">
        <v>628</v>
      </c>
      <c r="E1708">
        <v>639.93375362400002</v>
      </c>
      <c r="F1708">
        <v>24.53</v>
      </c>
      <c r="G1708">
        <v>-4.2652194564045498</v>
      </c>
      <c r="H1708">
        <v>3.2923250996080098</v>
      </c>
      <c r="I1708">
        <v>-13.138800593344</v>
      </c>
      <c r="J1708">
        <v>-7.6065473355500804E-2</v>
      </c>
      <c r="K1708">
        <v>23.482104509671601</v>
      </c>
      <c r="L1708">
        <v>23.4285763815625</v>
      </c>
      <c r="M1708">
        <v>52.659993752222199</v>
      </c>
      <c r="N1708">
        <v>0.77671326100502902</v>
      </c>
      <c r="O1708">
        <v>44.313086017121798</v>
      </c>
      <c r="P1708">
        <v>26.770025839793199</v>
      </c>
      <c r="Q1708">
        <v>5.5758793370774003E-2</v>
      </c>
    </row>
    <row r="1709" spans="1:17" x14ac:dyDescent="0.3">
      <c r="A1709" t="s">
        <v>3595</v>
      </c>
      <c r="B1709" t="s">
        <v>3596</v>
      </c>
      <c r="C1709" t="s">
        <v>10309</v>
      </c>
      <c r="D1709" t="s">
        <v>193</v>
      </c>
      <c r="E1709">
        <v>637.08749999999998</v>
      </c>
      <c r="F1709">
        <v>242.7</v>
      </c>
      <c r="G1709">
        <v>27.983698341135501</v>
      </c>
      <c r="H1709">
        <v>8.3973661833299698</v>
      </c>
      <c r="I1709">
        <v>47.9911064122523</v>
      </c>
      <c r="J1709">
        <v>-4.6682118950592004</v>
      </c>
      <c r="K1709">
        <v>232.932625914574</v>
      </c>
      <c r="L1709">
        <v>181.34144027420299</v>
      </c>
      <c r="M1709">
        <v>42.279941324724298</v>
      </c>
      <c r="N1709">
        <v>0.83108219234854896</v>
      </c>
      <c r="O1709">
        <v>26.905644829006999</v>
      </c>
      <c r="P1709">
        <v>97.317073170731703</v>
      </c>
      <c r="Q1709">
        <v>9.6955267966561995E-2</v>
      </c>
    </row>
    <row r="1710" spans="1:17" x14ac:dyDescent="0.3">
      <c r="A1710" t="s">
        <v>3597</v>
      </c>
      <c r="B1710" t="s">
        <v>3598</v>
      </c>
      <c r="C1710" t="s">
        <v>10309</v>
      </c>
      <c r="D1710" t="s">
        <v>405</v>
      </c>
      <c r="E1710">
        <v>636.99812399999996</v>
      </c>
      <c r="F1710">
        <v>48.12</v>
      </c>
      <c r="G1710">
        <v>15.3397286796489</v>
      </c>
      <c r="H1710">
        <v>8.6199766147595192</v>
      </c>
      <c r="I1710">
        <v>-8.7886451408106296</v>
      </c>
      <c r="J1710">
        <v>1.78355587720828</v>
      </c>
      <c r="K1710">
        <v>44.344097182588598</v>
      </c>
      <c r="L1710">
        <v>42.664140091947097</v>
      </c>
      <c r="M1710">
        <v>82.1446142614476</v>
      </c>
      <c r="N1710">
        <v>1.12831222382171</v>
      </c>
      <c r="O1710">
        <v>12.427265170407299</v>
      </c>
      <c r="P1710">
        <v>45.818181818181799</v>
      </c>
      <c r="Q1710">
        <v>6.0608712668564997E-2</v>
      </c>
    </row>
    <row r="1711" spans="1:17" x14ac:dyDescent="0.3">
      <c r="A1711" t="s">
        <v>3599</v>
      </c>
      <c r="B1711" t="s">
        <v>3600</v>
      </c>
      <c r="C1711" t="s">
        <v>10309</v>
      </c>
      <c r="D1711" t="s">
        <v>402</v>
      </c>
      <c r="E1711">
        <v>636.79119500000002</v>
      </c>
      <c r="F1711">
        <v>466.25</v>
      </c>
      <c r="G1711">
        <v>49.646330695122003</v>
      </c>
      <c r="H1711">
        <v>-5.4117720172356902</v>
      </c>
      <c r="I1711">
        <v>-38.151719289403999</v>
      </c>
      <c r="J1711">
        <v>-4.6688639941048997</v>
      </c>
      <c r="K1711">
        <v>488.50091051868401</v>
      </c>
      <c r="L1711">
        <v>453.89473700131299</v>
      </c>
      <c r="M1711">
        <v>36.280056337272399</v>
      </c>
      <c r="N1711">
        <v>0.63017508027457403</v>
      </c>
      <c r="O1711">
        <v>43.356568364611199</v>
      </c>
      <c r="P1711">
        <v>95.779970606760401</v>
      </c>
      <c r="Q1711">
        <v>0.23478766129112399</v>
      </c>
    </row>
    <row r="1712" spans="1:17" x14ac:dyDescent="0.3">
      <c r="A1712" t="s">
        <v>3601</v>
      </c>
      <c r="B1712" t="s">
        <v>3602</v>
      </c>
      <c r="C1712" t="s">
        <v>10309</v>
      </c>
      <c r="D1712" t="s">
        <v>27</v>
      </c>
      <c r="E1712">
        <v>636.66693959999998</v>
      </c>
      <c r="F1712">
        <v>2.3199999999999998</v>
      </c>
      <c r="G1712">
        <v>48.642896100463297</v>
      </c>
      <c r="H1712">
        <v>58.383234190517101</v>
      </c>
      <c r="I1712">
        <v>2.9426658017679101</v>
      </c>
      <c r="J1712">
        <v>18.907389116453199</v>
      </c>
      <c r="K1712">
        <v>1.8997275816138499</v>
      </c>
      <c r="L1712">
        <v>1.78130328184952</v>
      </c>
      <c r="M1712">
        <v>66.325235785555293</v>
      </c>
      <c r="N1712">
        <v>1.24577152478451</v>
      </c>
      <c r="O1712">
        <v>5.6034482758620703</v>
      </c>
      <c r="P1712">
        <v>85.6</v>
      </c>
      <c r="Q1712">
        <v>4.8339807756249999E-3</v>
      </c>
    </row>
    <row r="1713" spans="1:17" x14ac:dyDescent="0.3">
      <c r="A1713" t="s">
        <v>3603</v>
      </c>
      <c r="B1713" t="s">
        <v>3604</v>
      </c>
      <c r="C1713" t="s">
        <v>10309</v>
      </c>
      <c r="D1713" t="s">
        <v>779</v>
      </c>
      <c r="E1713">
        <v>633.50854728000002</v>
      </c>
      <c r="F1713">
        <v>88.16</v>
      </c>
      <c r="G1713">
        <v>365.46225651532899</v>
      </c>
      <c r="H1713">
        <v>19.8530727631594</v>
      </c>
      <c r="I1713">
        <v>23.624836344403501</v>
      </c>
      <c r="J1713">
        <v>6.9347150761148999</v>
      </c>
      <c r="K1713">
        <v>76.742116440363404</v>
      </c>
      <c r="L1713">
        <v>60.940623576437297</v>
      </c>
      <c r="M1713">
        <v>71.989455260952596</v>
      </c>
      <c r="N1713">
        <v>2.1308542086608799</v>
      </c>
      <c r="O1713">
        <v>7.4183303085299599</v>
      </c>
      <c r="P1713">
        <v>403.77142857142798</v>
      </c>
      <c r="Q1713">
        <v>0.119570024024668</v>
      </c>
    </row>
    <row r="1714" spans="1:17" x14ac:dyDescent="0.3">
      <c r="A1714" t="s">
        <v>3605</v>
      </c>
      <c r="B1714" t="s">
        <v>3606</v>
      </c>
      <c r="C1714" t="s">
        <v>10309</v>
      </c>
      <c r="D1714" t="s">
        <v>294</v>
      </c>
      <c r="E1714">
        <v>629.11554079999996</v>
      </c>
      <c r="F1714">
        <v>3.68</v>
      </c>
      <c r="G1714">
        <v>30.181357638924901</v>
      </c>
      <c r="H1714">
        <v>-5.7838170323716698</v>
      </c>
      <c r="I1714">
        <v>-37.955293381905499</v>
      </c>
      <c r="J1714">
        <v>-0.42725250582506902</v>
      </c>
      <c r="K1714">
        <v>3.83381571992776</v>
      </c>
      <c r="L1714">
        <v>3.8429149069770299</v>
      </c>
      <c r="M1714">
        <v>42.734018899033302</v>
      </c>
      <c r="N1714">
        <v>0.72812783871152698</v>
      </c>
      <c r="O1714">
        <v>80.706521739130395</v>
      </c>
      <c r="P1714">
        <v>60</v>
      </c>
      <c r="Q1714">
        <v>8.7574654746310002E-2</v>
      </c>
    </row>
    <row r="1715" spans="1:17" x14ac:dyDescent="0.3">
      <c r="A1715" t="s">
        <v>3607</v>
      </c>
      <c r="B1715" t="s">
        <v>3608</v>
      </c>
      <c r="C1715" t="s">
        <v>10309</v>
      </c>
      <c r="D1715" t="s">
        <v>412</v>
      </c>
      <c r="E1715">
        <v>627.32789130000003</v>
      </c>
      <c r="F1715">
        <v>592.04999999999995</v>
      </c>
      <c r="G1715">
        <v>54.362412235285099</v>
      </c>
      <c r="H1715">
        <v>-0.21283657601691999</v>
      </c>
      <c r="I1715">
        <v>13.6521361067438</v>
      </c>
      <c r="J1715">
        <v>4.4880334748947002</v>
      </c>
      <c r="K1715">
        <v>557.57473957692798</v>
      </c>
      <c r="L1715">
        <v>487.87718976855899</v>
      </c>
      <c r="M1715">
        <v>65.880598044649105</v>
      </c>
      <c r="N1715">
        <v>0.62776642231731195</v>
      </c>
      <c r="O1715">
        <v>7.26290009289756</v>
      </c>
      <c r="P1715">
        <v>90.983870967741893</v>
      </c>
      <c r="Q1715">
        <v>8.0471287213330994E-2</v>
      </c>
    </row>
    <row r="1716" spans="1:17" x14ac:dyDescent="0.3">
      <c r="A1716" t="s">
        <v>3609</v>
      </c>
      <c r="B1716" t="s">
        <v>3610</v>
      </c>
      <c r="C1716" t="s">
        <v>10309</v>
      </c>
      <c r="D1716" t="s">
        <v>3089</v>
      </c>
      <c r="E1716">
        <v>626.86167333499998</v>
      </c>
      <c r="F1716">
        <v>15.46</v>
      </c>
      <c r="G1716">
        <v>-10.8955654379981</v>
      </c>
      <c r="H1716">
        <v>-1.6766671484539999</v>
      </c>
      <c r="I1716">
        <v>-44.6502545522143</v>
      </c>
      <c r="J1716">
        <v>-2.6872434315261899</v>
      </c>
      <c r="K1716">
        <v>16.867832146068299</v>
      </c>
      <c r="L1716">
        <v>18.086606064129999</v>
      </c>
      <c r="M1716">
        <v>53.7843489787642</v>
      </c>
      <c r="N1716">
        <v>0.77760953348008999</v>
      </c>
      <c r="O1716">
        <v>572.05692108667495</v>
      </c>
      <c r="P1716">
        <v>21.254901960784299</v>
      </c>
      <c r="Q1716">
        <v>-6.7160132854568996E-2</v>
      </c>
    </row>
    <row r="1717" spans="1:17" x14ac:dyDescent="0.3">
      <c r="A1717" t="s">
        <v>3611</v>
      </c>
      <c r="B1717" t="s">
        <v>3612</v>
      </c>
      <c r="C1717" t="s">
        <v>10309</v>
      </c>
      <c r="D1717" t="s">
        <v>222</v>
      </c>
      <c r="E1717">
        <v>626.40671014999998</v>
      </c>
      <c r="F1717">
        <v>259.75</v>
      </c>
      <c r="G1717">
        <v>-50.274927769128901</v>
      </c>
      <c r="H1717">
        <v>-15.7300618079109</v>
      </c>
      <c r="I1717">
        <v>-33.5136196062859</v>
      </c>
      <c r="J1717">
        <v>-9.1223333960279192</v>
      </c>
      <c r="M1717">
        <v>37.050387140901897</v>
      </c>
      <c r="O1717">
        <v>52.743022136669801</v>
      </c>
      <c r="P1717">
        <v>6.6297208538587702</v>
      </c>
    </row>
    <row r="1718" spans="1:17" x14ac:dyDescent="0.3">
      <c r="A1718" t="s">
        <v>3613</v>
      </c>
      <c r="B1718" t="s">
        <v>3614</v>
      </c>
      <c r="C1718" t="s">
        <v>10309</v>
      </c>
      <c r="D1718" t="s">
        <v>965</v>
      </c>
      <c r="E1718">
        <v>626.34769004999998</v>
      </c>
      <c r="F1718">
        <v>250.55</v>
      </c>
      <c r="G1718">
        <v>41.790946680020802</v>
      </c>
      <c r="H1718">
        <v>2.3257979029552902</v>
      </c>
      <c r="I1718">
        <v>73.920277742066403</v>
      </c>
      <c r="J1718">
        <v>8.6932835178393297</v>
      </c>
      <c r="K1718">
        <v>219.23684342435001</v>
      </c>
      <c r="L1718">
        <v>170.944465724335</v>
      </c>
      <c r="M1718">
        <v>61.778373403082497</v>
      </c>
      <c r="N1718">
        <v>0.69962906393192204</v>
      </c>
      <c r="O1718">
        <v>18.4593893434444</v>
      </c>
      <c r="P1718">
        <v>123.705357142857</v>
      </c>
      <c r="Q1718">
        <v>5.0568529816805999E-2</v>
      </c>
    </row>
    <row r="1719" spans="1:17" x14ac:dyDescent="0.3">
      <c r="A1719" t="s">
        <v>3615</v>
      </c>
      <c r="B1719" t="s">
        <v>3616</v>
      </c>
      <c r="C1719" t="s">
        <v>10309</v>
      </c>
      <c r="D1719" t="s">
        <v>2456</v>
      </c>
      <c r="E1719">
        <v>624.41279999999995</v>
      </c>
      <c r="F1719">
        <v>722.7</v>
      </c>
      <c r="G1719">
        <v>518.34279261650295</v>
      </c>
      <c r="H1719">
        <v>36.078039385322199</v>
      </c>
      <c r="I1719">
        <v>36.477116453537</v>
      </c>
      <c r="J1719">
        <v>6.55871253731158</v>
      </c>
      <c r="K1719">
        <v>547.76207671946702</v>
      </c>
      <c r="L1719">
        <v>406.52139865066601</v>
      </c>
      <c r="M1719">
        <v>92.493153691887798</v>
      </c>
      <c r="N1719">
        <v>1.2075387968038001</v>
      </c>
      <c r="O1719">
        <v>0</v>
      </c>
      <c r="P1719">
        <v>635.57251908396904</v>
      </c>
      <c r="Q1719">
        <v>0.22867293247839299</v>
      </c>
    </row>
    <row r="1720" spans="1:17" x14ac:dyDescent="0.3">
      <c r="A1720" t="s">
        <v>3617</v>
      </c>
      <c r="B1720" t="s">
        <v>3618</v>
      </c>
      <c r="C1720" t="s">
        <v>10309</v>
      </c>
      <c r="D1720" t="s">
        <v>154</v>
      </c>
      <c r="E1720">
        <v>624.40842840000005</v>
      </c>
      <c r="F1720">
        <v>95.28</v>
      </c>
      <c r="G1720">
        <v>-59.083675768647403</v>
      </c>
      <c r="H1720">
        <v>-5.7717261413847796</v>
      </c>
      <c r="I1720">
        <v>-29.4050075959493</v>
      </c>
      <c r="J1720">
        <v>0.49266655859467701</v>
      </c>
      <c r="K1720">
        <v>97.883733381011695</v>
      </c>
      <c r="L1720">
        <v>110.470544886146</v>
      </c>
      <c r="M1720">
        <v>50.157098812066103</v>
      </c>
      <c r="N1720">
        <v>1.01018788810303</v>
      </c>
      <c r="O1720">
        <v>63.675482787573401</v>
      </c>
      <c r="P1720">
        <v>5.4565578306585403</v>
      </c>
      <c r="Q1720">
        <v>3.0613340397336999E-2</v>
      </c>
    </row>
    <row r="1721" spans="1:17" x14ac:dyDescent="0.3">
      <c r="A1721" t="s">
        <v>3619</v>
      </c>
      <c r="B1721" t="s">
        <v>3620</v>
      </c>
      <c r="C1721" t="s">
        <v>10309</v>
      </c>
      <c r="D1721" t="s">
        <v>328</v>
      </c>
      <c r="E1721">
        <v>624.16899780000006</v>
      </c>
      <c r="F1721">
        <v>102</v>
      </c>
      <c r="G1721">
        <v>-23.6792042757472</v>
      </c>
      <c r="H1721">
        <v>25.0185155757984</v>
      </c>
      <c r="I1721">
        <v>-7.5218970538968497</v>
      </c>
      <c r="J1721">
        <v>29.410280527890301</v>
      </c>
      <c r="K1721">
        <v>87.284576494719502</v>
      </c>
      <c r="L1721">
        <v>90.1497940419965</v>
      </c>
      <c r="M1721">
        <v>76.617701191769896</v>
      </c>
      <c r="N1721">
        <v>3.3330958049052501</v>
      </c>
      <c r="O1721">
        <v>31.764705882352899</v>
      </c>
      <c r="P1721">
        <v>33.858267716535401</v>
      </c>
      <c r="Q1721">
        <v>6.2539252991079999E-2</v>
      </c>
    </row>
    <row r="1722" spans="1:17" x14ac:dyDescent="0.3">
      <c r="A1722" t="s">
        <v>3621</v>
      </c>
      <c r="B1722" t="s">
        <v>3622</v>
      </c>
      <c r="C1722" t="s">
        <v>10309</v>
      </c>
      <c r="D1722" t="s">
        <v>1626</v>
      </c>
      <c r="E1722">
        <v>623.41909077000003</v>
      </c>
      <c r="F1722">
        <v>41.7</v>
      </c>
      <c r="G1722">
        <v>1258.71891793653</v>
      </c>
      <c r="H1722">
        <v>-3.0435490090716102</v>
      </c>
      <c r="I1722">
        <v>274.12929532823</v>
      </c>
      <c r="J1722">
        <v>-5.7706634453731898</v>
      </c>
      <c r="K1722">
        <v>36.243118264154297</v>
      </c>
      <c r="L1722">
        <v>21.181650047526599</v>
      </c>
      <c r="M1722">
        <v>52.6104051598723</v>
      </c>
      <c r="N1722">
        <v>1.0632935440833899</v>
      </c>
      <c r="O1722">
        <v>7.6258992805755303</v>
      </c>
      <c r="P1722">
        <v>1490.3882724627899</v>
      </c>
      <c r="Q1722">
        <v>0.21669583773265599</v>
      </c>
    </row>
    <row r="1723" spans="1:17" x14ac:dyDescent="0.3">
      <c r="A1723" t="s">
        <v>3623</v>
      </c>
      <c r="B1723" t="s">
        <v>3624</v>
      </c>
      <c r="C1723" t="s">
        <v>10309</v>
      </c>
      <c r="D1723" t="s">
        <v>3625</v>
      </c>
      <c r="E1723">
        <v>622.20000000000005</v>
      </c>
      <c r="F1723">
        <v>155.55000000000001</v>
      </c>
      <c r="G1723">
        <v>18.324214781782</v>
      </c>
      <c r="H1723">
        <v>10.809692558474501</v>
      </c>
      <c r="I1723">
        <v>-22.909550947000501</v>
      </c>
      <c r="J1723">
        <v>-7.0617691615506404</v>
      </c>
      <c r="K1723">
        <v>139.27170587688499</v>
      </c>
      <c r="M1723">
        <v>68.4307768647014</v>
      </c>
      <c r="N1723">
        <v>2.43772944642954</v>
      </c>
      <c r="O1723">
        <v>64.159434265509404</v>
      </c>
      <c r="P1723">
        <v>62.03125</v>
      </c>
    </row>
    <row r="1724" spans="1:17" x14ac:dyDescent="0.3">
      <c r="A1724" t="s">
        <v>3626</v>
      </c>
      <c r="B1724" t="s">
        <v>3627</v>
      </c>
      <c r="C1724" t="s">
        <v>10309</v>
      </c>
      <c r="D1724" t="s">
        <v>193</v>
      </c>
      <c r="E1724">
        <v>621.60970626999995</v>
      </c>
      <c r="F1724">
        <v>178.22</v>
      </c>
      <c r="G1724">
        <v>83.541826931394695</v>
      </c>
      <c r="H1724">
        <v>-6.4449125267200502</v>
      </c>
      <c r="I1724">
        <v>-24.359777835319601</v>
      </c>
      <c r="J1724">
        <v>-1.5784205378073</v>
      </c>
      <c r="K1724">
        <v>186.17568556852001</v>
      </c>
      <c r="L1724">
        <v>165.854124829548</v>
      </c>
      <c r="M1724">
        <v>42.060970792295201</v>
      </c>
      <c r="N1724">
        <v>0.51976005082829702</v>
      </c>
      <c r="O1724">
        <v>23.442935697452501</v>
      </c>
      <c r="Q1724">
        <v>0.154597952734813</v>
      </c>
    </row>
    <row r="1725" spans="1:17" x14ac:dyDescent="0.3">
      <c r="A1725" t="s">
        <v>3628</v>
      </c>
      <c r="B1725" t="s">
        <v>3629</v>
      </c>
      <c r="C1725" t="s">
        <v>10309</v>
      </c>
      <c r="D1725" t="s">
        <v>297</v>
      </c>
      <c r="E1725">
        <v>621.19821999999999</v>
      </c>
      <c r="F1725">
        <v>193.58</v>
      </c>
      <c r="G1725">
        <v>-14.7636646493365</v>
      </c>
      <c r="H1725">
        <v>1.3186091982519199</v>
      </c>
      <c r="I1725">
        <v>-6.7239093149582496</v>
      </c>
      <c r="J1725">
        <v>-2.3486792824748299</v>
      </c>
      <c r="K1725">
        <v>186.58497433431901</v>
      </c>
      <c r="L1725">
        <v>176.562990500365</v>
      </c>
      <c r="M1725">
        <v>53.7101835351123</v>
      </c>
      <c r="N1725">
        <v>0.78650011577827394</v>
      </c>
      <c r="O1725">
        <v>22.9465853910527</v>
      </c>
      <c r="P1725">
        <v>34.617524339360202</v>
      </c>
      <c r="Q1725">
        <v>1.9832415434035001E-2</v>
      </c>
    </row>
    <row r="1726" spans="1:17" x14ac:dyDescent="0.3">
      <c r="A1726" t="s">
        <v>3630</v>
      </c>
      <c r="B1726" t="s">
        <v>3631</v>
      </c>
      <c r="C1726" t="s">
        <v>10309</v>
      </c>
      <c r="D1726" t="s">
        <v>328</v>
      </c>
      <c r="E1726">
        <v>620.62071667199996</v>
      </c>
      <c r="F1726">
        <v>126.72</v>
      </c>
      <c r="G1726">
        <v>56.946280262358897</v>
      </c>
      <c r="H1726">
        <v>-7.53781046598945</v>
      </c>
      <c r="I1726">
        <v>8.0898933352287195</v>
      </c>
      <c r="J1726">
        <v>-5.0286696254659304</v>
      </c>
      <c r="K1726">
        <v>122.306577471582</v>
      </c>
      <c r="L1726">
        <v>105.07875784912299</v>
      </c>
      <c r="M1726">
        <v>57.382346789415202</v>
      </c>
      <c r="N1726">
        <v>0.237042480416568</v>
      </c>
      <c r="O1726">
        <v>16.674558080808001</v>
      </c>
      <c r="P1726">
        <v>94.953846153846101</v>
      </c>
      <c r="Q1726">
        <v>8.6641934206352994E-2</v>
      </c>
    </row>
    <row r="1727" spans="1:17" x14ac:dyDescent="0.3">
      <c r="A1727" t="s">
        <v>3632</v>
      </c>
      <c r="B1727" t="s">
        <v>3633</v>
      </c>
      <c r="C1727" t="s">
        <v>10309</v>
      </c>
      <c r="D1727" t="s">
        <v>304</v>
      </c>
      <c r="E1727">
        <v>619.49423300800004</v>
      </c>
      <c r="F1727">
        <v>210.14</v>
      </c>
      <c r="G1727">
        <v>-27.883158490107299</v>
      </c>
      <c r="H1727">
        <v>-6.4271665011385899</v>
      </c>
      <c r="I1727">
        <v>-44.807902564584701</v>
      </c>
      <c r="J1727">
        <v>7.0181852492345502</v>
      </c>
      <c r="K1727">
        <v>221.53265993656899</v>
      </c>
      <c r="L1727">
        <v>238.06710944941099</v>
      </c>
      <c r="M1727">
        <v>48.880825264364503</v>
      </c>
      <c r="N1727">
        <v>1.5837843665768101</v>
      </c>
      <c r="O1727">
        <v>77.024840582468798</v>
      </c>
      <c r="P1727">
        <v>12.5549009105516</v>
      </c>
      <c r="Q1727">
        <v>0.14353587855990399</v>
      </c>
    </row>
    <row r="1728" spans="1:17" x14ac:dyDescent="0.3">
      <c r="A1728" t="s">
        <v>3634</v>
      </c>
      <c r="B1728" t="s">
        <v>3635</v>
      </c>
      <c r="C1728" t="s">
        <v>10309</v>
      </c>
      <c r="D1728" t="s">
        <v>127</v>
      </c>
      <c r="E1728">
        <v>618.11990309999999</v>
      </c>
      <c r="F1728">
        <v>249.9</v>
      </c>
      <c r="G1728">
        <v>131.719819177386</v>
      </c>
      <c r="H1728">
        <v>-17.7011389526795</v>
      </c>
      <c r="I1728">
        <v>136.095208174649</v>
      </c>
      <c r="J1728">
        <v>-9.9196982440256694</v>
      </c>
      <c r="K1728">
        <v>275.535736556411</v>
      </c>
      <c r="M1728">
        <v>31.387676947281999</v>
      </c>
      <c r="N1728">
        <v>0.50746831465381703</v>
      </c>
      <c r="O1728">
        <v>57.6230492196878</v>
      </c>
      <c r="P1728">
        <v>177.51249305941101</v>
      </c>
    </row>
    <row r="1729" spans="1:17" x14ac:dyDescent="0.3">
      <c r="A1729" t="s">
        <v>3636</v>
      </c>
      <c r="B1729" t="s">
        <v>3637</v>
      </c>
      <c r="C1729" t="s">
        <v>10309</v>
      </c>
      <c r="D1729" t="s">
        <v>555</v>
      </c>
      <c r="E1729">
        <v>617.0714835</v>
      </c>
      <c r="F1729">
        <v>44.65</v>
      </c>
      <c r="G1729">
        <v>-29.028574640984701</v>
      </c>
      <c r="H1729">
        <v>-3.4544560162718199</v>
      </c>
      <c r="I1729">
        <v>-23.488628079877</v>
      </c>
      <c r="J1729">
        <v>2.1865341275677399</v>
      </c>
      <c r="K1729">
        <v>45.077855589288497</v>
      </c>
      <c r="L1729">
        <v>46.189140263867699</v>
      </c>
      <c r="M1729">
        <v>48.501663547556603</v>
      </c>
      <c r="N1729">
        <v>0.66735581868179905</v>
      </c>
      <c r="O1729">
        <v>42.441209406494899</v>
      </c>
      <c r="P1729">
        <v>12.895069532237599</v>
      </c>
      <c r="Q1729">
        <v>0.13769731460331999</v>
      </c>
    </row>
    <row r="1730" spans="1:17" x14ac:dyDescent="0.3">
      <c r="A1730" t="s">
        <v>3638</v>
      </c>
      <c r="B1730" t="s">
        <v>3639</v>
      </c>
      <c r="C1730" t="s">
        <v>10309</v>
      </c>
      <c r="D1730" t="s">
        <v>402</v>
      </c>
      <c r="E1730">
        <v>616.41228137500002</v>
      </c>
      <c r="F1730">
        <v>39.25</v>
      </c>
      <c r="G1730">
        <v>30.713054980438201</v>
      </c>
      <c r="H1730">
        <v>-1.8237463289634199</v>
      </c>
      <c r="I1730">
        <v>-18.250570913207898</v>
      </c>
      <c r="J1730">
        <v>2.8359443874925701</v>
      </c>
      <c r="K1730">
        <v>39.071853588696897</v>
      </c>
      <c r="L1730">
        <v>36.6722349586747</v>
      </c>
      <c r="M1730">
        <v>48.785049673083002</v>
      </c>
      <c r="N1730">
        <v>0.78417091691968299</v>
      </c>
      <c r="O1730">
        <v>25.605095541401202</v>
      </c>
      <c r="P1730">
        <v>68.817204301075193</v>
      </c>
      <c r="Q1730">
        <v>1.9673075407209001E-2</v>
      </c>
    </row>
    <row r="1731" spans="1:17" x14ac:dyDescent="0.3">
      <c r="A1731" t="s">
        <v>3640</v>
      </c>
      <c r="B1731" t="s">
        <v>3641</v>
      </c>
      <c r="C1731" t="s">
        <v>10309</v>
      </c>
      <c r="D1731" t="s">
        <v>154</v>
      </c>
      <c r="E1731">
        <v>616.3811584</v>
      </c>
      <c r="F1731">
        <v>51.52</v>
      </c>
      <c r="G1731">
        <v>35.574616065891199</v>
      </c>
      <c r="H1731">
        <v>-3.6775997124220701</v>
      </c>
      <c r="I1731">
        <v>-37.125130808401501</v>
      </c>
      <c r="J1731">
        <v>4.3225643654165999</v>
      </c>
      <c r="K1731">
        <v>50.927647064068402</v>
      </c>
      <c r="L1731">
        <v>49.205582849436702</v>
      </c>
      <c r="M1731">
        <v>51.418964441526597</v>
      </c>
      <c r="N1731">
        <v>0.77168235493512505</v>
      </c>
      <c r="O1731">
        <v>40.4309006211179</v>
      </c>
      <c r="P1731">
        <v>66.193548387096797</v>
      </c>
      <c r="Q1731">
        <v>5.5662532913698E-2</v>
      </c>
    </row>
    <row r="1732" spans="1:17" x14ac:dyDescent="0.3">
      <c r="A1732" t="s">
        <v>3642</v>
      </c>
      <c r="B1732" t="s">
        <v>3643</v>
      </c>
      <c r="C1732" t="s">
        <v>10309</v>
      </c>
      <c r="D1732" t="s">
        <v>86</v>
      </c>
      <c r="E1732">
        <v>615.51233100000002</v>
      </c>
      <c r="F1732">
        <v>294.89999999999998</v>
      </c>
      <c r="G1732">
        <v>525.51469097225799</v>
      </c>
      <c r="H1732">
        <v>-2.1682727264789299</v>
      </c>
      <c r="I1732">
        <v>20.835968866467098</v>
      </c>
      <c r="J1732">
        <v>15.169961317552801</v>
      </c>
      <c r="K1732">
        <v>297.19828613326899</v>
      </c>
      <c r="L1732">
        <v>240.974496819064</v>
      </c>
      <c r="M1732">
        <v>64.514755770225705</v>
      </c>
      <c r="N1732">
        <v>0.41231174641111601</v>
      </c>
      <c r="O1732">
        <v>34.503221430993499</v>
      </c>
      <c r="P1732">
        <v>610.60240963855404</v>
      </c>
    </row>
    <row r="1733" spans="1:17" x14ac:dyDescent="0.3">
      <c r="A1733" t="s">
        <v>3644</v>
      </c>
      <c r="B1733" t="s">
        <v>3645</v>
      </c>
      <c r="C1733" t="s">
        <v>10309</v>
      </c>
      <c r="E1733">
        <v>615.09364640000001</v>
      </c>
      <c r="F1733">
        <v>41.48</v>
      </c>
      <c r="G1733">
        <v>599.05150348324003</v>
      </c>
      <c r="H1733">
        <v>-9.8800886934954395</v>
      </c>
      <c r="I1733">
        <v>35.563231907106399</v>
      </c>
      <c r="J1733">
        <v>-6.66912209832938</v>
      </c>
      <c r="K1733">
        <v>38.437235650342501</v>
      </c>
      <c r="L1733">
        <v>27.999112489877199</v>
      </c>
      <c r="M1733">
        <v>53.566866537462602</v>
      </c>
      <c r="N1733">
        <v>1.8619688557712899</v>
      </c>
      <c r="O1733">
        <v>17.0443587270973</v>
      </c>
      <c r="P1733">
        <v>628.87014584431495</v>
      </c>
      <c r="Q1733">
        <v>0.20622653997401799</v>
      </c>
    </row>
    <row r="1734" spans="1:17" x14ac:dyDescent="0.3">
      <c r="A1734" t="s">
        <v>3646</v>
      </c>
      <c r="B1734" t="s">
        <v>3647</v>
      </c>
      <c r="C1734" t="s">
        <v>10309</v>
      </c>
      <c r="D1734" t="s">
        <v>1520</v>
      </c>
      <c r="E1734">
        <v>614.59294715999999</v>
      </c>
      <c r="F1734">
        <v>386.3</v>
      </c>
      <c r="G1734">
        <v>1.35283471872121</v>
      </c>
      <c r="H1734">
        <v>16.5886855848766</v>
      </c>
      <c r="I1734">
        <v>3.5263386552461098</v>
      </c>
      <c r="J1734">
        <v>14.586372183379099</v>
      </c>
      <c r="K1734">
        <v>297.15280097370697</v>
      </c>
      <c r="M1734">
        <v>82.362977703761601</v>
      </c>
      <c r="N1734">
        <v>2.53831131533601</v>
      </c>
      <c r="O1734">
        <v>0.51773233238414595</v>
      </c>
      <c r="P1734">
        <v>106.026666666666</v>
      </c>
    </row>
    <row r="1735" spans="1:17" x14ac:dyDescent="0.3">
      <c r="A1735" t="s">
        <v>3648</v>
      </c>
      <c r="B1735" t="s">
        <v>3649</v>
      </c>
      <c r="C1735" t="s">
        <v>10309</v>
      </c>
      <c r="D1735" t="s">
        <v>564</v>
      </c>
      <c r="E1735">
        <v>613.99847757999999</v>
      </c>
      <c r="F1735">
        <v>520.9</v>
      </c>
      <c r="G1735">
        <v>84.015511990320604</v>
      </c>
      <c r="H1735">
        <v>29.036096501190201</v>
      </c>
      <c r="I1735">
        <v>52.465385852609899</v>
      </c>
      <c r="J1735">
        <v>3.4667760896332802</v>
      </c>
      <c r="K1735">
        <v>475.54739376780998</v>
      </c>
      <c r="L1735">
        <v>378.39125449720802</v>
      </c>
      <c r="M1735">
        <v>48.356731740364701</v>
      </c>
      <c r="N1735">
        <v>0.45535317516799101</v>
      </c>
      <c r="O1735">
        <v>13.063927817239399</v>
      </c>
      <c r="P1735">
        <v>138.56194183650101</v>
      </c>
      <c r="Q1735">
        <v>4.4026283750128001E-2</v>
      </c>
    </row>
    <row r="1736" spans="1:17" x14ac:dyDescent="0.3">
      <c r="A1736" t="s">
        <v>3650</v>
      </c>
      <c r="B1736" t="s">
        <v>3651</v>
      </c>
      <c r="C1736" t="s">
        <v>10309</v>
      </c>
      <c r="D1736" t="s">
        <v>46</v>
      </c>
      <c r="E1736">
        <v>610.79204800000002</v>
      </c>
      <c r="F1736">
        <v>35.6</v>
      </c>
      <c r="G1736">
        <v>153.84669628434301</v>
      </c>
      <c r="H1736">
        <v>28.089575958714502</v>
      </c>
      <c r="I1736">
        <v>20.026777951300598</v>
      </c>
      <c r="J1736">
        <v>25.744103457479302</v>
      </c>
      <c r="K1736">
        <v>30.001337421875</v>
      </c>
      <c r="L1736">
        <v>26.441112544452</v>
      </c>
      <c r="M1736">
        <v>68.029304874511197</v>
      </c>
      <c r="N1736">
        <v>2.5125844477545898</v>
      </c>
      <c r="O1736">
        <v>13.2022471910112</v>
      </c>
      <c r="P1736">
        <v>215.04424778761</v>
      </c>
      <c r="Q1736">
        <v>-3.4254307765000003E-5</v>
      </c>
    </row>
    <row r="1737" spans="1:17" x14ac:dyDescent="0.3">
      <c r="A1737" t="s">
        <v>3652</v>
      </c>
      <c r="B1737" t="s">
        <v>3653</v>
      </c>
      <c r="C1737" t="s">
        <v>10309</v>
      </c>
      <c r="D1737" t="s">
        <v>21</v>
      </c>
      <c r="E1737">
        <v>609.53701093999996</v>
      </c>
      <c r="F1737">
        <v>195.8</v>
      </c>
      <c r="G1737">
        <v>28.275826754790899</v>
      </c>
      <c r="H1737">
        <v>-2.8835542973769202</v>
      </c>
      <c r="I1737">
        <v>2.2887630035352302</v>
      </c>
      <c r="J1737">
        <v>8.5748768011822598</v>
      </c>
      <c r="K1737">
        <v>180.11250144029</v>
      </c>
      <c r="L1737">
        <v>166.50191009491499</v>
      </c>
      <c r="M1737">
        <v>61.7548478569732</v>
      </c>
      <c r="N1737">
        <v>0.98016900295926201</v>
      </c>
      <c r="O1737">
        <v>10.903983656792599</v>
      </c>
      <c r="P1737">
        <v>64.399664147774999</v>
      </c>
      <c r="Q1737">
        <v>4.7818193052529996E-3</v>
      </c>
    </row>
    <row r="1738" spans="1:17" x14ac:dyDescent="0.3">
      <c r="A1738" t="s">
        <v>3654</v>
      </c>
      <c r="B1738" t="s">
        <v>3655</v>
      </c>
      <c r="C1738" t="s">
        <v>10309</v>
      </c>
      <c r="D1738" t="s">
        <v>139</v>
      </c>
      <c r="E1738">
        <v>608.55881399999998</v>
      </c>
      <c r="F1738">
        <v>15.45</v>
      </c>
      <c r="G1738">
        <v>141.23398921787199</v>
      </c>
      <c r="H1738">
        <v>7.9024945911334301</v>
      </c>
      <c r="I1738">
        <v>1.81255427760435</v>
      </c>
      <c r="J1738">
        <v>16.972367005566401</v>
      </c>
      <c r="K1738">
        <v>13.117980962309501</v>
      </c>
      <c r="L1738">
        <v>11.0974485754227</v>
      </c>
      <c r="M1738">
        <v>68.2538820043752</v>
      </c>
      <c r="N1738">
        <v>2.0521421260897101</v>
      </c>
      <c r="O1738">
        <v>12.1035598705501</v>
      </c>
      <c r="P1738">
        <v>188.785046728971</v>
      </c>
      <c r="Q1738">
        <v>9.3648864227263998E-2</v>
      </c>
    </row>
    <row r="1739" spans="1:17" x14ac:dyDescent="0.3">
      <c r="A1739" t="s">
        <v>3656</v>
      </c>
      <c r="B1739" t="s">
        <v>3657</v>
      </c>
      <c r="C1739" t="s">
        <v>10309</v>
      </c>
      <c r="D1739" t="s">
        <v>523</v>
      </c>
      <c r="E1739">
        <v>606.86922149999998</v>
      </c>
      <c r="F1739">
        <v>527</v>
      </c>
      <c r="G1739">
        <v>46.553512926742798</v>
      </c>
      <c r="H1739">
        <v>-1.4455389780618899</v>
      </c>
      <c r="I1739">
        <v>25.5903900848513</v>
      </c>
      <c r="J1739">
        <v>-2.1525642434484</v>
      </c>
      <c r="K1739">
        <v>514.83978772338503</v>
      </c>
      <c r="L1739">
        <v>429.999621127995</v>
      </c>
      <c r="M1739">
        <v>59.164007800681901</v>
      </c>
      <c r="N1739">
        <v>1.1786442711457701</v>
      </c>
      <c r="O1739">
        <v>17.077798861480002</v>
      </c>
      <c r="P1739">
        <v>184.40366972477</v>
      </c>
      <c r="Q1739">
        <v>0.19875671881575199</v>
      </c>
    </row>
    <row r="1740" spans="1:17" x14ac:dyDescent="0.3">
      <c r="A1740" t="s">
        <v>3658</v>
      </c>
      <c r="B1740" t="s">
        <v>3659</v>
      </c>
      <c r="C1740" t="s">
        <v>10309</v>
      </c>
      <c r="D1740" t="s">
        <v>297</v>
      </c>
      <c r="E1740">
        <v>605.61886000000004</v>
      </c>
      <c r="F1740">
        <v>1053.8</v>
      </c>
      <c r="G1740">
        <v>-14.554764865860401</v>
      </c>
      <c r="H1740">
        <v>-10.101012446659</v>
      </c>
      <c r="I1740">
        <v>2.20654329698257</v>
      </c>
      <c r="J1740">
        <v>3.9875727047096698</v>
      </c>
      <c r="M1740">
        <v>72.667773005998498</v>
      </c>
      <c r="O1740">
        <v>34.5653824255076</v>
      </c>
      <c r="P1740">
        <v>21.0221073786965</v>
      </c>
    </row>
    <row r="1741" spans="1:17" x14ac:dyDescent="0.3">
      <c r="A1741" t="s">
        <v>3660</v>
      </c>
      <c r="B1741" t="s">
        <v>3661</v>
      </c>
      <c r="C1741" t="s">
        <v>10309</v>
      </c>
      <c r="D1741" t="s">
        <v>2193</v>
      </c>
      <c r="E1741">
        <v>605.44500000000005</v>
      </c>
      <c r="F1741">
        <v>669</v>
      </c>
      <c r="G1741">
        <v>-17.457204672126402</v>
      </c>
      <c r="H1741">
        <v>-4.9503593104942896</v>
      </c>
      <c r="I1741">
        <v>-34.133249965352903</v>
      </c>
      <c r="J1741">
        <v>13.3984568356056</v>
      </c>
      <c r="K1741">
        <v>652.34450662655502</v>
      </c>
      <c r="L1741">
        <v>613.28285443477398</v>
      </c>
      <c r="M1741">
        <v>61.8052678655162</v>
      </c>
      <c r="N1741">
        <v>1.43455108359133</v>
      </c>
      <c r="O1741">
        <v>29.895366218236099</v>
      </c>
      <c r="P1741">
        <v>49.330357142857103</v>
      </c>
    </row>
    <row r="1742" spans="1:17" x14ac:dyDescent="0.3">
      <c r="A1742" t="s">
        <v>3662</v>
      </c>
      <c r="B1742" t="s">
        <v>3663</v>
      </c>
      <c r="C1742" t="s">
        <v>10309</v>
      </c>
      <c r="D1742" t="s">
        <v>253</v>
      </c>
      <c r="E1742">
        <v>604.52108859999998</v>
      </c>
      <c r="F1742">
        <v>1236.4000000000001</v>
      </c>
      <c r="G1742">
        <v>169.98737121797399</v>
      </c>
      <c r="H1742">
        <v>24.495316552599402</v>
      </c>
      <c r="I1742">
        <v>63.445164017328203</v>
      </c>
      <c r="J1742">
        <v>11.9999563820218</v>
      </c>
      <c r="K1742">
        <v>998.40727211720798</v>
      </c>
      <c r="L1742">
        <v>821.07561192450703</v>
      </c>
      <c r="M1742">
        <v>80.6747077318838</v>
      </c>
      <c r="N1742">
        <v>2.1730276657914298</v>
      </c>
      <c r="O1742">
        <v>9.9967648010352601</v>
      </c>
      <c r="P1742">
        <v>238.60057510612</v>
      </c>
      <c r="Q1742">
        <v>0.166910490679748</v>
      </c>
    </row>
    <row r="1743" spans="1:17" x14ac:dyDescent="0.3">
      <c r="A1743" t="s">
        <v>3664</v>
      </c>
      <c r="B1743" t="s">
        <v>3665</v>
      </c>
      <c r="C1743" t="s">
        <v>10309</v>
      </c>
      <c r="D1743" t="s">
        <v>21</v>
      </c>
      <c r="E1743">
        <v>601.87671301800003</v>
      </c>
      <c r="F1743">
        <v>35.54</v>
      </c>
      <c r="G1743">
        <v>-18.582335631810501</v>
      </c>
      <c r="H1743">
        <v>-5.4363154162436702</v>
      </c>
      <c r="I1743">
        <v>-43.096704276972197</v>
      </c>
      <c r="J1743">
        <v>2.8195038555438501</v>
      </c>
      <c r="K1743">
        <v>36.286637374792697</v>
      </c>
      <c r="L1743">
        <v>39.628135405126102</v>
      </c>
      <c r="M1743">
        <v>61.271022800332197</v>
      </c>
      <c r="N1743">
        <v>0.56508600636416595</v>
      </c>
      <c r="O1743">
        <v>79.797411367473202</v>
      </c>
      <c r="P1743">
        <v>17.4876033057851</v>
      </c>
      <c r="Q1743">
        <v>2.7130929384893001E-2</v>
      </c>
    </row>
    <row r="1744" spans="1:17" x14ac:dyDescent="0.3">
      <c r="A1744" t="s">
        <v>3666</v>
      </c>
      <c r="B1744" t="s">
        <v>3667</v>
      </c>
      <c r="C1744" t="s">
        <v>10309</v>
      </c>
      <c r="D1744" t="s">
        <v>737</v>
      </c>
      <c r="E1744">
        <v>599.22049201000004</v>
      </c>
      <c r="F1744">
        <v>79.34</v>
      </c>
      <c r="G1744">
        <v>39.892587585449</v>
      </c>
      <c r="H1744">
        <v>2.6056566936596699</v>
      </c>
      <c r="I1744">
        <v>13.3607665028514</v>
      </c>
      <c r="J1744">
        <v>-0.24380451749903601</v>
      </c>
      <c r="K1744">
        <v>76.332501811481094</v>
      </c>
      <c r="L1744">
        <v>66.598895294255698</v>
      </c>
      <c r="M1744">
        <v>47.3837917882664</v>
      </c>
      <c r="N1744">
        <v>0.53455279501635999</v>
      </c>
      <c r="O1744">
        <v>1.5881018401814699</v>
      </c>
      <c r="P1744">
        <v>76.311111111111103</v>
      </c>
      <c r="Q1744">
        <v>1.14306047313E-3</v>
      </c>
    </row>
    <row r="1745" spans="1:17" x14ac:dyDescent="0.3">
      <c r="A1745" t="s">
        <v>3668</v>
      </c>
      <c r="B1745" t="s">
        <v>3669</v>
      </c>
      <c r="C1745" t="s">
        <v>10309</v>
      </c>
      <c r="D1745" t="s">
        <v>154</v>
      </c>
      <c r="E1745">
        <v>598.80659237999998</v>
      </c>
      <c r="F1745">
        <v>87.24</v>
      </c>
      <c r="G1745">
        <v>-1.5873831744018601</v>
      </c>
      <c r="H1745">
        <v>-4.69486288360382</v>
      </c>
      <c r="I1745">
        <v>-5.75106113550145</v>
      </c>
      <c r="J1745">
        <v>0.81421688986734797</v>
      </c>
      <c r="K1745">
        <v>86.471981568886207</v>
      </c>
      <c r="L1745">
        <v>80.733542782800498</v>
      </c>
      <c r="M1745">
        <v>56.361730435376103</v>
      </c>
      <c r="N1745">
        <v>0.605157270210812</v>
      </c>
      <c r="O1745">
        <v>22.0770288858321</v>
      </c>
      <c r="P1745">
        <v>52.074375363160897</v>
      </c>
      <c r="Q1745">
        <v>0.110779596133639</v>
      </c>
    </row>
    <row r="1746" spans="1:17" x14ac:dyDescent="0.3">
      <c r="A1746" t="s">
        <v>3670</v>
      </c>
      <c r="B1746" t="s">
        <v>3671</v>
      </c>
      <c r="C1746" t="s">
        <v>10309</v>
      </c>
      <c r="D1746" t="s">
        <v>412</v>
      </c>
      <c r="E1746">
        <v>596.02113559999998</v>
      </c>
      <c r="F1746">
        <v>2426</v>
      </c>
      <c r="G1746">
        <v>7.7682001173029303</v>
      </c>
      <c r="H1746">
        <v>-2.0640250853488298</v>
      </c>
      <c r="I1746">
        <v>17.204693293176799</v>
      </c>
      <c r="J1746">
        <v>2.5655600309959401</v>
      </c>
      <c r="K1746">
        <v>2251.7347774656801</v>
      </c>
      <c r="L1746">
        <v>1980.5752460537001</v>
      </c>
      <c r="M1746">
        <v>60.723658167871903</v>
      </c>
      <c r="N1746">
        <v>0.17357433192078101</v>
      </c>
      <c r="O1746">
        <v>14.550700741962</v>
      </c>
      <c r="P1746">
        <v>45.701330290381598</v>
      </c>
      <c r="Q1746">
        <v>-5.5936038305738997E-2</v>
      </c>
    </row>
    <row r="1747" spans="1:17" x14ac:dyDescent="0.3">
      <c r="A1747" t="s">
        <v>3672</v>
      </c>
      <c r="B1747" t="s">
        <v>3673</v>
      </c>
      <c r="C1747" t="s">
        <v>10309</v>
      </c>
      <c r="D1747" t="s">
        <v>1595</v>
      </c>
      <c r="E1747">
        <v>595.58515802500006</v>
      </c>
      <c r="F1747">
        <v>25.75</v>
      </c>
      <c r="G1747">
        <v>-23.1933835619032</v>
      </c>
      <c r="H1747">
        <v>-11.088297737762201</v>
      </c>
      <c r="I1747">
        <v>-34.431379999758697</v>
      </c>
      <c r="J1747">
        <v>2.6953458843379199</v>
      </c>
      <c r="K1747">
        <v>26.309291259321199</v>
      </c>
      <c r="L1747">
        <v>26.5391815785039</v>
      </c>
      <c r="M1747">
        <v>54.5697082186405</v>
      </c>
      <c r="N1747">
        <v>0.47367114195882498</v>
      </c>
      <c r="O1747">
        <v>43.300970873786298</v>
      </c>
      <c r="P1747">
        <v>18.937644341801299</v>
      </c>
      <c r="Q1747">
        <v>-4.0466072640789998E-3</v>
      </c>
    </row>
    <row r="1748" spans="1:17" x14ac:dyDescent="0.3">
      <c r="A1748" t="s">
        <v>3674</v>
      </c>
      <c r="B1748" t="s">
        <v>3675</v>
      </c>
      <c r="C1748" t="s">
        <v>10309</v>
      </c>
      <c r="D1748" t="s">
        <v>193</v>
      </c>
      <c r="E1748">
        <v>595.53576120000002</v>
      </c>
      <c r="F1748">
        <v>766.55</v>
      </c>
      <c r="G1748">
        <v>-5.5931859894901201</v>
      </c>
      <c r="H1748">
        <v>-1.87035303188851</v>
      </c>
      <c r="I1748">
        <v>-12.2495918825592</v>
      </c>
      <c r="J1748">
        <v>1.0670674632677399</v>
      </c>
      <c r="K1748">
        <v>693.254666678474</v>
      </c>
      <c r="L1748">
        <v>542.79544946107296</v>
      </c>
      <c r="M1748">
        <v>72.794479082948499</v>
      </c>
      <c r="N1748">
        <v>1</v>
      </c>
      <c r="Q1748">
        <v>-5.0546889445763001E-2</v>
      </c>
    </row>
    <row r="1749" spans="1:17" x14ac:dyDescent="0.3">
      <c r="A1749" t="s">
        <v>3676</v>
      </c>
      <c r="B1749" t="s">
        <v>3677</v>
      </c>
      <c r="C1749" t="s">
        <v>10309</v>
      </c>
      <c r="D1749" t="s">
        <v>2629</v>
      </c>
      <c r="E1749">
        <v>595.18583199099999</v>
      </c>
      <c r="F1749">
        <v>69.97</v>
      </c>
      <c r="G1749">
        <v>372.67957319923897</v>
      </c>
      <c r="H1749">
        <v>-19.799301182371</v>
      </c>
      <c r="I1749">
        <v>9.6109687470694602</v>
      </c>
      <c r="J1749">
        <v>-7.9268601205441698</v>
      </c>
      <c r="K1749">
        <v>68.323809335059806</v>
      </c>
      <c r="L1749">
        <v>50.266071860910202</v>
      </c>
      <c r="M1749">
        <v>38.514710390684399</v>
      </c>
      <c r="N1749">
        <v>0.89784350153076298</v>
      </c>
      <c r="O1749">
        <v>39.788480777476003</v>
      </c>
      <c r="P1749">
        <v>399.42897930049901</v>
      </c>
    </row>
    <row r="1750" spans="1:17" x14ac:dyDescent="0.3">
      <c r="A1750" t="s">
        <v>3678</v>
      </c>
      <c r="B1750" t="s">
        <v>3679</v>
      </c>
      <c r="C1750" t="s">
        <v>10309</v>
      </c>
      <c r="D1750" t="s">
        <v>253</v>
      </c>
      <c r="E1750">
        <v>591.43212294</v>
      </c>
      <c r="F1750">
        <v>537.45000000000005</v>
      </c>
      <c r="G1750">
        <v>108.941908505206</v>
      </c>
      <c r="H1750">
        <v>10.9834942165197</v>
      </c>
      <c r="I1750">
        <v>8.4826929388099899</v>
      </c>
      <c r="J1750">
        <v>14.0082990036558</v>
      </c>
      <c r="K1750">
        <v>519.759866526574</v>
      </c>
      <c r="L1750">
        <v>446.09599899916498</v>
      </c>
      <c r="M1750">
        <v>59.577321135347901</v>
      </c>
      <c r="N1750">
        <v>2.23848451107194</v>
      </c>
      <c r="O1750">
        <v>24.476695506558698</v>
      </c>
      <c r="P1750">
        <v>149.68641114982501</v>
      </c>
      <c r="Q1750">
        <v>0.12177388368170899</v>
      </c>
    </row>
    <row r="1751" spans="1:17" x14ac:dyDescent="0.3">
      <c r="A1751" t="s">
        <v>3680</v>
      </c>
      <c r="B1751" t="s">
        <v>3681</v>
      </c>
      <c r="C1751" t="s">
        <v>10309</v>
      </c>
      <c r="D1751" t="s">
        <v>297</v>
      </c>
      <c r="E1751">
        <v>591.05669499999999</v>
      </c>
      <c r="F1751">
        <v>128.65</v>
      </c>
      <c r="G1751">
        <v>-21.562534526197201</v>
      </c>
      <c r="H1751">
        <v>-2.8069115416133599</v>
      </c>
      <c r="I1751">
        <v>-18.042563149487599</v>
      </c>
      <c r="J1751">
        <v>-2.5943310211577999</v>
      </c>
      <c r="K1751">
        <v>129.173321486455</v>
      </c>
      <c r="L1751">
        <v>126.124410662323</v>
      </c>
      <c r="M1751">
        <v>44.600630353413898</v>
      </c>
      <c r="N1751">
        <v>0.65561141902366904</v>
      </c>
      <c r="O1751">
        <v>18.849591916051299</v>
      </c>
      <c r="P1751">
        <v>28.65</v>
      </c>
      <c r="Q1751">
        <v>5.2143723715173999E-2</v>
      </c>
    </row>
    <row r="1752" spans="1:17" x14ac:dyDescent="0.3">
      <c r="A1752" t="s">
        <v>3682</v>
      </c>
      <c r="B1752" t="s">
        <v>3683</v>
      </c>
      <c r="C1752" t="s">
        <v>10309</v>
      </c>
      <c r="D1752" t="s">
        <v>729</v>
      </c>
      <c r="E1752">
        <v>591.05149500000005</v>
      </c>
      <c r="F1752">
        <v>107.06</v>
      </c>
      <c r="G1752">
        <v>-13.1574240980261</v>
      </c>
      <c r="H1752">
        <v>-0.38660343905817202</v>
      </c>
      <c r="I1752">
        <v>-28.008080941161801</v>
      </c>
      <c r="J1752">
        <v>-4.1394089131034297</v>
      </c>
      <c r="K1752">
        <v>113.52407665551399</v>
      </c>
      <c r="L1752">
        <v>109.730341727444</v>
      </c>
      <c r="M1752">
        <v>36.809420622032498</v>
      </c>
      <c r="N1752">
        <v>0.44198050038303299</v>
      </c>
      <c r="O1752">
        <v>41.462731178778199</v>
      </c>
      <c r="P1752">
        <v>33.841730216277</v>
      </c>
      <c r="Q1752">
        <v>-7.550873720596E-3</v>
      </c>
    </row>
    <row r="1753" spans="1:17" x14ac:dyDescent="0.3">
      <c r="A1753" t="s">
        <v>3684</v>
      </c>
      <c r="B1753" t="s">
        <v>3685</v>
      </c>
      <c r="C1753" t="s">
        <v>10309</v>
      </c>
      <c r="D1753" t="s">
        <v>412</v>
      </c>
      <c r="E1753">
        <v>591.01711466500001</v>
      </c>
      <c r="F1753">
        <v>62.11</v>
      </c>
      <c r="G1753">
        <v>-56.376523406362899</v>
      </c>
      <c r="H1753">
        <v>-6.2897644526307896</v>
      </c>
      <c r="I1753">
        <v>-37.9454706113412</v>
      </c>
      <c r="J1753">
        <v>1.88866150877228</v>
      </c>
      <c r="K1753">
        <v>66.4069138864146</v>
      </c>
      <c r="L1753">
        <v>69.427696443742903</v>
      </c>
      <c r="M1753">
        <v>37.058779460745399</v>
      </c>
      <c r="N1753">
        <v>1.0857308890405399</v>
      </c>
      <c r="O1753">
        <v>57.768475285783197</v>
      </c>
      <c r="P1753">
        <v>3.34442595673876</v>
      </c>
      <c r="Q1753">
        <v>-7.7820060488980004E-3</v>
      </c>
    </row>
    <row r="1754" spans="1:17" x14ac:dyDescent="0.3">
      <c r="A1754" t="s">
        <v>3686</v>
      </c>
      <c r="B1754" t="s">
        <v>3687</v>
      </c>
      <c r="C1754" t="s">
        <v>10309</v>
      </c>
      <c r="D1754" t="s">
        <v>294</v>
      </c>
      <c r="E1754">
        <v>590.82227567999996</v>
      </c>
      <c r="F1754">
        <v>417.6</v>
      </c>
      <c r="G1754">
        <v>105.31649277405999</v>
      </c>
      <c r="H1754">
        <v>-10.6657461792179</v>
      </c>
      <c r="I1754">
        <v>36.6737522126679</v>
      </c>
      <c r="J1754">
        <v>2.3515683482096201</v>
      </c>
      <c r="K1754">
        <v>419.49250840146902</v>
      </c>
      <c r="L1754">
        <v>328.84456491983798</v>
      </c>
      <c r="M1754">
        <v>37.784835437063101</v>
      </c>
      <c r="N1754">
        <v>0.34346329313059598</v>
      </c>
      <c r="O1754">
        <v>33.848180076628303</v>
      </c>
      <c r="P1754">
        <v>140</v>
      </c>
      <c r="Q1754">
        <v>0.12870540939341901</v>
      </c>
    </row>
    <row r="1755" spans="1:17" x14ac:dyDescent="0.3">
      <c r="A1755" t="s">
        <v>3688</v>
      </c>
      <c r="B1755" t="s">
        <v>3689</v>
      </c>
      <c r="C1755" t="s">
        <v>10309</v>
      </c>
      <c r="D1755" t="s">
        <v>127</v>
      </c>
      <c r="E1755">
        <v>586.47299999999996</v>
      </c>
      <c r="F1755">
        <v>514.45000000000005</v>
      </c>
      <c r="G1755">
        <v>66.613336268957298</v>
      </c>
      <c r="H1755">
        <v>-21.912191838911401</v>
      </c>
      <c r="I1755">
        <v>3.2288321670482198</v>
      </c>
      <c r="J1755">
        <v>-11.2539865681288</v>
      </c>
      <c r="K1755">
        <v>638.81547809742494</v>
      </c>
      <c r="L1755">
        <v>546.83779384056004</v>
      </c>
      <c r="M1755">
        <v>13.661240417719201</v>
      </c>
      <c r="N1755">
        <v>0.96728356557302098</v>
      </c>
      <c r="O1755">
        <v>84.857614928564402</v>
      </c>
      <c r="P1755">
        <v>120.27403125668999</v>
      </c>
      <c r="Q1755">
        <v>0.16427922490156899</v>
      </c>
    </row>
    <row r="1756" spans="1:17" x14ac:dyDescent="0.3">
      <c r="A1756" t="s">
        <v>3690</v>
      </c>
      <c r="B1756" t="s">
        <v>3691</v>
      </c>
      <c r="C1756" t="s">
        <v>10309</v>
      </c>
      <c r="D1756" t="s">
        <v>127</v>
      </c>
      <c r="E1756">
        <v>585.44750799999997</v>
      </c>
      <c r="F1756">
        <v>318.8</v>
      </c>
      <c r="G1756">
        <v>108.982855766265</v>
      </c>
      <c r="H1756">
        <v>24.512206465940601</v>
      </c>
      <c r="I1756">
        <v>29.742217873436399</v>
      </c>
      <c r="J1756">
        <v>9.8515778535945007</v>
      </c>
      <c r="K1756">
        <v>257.68235739928599</v>
      </c>
      <c r="L1756">
        <v>227.19094232851</v>
      </c>
      <c r="M1756">
        <v>80.626588384245196</v>
      </c>
      <c r="N1756">
        <v>2.6491193753762898</v>
      </c>
      <c r="O1756">
        <v>11.323713927227001</v>
      </c>
      <c r="P1756">
        <v>148.673946957878</v>
      </c>
      <c r="Q1756">
        <v>0.123599164616567</v>
      </c>
    </row>
    <row r="1757" spans="1:17" x14ac:dyDescent="0.3">
      <c r="A1757" t="s">
        <v>3692</v>
      </c>
      <c r="B1757" t="s">
        <v>3693</v>
      </c>
      <c r="C1757" t="s">
        <v>10309</v>
      </c>
      <c r="D1757" t="s">
        <v>127</v>
      </c>
      <c r="E1757">
        <v>584.80382958400003</v>
      </c>
      <c r="F1757">
        <v>58.28</v>
      </c>
      <c r="G1757">
        <v>86.333420689458094</v>
      </c>
      <c r="H1757">
        <v>13.0662104499264</v>
      </c>
      <c r="I1757">
        <v>34.486969599236197</v>
      </c>
      <c r="J1757">
        <v>-0.16448827818280601</v>
      </c>
      <c r="K1757">
        <v>53.114996952534398</v>
      </c>
      <c r="L1757">
        <v>43.170953536069597</v>
      </c>
      <c r="M1757">
        <v>53.704313293716503</v>
      </c>
      <c r="N1757">
        <v>1.38642372720915</v>
      </c>
      <c r="O1757">
        <v>28.689087165408299</v>
      </c>
      <c r="P1757">
        <v>122.76158623984701</v>
      </c>
      <c r="Q1757">
        <v>0.15744426930789601</v>
      </c>
    </row>
    <row r="1758" spans="1:17" x14ac:dyDescent="0.3">
      <c r="A1758" t="s">
        <v>3694</v>
      </c>
      <c r="B1758" t="s">
        <v>3695</v>
      </c>
      <c r="C1758" t="s">
        <v>10309</v>
      </c>
      <c r="D1758" t="s">
        <v>51</v>
      </c>
      <c r="E1758">
        <v>583.88316699999996</v>
      </c>
      <c r="F1758">
        <v>186.2</v>
      </c>
      <c r="G1758">
        <v>44.983343254934901</v>
      </c>
      <c r="H1758">
        <v>4.8307866380695499</v>
      </c>
      <c r="I1758">
        <v>25.481677424516501</v>
      </c>
      <c r="J1758">
        <v>-0.33026282928673201</v>
      </c>
      <c r="K1758">
        <v>178.59731543512501</v>
      </c>
      <c r="L1758">
        <v>154.333058829923</v>
      </c>
      <c r="M1758">
        <v>61.816872559963301</v>
      </c>
      <c r="N1758">
        <v>1.13977397608542</v>
      </c>
      <c r="O1758">
        <v>17.439095336378401</v>
      </c>
      <c r="P1758">
        <v>102.415441653055</v>
      </c>
      <c r="Q1758">
        <v>0.141898197937257</v>
      </c>
    </row>
    <row r="1759" spans="1:17" x14ac:dyDescent="0.3">
      <c r="A1759" t="s">
        <v>3696</v>
      </c>
      <c r="B1759" t="s">
        <v>3697</v>
      </c>
      <c r="C1759" t="s">
        <v>10309</v>
      </c>
      <c r="D1759" t="s">
        <v>51</v>
      </c>
      <c r="E1759">
        <v>583.62760500000002</v>
      </c>
      <c r="F1759">
        <v>277.35000000000002</v>
      </c>
      <c r="G1759">
        <v>-41.771023313455999</v>
      </c>
      <c r="H1759">
        <v>-4.0610712890420304</v>
      </c>
      <c r="I1759">
        <v>-9.5105729512654893</v>
      </c>
      <c r="J1759">
        <v>1.90777084440842</v>
      </c>
      <c r="K1759">
        <v>280.61785208039998</v>
      </c>
      <c r="M1759">
        <v>51.402872166030598</v>
      </c>
      <c r="N1759">
        <v>0.61504368207969295</v>
      </c>
      <c r="O1759">
        <v>31.242112853794801</v>
      </c>
      <c r="P1759">
        <v>23.816964285714199</v>
      </c>
    </row>
    <row r="1760" spans="1:17" x14ac:dyDescent="0.3">
      <c r="A1760" t="s">
        <v>3698</v>
      </c>
      <c r="B1760" t="s">
        <v>3699</v>
      </c>
      <c r="C1760" t="s">
        <v>10309</v>
      </c>
      <c r="D1760" t="s">
        <v>628</v>
      </c>
      <c r="E1760">
        <v>582.84</v>
      </c>
      <c r="F1760">
        <v>485.7</v>
      </c>
      <c r="G1760">
        <v>122.231176009449</v>
      </c>
      <c r="H1760">
        <v>-1.8505320432491299</v>
      </c>
      <c r="I1760">
        <v>19.213907631833202</v>
      </c>
      <c r="J1760">
        <v>-1.0754053490998701</v>
      </c>
      <c r="K1760">
        <v>481.50797679241902</v>
      </c>
      <c r="L1760">
        <v>382.52611178148197</v>
      </c>
      <c r="M1760">
        <v>35.884069126404597</v>
      </c>
      <c r="N1760">
        <v>0.51597797256567701</v>
      </c>
      <c r="O1760">
        <v>14.9886761375334</v>
      </c>
      <c r="P1760">
        <v>163.96739130434699</v>
      </c>
      <c r="Q1760">
        <v>6.8654127297111997E-2</v>
      </c>
    </row>
    <row r="1761" spans="1:17" x14ac:dyDescent="0.3">
      <c r="A1761" t="s">
        <v>3700</v>
      </c>
      <c r="B1761" t="s">
        <v>3701</v>
      </c>
      <c r="C1761" t="s">
        <v>10309</v>
      </c>
      <c r="D1761" t="s">
        <v>564</v>
      </c>
      <c r="E1761">
        <v>581.82782399999996</v>
      </c>
      <c r="F1761">
        <v>156.81</v>
      </c>
      <c r="G1761">
        <v>-31.394088005061999</v>
      </c>
      <c r="H1761">
        <v>0.62836544278699502</v>
      </c>
      <c r="I1761">
        <v>-14.632779842219</v>
      </c>
      <c r="J1761">
        <v>7.0292669960787997</v>
      </c>
      <c r="K1761">
        <v>152.213968663636</v>
      </c>
      <c r="M1761">
        <v>66.163331556181802</v>
      </c>
      <c r="O1761">
        <v>10.8602767680632</v>
      </c>
      <c r="P1761">
        <v>13.5152743593456</v>
      </c>
    </row>
    <row r="1762" spans="1:17" x14ac:dyDescent="0.3">
      <c r="A1762" t="s">
        <v>3702</v>
      </c>
      <c r="B1762" t="s">
        <v>3703</v>
      </c>
      <c r="C1762" t="s">
        <v>10309</v>
      </c>
      <c r="D1762" t="s">
        <v>253</v>
      </c>
      <c r="E1762">
        <v>581.59079999999994</v>
      </c>
      <c r="F1762">
        <v>411.6</v>
      </c>
      <c r="G1762">
        <v>76.445451850901804</v>
      </c>
      <c r="H1762">
        <v>17.804867273584801</v>
      </c>
      <c r="I1762">
        <v>5.6620197100459801</v>
      </c>
      <c r="J1762">
        <v>4.8430473926338404</v>
      </c>
      <c r="K1762">
        <v>362.86656665763201</v>
      </c>
      <c r="L1762">
        <v>328.08576858738201</v>
      </c>
      <c r="M1762">
        <v>72.2004416682624</v>
      </c>
      <c r="N1762">
        <v>3.0385602042065698</v>
      </c>
      <c r="O1762">
        <v>6.1467444120505199</v>
      </c>
      <c r="P1762">
        <v>110.968733982573</v>
      </c>
      <c r="Q1762">
        <v>9.7926400872887995E-2</v>
      </c>
    </row>
    <row r="1763" spans="1:17" x14ac:dyDescent="0.3">
      <c r="A1763" t="s">
        <v>3704</v>
      </c>
      <c r="B1763" t="s">
        <v>3705</v>
      </c>
      <c r="C1763" t="s">
        <v>10309</v>
      </c>
      <c r="D1763" t="s">
        <v>193</v>
      </c>
      <c r="E1763">
        <v>575.12303151899903</v>
      </c>
      <c r="F1763">
        <v>35.57</v>
      </c>
      <c r="G1763">
        <v>34.4769696481628</v>
      </c>
      <c r="H1763">
        <v>23.851148629019701</v>
      </c>
      <c r="I1763">
        <v>-26.512322032781899</v>
      </c>
      <c r="J1763">
        <v>23.699215425520901</v>
      </c>
      <c r="K1763">
        <v>28.483853087297401</v>
      </c>
      <c r="L1763">
        <v>28.627502396014499</v>
      </c>
      <c r="M1763">
        <v>83.285773051463707</v>
      </c>
      <c r="N1763">
        <v>2.6281290959861701</v>
      </c>
      <c r="O1763">
        <v>50.407646893449503</v>
      </c>
      <c r="P1763">
        <v>96.519337016574497</v>
      </c>
      <c r="Q1763">
        <v>5.6732465748473002E-2</v>
      </c>
    </row>
    <row r="1764" spans="1:17" x14ac:dyDescent="0.3">
      <c r="A1764" t="s">
        <v>3706</v>
      </c>
      <c r="B1764" t="s">
        <v>3707</v>
      </c>
      <c r="C1764" t="s">
        <v>10309</v>
      </c>
      <c r="D1764" t="s">
        <v>995</v>
      </c>
      <c r="E1764">
        <v>574.97558855</v>
      </c>
      <c r="F1764">
        <v>50.71</v>
      </c>
      <c r="G1764">
        <v>31.935743603837199</v>
      </c>
      <c r="H1764">
        <v>0.406476780608793</v>
      </c>
      <c r="I1764">
        <v>12.1525423449778</v>
      </c>
      <c r="J1764">
        <v>6.2361093877646097</v>
      </c>
      <c r="K1764">
        <v>47.296239332574103</v>
      </c>
      <c r="L1764">
        <v>40.749836292928997</v>
      </c>
      <c r="M1764">
        <v>58.416019416068302</v>
      </c>
      <c r="N1764">
        <v>0.57132729349187406</v>
      </c>
      <c r="O1764">
        <v>7.4738710313547498</v>
      </c>
      <c r="P1764">
        <v>66.262295081967196</v>
      </c>
      <c r="Q1764">
        <v>8.1336425388232006E-2</v>
      </c>
    </row>
    <row r="1765" spans="1:17" x14ac:dyDescent="0.3">
      <c r="A1765" t="s">
        <v>3708</v>
      </c>
      <c r="B1765" t="s">
        <v>3709</v>
      </c>
      <c r="C1765" t="s">
        <v>10309</v>
      </c>
      <c r="D1765" t="s">
        <v>473</v>
      </c>
      <c r="E1765">
        <v>574.63592871499998</v>
      </c>
      <c r="F1765">
        <v>470.65</v>
      </c>
      <c r="G1765">
        <v>110.799967045877</v>
      </c>
      <c r="H1765">
        <v>2.8697053906867702</v>
      </c>
      <c r="I1765">
        <v>30.6745332624489</v>
      </c>
      <c r="J1765">
        <v>0.36520847017066999</v>
      </c>
      <c r="K1765">
        <v>455.69053209656602</v>
      </c>
      <c r="L1765">
        <v>384.75656422803399</v>
      </c>
      <c r="M1765">
        <v>55.355542218966399</v>
      </c>
      <c r="N1765">
        <v>1.32660868424361</v>
      </c>
      <c r="O1765">
        <v>8.4988845214065698</v>
      </c>
      <c r="P1765">
        <v>141.358974358974</v>
      </c>
      <c r="Q1765">
        <v>7.0989897720419998E-2</v>
      </c>
    </row>
    <row r="1766" spans="1:17" x14ac:dyDescent="0.3">
      <c r="A1766" t="s">
        <v>3710</v>
      </c>
      <c r="B1766" t="s">
        <v>3711</v>
      </c>
      <c r="C1766" t="s">
        <v>10309</v>
      </c>
      <c r="D1766" t="s">
        <v>54</v>
      </c>
      <c r="E1766">
        <v>573.85901223899998</v>
      </c>
      <c r="F1766">
        <v>49.09</v>
      </c>
      <c r="G1766">
        <v>-48.070099480142403</v>
      </c>
      <c r="H1766">
        <v>2.7908673736604799</v>
      </c>
      <c r="I1766">
        <v>-46.853692930531402</v>
      </c>
      <c r="J1766">
        <v>3.3139487886154502</v>
      </c>
      <c r="K1766">
        <v>50.2869167281914</v>
      </c>
      <c r="L1766">
        <v>59.204537922145903</v>
      </c>
      <c r="M1766">
        <v>52.169466223074501</v>
      </c>
      <c r="N1766">
        <v>0.56890632372204697</v>
      </c>
      <c r="O1766">
        <v>77.429211652067593</v>
      </c>
      <c r="P1766">
        <v>14.7498831229546</v>
      </c>
      <c r="Q1766">
        <v>-6.1128450355603998E-2</v>
      </c>
    </row>
    <row r="1767" spans="1:17" x14ac:dyDescent="0.3">
      <c r="A1767" t="s">
        <v>3712</v>
      </c>
      <c r="B1767" t="s">
        <v>3713</v>
      </c>
      <c r="C1767" t="s">
        <v>10309</v>
      </c>
      <c r="D1767" t="s">
        <v>258</v>
      </c>
      <c r="E1767">
        <v>571.95579766000003</v>
      </c>
      <c r="F1767">
        <v>610.6</v>
      </c>
      <c r="G1767">
        <v>-9.5981265114983607</v>
      </c>
      <c r="H1767">
        <v>3.2853806551635598</v>
      </c>
      <c r="I1767">
        <v>17.343092924031598</v>
      </c>
      <c r="J1767">
        <v>-3.962391801041</v>
      </c>
      <c r="K1767">
        <v>538.35563578558595</v>
      </c>
      <c r="L1767">
        <v>499.59163050884302</v>
      </c>
      <c r="M1767">
        <v>67.115992137941504</v>
      </c>
      <c r="N1767">
        <v>0.41441863670825002</v>
      </c>
      <c r="O1767">
        <v>7.0586308548968102</v>
      </c>
      <c r="P1767">
        <v>57.371134020618499</v>
      </c>
      <c r="Q1767">
        <v>-1.3123328619409E-2</v>
      </c>
    </row>
    <row r="1768" spans="1:17" x14ac:dyDescent="0.3">
      <c r="A1768" t="s">
        <v>3714</v>
      </c>
      <c r="B1768" t="s">
        <v>3715</v>
      </c>
      <c r="C1768" t="s">
        <v>10309</v>
      </c>
      <c r="D1768" t="s">
        <v>628</v>
      </c>
      <c r="E1768">
        <v>570.92892840000002</v>
      </c>
      <c r="F1768">
        <v>313.39999999999998</v>
      </c>
      <c r="G1768">
        <v>95.6489835382054</v>
      </c>
      <c r="H1768">
        <v>4.5043678318838296</v>
      </c>
      <c r="I1768">
        <v>48.697504511445302</v>
      </c>
      <c r="J1768">
        <v>1.4087166397054001</v>
      </c>
      <c r="K1768">
        <v>297.05235691430198</v>
      </c>
      <c r="L1768">
        <v>208.94123145233499</v>
      </c>
      <c r="M1768">
        <v>42.818104880520103</v>
      </c>
      <c r="N1768">
        <v>0.69594349873234296</v>
      </c>
      <c r="O1768">
        <v>16.368857689853201</v>
      </c>
      <c r="P1768">
        <v>253.325817361893</v>
      </c>
      <c r="Q1768">
        <v>0.22062826825923701</v>
      </c>
    </row>
    <row r="1769" spans="1:17" x14ac:dyDescent="0.3">
      <c r="A1769" t="s">
        <v>3716</v>
      </c>
      <c r="B1769" t="s">
        <v>3717</v>
      </c>
      <c r="C1769" t="s">
        <v>10309</v>
      </c>
      <c r="D1769" t="s">
        <v>564</v>
      </c>
      <c r="E1769">
        <v>568.78964354499999</v>
      </c>
      <c r="F1769">
        <v>645.6</v>
      </c>
      <c r="G1769">
        <v>-21.305321913978599</v>
      </c>
      <c r="H1769">
        <v>-1.81183674117648</v>
      </c>
      <c r="I1769">
        <v>-16.770980730670502</v>
      </c>
      <c r="J1769">
        <v>-1.5396425919236401</v>
      </c>
      <c r="K1769">
        <v>654.81589234260298</v>
      </c>
      <c r="L1769">
        <v>657.89041313969994</v>
      </c>
      <c r="M1769">
        <v>57.984024553599802</v>
      </c>
      <c r="N1769">
        <v>0.50093336285381196</v>
      </c>
      <c r="O1769">
        <v>25.4646840148698</v>
      </c>
      <c r="P1769">
        <v>17.777980479795598</v>
      </c>
      <c r="Q1769">
        <v>-0.10724611628852999</v>
      </c>
    </row>
    <row r="1770" spans="1:17" x14ac:dyDescent="0.3">
      <c r="A1770" t="s">
        <v>3718</v>
      </c>
      <c r="B1770" t="s">
        <v>3719</v>
      </c>
      <c r="C1770" t="s">
        <v>10309</v>
      </c>
      <c r="D1770" t="s">
        <v>564</v>
      </c>
      <c r="E1770">
        <v>566.05274144999998</v>
      </c>
      <c r="F1770">
        <v>578.54999999999995</v>
      </c>
      <c r="G1770">
        <v>-7.4648303699573804</v>
      </c>
      <c r="H1770">
        <v>-7.9403793029077097</v>
      </c>
      <c r="I1770">
        <v>-7.0181113243317901</v>
      </c>
      <c r="J1770">
        <v>5.8819675206817497</v>
      </c>
      <c r="K1770">
        <v>570.36844164934701</v>
      </c>
      <c r="L1770">
        <v>545.52890840505904</v>
      </c>
      <c r="M1770">
        <v>54.567912495342398</v>
      </c>
      <c r="N1770">
        <v>0.58507560441125706</v>
      </c>
      <c r="O1770">
        <v>19.851352519229099</v>
      </c>
      <c r="P1770">
        <v>29.6906523201075</v>
      </c>
    </row>
    <row r="1771" spans="1:17" x14ac:dyDescent="0.3">
      <c r="A1771" t="s">
        <v>3720</v>
      </c>
      <c r="B1771" t="s">
        <v>3721</v>
      </c>
      <c r="C1771" t="s">
        <v>10309</v>
      </c>
      <c r="D1771" t="s">
        <v>304</v>
      </c>
      <c r="E1771">
        <v>565.14149999999995</v>
      </c>
      <c r="F1771">
        <v>110.25</v>
      </c>
      <c r="G1771">
        <v>6.6716083353037599</v>
      </c>
      <c r="H1771">
        <v>2.4992408832109101</v>
      </c>
      <c r="I1771">
        <v>-28.118967480204301</v>
      </c>
      <c r="J1771">
        <v>1.9550038683597</v>
      </c>
      <c r="K1771">
        <v>109.501189593672</v>
      </c>
      <c r="L1771">
        <v>108.483716088094</v>
      </c>
      <c r="M1771">
        <v>61.448987580664699</v>
      </c>
      <c r="N1771">
        <v>1.57333326962197</v>
      </c>
      <c r="O1771">
        <v>58.548752834467102</v>
      </c>
      <c r="P1771">
        <v>66.792738275340398</v>
      </c>
    </row>
    <row r="1772" spans="1:17" x14ac:dyDescent="0.3">
      <c r="A1772" t="s">
        <v>3722</v>
      </c>
      <c r="B1772" t="s">
        <v>3723</v>
      </c>
      <c r="C1772" t="s">
        <v>10309</v>
      </c>
      <c r="D1772" t="s">
        <v>253</v>
      </c>
      <c r="E1772">
        <v>565.11812326799998</v>
      </c>
      <c r="F1772">
        <v>85.64</v>
      </c>
      <c r="G1772">
        <v>67.009672968734094</v>
      </c>
      <c r="H1772">
        <v>3.7679348557055699</v>
      </c>
      <c r="I1772">
        <v>14.5730681862686</v>
      </c>
      <c r="J1772">
        <v>9.4774742037796802</v>
      </c>
      <c r="K1772">
        <v>74.627514226075306</v>
      </c>
      <c r="L1772">
        <v>62.450710110372498</v>
      </c>
      <c r="M1772">
        <v>60.8678302483058</v>
      </c>
      <c r="N1772">
        <v>0.73922905553353102</v>
      </c>
      <c r="O1772">
        <v>9.1779542269967198</v>
      </c>
      <c r="P1772">
        <v>122.383796416515</v>
      </c>
      <c r="Q1772">
        <v>0.15653741159714801</v>
      </c>
    </row>
    <row r="1773" spans="1:17" x14ac:dyDescent="0.3">
      <c r="A1773" t="s">
        <v>3724</v>
      </c>
      <c r="B1773" t="s">
        <v>3725</v>
      </c>
      <c r="C1773" t="s">
        <v>10309</v>
      </c>
      <c r="D1773" t="s">
        <v>523</v>
      </c>
      <c r="E1773">
        <v>563.35114687500004</v>
      </c>
      <c r="F1773">
        <v>518.65</v>
      </c>
      <c r="G1773">
        <v>163.95082804390901</v>
      </c>
      <c r="H1773">
        <v>7.5449566785553799</v>
      </c>
      <c r="I1773">
        <v>95.612953470245003</v>
      </c>
      <c r="J1773">
        <v>0.89345279387968402</v>
      </c>
      <c r="K1773">
        <v>449.970694147301</v>
      </c>
      <c r="L1773">
        <v>322.707449512761</v>
      </c>
      <c r="M1773">
        <v>85.400883311959504</v>
      </c>
      <c r="N1773">
        <v>0.692974924971826</v>
      </c>
      <c r="O1773">
        <v>1.0122433240142601</v>
      </c>
      <c r="P1773">
        <v>196.371428571428</v>
      </c>
      <c r="Q1773">
        <v>0.39097382802682501</v>
      </c>
    </row>
    <row r="1774" spans="1:17" x14ac:dyDescent="0.3">
      <c r="A1774" t="s">
        <v>3726</v>
      </c>
      <c r="B1774" t="s">
        <v>3727</v>
      </c>
      <c r="C1774" t="s">
        <v>10309</v>
      </c>
      <c r="D1774" t="s">
        <v>361</v>
      </c>
      <c r="E1774">
        <v>561.03035508000005</v>
      </c>
      <c r="F1774">
        <v>18.420000000000002</v>
      </c>
      <c r="G1774">
        <v>35.383151360897998</v>
      </c>
      <c r="H1774">
        <v>-20.342378096739001</v>
      </c>
      <c r="I1774">
        <v>-37.8736607288443</v>
      </c>
      <c r="J1774">
        <v>4.9490862787877701</v>
      </c>
      <c r="K1774">
        <v>19.3412525273718</v>
      </c>
      <c r="L1774">
        <v>18.8588390484116</v>
      </c>
      <c r="M1774">
        <v>59.603848295057396</v>
      </c>
      <c r="N1774">
        <v>1.4270405680857901</v>
      </c>
      <c r="O1774">
        <v>56.080347448425599</v>
      </c>
      <c r="P1774">
        <v>88.923076923076906</v>
      </c>
      <c r="Q1774">
        <v>8.4068096976150003E-2</v>
      </c>
    </row>
    <row r="1775" spans="1:17" x14ac:dyDescent="0.3">
      <c r="A1775" t="s">
        <v>3728</v>
      </c>
      <c r="B1775" t="s">
        <v>3729</v>
      </c>
      <c r="C1775" t="s">
        <v>10309</v>
      </c>
      <c r="D1775" t="s">
        <v>222</v>
      </c>
      <c r="E1775">
        <v>560.94500000000005</v>
      </c>
      <c r="F1775">
        <v>509.95</v>
      </c>
      <c r="G1775">
        <v>70.515280247449695</v>
      </c>
      <c r="H1775">
        <v>-16.225057985786901</v>
      </c>
      <c r="I1775">
        <v>63.121625898503098</v>
      </c>
      <c r="J1775">
        <v>-4.6272566041647201</v>
      </c>
      <c r="K1775">
        <v>543.07752649199699</v>
      </c>
      <c r="L1775">
        <v>432.20668671004</v>
      </c>
      <c r="M1775">
        <v>39.178595641475503</v>
      </c>
      <c r="N1775">
        <v>0.48616721545198399</v>
      </c>
      <c r="O1775">
        <v>30.601039317580099</v>
      </c>
      <c r="P1775">
        <v>124.400440044004</v>
      </c>
      <c r="Q1775">
        <v>0.22126860337113199</v>
      </c>
    </row>
    <row r="1776" spans="1:17" x14ac:dyDescent="0.3">
      <c r="A1776" t="s">
        <v>3730</v>
      </c>
      <c r="B1776" t="s">
        <v>3731</v>
      </c>
      <c r="C1776" t="s">
        <v>10309</v>
      </c>
      <c r="D1776" t="s">
        <v>628</v>
      </c>
      <c r="E1776">
        <v>559.86524999999995</v>
      </c>
      <c r="F1776">
        <v>487.9</v>
      </c>
      <c r="G1776">
        <v>175.88311202488899</v>
      </c>
      <c r="H1776">
        <v>10.895650515284901</v>
      </c>
      <c r="I1776">
        <v>55.039134363352701</v>
      </c>
      <c r="J1776">
        <v>10.086781563086999</v>
      </c>
      <c r="K1776">
        <v>399.91546856487201</v>
      </c>
      <c r="L1776">
        <v>303.77011360082201</v>
      </c>
      <c r="M1776">
        <v>74.527583104401202</v>
      </c>
      <c r="N1776">
        <v>1.23282943626089</v>
      </c>
      <c r="O1776">
        <v>1.24000819840131</v>
      </c>
      <c r="P1776">
        <v>233.720930232558</v>
      </c>
      <c r="Q1776">
        <v>0.11865921471365901</v>
      </c>
    </row>
    <row r="1777" spans="1:17" x14ac:dyDescent="0.3">
      <c r="A1777" t="s">
        <v>3732</v>
      </c>
      <c r="B1777" t="s">
        <v>3733</v>
      </c>
      <c r="C1777" t="s">
        <v>10309</v>
      </c>
      <c r="D1777" t="s">
        <v>80</v>
      </c>
      <c r="E1777">
        <v>559.06050844799995</v>
      </c>
      <c r="F1777">
        <v>190.32</v>
      </c>
      <c r="G1777">
        <v>-28.097637550813101</v>
      </c>
      <c r="H1777">
        <v>-5.9690178236887004</v>
      </c>
      <c r="I1777">
        <v>-25.311829357291501</v>
      </c>
      <c r="J1777">
        <v>1.8218714292242</v>
      </c>
      <c r="K1777">
        <v>191.37745425490999</v>
      </c>
      <c r="L1777">
        <v>193.87888461086399</v>
      </c>
      <c r="M1777">
        <v>52.818021694132</v>
      </c>
      <c r="N1777">
        <v>0.58122501905686996</v>
      </c>
      <c r="O1777">
        <v>21.873686422866701</v>
      </c>
      <c r="P1777">
        <v>23.344134802333102</v>
      </c>
      <c r="Q1777">
        <v>-0.114033828058115</v>
      </c>
    </row>
    <row r="1778" spans="1:17" x14ac:dyDescent="0.3">
      <c r="A1778" t="s">
        <v>3734</v>
      </c>
      <c r="B1778" t="s">
        <v>3735</v>
      </c>
      <c r="C1778" t="s">
        <v>10309</v>
      </c>
      <c r="D1778" t="s">
        <v>127</v>
      </c>
      <c r="E1778">
        <v>557.61419999999998</v>
      </c>
      <c r="F1778">
        <v>106.7</v>
      </c>
      <c r="G1778">
        <v>78.011509567245895</v>
      </c>
      <c r="H1778">
        <v>8.5975882575027498</v>
      </c>
      <c r="I1778">
        <v>-13.570154711052499</v>
      </c>
      <c r="J1778">
        <v>5.2692803357919997</v>
      </c>
      <c r="K1778">
        <v>96.287626249329094</v>
      </c>
      <c r="L1778">
        <v>89.871313837209598</v>
      </c>
      <c r="M1778">
        <v>75.915239545617794</v>
      </c>
      <c r="N1778">
        <v>1.8576610008043899</v>
      </c>
      <c r="O1778">
        <v>18.556701030927801</v>
      </c>
      <c r="P1778">
        <v>634.14063575065302</v>
      </c>
      <c r="Q1778">
        <v>0.148893085345153</v>
      </c>
    </row>
    <row r="1779" spans="1:17" x14ac:dyDescent="0.3">
      <c r="A1779" t="s">
        <v>3736</v>
      </c>
      <c r="B1779" t="s">
        <v>3737</v>
      </c>
      <c r="C1779" t="s">
        <v>10309</v>
      </c>
      <c r="D1779" t="s">
        <v>364</v>
      </c>
      <c r="E1779">
        <v>556.43209200000001</v>
      </c>
      <c r="F1779">
        <v>1620</v>
      </c>
      <c r="G1779">
        <v>43.452655569295501</v>
      </c>
      <c r="H1779">
        <v>47.265776427041601</v>
      </c>
      <c r="I1779">
        <v>36.942665801767902</v>
      </c>
      <c r="J1779">
        <v>-6.2009238815007697</v>
      </c>
      <c r="K1779">
        <v>1313.47442358834</v>
      </c>
      <c r="L1779">
        <v>1116.3832665524301</v>
      </c>
      <c r="M1779">
        <v>53.310776832991003</v>
      </c>
      <c r="N1779">
        <v>1.7466616276139999</v>
      </c>
      <c r="O1779">
        <v>13.5185185185185</v>
      </c>
      <c r="P1779">
        <v>91.715976331360906</v>
      </c>
    </row>
    <row r="1780" spans="1:17" x14ac:dyDescent="0.3">
      <c r="A1780" t="s">
        <v>3738</v>
      </c>
      <c r="B1780" t="s">
        <v>3739</v>
      </c>
      <c r="C1780" t="s">
        <v>10309</v>
      </c>
      <c r="D1780" t="s">
        <v>412</v>
      </c>
      <c r="E1780">
        <v>553.70619844499902</v>
      </c>
      <c r="F1780">
        <v>336.65</v>
      </c>
      <c r="G1780">
        <v>-43.861793133448302</v>
      </c>
      <c r="H1780">
        <v>-5.8898728171409002E-2</v>
      </c>
      <c r="I1780">
        <v>-7.9527447508390203</v>
      </c>
      <c r="J1780">
        <v>12.8248528157654</v>
      </c>
      <c r="K1780">
        <v>314.62903584032699</v>
      </c>
      <c r="L1780">
        <v>323.73782695395602</v>
      </c>
      <c r="M1780">
        <v>69.291803128569697</v>
      </c>
      <c r="N1780">
        <v>1.0987240224052699</v>
      </c>
      <c r="O1780">
        <v>36.640427743947697</v>
      </c>
      <c r="P1780">
        <v>28.492366412213698</v>
      </c>
      <c r="Q1780">
        <v>-2.7730276533886999E-2</v>
      </c>
    </row>
    <row r="1781" spans="1:17" x14ac:dyDescent="0.3">
      <c r="A1781" t="s">
        <v>3740</v>
      </c>
      <c r="B1781" t="s">
        <v>3741</v>
      </c>
      <c r="C1781" t="s">
        <v>10309</v>
      </c>
      <c r="D1781" t="s">
        <v>51</v>
      </c>
      <c r="E1781">
        <v>553.42779541200002</v>
      </c>
      <c r="F1781">
        <v>113.58</v>
      </c>
      <c r="G1781">
        <v>-41.3262387771249</v>
      </c>
      <c r="H1781">
        <v>0.30728703853529699</v>
      </c>
      <c r="I1781">
        <v>-11.3742545205239</v>
      </c>
      <c r="J1781">
        <v>4.2226921664248804</v>
      </c>
      <c r="K1781">
        <v>110.433505298087</v>
      </c>
      <c r="L1781">
        <v>108.700177983008</v>
      </c>
      <c r="M1781">
        <v>54.265120187547602</v>
      </c>
      <c r="N1781">
        <v>1.12749838563864</v>
      </c>
      <c r="O1781">
        <v>18.374713858073498</v>
      </c>
      <c r="P1781">
        <v>26.905027932960898</v>
      </c>
    </row>
    <row r="1782" spans="1:17" x14ac:dyDescent="0.3">
      <c r="A1782" t="s">
        <v>3742</v>
      </c>
      <c r="B1782" t="s">
        <v>3743</v>
      </c>
      <c r="C1782" t="s">
        <v>10309</v>
      </c>
      <c r="D1782" t="s">
        <v>72</v>
      </c>
      <c r="E1782">
        <v>552.49947274499903</v>
      </c>
      <c r="F1782">
        <v>185.13</v>
      </c>
      <c r="G1782">
        <v>22.176431530550499</v>
      </c>
      <c r="H1782">
        <v>-16.5012528820433</v>
      </c>
      <c r="I1782">
        <v>13.3975838345548</v>
      </c>
      <c r="J1782">
        <v>-5.1664765822763696</v>
      </c>
      <c r="K1782">
        <v>172.973323097856</v>
      </c>
      <c r="L1782">
        <v>146.58940291626601</v>
      </c>
      <c r="M1782">
        <v>47.669674514908102</v>
      </c>
      <c r="N1782">
        <v>0.82552460166157704</v>
      </c>
      <c r="O1782">
        <v>22.994652406417099</v>
      </c>
      <c r="P1782">
        <v>66.783783783783704</v>
      </c>
      <c r="Q1782">
        <v>5.8924254514579E-2</v>
      </c>
    </row>
    <row r="1783" spans="1:17" x14ac:dyDescent="0.3">
      <c r="A1783" t="s">
        <v>3744</v>
      </c>
      <c r="B1783" t="s">
        <v>3745</v>
      </c>
      <c r="C1783" t="s">
        <v>10309</v>
      </c>
      <c r="D1783" t="s">
        <v>523</v>
      </c>
      <c r="E1783">
        <v>551.65</v>
      </c>
      <c r="F1783">
        <v>551.65</v>
      </c>
      <c r="G1783">
        <v>70.781357638924902</v>
      </c>
      <c r="H1783">
        <v>21.1364809437638</v>
      </c>
      <c r="I1783">
        <v>44.782436903341498</v>
      </c>
      <c r="J1783">
        <v>11.253878522352601</v>
      </c>
      <c r="K1783">
        <v>399.45718537118699</v>
      </c>
      <c r="L1783">
        <v>357.42092564398001</v>
      </c>
      <c r="M1783">
        <v>95.0422758258605</v>
      </c>
      <c r="N1783">
        <v>1.9678970054243701</v>
      </c>
      <c r="O1783">
        <v>0.60726910178554505</v>
      </c>
      <c r="P1783">
        <v>119.693349263241</v>
      </c>
      <c r="Q1783">
        <v>8.1508158393937005E-2</v>
      </c>
    </row>
    <row r="1784" spans="1:17" x14ac:dyDescent="0.3">
      <c r="A1784" t="s">
        <v>3746</v>
      </c>
      <c r="B1784" t="s">
        <v>3747</v>
      </c>
      <c r="C1784" t="s">
        <v>10309</v>
      </c>
      <c r="D1784" t="s">
        <v>965</v>
      </c>
      <c r="E1784">
        <v>550.92870000000005</v>
      </c>
      <c r="F1784">
        <v>274.75</v>
      </c>
      <c r="G1784">
        <v>-28.955940452117598</v>
      </c>
      <c r="H1784">
        <v>9.6336905614553991</v>
      </c>
      <c r="I1784">
        <v>-1.37034232831337</v>
      </c>
      <c r="J1784">
        <v>4.2578728865326498</v>
      </c>
      <c r="K1784">
        <v>234.35812533004</v>
      </c>
      <c r="L1784">
        <v>217.45944146167199</v>
      </c>
      <c r="M1784">
        <v>65.474291801259994</v>
      </c>
      <c r="N1784">
        <v>3.7709251101321501</v>
      </c>
      <c r="O1784">
        <v>10.6278434940855</v>
      </c>
      <c r="P1784">
        <v>52.6388888888888</v>
      </c>
      <c r="Q1784">
        <v>0.14548925754091299</v>
      </c>
    </row>
    <row r="1785" spans="1:17" x14ac:dyDescent="0.3">
      <c r="A1785" t="s">
        <v>3748</v>
      </c>
      <c r="B1785" t="s">
        <v>3749</v>
      </c>
      <c r="C1785" t="s">
        <v>10309</v>
      </c>
      <c r="D1785" t="s">
        <v>127</v>
      </c>
      <c r="E1785">
        <v>550.85580000000004</v>
      </c>
      <c r="F1785">
        <v>388.2</v>
      </c>
      <c r="G1785">
        <v>8.7005369431176103</v>
      </c>
      <c r="H1785">
        <v>8.1779555981417307</v>
      </c>
      <c r="I1785">
        <v>36.797906102867998</v>
      </c>
      <c r="J1785">
        <v>4.9131362428899896</v>
      </c>
      <c r="K1785">
        <v>324.37400183253698</v>
      </c>
      <c r="L1785">
        <v>264.63012100902301</v>
      </c>
      <c r="M1785">
        <v>78.065722261349293</v>
      </c>
      <c r="N1785">
        <v>0.60830042084817004</v>
      </c>
      <c r="O1785">
        <v>10.5615662029881</v>
      </c>
      <c r="P1785">
        <v>103.246073298429</v>
      </c>
    </row>
    <row r="1786" spans="1:17" x14ac:dyDescent="0.3">
      <c r="A1786" t="s">
        <v>3750</v>
      </c>
      <c r="B1786" t="s">
        <v>3751</v>
      </c>
      <c r="C1786" t="s">
        <v>10309</v>
      </c>
      <c r="D1786" t="s">
        <v>21</v>
      </c>
      <c r="E1786">
        <v>550.43899961599902</v>
      </c>
      <c r="F1786">
        <v>16.72</v>
      </c>
      <c r="G1786">
        <v>-37.950510492943103</v>
      </c>
      <c r="H1786">
        <v>-2.9456018733012801</v>
      </c>
      <c r="I1786">
        <v>-16.129797966348001</v>
      </c>
      <c r="J1786">
        <v>-1.1762054498999599</v>
      </c>
      <c r="K1786">
        <v>16.8527352127991</v>
      </c>
      <c r="L1786">
        <v>17.445583734247801</v>
      </c>
      <c r="M1786">
        <v>55.279109375872402</v>
      </c>
      <c r="N1786">
        <v>1.12986239699966</v>
      </c>
      <c r="O1786">
        <v>57.894736842105203</v>
      </c>
      <c r="P1786">
        <v>19.856630824372701</v>
      </c>
      <c r="Q1786">
        <v>2.4170320471032E-2</v>
      </c>
    </row>
    <row r="1787" spans="1:17" x14ac:dyDescent="0.3">
      <c r="A1787" t="s">
        <v>3752</v>
      </c>
      <c r="B1787" t="s">
        <v>3753</v>
      </c>
      <c r="C1787" t="s">
        <v>10309</v>
      </c>
      <c r="D1787" t="s">
        <v>779</v>
      </c>
      <c r="E1787">
        <v>548.90200335999998</v>
      </c>
      <c r="F1787">
        <v>376.1</v>
      </c>
      <c r="G1787">
        <v>-51.004727859817699</v>
      </c>
      <c r="H1787">
        <v>-4.5049840918920401</v>
      </c>
      <c r="I1787">
        <v>-14.070625420761299</v>
      </c>
      <c r="J1787">
        <v>0.99849697466812204</v>
      </c>
      <c r="K1787">
        <v>386.749842892679</v>
      </c>
      <c r="L1787">
        <v>397.02195892777797</v>
      </c>
      <c r="M1787">
        <v>37.227106179275701</v>
      </c>
      <c r="N1787">
        <v>0.41314259049347302</v>
      </c>
      <c r="O1787">
        <v>32.930071789417603</v>
      </c>
      <c r="P1787">
        <v>24.536423841059602</v>
      </c>
      <c r="Q1787">
        <v>1.9096082279429999E-3</v>
      </c>
    </row>
    <row r="1788" spans="1:17" x14ac:dyDescent="0.3">
      <c r="A1788" t="s">
        <v>3754</v>
      </c>
      <c r="B1788" t="s">
        <v>3755</v>
      </c>
      <c r="C1788" t="s">
        <v>10309</v>
      </c>
      <c r="D1788" t="s">
        <v>51</v>
      </c>
      <c r="E1788">
        <v>548.56790108999996</v>
      </c>
      <c r="F1788">
        <v>341.1</v>
      </c>
      <c r="G1788">
        <v>52.636559564573503</v>
      </c>
      <c r="H1788">
        <v>-8.63730954179929</v>
      </c>
      <c r="I1788">
        <v>-31.794677855170701</v>
      </c>
      <c r="J1788">
        <v>-0.637625057001171</v>
      </c>
      <c r="K1788">
        <v>342.71765268420802</v>
      </c>
      <c r="L1788">
        <v>333.33358432326798</v>
      </c>
      <c r="M1788">
        <v>54.983293704540799</v>
      </c>
      <c r="N1788">
        <v>0.65768620930981703</v>
      </c>
      <c r="O1788">
        <v>37.789504544121897</v>
      </c>
      <c r="Q1788">
        <v>6.4846910994734996E-2</v>
      </c>
    </row>
    <row r="1789" spans="1:17" x14ac:dyDescent="0.3">
      <c r="A1789" t="s">
        <v>3756</v>
      </c>
      <c r="B1789" t="s">
        <v>3757</v>
      </c>
      <c r="C1789" t="s">
        <v>10309</v>
      </c>
      <c r="D1789" t="s">
        <v>2600</v>
      </c>
      <c r="E1789">
        <v>548.55359999999996</v>
      </c>
      <c r="F1789">
        <v>280</v>
      </c>
      <c r="G1789">
        <v>27.264106587031499</v>
      </c>
      <c r="H1789">
        <v>20.5044463117292</v>
      </c>
      <c r="I1789">
        <v>-9.4112116737086495</v>
      </c>
      <c r="J1789">
        <v>-1.40585451267324</v>
      </c>
      <c r="K1789">
        <v>256.55955921891001</v>
      </c>
      <c r="L1789">
        <v>233.36269171570899</v>
      </c>
      <c r="M1789">
        <v>72.938583272247897</v>
      </c>
      <c r="N1789">
        <v>0.62684401451027805</v>
      </c>
      <c r="O1789">
        <v>10.357142857142801</v>
      </c>
      <c r="P1789">
        <v>75.2738654147104</v>
      </c>
      <c r="Q1789">
        <v>0.18219863293403901</v>
      </c>
    </row>
    <row r="1790" spans="1:17" x14ac:dyDescent="0.3">
      <c r="A1790" t="s">
        <v>3758</v>
      </c>
      <c r="B1790" t="s">
        <v>3759</v>
      </c>
      <c r="C1790" t="s">
        <v>10309</v>
      </c>
      <c r="D1790" t="s">
        <v>253</v>
      </c>
      <c r="E1790">
        <v>547.53118099999995</v>
      </c>
      <c r="F1790">
        <v>86.39</v>
      </c>
      <c r="G1790">
        <v>-30.519791786362401</v>
      </c>
      <c r="H1790">
        <v>-5.5940385367556198</v>
      </c>
      <c r="I1790">
        <v>-18.538734635868799</v>
      </c>
      <c r="J1790">
        <v>-3.19569361779803</v>
      </c>
      <c r="K1790">
        <v>82.390034210775497</v>
      </c>
      <c r="L1790">
        <v>83.0528953850839</v>
      </c>
      <c r="M1790">
        <v>68.344438042738105</v>
      </c>
      <c r="N1790">
        <v>1.4383651290911601</v>
      </c>
      <c r="O1790">
        <v>44.4032874175251</v>
      </c>
      <c r="P1790">
        <v>23.4142857142857</v>
      </c>
      <c r="Q1790">
        <v>9.6611850742180008E-3</v>
      </c>
    </row>
    <row r="1791" spans="1:17" x14ac:dyDescent="0.3">
      <c r="A1791" t="s">
        <v>3760</v>
      </c>
      <c r="B1791" t="s">
        <v>3761</v>
      </c>
      <c r="C1791" t="s">
        <v>10309</v>
      </c>
      <c r="D1791" t="s">
        <v>51</v>
      </c>
      <c r="E1791">
        <v>546.09268999999995</v>
      </c>
      <c r="F1791">
        <v>153.01</v>
      </c>
      <c r="G1791">
        <v>0.95913541670271096</v>
      </c>
      <c r="H1791">
        <v>28.136206956148101</v>
      </c>
      <c r="I1791">
        <v>10.2880910335293</v>
      </c>
      <c r="J1791">
        <v>24.0771025039273</v>
      </c>
      <c r="K1791">
        <v>121.892254924368</v>
      </c>
      <c r="L1791">
        <v>118.22794098949301</v>
      </c>
      <c r="M1791">
        <v>74.398077132224998</v>
      </c>
      <c r="N1791">
        <v>3.8973086008644202</v>
      </c>
      <c r="O1791">
        <v>5.2218809228155001</v>
      </c>
      <c r="P1791">
        <v>56.292134831460601</v>
      </c>
      <c r="Q1791">
        <v>6.6923611265959998E-2</v>
      </c>
    </row>
    <row r="1792" spans="1:17" x14ac:dyDescent="0.3">
      <c r="A1792" t="s">
        <v>3762</v>
      </c>
      <c r="B1792" t="s">
        <v>3763</v>
      </c>
      <c r="C1792" t="s">
        <v>10309</v>
      </c>
      <c r="D1792" t="s">
        <v>246</v>
      </c>
      <c r="E1792">
        <v>543.58058082000002</v>
      </c>
      <c r="F1792">
        <v>324.60000000000002</v>
      </c>
      <c r="G1792">
        <v>-13.765728524821901</v>
      </c>
      <c r="H1792">
        <v>2.18616601573303</v>
      </c>
      <c r="I1792">
        <v>-9.9933557889607503</v>
      </c>
      <c r="J1792">
        <v>7.4684733459454202</v>
      </c>
      <c r="K1792">
        <v>313.590554067222</v>
      </c>
      <c r="L1792">
        <v>304.61380310765998</v>
      </c>
      <c r="M1792">
        <v>59.653551713547898</v>
      </c>
      <c r="N1792">
        <v>0.52853332974564204</v>
      </c>
      <c r="O1792">
        <v>10.536044362291999</v>
      </c>
      <c r="P1792">
        <v>23.187855787476199</v>
      </c>
      <c r="Q1792">
        <v>1.5853139213031001E-2</v>
      </c>
    </row>
    <row r="1793" spans="1:17" x14ac:dyDescent="0.3">
      <c r="A1793" t="s">
        <v>3764</v>
      </c>
      <c r="B1793" t="s">
        <v>3765</v>
      </c>
      <c r="C1793" t="s">
        <v>10309</v>
      </c>
      <c r="D1793" t="s">
        <v>1885</v>
      </c>
      <c r="E1793">
        <v>542.01225169600002</v>
      </c>
      <c r="F1793">
        <v>266.95999999999998</v>
      </c>
      <c r="G1793">
        <v>-9.5934678508296294</v>
      </c>
      <c r="H1793">
        <v>15.334969022848901</v>
      </c>
      <c r="I1793">
        <v>-20.072311558037001</v>
      </c>
      <c r="J1793">
        <v>3.8461789405458999</v>
      </c>
      <c r="K1793">
        <v>246.11450122588701</v>
      </c>
      <c r="L1793">
        <v>248.16102137672101</v>
      </c>
      <c r="M1793">
        <v>63.929621953196701</v>
      </c>
      <c r="N1793">
        <v>2.6899779332656601</v>
      </c>
      <c r="O1793">
        <v>19.493557087204</v>
      </c>
      <c r="P1793">
        <v>36.902564102564</v>
      </c>
      <c r="Q1793">
        <v>-3.3015105155793999E-2</v>
      </c>
    </row>
    <row r="1794" spans="1:17" x14ac:dyDescent="0.3">
      <c r="A1794" t="s">
        <v>3766</v>
      </c>
      <c r="B1794" t="s">
        <v>3767</v>
      </c>
      <c r="C1794" t="s">
        <v>10309</v>
      </c>
      <c r="D1794" t="s">
        <v>116</v>
      </c>
      <c r="E1794">
        <v>541.87369508999996</v>
      </c>
      <c r="F1794">
        <v>66.430000000000007</v>
      </c>
      <c r="G1794">
        <v>-33.4734646961004</v>
      </c>
      <c r="H1794">
        <v>1.9044415433530799</v>
      </c>
      <c r="I1794">
        <v>-30.175238128362999</v>
      </c>
      <c r="J1794">
        <v>1.62718526024619</v>
      </c>
      <c r="K1794">
        <v>66.972228718655401</v>
      </c>
      <c r="L1794">
        <v>73.631793949990396</v>
      </c>
      <c r="M1794">
        <v>65.968822400727305</v>
      </c>
      <c r="N1794">
        <v>0.29240047423511201</v>
      </c>
      <c r="O1794">
        <v>56.028902604244998</v>
      </c>
      <c r="P1794">
        <v>10.0563286944996</v>
      </c>
      <c r="Q1794">
        <v>5.3800191269066003E-2</v>
      </c>
    </row>
    <row r="1795" spans="1:17" x14ac:dyDescent="0.3">
      <c r="A1795" t="s">
        <v>3768</v>
      </c>
      <c r="B1795" t="s">
        <v>3769</v>
      </c>
      <c r="C1795" t="s">
        <v>10309</v>
      </c>
      <c r="D1795" t="s">
        <v>2212</v>
      </c>
      <c r="E1795">
        <v>540.59114999999997</v>
      </c>
      <c r="F1795">
        <v>125.05</v>
      </c>
      <c r="G1795">
        <v>-9.6360378440159504</v>
      </c>
      <c r="H1795">
        <v>-6.7076749003919902</v>
      </c>
      <c r="I1795">
        <v>-6.6318022833384598</v>
      </c>
      <c r="J1795">
        <v>8.9921447184501897</v>
      </c>
      <c r="K1795">
        <v>134.32500491463799</v>
      </c>
      <c r="L1795">
        <v>121.55327071873501</v>
      </c>
      <c r="M1795">
        <v>39.872020981458903</v>
      </c>
      <c r="N1795">
        <v>2.7122338354867801</v>
      </c>
      <c r="O1795">
        <v>48.580567772890802</v>
      </c>
      <c r="P1795">
        <v>50.120048019207601</v>
      </c>
      <c r="Q1795">
        <v>0.104544486671588</v>
      </c>
    </row>
    <row r="1796" spans="1:17" x14ac:dyDescent="0.3">
      <c r="A1796" t="s">
        <v>3770</v>
      </c>
      <c r="B1796" t="s">
        <v>3771</v>
      </c>
      <c r="C1796" t="s">
        <v>10309</v>
      </c>
      <c r="D1796" t="s">
        <v>193</v>
      </c>
      <c r="E1796">
        <v>540.39251056499995</v>
      </c>
      <c r="F1796">
        <v>4565.95</v>
      </c>
      <c r="G1796">
        <v>125.561971767231</v>
      </c>
      <c r="H1796">
        <v>45.9249877991451</v>
      </c>
      <c r="I1796">
        <v>21.2688944177454</v>
      </c>
      <c r="J1796">
        <v>6.7771745034799702</v>
      </c>
      <c r="K1796">
        <v>3540.6366002304298</v>
      </c>
      <c r="L1796">
        <v>2755.60615212124</v>
      </c>
      <c r="M1796">
        <v>78.531736374944501</v>
      </c>
      <c r="N1796">
        <v>1.41515664934095</v>
      </c>
      <c r="O1796">
        <v>3.3957883901488199</v>
      </c>
      <c r="P1796">
        <v>214.89310344827501</v>
      </c>
      <c r="Q1796">
        <v>0.120644261293546</v>
      </c>
    </row>
    <row r="1797" spans="1:17" x14ac:dyDescent="0.3">
      <c r="A1797" t="s">
        <v>3772</v>
      </c>
      <c r="B1797" t="s">
        <v>3773</v>
      </c>
      <c r="C1797" t="s">
        <v>10309</v>
      </c>
      <c r="D1797" t="s">
        <v>217</v>
      </c>
      <c r="E1797">
        <v>540.10799999999995</v>
      </c>
      <c r="F1797">
        <v>250.05</v>
      </c>
      <c r="G1797">
        <v>-3.3391279452935598</v>
      </c>
      <c r="H1797">
        <v>28.834875572390999</v>
      </c>
      <c r="I1797">
        <v>18.547928959662599</v>
      </c>
      <c r="J1797">
        <v>14.5325572574859</v>
      </c>
      <c r="K1797">
        <v>206.87451217265101</v>
      </c>
      <c r="L1797">
        <v>192.89973831413101</v>
      </c>
      <c r="M1797">
        <v>73.595750032499893</v>
      </c>
      <c r="N1797">
        <v>1.80279486472928</v>
      </c>
      <c r="O1797">
        <v>5.9788042391521499</v>
      </c>
      <c r="P1797">
        <v>57.264150943396203</v>
      </c>
      <c r="Q1797">
        <v>-3.1242350712316E-2</v>
      </c>
    </row>
    <row r="1798" spans="1:17" x14ac:dyDescent="0.3">
      <c r="A1798" t="s">
        <v>3774</v>
      </c>
      <c r="B1798" t="s">
        <v>3775</v>
      </c>
      <c r="C1798" t="s">
        <v>10309</v>
      </c>
      <c r="D1798" t="s">
        <v>412</v>
      </c>
      <c r="E1798">
        <v>538.44000000000005</v>
      </c>
      <c r="F1798">
        <v>769.2</v>
      </c>
      <c r="G1798">
        <v>120.28703151309099</v>
      </c>
      <c r="H1798">
        <v>12.984632791915701</v>
      </c>
      <c r="I1798">
        <v>16.187394021544399</v>
      </c>
      <c r="J1798">
        <v>-2.8995471157050101</v>
      </c>
      <c r="K1798">
        <v>678.49218273850704</v>
      </c>
      <c r="L1798">
        <v>549.46244260388698</v>
      </c>
      <c r="M1798">
        <v>83.787449376985194</v>
      </c>
      <c r="N1798">
        <v>0.77804690615850003</v>
      </c>
      <c r="O1798">
        <v>0.877535101404047</v>
      </c>
      <c r="P1798">
        <v>170.845070422535</v>
      </c>
      <c r="Q1798">
        <v>0.16558274194275599</v>
      </c>
    </row>
    <row r="1799" spans="1:17" x14ac:dyDescent="0.3">
      <c r="A1799" t="s">
        <v>3776</v>
      </c>
      <c r="B1799" t="s">
        <v>3777</v>
      </c>
      <c r="C1799" t="s">
        <v>10309</v>
      </c>
      <c r="D1799" t="s">
        <v>402</v>
      </c>
      <c r="E1799">
        <v>537.71735000000001</v>
      </c>
      <c r="F1799">
        <v>50.86</v>
      </c>
      <c r="G1799">
        <v>13.732020918631401</v>
      </c>
      <c r="H1799">
        <v>27.477247610771599</v>
      </c>
      <c r="I1799">
        <v>-50.398716482327103</v>
      </c>
      <c r="J1799">
        <v>9.1268248531303193</v>
      </c>
      <c r="K1799">
        <v>41.485070650893803</v>
      </c>
      <c r="L1799">
        <v>47.510139349064197</v>
      </c>
      <c r="M1799">
        <v>86.145242357630806</v>
      </c>
      <c r="N1799">
        <v>1.3087964130310701</v>
      </c>
      <c r="O1799">
        <v>71.057805741250405</v>
      </c>
      <c r="P1799">
        <v>58.9871834948421</v>
      </c>
      <c r="Q1799">
        <v>0.12915199960475801</v>
      </c>
    </row>
    <row r="1800" spans="1:17" x14ac:dyDescent="0.3">
      <c r="A1800" t="s">
        <v>3778</v>
      </c>
      <c r="B1800" t="s">
        <v>3779</v>
      </c>
      <c r="C1800" t="s">
        <v>10309</v>
      </c>
      <c r="D1800" t="s">
        <v>405</v>
      </c>
      <c r="E1800">
        <v>536.73620000000005</v>
      </c>
      <c r="F1800">
        <v>107.24</v>
      </c>
      <c r="G1800">
        <v>76.610616541715999</v>
      </c>
      <c r="H1800">
        <v>27.6683934756763</v>
      </c>
      <c r="I1800">
        <v>49.181697571813302</v>
      </c>
      <c r="J1800">
        <v>6.4532702833435103</v>
      </c>
      <c r="K1800">
        <v>84.885418818257307</v>
      </c>
      <c r="L1800">
        <v>67.450772727373803</v>
      </c>
      <c r="M1800">
        <v>89.548696698356693</v>
      </c>
      <c r="N1800">
        <v>0.38289511935305898</v>
      </c>
      <c r="O1800">
        <v>0</v>
      </c>
      <c r="P1800">
        <v>139.91051454138699</v>
      </c>
      <c r="Q1800">
        <v>9.4643324538149998E-2</v>
      </c>
    </row>
    <row r="1801" spans="1:17" x14ac:dyDescent="0.3">
      <c r="A1801" t="s">
        <v>3780</v>
      </c>
      <c r="B1801" t="s">
        <v>3781</v>
      </c>
      <c r="C1801" t="s">
        <v>10309</v>
      </c>
      <c r="D1801" t="s">
        <v>46</v>
      </c>
      <c r="E1801">
        <v>536.46730439999999</v>
      </c>
      <c r="F1801">
        <v>19.899999999999999</v>
      </c>
      <c r="G1801">
        <v>221.77146364599199</v>
      </c>
      <c r="H1801">
        <v>24.029167204871101</v>
      </c>
      <c r="I1801">
        <v>66.221945081047096</v>
      </c>
      <c r="J1801">
        <v>9.5506758113324306</v>
      </c>
      <c r="K1801">
        <v>13.7948184764376</v>
      </c>
      <c r="L1801">
        <v>11.099666475848601</v>
      </c>
      <c r="M1801">
        <v>81.286998813368896</v>
      </c>
      <c r="N1801">
        <v>1.7494129423570799</v>
      </c>
      <c r="O1801">
        <v>0</v>
      </c>
      <c r="P1801">
        <v>259.20577617328502</v>
      </c>
      <c r="Q1801">
        <v>0.126671971637249</v>
      </c>
    </row>
    <row r="1802" spans="1:17" x14ac:dyDescent="0.3">
      <c r="A1802" t="s">
        <v>3782</v>
      </c>
      <c r="B1802" t="s">
        <v>3783</v>
      </c>
      <c r="C1802" t="s">
        <v>10309</v>
      </c>
      <c r="D1802" t="s">
        <v>72</v>
      </c>
      <c r="E1802">
        <v>536.29368499999998</v>
      </c>
      <c r="F1802">
        <v>149.75</v>
      </c>
      <c r="G1802">
        <v>297.67207987700601</v>
      </c>
      <c r="H1802">
        <v>0.35502435571853103</v>
      </c>
      <c r="I1802">
        <v>238.79886880928601</v>
      </c>
      <c r="J1802">
        <v>2.1143107830780101</v>
      </c>
      <c r="K1802">
        <v>128.26388929325901</v>
      </c>
      <c r="L1802">
        <v>87.217565521020504</v>
      </c>
      <c r="M1802">
        <v>82.233756807376594</v>
      </c>
      <c r="N1802">
        <v>0.60621371321759299</v>
      </c>
      <c r="O1802">
        <v>0.43405676126877502</v>
      </c>
      <c r="P1802">
        <v>327.49072223808099</v>
      </c>
      <c r="Q1802">
        <v>0.139972830157749</v>
      </c>
    </row>
    <row r="1803" spans="1:17" x14ac:dyDescent="0.3">
      <c r="A1803" t="s">
        <v>3784</v>
      </c>
      <c r="B1803" t="s">
        <v>3785</v>
      </c>
      <c r="C1803" t="s">
        <v>10309</v>
      </c>
      <c r="D1803" t="s">
        <v>564</v>
      </c>
      <c r="E1803">
        <v>536.11719590999996</v>
      </c>
      <c r="F1803">
        <v>122.7</v>
      </c>
      <c r="G1803">
        <v>-23.492819137504799</v>
      </c>
      <c r="H1803">
        <v>-4.6445572720846799</v>
      </c>
      <c r="I1803">
        <v>-20.662755884978999</v>
      </c>
      <c r="J1803">
        <v>-2.0387823985339999</v>
      </c>
      <c r="K1803">
        <v>122.539313789407</v>
      </c>
      <c r="L1803">
        <v>123.41294908188</v>
      </c>
      <c r="M1803">
        <v>54.7282380284949</v>
      </c>
      <c r="N1803">
        <v>0.854827544704716</v>
      </c>
      <c r="O1803">
        <v>27.954360228198802</v>
      </c>
      <c r="P1803">
        <v>20.827178729689798</v>
      </c>
      <c r="Q1803">
        <v>-3.3304040602587001E-2</v>
      </c>
    </row>
    <row r="1804" spans="1:17" x14ac:dyDescent="0.3">
      <c r="A1804" t="s">
        <v>3786</v>
      </c>
      <c r="B1804" t="s">
        <v>3787</v>
      </c>
      <c r="C1804" t="s">
        <v>10309</v>
      </c>
      <c r="D1804" t="s">
        <v>304</v>
      </c>
      <c r="E1804">
        <v>535.63149999999996</v>
      </c>
      <c r="F1804">
        <v>670</v>
      </c>
      <c r="G1804">
        <v>65.317516077835606</v>
      </c>
      <c r="H1804">
        <v>7.8435062019702002</v>
      </c>
      <c r="I1804">
        <v>-8.8501641227985299</v>
      </c>
      <c r="J1804">
        <v>8.8686690110592306</v>
      </c>
      <c r="K1804">
        <v>628.90669368282897</v>
      </c>
      <c r="L1804">
        <v>568.99044349028202</v>
      </c>
      <c r="M1804">
        <v>64.097594598948007</v>
      </c>
      <c r="N1804">
        <v>1.7067988762865201</v>
      </c>
      <c r="O1804">
        <v>16.567164179104399</v>
      </c>
      <c r="P1804">
        <v>100</v>
      </c>
      <c r="Q1804">
        <v>0.201185716429339</v>
      </c>
    </row>
    <row r="1805" spans="1:17" x14ac:dyDescent="0.3">
      <c r="A1805" t="s">
        <v>3788</v>
      </c>
      <c r="B1805" t="s">
        <v>3789</v>
      </c>
      <c r="C1805" t="s">
        <v>10309</v>
      </c>
      <c r="D1805" t="s">
        <v>412</v>
      </c>
      <c r="E1805">
        <v>535.58906192999996</v>
      </c>
      <c r="F1805">
        <v>196.3</v>
      </c>
      <c r="G1805">
        <v>10.3956433532106</v>
      </c>
      <c r="H1805">
        <v>-1.8948433772800899</v>
      </c>
      <c r="I1805">
        <v>-2.59025485101765</v>
      </c>
      <c r="J1805">
        <v>1.16510236509205</v>
      </c>
      <c r="K1805">
        <v>187.139973641111</v>
      </c>
      <c r="L1805">
        <v>173.296891545882</v>
      </c>
      <c r="M1805">
        <v>64.980126104650694</v>
      </c>
      <c r="N1805">
        <v>0.35189627079218999</v>
      </c>
      <c r="O1805">
        <v>6.4696892511461899</v>
      </c>
      <c r="P1805">
        <v>43.599122165325497</v>
      </c>
      <c r="Q1805">
        <v>3.3157661293892998E-2</v>
      </c>
    </row>
    <row r="1806" spans="1:17" x14ac:dyDescent="0.3">
      <c r="A1806" t="s">
        <v>3790</v>
      </c>
      <c r="B1806" t="s">
        <v>3791</v>
      </c>
      <c r="C1806" t="s">
        <v>10309</v>
      </c>
      <c r="D1806" t="s">
        <v>21</v>
      </c>
      <c r="E1806">
        <v>533.54264645000001</v>
      </c>
      <c r="F1806">
        <v>363.5</v>
      </c>
      <c r="G1806">
        <v>-10.1084497050566</v>
      </c>
      <c r="H1806">
        <v>-8.9378729201939695</v>
      </c>
      <c r="I1806">
        <v>22.2488262335565</v>
      </c>
      <c r="J1806">
        <v>0.91856496897016904</v>
      </c>
      <c r="K1806">
        <v>368.68706234981698</v>
      </c>
      <c r="L1806">
        <v>323.63406380368502</v>
      </c>
      <c r="M1806">
        <v>43.287436115038403</v>
      </c>
      <c r="N1806">
        <v>0.72380556709596999</v>
      </c>
      <c r="O1806">
        <v>23.7138927097661</v>
      </c>
      <c r="P1806">
        <v>52.731092436974699</v>
      </c>
    </row>
    <row r="1807" spans="1:17" x14ac:dyDescent="0.3">
      <c r="A1807" t="s">
        <v>3792</v>
      </c>
      <c r="B1807" t="s">
        <v>3793</v>
      </c>
      <c r="C1807" t="s">
        <v>10309</v>
      </c>
      <c r="D1807" t="s">
        <v>294</v>
      </c>
      <c r="E1807">
        <v>531.64044088999901</v>
      </c>
      <c r="F1807">
        <v>360.1</v>
      </c>
      <c r="G1807">
        <v>52.095982544203999</v>
      </c>
      <c r="H1807">
        <v>9.2602199169142203</v>
      </c>
      <c r="I1807">
        <v>15.549808658910701</v>
      </c>
      <c r="J1807">
        <v>7.1860720746256801</v>
      </c>
      <c r="K1807">
        <v>305.67041975480703</v>
      </c>
      <c r="L1807">
        <v>266.923438367382</v>
      </c>
      <c r="M1807">
        <v>76.992317833788704</v>
      </c>
      <c r="N1807">
        <v>1.35879334547952</v>
      </c>
      <c r="O1807">
        <v>2.1521799500138798</v>
      </c>
      <c r="P1807">
        <v>97.153024911032006</v>
      </c>
      <c r="Q1807">
        <v>7.8637591142846006E-2</v>
      </c>
    </row>
    <row r="1808" spans="1:17" x14ac:dyDescent="0.3">
      <c r="A1808" t="s">
        <v>3794</v>
      </c>
      <c r="B1808" t="s">
        <v>3795</v>
      </c>
      <c r="C1808" t="s">
        <v>10309</v>
      </c>
      <c r="D1808" t="s">
        <v>193</v>
      </c>
      <c r="E1808">
        <v>528.49635649599998</v>
      </c>
      <c r="F1808">
        <v>135.63999999999999</v>
      </c>
      <c r="G1808">
        <v>2.31969178407835</v>
      </c>
      <c r="H1808">
        <v>7.6430893795758301</v>
      </c>
      <c r="I1808">
        <v>-20.248576073018199</v>
      </c>
      <c r="J1808">
        <v>-1.7971138659085899</v>
      </c>
      <c r="K1808">
        <v>131.84470505314201</v>
      </c>
      <c r="L1808">
        <v>122.33755119109701</v>
      </c>
      <c r="M1808">
        <v>49.051043625724702</v>
      </c>
      <c r="N1808">
        <v>0.50449850027535603</v>
      </c>
      <c r="O1808">
        <v>21.866705986434699</v>
      </c>
      <c r="P1808">
        <v>61.0926365795724</v>
      </c>
      <c r="Q1808">
        <v>8.2803472428134003E-2</v>
      </c>
    </row>
    <row r="1809" spans="1:17" x14ac:dyDescent="0.3">
      <c r="A1809" t="s">
        <v>3796</v>
      </c>
      <c r="B1809" t="s">
        <v>3797</v>
      </c>
      <c r="C1809" t="s">
        <v>10309</v>
      </c>
      <c r="D1809" t="s">
        <v>1748</v>
      </c>
      <c r="E1809">
        <v>526.12610400000005</v>
      </c>
      <c r="F1809">
        <v>387.45</v>
      </c>
      <c r="G1809">
        <v>-57.139970442110503</v>
      </c>
      <c r="H1809">
        <v>-4.8253219592155201</v>
      </c>
      <c r="I1809">
        <v>-39.172894838964297</v>
      </c>
      <c r="J1809">
        <v>1.98431219337628</v>
      </c>
      <c r="K1809">
        <v>403.289720466505</v>
      </c>
      <c r="L1809">
        <v>419.84961818754499</v>
      </c>
      <c r="M1809">
        <v>47.251899942946302</v>
      </c>
      <c r="N1809">
        <v>0.65766062602965403</v>
      </c>
      <c r="O1809">
        <v>49.180539424441797</v>
      </c>
      <c r="P1809">
        <v>23.332802801209599</v>
      </c>
    </row>
    <row r="1810" spans="1:17" x14ac:dyDescent="0.3">
      <c r="A1810" t="s">
        <v>3798</v>
      </c>
      <c r="B1810" t="s">
        <v>3799</v>
      </c>
      <c r="C1810" t="s">
        <v>10309</v>
      </c>
      <c r="D1810" t="s">
        <v>193</v>
      </c>
      <c r="E1810">
        <v>525.17519200000004</v>
      </c>
      <c r="F1810">
        <v>431.15</v>
      </c>
      <c r="G1810">
        <v>-24.027941833532399</v>
      </c>
      <c r="H1810">
        <v>-12.1718493552206</v>
      </c>
      <c r="I1810">
        <v>-25.0854917171057</v>
      </c>
      <c r="J1810">
        <v>-0.73936489454791299</v>
      </c>
      <c r="K1810">
        <v>470.95568804553102</v>
      </c>
      <c r="L1810">
        <v>468.40535828403102</v>
      </c>
      <c r="M1810">
        <v>45.034628165147701</v>
      </c>
      <c r="N1810">
        <v>0.28952178558648001</v>
      </c>
      <c r="O1810">
        <v>48.637365186130097</v>
      </c>
      <c r="P1810">
        <v>16.2129380053908</v>
      </c>
      <c r="Q1810">
        <v>0.151152716491818</v>
      </c>
    </row>
    <row r="1811" spans="1:17" x14ac:dyDescent="0.3">
      <c r="A1811" t="s">
        <v>3800</v>
      </c>
      <c r="B1811" t="s">
        <v>3801</v>
      </c>
      <c r="C1811" t="s">
        <v>10309</v>
      </c>
      <c r="D1811" t="s">
        <v>265</v>
      </c>
      <c r="E1811">
        <v>522.75060337499997</v>
      </c>
      <c r="F1811">
        <v>471.25</v>
      </c>
      <c r="G1811">
        <v>-47.432278724711402</v>
      </c>
      <c r="H1811">
        <v>-13.8297642073045</v>
      </c>
      <c r="I1811">
        <v>-42.5425953085118</v>
      </c>
      <c r="J1811">
        <v>-6.6327511044654202</v>
      </c>
      <c r="K1811">
        <v>500.754406419345</v>
      </c>
      <c r="L1811">
        <v>523.10889688789996</v>
      </c>
      <c r="M1811">
        <v>38.342835284764398</v>
      </c>
      <c r="N1811">
        <v>0.56979332273449901</v>
      </c>
      <c r="O1811">
        <v>81.591511936339501</v>
      </c>
      <c r="P1811">
        <v>23.380023563293602</v>
      </c>
      <c r="Q1811">
        <v>0.25311901549143401</v>
      </c>
    </row>
    <row r="1812" spans="1:17" x14ac:dyDescent="0.3">
      <c r="A1812" t="s">
        <v>3802</v>
      </c>
      <c r="B1812" t="s">
        <v>3803</v>
      </c>
      <c r="C1812" t="s">
        <v>10309</v>
      </c>
      <c r="D1812" t="s">
        <v>54</v>
      </c>
      <c r="E1812">
        <v>521.36042613199902</v>
      </c>
      <c r="F1812">
        <v>122.17</v>
      </c>
      <c r="G1812">
        <v>-38.202594367074298</v>
      </c>
      <c r="H1812">
        <v>-4.0131840823619296</v>
      </c>
      <c r="I1812">
        <v>-21.4412862042313</v>
      </c>
      <c r="J1812">
        <v>0.27940795284999698</v>
      </c>
      <c r="M1812">
        <v>72.053152315772095</v>
      </c>
      <c r="O1812">
        <v>9.6832282884505094</v>
      </c>
      <c r="P1812">
        <v>31.776507388631199</v>
      </c>
    </row>
    <row r="1813" spans="1:17" x14ac:dyDescent="0.3">
      <c r="A1813" t="s">
        <v>3804</v>
      </c>
      <c r="B1813" t="s">
        <v>3805</v>
      </c>
      <c r="C1813" t="s">
        <v>10309</v>
      </c>
      <c r="D1813" t="s">
        <v>133</v>
      </c>
      <c r="E1813">
        <v>521.35129874999996</v>
      </c>
      <c r="F1813">
        <v>336.75</v>
      </c>
      <c r="G1813">
        <v>1.4679073465272801</v>
      </c>
      <c r="H1813">
        <v>2.21540202268493</v>
      </c>
      <c r="I1813">
        <v>76.0749320191225</v>
      </c>
      <c r="J1813">
        <v>-5.3845715314648999</v>
      </c>
      <c r="K1813">
        <v>328.93370403194399</v>
      </c>
      <c r="L1813">
        <v>263.101044287371</v>
      </c>
      <c r="M1813">
        <v>44.751757151003297</v>
      </c>
      <c r="N1813">
        <v>0.46799106334158502</v>
      </c>
      <c r="O1813">
        <v>18.990348923533698</v>
      </c>
      <c r="P1813">
        <v>156.08365019011401</v>
      </c>
    </row>
    <row r="1814" spans="1:17" x14ac:dyDescent="0.3">
      <c r="A1814" t="s">
        <v>3806</v>
      </c>
      <c r="B1814" t="s">
        <v>3807</v>
      </c>
      <c r="C1814" t="s">
        <v>10309</v>
      </c>
      <c r="D1814" t="s">
        <v>21</v>
      </c>
      <c r="E1814">
        <v>520.91</v>
      </c>
      <c r="F1814">
        <v>400.7</v>
      </c>
      <c r="G1814">
        <v>132.07678247552599</v>
      </c>
      <c r="H1814">
        <v>6.1189917662746804</v>
      </c>
      <c r="I1814">
        <v>63.891219566395797</v>
      </c>
      <c r="J1814">
        <v>-5.6920765620771396</v>
      </c>
      <c r="K1814">
        <v>355.88536376850902</v>
      </c>
      <c r="L1814">
        <v>258.26267420230801</v>
      </c>
      <c r="M1814">
        <v>44.923004144817</v>
      </c>
      <c r="N1814">
        <v>0.31475060559892198</v>
      </c>
      <c r="O1814">
        <v>14.225106064387299</v>
      </c>
      <c r="Q1814">
        <v>0.181684033733085</v>
      </c>
    </row>
    <row r="1815" spans="1:17" x14ac:dyDescent="0.3">
      <c r="A1815" t="s">
        <v>3808</v>
      </c>
      <c r="B1815" t="s">
        <v>3809</v>
      </c>
      <c r="C1815" t="s">
        <v>10309</v>
      </c>
      <c r="D1815" t="s">
        <v>628</v>
      </c>
      <c r="E1815">
        <v>519.79200000000003</v>
      </c>
      <c r="F1815">
        <v>735</v>
      </c>
      <c r="G1815">
        <v>139.41212686969399</v>
      </c>
      <c r="H1815">
        <v>-6.4769056696227496</v>
      </c>
      <c r="I1815">
        <v>156.17343503253699</v>
      </c>
      <c r="J1815">
        <v>-4.0429043538329097</v>
      </c>
      <c r="K1815">
        <v>693.76417549737801</v>
      </c>
      <c r="M1815">
        <v>46.275673602493299</v>
      </c>
      <c r="N1815">
        <v>0.15366386030558099</v>
      </c>
      <c r="O1815">
        <v>13.605442176870699</v>
      </c>
      <c r="P1815">
        <v>182.692307692307</v>
      </c>
    </row>
    <row r="1816" spans="1:17" x14ac:dyDescent="0.3">
      <c r="A1816" t="s">
        <v>3810</v>
      </c>
      <c r="B1816" t="s">
        <v>3811</v>
      </c>
      <c r="C1816" t="s">
        <v>10309</v>
      </c>
      <c r="D1816" t="s">
        <v>51</v>
      </c>
      <c r="E1816">
        <v>517.73851200000001</v>
      </c>
      <c r="F1816">
        <v>407.2</v>
      </c>
      <c r="G1816">
        <v>-70.804149607451805</v>
      </c>
      <c r="H1816">
        <v>-10.6988623866224</v>
      </c>
      <c r="I1816">
        <v>-31.723068743323399</v>
      </c>
      <c r="J1816">
        <v>1.2438340575181701</v>
      </c>
      <c r="K1816">
        <v>438.56315719315199</v>
      </c>
      <c r="L1816">
        <v>508.52877708590802</v>
      </c>
      <c r="M1816">
        <v>46.564898535535697</v>
      </c>
      <c r="N1816">
        <v>0.68249265559441197</v>
      </c>
      <c r="O1816">
        <v>86.5667976424361</v>
      </c>
      <c r="P1816">
        <v>14.5590097060064</v>
      </c>
      <c r="Q1816">
        <v>-3.0194135483033999E-2</v>
      </c>
    </row>
    <row r="1817" spans="1:17" x14ac:dyDescent="0.3">
      <c r="A1817" t="s">
        <v>3812</v>
      </c>
      <c r="B1817" t="s">
        <v>3813</v>
      </c>
      <c r="C1817" t="s">
        <v>10309</v>
      </c>
      <c r="D1817" t="s">
        <v>628</v>
      </c>
      <c r="E1817">
        <v>517.27674509999997</v>
      </c>
      <c r="F1817">
        <v>286.60000000000002</v>
      </c>
      <c r="G1817">
        <v>92.524259112935795</v>
      </c>
      <c r="H1817">
        <v>22.856844548054099</v>
      </c>
      <c r="I1817">
        <v>32.8322051247508</v>
      </c>
      <c r="J1817">
        <v>-1.68223271151242</v>
      </c>
      <c r="K1817">
        <v>251.97722451025501</v>
      </c>
      <c r="L1817">
        <v>196.402426752145</v>
      </c>
      <c r="M1817">
        <v>43.568266775426203</v>
      </c>
      <c r="N1817">
        <v>1.0245602177250299</v>
      </c>
      <c r="O1817">
        <v>9.8918353105373207</v>
      </c>
      <c r="P1817">
        <v>147.068965517241</v>
      </c>
    </row>
    <row r="1818" spans="1:17" x14ac:dyDescent="0.3">
      <c r="A1818" t="s">
        <v>3814</v>
      </c>
      <c r="B1818" t="s">
        <v>3815</v>
      </c>
      <c r="C1818" t="s">
        <v>10309</v>
      </c>
      <c r="D1818" t="s">
        <v>127</v>
      </c>
      <c r="E1818">
        <v>516.02760000000001</v>
      </c>
      <c r="F1818">
        <v>298.8</v>
      </c>
      <c r="G1818">
        <v>51.877921944184898</v>
      </c>
      <c r="H1818">
        <v>16.4959725160213</v>
      </c>
      <c r="I1818">
        <v>0.68457672677744696</v>
      </c>
      <c r="J1818">
        <v>5.3486841199979303</v>
      </c>
      <c r="K1818">
        <v>258.03238839033401</v>
      </c>
      <c r="L1818">
        <v>229.781490610464</v>
      </c>
      <c r="M1818">
        <v>77.453731679145207</v>
      </c>
      <c r="N1818">
        <v>1.34160875522028</v>
      </c>
      <c r="O1818">
        <v>1.07095046854082</v>
      </c>
      <c r="P1818">
        <v>117.78425655976601</v>
      </c>
      <c r="Q1818">
        <v>0.13167964645314101</v>
      </c>
    </row>
    <row r="1819" spans="1:17" x14ac:dyDescent="0.3">
      <c r="A1819" t="s">
        <v>3816</v>
      </c>
      <c r="B1819" t="s">
        <v>3817</v>
      </c>
      <c r="C1819" t="s">
        <v>10309</v>
      </c>
      <c r="D1819" t="s">
        <v>532</v>
      </c>
      <c r="E1819">
        <v>515.95606999999995</v>
      </c>
      <c r="F1819">
        <v>212.45</v>
      </c>
      <c r="G1819">
        <v>-9.2796352688764792</v>
      </c>
      <c r="H1819">
        <v>13.854894313340001</v>
      </c>
      <c r="I1819">
        <v>7.4816728939664898</v>
      </c>
      <c r="J1819">
        <v>13.1941162724639</v>
      </c>
      <c r="K1819">
        <v>187.23607995284101</v>
      </c>
      <c r="M1819">
        <v>69.928658580291</v>
      </c>
      <c r="N1819">
        <v>0.99935608499677997</v>
      </c>
      <c r="O1819">
        <v>56.130854318663197</v>
      </c>
      <c r="P1819">
        <v>43.015819589363801</v>
      </c>
    </row>
    <row r="1820" spans="1:17" x14ac:dyDescent="0.3">
      <c r="A1820" t="s">
        <v>3818</v>
      </c>
      <c r="B1820" t="s">
        <v>3819</v>
      </c>
      <c r="C1820" t="s">
        <v>10309</v>
      </c>
      <c r="D1820" t="s">
        <v>222</v>
      </c>
      <c r="E1820">
        <v>514.94235000000003</v>
      </c>
      <c r="F1820">
        <v>862.55</v>
      </c>
      <c r="G1820">
        <v>450.04690385741202</v>
      </c>
      <c r="H1820">
        <v>2.5722449794277402</v>
      </c>
      <c r="I1820">
        <v>152.342665801767</v>
      </c>
      <c r="J1820">
        <v>-6.9546798490640196</v>
      </c>
      <c r="K1820">
        <v>809.540546778205</v>
      </c>
      <c r="L1820">
        <v>537.87818767700503</v>
      </c>
      <c r="M1820">
        <v>57.262158189049501</v>
      </c>
      <c r="N1820">
        <v>0.40806794055201701</v>
      </c>
      <c r="O1820">
        <v>27.198423279809798</v>
      </c>
      <c r="P1820">
        <v>559.69407265774305</v>
      </c>
    </row>
    <row r="1821" spans="1:17" x14ac:dyDescent="0.3">
      <c r="A1821" t="s">
        <v>3820</v>
      </c>
      <c r="B1821" t="s">
        <v>3821</v>
      </c>
      <c r="C1821" t="s">
        <v>10309</v>
      </c>
      <c r="D1821" t="s">
        <v>51</v>
      </c>
      <c r="E1821">
        <v>514.286049456</v>
      </c>
      <c r="F1821">
        <v>67.11</v>
      </c>
      <c r="G1821">
        <v>79.442349219841603</v>
      </c>
      <c r="H1821">
        <v>-13.5281877209048</v>
      </c>
      <c r="I1821">
        <v>0.476754788403008</v>
      </c>
      <c r="J1821">
        <v>-1.62040137483399</v>
      </c>
      <c r="K1821">
        <v>60.296492639938599</v>
      </c>
      <c r="L1821">
        <v>50.795718936650701</v>
      </c>
      <c r="M1821">
        <v>63.846755464976503</v>
      </c>
      <c r="N1821">
        <v>0.60230890000225001</v>
      </c>
      <c r="O1821">
        <v>15.7800625838176</v>
      </c>
      <c r="P1821">
        <v>120.032786885245</v>
      </c>
      <c r="Q1821">
        <v>6.3666052906826004E-2</v>
      </c>
    </row>
    <row r="1822" spans="1:17" x14ac:dyDescent="0.3">
      <c r="A1822" t="s">
        <v>3822</v>
      </c>
      <c r="B1822" t="s">
        <v>3823</v>
      </c>
      <c r="C1822" t="s">
        <v>10309</v>
      </c>
      <c r="D1822" t="s">
        <v>3824</v>
      </c>
      <c r="E1822">
        <v>512.29220093599997</v>
      </c>
      <c r="F1822">
        <v>108.67</v>
      </c>
      <c r="G1822">
        <v>-56.934671871470698</v>
      </c>
      <c r="H1822">
        <v>15.869984200631601</v>
      </c>
      <c r="I1822">
        <v>-33.299536033094398</v>
      </c>
      <c r="J1822">
        <v>15.855546900141301</v>
      </c>
      <c r="K1822">
        <v>92.520620912858107</v>
      </c>
      <c r="L1822">
        <v>112.291788275325</v>
      </c>
      <c r="M1822">
        <v>87.844543123402303</v>
      </c>
      <c r="N1822">
        <v>5.5789127312369402</v>
      </c>
      <c r="O1822">
        <v>62.878439311677496</v>
      </c>
      <c r="P1822">
        <v>35.837499999999999</v>
      </c>
      <c r="Q1822">
        <v>-1.9104593891620999E-2</v>
      </c>
    </row>
    <row r="1823" spans="1:17" x14ac:dyDescent="0.3">
      <c r="A1823" t="s">
        <v>3825</v>
      </c>
      <c r="B1823" t="s">
        <v>3826</v>
      </c>
      <c r="C1823" t="s">
        <v>10309</v>
      </c>
      <c r="D1823" t="s">
        <v>51</v>
      </c>
      <c r="E1823">
        <v>511.92073349999998</v>
      </c>
      <c r="F1823">
        <v>1159.95</v>
      </c>
      <c r="G1823">
        <v>34.271045006303602</v>
      </c>
      <c r="H1823">
        <v>22.998539788873501</v>
      </c>
      <c r="I1823">
        <v>36.797326353411798</v>
      </c>
      <c r="J1823">
        <v>9.9320196583251299</v>
      </c>
      <c r="K1823">
        <v>912.30738406979401</v>
      </c>
      <c r="L1823">
        <v>811.39366730745303</v>
      </c>
      <c r="M1823">
        <v>87.472312092636699</v>
      </c>
      <c r="N1823">
        <v>1.13564473996675</v>
      </c>
      <c r="O1823">
        <v>1.03883788094314</v>
      </c>
      <c r="P1823">
        <v>97.640143124893498</v>
      </c>
      <c r="Q1823">
        <v>8.6620125433347003E-2</v>
      </c>
    </row>
    <row r="1824" spans="1:17" x14ac:dyDescent="0.3">
      <c r="A1824" t="s">
        <v>3827</v>
      </c>
      <c r="B1824" t="s">
        <v>3828</v>
      </c>
      <c r="C1824" t="s">
        <v>10309</v>
      </c>
      <c r="D1824" t="s">
        <v>113</v>
      </c>
      <c r="E1824">
        <v>511.37403499999999</v>
      </c>
      <c r="F1824">
        <v>1664.9</v>
      </c>
      <c r="G1824">
        <v>15.213806787407</v>
      </c>
      <c r="H1824">
        <v>-13.6197338788016</v>
      </c>
      <c r="I1824">
        <v>6.2817812773610804</v>
      </c>
      <c r="J1824">
        <v>-1.4911805495930801</v>
      </c>
      <c r="K1824">
        <v>1704.73819530168</v>
      </c>
      <c r="L1824">
        <v>1528.22868981121</v>
      </c>
      <c r="M1824">
        <v>46.664301915736999</v>
      </c>
      <c r="N1824">
        <v>0.66633507019060301</v>
      </c>
      <c r="O1824">
        <v>29.0768214307165</v>
      </c>
      <c r="P1824">
        <v>69.887755102040799</v>
      </c>
      <c r="Q1824">
        <v>9.5757664824641001E-2</v>
      </c>
    </row>
    <row r="1825" spans="1:17" x14ac:dyDescent="0.3">
      <c r="A1825" t="s">
        <v>3829</v>
      </c>
      <c r="B1825" t="s">
        <v>3830</v>
      </c>
      <c r="C1825" t="s">
        <v>10309</v>
      </c>
      <c r="D1825" t="s">
        <v>3831</v>
      </c>
      <c r="E1825">
        <v>511.08133004499899</v>
      </c>
      <c r="F1825">
        <v>78.650000000000006</v>
      </c>
      <c r="G1825">
        <v>-86.404147456501505</v>
      </c>
      <c r="H1825">
        <v>28.0464234602637</v>
      </c>
      <c r="I1825">
        <v>-8.3163567045578102</v>
      </c>
      <c r="J1825">
        <v>-1.3603251276905199</v>
      </c>
      <c r="K1825">
        <v>67.089057198284806</v>
      </c>
      <c r="L1825">
        <v>77.110953116128599</v>
      </c>
      <c r="M1825">
        <v>68.826677867947495</v>
      </c>
      <c r="N1825">
        <v>1.2887952386233399</v>
      </c>
      <c r="O1825">
        <v>136.83561504722201</v>
      </c>
      <c r="P1825">
        <v>55.927835051546403</v>
      </c>
      <c r="Q1825">
        <v>-0.12722777133346599</v>
      </c>
    </row>
    <row r="1826" spans="1:17" x14ac:dyDescent="0.3">
      <c r="A1826" t="s">
        <v>3832</v>
      </c>
      <c r="B1826" t="s">
        <v>3833</v>
      </c>
      <c r="C1826" t="s">
        <v>10309</v>
      </c>
      <c r="D1826" t="s">
        <v>1203</v>
      </c>
      <c r="E1826">
        <v>511.02108915999997</v>
      </c>
      <c r="F1826">
        <v>132.4</v>
      </c>
      <c r="G1826">
        <v>-6.6558516634006297</v>
      </c>
      <c r="H1826">
        <v>2.7159167584937598</v>
      </c>
      <c r="I1826">
        <v>-25.258925710168398</v>
      </c>
      <c r="J1826">
        <v>4.2568244905092998</v>
      </c>
      <c r="K1826">
        <v>130.54219518352701</v>
      </c>
      <c r="L1826">
        <v>126.596263611319</v>
      </c>
      <c r="M1826">
        <v>58.001268941737202</v>
      </c>
      <c r="N1826">
        <v>0.537604591958869</v>
      </c>
      <c r="O1826">
        <v>31.3066465256797</v>
      </c>
      <c r="P1826">
        <v>34.279918864097297</v>
      </c>
      <c r="Q1826">
        <v>2.9810935105823999E-2</v>
      </c>
    </row>
    <row r="1827" spans="1:17" x14ac:dyDescent="0.3">
      <c r="A1827" t="s">
        <v>3834</v>
      </c>
      <c r="B1827" t="s">
        <v>3835</v>
      </c>
      <c r="C1827" t="s">
        <v>10309</v>
      </c>
      <c r="D1827" t="s">
        <v>222</v>
      </c>
      <c r="E1827">
        <v>509.78949999999998</v>
      </c>
      <c r="F1827">
        <v>157.1</v>
      </c>
      <c r="G1827">
        <v>71.205030063748893</v>
      </c>
      <c r="H1827">
        <v>6.16506433012428</v>
      </c>
      <c r="I1827">
        <v>5.8227263390361701</v>
      </c>
      <c r="J1827">
        <v>7.3000995210012203</v>
      </c>
      <c r="K1827">
        <v>148.69790846162499</v>
      </c>
      <c r="L1827">
        <v>128.409680778677</v>
      </c>
      <c r="M1827">
        <v>47.380353777728303</v>
      </c>
      <c r="N1827">
        <v>1.6150756712427901</v>
      </c>
      <c r="O1827">
        <v>18.096753660089099</v>
      </c>
      <c r="P1827">
        <v>116.540317022742</v>
      </c>
      <c r="Q1827">
        <v>7.9301579958200002E-2</v>
      </c>
    </row>
    <row r="1828" spans="1:17" x14ac:dyDescent="0.3">
      <c r="A1828" t="s">
        <v>3836</v>
      </c>
      <c r="B1828" t="s">
        <v>3837</v>
      </c>
      <c r="C1828" t="s">
        <v>10309</v>
      </c>
      <c r="D1828" t="s">
        <v>151</v>
      </c>
      <c r="E1828">
        <v>509.711457521</v>
      </c>
      <c r="F1828">
        <v>44.87</v>
      </c>
      <c r="G1828">
        <v>-65.534974739298505</v>
      </c>
      <c r="H1828">
        <v>6.7655480791600997</v>
      </c>
      <c r="I1828">
        <v>-21.6724054813278</v>
      </c>
      <c r="J1828">
        <v>12.922852156562101</v>
      </c>
      <c r="K1828">
        <v>41.552340113196102</v>
      </c>
      <c r="L1828">
        <v>48.207930611962198</v>
      </c>
      <c r="M1828">
        <v>86.460582040398805</v>
      </c>
      <c r="N1828">
        <v>1.7603044786572</v>
      </c>
      <c r="O1828">
        <v>55.671941163360799</v>
      </c>
      <c r="P1828">
        <v>19.589552238805901</v>
      </c>
      <c r="Q1828">
        <v>-6.0856519273268003E-2</v>
      </c>
    </row>
    <row r="1829" spans="1:17" x14ac:dyDescent="0.3">
      <c r="A1829" t="s">
        <v>3838</v>
      </c>
      <c r="B1829" t="s">
        <v>3839</v>
      </c>
      <c r="C1829" t="s">
        <v>10309</v>
      </c>
      <c r="D1829" t="s">
        <v>246</v>
      </c>
      <c r="E1829">
        <v>509.50698734999997</v>
      </c>
      <c r="F1829">
        <v>225.97</v>
      </c>
      <c r="G1829">
        <v>87.460203792771097</v>
      </c>
      <c r="H1829">
        <v>18.210965145008601</v>
      </c>
      <c r="I1829">
        <v>-18.706603509296698</v>
      </c>
      <c r="J1829">
        <v>-6.13911252898962</v>
      </c>
      <c r="K1829">
        <v>206.347247161388</v>
      </c>
      <c r="L1829">
        <v>184.35472395333099</v>
      </c>
      <c r="M1829">
        <v>48.641110833719502</v>
      </c>
      <c r="N1829">
        <v>1.4713350405008201</v>
      </c>
      <c r="O1829">
        <v>23.9102535734831</v>
      </c>
      <c r="P1829">
        <v>124.62226640159</v>
      </c>
      <c r="Q1829">
        <v>0.115146539539662</v>
      </c>
    </row>
    <row r="1830" spans="1:17" x14ac:dyDescent="0.3">
      <c r="A1830" t="s">
        <v>3840</v>
      </c>
      <c r="B1830" t="s">
        <v>3841</v>
      </c>
      <c r="C1830" t="s">
        <v>10309</v>
      </c>
      <c r="D1830" t="s">
        <v>412</v>
      </c>
      <c r="E1830">
        <v>509.26800673299999</v>
      </c>
      <c r="F1830">
        <v>26.77</v>
      </c>
      <c r="G1830">
        <v>-31.544046178989799</v>
      </c>
      <c r="H1830">
        <v>-1.26199862544741</v>
      </c>
      <c r="I1830">
        <v>-14.129026733339201</v>
      </c>
      <c r="J1830">
        <v>1.32118221990148</v>
      </c>
      <c r="K1830">
        <v>25.6576887623965</v>
      </c>
      <c r="L1830">
        <v>25.585714832562601</v>
      </c>
      <c r="M1830">
        <v>63.427225833847601</v>
      </c>
      <c r="N1830">
        <v>0.87061518124536896</v>
      </c>
      <c r="O1830">
        <v>36.197235711617402</v>
      </c>
      <c r="P1830">
        <v>19.8835647111509</v>
      </c>
      <c r="Q1830">
        <v>5.4060070633358E-2</v>
      </c>
    </row>
    <row r="1831" spans="1:17" x14ac:dyDescent="0.3">
      <c r="A1831" t="s">
        <v>3842</v>
      </c>
      <c r="B1831" t="s">
        <v>3843</v>
      </c>
      <c r="C1831" t="s">
        <v>10309</v>
      </c>
      <c r="D1831" t="s">
        <v>628</v>
      </c>
      <c r="E1831">
        <v>509.13378533199898</v>
      </c>
      <c r="F1831">
        <v>148.72999999999999</v>
      </c>
      <c r="G1831">
        <v>-31.7441286782527</v>
      </c>
      <c r="H1831">
        <v>-13.7650552852533</v>
      </c>
      <c r="I1831">
        <v>-19.013704732534901</v>
      </c>
      <c r="J1831">
        <v>2.2018807942688801</v>
      </c>
      <c r="K1831">
        <v>154.739420285466</v>
      </c>
      <c r="L1831">
        <v>152.36155321691899</v>
      </c>
      <c r="M1831">
        <v>43.596338464752598</v>
      </c>
      <c r="N1831">
        <v>0.69388186813228103</v>
      </c>
      <c r="O1831">
        <v>22.766086196463402</v>
      </c>
      <c r="P1831">
        <v>11.7850432168357</v>
      </c>
      <c r="Q1831">
        <v>5.3388144312655997E-2</v>
      </c>
    </row>
    <row r="1832" spans="1:17" x14ac:dyDescent="0.3">
      <c r="A1832" t="s">
        <v>3844</v>
      </c>
      <c r="B1832" t="s">
        <v>3845</v>
      </c>
      <c r="C1832" t="s">
        <v>10309</v>
      </c>
      <c r="D1832" t="s">
        <v>253</v>
      </c>
      <c r="E1832">
        <v>508.55489999999998</v>
      </c>
      <c r="F1832">
        <v>1269.8</v>
      </c>
      <c r="G1832">
        <v>7.3161921332280704</v>
      </c>
      <c r="H1832">
        <v>-12.904797350069</v>
      </c>
      <c r="I1832">
        <v>-24.365569163657799</v>
      </c>
      <c r="J1832">
        <v>-0.16055891253838001</v>
      </c>
      <c r="K1832">
        <v>1366.5476156168099</v>
      </c>
      <c r="L1832">
        <v>1323.4926440685299</v>
      </c>
      <c r="M1832">
        <v>35.718563019883703</v>
      </c>
      <c r="N1832">
        <v>0.45810393354843099</v>
      </c>
      <c r="O1832">
        <v>30.804063632068001</v>
      </c>
      <c r="P1832">
        <v>39.538461538461497</v>
      </c>
      <c r="Q1832">
        <v>7.7133011375138005E-2</v>
      </c>
    </row>
    <row r="1833" spans="1:17" x14ac:dyDescent="0.3">
      <c r="A1833" t="s">
        <v>3846</v>
      </c>
      <c r="B1833" t="s">
        <v>3847</v>
      </c>
      <c r="C1833" t="s">
        <v>10309</v>
      </c>
      <c r="D1833" t="s">
        <v>21</v>
      </c>
      <c r="E1833">
        <v>508.26498240000001</v>
      </c>
      <c r="F1833">
        <v>255.35</v>
      </c>
      <c r="G1833">
        <v>117.733466218663</v>
      </c>
      <c r="H1833">
        <v>-10.8841140378006</v>
      </c>
      <c r="I1833">
        <v>79.369191800260694</v>
      </c>
      <c r="J1833">
        <v>-4.08891463126586</v>
      </c>
      <c r="K1833">
        <v>245.20019793420201</v>
      </c>
      <c r="L1833">
        <v>184.16087534222001</v>
      </c>
      <c r="M1833">
        <v>46.252257602947999</v>
      </c>
      <c r="N1833">
        <v>0.83580102744447105</v>
      </c>
      <c r="O1833">
        <v>12.046211082827501</v>
      </c>
      <c r="P1833">
        <v>171.64893617021201</v>
      </c>
      <c r="Q1833">
        <v>5.7620311244903001E-2</v>
      </c>
    </row>
    <row r="1834" spans="1:17" x14ac:dyDescent="0.3">
      <c r="A1834" t="s">
        <v>3848</v>
      </c>
      <c r="B1834" t="s">
        <v>3849</v>
      </c>
      <c r="C1834" t="s">
        <v>10309</v>
      </c>
      <c r="D1834" t="s">
        <v>54</v>
      </c>
      <c r="E1834">
        <v>505.71</v>
      </c>
      <c r="F1834">
        <v>364.85</v>
      </c>
      <c r="G1834">
        <v>25.967010926713101</v>
      </c>
      <c r="H1834">
        <v>-8.2776494550993593</v>
      </c>
      <c r="I1834">
        <v>17.362683674868901</v>
      </c>
      <c r="J1834">
        <v>-4.94142361394512</v>
      </c>
      <c r="K1834">
        <v>360.56616390880799</v>
      </c>
      <c r="L1834">
        <v>306.25007078173201</v>
      </c>
      <c r="M1834">
        <v>42.972954085151002</v>
      </c>
      <c r="N1834">
        <v>0.340422018413925</v>
      </c>
      <c r="O1834">
        <v>13.649444977387899</v>
      </c>
      <c r="P1834">
        <v>58.630434782608603</v>
      </c>
    </row>
    <row r="1835" spans="1:17" x14ac:dyDescent="0.3">
      <c r="A1835" t="s">
        <v>3850</v>
      </c>
      <c r="B1835" t="s">
        <v>3851</v>
      </c>
      <c r="C1835" t="s">
        <v>10309</v>
      </c>
      <c r="D1835" t="s">
        <v>127</v>
      </c>
      <c r="E1835">
        <v>505.66572000000002</v>
      </c>
      <c r="F1835">
        <v>18.989999999999998</v>
      </c>
      <c r="G1835">
        <v>172.40947434980001</v>
      </c>
      <c r="H1835">
        <v>-3.9301812942538699</v>
      </c>
      <c r="I1835">
        <v>-4.8522059931038797</v>
      </c>
      <c r="J1835">
        <v>-2.7246744329239201</v>
      </c>
      <c r="K1835">
        <v>19.534939219552701</v>
      </c>
      <c r="L1835">
        <v>16.6411383743229</v>
      </c>
      <c r="M1835">
        <v>42.654127022849103</v>
      </c>
      <c r="N1835">
        <v>1.03616820274427</v>
      </c>
      <c r="O1835">
        <v>29.015271195365901</v>
      </c>
      <c r="P1835">
        <v>220.95774647887299</v>
      </c>
      <c r="Q1835">
        <v>0.14708306046030101</v>
      </c>
    </row>
    <row r="1836" spans="1:17" x14ac:dyDescent="0.3">
      <c r="A1836" t="s">
        <v>3852</v>
      </c>
      <c r="B1836" t="s">
        <v>3853</v>
      </c>
      <c r="C1836" t="s">
        <v>10309</v>
      </c>
      <c r="D1836" t="s">
        <v>72</v>
      </c>
      <c r="E1836">
        <v>505.608774189999</v>
      </c>
      <c r="F1836">
        <v>709.15</v>
      </c>
      <c r="G1836">
        <v>35.870609975373497</v>
      </c>
      <c r="H1836">
        <v>-8.8667006883576107</v>
      </c>
      <c r="I1836">
        <v>7.1375810560052004</v>
      </c>
      <c r="J1836">
        <v>2.0314991262256399</v>
      </c>
      <c r="K1836">
        <v>624.88213910740706</v>
      </c>
      <c r="L1836">
        <v>560.203576955166</v>
      </c>
      <c r="M1836">
        <v>84.184094189434504</v>
      </c>
      <c r="N1836">
        <v>2.5937461951408398</v>
      </c>
      <c r="O1836">
        <v>7.31157018966368</v>
      </c>
      <c r="P1836">
        <v>91.636265369544603</v>
      </c>
      <c r="Q1836">
        <v>6.3272199650444005E-2</v>
      </c>
    </row>
    <row r="1837" spans="1:17" x14ac:dyDescent="0.3">
      <c r="A1837" t="s">
        <v>3854</v>
      </c>
      <c r="B1837" t="s">
        <v>3855</v>
      </c>
      <c r="C1837" t="s">
        <v>10309</v>
      </c>
      <c r="D1837" t="s">
        <v>654</v>
      </c>
      <c r="E1837">
        <v>504.59616899999997</v>
      </c>
      <c r="F1837">
        <v>661.5</v>
      </c>
      <c r="G1837">
        <v>100.268314160664</v>
      </c>
      <c r="H1837">
        <v>-4.2863921015581603</v>
      </c>
      <c r="I1837">
        <v>36.569447072973503</v>
      </c>
      <c r="J1837">
        <v>-6.0101673084039096</v>
      </c>
      <c r="K1837">
        <v>654.31869412682397</v>
      </c>
      <c r="L1837">
        <v>502.45415162541599</v>
      </c>
      <c r="M1837">
        <v>34.3936965120228</v>
      </c>
      <c r="N1837">
        <v>0.77622663533553105</v>
      </c>
      <c r="O1837">
        <v>10.687830687830701</v>
      </c>
      <c r="P1837">
        <v>181.54926580123399</v>
      </c>
      <c r="Q1837">
        <v>0.177071223768825</v>
      </c>
    </row>
    <row r="1838" spans="1:17" x14ac:dyDescent="0.3">
      <c r="A1838" t="s">
        <v>3856</v>
      </c>
      <c r="B1838" t="s">
        <v>3857</v>
      </c>
      <c r="C1838" t="s">
        <v>10309</v>
      </c>
      <c r="D1838" t="s">
        <v>46</v>
      </c>
      <c r="E1838">
        <v>504.16054491</v>
      </c>
      <c r="F1838">
        <v>38.450000000000003</v>
      </c>
      <c r="G1838">
        <v>91.795190491950805</v>
      </c>
      <c r="H1838">
        <v>38.304124509637496</v>
      </c>
      <c r="I1838">
        <v>-31.335761403332999</v>
      </c>
      <c r="J1838">
        <v>6.39563925250427</v>
      </c>
      <c r="K1838">
        <v>29.526856940587798</v>
      </c>
      <c r="L1838">
        <v>28.1499399589405</v>
      </c>
      <c r="M1838">
        <v>97.707182270605003</v>
      </c>
      <c r="N1838">
        <v>0.72543796184067</v>
      </c>
      <c r="O1838">
        <v>34.3302990897269</v>
      </c>
      <c r="Q1838">
        <v>0.16214861474773501</v>
      </c>
    </row>
    <row r="1839" spans="1:17" x14ac:dyDescent="0.3">
      <c r="A1839" t="s">
        <v>3858</v>
      </c>
      <c r="B1839" t="s">
        <v>3859</v>
      </c>
      <c r="C1839" t="s">
        <v>10309</v>
      </c>
      <c r="D1839" t="s">
        <v>46</v>
      </c>
      <c r="E1839">
        <v>504.11759999999998</v>
      </c>
      <c r="F1839">
        <v>283.85000000000002</v>
      </c>
      <c r="G1839">
        <v>108.811033973519</v>
      </c>
      <c r="H1839">
        <v>-9.2492394929119897</v>
      </c>
      <c r="I1839">
        <v>125.572342136362</v>
      </c>
      <c r="J1839">
        <v>3.22429685422131</v>
      </c>
      <c r="K1839">
        <v>290.17767294252599</v>
      </c>
      <c r="M1839">
        <v>57.548150255033299</v>
      </c>
      <c r="N1839">
        <v>0.58434782608695601</v>
      </c>
      <c r="O1839">
        <v>75.022018671833706</v>
      </c>
      <c r="P1839">
        <v>195.677083333333</v>
      </c>
    </row>
    <row r="1840" spans="1:17" x14ac:dyDescent="0.3">
      <c r="A1840" t="s">
        <v>3860</v>
      </c>
      <c r="B1840" t="s">
        <v>3861</v>
      </c>
      <c r="C1840" t="s">
        <v>10309</v>
      </c>
      <c r="D1840" t="s">
        <v>628</v>
      </c>
      <c r="E1840">
        <v>503.11884461800003</v>
      </c>
      <c r="F1840">
        <v>190.09</v>
      </c>
      <c r="G1840">
        <v>-19.940029644311998</v>
      </c>
      <c r="H1840">
        <v>5.8691201811128799</v>
      </c>
      <c r="I1840">
        <v>-11.0777204643265</v>
      </c>
      <c r="J1840">
        <v>3.20162104260592</v>
      </c>
      <c r="K1840">
        <v>182.504456809185</v>
      </c>
      <c r="L1840">
        <v>175.849055494982</v>
      </c>
      <c r="M1840">
        <v>54.538308033446199</v>
      </c>
      <c r="N1840">
        <v>1.15871982976119</v>
      </c>
      <c r="O1840">
        <v>20.679678047240699</v>
      </c>
      <c r="P1840">
        <v>40.184365781710902</v>
      </c>
      <c r="Q1840">
        <v>9.1040659322542003E-2</v>
      </c>
    </row>
    <row r="1841" spans="1:17" x14ac:dyDescent="0.3">
      <c r="A1841" t="s">
        <v>3862</v>
      </c>
      <c r="B1841" t="s">
        <v>3863</v>
      </c>
      <c r="C1841" t="s">
        <v>10309</v>
      </c>
      <c r="D1841" t="s">
        <v>523</v>
      </c>
      <c r="E1841">
        <v>502.66498382399999</v>
      </c>
      <c r="F1841">
        <v>29.86</v>
      </c>
      <c r="G1841">
        <v>66.736486547317696</v>
      </c>
      <c r="H1841">
        <v>4.0829448651021396</v>
      </c>
      <c r="I1841">
        <v>46.125251319315602</v>
      </c>
      <c r="J1841">
        <v>-3.9711340984871502</v>
      </c>
      <c r="K1841">
        <v>28.588877083051599</v>
      </c>
      <c r="L1841">
        <v>21.734049331330699</v>
      </c>
      <c r="M1841">
        <v>35.4017583897176</v>
      </c>
      <c r="N1841">
        <v>0.85654412062644902</v>
      </c>
      <c r="O1841">
        <v>31.0448760884126</v>
      </c>
      <c r="P1841">
        <v>127.072243346007</v>
      </c>
      <c r="Q1841">
        <v>8.3093155419225004E-2</v>
      </c>
    </row>
    <row r="1842" spans="1:17" x14ac:dyDescent="0.3">
      <c r="A1842" t="s">
        <v>3864</v>
      </c>
      <c r="B1842" t="s">
        <v>3865</v>
      </c>
      <c r="C1842" t="s">
        <v>10309</v>
      </c>
      <c r="D1842" t="s">
        <v>121</v>
      </c>
      <c r="E1842">
        <v>501.64067249999999</v>
      </c>
      <c r="F1842">
        <v>225</v>
      </c>
      <c r="G1842">
        <v>-46.593193868380403</v>
      </c>
      <c r="H1842">
        <v>3.94348789030568</v>
      </c>
      <c r="I1842">
        <v>-23.7361750080772</v>
      </c>
      <c r="J1842">
        <v>-2.15862204444851</v>
      </c>
      <c r="K1842">
        <v>231.36350778264199</v>
      </c>
      <c r="L1842">
        <v>250.36367243845299</v>
      </c>
      <c r="M1842">
        <v>58.335645784745701</v>
      </c>
      <c r="N1842">
        <v>0.28192371475953498</v>
      </c>
      <c r="O1842">
        <v>37.6666666666666</v>
      </c>
      <c r="P1842">
        <v>5.6338028169014001</v>
      </c>
      <c r="Q1842">
        <v>0.16113667354835501</v>
      </c>
    </row>
    <row r="1843" spans="1:17" x14ac:dyDescent="0.3">
      <c r="A1843" t="s">
        <v>3866</v>
      </c>
      <c r="B1843" t="s">
        <v>3867</v>
      </c>
      <c r="C1843" t="s">
        <v>10309</v>
      </c>
      <c r="D1843" t="s">
        <v>21</v>
      </c>
      <c r="E1843">
        <v>499.82996000000003</v>
      </c>
      <c r="F1843">
        <v>39.979999999999997</v>
      </c>
      <c r="G1843">
        <v>41.401914384106902</v>
      </c>
      <c r="H1843">
        <v>31.861132439057499</v>
      </c>
      <c r="I1843">
        <v>24.3309819529706</v>
      </c>
      <c r="J1843">
        <v>-6.0189524464931203</v>
      </c>
      <c r="K1843">
        <v>33.480267661951402</v>
      </c>
      <c r="L1843">
        <v>28.154678413268201</v>
      </c>
      <c r="M1843">
        <v>56.672151729638998</v>
      </c>
      <c r="N1843">
        <v>2.2470835921239201</v>
      </c>
      <c r="O1843">
        <v>22.011005502751299</v>
      </c>
      <c r="P1843">
        <v>94.549878345498698</v>
      </c>
      <c r="Q1843">
        <v>5.0591974591711997E-2</v>
      </c>
    </row>
    <row r="1844" spans="1:17" x14ac:dyDescent="0.3">
      <c r="A1844" t="s">
        <v>3868</v>
      </c>
      <c r="B1844" t="s">
        <v>3869</v>
      </c>
      <c r="C1844" t="s">
        <v>10309</v>
      </c>
      <c r="D1844" t="s">
        <v>628</v>
      </c>
      <c r="E1844">
        <v>499.621408881999</v>
      </c>
      <c r="F1844">
        <v>62.17</v>
      </c>
      <c r="G1844">
        <v>-12.1838268454648</v>
      </c>
      <c r="H1844">
        <v>-2.8333391704763899</v>
      </c>
      <c r="I1844">
        <v>-21.428741714812698</v>
      </c>
      <c r="J1844">
        <v>0.27118896359613298</v>
      </c>
      <c r="K1844">
        <v>60.636956342748498</v>
      </c>
      <c r="L1844">
        <v>58.632743014319402</v>
      </c>
      <c r="M1844">
        <v>51.317483668966702</v>
      </c>
      <c r="N1844">
        <v>0.84155707849120198</v>
      </c>
      <c r="O1844">
        <v>20.476113881293202</v>
      </c>
      <c r="P1844">
        <v>24.589178356713401</v>
      </c>
      <c r="Q1844">
        <v>-2.7693986526791E-2</v>
      </c>
    </row>
    <row r="1845" spans="1:17" x14ac:dyDescent="0.3">
      <c r="A1845" t="s">
        <v>3870</v>
      </c>
      <c r="B1845" t="s">
        <v>3871</v>
      </c>
      <c r="C1845" t="s">
        <v>10309</v>
      </c>
      <c r="D1845" t="s">
        <v>1380</v>
      </c>
      <c r="E1845">
        <v>499.163580069999</v>
      </c>
      <c r="F1845">
        <v>37.54</v>
      </c>
      <c r="G1845">
        <v>-35.851183036919799</v>
      </c>
      <c r="H1845">
        <v>-7.7647319574490403</v>
      </c>
      <c r="I1845">
        <v>-21.674666233285599</v>
      </c>
      <c r="J1845">
        <v>-7.6854836896063796</v>
      </c>
      <c r="K1845">
        <v>39.609349064049603</v>
      </c>
      <c r="L1845">
        <v>41.091817891096497</v>
      </c>
      <c r="M1845">
        <v>31.1280748736791</v>
      </c>
      <c r="N1845">
        <v>0.873589136779238</v>
      </c>
      <c r="O1845">
        <v>38.732019179541801</v>
      </c>
      <c r="P1845">
        <v>13.757575757575699</v>
      </c>
      <c r="Q1845">
        <v>-8.0791752270860002E-3</v>
      </c>
    </row>
    <row r="1846" spans="1:17" x14ac:dyDescent="0.3">
      <c r="A1846" t="s">
        <v>3872</v>
      </c>
      <c r="B1846" t="s">
        <v>3873</v>
      </c>
      <c r="C1846" t="s">
        <v>10309</v>
      </c>
      <c r="D1846" t="s">
        <v>1450</v>
      </c>
      <c r="E1846">
        <v>498.51060347499998</v>
      </c>
      <c r="F1846">
        <v>460.55</v>
      </c>
      <c r="G1846">
        <v>13.258280715848</v>
      </c>
      <c r="H1846">
        <v>11.0931929877468</v>
      </c>
      <c r="I1846">
        <v>34.012760005823502</v>
      </c>
      <c r="J1846">
        <v>-2.94381763311317</v>
      </c>
      <c r="K1846">
        <v>414.35648469468401</v>
      </c>
      <c r="L1846">
        <v>341.19444835866301</v>
      </c>
      <c r="M1846">
        <v>48.959569643854898</v>
      </c>
      <c r="N1846">
        <v>0.38135510933577699</v>
      </c>
      <c r="O1846">
        <v>12.908478992508901</v>
      </c>
      <c r="P1846">
        <v>109.34090909090899</v>
      </c>
      <c r="Q1846">
        <v>0.162151973360742</v>
      </c>
    </row>
    <row r="1847" spans="1:17" x14ac:dyDescent="0.3">
      <c r="A1847" t="s">
        <v>3874</v>
      </c>
      <c r="B1847" t="s">
        <v>3875</v>
      </c>
      <c r="C1847" t="s">
        <v>10309</v>
      </c>
      <c r="D1847" t="s">
        <v>253</v>
      </c>
      <c r="E1847">
        <v>498.17951568000001</v>
      </c>
      <c r="F1847">
        <v>145.19999999999999</v>
      </c>
      <c r="G1847">
        <v>69.659307906818796</v>
      </c>
      <c r="H1847">
        <v>2.2049464588313099</v>
      </c>
      <c r="I1847">
        <v>13.699540528961199</v>
      </c>
      <c r="J1847">
        <v>5.6641277062226596</v>
      </c>
      <c r="K1847">
        <v>127.747661167872</v>
      </c>
      <c r="L1847">
        <v>117.06987094407501</v>
      </c>
      <c r="M1847">
        <v>77.160338319584199</v>
      </c>
      <c r="N1847">
        <v>1.72811737249041</v>
      </c>
      <c r="O1847">
        <v>12.0179063360881</v>
      </c>
      <c r="P1847">
        <v>107.428571428571</v>
      </c>
      <c r="Q1847">
        <v>0.104098364672912</v>
      </c>
    </row>
    <row r="1848" spans="1:17" x14ac:dyDescent="0.3">
      <c r="A1848" t="s">
        <v>3876</v>
      </c>
      <c r="B1848" t="s">
        <v>3877</v>
      </c>
      <c r="C1848" t="s">
        <v>10309</v>
      </c>
      <c r="D1848" t="s">
        <v>139</v>
      </c>
      <c r="E1848">
        <v>497.55657239599998</v>
      </c>
      <c r="F1848">
        <v>122.59</v>
      </c>
      <c r="G1848">
        <v>266.912749224685</v>
      </c>
      <c r="H1848">
        <v>46.873366356975303</v>
      </c>
      <c r="I1848">
        <v>76.124764567200003</v>
      </c>
      <c r="J1848">
        <v>1.9639575089940999</v>
      </c>
      <c r="K1848">
        <v>91.404526655077106</v>
      </c>
      <c r="L1848">
        <v>69.066389295716405</v>
      </c>
      <c r="M1848">
        <v>85.5342003063476</v>
      </c>
      <c r="N1848">
        <v>2.7707404002316598</v>
      </c>
      <c r="O1848">
        <v>0</v>
      </c>
      <c r="P1848">
        <v>354.03703703703701</v>
      </c>
      <c r="Q1848">
        <v>0.177570265676569</v>
      </c>
    </row>
    <row r="1849" spans="1:17" x14ac:dyDescent="0.3">
      <c r="A1849" t="s">
        <v>3878</v>
      </c>
      <c r="B1849" t="s">
        <v>3879</v>
      </c>
      <c r="C1849" t="s">
        <v>10309</v>
      </c>
      <c r="D1849" t="s">
        <v>86</v>
      </c>
      <c r="E1849">
        <v>496.72439000000003</v>
      </c>
      <c r="F1849">
        <v>208.55</v>
      </c>
      <c r="G1849">
        <v>50.665996323477103</v>
      </c>
      <c r="H1849">
        <v>57.610506917789799</v>
      </c>
      <c r="I1849">
        <v>67.427304486319997</v>
      </c>
      <c r="J1849">
        <v>13.396305372610801</v>
      </c>
      <c r="O1849">
        <v>0.19180052745144599</v>
      </c>
      <c r="P1849">
        <v>89.504770558836896</v>
      </c>
    </row>
    <row r="1850" spans="1:17" x14ac:dyDescent="0.3">
      <c r="A1850" t="s">
        <v>3880</v>
      </c>
      <c r="B1850" t="s">
        <v>3881</v>
      </c>
      <c r="C1850" t="s">
        <v>10309</v>
      </c>
      <c r="D1850" t="s">
        <v>130</v>
      </c>
      <c r="E1850">
        <v>493.47524693999998</v>
      </c>
      <c r="F1850">
        <v>197.9</v>
      </c>
      <c r="G1850">
        <v>76.434614543562702</v>
      </c>
      <c r="H1850">
        <v>-12.6092105824154</v>
      </c>
      <c r="I1850">
        <v>26.505430258749499</v>
      </c>
      <c r="J1850">
        <v>-2.0124450840935602</v>
      </c>
      <c r="K1850">
        <v>191.15156578672801</v>
      </c>
      <c r="L1850">
        <v>158.76615652176599</v>
      </c>
      <c r="M1850">
        <v>54.542286265378699</v>
      </c>
      <c r="N1850">
        <v>0.36116248348745</v>
      </c>
      <c r="O1850">
        <v>17.9888832743809</v>
      </c>
      <c r="P1850">
        <v>135.59523809523799</v>
      </c>
    </row>
    <row r="1851" spans="1:17" x14ac:dyDescent="0.3">
      <c r="A1851" t="s">
        <v>3882</v>
      </c>
      <c r="B1851" t="s">
        <v>3883</v>
      </c>
      <c r="C1851" t="s">
        <v>10309</v>
      </c>
      <c r="D1851" t="s">
        <v>127</v>
      </c>
      <c r="E1851">
        <v>493.09683124999998</v>
      </c>
      <c r="F1851">
        <v>169.3</v>
      </c>
      <c r="G1851">
        <v>792.294647399273</v>
      </c>
      <c r="H1851">
        <v>2.0647916388049401</v>
      </c>
      <c r="I1851">
        <v>19.146320338703699</v>
      </c>
      <c r="J1851">
        <v>-1.6269865528549801</v>
      </c>
      <c r="K1851">
        <v>160.53752009510001</v>
      </c>
      <c r="L1851">
        <v>125.623349723525</v>
      </c>
      <c r="M1851">
        <v>74.327268689895604</v>
      </c>
      <c r="N1851">
        <v>0.65889980604095899</v>
      </c>
      <c r="O1851">
        <v>25.6645008860011</v>
      </c>
      <c r="P1851">
        <v>822.11328976034804</v>
      </c>
      <c r="Q1851">
        <v>0.174251460252867</v>
      </c>
    </row>
    <row r="1852" spans="1:17" x14ac:dyDescent="0.3">
      <c r="A1852" t="s">
        <v>3884</v>
      </c>
      <c r="B1852" t="s">
        <v>3885</v>
      </c>
      <c r="C1852" t="s">
        <v>10309</v>
      </c>
      <c r="D1852" t="s">
        <v>1695</v>
      </c>
      <c r="E1852">
        <v>492.48070000000001</v>
      </c>
      <c r="F1852">
        <v>197.15</v>
      </c>
      <c r="G1852">
        <v>291.442041399608</v>
      </c>
      <c r="H1852">
        <v>18.414582152899499</v>
      </c>
      <c r="I1852">
        <v>50.960968630386802</v>
      </c>
      <c r="J1852">
        <v>-4.8434905457564899</v>
      </c>
      <c r="K1852">
        <v>167.075009323751</v>
      </c>
      <c r="L1852">
        <v>123.245082559636</v>
      </c>
      <c r="M1852">
        <v>70.999453807597604</v>
      </c>
      <c r="N1852">
        <v>1.8873417721518899</v>
      </c>
      <c r="O1852">
        <v>2.96728379406543</v>
      </c>
      <c r="P1852">
        <v>380.85365853658499</v>
      </c>
      <c r="Q1852">
        <v>0.21180065082699501</v>
      </c>
    </row>
    <row r="1853" spans="1:17" x14ac:dyDescent="0.3">
      <c r="A1853" t="s">
        <v>3886</v>
      </c>
      <c r="B1853" t="s">
        <v>3887</v>
      </c>
      <c r="C1853" t="s">
        <v>10309</v>
      </c>
      <c r="D1853" t="s">
        <v>523</v>
      </c>
      <c r="E1853">
        <v>491.05286999999998</v>
      </c>
      <c r="F1853">
        <v>420.35</v>
      </c>
      <c r="G1853">
        <v>159.97797949345701</v>
      </c>
      <c r="H1853">
        <v>16.799367353129099</v>
      </c>
      <c r="I1853">
        <v>60.928592954085801</v>
      </c>
      <c r="J1853">
        <v>13.1667557131218</v>
      </c>
      <c r="K1853">
        <v>339.04093456996497</v>
      </c>
      <c r="L1853">
        <v>265.00489305363402</v>
      </c>
      <c r="M1853">
        <v>78.436128397508497</v>
      </c>
      <c r="N1853">
        <v>0.30257285840447401</v>
      </c>
      <c r="O1853">
        <v>3.4851909123349398</v>
      </c>
      <c r="P1853">
        <v>201.97557471264301</v>
      </c>
      <c r="Q1853">
        <v>0.17710787530854799</v>
      </c>
    </row>
    <row r="1854" spans="1:17" x14ac:dyDescent="0.3">
      <c r="A1854" t="s">
        <v>3888</v>
      </c>
      <c r="B1854" t="s">
        <v>3889</v>
      </c>
      <c r="C1854" t="s">
        <v>10309</v>
      </c>
      <c r="D1854" t="s">
        <v>1391</v>
      </c>
      <c r="E1854">
        <v>490.93652939999998</v>
      </c>
      <c r="F1854">
        <v>239.35</v>
      </c>
      <c r="G1854">
        <v>-33.111571654004301</v>
      </c>
      <c r="H1854">
        <v>-2.6458817517278299</v>
      </c>
      <c r="I1854">
        <v>-26.633792042608299</v>
      </c>
      <c r="J1854">
        <v>-1.96579056065296</v>
      </c>
      <c r="K1854">
        <v>244.06149318663401</v>
      </c>
      <c r="L1854">
        <v>252.220545334707</v>
      </c>
      <c r="M1854">
        <v>52.018735440640299</v>
      </c>
      <c r="N1854">
        <v>1.3988695416327599</v>
      </c>
      <c r="O1854">
        <v>31.313975349905999</v>
      </c>
      <c r="P1854">
        <v>3.23485011861117</v>
      </c>
      <c r="Q1854">
        <v>8.6897531566206998E-2</v>
      </c>
    </row>
    <row r="1855" spans="1:17" x14ac:dyDescent="0.3">
      <c r="A1855" t="s">
        <v>3890</v>
      </c>
      <c r="B1855" t="s">
        <v>3891</v>
      </c>
      <c r="C1855" t="s">
        <v>10309</v>
      </c>
      <c r="D1855" t="s">
        <v>253</v>
      </c>
      <c r="E1855">
        <v>490.875</v>
      </c>
      <c r="F1855">
        <v>140.25</v>
      </c>
      <c r="G1855">
        <v>-6.8462618262219097</v>
      </c>
      <c r="H1855">
        <v>-2.3859965787136699</v>
      </c>
      <c r="I1855">
        <v>-23.9248270485657</v>
      </c>
      <c r="J1855">
        <v>0.50947639584008098</v>
      </c>
      <c r="K1855">
        <v>140.73713063405901</v>
      </c>
      <c r="L1855">
        <v>137.21187497181299</v>
      </c>
      <c r="M1855">
        <v>54.178187333172801</v>
      </c>
      <c r="N1855">
        <v>0.57884898613240399</v>
      </c>
      <c r="O1855">
        <v>20.998217468805699</v>
      </c>
      <c r="P1855">
        <v>36.165048543689302</v>
      </c>
      <c r="Q1855">
        <v>7.7156829377609995E-2</v>
      </c>
    </row>
    <row r="1856" spans="1:17" x14ac:dyDescent="0.3">
      <c r="A1856" t="s">
        <v>3892</v>
      </c>
      <c r="B1856" t="s">
        <v>3893</v>
      </c>
      <c r="C1856" t="s">
        <v>10309</v>
      </c>
      <c r="D1856" t="s">
        <v>364</v>
      </c>
      <c r="E1856">
        <v>490.13345088</v>
      </c>
      <c r="F1856">
        <v>5681.6</v>
      </c>
      <c r="G1856">
        <v>14.2893067080671</v>
      </c>
      <c r="H1856">
        <v>61.847692797010403</v>
      </c>
      <c r="I1856">
        <v>40.584548466487497</v>
      </c>
      <c r="J1856">
        <v>5.5962205881848099</v>
      </c>
      <c r="K1856">
        <v>4460.0397427417702</v>
      </c>
      <c r="L1856">
        <v>3878.2593382530299</v>
      </c>
      <c r="M1856">
        <v>66.641256274136097</v>
      </c>
      <c r="N1856">
        <v>0.98986756359049799</v>
      </c>
      <c r="O1856">
        <v>5.6040551957195097</v>
      </c>
      <c r="P1856">
        <v>81.782114861622105</v>
      </c>
      <c r="Q1856">
        <v>0.104090009173871</v>
      </c>
    </row>
    <row r="1857" spans="1:17" x14ac:dyDescent="0.3">
      <c r="A1857" t="s">
        <v>3894</v>
      </c>
      <c r="B1857" t="s">
        <v>3895</v>
      </c>
      <c r="C1857" t="s">
        <v>10309</v>
      </c>
      <c r="D1857" t="s">
        <v>113</v>
      </c>
      <c r="E1857">
        <v>489.96224999999998</v>
      </c>
      <c r="F1857">
        <v>32664.15</v>
      </c>
      <c r="G1857">
        <v>145.36375022527699</v>
      </c>
      <c r="H1857">
        <v>5.0741790977595302</v>
      </c>
      <c r="I1857">
        <v>44.984808244191001</v>
      </c>
      <c r="J1857">
        <v>2.39093351884675</v>
      </c>
      <c r="K1857">
        <v>27795.4389057554</v>
      </c>
      <c r="L1857">
        <v>21092.694538182401</v>
      </c>
      <c r="M1857">
        <v>79.748289646233701</v>
      </c>
      <c r="N1857">
        <v>0.441273641369403</v>
      </c>
      <c r="O1857">
        <v>18.784661471368398</v>
      </c>
      <c r="P1857">
        <v>232.92377156951599</v>
      </c>
      <c r="Q1857">
        <v>7.6677687022164001E-2</v>
      </c>
    </row>
    <row r="1858" spans="1:17" x14ac:dyDescent="0.3">
      <c r="A1858" t="s">
        <v>3896</v>
      </c>
      <c r="B1858" t="s">
        <v>3897</v>
      </c>
      <c r="C1858" t="s">
        <v>10309</v>
      </c>
      <c r="D1858" t="s">
        <v>364</v>
      </c>
      <c r="E1858">
        <v>489.82726000000002</v>
      </c>
      <c r="F1858">
        <v>49.48</v>
      </c>
      <c r="G1858">
        <v>34.294127124828698</v>
      </c>
      <c r="H1858">
        <v>9.5548549325435808</v>
      </c>
      <c r="I1858">
        <v>-4.6674108685497098</v>
      </c>
      <c r="J1858">
        <v>3.7694817164862999</v>
      </c>
      <c r="K1858">
        <v>42.634574877328198</v>
      </c>
      <c r="L1858">
        <v>41.971784103392402</v>
      </c>
      <c r="M1858">
        <v>86.343956703883705</v>
      </c>
      <c r="N1858">
        <v>2.0515318713000101</v>
      </c>
      <c r="O1858">
        <v>31.164106709781699</v>
      </c>
      <c r="P1858">
        <v>65.762144053601304</v>
      </c>
      <c r="Q1858">
        <v>4.8586428368719001E-2</v>
      </c>
    </row>
    <row r="1859" spans="1:17" x14ac:dyDescent="0.3">
      <c r="A1859" t="s">
        <v>3898</v>
      </c>
      <c r="B1859" t="s">
        <v>3899</v>
      </c>
      <c r="C1859" t="s">
        <v>10309</v>
      </c>
      <c r="D1859" t="s">
        <v>54</v>
      </c>
      <c r="E1859">
        <v>488.54544815999998</v>
      </c>
      <c r="F1859">
        <v>15.27</v>
      </c>
      <c r="G1859">
        <v>198.56845441311799</v>
      </c>
      <c r="H1859">
        <v>17.195921121031098</v>
      </c>
      <c r="I1859">
        <v>17.455486314588398</v>
      </c>
      <c r="J1859">
        <v>-0.79930406382427099</v>
      </c>
      <c r="K1859">
        <v>13.3599855368264</v>
      </c>
      <c r="L1859">
        <v>10.2342282378986</v>
      </c>
      <c r="M1859">
        <v>49.7542843100697</v>
      </c>
      <c r="N1859">
        <v>0.66251740993282104</v>
      </c>
      <c r="O1859">
        <v>38.899803536345701</v>
      </c>
      <c r="P1859">
        <v>239.333333333333</v>
      </c>
      <c r="Q1859">
        <v>0.15919747312947999</v>
      </c>
    </row>
    <row r="1860" spans="1:17" x14ac:dyDescent="0.3">
      <c r="A1860" t="s">
        <v>3900</v>
      </c>
      <c r="B1860" t="s">
        <v>3901</v>
      </c>
      <c r="C1860" t="s">
        <v>10309</v>
      </c>
      <c r="D1860" t="s">
        <v>386</v>
      </c>
      <c r="E1860">
        <v>488.50862549999999</v>
      </c>
      <c r="F1860">
        <v>591.15</v>
      </c>
      <c r="G1860">
        <v>31.737671632099001</v>
      </c>
      <c r="H1860">
        <v>3.7835531697834499</v>
      </c>
      <c r="I1860">
        <v>-8.6415433300875897</v>
      </c>
      <c r="J1860">
        <v>-2.0000579809061199</v>
      </c>
      <c r="K1860">
        <v>580.82061408486197</v>
      </c>
      <c r="L1860">
        <v>510.81657346084597</v>
      </c>
      <c r="M1860">
        <v>50.825004934867799</v>
      </c>
      <c r="N1860">
        <v>0.48718168586869898</v>
      </c>
      <c r="O1860">
        <v>9.1093631058107096</v>
      </c>
      <c r="P1860">
        <v>81.892307692307597</v>
      </c>
      <c r="Q1860">
        <v>5.0823896895234998E-2</v>
      </c>
    </row>
    <row r="1861" spans="1:17" x14ac:dyDescent="0.3">
      <c r="A1861" t="s">
        <v>3902</v>
      </c>
      <c r="B1861" t="s">
        <v>3903</v>
      </c>
      <c r="C1861" t="s">
        <v>10309</v>
      </c>
      <c r="D1861" t="s">
        <v>965</v>
      </c>
      <c r="E1861">
        <v>487.55317424999998</v>
      </c>
      <c r="F1861">
        <v>268.5</v>
      </c>
      <c r="G1861">
        <v>-0.67001321244591505</v>
      </c>
      <c r="H1861">
        <v>-22.290515137078302</v>
      </c>
      <c r="I1861">
        <v>16.091294950397</v>
      </c>
      <c r="J1861">
        <v>-2.1394089131034302</v>
      </c>
      <c r="K1861">
        <v>299.06598939824499</v>
      </c>
      <c r="M1861">
        <v>37.361478630468199</v>
      </c>
      <c r="O1861">
        <v>48.715083798882603</v>
      </c>
      <c r="P1861">
        <v>35.606060606060502</v>
      </c>
    </row>
    <row r="1862" spans="1:17" x14ac:dyDescent="0.3">
      <c r="A1862" t="s">
        <v>3904</v>
      </c>
      <c r="B1862" t="s">
        <v>3905</v>
      </c>
      <c r="C1862" t="s">
        <v>10309</v>
      </c>
      <c r="D1862" t="s">
        <v>253</v>
      </c>
      <c r="E1862">
        <v>486.80148854999999</v>
      </c>
      <c r="F1862">
        <v>16.77</v>
      </c>
      <c r="G1862">
        <v>14.7503231561662</v>
      </c>
      <c r="H1862">
        <v>8.4562046982702199</v>
      </c>
      <c r="I1862">
        <v>-32.509783765955397</v>
      </c>
      <c r="J1862">
        <v>30.043258984427101</v>
      </c>
      <c r="K1862">
        <v>14.178543719436201</v>
      </c>
      <c r="L1862">
        <v>13.964227351441201</v>
      </c>
      <c r="M1862">
        <v>75.783514204471601</v>
      </c>
      <c r="N1862">
        <v>2.7820940727418799</v>
      </c>
      <c r="O1862">
        <v>28.205128205128201</v>
      </c>
      <c r="P1862">
        <v>67.7</v>
      </c>
      <c r="Q1862">
        <v>0.12586682655678599</v>
      </c>
    </row>
    <row r="1863" spans="1:17" x14ac:dyDescent="0.3">
      <c r="A1863" t="s">
        <v>3906</v>
      </c>
      <c r="B1863" t="s">
        <v>3907</v>
      </c>
      <c r="C1863" t="s">
        <v>10309</v>
      </c>
      <c r="D1863" t="s">
        <v>297</v>
      </c>
      <c r="E1863">
        <v>486.00273644999999</v>
      </c>
      <c r="F1863">
        <v>91.95</v>
      </c>
      <c r="G1863">
        <v>-48.482950189469499</v>
      </c>
      <c r="H1863">
        <v>-7.83184475348114</v>
      </c>
      <c r="I1863">
        <v>-36.686902304544297</v>
      </c>
      <c r="J1863">
        <v>1.34622556415115</v>
      </c>
      <c r="K1863">
        <v>95.890176831207199</v>
      </c>
      <c r="L1863">
        <v>99.776797115871602</v>
      </c>
      <c r="M1863">
        <v>45.5517184386987</v>
      </c>
      <c r="N1863">
        <v>0.52565880382830998</v>
      </c>
      <c r="O1863">
        <v>44.045676998368599</v>
      </c>
      <c r="P1863">
        <v>19.4310949473957</v>
      </c>
      <c r="Q1863">
        <v>0.159475801996842</v>
      </c>
    </row>
    <row r="1864" spans="1:17" x14ac:dyDescent="0.3">
      <c r="A1864" t="s">
        <v>3908</v>
      </c>
      <c r="B1864" t="s">
        <v>3909</v>
      </c>
      <c r="C1864" t="s">
        <v>10309</v>
      </c>
      <c r="D1864" t="s">
        <v>3910</v>
      </c>
      <c r="E1864">
        <v>485.9042336</v>
      </c>
      <c r="F1864">
        <v>254.3</v>
      </c>
      <c r="G1864">
        <v>66.703768767209297</v>
      </c>
      <c r="H1864">
        <v>-8.1679052898598901</v>
      </c>
      <c r="I1864">
        <v>55.353261828257999</v>
      </c>
      <c r="J1864">
        <v>-2.1562818039920599</v>
      </c>
      <c r="K1864">
        <v>227.00820095936001</v>
      </c>
      <c r="L1864">
        <v>176.18316540701301</v>
      </c>
      <c r="M1864">
        <v>54.157263934329897</v>
      </c>
      <c r="N1864">
        <v>0.44425906848580698</v>
      </c>
      <c r="O1864">
        <v>9.2803775068816208</v>
      </c>
      <c r="P1864">
        <v>105.08064516128999</v>
      </c>
      <c r="Q1864">
        <v>0.116768687781327</v>
      </c>
    </row>
    <row r="1865" spans="1:17" x14ac:dyDescent="0.3">
      <c r="A1865" t="s">
        <v>3911</v>
      </c>
      <c r="B1865" t="s">
        <v>3912</v>
      </c>
      <c r="C1865" t="s">
        <v>10309</v>
      </c>
      <c r="D1865" t="s">
        <v>139</v>
      </c>
      <c r="E1865">
        <v>485.88732756000002</v>
      </c>
      <c r="F1865">
        <v>34.47</v>
      </c>
      <c r="G1865">
        <v>96.957673428398607</v>
      </c>
      <c r="H1865">
        <v>-30.8566110706047</v>
      </c>
      <c r="I1865">
        <v>26.4973216722132</v>
      </c>
      <c r="J1865">
        <v>2.6388535369147301</v>
      </c>
      <c r="K1865">
        <v>38.685849499494097</v>
      </c>
      <c r="L1865">
        <v>31.893615498917399</v>
      </c>
      <c r="M1865">
        <v>49.875332120141501</v>
      </c>
      <c r="N1865">
        <v>1.11865713007679</v>
      </c>
      <c r="O1865">
        <v>53.785900783289797</v>
      </c>
      <c r="P1865">
        <v>161.136363636363</v>
      </c>
      <c r="Q1865">
        <v>6.7821732591729997E-3</v>
      </c>
    </row>
    <row r="1866" spans="1:17" x14ac:dyDescent="0.3">
      <c r="A1866" t="s">
        <v>3913</v>
      </c>
      <c r="B1866" t="s">
        <v>3914</v>
      </c>
      <c r="C1866" t="s">
        <v>10309</v>
      </c>
      <c r="D1866" t="s">
        <v>628</v>
      </c>
      <c r="E1866">
        <v>484.18124999999998</v>
      </c>
      <c r="F1866">
        <v>124.95</v>
      </c>
      <c r="G1866">
        <v>-27.400609574189801</v>
      </c>
      <c r="H1866">
        <v>-2.8394578461284201</v>
      </c>
      <c r="I1866">
        <v>-19.915328980192498</v>
      </c>
      <c r="J1866">
        <v>-4.6668814405759598</v>
      </c>
      <c r="K1866">
        <v>125.126834458212</v>
      </c>
      <c r="L1866">
        <v>123.042026856107</v>
      </c>
      <c r="M1866">
        <v>39.521674250925798</v>
      </c>
      <c r="N1866">
        <v>0.41570905872663999</v>
      </c>
      <c r="O1866">
        <v>23.729491796718602</v>
      </c>
      <c r="P1866">
        <v>23.407407407407401</v>
      </c>
      <c r="Q1866">
        <v>6.6412881703541995E-2</v>
      </c>
    </row>
    <row r="1867" spans="1:17" x14ac:dyDescent="0.3">
      <c r="A1867" t="s">
        <v>3915</v>
      </c>
      <c r="B1867" t="s">
        <v>3916</v>
      </c>
      <c r="C1867" t="s">
        <v>10309</v>
      </c>
      <c r="D1867" t="s">
        <v>3182</v>
      </c>
      <c r="E1867">
        <v>482.69131199999998</v>
      </c>
      <c r="F1867">
        <v>214.05</v>
      </c>
      <c r="G1867">
        <v>13.2437824484423</v>
      </c>
      <c r="H1867">
        <v>-19.958709902273799</v>
      </c>
      <c r="I1867">
        <v>30.005090611285301</v>
      </c>
      <c r="J1867">
        <v>-3.09321361805809</v>
      </c>
      <c r="M1867">
        <v>40.7958818473126</v>
      </c>
      <c r="O1867">
        <v>51.553375379584097</v>
      </c>
      <c r="P1867">
        <v>50.210526315789402</v>
      </c>
    </row>
    <row r="1868" spans="1:17" x14ac:dyDescent="0.3">
      <c r="A1868" t="s">
        <v>3917</v>
      </c>
      <c r="B1868" t="s">
        <v>3918</v>
      </c>
      <c r="C1868" t="s">
        <v>10309</v>
      </c>
      <c r="D1868" t="s">
        <v>737</v>
      </c>
      <c r="E1868">
        <v>481.92970355999898</v>
      </c>
      <c r="F1868">
        <v>28.66</v>
      </c>
      <c r="G1868">
        <v>0.92953282140668403</v>
      </c>
      <c r="H1868">
        <v>1.68432795573081</v>
      </c>
      <c r="I1868">
        <v>0.71797346353845903</v>
      </c>
      <c r="J1868">
        <v>-0.47530738411316997</v>
      </c>
      <c r="K1868">
        <v>27.719285565235801</v>
      </c>
      <c r="L1868">
        <v>25.709481574929899</v>
      </c>
      <c r="M1868">
        <v>56.344784633490001</v>
      </c>
      <c r="N1868">
        <v>0.74674095698492904</v>
      </c>
      <c r="O1868">
        <v>4.7103977669225401</v>
      </c>
      <c r="P1868">
        <v>43.3</v>
      </c>
      <c r="Q1868">
        <v>3.3094991646369998E-3</v>
      </c>
    </row>
    <row r="1869" spans="1:17" x14ac:dyDescent="0.3">
      <c r="A1869" t="s">
        <v>3919</v>
      </c>
      <c r="B1869" t="s">
        <v>3920</v>
      </c>
      <c r="C1869" t="s">
        <v>10309</v>
      </c>
      <c r="D1869" t="s">
        <v>21</v>
      </c>
      <c r="E1869">
        <v>481.11553072200002</v>
      </c>
      <c r="F1869">
        <v>11.37</v>
      </c>
      <c r="G1869">
        <v>-83.636676479677803</v>
      </c>
      <c r="H1869">
        <v>7.8049537244910798</v>
      </c>
      <c r="I1869">
        <v>-63.493253988990503</v>
      </c>
      <c r="J1869">
        <v>-5.6762180029365501</v>
      </c>
      <c r="K1869">
        <v>12.172257280588299</v>
      </c>
      <c r="L1869">
        <v>16.3956634201949</v>
      </c>
      <c r="M1869">
        <v>31.640349905863498</v>
      </c>
      <c r="N1869">
        <v>0.403585109592694</v>
      </c>
      <c r="O1869">
        <v>157.51978891820499</v>
      </c>
      <c r="P1869">
        <v>19.0575916230366</v>
      </c>
      <c r="Q1869">
        <v>0.12708887271111899</v>
      </c>
    </row>
    <row r="1870" spans="1:17" x14ac:dyDescent="0.3">
      <c r="A1870" t="s">
        <v>3921</v>
      </c>
      <c r="B1870" t="s">
        <v>3922</v>
      </c>
      <c r="C1870" t="s">
        <v>10309</v>
      </c>
      <c r="D1870" t="s">
        <v>297</v>
      </c>
      <c r="E1870">
        <v>479.236548599</v>
      </c>
      <c r="F1870">
        <v>88.31</v>
      </c>
      <c r="G1870">
        <v>-11.836010430547301</v>
      </c>
      <c r="H1870">
        <v>8.85536234889166</v>
      </c>
      <c r="I1870">
        <v>-2.1011839280976399</v>
      </c>
      <c r="J1870">
        <v>-2.6357664881126999</v>
      </c>
      <c r="K1870">
        <v>86.811396775076901</v>
      </c>
      <c r="L1870">
        <v>81.105339491123203</v>
      </c>
      <c r="N1870">
        <v>1.2508532319555701</v>
      </c>
      <c r="O1870">
        <v>14.7095459177895</v>
      </c>
      <c r="P1870">
        <v>33.803030303030297</v>
      </c>
    </row>
    <row r="1871" spans="1:17" x14ac:dyDescent="0.3">
      <c r="A1871" t="s">
        <v>3923</v>
      </c>
      <c r="B1871" t="s">
        <v>3924</v>
      </c>
      <c r="C1871" t="s">
        <v>10309</v>
      </c>
      <c r="D1871" t="s">
        <v>168</v>
      </c>
      <c r="E1871">
        <v>477.75</v>
      </c>
      <c r="F1871">
        <v>195</v>
      </c>
      <c r="G1871">
        <v>-2.1590678929899498</v>
      </c>
      <c r="H1871">
        <v>-1.85595248401655</v>
      </c>
      <c r="I1871">
        <v>-1.4374143356104301</v>
      </c>
      <c r="J1871">
        <v>0.14823587454135201</v>
      </c>
      <c r="K1871">
        <v>194.88360993614299</v>
      </c>
      <c r="L1871">
        <v>180.208652435262</v>
      </c>
      <c r="M1871">
        <v>52.827172602964197</v>
      </c>
      <c r="N1871">
        <v>0.39665271966527099</v>
      </c>
      <c r="O1871">
        <v>17.948717948717899</v>
      </c>
      <c r="P1871">
        <v>49.884704073789401</v>
      </c>
      <c r="Q1871">
        <v>9.7858040344053002E-2</v>
      </c>
    </row>
    <row r="1872" spans="1:17" x14ac:dyDescent="0.3">
      <c r="A1872" t="s">
        <v>3925</v>
      </c>
      <c r="B1872" t="s">
        <v>3926</v>
      </c>
      <c r="C1872" t="s">
        <v>10309</v>
      </c>
      <c r="D1872" t="s">
        <v>297</v>
      </c>
      <c r="E1872">
        <v>476.30396999999999</v>
      </c>
      <c r="F1872">
        <v>43.51</v>
      </c>
      <c r="G1872">
        <v>1429.6795655242199</v>
      </c>
      <c r="H1872">
        <v>-10.587619793129599</v>
      </c>
      <c r="I1872">
        <v>458.69036619598597</v>
      </c>
      <c r="J1872">
        <v>-9.5195217480822798</v>
      </c>
      <c r="K1872">
        <v>43.871598287806698</v>
      </c>
      <c r="L1872">
        <v>24.4326376217786</v>
      </c>
      <c r="M1872">
        <v>14.3246804519053</v>
      </c>
      <c r="N1872">
        <v>8.6944432318305301E-2</v>
      </c>
      <c r="O1872">
        <v>28.843943920937701</v>
      </c>
      <c r="P1872">
        <v>1535.7142857142801</v>
      </c>
      <c r="Q1872">
        <v>0.22146986224853901</v>
      </c>
    </row>
    <row r="1873" spans="1:17" x14ac:dyDescent="0.3">
      <c r="A1873" t="s">
        <v>3927</v>
      </c>
      <c r="B1873" t="s">
        <v>3928</v>
      </c>
      <c r="C1873" t="s">
        <v>10309</v>
      </c>
      <c r="D1873" t="s">
        <v>127</v>
      </c>
      <c r="E1873">
        <v>475.95731929999999</v>
      </c>
      <c r="F1873">
        <v>251</v>
      </c>
      <c r="G1873">
        <v>-73.572143761635203</v>
      </c>
      <c r="H1873">
        <v>-7.4723807827449296</v>
      </c>
      <c r="I1873">
        <v>-44.015936866365699</v>
      </c>
      <c r="J1873">
        <v>-4.1311301298920302</v>
      </c>
      <c r="K1873">
        <v>259.87987004032601</v>
      </c>
      <c r="M1873">
        <v>40.673952912948501</v>
      </c>
      <c r="N1873">
        <v>0.40702211914846598</v>
      </c>
      <c r="O1873">
        <v>77.788844621513903</v>
      </c>
      <c r="P1873">
        <v>13.216057735678801</v>
      </c>
    </row>
    <row r="1874" spans="1:17" x14ac:dyDescent="0.3">
      <c r="A1874" t="s">
        <v>3929</v>
      </c>
      <c r="B1874" t="s">
        <v>3930</v>
      </c>
      <c r="C1874" t="s">
        <v>10309</v>
      </c>
      <c r="D1874" t="s">
        <v>1520</v>
      </c>
      <c r="E1874">
        <v>475.47008174600001</v>
      </c>
      <c r="F1874">
        <v>87.89</v>
      </c>
      <c r="G1874">
        <v>-16.412190748171799</v>
      </c>
      <c r="H1874">
        <v>-14.4487905583717</v>
      </c>
      <c r="I1874">
        <v>-16.048504176157</v>
      </c>
      <c r="J1874">
        <v>0.10020659730829599</v>
      </c>
      <c r="K1874">
        <v>84.985508132091596</v>
      </c>
      <c r="L1874">
        <v>84.440923676844207</v>
      </c>
      <c r="M1874">
        <v>68.078665081184695</v>
      </c>
      <c r="N1874">
        <v>0.94834817309284702</v>
      </c>
      <c r="O1874">
        <v>29.707589031744199</v>
      </c>
      <c r="P1874">
        <v>37.758620689655103</v>
      </c>
      <c r="Q1874">
        <v>7.6508792684488999E-2</v>
      </c>
    </row>
    <row r="1875" spans="1:17" x14ac:dyDescent="0.3">
      <c r="A1875" t="s">
        <v>3931</v>
      </c>
      <c r="B1875" t="s">
        <v>3932</v>
      </c>
      <c r="C1875" t="s">
        <v>10309</v>
      </c>
      <c r="D1875" t="s">
        <v>51</v>
      </c>
      <c r="E1875">
        <v>474.79541375999997</v>
      </c>
      <c r="F1875">
        <v>355.2</v>
      </c>
      <c r="G1875">
        <v>18.614287016275501</v>
      </c>
      <c r="H1875">
        <v>-11.946689629937699</v>
      </c>
      <c r="I1875">
        <v>-10.1604628193213</v>
      </c>
      <c r="J1875">
        <v>5.6323534766936998</v>
      </c>
      <c r="K1875">
        <v>368.02015219957298</v>
      </c>
      <c r="L1875">
        <v>339.36097185455901</v>
      </c>
      <c r="M1875">
        <v>41.154645084763999</v>
      </c>
      <c r="N1875">
        <v>0.842827445667931</v>
      </c>
      <c r="O1875">
        <v>21.058558558558499</v>
      </c>
      <c r="P1875">
        <v>59.676331759946002</v>
      </c>
      <c r="Q1875">
        <v>-3.0618821287800999E-2</v>
      </c>
    </row>
    <row r="1876" spans="1:17" x14ac:dyDescent="0.3">
      <c r="A1876" t="s">
        <v>3933</v>
      </c>
      <c r="B1876" t="s">
        <v>3934</v>
      </c>
      <c r="C1876" t="s">
        <v>10309</v>
      </c>
      <c r="D1876" t="s">
        <v>21</v>
      </c>
      <c r="E1876">
        <v>474.58641619999997</v>
      </c>
      <c r="F1876">
        <v>68.05</v>
      </c>
      <c r="G1876">
        <v>3.3619441326755801</v>
      </c>
      <c r="H1876">
        <v>-9.9743415670586497</v>
      </c>
      <c r="I1876">
        <v>-27.674649129223301</v>
      </c>
      <c r="J1876">
        <v>-7.2026969107208298</v>
      </c>
      <c r="K1876">
        <v>72.612004230990905</v>
      </c>
      <c r="L1876">
        <v>67.504286254430099</v>
      </c>
      <c r="M1876">
        <v>35.474702428415398</v>
      </c>
      <c r="N1876">
        <v>0.14177215189873399</v>
      </c>
      <c r="O1876">
        <v>32.916972814107197</v>
      </c>
      <c r="P1876">
        <v>83.670715249662607</v>
      </c>
      <c r="Q1876">
        <v>0.19916365218304599</v>
      </c>
    </row>
    <row r="1877" spans="1:17" x14ac:dyDescent="0.3">
      <c r="A1877" t="s">
        <v>3935</v>
      </c>
      <c r="B1877" t="s">
        <v>3936</v>
      </c>
      <c r="C1877" t="s">
        <v>10309</v>
      </c>
      <c r="D1877" t="s">
        <v>253</v>
      </c>
      <c r="E1877">
        <v>473.90799500000003</v>
      </c>
      <c r="F1877">
        <v>1450</v>
      </c>
      <c r="G1877">
        <v>-28.4200409624736</v>
      </c>
      <c r="H1877">
        <v>-5.9510082337253198</v>
      </c>
      <c r="I1877">
        <v>-26.6243346751037</v>
      </c>
      <c r="J1877">
        <v>-5.7451038937984196</v>
      </c>
      <c r="K1877">
        <v>1479.6661011727399</v>
      </c>
      <c r="L1877">
        <v>1475.1538540950201</v>
      </c>
      <c r="M1877">
        <v>52.3784036496887</v>
      </c>
      <c r="N1877">
        <v>0.45745704467353898</v>
      </c>
      <c r="O1877">
        <v>33.448275862068897</v>
      </c>
      <c r="P1877">
        <v>15.999999999999901</v>
      </c>
      <c r="Q1877">
        <v>0.17631483082086699</v>
      </c>
    </row>
    <row r="1878" spans="1:17" x14ac:dyDescent="0.3">
      <c r="A1878" t="s">
        <v>3937</v>
      </c>
      <c r="B1878" t="s">
        <v>3938</v>
      </c>
      <c r="C1878" t="s">
        <v>10309</v>
      </c>
      <c r="D1878" t="s">
        <v>3939</v>
      </c>
      <c r="E1878">
        <v>473.36727000000002</v>
      </c>
      <c r="F1878">
        <v>55.5</v>
      </c>
      <c r="G1878">
        <v>132.84108314768</v>
      </c>
      <c r="H1878">
        <v>58.070515222359901</v>
      </c>
      <c r="I1878">
        <v>60.814846252895698</v>
      </c>
      <c r="J1878">
        <v>37.581301972102501</v>
      </c>
      <c r="K1878">
        <v>36.682419982874599</v>
      </c>
      <c r="L1878">
        <v>31.4431178327807</v>
      </c>
      <c r="M1878">
        <v>90.823436012470907</v>
      </c>
      <c r="N1878">
        <v>3.13451636491425</v>
      </c>
      <c r="O1878">
        <v>8.4684684684684708</v>
      </c>
      <c r="P1878">
        <v>169.28675400291101</v>
      </c>
      <c r="Q1878">
        <v>0.10584699090895</v>
      </c>
    </row>
    <row r="1879" spans="1:17" x14ac:dyDescent="0.3">
      <c r="A1879" t="s">
        <v>3940</v>
      </c>
      <c r="B1879" t="s">
        <v>3941</v>
      </c>
      <c r="C1879" t="s">
        <v>10309</v>
      </c>
      <c r="D1879" t="s">
        <v>51</v>
      </c>
      <c r="E1879">
        <v>472.34494999999998</v>
      </c>
      <c r="F1879">
        <v>108.71</v>
      </c>
      <c r="G1879">
        <v>-64.936517622191104</v>
      </c>
      <c r="H1879">
        <v>-19.731132507568901</v>
      </c>
      <c r="I1879">
        <v>-51.881194637174097</v>
      </c>
      <c r="J1879">
        <v>-0.52249594101804497</v>
      </c>
      <c r="K1879">
        <v>129.58144293609899</v>
      </c>
      <c r="L1879">
        <v>157.88654305058401</v>
      </c>
      <c r="M1879">
        <v>32.5161326558718</v>
      </c>
      <c r="N1879">
        <v>1.32938741979743</v>
      </c>
      <c r="O1879">
        <v>97.727899917210905</v>
      </c>
      <c r="P1879">
        <v>8.4930139720558806</v>
      </c>
    </row>
    <row r="1880" spans="1:17" x14ac:dyDescent="0.3">
      <c r="A1880" t="s">
        <v>3942</v>
      </c>
      <c r="B1880" t="s">
        <v>3943</v>
      </c>
      <c r="C1880" t="s">
        <v>10309</v>
      </c>
      <c r="D1880" t="s">
        <v>253</v>
      </c>
      <c r="E1880">
        <v>472.29500000000002</v>
      </c>
      <c r="F1880">
        <v>400.25</v>
      </c>
      <c r="G1880">
        <v>51.085312441184797</v>
      </c>
      <c r="H1880">
        <v>32.509456573711503</v>
      </c>
      <c r="I1880">
        <v>27.875764393317201</v>
      </c>
      <c r="J1880">
        <v>31.919983140754798</v>
      </c>
      <c r="K1880">
        <v>277.91044517030201</v>
      </c>
      <c r="L1880">
        <v>257.55387210662201</v>
      </c>
      <c r="M1880">
        <v>89.992443790386304</v>
      </c>
      <c r="N1880">
        <v>5.0086517042399397</v>
      </c>
      <c r="O1880">
        <v>2.2985633978763298</v>
      </c>
      <c r="P1880">
        <v>94.296116504854297</v>
      </c>
      <c r="Q1880">
        <v>4.5533731113214002E-2</v>
      </c>
    </row>
    <row r="1881" spans="1:17" x14ac:dyDescent="0.3">
      <c r="A1881" t="s">
        <v>3944</v>
      </c>
      <c r="B1881" t="s">
        <v>3945</v>
      </c>
      <c r="C1881" t="s">
        <v>10309</v>
      </c>
      <c r="D1881" t="s">
        <v>297</v>
      </c>
      <c r="E1881">
        <v>471.51277040000002</v>
      </c>
      <c r="F1881">
        <v>392</v>
      </c>
      <c r="G1881">
        <v>-33.373815199062498</v>
      </c>
      <c r="H1881">
        <v>-1.3640455567626399</v>
      </c>
      <c r="I1881">
        <v>14.484556154785601</v>
      </c>
      <c r="J1881">
        <v>1.8423815477446099</v>
      </c>
      <c r="K1881">
        <v>349.90175695140198</v>
      </c>
      <c r="L1881">
        <v>315.11178469612003</v>
      </c>
      <c r="M1881">
        <v>69.876850404305799</v>
      </c>
      <c r="N1881">
        <v>0.40836600922078398</v>
      </c>
      <c r="O1881">
        <v>6.8112244897959098</v>
      </c>
      <c r="P1881">
        <v>66.808510638297804</v>
      </c>
      <c r="Q1881">
        <v>-3.2773137680444001E-2</v>
      </c>
    </row>
    <row r="1882" spans="1:17" x14ac:dyDescent="0.3">
      <c r="A1882" t="s">
        <v>3946</v>
      </c>
      <c r="B1882" t="s">
        <v>3947</v>
      </c>
      <c r="C1882" t="s">
        <v>10309</v>
      </c>
      <c r="D1882" t="s">
        <v>193</v>
      </c>
      <c r="E1882">
        <v>469.70606865000002</v>
      </c>
      <c r="F1882">
        <v>451.75</v>
      </c>
      <c r="G1882">
        <v>110.346163593204</v>
      </c>
      <c r="H1882">
        <v>9.1421666755826596</v>
      </c>
      <c r="I1882">
        <v>23.2582964595832</v>
      </c>
      <c r="J1882">
        <v>0.97546590280230505</v>
      </c>
      <c r="K1882">
        <v>367.11701790136999</v>
      </c>
      <c r="L1882">
        <v>312.03792061839101</v>
      </c>
      <c r="M1882">
        <v>86.090389842324896</v>
      </c>
      <c r="N1882">
        <v>2.4883482333055</v>
      </c>
      <c r="O1882">
        <v>5.36801328168234</v>
      </c>
      <c r="P1882">
        <v>170.99580083983199</v>
      </c>
      <c r="Q1882">
        <v>0.11328613500047401</v>
      </c>
    </row>
    <row r="1883" spans="1:17" x14ac:dyDescent="0.3">
      <c r="A1883" t="s">
        <v>3948</v>
      </c>
      <c r="B1883" t="s">
        <v>3949</v>
      </c>
      <c r="C1883" t="s">
        <v>10309</v>
      </c>
      <c r="D1883" t="s">
        <v>523</v>
      </c>
      <c r="E1883">
        <v>469.4384268</v>
      </c>
      <c r="F1883">
        <v>189</v>
      </c>
      <c r="G1883">
        <v>96.393206831025395</v>
      </c>
      <c r="H1883">
        <v>7.4741432814261799</v>
      </c>
      <c r="I1883">
        <v>39.855287160991203</v>
      </c>
      <c r="J1883">
        <v>-1.9758144430573501</v>
      </c>
      <c r="K1883">
        <v>175.49557970869199</v>
      </c>
      <c r="L1883">
        <v>147.52241333158199</v>
      </c>
      <c r="M1883">
        <v>60.704807740885997</v>
      </c>
      <c r="N1883">
        <v>0.43409181266764302</v>
      </c>
      <c r="O1883">
        <v>9.5238095238095308</v>
      </c>
      <c r="P1883">
        <v>130.487804878048</v>
      </c>
      <c r="Q1883">
        <v>4.2540208732076999E-2</v>
      </c>
    </row>
    <row r="1884" spans="1:17" x14ac:dyDescent="0.3">
      <c r="A1884" t="s">
        <v>3950</v>
      </c>
      <c r="B1884" t="s">
        <v>3951</v>
      </c>
      <c r="C1884" t="s">
        <v>10309</v>
      </c>
      <c r="D1884" t="s">
        <v>154</v>
      </c>
      <c r="E1884">
        <v>468.86051264999998</v>
      </c>
      <c r="F1884">
        <v>63.13</v>
      </c>
      <c r="G1884">
        <v>202.44451553366099</v>
      </c>
      <c r="H1884">
        <v>-2.1230595157766001</v>
      </c>
      <c r="I1884">
        <v>49.648851368778203</v>
      </c>
      <c r="J1884">
        <v>6.7359388551317103</v>
      </c>
      <c r="K1884">
        <v>61.455179429671098</v>
      </c>
      <c r="L1884">
        <v>47.691462194184503</v>
      </c>
      <c r="M1884">
        <v>52.710462297918298</v>
      </c>
      <c r="N1884">
        <v>1.03597171429195</v>
      </c>
      <c r="O1884">
        <v>15.4284809124029</v>
      </c>
      <c r="P1884">
        <v>248.78453038673999</v>
      </c>
      <c r="Q1884">
        <v>0.13133684489908401</v>
      </c>
    </row>
    <row r="1885" spans="1:17" x14ac:dyDescent="0.3">
      <c r="A1885" t="s">
        <v>3952</v>
      </c>
      <c r="B1885" t="s">
        <v>3953</v>
      </c>
      <c r="C1885" t="s">
        <v>10309</v>
      </c>
      <c r="D1885" t="s">
        <v>139</v>
      </c>
      <c r="E1885">
        <v>468.64345369300003</v>
      </c>
      <c r="F1885">
        <v>30.71</v>
      </c>
      <c r="G1885">
        <v>-18.751734585306501</v>
      </c>
      <c r="H1885">
        <v>-4.3584685511856298</v>
      </c>
      <c r="I1885">
        <v>-33.083375864898699</v>
      </c>
      <c r="J1885">
        <v>-0.78392994947139105</v>
      </c>
      <c r="K1885">
        <v>31.084350018559899</v>
      </c>
      <c r="L1885">
        <v>31.743569447524699</v>
      </c>
      <c r="M1885">
        <v>49.069251234540097</v>
      </c>
      <c r="N1885">
        <v>0.85330843973877801</v>
      </c>
      <c r="O1885">
        <v>45.880820579615701</v>
      </c>
      <c r="P1885">
        <v>19.494163424124501</v>
      </c>
      <c r="Q1885">
        <v>8.4418736721320001E-3</v>
      </c>
    </row>
    <row r="1886" spans="1:17" x14ac:dyDescent="0.3">
      <c r="A1886" t="s">
        <v>3954</v>
      </c>
      <c r="B1886" t="s">
        <v>3955</v>
      </c>
      <c r="C1886" t="s">
        <v>10309</v>
      </c>
      <c r="D1886" t="s">
        <v>294</v>
      </c>
      <c r="E1886">
        <v>468.47547129999998</v>
      </c>
      <c r="F1886">
        <v>365.45</v>
      </c>
      <c r="G1886">
        <v>119.890957912242</v>
      </c>
      <c r="H1886">
        <v>7.1380121390531697</v>
      </c>
      <c r="I1886">
        <v>13.0904048421545</v>
      </c>
      <c r="J1886">
        <v>0.87211435938806003</v>
      </c>
      <c r="K1886">
        <v>353.33473491836497</v>
      </c>
      <c r="L1886">
        <v>304.02952339757701</v>
      </c>
      <c r="M1886">
        <v>50.849504408370301</v>
      </c>
      <c r="N1886">
        <v>1.88391019730238</v>
      </c>
      <c r="O1886">
        <v>12.51881242304</v>
      </c>
      <c r="P1886">
        <v>159.18439716312</v>
      </c>
      <c r="Q1886">
        <v>0.11246201297217399</v>
      </c>
    </row>
    <row r="1887" spans="1:17" x14ac:dyDescent="0.3">
      <c r="A1887" t="s">
        <v>3956</v>
      </c>
      <c r="B1887" t="s">
        <v>3957</v>
      </c>
      <c r="C1887" t="s">
        <v>10309</v>
      </c>
      <c r="D1887" t="s">
        <v>564</v>
      </c>
      <c r="E1887">
        <v>467.9371812</v>
      </c>
      <c r="F1887">
        <v>628</v>
      </c>
      <c r="G1887">
        <v>20.9616697637748</v>
      </c>
      <c r="H1887">
        <v>-15.123172562382599</v>
      </c>
      <c r="I1887">
        <v>10.564713045862399</v>
      </c>
      <c r="J1887">
        <v>-1.0589956157089999</v>
      </c>
      <c r="K1887">
        <v>667.05974569680598</v>
      </c>
      <c r="L1887">
        <v>567.47337622825501</v>
      </c>
      <c r="M1887">
        <v>28.565162521645401</v>
      </c>
      <c r="N1887">
        <v>1.1252423229786599</v>
      </c>
      <c r="O1887">
        <v>27.2611464968153</v>
      </c>
      <c r="P1887">
        <v>68.771835528083798</v>
      </c>
      <c r="Q1887">
        <v>4.3262954744943002E-2</v>
      </c>
    </row>
    <row r="1888" spans="1:17" x14ac:dyDescent="0.3">
      <c r="A1888" t="s">
        <v>3958</v>
      </c>
      <c r="B1888" t="s">
        <v>3959</v>
      </c>
      <c r="C1888" t="s">
        <v>10309</v>
      </c>
      <c r="D1888" t="s">
        <v>628</v>
      </c>
      <c r="E1888">
        <v>467.27190000000002</v>
      </c>
      <c r="F1888">
        <v>199</v>
      </c>
      <c r="G1888">
        <v>246.00760881928301</v>
      </c>
      <c r="H1888">
        <v>7.3709277196953504</v>
      </c>
      <c r="I1888">
        <v>223.37546377302701</v>
      </c>
      <c r="J1888">
        <v>-4.9133815158431604</v>
      </c>
      <c r="K1888">
        <v>166.73886996908701</v>
      </c>
      <c r="L1888">
        <v>105.11767530097001</v>
      </c>
      <c r="M1888">
        <v>69.990798473383407</v>
      </c>
      <c r="N1888">
        <v>0.463653250773993</v>
      </c>
      <c r="O1888">
        <v>2.76381909547738</v>
      </c>
      <c r="P1888">
        <v>390.75215782983901</v>
      </c>
      <c r="Q1888">
        <v>9.2069346155333007E-2</v>
      </c>
    </row>
    <row r="1889" spans="1:17" x14ac:dyDescent="0.3">
      <c r="A1889" t="s">
        <v>3960</v>
      </c>
      <c r="B1889" t="s">
        <v>3961</v>
      </c>
      <c r="C1889" t="s">
        <v>10309</v>
      </c>
      <c r="D1889" t="s">
        <v>297</v>
      </c>
      <c r="E1889">
        <v>467.18804999999998</v>
      </c>
      <c r="F1889">
        <v>186.95</v>
      </c>
      <c r="G1889">
        <v>101.41203172674101</v>
      </c>
      <c r="H1889">
        <v>13.7136900847712</v>
      </c>
      <c r="I1889">
        <v>-15.6875425315654</v>
      </c>
      <c r="J1889">
        <v>1.2917783172016699</v>
      </c>
      <c r="K1889">
        <v>182.69167241644399</v>
      </c>
      <c r="L1889">
        <v>177.059367451513</v>
      </c>
      <c r="M1889">
        <v>47.553910032559799</v>
      </c>
      <c r="N1889">
        <v>0.56791354945968398</v>
      </c>
      <c r="O1889">
        <v>30.034768654720502</v>
      </c>
      <c r="P1889">
        <v>147.779986746189</v>
      </c>
    </row>
    <row r="1890" spans="1:17" x14ac:dyDescent="0.3">
      <c r="A1890" t="s">
        <v>3962</v>
      </c>
      <c r="B1890" t="s">
        <v>3963</v>
      </c>
      <c r="C1890" t="s">
        <v>10309</v>
      </c>
      <c r="D1890" t="s">
        <v>121</v>
      </c>
      <c r="E1890">
        <v>462.57749999999999</v>
      </c>
      <c r="F1890">
        <v>440.55</v>
      </c>
      <c r="G1890">
        <v>-20.160895005754501</v>
      </c>
      <c r="H1890">
        <v>-7.5169480552805501</v>
      </c>
      <c r="I1890">
        <v>-6.0757897591839898</v>
      </c>
      <c r="J1890">
        <v>0.61743859577459204</v>
      </c>
      <c r="K1890">
        <v>455.40457211330801</v>
      </c>
      <c r="L1890">
        <v>447.94263231658999</v>
      </c>
      <c r="M1890">
        <v>63.433336699825098</v>
      </c>
      <c r="N1890">
        <v>0.32859493690541702</v>
      </c>
      <c r="O1890">
        <v>44.024514811031601</v>
      </c>
      <c r="P1890">
        <v>38.428908091123297</v>
      </c>
    </row>
    <row r="1891" spans="1:17" x14ac:dyDescent="0.3">
      <c r="A1891" t="s">
        <v>3964</v>
      </c>
      <c r="B1891" t="s">
        <v>3965</v>
      </c>
      <c r="C1891" t="s">
        <v>10309</v>
      </c>
      <c r="D1891" t="s">
        <v>497</v>
      </c>
      <c r="E1891">
        <v>462.45</v>
      </c>
      <c r="F1891">
        <v>616.6</v>
      </c>
      <c r="G1891">
        <v>16.624772910270298</v>
      </c>
      <c r="H1891">
        <v>5.2229471192698197E-2</v>
      </c>
      <c r="I1891">
        <v>-19.985636085024499</v>
      </c>
      <c r="J1891">
        <v>0.96020303684805797</v>
      </c>
      <c r="K1891">
        <v>582.80864279254899</v>
      </c>
      <c r="L1891">
        <v>588.49365599200996</v>
      </c>
      <c r="M1891">
        <v>78.759421131594706</v>
      </c>
      <c r="N1891">
        <v>0.88932298895159101</v>
      </c>
      <c r="O1891">
        <v>39.117742458644102</v>
      </c>
      <c r="Q1891">
        <v>3.8346439717039998E-3</v>
      </c>
    </row>
    <row r="1892" spans="1:17" x14ac:dyDescent="0.3">
      <c r="A1892" t="s">
        <v>3966</v>
      </c>
      <c r="B1892" t="s">
        <v>3967</v>
      </c>
      <c r="C1892" t="s">
        <v>10309</v>
      </c>
      <c r="D1892" t="s">
        <v>283</v>
      </c>
      <c r="E1892">
        <v>461.61919999999998</v>
      </c>
      <c r="F1892">
        <v>280</v>
      </c>
      <c r="G1892">
        <v>26.1267767422387</v>
      </c>
      <c r="H1892">
        <v>-4.3621599502258697</v>
      </c>
      <c r="I1892">
        <v>42.888084905081698</v>
      </c>
      <c r="J1892">
        <v>13.297099023404501</v>
      </c>
      <c r="M1892">
        <v>53.744843608879897</v>
      </c>
      <c r="O1892">
        <v>35.285714285714299</v>
      </c>
      <c r="P1892">
        <v>63.742690058479504</v>
      </c>
    </row>
    <row r="1893" spans="1:17" x14ac:dyDescent="0.3">
      <c r="A1893" t="s">
        <v>3968</v>
      </c>
      <c r="B1893" t="s">
        <v>3969</v>
      </c>
      <c r="C1893" t="s">
        <v>10309</v>
      </c>
      <c r="D1893" t="s">
        <v>1885</v>
      </c>
      <c r="E1893">
        <v>460.66024399999998</v>
      </c>
      <c r="F1893">
        <v>606.1</v>
      </c>
      <c r="G1893">
        <v>-8.2948328372655293</v>
      </c>
      <c r="H1893">
        <v>20.8186408890816</v>
      </c>
      <c r="I1893">
        <v>8.4664753255774503</v>
      </c>
      <c r="J1893">
        <v>19.744049733513101</v>
      </c>
      <c r="O1893">
        <v>0</v>
      </c>
      <c r="P1893">
        <v>27.6</v>
      </c>
    </row>
    <row r="1894" spans="1:17" x14ac:dyDescent="0.3">
      <c r="A1894" t="s">
        <v>3970</v>
      </c>
      <c r="B1894" t="s">
        <v>3971</v>
      </c>
      <c r="C1894" t="s">
        <v>10309</v>
      </c>
      <c r="D1894" t="s">
        <v>564</v>
      </c>
      <c r="E1894">
        <v>460.26179999999999</v>
      </c>
      <c r="F1894">
        <v>433.8</v>
      </c>
      <c r="G1894">
        <v>-1.6460910240976501</v>
      </c>
      <c r="H1894">
        <v>1.0160586830976901</v>
      </c>
      <c r="I1894">
        <v>8.7794864730219508</v>
      </c>
      <c r="J1894">
        <v>8.7977211970668208</v>
      </c>
      <c r="K1894">
        <v>417.73679029654602</v>
      </c>
      <c r="L1894">
        <v>383.43179204380601</v>
      </c>
      <c r="M1894">
        <v>58.827086190935198</v>
      </c>
      <c r="N1894">
        <v>0.80704962988379103</v>
      </c>
      <c r="O1894">
        <v>9.7625633932687705</v>
      </c>
      <c r="P1894">
        <v>35.393258426966298</v>
      </c>
      <c r="Q1894">
        <v>3.2419458543510001E-3</v>
      </c>
    </row>
    <row r="1895" spans="1:17" x14ac:dyDescent="0.3">
      <c r="A1895" t="s">
        <v>3972</v>
      </c>
      <c r="B1895" t="s">
        <v>3973</v>
      </c>
      <c r="C1895" t="s">
        <v>10309</v>
      </c>
      <c r="D1895" t="s">
        <v>995</v>
      </c>
      <c r="E1895">
        <v>459.818736319999</v>
      </c>
      <c r="F1895">
        <v>117.55</v>
      </c>
      <c r="G1895">
        <v>-10.4179313402523</v>
      </c>
      <c r="H1895">
        <v>2.3181871685735298</v>
      </c>
      <c r="I1895">
        <v>3.9660605255110699</v>
      </c>
      <c r="J1895">
        <v>7.8800573061241996</v>
      </c>
      <c r="K1895">
        <v>112.751855328668</v>
      </c>
      <c r="L1895">
        <v>104.894944291512</v>
      </c>
      <c r="M1895">
        <v>60.645058578355197</v>
      </c>
      <c r="N1895">
        <v>0.65563384144647996</v>
      </c>
      <c r="O1895">
        <v>15.780518928115599</v>
      </c>
      <c r="P1895">
        <v>40.947242206235003</v>
      </c>
      <c r="Q1895">
        <v>3.5653440258752001E-2</v>
      </c>
    </row>
    <row r="1896" spans="1:17" x14ac:dyDescent="0.3">
      <c r="A1896" t="s">
        <v>3974</v>
      </c>
      <c r="B1896" t="s">
        <v>3975</v>
      </c>
      <c r="C1896" t="s">
        <v>10309</v>
      </c>
      <c r="D1896" t="s">
        <v>127</v>
      </c>
      <c r="E1896">
        <v>459.80096580999998</v>
      </c>
      <c r="F1896">
        <v>398.95</v>
      </c>
      <c r="G1896">
        <v>-60.436033665422798</v>
      </c>
      <c r="H1896">
        <v>-28.589493082210101</v>
      </c>
      <c r="I1896">
        <v>-33.267334198232</v>
      </c>
      <c r="J1896">
        <v>-5.0383636169361896</v>
      </c>
      <c r="K1896">
        <v>501.09865449683502</v>
      </c>
      <c r="L1896">
        <v>515.828828422318</v>
      </c>
      <c r="M1896">
        <v>30.910710765924101</v>
      </c>
      <c r="N1896">
        <v>0.81920000000000004</v>
      </c>
      <c r="O1896">
        <v>110.302042862514</v>
      </c>
      <c r="P1896">
        <v>2.0332480818414198</v>
      </c>
    </row>
    <row r="1897" spans="1:17" x14ac:dyDescent="0.3">
      <c r="A1897" t="s">
        <v>3976</v>
      </c>
      <c r="B1897" t="s">
        <v>3977</v>
      </c>
      <c r="C1897" t="s">
        <v>10309</v>
      </c>
      <c r="D1897" t="s">
        <v>995</v>
      </c>
      <c r="E1897">
        <v>459.58922221199998</v>
      </c>
      <c r="F1897">
        <v>38.67</v>
      </c>
      <c r="G1897">
        <v>20.941591557053599</v>
      </c>
      <c r="H1897">
        <v>-1.43870590618981</v>
      </c>
      <c r="I1897">
        <v>-9.2452536613193192</v>
      </c>
      <c r="J1897">
        <v>1.82204859807784</v>
      </c>
      <c r="K1897">
        <v>38.147528392907901</v>
      </c>
      <c r="L1897">
        <v>34.651565866196698</v>
      </c>
      <c r="M1897">
        <v>49.7428395507592</v>
      </c>
      <c r="N1897">
        <v>0.51093673441814602</v>
      </c>
      <c r="O1897">
        <v>20.8947504525471</v>
      </c>
      <c r="P1897">
        <v>51.350293542074297</v>
      </c>
      <c r="Q1897">
        <v>8.5818329519736003E-2</v>
      </c>
    </row>
    <row r="1898" spans="1:17" x14ac:dyDescent="0.3">
      <c r="A1898" t="s">
        <v>3978</v>
      </c>
      <c r="B1898" t="s">
        <v>3979</v>
      </c>
      <c r="C1898" t="s">
        <v>10309</v>
      </c>
      <c r="D1898" t="s">
        <v>995</v>
      </c>
      <c r="E1898">
        <v>458.622513139999</v>
      </c>
      <c r="F1898">
        <v>55.33</v>
      </c>
      <c r="G1898">
        <v>-29.944996151688699</v>
      </c>
      <c r="H1898">
        <v>-7.2431867376710697</v>
      </c>
      <c r="I1898">
        <v>-23.671227574645599</v>
      </c>
      <c r="J1898">
        <v>2.6708735005887001</v>
      </c>
      <c r="K1898">
        <v>57.199792298786903</v>
      </c>
      <c r="L1898">
        <v>55.972769469977599</v>
      </c>
      <c r="M1898">
        <v>45.3481088676158</v>
      </c>
      <c r="N1898">
        <v>0.53502296805743399</v>
      </c>
      <c r="O1898">
        <v>29.586119645761801</v>
      </c>
      <c r="P1898">
        <v>16.484210526315699</v>
      </c>
      <c r="Q1898">
        <v>5.0894909358262998E-2</v>
      </c>
    </row>
    <row r="1899" spans="1:17" x14ac:dyDescent="0.3">
      <c r="A1899" t="s">
        <v>3980</v>
      </c>
      <c r="B1899" t="s">
        <v>3981</v>
      </c>
      <c r="C1899" t="s">
        <v>10309</v>
      </c>
      <c r="D1899" t="s">
        <v>628</v>
      </c>
      <c r="E1899">
        <v>458.24650000000003</v>
      </c>
      <c r="F1899">
        <v>1367.9</v>
      </c>
      <c r="G1899">
        <v>9081.6291690867292</v>
      </c>
      <c r="H1899">
        <v>41.207669014951897</v>
      </c>
      <c r="I1899">
        <v>453.36088526346498</v>
      </c>
      <c r="J1899">
        <v>6.4495150755057997</v>
      </c>
      <c r="K1899">
        <v>988.96081507294298</v>
      </c>
      <c r="L1899">
        <v>574.08866786837496</v>
      </c>
      <c r="M1899">
        <v>98.708911765276895</v>
      </c>
      <c r="N1899">
        <v>0.67742099434340497</v>
      </c>
      <c r="O1899">
        <v>0</v>
      </c>
      <c r="P1899">
        <v>9111.4478114478097</v>
      </c>
      <c r="Q1899">
        <v>0.45187777880665497</v>
      </c>
    </row>
    <row r="1900" spans="1:17" x14ac:dyDescent="0.3">
      <c r="A1900" t="s">
        <v>3982</v>
      </c>
      <c r="B1900" t="s">
        <v>3983</v>
      </c>
      <c r="C1900" t="s">
        <v>10309</v>
      </c>
      <c r="D1900" t="s">
        <v>2600</v>
      </c>
      <c r="E1900">
        <v>457.47</v>
      </c>
      <c r="F1900">
        <v>117.3</v>
      </c>
      <c r="G1900">
        <v>156.94606352127701</v>
      </c>
      <c r="H1900">
        <v>-15.3127419644754</v>
      </c>
      <c r="I1900">
        <v>-22.694496204240799</v>
      </c>
      <c r="J1900">
        <v>3.4035990197622201</v>
      </c>
      <c r="K1900">
        <v>141.68609470022901</v>
      </c>
      <c r="L1900">
        <v>142.41529678215301</v>
      </c>
      <c r="M1900">
        <v>47.454129835272802</v>
      </c>
      <c r="N1900">
        <v>0.64995493522484304</v>
      </c>
      <c r="O1900">
        <v>252.34441602728</v>
      </c>
      <c r="P1900">
        <v>208.68421052631501</v>
      </c>
      <c r="Q1900">
        <v>0.21999615084361199</v>
      </c>
    </row>
    <row r="1901" spans="1:17" x14ac:dyDescent="0.3">
      <c r="A1901" t="s">
        <v>3984</v>
      </c>
      <c r="B1901" t="s">
        <v>3985</v>
      </c>
      <c r="C1901" t="s">
        <v>10309</v>
      </c>
      <c r="D1901" t="s">
        <v>1185</v>
      </c>
      <c r="E1901">
        <v>455.00131140000002</v>
      </c>
      <c r="F1901">
        <v>217.2</v>
      </c>
      <c r="G1901">
        <v>66.742443611775599</v>
      </c>
      <c r="H1901">
        <v>-5.9450623271647496</v>
      </c>
      <c r="I1901">
        <v>2.6284181319942799</v>
      </c>
      <c r="J1901">
        <v>2.0697845381367701</v>
      </c>
      <c r="K1901">
        <v>214.300695643484</v>
      </c>
      <c r="L1901">
        <v>186.874634735131</v>
      </c>
      <c r="M1901">
        <v>53.73286210146</v>
      </c>
      <c r="N1901">
        <v>0.381764937387084</v>
      </c>
      <c r="O1901">
        <v>16.896869244935498</v>
      </c>
      <c r="P1901">
        <v>117.19999999999899</v>
      </c>
      <c r="Q1901">
        <v>9.7685007408258001E-2</v>
      </c>
    </row>
    <row r="1902" spans="1:17" x14ac:dyDescent="0.3">
      <c r="A1902" t="s">
        <v>3986</v>
      </c>
      <c r="B1902" t="s">
        <v>3987</v>
      </c>
      <c r="C1902" t="s">
        <v>10309</v>
      </c>
      <c r="D1902" t="s">
        <v>1885</v>
      </c>
      <c r="E1902">
        <v>454.49077020099998</v>
      </c>
      <c r="F1902">
        <v>77.87</v>
      </c>
      <c r="G1902">
        <v>49.812268826929497</v>
      </c>
      <c r="H1902">
        <v>20.0317565328087</v>
      </c>
      <c r="I1902">
        <v>-8.2524889761593894</v>
      </c>
      <c r="J1902">
        <v>-0.509718489862232</v>
      </c>
      <c r="K1902">
        <v>70.167049962626095</v>
      </c>
      <c r="L1902">
        <v>63.250534484507703</v>
      </c>
      <c r="M1902">
        <v>52.202612140546897</v>
      </c>
      <c r="N1902">
        <v>3.9614205703551102</v>
      </c>
      <c r="O1902">
        <v>19.879285989469601</v>
      </c>
      <c r="P1902">
        <v>83.655660377358501</v>
      </c>
      <c r="Q1902">
        <v>6.3006863029761995E-2</v>
      </c>
    </row>
    <row r="1903" spans="1:17" x14ac:dyDescent="0.3">
      <c r="A1903" t="s">
        <v>3988</v>
      </c>
      <c r="B1903" t="s">
        <v>3989</v>
      </c>
      <c r="C1903" t="s">
        <v>10309</v>
      </c>
      <c r="D1903" t="s">
        <v>628</v>
      </c>
      <c r="E1903">
        <v>453.50931964799997</v>
      </c>
      <c r="F1903">
        <v>50.88</v>
      </c>
      <c r="G1903">
        <v>38.1021497181328</v>
      </c>
      <c r="H1903">
        <v>32.4383925153383</v>
      </c>
      <c r="I1903">
        <v>-2.4486385460581599</v>
      </c>
      <c r="J1903">
        <v>1.8757856339002601</v>
      </c>
      <c r="K1903">
        <v>42.354118436662802</v>
      </c>
      <c r="L1903">
        <v>39.375420588690503</v>
      </c>
      <c r="M1903">
        <v>69.2840461980675</v>
      </c>
      <c r="N1903">
        <v>4.9036486105279096</v>
      </c>
      <c r="O1903">
        <v>12.0283018867924</v>
      </c>
      <c r="P1903">
        <v>68.198347107437996</v>
      </c>
      <c r="Q1903">
        <v>4.4772472283902E-2</v>
      </c>
    </row>
    <row r="1904" spans="1:17" x14ac:dyDescent="0.3">
      <c r="A1904" t="s">
        <v>3990</v>
      </c>
      <c r="B1904" t="s">
        <v>3991</v>
      </c>
      <c r="C1904" t="s">
        <v>10309</v>
      </c>
      <c r="D1904" t="s">
        <v>958</v>
      </c>
      <c r="E1904">
        <v>452.40269999999998</v>
      </c>
      <c r="F1904">
        <v>1422.65</v>
      </c>
      <c r="G1904">
        <v>-35.165703138225503</v>
      </c>
      <c r="H1904">
        <v>-7.0994753514998603</v>
      </c>
      <c r="I1904">
        <v>-22.045595081704501</v>
      </c>
      <c r="J1904">
        <v>-0.99298034167486704</v>
      </c>
      <c r="K1904">
        <v>1465.1773080621099</v>
      </c>
      <c r="L1904">
        <v>1458.7677835468801</v>
      </c>
      <c r="M1904">
        <v>47.642123314707099</v>
      </c>
      <c r="N1904">
        <v>0.98318853112459303</v>
      </c>
      <c r="O1904">
        <v>26.5244438196323</v>
      </c>
      <c r="P1904">
        <v>10.2402169701666</v>
      </c>
      <c r="Q1904">
        <v>0.12782811431738</v>
      </c>
    </row>
    <row r="1905" spans="1:17" x14ac:dyDescent="0.3">
      <c r="A1905" t="s">
        <v>3992</v>
      </c>
      <c r="B1905" t="s">
        <v>3993</v>
      </c>
      <c r="C1905" t="s">
        <v>10309</v>
      </c>
      <c r="D1905" t="s">
        <v>1098</v>
      </c>
      <c r="E1905">
        <v>451.99534879999999</v>
      </c>
      <c r="F1905">
        <v>257.75</v>
      </c>
      <c r="G1905">
        <v>189.37640407855301</v>
      </c>
      <c r="H1905">
        <v>2.5556838782339599</v>
      </c>
      <c r="I1905">
        <v>101.555488449561</v>
      </c>
      <c r="J1905">
        <v>-0.830773518647141</v>
      </c>
      <c r="K1905">
        <v>261.66079450388003</v>
      </c>
      <c r="L1905">
        <v>193.96789127932101</v>
      </c>
      <c r="M1905">
        <v>36.396136193844299</v>
      </c>
      <c r="N1905">
        <v>0.55652173913043401</v>
      </c>
      <c r="O1905">
        <v>31.8913676042676</v>
      </c>
      <c r="P1905">
        <v>222.18749999999901</v>
      </c>
      <c r="Q1905">
        <v>0.13371389994927199</v>
      </c>
    </row>
    <row r="1906" spans="1:17" x14ac:dyDescent="0.3">
      <c r="A1906" t="s">
        <v>3994</v>
      </c>
      <c r="B1906" t="s">
        <v>3995</v>
      </c>
      <c r="C1906" t="s">
        <v>10309</v>
      </c>
      <c r="D1906" t="s">
        <v>51</v>
      </c>
      <c r="E1906">
        <v>450.34639451999999</v>
      </c>
      <c r="F1906">
        <v>19.8</v>
      </c>
      <c r="G1906">
        <v>115.230862589419</v>
      </c>
      <c r="H1906">
        <v>25.9589917662746</v>
      </c>
      <c r="I1906">
        <v>-15.6163893163423</v>
      </c>
      <c r="J1906">
        <v>12.2177339440394</v>
      </c>
      <c r="K1906">
        <v>15.4866249925945</v>
      </c>
      <c r="L1906">
        <v>15.1274227680035</v>
      </c>
      <c r="M1906">
        <v>89.941589263365103</v>
      </c>
      <c r="N1906">
        <v>2.5085230248118799</v>
      </c>
      <c r="O1906">
        <v>10.5555555555555</v>
      </c>
      <c r="P1906">
        <v>164</v>
      </c>
      <c r="Q1906">
        <v>8.4508950257127999E-2</v>
      </c>
    </row>
    <row r="1907" spans="1:17" x14ac:dyDescent="0.3">
      <c r="A1907" t="s">
        <v>3996</v>
      </c>
      <c r="B1907" t="s">
        <v>3997</v>
      </c>
      <c r="C1907" t="s">
        <v>10309</v>
      </c>
      <c r="D1907" t="s">
        <v>80</v>
      </c>
      <c r="E1907">
        <v>447.18812231999999</v>
      </c>
      <c r="F1907">
        <v>255.35</v>
      </c>
      <c r="G1907">
        <v>46.345552188769702</v>
      </c>
      <c r="H1907">
        <v>30.3186408890816</v>
      </c>
      <c r="I1907">
        <v>-21.974758845993801</v>
      </c>
      <c r="J1907">
        <v>11.40254867466</v>
      </c>
      <c r="K1907">
        <v>210.94712371663201</v>
      </c>
      <c r="L1907">
        <v>201.83458775462299</v>
      </c>
      <c r="M1907">
        <v>75.794046217073301</v>
      </c>
      <c r="N1907">
        <v>3.3837006880789899</v>
      </c>
      <c r="O1907">
        <v>25.0244762091247</v>
      </c>
      <c r="P1907">
        <v>97.029320987654302</v>
      </c>
      <c r="Q1907">
        <v>0.13218832934609401</v>
      </c>
    </row>
    <row r="1908" spans="1:17" x14ac:dyDescent="0.3">
      <c r="A1908" t="s">
        <v>3998</v>
      </c>
      <c r="B1908" t="s">
        <v>3999</v>
      </c>
      <c r="C1908" t="s">
        <v>10309</v>
      </c>
      <c r="D1908" t="s">
        <v>193</v>
      </c>
      <c r="E1908">
        <v>447.08575724999997</v>
      </c>
      <c r="F1908">
        <v>1136.3</v>
      </c>
      <c r="G1908">
        <v>92.353612991354296</v>
      </c>
      <c r="H1908">
        <v>35.455388562487599</v>
      </c>
      <c r="I1908">
        <v>42.461724174449699</v>
      </c>
      <c r="J1908">
        <v>18.200974167502999</v>
      </c>
      <c r="K1908">
        <v>821.89929601347797</v>
      </c>
      <c r="L1908">
        <v>709.81884432951404</v>
      </c>
      <c r="M1908">
        <v>85.494371310514893</v>
      </c>
      <c r="N1908">
        <v>2.8395776734384399</v>
      </c>
      <c r="O1908">
        <v>2.6093461233829198</v>
      </c>
      <c r="P1908">
        <v>131.89795918367301</v>
      </c>
      <c r="Q1908">
        <v>0.105156469100776</v>
      </c>
    </row>
    <row r="1909" spans="1:17" x14ac:dyDescent="0.3">
      <c r="A1909" t="s">
        <v>4000</v>
      </c>
      <c r="B1909" t="s">
        <v>4001</v>
      </c>
      <c r="C1909" t="s">
        <v>10309</v>
      </c>
      <c r="D1909" t="s">
        <v>965</v>
      </c>
      <c r="E1909">
        <v>445.22695684799902</v>
      </c>
      <c r="F1909">
        <v>4.17</v>
      </c>
      <c r="G1909">
        <v>24.518547067347299</v>
      </c>
      <c r="H1909">
        <v>9.0609626317416705</v>
      </c>
      <c r="I1909">
        <v>-20.7905361703708</v>
      </c>
      <c r="J1909">
        <v>-8.7539436158734301</v>
      </c>
      <c r="K1909">
        <v>4.0900383586130298</v>
      </c>
      <c r="L1909">
        <v>3.9599646633900401</v>
      </c>
      <c r="M1909">
        <v>41.2874905980647</v>
      </c>
      <c r="N1909">
        <v>3.6910690404741202</v>
      </c>
      <c r="O1909">
        <v>81.420953068383298</v>
      </c>
      <c r="P1909">
        <v>60.161234312513699</v>
      </c>
      <c r="Q1909">
        <v>0.14119267078269701</v>
      </c>
    </row>
    <row r="1910" spans="1:17" x14ac:dyDescent="0.3">
      <c r="A1910" t="s">
        <v>4002</v>
      </c>
      <c r="B1910" t="s">
        <v>4003</v>
      </c>
      <c r="C1910" t="s">
        <v>10309</v>
      </c>
      <c r="D1910" t="s">
        <v>222</v>
      </c>
      <c r="E1910">
        <v>444.04840000000002</v>
      </c>
      <c r="F1910">
        <v>251.5</v>
      </c>
      <c r="G1910">
        <v>34.238761422356099</v>
      </c>
      <c r="H1910">
        <v>-14.296525074608001</v>
      </c>
      <c r="I1910">
        <v>-11.686919043052701</v>
      </c>
      <c r="J1910">
        <v>-4.5273640951762602</v>
      </c>
      <c r="K1910">
        <v>261.64224982550701</v>
      </c>
      <c r="L1910">
        <v>244.01907651739799</v>
      </c>
      <c r="M1910">
        <v>47.148073604044299</v>
      </c>
      <c r="N1910">
        <v>0.31922312955197502</v>
      </c>
      <c r="O1910">
        <v>46.719681908548701</v>
      </c>
      <c r="P1910">
        <v>72.260273972602704</v>
      </c>
    </row>
    <row r="1911" spans="1:17" x14ac:dyDescent="0.3">
      <c r="A1911" t="s">
        <v>4004</v>
      </c>
      <c r="B1911" t="s">
        <v>4005</v>
      </c>
      <c r="C1911" t="s">
        <v>10309</v>
      </c>
      <c r="D1911" t="s">
        <v>193</v>
      </c>
      <c r="E1911">
        <v>443.54700000000003</v>
      </c>
      <c r="F1911">
        <v>86.97</v>
      </c>
      <c r="G1911">
        <v>-11.352733270165899</v>
      </c>
      <c r="H1911">
        <v>-4.9714111641282397</v>
      </c>
      <c r="I1911">
        <v>-29.149953590417301</v>
      </c>
      <c r="J1911">
        <v>-0.97226837023967705</v>
      </c>
      <c r="K1911">
        <v>88.893235681231701</v>
      </c>
      <c r="L1911">
        <v>86.704017897428002</v>
      </c>
      <c r="M1911">
        <v>47.824593287669799</v>
      </c>
      <c r="N1911">
        <v>0.69950040689391402</v>
      </c>
      <c r="O1911">
        <v>44.762561802920501</v>
      </c>
      <c r="P1911">
        <v>31.732808239927301</v>
      </c>
      <c r="Q1911">
        <v>8.7682104997343996E-2</v>
      </c>
    </row>
    <row r="1912" spans="1:17" x14ac:dyDescent="0.3">
      <c r="A1912" t="s">
        <v>4006</v>
      </c>
      <c r="B1912" t="s">
        <v>4007</v>
      </c>
      <c r="C1912" t="s">
        <v>10309</v>
      </c>
      <c r="E1912">
        <v>438.94763999999998</v>
      </c>
      <c r="F1912">
        <v>215.5</v>
      </c>
      <c r="G1912">
        <v>-5.4319179743506698</v>
      </c>
      <c r="H1912">
        <v>28.871330020329701</v>
      </c>
      <c r="I1912">
        <v>11.329390188492299</v>
      </c>
      <c r="J1912">
        <v>29.884400610705999</v>
      </c>
      <c r="M1912">
        <v>61.192397726652104</v>
      </c>
      <c r="O1912">
        <v>15.545243619489501</v>
      </c>
      <c r="P1912">
        <v>37.480063795853198</v>
      </c>
    </row>
    <row r="1913" spans="1:17" x14ac:dyDescent="0.3">
      <c r="A1913" t="s">
        <v>4008</v>
      </c>
      <c r="B1913" t="s">
        <v>4009</v>
      </c>
      <c r="C1913" t="s">
        <v>10309</v>
      </c>
      <c r="D1913" t="s">
        <v>564</v>
      </c>
      <c r="E1913">
        <v>438.34999203000001</v>
      </c>
      <c r="F1913">
        <v>358.65</v>
      </c>
      <c r="G1913">
        <v>-50.383426414231202</v>
      </c>
      <c r="H1913">
        <v>0.77881158609449597</v>
      </c>
      <c r="I1913">
        <v>-33.622118251388201</v>
      </c>
      <c r="J1913">
        <v>9.9736863249917995</v>
      </c>
      <c r="K1913">
        <v>374.84664494407002</v>
      </c>
      <c r="M1913">
        <v>52.0499917560699</v>
      </c>
      <c r="N1913">
        <v>0.56206088992974201</v>
      </c>
      <c r="O1913">
        <v>52.488498536177303</v>
      </c>
      <c r="P1913">
        <v>32.587800369685702</v>
      </c>
    </row>
    <row r="1914" spans="1:17" x14ac:dyDescent="0.3">
      <c r="A1914" t="s">
        <v>4010</v>
      </c>
      <c r="B1914" t="s">
        <v>4011</v>
      </c>
      <c r="C1914" t="s">
        <v>10309</v>
      </c>
      <c r="D1914" t="s">
        <v>121</v>
      </c>
      <c r="E1914">
        <v>437.94319999999999</v>
      </c>
      <c r="F1914">
        <v>176.59</v>
      </c>
      <c r="G1914">
        <v>-5.7216641460364102</v>
      </c>
      <c r="H1914">
        <v>22.608846364602499</v>
      </c>
      <c r="I1914">
        <v>18.972572343823899</v>
      </c>
      <c r="J1914">
        <v>2.73509284878206</v>
      </c>
      <c r="K1914">
        <v>155.314084799656</v>
      </c>
      <c r="L1914">
        <v>144.298700944167</v>
      </c>
      <c r="M1914">
        <v>65.038192387439494</v>
      </c>
      <c r="N1914">
        <v>0.86056840659453604</v>
      </c>
      <c r="O1914">
        <v>9.8589954131037896</v>
      </c>
      <c r="P1914">
        <v>42.411290322580598</v>
      </c>
      <c r="Q1914">
        <v>7.0758577988126001E-2</v>
      </c>
    </row>
    <row r="1915" spans="1:17" x14ac:dyDescent="0.3">
      <c r="A1915" t="s">
        <v>4012</v>
      </c>
      <c r="B1915" t="s">
        <v>4013</v>
      </c>
      <c r="C1915" t="s">
        <v>10309</v>
      </c>
      <c r="D1915" t="s">
        <v>46</v>
      </c>
      <c r="E1915">
        <v>437.63558399999999</v>
      </c>
      <c r="F1915">
        <v>175.2</v>
      </c>
      <c r="G1915">
        <v>103.625728058645</v>
      </c>
      <c r="H1915">
        <v>22.8854743481225</v>
      </c>
      <c r="I1915">
        <v>120.387036221488</v>
      </c>
      <c r="J1915">
        <v>-2.98371897577056</v>
      </c>
      <c r="K1915">
        <v>144.83209125692599</v>
      </c>
      <c r="M1915">
        <v>69.107170602889894</v>
      </c>
      <c r="N1915">
        <v>0.76850585195318399</v>
      </c>
      <c r="O1915">
        <v>5.0228310502283096</v>
      </c>
      <c r="P1915">
        <v>178.09523809523799</v>
      </c>
    </row>
    <row r="1916" spans="1:17" x14ac:dyDescent="0.3">
      <c r="A1916" t="s">
        <v>4014</v>
      </c>
      <c r="B1916" t="s">
        <v>4015</v>
      </c>
      <c r="C1916" t="s">
        <v>10309</v>
      </c>
      <c r="D1916" t="s">
        <v>965</v>
      </c>
      <c r="E1916">
        <v>437.18167343499999</v>
      </c>
      <c r="F1916">
        <v>328.55</v>
      </c>
      <c r="G1916">
        <v>4.3107718050813002</v>
      </c>
      <c r="H1916">
        <v>25.133163180842999</v>
      </c>
      <c r="I1916">
        <v>20.798848323666402</v>
      </c>
      <c r="J1916">
        <v>5.2021089440394199</v>
      </c>
      <c r="K1916">
        <v>290.80274663864702</v>
      </c>
      <c r="L1916">
        <v>255.934493270487</v>
      </c>
      <c r="M1916">
        <v>50.5745152024951</v>
      </c>
      <c r="N1916">
        <v>0.71234012639892896</v>
      </c>
      <c r="O1916">
        <v>19.920864404200199</v>
      </c>
      <c r="P1916">
        <v>74.760638297872305</v>
      </c>
      <c r="Q1916">
        <v>9.2607476144154002E-2</v>
      </c>
    </row>
    <row r="1917" spans="1:17" x14ac:dyDescent="0.3">
      <c r="A1917" t="s">
        <v>4016</v>
      </c>
      <c r="B1917" t="s">
        <v>4017</v>
      </c>
      <c r="C1917" t="s">
        <v>10309</v>
      </c>
      <c r="D1917" t="s">
        <v>3383</v>
      </c>
      <c r="E1917">
        <v>437.17859783999899</v>
      </c>
      <c r="F1917">
        <v>255.6</v>
      </c>
      <c r="G1917">
        <v>127.929256798588</v>
      </c>
      <c r="H1917">
        <v>2.51232509960801</v>
      </c>
      <c r="I1917">
        <v>-25.116511903375699</v>
      </c>
      <c r="J1917">
        <v>1.4377339440394199</v>
      </c>
      <c r="K1917">
        <v>245.47684177628</v>
      </c>
      <c r="L1917">
        <v>199.897821575709</v>
      </c>
      <c r="M1917">
        <v>54.713340461544703</v>
      </c>
      <c r="N1917">
        <v>0.90373387644263403</v>
      </c>
      <c r="O1917">
        <v>22.848200312989</v>
      </c>
      <c r="P1917">
        <v>191.55893536121599</v>
      </c>
    </row>
    <row r="1918" spans="1:17" x14ac:dyDescent="0.3">
      <c r="A1918" t="s">
        <v>4018</v>
      </c>
      <c r="B1918" t="s">
        <v>4019</v>
      </c>
      <c r="C1918" t="s">
        <v>10309</v>
      </c>
      <c r="D1918" t="s">
        <v>995</v>
      </c>
      <c r="E1918">
        <v>435.93979259999998</v>
      </c>
      <c r="F1918">
        <v>507</v>
      </c>
      <c r="G1918">
        <v>-3.79328814780138</v>
      </c>
      <c r="H1918">
        <v>-2.7061666047660502</v>
      </c>
      <c r="I1918">
        <v>2.537741041166</v>
      </c>
      <c r="J1918">
        <v>-1.82072759442212</v>
      </c>
      <c r="K1918">
        <v>508.638726104856</v>
      </c>
      <c r="L1918">
        <v>458.396588706655</v>
      </c>
      <c r="M1918">
        <v>40.650012005968001</v>
      </c>
      <c r="N1918">
        <v>0.34119602973021002</v>
      </c>
      <c r="O1918">
        <v>18.126232741617301</v>
      </c>
      <c r="P1918">
        <v>39.573296627666799</v>
      </c>
      <c r="Q1918">
        <v>7.5116483129837E-2</v>
      </c>
    </row>
    <row r="1919" spans="1:17" x14ac:dyDescent="0.3">
      <c r="A1919" t="s">
        <v>4020</v>
      </c>
      <c r="B1919" t="s">
        <v>4021</v>
      </c>
      <c r="C1919" t="s">
        <v>10309</v>
      </c>
      <c r="D1919" t="s">
        <v>297</v>
      </c>
      <c r="E1919">
        <v>435.3304852</v>
      </c>
      <c r="F1919">
        <v>508.3</v>
      </c>
      <c r="G1919">
        <v>-1.9765900471917599</v>
      </c>
      <c r="H1919">
        <v>15.5701028773857</v>
      </c>
      <c r="I1919">
        <v>29.6634295249182</v>
      </c>
      <c r="J1919">
        <v>6.7983523295965904</v>
      </c>
      <c r="K1919">
        <v>436.01305126346</v>
      </c>
      <c r="L1919">
        <v>397.91298322548698</v>
      </c>
      <c r="M1919">
        <v>64.021089223157503</v>
      </c>
      <c r="N1919">
        <v>1.7042801944581301</v>
      </c>
      <c r="O1919">
        <v>5.3708439897698099</v>
      </c>
      <c r="P1919">
        <v>88.259259259259196</v>
      </c>
      <c r="Q1919">
        <v>-6.8152691410951996E-2</v>
      </c>
    </row>
    <row r="1920" spans="1:17" x14ac:dyDescent="0.3">
      <c r="A1920" t="s">
        <v>4022</v>
      </c>
      <c r="B1920" t="s">
        <v>4023</v>
      </c>
      <c r="C1920" t="s">
        <v>10309</v>
      </c>
      <c r="D1920" t="s">
        <v>940</v>
      </c>
      <c r="E1920">
        <v>433.189533119999</v>
      </c>
      <c r="F1920">
        <v>134.6</v>
      </c>
      <c r="G1920">
        <v>60.294351989207399</v>
      </c>
      <c r="H1920">
        <v>9.0406271371629305</v>
      </c>
      <c r="I1920">
        <v>-1.95539445411322</v>
      </c>
      <c r="J1920">
        <v>2.6664031455603299</v>
      </c>
      <c r="K1920">
        <v>123.30086746820299</v>
      </c>
      <c r="L1920">
        <v>121.00045814217501</v>
      </c>
      <c r="M1920">
        <v>53.1527761446496</v>
      </c>
      <c r="N1920">
        <v>0.37026537003461302</v>
      </c>
      <c r="O1920">
        <v>30.014858841010401</v>
      </c>
      <c r="P1920">
        <v>100</v>
      </c>
    </row>
    <row r="1921" spans="1:17" x14ac:dyDescent="0.3">
      <c r="A1921" t="s">
        <v>4024</v>
      </c>
      <c r="B1921" t="s">
        <v>4025</v>
      </c>
      <c r="C1921" t="s">
        <v>10309</v>
      </c>
      <c r="D1921" t="s">
        <v>628</v>
      </c>
      <c r="E1921">
        <v>432.32605799999999</v>
      </c>
      <c r="F1921">
        <v>6215.6</v>
      </c>
      <c r="G1921">
        <v>32.808254551536102</v>
      </c>
      <c r="H1921">
        <v>-1.96594770103766</v>
      </c>
      <c r="I1921">
        <v>39.285803056669799</v>
      </c>
      <c r="J1921">
        <v>8.3678989834595305E-2</v>
      </c>
      <c r="K1921">
        <v>5774.2791077688198</v>
      </c>
      <c r="L1921">
        <v>4888.6783668166399</v>
      </c>
      <c r="M1921">
        <v>62.977011513970602</v>
      </c>
      <c r="N1921">
        <v>0.66374228923920497</v>
      </c>
      <c r="O1921">
        <v>13.7436450222022</v>
      </c>
      <c r="P1921">
        <v>85.540298507462694</v>
      </c>
      <c r="Q1921">
        <v>5.6478021256505001E-2</v>
      </c>
    </row>
    <row r="1922" spans="1:17" x14ac:dyDescent="0.3">
      <c r="A1922" t="s">
        <v>4026</v>
      </c>
      <c r="B1922" t="s">
        <v>4027</v>
      </c>
      <c r="C1922" t="s">
        <v>10309</v>
      </c>
      <c r="D1922" t="s">
        <v>683</v>
      </c>
      <c r="E1922">
        <v>432.00615787499999</v>
      </c>
      <c r="F1922">
        <v>144.75</v>
      </c>
      <c r="G1922">
        <v>-27.413265636632101</v>
      </c>
      <c r="H1922">
        <v>7.8876354036245804</v>
      </c>
      <c r="I1922">
        <v>-5.8748092074879104</v>
      </c>
      <c r="J1922">
        <v>3.1944947591985202</v>
      </c>
      <c r="K1922">
        <v>136.62813969152899</v>
      </c>
      <c r="L1922">
        <v>131.687941157479</v>
      </c>
      <c r="M1922">
        <v>71.161157902180193</v>
      </c>
      <c r="N1922">
        <v>0.85371594769453496</v>
      </c>
      <c r="O1922">
        <v>13.4369602763385</v>
      </c>
      <c r="P1922">
        <v>34.588563458856299</v>
      </c>
      <c r="Q1922">
        <v>6.7659791647739997E-2</v>
      </c>
    </row>
    <row r="1923" spans="1:17" x14ac:dyDescent="0.3">
      <c r="A1923" t="s">
        <v>4028</v>
      </c>
      <c r="B1923" t="s">
        <v>4029</v>
      </c>
      <c r="C1923" t="s">
        <v>10309</v>
      </c>
      <c r="D1923" t="s">
        <v>1203</v>
      </c>
      <c r="E1923">
        <v>431.332326282</v>
      </c>
      <c r="F1923">
        <v>158.18</v>
      </c>
      <c r="G1923">
        <v>-16.4685886168973</v>
      </c>
      <c r="H1923">
        <v>-3.4944301903486998</v>
      </c>
      <c r="I1923">
        <v>-17.6244533535865</v>
      </c>
      <c r="J1923">
        <v>-3.97858507436549</v>
      </c>
      <c r="K1923">
        <v>155.632441652018</v>
      </c>
      <c r="L1923">
        <v>155.07500065996999</v>
      </c>
      <c r="M1923">
        <v>50.799710914045598</v>
      </c>
      <c r="N1923">
        <v>0.53688875093398403</v>
      </c>
      <c r="O1923">
        <v>51.7258819066885</v>
      </c>
      <c r="P1923">
        <v>27.770597738287499</v>
      </c>
      <c r="Q1923">
        <v>3.0264235444153E-2</v>
      </c>
    </row>
    <row r="1924" spans="1:17" x14ac:dyDescent="0.3">
      <c r="A1924" t="s">
        <v>4030</v>
      </c>
      <c r="B1924" t="s">
        <v>4031</v>
      </c>
      <c r="C1924" t="s">
        <v>10309</v>
      </c>
      <c r="D1924" t="s">
        <v>253</v>
      </c>
      <c r="E1924">
        <v>430.79160740999998</v>
      </c>
      <c r="F1924">
        <v>77.790000000000006</v>
      </c>
      <c r="G1924">
        <v>176.803352120596</v>
      </c>
      <c r="H1924">
        <v>27.131610813893701</v>
      </c>
      <c r="I1924">
        <v>41.902825164317697</v>
      </c>
      <c r="J1924">
        <v>5.4365447872324797</v>
      </c>
      <c r="K1924">
        <v>61.087211408227098</v>
      </c>
      <c r="L1924">
        <v>50.396343619245897</v>
      </c>
      <c r="M1924">
        <v>71.738472892813505</v>
      </c>
      <c r="N1924">
        <v>2.3156155010651398</v>
      </c>
      <c r="O1924">
        <v>3.9979431803573702</v>
      </c>
      <c r="P1924">
        <v>229.618644067796</v>
      </c>
      <c r="Q1924">
        <v>8.9775808625441003E-2</v>
      </c>
    </row>
    <row r="1925" spans="1:17" x14ac:dyDescent="0.3">
      <c r="A1925" t="s">
        <v>4032</v>
      </c>
      <c r="B1925" t="s">
        <v>4033</v>
      </c>
      <c r="C1925" t="s">
        <v>10309</v>
      </c>
      <c r="D1925" t="s">
        <v>965</v>
      </c>
      <c r="E1925">
        <v>430.38004460000002</v>
      </c>
      <c r="F1925">
        <v>233.2</v>
      </c>
      <c r="G1925">
        <v>41.211794015895897</v>
      </c>
      <c r="H1925">
        <v>-0.29443415570660603</v>
      </c>
      <c r="I1925">
        <v>5.5591459645349497</v>
      </c>
      <c r="J1925">
        <v>2.2336209696351799</v>
      </c>
      <c r="K1925">
        <v>222.27535208766901</v>
      </c>
      <c r="L1925">
        <v>189.25094098981199</v>
      </c>
      <c r="M1925">
        <v>51.181616229453397</v>
      </c>
      <c r="N1925">
        <v>0.37486246004956197</v>
      </c>
      <c r="O1925">
        <v>13.679245283018799</v>
      </c>
      <c r="P1925">
        <v>74.4855967078189</v>
      </c>
      <c r="Q1925">
        <v>7.4139680419180003E-3</v>
      </c>
    </row>
    <row r="1926" spans="1:17" x14ac:dyDescent="0.3">
      <c r="A1926" t="s">
        <v>4034</v>
      </c>
      <c r="B1926" t="s">
        <v>4035</v>
      </c>
      <c r="C1926" t="s">
        <v>10309</v>
      </c>
      <c r="D1926" t="s">
        <v>358</v>
      </c>
      <c r="E1926">
        <v>430.03199999999998</v>
      </c>
      <c r="F1926">
        <v>372</v>
      </c>
      <c r="G1926">
        <v>-65.680711326592302</v>
      </c>
      <c r="H1926">
        <v>6.0436234262092698</v>
      </c>
      <c r="I1926">
        <v>-30.592248851302301</v>
      </c>
      <c r="J1926">
        <v>8.6654951380692697</v>
      </c>
      <c r="K1926">
        <v>353.89290272738702</v>
      </c>
      <c r="L1926">
        <v>410.85322527026199</v>
      </c>
      <c r="M1926">
        <v>82.953296991117995</v>
      </c>
      <c r="N1926">
        <v>1.4151193633952199</v>
      </c>
      <c r="O1926">
        <v>69.180107526881699</v>
      </c>
      <c r="P1926">
        <v>19.999999999999901</v>
      </c>
      <c r="Q1926">
        <v>0.23251629459555401</v>
      </c>
    </row>
    <row r="1927" spans="1:17" x14ac:dyDescent="0.3">
      <c r="A1927" t="s">
        <v>4036</v>
      </c>
      <c r="B1927" t="s">
        <v>4037</v>
      </c>
      <c r="C1927" t="s">
        <v>10309</v>
      </c>
      <c r="D1927" t="s">
        <v>965</v>
      </c>
      <c r="E1927">
        <v>429.90848799999998</v>
      </c>
      <c r="F1927">
        <v>226.22</v>
      </c>
      <c r="G1927">
        <v>-22.808235549343699</v>
      </c>
      <c r="H1927">
        <v>-7.65053204324912</v>
      </c>
      <c r="I1927">
        <v>-8.5194414071045408</v>
      </c>
      <c r="J1927">
        <v>1.0085364688365299</v>
      </c>
      <c r="K1927">
        <v>225.859032171661</v>
      </c>
      <c r="L1927">
        <v>210.370201794916</v>
      </c>
      <c r="M1927">
        <v>45.481000755848498</v>
      </c>
      <c r="N1927">
        <v>0.228090479325294</v>
      </c>
      <c r="O1927">
        <v>16.837591724869601</v>
      </c>
      <c r="P1927">
        <v>35.339515405324498</v>
      </c>
      <c r="Q1927">
        <v>-6.7379067103094006E-2</v>
      </c>
    </row>
    <row r="1928" spans="1:17" x14ac:dyDescent="0.3">
      <c r="A1928" t="s">
        <v>4038</v>
      </c>
      <c r="B1928" t="s">
        <v>4039</v>
      </c>
      <c r="C1928" t="s">
        <v>10309</v>
      </c>
      <c r="D1928" t="s">
        <v>412</v>
      </c>
      <c r="E1928">
        <v>429.872343516</v>
      </c>
      <c r="F1928">
        <v>3.96</v>
      </c>
      <c r="G1928">
        <v>-28.682111924286701</v>
      </c>
      <c r="H1928">
        <v>-2.16045940402394</v>
      </c>
      <c r="I1928">
        <v>-37.049656655045901</v>
      </c>
      <c r="J1928">
        <v>2.04426455628432</v>
      </c>
      <c r="K1928">
        <v>4.1497715717605503</v>
      </c>
      <c r="L1928">
        <v>4.2415187068754898</v>
      </c>
      <c r="M1928">
        <v>43.877826962302102</v>
      </c>
      <c r="N1928">
        <v>0.65388665694825199</v>
      </c>
      <c r="O1928">
        <v>76.010101010100996</v>
      </c>
      <c r="P1928">
        <v>43.1898643984769</v>
      </c>
      <c r="Q1928">
        <v>3.5604521341077999E-2</v>
      </c>
    </row>
    <row r="1929" spans="1:17" x14ac:dyDescent="0.3">
      <c r="A1929" t="s">
        <v>4040</v>
      </c>
      <c r="B1929" t="s">
        <v>4041</v>
      </c>
      <c r="C1929" t="s">
        <v>10309</v>
      </c>
      <c r="D1929" t="s">
        <v>1059</v>
      </c>
      <c r="E1929">
        <v>429.82400000000001</v>
      </c>
      <c r="F1929">
        <v>51.2</v>
      </c>
      <c r="G1929">
        <v>26.5172355015203</v>
      </c>
      <c r="H1929">
        <v>-0.96373162680522995</v>
      </c>
      <c r="I1929">
        <v>-44.5623509206401</v>
      </c>
      <c r="J1929">
        <v>2.2867844989099599</v>
      </c>
      <c r="K1929">
        <v>52.008065538576297</v>
      </c>
      <c r="L1929">
        <v>53.678307298470799</v>
      </c>
      <c r="M1929">
        <v>55.722375185607</v>
      </c>
      <c r="N1929">
        <v>1.2944611693746999</v>
      </c>
      <c r="O1929">
        <v>92.3828125</v>
      </c>
      <c r="P1929">
        <v>59.750390015600601</v>
      </c>
      <c r="Q1929">
        <v>5.4704790662369003E-2</v>
      </c>
    </row>
    <row r="1930" spans="1:17" x14ac:dyDescent="0.3">
      <c r="A1930" t="s">
        <v>4042</v>
      </c>
      <c r="B1930" t="s">
        <v>4043</v>
      </c>
      <c r="C1930" t="s">
        <v>10309</v>
      </c>
      <c r="D1930" t="s">
        <v>46</v>
      </c>
      <c r="E1930">
        <v>429.34767040000003</v>
      </c>
      <c r="F1930">
        <v>335.5</v>
      </c>
      <c r="G1930">
        <v>189.705167162734</v>
      </c>
      <c r="H1930">
        <v>9.6905920551154203</v>
      </c>
      <c r="I1930">
        <v>206.46647532557699</v>
      </c>
      <c r="J1930">
        <v>2.3844006107060798</v>
      </c>
      <c r="K1930">
        <v>261.865423039463</v>
      </c>
      <c r="M1930">
        <v>59.493748438905797</v>
      </c>
      <c r="O1930">
        <v>7.2429210134128104</v>
      </c>
      <c r="P1930">
        <v>238.20564516128999</v>
      </c>
    </row>
    <row r="1931" spans="1:17" x14ac:dyDescent="0.3">
      <c r="A1931" t="s">
        <v>4044</v>
      </c>
      <c r="B1931" t="s">
        <v>4045</v>
      </c>
      <c r="C1931" t="s">
        <v>10309</v>
      </c>
      <c r="D1931" t="s">
        <v>500</v>
      </c>
      <c r="E1931">
        <v>429.289015312</v>
      </c>
      <c r="F1931">
        <v>70.34</v>
      </c>
      <c r="G1931">
        <v>2.1265836753158598</v>
      </c>
      <c r="H1931">
        <v>-4.1362463289634199</v>
      </c>
      <c r="I1931">
        <v>-15.118041522097201</v>
      </c>
      <c r="J1931">
        <v>0.71962931932371399</v>
      </c>
      <c r="K1931">
        <v>64.720702812757693</v>
      </c>
      <c r="L1931">
        <v>64.137103393790198</v>
      </c>
      <c r="M1931">
        <v>75.7914140550252</v>
      </c>
      <c r="N1931">
        <v>0.93162787653786105</v>
      </c>
      <c r="O1931">
        <v>15.1549616150127</v>
      </c>
      <c r="P1931">
        <v>34.673559257131899</v>
      </c>
      <c r="Q1931">
        <v>1.7906083763395999E-2</v>
      </c>
    </row>
    <row r="1932" spans="1:17" x14ac:dyDescent="0.3">
      <c r="A1932" t="s">
        <v>4046</v>
      </c>
      <c r="B1932" t="s">
        <v>4047</v>
      </c>
      <c r="C1932" t="s">
        <v>10309</v>
      </c>
      <c r="D1932" t="s">
        <v>555</v>
      </c>
      <c r="E1932">
        <v>427.73854180500001</v>
      </c>
      <c r="F1932">
        <v>241.95</v>
      </c>
      <c r="G1932">
        <v>14.974894443233699</v>
      </c>
      <c r="H1932">
        <v>11.8037198124612</v>
      </c>
      <c r="I1932">
        <v>67.031984744827099</v>
      </c>
      <c r="J1932">
        <v>-9.4846403315260996</v>
      </c>
      <c r="K1932">
        <v>214.254764538394</v>
      </c>
      <c r="L1932">
        <v>166.092305595699</v>
      </c>
      <c r="M1932">
        <v>41.339944209643903</v>
      </c>
      <c r="N1932">
        <v>0.37658655307817301</v>
      </c>
      <c r="O1932">
        <v>10.5393676379417</v>
      </c>
      <c r="P1932">
        <v>106.70653566851701</v>
      </c>
      <c r="Q1932">
        <v>0.15241701477970199</v>
      </c>
    </row>
    <row r="1933" spans="1:17" x14ac:dyDescent="0.3">
      <c r="A1933" t="s">
        <v>4048</v>
      </c>
      <c r="B1933" t="s">
        <v>4049</v>
      </c>
      <c r="C1933" t="s">
        <v>10309</v>
      </c>
      <c r="D1933" t="s">
        <v>21</v>
      </c>
      <c r="E1933">
        <v>426.63894824200003</v>
      </c>
      <c r="F1933">
        <v>123.37</v>
      </c>
      <c r="G1933">
        <v>2.2691520714731102</v>
      </c>
      <c r="H1933">
        <v>0.25040893194334202</v>
      </c>
      <c r="I1933">
        <v>-32.158973542494302</v>
      </c>
      <c r="J1933">
        <v>4.03363352562938</v>
      </c>
      <c r="K1933">
        <v>129.33029619329801</v>
      </c>
      <c r="L1933">
        <v>125.519210517825</v>
      </c>
      <c r="M1933">
        <v>43.620837142275001</v>
      </c>
      <c r="N1933">
        <v>0.69308161634002496</v>
      </c>
      <c r="O1933">
        <v>40.795979573640203</v>
      </c>
      <c r="P1933">
        <v>44.2923976608187</v>
      </c>
      <c r="Q1933">
        <v>0.14287720314969499</v>
      </c>
    </row>
    <row r="1934" spans="1:17" x14ac:dyDescent="0.3">
      <c r="A1934" t="s">
        <v>4050</v>
      </c>
      <c r="B1934" t="s">
        <v>4051</v>
      </c>
      <c r="C1934" t="s">
        <v>10309</v>
      </c>
      <c r="D1934" t="s">
        <v>564</v>
      </c>
      <c r="E1934">
        <v>426.20685877</v>
      </c>
      <c r="F1934">
        <v>177.1</v>
      </c>
      <c r="G1934">
        <v>84.510184292715294</v>
      </c>
      <c r="H1934">
        <v>40.444244966051997</v>
      </c>
      <c r="I1934">
        <v>130.915664837447</v>
      </c>
      <c r="J1934">
        <v>-11.3544585693295</v>
      </c>
      <c r="K1934">
        <v>134.697586709088</v>
      </c>
      <c r="L1934">
        <v>94.880014220628098</v>
      </c>
      <c r="M1934">
        <v>57.470547710763299</v>
      </c>
      <c r="N1934">
        <v>0.49340675695788</v>
      </c>
      <c r="O1934">
        <v>11.914172783738</v>
      </c>
      <c r="P1934">
        <v>204.295532646048</v>
      </c>
    </row>
    <row r="1935" spans="1:17" x14ac:dyDescent="0.3">
      <c r="A1935" t="s">
        <v>4052</v>
      </c>
      <c r="B1935" t="s">
        <v>4053</v>
      </c>
      <c r="C1935" t="s">
        <v>10309</v>
      </c>
      <c r="D1935" t="s">
        <v>193</v>
      </c>
      <c r="E1935">
        <v>425.94403</v>
      </c>
      <c r="F1935">
        <v>192.2</v>
      </c>
      <c r="G1935">
        <v>29.9486061842283</v>
      </c>
      <c r="H1935">
        <v>1.9101261467284201</v>
      </c>
      <c r="I1935">
        <v>-8.7425445103080595</v>
      </c>
      <c r="J1935">
        <v>-3.5120228872466002</v>
      </c>
      <c r="K1935">
        <v>191.200258091579</v>
      </c>
      <c r="L1935">
        <v>169.77246165161799</v>
      </c>
      <c r="M1935">
        <v>44.129905246620297</v>
      </c>
      <c r="N1935">
        <v>2.0267011593964201</v>
      </c>
      <c r="O1935">
        <v>22.736732570239301</v>
      </c>
      <c r="P1935">
        <v>61.512605042016702</v>
      </c>
      <c r="Q1935">
        <v>0.106165456937098</v>
      </c>
    </row>
    <row r="1936" spans="1:17" x14ac:dyDescent="0.3">
      <c r="A1936" t="s">
        <v>4054</v>
      </c>
      <c r="B1936" t="s">
        <v>4055</v>
      </c>
      <c r="C1936" t="s">
        <v>10309</v>
      </c>
      <c r="D1936" t="s">
        <v>193</v>
      </c>
      <c r="E1936">
        <v>424.15609664999999</v>
      </c>
      <c r="F1936">
        <v>586.29999999999995</v>
      </c>
      <c r="G1936">
        <v>60.014610026815397</v>
      </c>
      <c r="H1936">
        <v>62.043875536261602</v>
      </c>
      <c r="I1936">
        <v>47.682898838094097</v>
      </c>
      <c r="J1936">
        <v>50.000075775956297</v>
      </c>
      <c r="K1936">
        <v>431.36945129113201</v>
      </c>
      <c r="L1936">
        <v>378.876151488765</v>
      </c>
      <c r="M1936">
        <v>71.582105502697601</v>
      </c>
      <c r="N1936">
        <v>4.5912525051570698</v>
      </c>
      <c r="O1936">
        <v>13.5937233498209</v>
      </c>
      <c r="P1936">
        <v>112.389059952907</v>
      </c>
      <c r="Q1936">
        <v>7.0001856360642004E-2</v>
      </c>
    </row>
    <row r="1937" spans="1:17" x14ac:dyDescent="0.3">
      <c r="A1937" t="s">
        <v>4056</v>
      </c>
      <c r="B1937" t="s">
        <v>4057</v>
      </c>
      <c r="C1937" t="s">
        <v>10309</v>
      </c>
      <c r="D1937" t="s">
        <v>193</v>
      </c>
      <c r="E1937">
        <v>423.61862400000001</v>
      </c>
      <c r="F1937">
        <v>183.15</v>
      </c>
      <c r="G1937">
        <v>-35.967758425640703</v>
      </c>
      <c r="H1937">
        <v>-11.722585915303</v>
      </c>
      <c r="I1937">
        <v>-23.672268312434099</v>
      </c>
      <c r="J1937">
        <v>-2.4534069955578901</v>
      </c>
      <c r="K1937">
        <v>193.89094532338001</v>
      </c>
      <c r="M1937">
        <v>34.488260553177298</v>
      </c>
      <c r="N1937">
        <v>0.34494011456344298</v>
      </c>
      <c r="O1937">
        <v>42.861042861042797</v>
      </c>
      <c r="P1937">
        <v>39.702517162471302</v>
      </c>
    </row>
    <row r="1938" spans="1:17" x14ac:dyDescent="0.3">
      <c r="A1938" t="s">
        <v>4058</v>
      </c>
      <c r="B1938" t="s">
        <v>4059</v>
      </c>
      <c r="C1938" t="s">
        <v>10309</v>
      </c>
      <c r="D1938" t="s">
        <v>2193</v>
      </c>
      <c r="E1938">
        <v>423.19687499999998</v>
      </c>
      <c r="F1938">
        <v>752.35</v>
      </c>
      <c r="G1938">
        <v>381.11514371702299</v>
      </c>
      <c r="H1938">
        <v>-12.246995722554599</v>
      </c>
      <c r="I1938">
        <v>158.54916399671299</v>
      </c>
      <c r="J1938">
        <v>15.0171439735379</v>
      </c>
      <c r="K1938">
        <v>671.79984540146495</v>
      </c>
      <c r="L1938">
        <v>394.36878372452702</v>
      </c>
      <c r="M1938">
        <v>57.8971592135374</v>
      </c>
      <c r="N1938">
        <v>0.44855703160787902</v>
      </c>
      <c r="O1938">
        <v>24.9352030305044</v>
      </c>
      <c r="P1938">
        <v>545.79399141630904</v>
      </c>
    </row>
    <row r="1939" spans="1:17" x14ac:dyDescent="0.3">
      <c r="A1939" t="s">
        <v>4060</v>
      </c>
      <c r="B1939" t="s">
        <v>4061</v>
      </c>
      <c r="C1939" t="s">
        <v>10309</v>
      </c>
      <c r="D1939" t="s">
        <v>163</v>
      </c>
      <c r="E1939">
        <v>422.11600675</v>
      </c>
      <c r="F1939">
        <v>2925.5</v>
      </c>
      <c r="G1939">
        <v>-2.62299018716201</v>
      </c>
      <c r="H1939">
        <v>4.84517367532015</v>
      </c>
      <c r="I1939">
        <v>16.892693564122101</v>
      </c>
      <c r="J1939">
        <v>-4.6736453663053998</v>
      </c>
      <c r="K1939">
        <v>2782.74832533886</v>
      </c>
      <c r="L1939">
        <v>2539.0809668693701</v>
      </c>
      <c r="M1939">
        <v>56.229822260938803</v>
      </c>
      <c r="N1939">
        <v>1.31921801760603</v>
      </c>
      <c r="O1939">
        <v>21.346778328490799</v>
      </c>
      <c r="P1939">
        <v>50.171962424926797</v>
      </c>
      <c r="Q1939">
        <v>-0.110099773818293</v>
      </c>
    </row>
    <row r="1940" spans="1:17" x14ac:dyDescent="0.3">
      <c r="A1940" t="s">
        <v>4062</v>
      </c>
      <c r="B1940" t="s">
        <v>4063</v>
      </c>
      <c r="C1940" t="s">
        <v>10309</v>
      </c>
      <c r="D1940" t="s">
        <v>136</v>
      </c>
      <c r="E1940">
        <v>419.1219504</v>
      </c>
      <c r="F1940">
        <v>150.21</v>
      </c>
      <c r="G1940">
        <v>-6.6452106267577102</v>
      </c>
      <c r="H1940">
        <v>22.184787224340699</v>
      </c>
      <c r="I1940">
        <v>-11.8717498263896</v>
      </c>
      <c r="J1940">
        <v>25.670982449919499</v>
      </c>
      <c r="K1940">
        <v>112.80011368002</v>
      </c>
      <c r="L1940">
        <v>125.353187834572</v>
      </c>
      <c r="M1940">
        <v>92.779060821918407</v>
      </c>
      <c r="N1940">
        <v>2.5094868031678201</v>
      </c>
      <c r="O1940">
        <v>25.291258904200699</v>
      </c>
      <c r="P1940">
        <v>53.119266055045799</v>
      </c>
      <c r="Q1940">
        <v>3.0586665731670001E-2</v>
      </c>
    </row>
    <row r="1941" spans="1:17" x14ac:dyDescent="0.3">
      <c r="A1941" t="s">
        <v>4064</v>
      </c>
      <c r="B1941" t="s">
        <v>4065</v>
      </c>
      <c r="C1941" t="s">
        <v>10309</v>
      </c>
      <c r="D1941" t="s">
        <v>358</v>
      </c>
      <c r="E1941">
        <v>418.66974743999998</v>
      </c>
      <c r="F1941">
        <v>117.6</v>
      </c>
      <c r="G1941">
        <v>-26.570178796544699</v>
      </c>
      <c r="H1941">
        <v>-9.8332953662186302</v>
      </c>
      <c r="I1941">
        <v>-15.6256854824077</v>
      </c>
      <c r="J1941">
        <v>-0.46255554084776601</v>
      </c>
      <c r="K1941">
        <v>127.97011075906001</v>
      </c>
      <c r="L1941">
        <v>124.873632881329</v>
      </c>
      <c r="M1941">
        <v>35.527582264209698</v>
      </c>
      <c r="N1941">
        <v>0.44914375094537701</v>
      </c>
      <c r="O1941">
        <v>46.301020408163197</v>
      </c>
      <c r="P1941">
        <v>18.7878787878787</v>
      </c>
      <c r="Q1941">
        <v>0.155930347294506</v>
      </c>
    </row>
    <row r="1942" spans="1:17" x14ac:dyDescent="0.3">
      <c r="A1942" t="s">
        <v>4066</v>
      </c>
      <c r="B1942" t="s">
        <v>4067</v>
      </c>
      <c r="C1942" t="s">
        <v>10309</v>
      </c>
      <c r="D1942" t="s">
        <v>3910</v>
      </c>
      <c r="E1942">
        <v>418.43119625999998</v>
      </c>
      <c r="F1942">
        <v>168.3</v>
      </c>
      <c r="G1942">
        <v>85.674315385403801</v>
      </c>
      <c r="H1942">
        <v>21.167325099608</v>
      </c>
      <c r="I1942">
        <v>-15.208496988929699</v>
      </c>
      <c r="J1942">
        <v>6.5510672773727503</v>
      </c>
      <c r="K1942">
        <v>148.15118782825201</v>
      </c>
      <c r="L1942">
        <v>128.56140335975601</v>
      </c>
      <c r="M1942">
        <v>62.719758631314697</v>
      </c>
      <c r="N1942">
        <v>4.9336093857832903</v>
      </c>
      <c r="O1942">
        <v>17.647058823529299</v>
      </c>
      <c r="P1942">
        <v>204.61538461538399</v>
      </c>
    </row>
    <row r="1943" spans="1:17" x14ac:dyDescent="0.3">
      <c r="A1943" t="s">
        <v>4068</v>
      </c>
      <c r="B1943" t="s">
        <v>4069</v>
      </c>
      <c r="C1943" t="s">
        <v>10309</v>
      </c>
      <c r="D1943" t="s">
        <v>139</v>
      </c>
      <c r="E1943">
        <v>417.98196193199999</v>
      </c>
      <c r="F1943">
        <v>121.98</v>
      </c>
      <c r="G1943">
        <v>-9.0463651333522801</v>
      </c>
      <c r="H1943">
        <v>-1.16295945323751</v>
      </c>
      <c r="I1943">
        <v>-19.0457735045904</v>
      </c>
      <c r="J1943">
        <v>-3.8302660559605801</v>
      </c>
      <c r="K1943">
        <v>126.794324114311</v>
      </c>
      <c r="L1943">
        <v>125.061773530289</v>
      </c>
      <c r="M1943">
        <v>44.781713668833198</v>
      </c>
      <c r="N1943">
        <v>0.67009444841975296</v>
      </c>
      <c r="O1943">
        <v>51.582226594523597</v>
      </c>
      <c r="Q1943">
        <v>8.1045118299360001E-3</v>
      </c>
    </row>
    <row r="1944" spans="1:17" x14ac:dyDescent="0.3">
      <c r="A1944" t="s">
        <v>4070</v>
      </c>
      <c r="B1944" t="s">
        <v>4071</v>
      </c>
      <c r="C1944" t="s">
        <v>10309</v>
      </c>
      <c r="D1944" t="s">
        <v>297</v>
      </c>
      <c r="E1944">
        <v>417.50240100000002</v>
      </c>
      <c r="F1944">
        <v>748.75</v>
      </c>
      <c r="G1944">
        <v>245.77704361835799</v>
      </c>
      <c r="H1944">
        <v>20.032456678555299</v>
      </c>
      <c r="I1944">
        <v>116.83213463812</v>
      </c>
      <c r="J1944">
        <v>6.4441824181659202</v>
      </c>
      <c r="K1944">
        <v>572.48895825010595</v>
      </c>
      <c r="L1944">
        <v>390.15111453737899</v>
      </c>
      <c r="M1944">
        <v>89.227906752040496</v>
      </c>
      <c r="N1944">
        <v>0.27749348187585099</v>
      </c>
      <c r="O1944">
        <v>0</v>
      </c>
      <c r="P1944">
        <v>340.441176470588</v>
      </c>
      <c r="Q1944">
        <v>0.22670997543077301</v>
      </c>
    </row>
    <row r="1945" spans="1:17" x14ac:dyDescent="0.3">
      <c r="A1945" t="s">
        <v>4072</v>
      </c>
      <c r="B1945" t="s">
        <v>4073</v>
      </c>
      <c r="C1945" t="s">
        <v>10309</v>
      </c>
      <c r="D1945" t="s">
        <v>46</v>
      </c>
      <c r="E1945">
        <v>416.12950544</v>
      </c>
      <c r="F1945">
        <v>220.55</v>
      </c>
      <c r="G1945">
        <v>-32.745578980793297</v>
      </c>
      <c r="H1945">
        <v>-4.0143770752699304</v>
      </c>
      <c r="I1945">
        <v>-3.8471336535427798</v>
      </c>
      <c r="J1945">
        <v>3.3323298427125199</v>
      </c>
      <c r="K1945">
        <v>214.339645116675</v>
      </c>
      <c r="L1945">
        <v>198.827871342881</v>
      </c>
      <c r="M1945">
        <v>66.7607610176224</v>
      </c>
      <c r="N1945">
        <v>0.44501792114695299</v>
      </c>
      <c r="O1945">
        <v>30.809340285649501</v>
      </c>
      <c r="P1945">
        <v>56.362991846862798</v>
      </c>
      <c r="Q1945">
        <v>0.123021101767846</v>
      </c>
    </row>
    <row r="1946" spans="1:17" x14ac:dyDescent="0.3">
      <c r="A1946" t="s">
        <v>4074</v>
      </c>
      <c r="B1946" t="s">
        <v>4075</v>
      </c>
      <c r="C1946" t="s">
        <v>10309</v>
      </c>
      <c r="D1946" t="s">
        <v>253</v>
      </c>
      <c r="E1946">
        <v>415.82</v>
      </c>
      <c r="F1946">
        <v>1223</v>
      </c>
      <c r="G1946">
        <v>180.07620117116801</v>
      </c>
      <c r="H1946">
        <v>42.671452321958498</v>
      </c>
      <c r="I1946">
        <v>117.958910607208</v>
      </c>
      <c r="J1946">
        <v>-1.62500799144444</v>
      </c>
      <c r="K1946">
        <v>969.41534301623699</v>
      </c>
      <c r="L1946">
        <v>732.592197231932</v>
      </c>
      <c r="M1946">
        <v>63.488642574094797</v>
      </c>
      <c r="N1946">
        <v>1.5982555016930899</v>
      </c>
      <c r="O1946">
        <v>11.2019623875715</v>
      </c>
      <c r="P1946">
        <v>265.02014624682801</v>
      </c>
      <c r="Q1946">
        <v>0.20238320286655501</v>
      </c>
    </row>
    <row r="1947" spans="1:17" x14ac:dyDescent="0.3">
      <c r="A1947" t="s">
        <v>4076</v>
      </c>
      <c r="B1947" t="s">
        <v>4077</v>
      </c>
      <c r="C1947" t="s">
        <v>10309</v>
      </c>
      <c r="D1947" t="s">
        <v>4078</v>
      </c>
      <c r="E1947">
        <v>415.72794379999999</v>
      </c>
      <c r="F1947">
        <v>808.6</v>
      </c>
      <c r="G1947">
        <v>28.141896806731101</v>
      </c>
      <c r="H1947">
        <v>5.3828600790318699</v>
      </c>
      <c r="I1947">
        <v>25.567730091155902</v>
      </c>
      <c r="J1947">
        <v>0.14182461351754799</v>
      </c>
      <c r="K1947">
        <v>747.82949612933101</v>
      </c>
      <c r="L1947">
        <v>641.33250696356504</v>
      </c>
      <c r="M1947">
        <v>67.822310398588698</v>
      </c>
      <c r="N1947">
        <v>0.96649054031020898</v>
      </c>
      <c r="O1947">
        <v>9.4484293841206899</v>
      </c>
      <c r="P1947">
        <v>83.023992756903496</v>
      </c>
      <c r="Q1947">
        <v>0.20824869393407</v>
      </c>
    </row>
    <row r="1948" spans="1:17" x14ac:dyDescent="0.3">
      <c r="A1948" t="s">
        <v>4079</v>
      </c>
      <c r="B1948" t="s">
        <v>4080</v>
      </c>
      <c r="C1948" t="s">
        <v>10309</v>
      </c>
      <c r="D1948" t="s">
        <v>297</v>
      </c>
      <c r="E1948">
        <v>415.69450975000001</v>
      </c>
      <c r="F1948">
        <v>336.25</v>
      </c>
      <c r="G1948">
        <v>-9.5790571652946106</v>
      </c>
      <c r="H1948">
        <v>-5.3978157454623998</v>
      </c>
      <c r="I1948">
        <v>-23.2709523557754</v>
      </c>
      <c r="J1948">
        <v>-3.1379511871558998</v>
      </c>
      <c r="K1948">
        <v>354.44528271760498</v>
      </c>
      <c r="L1948">
        <v>356.320913689257</v>
      </c>
      <c r="M1948">
        <v>38.783328810184699</v>
      </c>
      <c r="N1948">
        <v>0.52053623558087403</v>
      </c>
      <c r="O1948">
        <v>45.368029739776901</v>
      </c>
      <c r="P1948">
        <v>24.513978892797599</v>
      </c>
      <c r="Q1948">
        <v>-2.2928685434044999E-2</v>
      </c>
    </row>
    <row r="1949" spans="1:17" x14ac:dyDescent="0.3">
      <c r="A1949" t="s">
        <v>4081</v>
      </c>
      <c r="B1949" t="s">
        <v>4082</v>
      </c>
      <c r="C1949" t="s">
        <v>10309</v>
      </c>
      <c r="D1949" t="s">
        <v>46</v>
      </c>
      <c r="E1949">
        <v>415.33031999999997</v>
      </c>
      <c r="F1949">
        <v>168.45</v>
      </c>
      <c r="G1949">
        <v>65.033873544072307</v>
      </c>
      <c r="H1949">
        <v>8.5230943303772406</v>
      </c>
      <c r="I1949">
        <v>14.944185558606801</v>
      </c>
      <c r="J1949">
        <v>6.4082101345156097</v>
      </c>
      <c r="K1949">
        <v>155.39360880582799</v>
      </c>
      <c r="L1949">
        <v>125.109582277059</v>
      </c>
      <c r="M1949">
        <v>69.746265516944803</v>
      </c>
      <c r="N1949">
        <v>0.70501397949673805</v>
      </c>
      <c r="O1949">
        <v>9.82487384980708</v>
      </c>
      <c r="P1949">
        <v>118.766233766233</v>
      </c>
    </row>
    <row r="1950" spans="1:17" x14ac:dyDescent="0.3">
      <c r="A1950" t="s">
        <v>4083</v>
      </c>
      <c r="B1950" t="s">
        <v>4084</v>
      </c>
      <c r="C1950" t="s">
        <v>10309</v>
      </c>
      <c r="D1950" t="s">
        <v>51</v>
      </c>
      <c r="E1950">
        <v>414.94614074999998</v>
      </c>
      <c r="F1950">
        <v>1372.5</v>
      </c>
      <c r="G1950">
        <v>137.20470394242599</v>
      </c>
      <c r="H1950">
        <v>50.128541939285</v>
      </c>
      <c r="I1950">
        <v>113.42781431661901</v>
      </c>
      <c r="J1950">
        <v>-2.4506797128668798</v>
      </c>
      <c r="K1950">
        <v>1003.92822868915</v>
      </c>
      <c r="L1950">
        <v>760.46756623865497</v>
      </c>
      <c r="M1950">
        <v>81.051282915814198</v>
      </c>
      <c r="N1950">
        <v>2.4103749386318598</v>
      </c>
      <c r="O1950">
        <v>4.3715846994518602E-2</v>
      </c>
      <c r="P1950">
        <v>190.75309818875101</v>
      </c>
      <c r="Q1950">
        <v>5.0146728616082999E-2</v>
      </c>
    </row>
    <row r="1951" spans="1:17" x14ac:dyDescent="0.3">
      <c r="A1951" t="s">
        <v>4085</v>
      </c>
      <c r="B1951" t="s">
        <v>4086</v>
      </c>
      <c r="C1951" t="s">
        <v>10309</v>
      </c>
      <c r="D1951" t="s">
        <v>21</v>
      </c>
      <c r="E1951">
        <v>414.80894054300001</v>
      </c>
      <c r="F1951">
        <v>56.23</v>
      </c>
      <c r="G1951">
        <v>-3.6009094766755001</v>
      </c>
      <c r="H1951">
        <v>-15.434515755498801</v>
      </c>
      <c r="I1951">
        <v>-56.316668204286501</v>
      </c>
      <c r="J1951">
        <v>-20.789598261262299</v>
      </c>
      <c r="K1951">
        <v>67.618587924820602</v>
      </c>
      <c r="L1951">
        <v>65.2865600388769</v>
      </c>
      <c r="M1951">
        <v>16.718636329946001</v>
      </c>
      <c r="N1951">
        <v>2.0525598679482999</v>
      </c>
      <c r="O1951">
        <v>90.734483371865494</v>
      </c>
      <c r="P1951">
        <v>37.146341463414601</v>
      </c>
      <c r="Q1951">
        <v>0.100571897337234</v>
      </c>
    </row>
    <row r="1952" spans="1:17" x14ac:dyDescent="0.3">
      <c r="A1952" t="s">
        <v>4087</v>
      </c>
      <c r="B1952" t="s">
        <v>4088</v>
      </c>
      <c r="C1952" t="s">
        <v>10309</v>
      </c>
      <c r="D1952" t="s">
        <v>83</v>
      </c>
      <c r="E1952">
        <v>414.71493529999998</v>
      </c>
      <c r="F1952">
        <v>31.27</v>
      </c>
      <c r="G1952">
        <v>-63.215873457986604</v>
      </c>
      <c r="H1952">
        <v>22.722276790429198</v>
      </c>
      <c r="I1952">
        <v>-46.169633663472702</v>
      </c>
      <c r="J1952">
        <v>1.79881502512049</v>
      </c>
      <c r="K1952">
        <v>27.123989897751201</v>
      </c>
      <c r="L1952">
        <v>33.728123527319703</v>
      </c>
      <c r="M1952">
        <v>85.193120584599797</v>
      </c>
      <c r="N1952">
        <v>0.35835299630009698</v>
      </c>
      <c r="O1952">
        <v>149.92005116725201</v>
      </c>
      <c r="P1952">
        <v>48.4100616990982</v>
      </c>
      <c r="Q1952">
        <v>8.1952093909739995E-2</v>
      </c>
    </row>
    <row r="1953" spans="1:17" x14ac:dyDescent="0.3">
      <c r="A1953" t="s">
        <v>4089</v>
      </c>
      <c r="B1953" t="s">
        <v>4090</v>
      </c>
      <c r="C1953" t="s">
        <v>10309</v>
      </c>
      <c r="D1953" t="s">
        <v>297</v>
      </c>
      <c r="E1953">
        <v>413.75705579999999</v>
      </c>
      <c r="F1953">
        <v>25.11</v>
      </c>
      <c r="G1953">
        <v>3.0166354821869099</v>
      </c>
      <c r="H1953">
        <v>-7.7284097130511302</v>
      </c>
      <c r="I1953">
        <v>1.7867096256264601</v>
      </c>
      <c r="J1953">
        <v>-0.71465039759758997</v>
      </c>
      <c r="K1953">
        <v>24.9039448551341</v>
      </c>
      <c r="L1953">
        <v>22.180414376024899</v>
      </c>
      <c r="M1953">
        <v>42.475750417628298</v>
      </c>
      <c r="N1953">
        <v>0.120749907969847</v>
      </c>
      <c r="O1953">
        <v>27.439267224213399</v>
      </c>
      <c r="P1953">
        <v>101.090558948495</v>
      </c>
      <c r="Q1953">
        <v>8.6814094420956001E-2</v>
      </c>
    </row>
    <row r="1954" spans="1:17" x14ac:dyDescent="0.3">
      <c r="A1954" t="s">
        <v>4091</v>
      </c>
      <c r="B1954" t="s">
        <v>4092</v>
      </c>
      <c r="C1954" t="s">
        <v>10309</v>
      </c>
      <c r="D1954" t="s">
        <v>965</v>
      </c>
      <c r="E1954">
        <v>413.27967344199999</v>
      </c>
      <c r="F1954">
        <v>17.510000000000002</v>
      </c>
      <c r="G1954">
        <v>66.922930672632802</v>
      </c>
      <c r="H1954">
        <v>1.37183580297192</v>
      </c>
      <c r="I1954">
        <v>21.634973494075599</v>
      </c>
      <c r="J1954">
        <v>15.835774817894199</v>
      </c>
      <c r="K1954">
        <v>14.6274653488968</v>
      </c>
      <c r="L1954">
        <v>13.179854117648301</v>
      </c>
      <c r="M1954">
        <v>74.485552743486195</v>
      </c>
      <c r="N1954">
        <v>2.2426982886317899</v>
      </c>
      <c r="O1954">
        <v>6.7961165048543597</v>
      </c>
      <c r="P1954">
        <v>100.114285714285</v>
      </c>
      <c r="Q1954">
        <v>7.7645913249878004E-2</v>
      </c>
    </row>
    <row r="1955" spans="1:17" x14ac:dyDescent="0.3">
      <c r="A1955" t="s">
        <v>4093</v>
      </c>
      <c r="B1955" t="s">
        <v>4094</v>
      </c>
      <c r="C1955" t="s">
        <v>10309</v>
      </c>
      <c r="D1955" t="s">
        <v>40</v>
      </c>
      <c r="E1955">
        <v>412.9092</v>
      </c>
      <c r="F1955">
        <v>11</v>
      </c>
      <c r="G1955">
        <v>-88.423760273769403</v>
      </c>
      <c r="H1955">
        <v>-8.2290424217595</v>
      </c>
      <c r="I1955">
        <v>-39.724000864898699</v>
      </c>
      <c r="J1955">
        <v>2.7587967459717899</v>
      </c>
      <c r="K1955">
        <v>11.4814409829178</v>
      </c>
      <c r="L1955">
        <v>14.743493867239801</v>
      </c>
      <c r="M1955">
        <v>54.411972696668897</v>
      </c>
      <c r="N1955">
        <v>0.49883368025826702</v>
      </c>
      <c r="O1955">
        <v>203.18181818181799</v>
      </c>
      <c r="P1955">
        <v>16.402116402116398</v>
      </c>
      <c r="Q1955">
        <v>0.183653663920752</v>
      </c>
    </row>
    <row r="1956" spans="1:17" x14ac:dyDescent="0.3">
      <c r="A1956" t="s">
        <v>4095</v>
      </c>
      <c r="B1956" t="s">
        <v>4096</v>
      </c>
      <c r="C1956" t="s">
        <v>10309</v>
      </c>
      <c r="D1956" t="s">
        <v>304</v>
      </c>
      <c r="E1956">
        <v>412.88953542500002</v>
      </c>
      <c r="F1956">
        <v>58.55</v>
      </c>
      <c r="G1956">
        <v>20.6954964564056</v>
      </c>
      <c r="H1956">
        <v>19.687827232217501</v>
      </c>
      <c r="I1956">
        <v>6.55451462709987</v>
      </c>
      <c r="J1956">
        <v>27.592733944039399</v>
      </c>
      <c r="K1956">
        <v>49.0841919648649</v>
      </c>
      <c r="L1956">
        <v>46.300487765732299</v>
      </c>
      <c r="M1956">
        <v>64.092683804106798</v>
      </c>
      <c r="N1956">
        <v>2.8604056904521</v>
      </c>
      <c r="O1956">
        <v>13.219470538001699</v>
      </c>
      <c r="P1956">
        <v>77.048684608406305</v>
      </c>
      <c r="Q1956">
        <v>0.11712813818182601</v>
      </c>
    </row>
    <row r="1957" spans="1:17" x14ac:dyDescent="0.3">
      <c r="A1957" t="s">
        <v>4097</v>
      </c>
      <c r="B1957" t="s">
        <v>4098</v>
      </c>
      <c r="C1957" t="s">
        <v>10309</v>
      </c>
      <c r="D1957" t="s">
        <v>965</v>
      </c>
      <c r="E1957">
        <v>412.81802429999999</v>
      </c>
      <c r="F1957">
        <v>122.1</v>
      </c>
      <c r="G1957">
        <v>133.32790936306199</v>
      </c>
      <c r="H1957">
        <v>20.988294481260901</v>
      </c>
      <c r="I1957">
        <v>12.0451248181613</v>
      </c>
      <c r="J1957">
        <v>12.813972259164901</v>
      </c>
      <c r="K1957">
        <v>91.062391112284104</v>
      </c>
      <c r="L1957">
        <v>80.659505667834296</v>
      </c>
      <c r="M1957">
        <v>83.642994419905094</v>
      </c>
      <c r="N1957">
        <v>2.8604990421010998</v>
      </c>
      <c r="O1957">
        <v>0</v>
      </c>
      <c r="P1957">
        <v>168.35164835164801</v>
      </c>
      <c r="Q1957">
        <v>1.9518378556481E-2</v>
      </c>
    </row>
    <row r="1958" spans="1:17" x14ac:dyDescent="0.3">
      <c r="A1958" t="s">
        <v>4099</v>
      </c>
      <c r="B1958" t="s">
        <v>4100</v>
      </c>
      <c r="C1958" t="s">
        <v>10309</v>
      </c>
      <c r="D1958" t="s">
        <v>46</v>
      </c>
      <c r="E1958">
        <v>412.02</v>
      </c>
      <c r="F1958">
        <v>189</v>
      </c>
      <c r="G1958">
        <v>110.181357638924</v>
      </c>
      <c r="H1958">
        <v>-21.630421681507801</v>
      </c>
      <c r="I1958">
        <v>126.94266580176701</v>
      </c>
      <c r="J1958">
        <v>-1.6463964907431801</v>
      </c>
      <c r="K1958">
        <v>196.10066406062001</v>
      </c>
      <c r="M1958">
        <v>41.829514066081202</v>
      </c>
      <c r="N1958">
        <v>0.36543450064850802</v>
      </c>
      <c r="O1958">
        <v>49.735449735449698</v>
      </c>
      <c r="P1958">
        <v>152</v>
      </c>
    </row>
    <row r="1959" spans="1:17" x14ac:dyDescent="0.3">
      <c r="A1959" t="s">
        <v>4101</v>
      </c>
      <c r="B1959" t="s">
        <v>4102</v>
      </c>
      <c r="C1959" t="s">
        <v>10309</v>
      </c>
      <c r="D1959" t="s">
        <v>246</v>
      </c>
      <c r="E1959">
        <v>411.06885665999999</v>
      </c>
      <c r="F1959">
        <v>13.09</v>
      </c>
      <c r="G1959">
        <v>48.276595734163003</v>
      </c>
      <c r="H1959">
        <v>-22.766498429803701</v>
      </c>
      <c r="I1959">
        <v>11.6093324684345</v>
      </c>
      <c r="J1959">
        <v>-5.75439149150065</v>
      </c>
      <c r="K1959">
        <v>13.455783339861901</v>
      </c>
      <c r="L1959">
        <v>11.474106040749801</v>
      </c>
      <c r="M1959">
        <v>27.998964740660298</v>
      </c>
      <c r="N1959">
        <v>0.346652043412431</v>
      </c>
      <c r="O1959">
        <v>40.488922841864003</v>
      </c>
      <c r="P1959">
        <v>79.315068493150605</v>
      </c>
      <c r="Q1959">
        <v>7.6843359297641994E-2</v>
      </c>
    </row>
    <row r="1960" spans="1:17" x14ac:dyDescent="0.3">
      <c r="A1960" t="s">
        <v>4103</v>
      </c>
      <c r="B1960" t="s">
        <v>4104</v>
      </c>
      <c r="C1960" t="s">
        <v>10309</v>
      </c>
      <c r="D1960" t="s">
        <v>729</v>
      </c>
      <c r="E1960">
        <v>410.77131509999998</v>
      </c>
      <c r="F1960">
        <v>375.25</v>
      </c>
      <c r="G1960">
        <v>-36.5888286964787</v>
      </c>
      <c r="H1960">
        <v>4.6380226313139996</v>
      </c>
      <c r="I1960">
        <v>-19.9778352524302</v>
      </c>
      <c r="J1960">
        <v>2.3282460734194701</v>
      </c>
      <c r="K1960">
        <v>370.03534187939903</v>
      </c>
      <c r="L1960">
        <v>383.34621116693802</v>
      </c>
      <c r="M1960">
        <v>55.001057639579301</v>
      </c>
      <c r="N1960">
        <v>1.0316007320041001</v>
      </c>
      <c r="O1960">
        <v>28.900732844770101</v>
      </c>
      <c r="P1960">
        <v>20.970341715022499</v>
      </c>
      <c r="Q1960">
        <v>3.807332146906E-3</v>
      </c>
    </row>
    <row r="1961" spans="1:17" x14ac:dyDescent="0.3">
      <c r="A1961" t="s">
        <v>4105</v>
      </c>
      <c r="B1961" t="s">
        <v>4106</v>
      </c>
      <c r="C1961" t="s">
        <v>10309</v>
      </c>
      <c r="D1961" t="s">
        <v>628</v>
      </c>
      <c r="E1961">
        <v>408.09013790099999</v>
      </c>
      <c r="F1961">
        <v>218.49</v>
      </c>
      <c r="G1961">
        <v>-3.5238446732137798</v>
      </c>
      <c r="H1961">
        <v>-12.7231787763609</v>
      </c>
      <c r="I1961">
        <v>4.7905622418973701</v>
      </c>
      <c r="J1961">
        <v>2.75376894288814</v>
      </c>
      <c r="K1961">
        <v>229.52276737861999</v>
      </c>
      <c r="L1961">
        <v>207.12068780603099</v>
      </c>
      <c r="M1961">
        <v>37.902980102333103</v>
      </c>
      <c r="N1961">
        <v>0.36362441563044401</v>
      </c>
      <c r="O1961">
        <v>36.299144125589201</v>
      </c>
      <c r="P1961">
        <v>50.164948453608197</v>
      </c>
      <c r="Q1961">
        <v>1.7958942096511998E-2</v>
      </c>
    </row>
    <row r="1962" spans="1:17" x14ac:dyDescent="0.3">
      <c r="A1962" t="s">
        <v>4107</v>
      </c>
      <c r="B1962" t="s">
        <v>4108</v>
      </c>
      <c r="C1962" t="s">
        <v>10309</v>
      </c>
      <c r="D1962" t="s">
        <v>21</v>
      </c>
      <c r="E1962">
        <v>406.73198335000001</v>
      </c>
      <c r="F1962">
        <v>395.75</v>
      </c>
      <c r="G1962">
        <v>-41.264155898779201</v>
      </c>
      <c r="H1962">
        <v>-7.9698390253012104</v>
      </c>
      <c r="I1962">
        <v>-20.6247755155274</v>
      </c>
      <c r="J1962">
        <v>3.75492402668405</v>
      </c>
      <c r="K1962">
        <v>396.93594618801399</v>
      </c>
      <c r="L1962">
        <v>404.25076798284402</v>
      </c>
      <c r="M1962">
        <v>57.957790763863002</v>
      </c>
      <c r="N1962">
        <v>1.3108079372188499</v>
      </c>
      <c r="O1962">
        <v>44.030322173088997</v>
      </c>
      <c r="P1962">
        <v>16.021694517736702</v>
      </c>
      <c r="Q1962">
        <v>0.131109035005255</v>
      </c>
    </row>
    <row r="1963" spans="1:17" x14ac:dyDescent="0.3">
      <c r="A1963" t="s">
        <v>4109</v>
      </c>
      <c r="B1963" t="s">
        <v>4110</v>
      </c>
      <c r="C1963" t="s">
        <v>10309</v>
      </c>
      <c r="D1963" t="s">
        <v>72</v>
      </c>
      <c r="E1963">
        <v>406.69738050000001</v>
      </c>
      <c r="F1963">
        <v>277.85000000000002</v>
      </c>
      <c r="G1963">
        <v>632.45844954564598</v>
      </c>
      <c r="H1963">
        <v>56.505250662216099</v>
      </c>
      <c r="I1963">
        <v>136.22491952507599</v>
      </c>
      <c r="J1963">
        <v>6.3972058519210897</v>
      </c>
      <c r="K1963">
        <v>207.67685618802801</v>
      </c>
      <c r="L1963">
        <v>141.293130895828</v>
      </c>
      <c r="M1963">
        <v>88.239019256684301</v>
      </c>
      <c r="N1963">
        <v>0.59756766340315903</v>
      </c>
      <c r="O1963">
        <v>0</v>
      </c>
      <c r="P1963">
        <v>666.27137341422997</v>
      </c>
      <c r="Q1963">
        <v>0.243839953381597</v>
      </c>
    </row>
    <row r="1964" spans="1:17" x14ac:dyDescent="0.3">
      <c r="A1964" t="s">
        <v>4111</v>
      </c>
      <c r="B1964" t="s">
        <v>4112</v>
      </c>
      <c r="C1964" t="s">
        <v>10309</v>
      </c>
      <c r="D1964" t="s">
        <v>4113</v>
      </c>
      <c r="E1964">
        <v>404.87805256799999</v>
      </c>
      <c r="F1964">
        <v>29.59</v>
      </c>
      <c r="G1964">
        <v>22.759563207848899</v>
      </c>
      <c r="H1964">
        <v>-18.217608675226401</v>
      </c>
      <c r="I1964">
        <v>-52.607895995984798</v>
      </c>
      <c r="J1964">
        <v>-4.4697660559605703</v>
      </c>
      <c r="K1964">
        <v>37.520904914060203</v>
      </c>
      <c r="L1964">
        <v>38.149047320750299</v>
      </c>
      <c r="M1964">
        <v>28.8512564942368</v>
      </c>
      <c r="N1964">
        <v>1.2062886330895399</v>
      </c>
      <c r="O1964">
        <v>92.2946941534302</v>
      </c>
      <c r="P1964">
        <v>52.578205568923998</v>
      </c>
      <c r="Q1964">
        <v>0.26245571941373602</v>
      </c>
    </row>
    <row r="1965" spans="1:17" x14ac:dyDescent="0.3">
      <c r="A1965" t="s">
        <v>4114</v>
      </c>
      <c r="B1965" t="s">
        <v>4115</v>
      </c>
      <c r="C1965" t="s">
        <v>10309</v>
      </c>
      <c r="D1965" t="s">
        <v>127</v>
      </c>
      <c r="E1965">
        <v>403.79283328499997</v>
      </c>
      <c r="F1965">
        <v>211.65</v>
      </c>
      <c r="G1965">
        <v>51.001519962718099</v>
      </c>
      <c r="H1965">
        <v>-1.4704877728592001</v>
      </c>
      <c r="I1965">
        <v>28.1839070430091</v>
      </c>
      <c r="J1965">
        <v>-9.2711549448494601</v>
      </c>
      <c r="K1965">
        <v>211.550587969845</v>
      </c>
      <c r="L1965">
        <v>187.46148101823499</v>
      </c>
      <c r="M1965">
        <v>48.246277690835797</v>
      </c>
      <c r="N1965">
        <v>1.71961976807843</v>
      </c>
      <c r="O1965">
        <v>22.797070635482999</v>
      </c>
      <c r="P1965">
        <v>84.043478260869506</v>
      </c>
      <c r="Q1965">
        <v>7.3809900238814993E-2</v>
      </c>
    </row>
    <row r="1966" spans="1:17" x14ac:dyDescent="0.3">
      <c r="A1966" t="s">
        <v>4116</v>
      </c>
      <c r="B1966" t="s">
        <v>4117</v>
      </c>
      <c r="C1966" t="s">
        <v>10309</v>
      </c>
      <c r="D1966" t="s">
        <v>139</v>
      </c>
      <c r="E1966">
        <v>403.34254079999999</v>
      </c>
      <c r="F1966">
        <v>10.24</v>
      </c>
      <c r="G1966">
        <v>200.50393828408599</v>
      </c>
      <c r="H1966">
        <v>15.6306796766647</v>
      </c>
      <c r="I1966">
        <v>68.181603854865202</v>
      </c>
      <c r="J1966">
        <v>2.4752625006333799</v>
      </c>
      <c r="K1966">
        <v>8.9779604603742893</v>
      </c>
      <c r="L1966">
        <v>7.1316405666941103</v>
      </c>
      <c r="M1966">
        <v>73.730116547024494</v>
      </c>
      <c r="N1966">
        <v>1.5630688265170201</v>
      </c>
      <c r="O1966">
        <v>8.3984375</v>
      </c>
      <c r="P1966">
        <v>265.71428571428498</v>
      </c>
      <c r="Q1966">
        <v>0.13878978536436201</v>
      </c>
    </row>
    <row r="1967" spans="1:17" x14ac:dyDescent="0.3">
      <c r="A1967" t="s">
        <v>4118</v>
      </c>
      <c r="B1967" t="s">
        <v>4119</v>
      </c>
      <c r="C1967" t="s">
        <v>10309</v>
      </c>
      <c r="D1967" t="s">
        <v>628</v>
      </c>
      <c r="E1967">
        <v>402.72918611399899</v>
      </c>
      <c r="F1967">
        <v>22.05</v>
      </c>
      <c r="G1967">
        <v>-0.87127394002243297</v>
      </c>
      <c r="K1967">
        <v>22.064075533845699</v>
      </c>
      <c r="L1967">
        <v>20.559754299100199</v>
      </c>
      <c r="M1967">
        <v>35.6509857849477</v>
      </c>
      <c r="N1967">
        <v>1</v>
      </c>
      <c r="O1967">
        <v>18.367346938775501</v>
      </c>
      <c r="P1967">
        <v>39.116719242902199</v>
      </c>
      <c r="Q1967">
        <v>2.5042493907753999E-2</v>
      </c>
    </row>
    <row r="1968" spans="1:17" x14ac:dyDescent="0.3">
      <c r="A1968" t="s">
        <v>4120</v>
      </c>
      <c r="B1968" t="s">
        <v>4121</v>
      </c>
      <c r="C1968" t="s">
        <v>10309</v>
      </c>
      <c r="D1968" t="s">
        <v>46</v>
      </c>
      <c r="E1968">
        <v>402.31110729</v>
      </c>
      <c r="F1968">
        <v>186.85</v>
      </c>
      <c r="G1968">
        <v>-32.246840794495398</v>
      </c>
      <c r="H1968">
        <v>-6.4788191789989504</v>
      </c>
      <c r="I1968">
        <v>-15.485532631652401</v>
      </c>
      <c r="J1968">
        <v>-4.0778554291872897</v>
      </c>
      <c r="M1968">
        <v>32.547632704541797</v>
      </c>
      <c r="O1968">
        <v>32.1915975381321</v>
      </c>
      <c r="P1968">
        <v>2.43969298245614</v>
      </c>
    </row>
    <row r="1969" spans="1:17" x14ac:dyDescent="0.3">
      <c r="A1969" t="s">
        <v>4122</v>
      </c>
      <c r="B1969" t="s">
        <v>4123</v>
      </c>
      <c r="C1969" t="s">
        <v>10309</v>
      </c>
      <c r="D1969" t="s">
        <v>297</v>
      </c>
      <c r="E1969">
        <v>401.71</v>
      </c>
      <c r="F1969">
        <v>4017.1</v>
      </c>
      <c r="G1969">
        <v>115.875547241371</v>
      </c>
      <c r="H1969">
        <v>17.174427372335199</v>
      </c>
      <c r="I1969">
        <v>43.4998192372096</v>
      </c>
      <c r="J1969">
        <v>-0.52183362880455197</v>
      </c>
      <c r="K1969">
        <v>3839.9462116244999</v>
      </c>
      <c r="L1969">
        <v>3246.6366046138601</v>
      </c>
      <c r="M1969">
        <v>53.922878688573398</v>
      </c>
      <c r="N1969">
        <v>1.49871168772307</v>
      </c>
      <c r="O1969">
        <v>26.832789823504498</v>
      </c>
      <c r="P1969">
        <v>151.85579937304001</v>
      </c>
      <c r="Q1969">
        <v>0.153337572946984</v>
      </c>
    </row>
    <row r="1970" spans="1:17" x14ac:dyDescent="0.3">
      <c r="A1970" t="s">
        <v>4124</v>
      </c>
      <c r="B1970" t="s">
        <v>4125</v>
      </c>
      <c r="C1970" t="s">
        <v>10309</v>
      </c>
      <c r="D1970" t="s">
        <v>297</v>
      </c>
      <c r="E1970">
        <v>400.14800000000002</v>
      </c>
      <c r="F1970">
        <v>368.8</v>
      </c>
      <c r="G1970">
        <v>-10.6201937508617</v>
      </c>
      <c r="H1970">
        <v>20.325658432941299</v>
      </c>
      <c r="I1970">
        <v>4.4510296698577596</v>
      </c>
      <c r="J1970">
        <v>-4.9297720575609896</v>
      </c>
      <c r="K1970">
        <v>312.32898319208601</v>
      </c>
      <c r="L1970">
        <v>296.88769114728302</v>
      </c>
      <c r="M1970">
        <v>72.807138014189803</v>
      </c>
      <c r="N1970">
        <v>4.0431162339339597</v>
      </c>
      <c r="O1970">
        <v>13.327006507592101</v>
      </c>
      <c r="P1970">
        <v>46.756864305610797</v>
      </c>
      <c r="Q1970">
        <v>8.6230729479650006E-2</v>
      </c>
    </row>
    <row r="1971" spans="1:17" x14ac:dyDescent="0.3">
      <c r="A1971" t="s">
        <v>4126</v>
      </c>
      <c r="B1971" t="s">
        <v>4127</v>
      </c>
      <c r="C1971" t="s">
        <v>10309</v>
      </c>
      <c r="D1971" t="s">
        <v>72</v>
      </c>
      <c r="E1971">
        <v>399.85176000000001</v>
      </c>
      <c r="F1971">
        <v>294</v>
      </c>
      <c r="G1971">
        <v>-39.357103899536597</v>
      </c>
      <c r="I1971">
        <v>-15.057334198232001</v>
      </c>
      <c r="K1971">
        <v>240.93553543611401</v>
      </c>
      <c r="M1971" s="1">
        <v>6.0965434000000003E-8</v>
      </c>
      <c r="N1971">
        <v>1.29729729729729</v>
      </c>
      <c r="O1971">
        <v>10.5442176870748</v>
      </c>
      <c r="P1971">
        <v>0.34129692832765002</v>
      </c>
    </row>
    <row r="1972" spans="1:17" x14ac:dyDescent="0.3">
      <c r="A1972" t="s">
        <v>4128</v>
      </c>
      <c r="B1972" t="s">
        <v>4129</v>
      </c>
      <c r="C1972" t="s">
        <v>10309</v>
      </c>
      <c r="D1972" t="s">
        <v>628</v>
      </c>
      <c r="E1972">
        <v>399.34498736999899</v>
      </c>
      <c r="F1972">
        <v>174.3</v>
      </c>
      <c r="G1972">
        <v>-26.253579972483202</v>
      </c>
      <c r="H1972">
        <v>-5.1118899773982003</v>
      </c>
      <c r="I1972">
        <v>-14.6661402947604</v>
      </c>
      <c r="J1972">
        <v>-1.5272363024893301</v>
      </c>
      <c r="K1972">
        <v>177.11811093492699</v>
      </c>
      <c r="L1972">
        <v>180.09868602028399</v>
      </c>
      <c r="M1972">
        <v>42.034103855535797</v>
      </c>
      <c r="N1972">
        <v>0.32723091378596603</v>
      </c>
      <c r="O1972">
        <v>43.029259896729698</v>
      </c>
      <c r="P1972">
        <v>16.2</v>
      </c>
      <c r="Q1972">
        <v>0.27520128938201899</v>
      </c>
    </row>
    <row r="1973" spans="1:17" x14ac:dyDescent="0.3">
      <c r="A1973" t="s">
        <v>4130</v>
      </c>
      <c r="B1973" t="s">
        <v>4131</v>
      </c>
      <c r="C1973" t="s">
        <v>10309</v>
      </c>
      <c r="D1973" t="s">
        <v>51</v>
      </c>
      <c r="E1973">
        <v>398.9723075</v>
      </c>
      <c r="F1973">
        <v>302.89999999999998</v>
      </c>
      <c r="G1973">
        <v>20.3921188588604</v>
      </c>
      <c r="H1973">
        <v>12.913716302863101</v>
      </c>
      <c r="I1973">
        <v>28.816202101533701</v>
      </c>
      <c r="J1973">
        <v>4.0661093953029503</v>
      </c>
      <c r="K1973">
        <v>246.743223955785</v>
      </c>
      <c r="L1973">
        <v>215.56655388488599</v>
      </c>
      <c r="M1973">
        <v>75.180030445459394</v>
      </c>
      <c r="N1973">
        <v>1.5051444012284101</v>
      </c>
      <c r="O1973">
        <v>1.5186530207989399</v>
      </c>
      <c r="P1973">
        <v>78.281341965862197</v>
      </c>
      <c r="Q1973">
        <v>0.148351391004162</v>
      </c>
    </row>
    <row r="1974" spans="1:17" x14ac:dyDescent="0.3">
      <c r="A1974" t="s">
        <v>4132</v>
      </c>
      <c r="B1974" t="s">
        <v>4133</v>
      </c>
      <c r="C1974" t="s">
        <v>10309</v>
      </c>
      <c r="D1974" t="s">
        <v>21</v>
      </c>
      <c r="E1974">
        <v>398.05380000000002</v>
      </c>
      <c r="F1974">
        <v>322.05</v>
      </c>
      <c r="G1974">
        <v>-12.922090636937099</v>
      </c>
      <c r="H1974">
        <v>9.0010629636856798</v>
      </c>
      <c r="I1974">
        <v>9.9799150854355396</v>
      </c>
      <c r="J1974">
        <v>9.1107663287302891</v>
      </c>
      <c r="K1974">
        <v>290.30512699552202</v>
      </c>
      <c r="M1974">
        <v>56.063678304447897</v>
      </c>
      <c r="N1974">
        <v>0.36403090580305703</v>
      </c>
      <c r="O1974">
        <v>17.3109765564353</v>
      </c>
      <c r="P1974">
        <v>126.795774647887</v>
      </c>
    </row>
    <row r="1975" spans="1:17" x14ac:dyDescent="0.3">
      <c r="A1975" t="s">
        <v>4134</v>
      </c>
      <c r="B1975" t="s">
        <v>4135</v>
      </c>
      <c r="C1975" t="s">
        <v>10309</v>
      </c>
      <c r="D1975" t="s">
        <v>46</v>
      </c>
      <c r="E1975">
        <v>396.63785200000001</v>
      </c>
      <c r="F1975">
        <v>343.85</v>
      </c>
      <c r="G1975">
        <v>-40.099138121022797</v>
      </c>
      <c r="H1975">
        <v>-12.7172623861999</v>
      </c>
      <c r="I1975">
        <v>-23.3378299581798</v>
      </c>
      <c r="J1975">
        <v>-1.48028158659042</v>
      </c>
      <c r="K1975">
        <v>386.52414130571401</v>
      </c>
      <c r="M1975">
        <v>42.685776408461798</v>
      </c>
      <c r="N1975">
        <v>0.51714444238949497</v>
      </c>
      <c r="O1975">
        <v>72.168096553729796</v>
      </c>
      <c r="P1975">
        <v>12.7377049180327</v>
      </c>
    </row>
    <row r="1976" spans="1:17" x14ac:dyDescent="0.3">
      <c r="A1976" t="s">
        <v>4136</v>
      </c>
      <c r="B1976" t="s">
        <v>4137</v>
      </c>
      <c r="C1976" t="s">
        <v>10309</v>
      </c>
      <c r="D1976" t="s">
        <v>139</v>
      </c>
      <c r="E1976">
        <v>396.45258116399998</v>
      </c>
      <c r="F1976">
        <v>104.76</v>
      </c>
      <c r="G1976">
        <v>-8.2167851353060506</v>
      </c>
      <c r="H1976">
        <v>6.9166905818415101</v>
      </c>
      <c r="I1976">
        <v>-14.3202936704281</v>
      </c>
      <c r="J1976">
        <v>13.1586425421094</v>
      </c>
      <c r="K1976">
        <v>99.334991925221303</v>
      </c>
      <c r="L1976">
        <v>100.04705925471799</v>
      </c>
      <c r="M1976">
        <v>63.231408072083603</v>
      </c>
      <c r="N1976">
        <v>3.5061978887662799</v>
      </c>
      <c r="O1976">
        <v>45.2367315769377</v>
      </c>
      <c r="P1976">
        <v>43.114754098360599</v>
      </c>
      <c r="Q1976">
        <v>3.6172725660966999E-2</v>
      </c>
    </row>
    <row r="1977" spans="1:17" x14ac:dyDescent="0.3">
      <c r="A1977" t="s">
        <v>4138</v>
      </c>
      <c r="B1977" t="s">
        <v>4139</v>
      </c>
      <c r="C1977" t="s">
        <v>10309</v>
      </c>
      <c r="D1977" t="s">
        <v>386</v>
      </c>
      <c r="E1977">
        <v>396.30723102500002</v>
      </c>
      <c r="F1977">
        <v>304.75</v>
      </c>
      <c r="G1977">
        <v>32.628052734873698</v>
      </c>
      <c r="H1977">
        <v>8.6786066880556607</v>
      </c>
      <c r="I1977">
        <v>-6.0524184678950004</v>
      </c>
      <c r="J1977">
        <v>8.6203573727149507</v>
      </c>
      <c r="K1977">
        <v>277.32542823225998</v>
      </c>
      <c r="L1977">
        <v>248.37419232347099</v>
      </c>
      <c r="M1977">
        <v>62.9836650358315</v>
      </c>
      <c r="N1977">
        <v>1.5271394618519101</v>
      </c>
      <c r="O1977">
        <v>12.452830188679201</v>
      </c>
      <c r="P1977">
        <v>92.818728250553605</v>
      </c>
      <c r="Q1977">
        <v>6.9575747500365007E-2</v>
      </c>
    </row>
    <row r="1978" spans="1:17" x14ac:dyDescent="0.3">
      <c r="A1978" t="s">
        <v>4140</v>
      </c>
      <c r="B1978" t="s">
        <v>4141</v>
      </c>
      <c r="C1978" t="s">
        <v>10309</v>
      </c>
      <c r="D1978" t="s">
        <v>444</v>
      </c>
      <c r="E1978">
        <v>396.24464699999999</v>
      </c>
      <c r="F1978">
        <v>321</v>
      </c>
      <c r="G1978">
        <v>26.6903776291736</v>
      </c>
      <c r="H1978">
        <v>-2.2185783271832702</v>
      </c>
      <c r="I1978">
        <v>-62.585636085024497</v>
      </c>
      <c r="J1978">
        <v>12.145661871967301</v>
      </c>
      <c r="K1978">
        <v>326.620291554902</v>
      </c>
      <c r="L1978">
        <v>357.39173844749399</v>
      </c>
      <c r="M1978">
        <v>67.771123350571997</v>
      </c>
      <c r="N1978">
        <v>0.811314824515453</v>
      </c>
      <c r="O1978">
        <v>128.847352024922</v>
      </c>
      <c r="P1978">
        <v>72.395273899033299</v>
      </c>
      <c r="Q1978">
        <v>0.181363967084575</v>
      </c>
    </row>
    <row r="1979" spans="1:17" x14ac:dyDescent="0.3">
      <c r="A1979" t="s">
        <v>4142</v>
      </c>
      <c r="B1979" t="s">
        <v>4143</v>
      </c>
      <c r="C1979" t="s">
        <v>10309</v>
      </c>
      <c r="D1979" t="s">
        <v>297</v>
      </c>
      <c r="E1979">
        <v>395.19749999999999</v>
      </c>
      <c r="F1979">
        <v>343.65</v>
      </c>
      <c r="G1979">
        <v>-40.291483314572503</v>
      </c>
      <c r="H1979">
        <v>-2.0927564182104801</v>
      </c>
      <c r="I1979">
        <v>-17.119310747645802</v>
      </c>
      <c r="J1979">
        <v>-2.4363358234024299</v>
      </c>
      <c r="K1979">
        <v>345.81884771303999</v>
      </c>
      <c r="L1979">
        <v>351.75899607381803</v>
      </c>
      <c r="M1979">
        <v>50.098114508582803</v>
      </c>
      <c r="N1979">
        <v>0.97618423281453603</v>
      </c>
      <c r="O1979">
        <v>28.0226975120035</v>
      </c>
      <c r="P1979">
        <v>9.7923322683705898</v>
      </c>
      <c r="Q1979">
        <v>5.2471690319288999E-2</v>
      </c>
    </row>
    <row r="1980" spans="1:17" x14ac:dyDescent="0.3">
      <c r="A1980" t="s">
        <v>4144</v>
      </c>
      <c r="B1980" t="s">
        <v>4145</v>
      </c>
      <c r="C1980" t="s">
        <v>10309</v>
      </c>
      <c r="D1980" t="s">
        <v>217</v>
      </c>
      <c r="E1980">
        <v>395.04403583999999</v>
      </c>
      <c r="F1980">
        <v>136.80000000000001</v>
      </c>
      <c r="G1980">
        <v>9.7731943736188196</v>
      </c>
      <c r="H1980">
        <v>7.9042008369261296</v>
      </c>
      <c r="I1980">
        <v>-5.7632165511732403</v>
      </c>
      <c r="J1980">
        <v>8.3189856382114495</v>
      </c>
      <c r="K1980">
        <v>121.353671436705</v>
      </c>
      <c r="L1980">
        <v>110.457371570853</v>
      </c>
      <c r="M1980">
        <v>67.857135972951596</v>
      </c>
      <c r="N1980">
        <v>1.20099933947114</v>
      </c>
      <c r="O1980">
        <v>5.55555555555555</v>
      </c>
      <c r="P1980">
        <v>58.885017421602797</v>
      </c>
      <c r="Q1980">
        <v>3.2342816374839999E-3</v>
      </c>
    </row>
    <row r="1981" spans="1:17" x14ac:dyDescent="0.3">
      <c r="A1981" t="s">
        <v>4146</v>
      </c>
      <c r="B1981" t="s">
        <v>4147</v>
      </c>
      <c r="C1981" t="s">
        <v>10309</v>
      </c>
      <c r="D1981" t="s">
        <v>726</v>
      </c>
      <c r="E1981">
        <v>394.708125</v>
      </c>
      <c r="F1981">
        <v>304.5</v>
      </c>
      <c r="G1981">
        <v>-33.1519756944083</v>
      </c>
      <c r="H1981">
        <v>19.581342440648399</v>
      </c>
      <c r="I1981">
        <v>-32.925755250863602</v>
      </c>
      <c r="J1981">
        <v>26.9393834285754</v>
      </c>
      <c r="K1981">
        <v>268.63066539509299</v>
      </c>
      <c r="L1981">
        <v>287.78305628642499</v>
      </c>
      <c r="M1981">
        <v>76.474171642407796</v>
      </c>
      <c r="N1981">
        <v>1.25930744212741</v>
      </c>
      <c r="O1981">
        <v>44.827586206896498</v>
      </c>
      <c r="P1981">
        <v>38.409090909090899</v>
      </c>
    </row>
    <row r="1982" spans="1:17" x14ac:dyDescent="0.3">
      <c r="A1982" t="s">
        <v>4148</v>
      </c>
      <c r="B1982" t="s">
        <v>4149</v>
      </c>
      <c r="C1982" t="s">
        <v>10309</v>
      </c>
      <c r="D1982" t="s">
        <v>168</v>
      </c>
      <c r="E1982">
        <v>394.2115106</v>
      </c>
      <c r="F1982">
        <v>380.2</v>
      </c>
      <c r="G1982">
        <v>139.922400561947</v>
      </c>
      <c r="H1982">
        <v>33.554620181575203</v>
      </c>
      <c r="I1982">
        <v>86.000257424804502</v>
      </c>
      <c r="J1982">
        <v>31.172279398584799</v>
      </c>
      <c r="K1982">
        <v>296.61873830051599</v>
      </c>
      <c r="L1982">
        <v>233.44291643695399</v>
      </c>
      <c r="M1982">
        <v>73.921288281125399</v>
      </c>
      <c r="N1982">
        <v>1.31023102310231</v>
      </c>
      <c r="O1982">
        <v>9.6265123619147808</v>
      </c>
      <c r="P1982">
        <v>184.79400749063601</v>
      </c>
    </row>
    <row r="1983" spans="1:17" x14ac:dyDescent="0.3">
      <c r="A1983" t="s">
        <v>4150</v>
      </c>
      <c r="B1983" t="s">
        <v>4151</v>
      </c>
      <c r="C1983" t="s">
        <v>10309</v>
      </c>
      <c r="D1983" t="s">
        <v>121</v>
      </c>
      <c r="E1983">
        <v>392.97626159999999</v>
      </c>
      <c r="F1983">
        <v>161.19999999999999</v>
      </c>
      <c r="G1983">
        <v>-20.177424881054598</v>
      </c>
      <c r="H1983">
        <v>-1.4971485846025101</v>
      </c>
      <c r="I1983">
        <v>0.42383440437261999</v>
      </c>
      <c r="J1983">
        <v>-5.3902206014151197</v>
      </c>
      <c r="K1983">
        <v>170.699438126237</v>
      </c>
      <c r="L1983">
        <v>152.46332854730099</v>
      </c>
      <c r="M1983">
        <v>23.8098859798584</v>
      </c>
      <c r="N1983">
        <v>0.44992650992825001</v>
      </c>
      <c r="O1983">
        <v>33.405707196029802</v>
      </c>
      <c r="P1983">
        <v>31.5918367346938</v>
      </c>
      <c r="Q1983">
        <v>6.3374203171471993E-2</v>
      </c>
    </row>
    <row r="1984" spans="1:17" x14ac:dyDescent="0.3">
      <c r="A1984" t="s">
        <v>4152</v>
      </c>
      <c r="B1984" t="s">
        <v>4153</v>
      </c>
      <c r="C1984" t="s">
        <v>10309</v>
      </c>
      <c r="D1984" t="s">
        <v>1520</v>
      </c>
      <c r="E1984">
        <v>392.857777</v>
      </c>
      <c r="F1984">
        <v>192.95</v>
      </c>
      <c r="G1984">
        <v>-18.895963430347798</v>
      </c>
      <c r="H1984">
        <v>8.5037819595797099</v>
      </c>
      <c r="I1984">
        <v>-39.285588834056902</v>
      </c>
      <c r="J1984">
        <v>5.5194131565466602</v>
      </c>
      <c r="K1984">
        <v>187.12546422917299</v>
      </c>
      <c r="L1984">
        <v>214.79051231465399</v>
      </c>
      <c r="M1984">
        <v>70.254525619076205</v>
      </c>
      <c r="N1984">
        <v>1.4124840469718301</v>
      </c>
      <c r="O1984">
        <v>98.341539258875301</v>
      </c>
      <c r="P1984">
        <v>17.4018862184362</v>
      </c>
      <c r="Q1984">
        <v>0.16063634570092999</v>
      </c>
    </row>
    <row r="1985" spans="1:17" x14ac:dyDescent="0.3">
      <c r="A1985" t="s">
        <v>4154</v>
      </c>
      <c r="B1985" t="s">
        <v>4155</v>
      </c>
      <c r="C1985" t="s">
        <v>10309</v>
      </c>
      <c r="D1985" t="s">
        <v>497</v>
      </c>
      <c r="E1985">
        <v>392.4375</v>
      </c>
      <c r="F1985">
        <v>523.25</v>
      </c>
      <c r="G1985">
        <v>23.852429591935199</v>
      </c>
      <c r="H1985">
        <v>-6.4487463289634102</v>
      </c>
      <c r="I1985">
        <v>9.0404373570123404</v>
      </c>
      <c r="J1985">
        <v>-3.1187146540914101</v>
      </c>
      <c r="K1985">
        <v>526.49882964114795</v>
      </c>
      <c r="L1985">
        <v>468.95579020546</v>
      </c>
      <c r="M1985">
        <v>43.259225548521698</v>
      </c>
      <c r="N1985">
        <v>0.875503884299624</v>
      </c>
      <c r="O1985">
        <v>17.534639273769699</v>
      </c>
      <c r="P1985">
        <v>79.318026045236394</v>
      </c>
      <c r="Q1985">
        <v>5.0174045755874003E-2</v>
      </c>
    </row>
    <row r="1986" spans="1:17" x14ac:dyDescent="0.3">
      <c r="A1986" t="s">
        <v>4156</v>
      </c>
      <c r="B1986" t="s">
        <v>4157</v>
      </c>
      <c r="C1986" t="s">
        <v>10309</v>
      </c>
      <c r="D1986" t="s">
        <v>1391</v>
      </c>
      <c r="E1986">
        <v>392.4303936</v>
      </c>
      <c r="F1986">
        <v>228.48</v>
      </c>
      <c r="G1986">
        <v>-37.166574234554297</v>
      </c>
      <c r="H1986">
        <v>-7.7738071649210401</v>
      </c>
      <c r="I1986">
        <v>-14.340548715406401</v>
      </c>
      <c r="J1986">
        <v>-0.56876917700470897</v>
      </c>
      <c r="K1986">
        <v>233.13455513529499</v>
      </c>
      <c r="L1986">
        <v>231.42687290172401</v>
      </c>
      <c r="M1986">
        <v>41.542631810232997</v>
      </c>
      <c r="N1986">
        <v>0.607160328399448</v>
      </c>
      <c r="O1986">
        <v>35.241596638655402</v>
      </c>
      <c r="P1986">
        <v>27.003891050583601</v>
      </c>
      <c r="Q1986">
        <v>1.7512857339399999E-3</v>
      </c>
    </row>
    <row r="1987" spans="1:17" x14ac:dyDescent="0.3">
      <c r="A1987" t="s">
        <v>4158</v>
      </c>
      <c r="B1987" t="s">
        <v>4159</v>
      </c>
      <c r="C1987" t="s">
        <v>10309</v>
      </c>
      <c r="D1987" t="s">
        <v>46</v>
      </c>
      <c r="E1987">
        <v>391.8372708</v>
      </c>
      <c r="F1987">
        <v>54.3</v>
      </c>
      <c r="G1987">
        <v>-43.9688399895335</v>
      </c>
      <c r="H1987">
        <v>22.4351822424651</v>
      </c>
      <c r="I1987">
        <v>-41.750702550169002</v>
      </c>
      <c r="J1987">
        <v>18.496803711481199</v>
      </c>
      <c r="K1987">
        <v>44.549545782939298</v>
      </c>
      <c r="L1987">
        <v>53.8327083253916</v>
      </c>
      <c r="M1987">
        <v>87.923111811526397</v>
      </c>
      <c r="N1987">
        <v>3.13715156646278</v>
      </c>
      <c r="O1987">
        <v>120.073664825046</v>
      </c>
      <c r="P1987">
        <v>64.048338368580005</v>
      </c>
      <c r="Q1987">
        <v>1.6610998460769001E-2</v>
      </c>
    </row>
    <row r="1988" spans="1:17" x14ac:dyDescent="0.3">
      <c r="A1988" t="s">
        <v>4160</v>
      </c>
      <c r="B1988" t="s">
        <v>4161</v>
      </c>
      <c r="C1988" t="s">
        <v>10309</v>
      </c>
      <c r="D1988" t="s">
        <v>779</v>
      </c>
      <c r="E1988">
        <v>391.60674168000003</v>
      </c>
      <c r="F1988">
        <v>64.680000000000007</v>
      </c>
      <c r="G1988">
        <v>31.0768800269846</v>
      </c>
      <c r="H1988">
        <v>11.416624641126001</v>
      </c>
      <c r="I1988">
        <v>6.9426658017679301</v>
      </c>
      <c r="J1988">
        <v>15.6879349758842</v>
      </c>
      <c r="K1988">
        <v>55.753216587309801</v>
      </c>
      <c r="L1988">
        <v>51.665600845924601</v>
      </c>
      <c r="M1988">
        <v>61.3447501101762</v>
      </c>
      <c r="N1988">
        <v>3.0217247062665602</v>
      </c>
      <c r="O1988">
        <v>11.1626468769325</v>
      </c>
      <c r="P1988">
        <v>65.633802816901394</v>
      </c>
      <c r="Q1988">
        <v>9.4237495072507005E-2</v>
      </c>
    </row>
    <row r="1989" spans="1:17" x14ac:dyDescent="0.3">
      <c r="A1989" t="s">
        <v>4162</v>
      </c>
      <c r="B1989" t="s">
        <v>4163</v>
      </c>
      <c r="C1989" t="s">
        <v>10309</v>
      </c>
      <c r="D1989" t="s">
        <v>51</v>
      </c>
      <c r="E1989">
        <v>390.33271044000003</v>
      </c>
      <c r="F1989">
        <v>324.39999999999998</v>
      </c>
      <c r="G1989">
        <v>133.92119503729799</v>
      </c>
      <c r="H1989">
        <v>1.1116675828508999</v>
      </c>
      <c r="I1989">
        <v>-10.3015533936707</v>
      </c>
      <c r="J1989">
        <v>-1.15135122946215</v>
      </c>
      <c r="K1989">
        <v>320.20648846897802</v>
      </c>
      <c r="L1989">
        <v>279.17484937346597</v>
      </c>
      <c r="M1989">
        <v>54.677691238891803</v>
      </c>
      <c r="N1989">
        <v>0.432324518499069</v>
      </c>
      <c r="O1989">
        <v>28.545006165228099</v>
      </c>
      <c r="P1989">
        <v>179.41429801894901</v>
      </c>
      <c r="Q1989">
        <v>0.14194349775428799</v>
      </c>
    </row>
    <row r="1990" spans="1:17" x14ac:dyDescent="0.3">
      <c r="A1990" t="s">
        <v>4164</v>
      </c>
      <c r="B1990" t="s">
        <v>4165</v>
      </c>
      <c r="C1990" t="s">
        <v>10309</v>
      </c>
      <c r="D1990" t="s">
        <v>121</v>
      </c>
      <c r="E1990">
        <v>390.20467200000002</v>
      </c>
      <c r="F1990">
        <v>243.1</v>
      </c>
      <c r="G1990">
        <v>-71.923905518969804</v>
      </c>
      <c r="H1990">
        <v>-4.9680299299777904</v>
      </c>
      <c r="I1990">
        <v>-7.26969277090397</v>
      </c>
      <c r="J1990">
        <v>-2.5184623749789798</v>
      </c>
      <c r="K1990">
        <v>236.73455734763499</v>
      </c>
      <c r="L1990">
        <v>249.080227821585</v>
      </c>
      <c r="M1990">
        <v>54.792095305135703</v>
      </c>
      <c r="N1990">
        <v>0.70984848484848395</v>
      </c>
      <c r="O1990">
        <v>108.761826408885</v>
      </c>
      <c r="P1990">
        <v>50.900062073246403</v>
      </c>
      <c r="Q1990">
        <v>0.138104934585428</v>
      </c>
    </row>
    <row r="1991" spans="1:17" x14ac:dyDescent="0.3">
      <c r="A1991" t="s">
        <v>4166</v>
      </c>
      <c r="B1991" t="s">
        <v>4167</v>
      </c>
      <c r="C1991" t="s">
        <v>10309</v>
      </c>
      <c r="D1991" t="s">
        <v>193</v>
      </c>
      <c r="E1991">
        <v>390.02499999999998</v>
      </c>
      <c r="F1991">
        <v>780.05</v>
      </c>
      <c r="G1991">
        <v>54.3074050837496</v>
      </c>
      <c r="H1991">
        <v>34.495714930116399</v>
      </c>
      <c r="I1991">
        <v>25.618221357323399</v>
      </c>
      <c r="J1991">
        <v>-0.37757527861359103</v>
      </c>
      <c r="K1991">
        <v>668.00009730003103</v>
      </c>
      <c r="L1991">
        <v>600.12881656025797</v>
      </c>
      <c r="M1991">
        <v>66.070787988939301</v>
      </c>
      <c r="N1991">
        <v>1.5813250773993801</v>
      </c>
      <c r="O1991">
        <v>4.9932696622011497</v>
      </c>
      <c r="P1991">
        <v>93.177315502724099</v>
      </c>
      <c r="Q1991">
        <v>8.3527265507277001E-2</v>
      </c>
    </row>
    <row r="1992" spans="1:17" x14ac:dyDescent="0.3">
      <c r="A1992" t="s">
        <v>4168</v>
      </c>
      <c r="B1992" t="s">
        <v>4169</v>
      </c>
      <c r="C1992" t="s">
        <v>10309</v>
      </c>
      <c r="D1992" t="s">
        <v>473</v>
      </c>
      <c r="E1992">
        <v>389.85556967999997</v>
      </c>
      <c r="F1992">
        <v>47.2</v>
      </c>
      <c r="G1992">
        <v>-23.512336054768699</v>
      </c>
      <c r="H1992">
        <v>-1.7715046876260301</v>
      </c>
      <c r="I1992">
        <v>-3.9243862213534602</v>
      </c>
      <c r="J1992">
        <v>0.37063376829249001</v>
      </c>
      <c r="K1992">
        <v>43.808988538240598</v>
      </c>
      <c r="L1992">
        <v>42.501569432873303</v>
      </c>
      <c r="M1992">
        <v>63.087023266145103</v>
      </c>
      <c r="N1992">
        <v>0.40720039909926797</v>
      </c>
      <c r="O1992">
        <v>26.483050847457601</v>
      </c>
      <c r="P1992">
        <v>65.034965034964998</v>
      </c>
      <c r="Q1992">
        <v>9.1881243333414006E-2</v>
      </c>
    </row>
    <row r="1993" spans="1:17" x14ac:dyDescent="0.3">
      <c r="A1993" t="s">
        <v>4170</v>
      </c>
      <c r="B1993" t="s">
        <v>4171</v>
      </c>
      <c r="C1993" t="s">
        <v>10309</v>
      </c>
      <c r="D1993" t="s">
        <v>490</v>
      </c>
      <c r="E1993">
        <v>389.27987999999999</v>
      </c>
      <c r="F1993">
        <v>1497</v>
      </c>
      <c r="G1993">
        <v>-40.703542798614102</v>
      </c>
      <c r="H1993">
        <v>-0.39527252613394498</v>
      </c>
      <c r="I1993">
        <v>-40.373317884384697</v>
      </c>
      <c r="J1993">
        <v>0.15064636335444301</v>
      </c>
      <c r="K1993">
        <v>1515.904251275</v>
      </c>
      <c r="L1993">
        <v>1626.38112993555</v>
      </c>
      <c r="M1993">
        <v>58.856739429422603</v>
      </c>
      <c r="N1993">
        <v>0.623740269144891</v>
      </c>
      <c r="O1993">
        <v>77.154308617234406</v>
      </c>
      <c r="P1993">
        <v>11.2638894050317</v>
      </c>
      <c r="Q1993">
        <v>5.0802200684780002E-2</v>
      </c>
    </row>
    <row r="1994" spans="1:17" x14ac:dyDescent="0.3">
      <c r="A1994" t="s">
        <v>4172</v>
      </c>
      <c r="B1994" t="s">
        <v>4173</v>
      </c>
      <c r="C1994" t="s">
        <v>10309</v>
      </c>
      <c r="D1994" t="s">
        <v>358</v>
      </c>
      <c r="E1994">
        <v>389.19270258</v>
      </c>
      <c r="F1994">
        <v>29.16</v>
      </c>
      <c r="G1994">
        <v>22.8515147069877</v>
      </c>
      <c r="H1994">
        <v>6.07381056785343</v>
      </c>
      <c r="I1994">
        <v>-13.704693653087199</v>
      </c>
      <c r="J1994">
        <v>6.75165079305473</v>
      </c>
      <c r="K1994">
        <v>27.383223574994801</v>
      </c>
      <c r="L1994">
        <v>25.858883305434201</v>
      </c>
      <c r="M1994">
        <v>65.709440027739006</v>
      </c>
      <c r="N1994">
        <v>0.53275571999953897</v>
      </c>
      <c r="O1994">
        <v>21.570644718792799</v>
      </c>
      <c r="P1994">
        <v>55.935828877005299</v>
      </c>
      <c r="Q1994">
        <v>9.8569313608090001E-2</v>
      </c>
    </row>
    <row r="1995" spans="1:17" x14ac:dyDescent="0.3">
      <c r="A1995" t="s">
        <v>4174</v>
      </c>
      <c r="B1995" t="s">
        <v>4175</v>
      </c>
      <c r="C1995" t="s">
        <v>10309</v>
      </c>
      <c r="D1995" t="s">
        <v>364</v>
      </c>
      <c r="E1995">
        <v>388.61538368499998</v>
      </c>
      <c r="F1995">
        <v>286.45</v>
      </c>
      <c r="G1995">
        <v>-27.6063319239653</v>
      </c>
      <c r="H1995">
        <v>-6.2668532505713204</v>
      </c>
      <c r="I1995">
        <v>-15.840297035496601</v>
      </c>
      <c r="J1995">
        <v>3.3157020137055802</v>
      </c>
      <c r="K1995">
        <v>272.46953962443399</v>
      </c>
      <c r="L1995">
        <v>261.88869546884303</v>
      </c>
      <c r="M1995">
        <v>51.342528396185699</v>
      </c>
      <c r="N1995">
        <v>0.58420180688134005</v>
      </c>
      <c r="O1995">
        <v>23.634142084133298</v>
      </c>
      <c r="P1995">
        <v>37.386091127098297</v>
      </c>
      <c r="Q1995">
        <v>1.1609595263322E-2</v>
      </c>
    </row>
    <row r="1996" spans="1:17" x14ac:dyDescent="0.3">
      <c r="A1996" t="s">
        <v>4176</v>
      </c>
      <c r="B1996" t="s">
        <v>4177</v>
      </c>
      <c r="C1996" t="s">
        <v>10309</v>
      </c>
      <c r="D1996" t="s">
        <v>253</v>
      </c>
      <c r="E1996">
        <v>388.47470056200001</v>
      </c>
      <c r="F1996">
        <v>88.79</v>
      </c>
      <c r="G1996">
        <v>-19.107919169055101</v>
      </c>
      <c r="H1996">
        <v>4.6309892576512697</v>
      </c>
      <c r="I1996">
        <v>-22.915202218536599</v>
      </c>
      <c r="J1996">
        <v>1.13593247345117</v>
      </c>
      <c r="K1996">
        <v>87.9165919041519</v>
      </c>
      <c r="L1996">
        <v>96.686979752409997</v>
      </c>
      <c r="M1996">
        <v>53.761962840325999</v>
      </c>
      <c r="N1996">
        <v>0.90574495999936</v>
      </c>
      <c r="O1996">
        <v>95.404887937830793</v>
      </c>
      <c r="P1996">
        <v>18.544726301735601</v>
      </c>
    </row>
    <row r="1997" spans="1:17" x14ac:dyDescent="0.3">
      <c r="A1997" t="s">
        <v>4178</v>
      </c>
      <c r="B1997" t="s">
        <v>4179</v>
      </c>
      <c r="C1997" t="s">
        <v>10309</v>
      </c>
      <c r="D1997" t="s">
        <v>304</v>
      </c>
      <c r="E1997">
        <v>388.43519900000001</v>
      </c>
      <c r="F1997">
        <v>74.3</v>
      </c>
      <c r="G1997">
        <v>78.889222807464193</v>
      </c>
      <c r="H1997">
        <v>-3.1595599518024802</v>
      </c>
      <c r="I1997">
        <v>-12.1062472417103</v>
      </c>
      <c r="J1997">
        <v>-1.7822660559605701</v>
      </c>
      <c r="K1997">
        <v>76.641143651522299</v>
      </c>
      <c r="L1997">
        <v>68.330147871209704</v>
      </c>
      <c r="M1997">
        <v>45.918727554860503</v>
      </c>
      <c r="N1997">
        <v>0.18929619467360401</v>
      </c>
      <c r="O1997">
        <v>22.611036339165501</v>
      </c>
      <c r="P1997">
        <v>109.59097320169199</v>
      </c>
      <c r="Q1997">
        <v>9.3336251250248997E-2</v>
      </c>
    </row>
    <row r="1998" spans="1:17" x14ac:dyDescent="0.3">
      <c r="A1998" t="s">
        <v>4180</v>
      </c>
      <c r="B1998" t="s">
        <v>4181</v>
      </c>
      <c r="C1998" t="s">
        <v>10309</v>
      </c>
      <c r="D1998" t="s">
        <v>80</v>
      </c>
      <c r="E1998">
        <v>388.26526100000001</v>
      </c>
      <c r="F1998">
        <v>367.25</v>
      </c>
      <c r="G1998">
        <v>-43.2949057607687</v>
      </c>
      <c r="H1998">
        <v>-10.5987478940066</v>
      </c>
      <c r="I1998">
        <v>-26.451981055913901</v>
      </c>
      <c r="J1998">
        <v>1.26756212273358</v>
      </c>
      <c r="K1998">
        <v>383.10518401720702</v>
      </c>
      <c r="L1998">
        <v>390.45600357356301</v>
      </c>
      <c r="M1998">
        <v>31.330651307523802</v>
      </c>
      <c r="N1998">
        <v>1.6374954367700401</v>
      </c>
      <c r="O1998">
        <v>31.817562968005401</v>
      </c>
      <c r="P1998">
        <v>12.982618058760099</v>
      </c>
    </row>
    <row r="1999" spans="1:17" x14ac:dyDescent="0.3">
      <c r="A1999" t="s">
        <v>4182</v>
      </c>
      <c r="B1999" t="s">
        <v>4183</v>
      </c>
      <c r="C1999" t="s">
        <v>10309</v>
      </c>
      <c r="E1999">
        <v>386.91523999999998</v>
      </c>
      <c r="F1999">
        <v>323</v>
      </c>
      <c r="G1999">
        <v>81.845839945609001</v>
      </c>
      <c r="H1999">
        <v>69.989874251237396</v>
      </c>
      <c r="I1999">
        <v>108.17554251409599</v>
      </c>
      <c r="J1999">
        <v>8.4438209005611498</v>
      </c>
      <c r="K1999">
        <v>211.51772875201101</v>
      </c>
      <c r="L1999">
        <v>166.614100627319</v>
      </c>
      <c r="M1999">
        <v>99.738648473664895</v>
      </c>
      <c r="N1999">
        <v>0.110081318135009</v>
      </c>
      <c r="O1999">
        <v>0</v>
      </c>
      <c r="P1999">
        <v>132.87671232876701</v>
      </c>
    </row>
    <row r="2000" spans="1:17" x14ac:dyDescent="0.3">
      <c r="A2000" t="s">
        <v>4184</v>
      </c>
      <c r="B2000" t="s">
        <v>4185</v>
      </c>
      <c r="C2000" t="s">
        <v>10309</v>
      </c>
      <c r="D2000" t="s">
        <v>1520</v>
      </c>
      <c r="E2000">
        <v>384.82499999999999</v>
      </c>
      <c r="F2000">
        <v>256.55</v>
      </c>
      <c r="G2000">
        <v>520.004052674386</v>
      </c>
      <c r="H2000">
        <v>87.543480723644905</v>
      </c>
      <c r="I2000">
        <v>327.14513663224102</v>
      </c>
      <c r="J2000">
        <v>19.724447022109999</v>
      </c>
      <c r="K2000">
        <v>151.478651604947</v>
      </c>
      <c r="L2000">
        <v>96.757987666310498</v>
      </c>
      <c r="M2000">
        <v>100</v>
      </c>
      <c r="N2000">
        <v>0.74163788536921205</v>
      </c>
      <c r="O2000">
        <v>0</v>
      </c>
      <c r="P2000">
        <v>549.82269503546104</v>
      </c>
    </row>
    <row r="2001" spans="1:17" x14ac:dyDescent="0.3">
      <c r="A2001" t="s">
        <v>4186</v>
      </c>
      <c r="B2001" t="s">
        <v>4187</v>
      </c>
      <c r="C2001" t="s">
        <v>10309</v>
      </c>
      <c r="D2001" t="s">
        <v>473</v>
      </c>
      <c r="E2001">
        <v>384.73296187300002</v>
      </c>
      <c r="F2001">
        <v>23.09</v>
      </c>
      <c r="G2001">
        <v>32.457598905616301</v>
      </c>
      <c r="H2001">
        <v>-2.9271053861541199</v>
      </c>
      <c r="I2001">
        <v>-41.103454484925699</v>
      </c>
      <c r="J2001">
        <v>-3.2590593049057102</v>
      </c>
      <c r="K2001">
        <v>23.678782156779398</v>
      </c>
      <c r="L2001">
        <v>22.1378193218702</v>
      </c>
      <c r="M2001">
        <v>43.091111877398603</v>
      </c>
      <c r="N2001">
        <v>0.98498344982235697</v>
      </c>
      <c r="O2001">
        <v>42.9190125595496</v>
      </c>
      <c r="P2001">
        <v>63.428190769615</v>
      </c>
    </row>
    <row r="2002" spans="1:17" x14ac:dyDescent="0.3">
      <c r="A2002" t="s">
        <v>4188</v>
      </c>
      <c r="B2002" t="s">
        <v>4189</v>
      </c>
      <c r="C2002" t="s">
        <v>10309</v>
      </c>
      <c r="D2002" t="s">
        <v>412</v>
      </c>
      <c r="E2002">
        <v>383.64757800000001</v>
      </c>
      <c r="F2002">
        <v>153.75</v>
      </c>
      <c r="G2002">
        <v>-48.705479607184202</v>
      </c>
      <c r="H2002">
        <v>-18.326722519439599</v>
      </c>
      <c r="I2002">
        <v>-31.944171444341201</v>
      </c>
      <c r="J2002">
        <v>2.9659812353077299</v>
      </c>
      <c r="M2002">
        <v>44.520310474367903</v>
      </c>
      <c r="O2002">
        <v>30.048780487804802</v>
      </c>
      <c r="P2002">
        <v>22.120730738681399</v>
      </c>
    </row>
    <row r="2003" spans="1:17" x14ac:dyDescent="0.3">
      <c r="A2003" t="s">
        <v>4190</v>
      </c>
      <c r="B2003" t="s">
        <v>4191</v>
      </c>
      <c r="C2003" t="s">
        <v>10309</v>
      </c>
      <c r="D2003" t="s">
        <v>726</v>
      </c>
      <c r="E2003">
        <v>383.62133327999999</v>
      </c>
      <c r="F2003">
        <v>28.96</v>
      </c>
      <c r="G2003">
        <v>93.523259952549594</v>
      </c>
      <c r="H2003">
        <v>0.60811457329221796</v>
      </c>
      <c r="I2003">
        <v>16.6336644582838</v>
      </c>
      <c r="J2003">
        <v>6.4144552555148202</v>
      </c>
      <c r="K2003">
        <v>26.289197491379401</v>
      </c>
      <c r="L2003">
        <v>22.165942279268599</v>
      </c>
      <c r="M2003">
        <v>80.172028018136501</v>
      </c>
      <c r="N2003">
        <v>0.251428495057827</v>
      </c>
      <c r="O2003">
        <v>16.367403314917102</v>
      </c>
      <c r="P2003">
        <v>134.81081081081001</v>
      </c>
      <c r="Q2003">
        <v>9.4462533594612E-2</v>
      </c>
    </row>
    <row r="2004" spans="1:17" x14ac:dyDescent="0.3">
      <c r="A2004" t="s">
        <v>4192</v>
      </c>
      <c r="B2004" t="s">
        <v>4193</v>
      </c>
      <c r="C2004" t="s">
        <v>10309</v>
      </c>
      <c r="D2004" t="s">
        <v>253</v>
      </c>
      <c r="E2004">
        <v>383.46382399999999</v>
      </c>
      <c r="F2004">
        <v>701</v>
      </c>
      <c r="G2004">
        <v>106.28779078139701</v>
      </c>
      <c r="H2004">
        <v>-5.3773255116552701</v>
      </c>
      <c r="I2004">
        <v>35.396710697998301</v>
      </c>
      <c r="J2004">
        <v>6.4303675983959803</v>
      </c>
      <c r="K2004">
        <v>659.99743467767803</v>
      </c>
      <c r="L2004">
        <v>530.16738836414595</v>
      </c>
      <c r="M2004">
        <v>60.524925335521999</v>
      </c>
      <c r="N2004">
        <v>0.24958002731662601</v>
      </c>
      <c r="O2004">
        <v>12.653352353780299</v>
      </c>
      <c r="P2004">
        <v>136.744343127321</v>
      </c>
      <c r="Q2004">
        <v>0.122082872393528</v>
      </c>
    </row>
    <row r="2005" spans="1:17" x14ac:dyDescent="0.3">
      <c r="A2005" t="s">
        <v>4194</v>
      </c>
      <c r="B2005" t="s">
        <v>4195</v>
      </c>
      <c r="C2005" t="s">
        <v>10309</v>
      </c>
      <c r="D2005" t="s">
        <v>46</v>
      </c>
      <c r="E2005">
        <v>382.39800000000002</v>
      </c>
      <c r="F2005">
        <v>46.92</v>
      </c>
      <c r="G2005">
        <v>216.454420369552</v>
      </c>
      <c r="H2005">
        <v>8.5559830568526607</v>
      </c>
      <c r="I2005">
        <v>91.833495496091004</v>
      </c>
      <c r="J2005">
        <v>4.6007126674436698</v>
      </c>
      <c r="K2005">
        <v>43.124149731499998</v>
      </c>
      <c r="L2005">
        <v>32.465970489674604</v>
      </c>
      <c r="M2005">
        <v>62.7155866705655</v>
      </c>
      <c r="N2005">
        <v>0.49510159294294198</v>
      </c>
      <c r="O2005">
        <v>10.144927536231799</v>
      </c>
      <c r="P2005">
        <v>258.16793893129699</v>
      </c>
      <c r="Q2005">
        <v>0.106704687101368</v>
      </c>
    </row>
    <row r="2006" spans="1:17" x14ac:dyDescent="0.3">
      <c r="A2006" t="s">
        <v>4196</v>
      </c>
      <c r="B2006" t="s">
        <v>4197</v>
      </c>
      <c r="C2006" t="s">
        <v>10309</v>
      </c>
      <c r="D2006" t="s">
        <v>628</v>
      </c>
      <c r="E2006">
        <v>381.14051773800003</v>
      </c>
      <c r="F2006">
        <v>58.78</v>
      </c>
      <c r="G2006">
        <v>-6.0712739400224196</v>
      </c>
      <c r="H2006">
        <v>14.867060289878699</v>
      </c>
      <c r="I2006">
        <v>4.2680151031651201</v>
      </c>
      <c r="J2006">
        <v>4.0937447257105797</v>
      </c>
      <c r="K2006">
        <v>52.928930619162401</v>
      </c>
      <c r="L2006">
        <v>49.278719751795499</v>
      </c>
      <c r="M2006">
        <v>62.7874431938165</v>
      </c>
      <c r="N2006">
        <v>0.92279752241014301</v>
      </c>
      <c r="O2006">
        <v>6.5668594760122501</v>
      </c>
      <c r="P2006">
        <v>56.746666666666599</v>
      </c>
      <c r="Q2006">
        <v>-5.0958492941830004E-3</v>
      </c>
    </row>
    <row r="2007" spans="1:17" x14ac:dyDescent="0.3">
      <c r="A2007" t="s">
        <v>4198</v>
      </c>
      <c r="B2007" t="s">
        <v>4199</v>
      </c>
      <c r="C2007" t="s">
        <v>10309</v>
      </c>
      <c r="D2007" t="s">
        <v>51</v>
      </c>
      <c r="E2007">
        <v>380.62079999999997</v>
      </c>
      <c r="F2007">
        <v>9.44</v>
      </c>
      <c r="G2007">
        <v>-106.268686018303</v>
      </c>
      <c r="H2007">
        <v>-35.378727531970902</v>
      </c>
      <c r="I2007">
        <v>-85.210726528615496</v>
      </c>
      <c r="J2007">
        <v>10.9305602777511</v>
      </c>
      <c r="K2007">
        <v>14.529379999086601</v>
      </c>
      <c r="L2007">
        <v>20.798078121108201</v>
      </c>
      <c r="M2007">
        <v>29.700952575845601</v>
      </c>
      <c r="N2007">
        <v>0.76409203186522001</v>
      </c>
      <c r="O2007">
        <v>349.57627118644001</v>
      </c>
      <c r="P2007">
        <v>12.7837514934289</v>
      </c>
      <c r="Q2007">
        <v>0.15278480416718601</v>
      </c>
    </row>
    <row r="2008" spans="1:17" x14ac:dyDescent="0.3">
      <c r="A2008" t="s">
        <v>4200</v>
      </c>
      <c r="B2008" t="s">
        <v>4201</v>
      </c>
      <c r="C2008" t="s">
        <v>10309</v>
      </c>
      <c r="D2008" t="s">
        <v>683</v>
      </c>
      <c r="E2008">
        <v>380.40670619999997</v>
      </c>
      <c r="F2008">
        <v>243.72</v>
      </c>
      <c r="G2008">
        <v>-13.567748013352601</v>
      </c>
      <c r="H2008">
        <v>-2.7294227860142199</v>
      </c>
      <c r="I2008">
        <v>-15.491281355958201</v>
      </c>
      <c r="J2008">
        <v>2.2902869898984202</v>
      </c>
      <c r="K2008">
        <v>243.74195150564199</v>
      </c>
      <c r="L2008">
        <v>235.104701226392</v>
      </c>
      <c r="M2008">
        <v>62.704185805023798</v>
      </c>
      <c r="N2008">
        <v>0.285444953833002</v>
      </c>
      <c r="O2008">
        <v>18.168389955686798</v>
      </c>
      <c r="P2008">
        <v>21.8599999999999</v>
      </c>
      <c r="Q2008">
        <v>4.6853925365222003E-2</v>
      </c>
    </row>
    <row r="2009" spans="1:17" x14ac:dyDescent="0.3">
      <c r="A2009" t="s">
        <v>4202</v>
      </c>
      <c r="B2009" t="s">
        <v>4203</v>
      </c>
      <c r="C2009" t="s">
        <v>10309</v>
      </c>
      <c r="D2009" t="s">
        <v>139</v>
      </c>
      <c r="E2009">
        <v>380.07952949999998</v>
      </c>
      <c r="F2009">
        <v>155.1</v>
      </c>
      <c r="G2009">
        <v>-10.6942183979414</v>
      </c>
      <c r="H2009">
        <v>-13.7724544322373</v>
      </c>
      <c r="I2009">
        <v>-31.6613751323701</v>
      </c>
      <c r="J2009">
        <v>-8.8523853460391297</v>
      </c>
      <c r="K2009">
        <v>167.128684226904</v>
      </c>
      <c r="L2009">
        <v>165.78198390072399</v>
      </c>
      <c r="M2009">
        <v>23.887474056193</v>
      </c>
      <c r="N2009">
        <v>0.82086354604637601</v>
      </c>
      <c r="O2009">
        <v>52.675693101225001</v>
      </c>
      <c r="P2009">
        <v>26.046322633075899</v>
      </c>
      <c r="Q2009">
        <v>0.14309261501883999</v>
      </c>
    </row>
    <row r="2010" spans="1:17" x14ac:dyDescent="0.3">
      <c r="A2010" t="s">
        <v>4204</v>
      </c>
      <c r="B2010" t="s">
        <v>4205</v>
      </c>
      <c r="C2010" t="s">
        <v>10309</v>
      </c>
      <c r="D2010" t="s">
        <v>72</v>
      </c>
      <c r="E2010">
        <v>379.71834902500001</v>
      </c>
      <c r="F2010">
        <v>65.05</v>
      </c>
      <c r="G2010">
        <v>110.83988520089299</v>
      </c>
      <c r="H2010">
        <v>48.385348355421897</v>
      </c>
      <c r="I2010">
        <v>24.092149251061599</v>
      </c>
      <c r="J2010">
        <v>21.151578622850501</v>
      </c>
      <c r="K2010">
        <v>50.356992807182003</v>
      </c>
      <c r="L2010">
        <v>41.597230748654603</v>
      </c>
      <c r="M2010">
        <v>66.046343535772394</v>
      </c>
      <c r="N2010">
        <v>2.64597521920092</v>
      </c>
      <c r="O2010">
        <v>13.451191391237501</v>
      </c>
      <c r="P2010">
        <v>185.18193774660199</v>
      </c>
      <c r="Q2010">
        <v>0.12577258853918499</v>
      </c>
    </row>
    <row r="2011" spans="1:17" x14ac:dyDescent="0.3">
      <c r="A2011" t="s">
        <v>4206</v>
      </c>
      <c r="B2011" t="s">
        <v>4207</v>
      </c>
      <c r="C2011" t="s">
        <v>10309</v>
      </c>
      <c r="D2011" t="s">
        <v>779</v>
      </c>
      <c r="E2011">
        <v>379.67272001999999</v>
      </c>
      <c r="F2011">
        <v>84.86</v>
      </c>
      <c r="G2011">
        <v>-63.625194623165498</v>
      </c>
      <c r="H2011">
        <v>-7.09159851535812</v>
      </c>
      <c r="I2011">
        <v>-38.356629972879901</v>
      </c>
      <c r="J2011">
        <v>4.2672874593205004</v>
      </c>
      <c r="K2011">
        <v>88.784887365663394</v>
      </c>
      <c r="L2011">
        <v>101.16318275764399</v>
      </c>
      <c r="M2011">
        <v>53.755740830092002</v>
      </c>
      <c r="N2011">
        <v>0.96872600396986197</v>
      </c>
      <c r="O2011">
        <v>79.118548197030407</v>
      </c>
      <c r="P2011">
        <v>11.672588498486601</v>
      </c>
      <c r="Q2011">
        <v>-6.5777305669323993E-2</v>
      </c>
    </row>
    <row r="2012" spans="1:17" x14ac:dyDescent="0.3">
      <c r="A2012" t="s">
        <v>4208</v>
      </c>
      <c r="B2012" t="s">
        <v>4209</v>
      </c>
      <c r="C2012" t="s">
        <v>10309</v>
      </c>
      <c r="D2012" t="s">
        <v>940</v>
      </c>
      <c r="E2012">
        <v>379.40765499999998</v>
      </c>
      <c r="F2012">
        <v>670.45</v>
      </c>
      <c r="G2012">
        <v>83.022627480194799</v>
      </c>
      <c r="H2012">
        <v>5.9215474712558303</v>
      </c>
      <c r="I2012">
        <v>-4.8591578083345404</v>
      </c>
      <c r="J2012">
        <v>3.1453378674397099</v>
      </c>
      <c r="K2012">
        <v>611.044547162615</v>
      </c>
      <c r="M2012">
        <v>66.6286911590485</v>
      </c>
      <c r="N2012">
        <v>1.4272835112692701</v>
      </c>
      <c r="O2012">
        <v>2.5430680885972099</v>
      </c>
      <c r="P2012">
        <v>161.89453125</v>
      </c>
    </row>
    <row r="2013" spans="1:17" x14ac:dyDescent="0.3">
      <c r="A2013" t="s">
        <v>4210</v>
      </c>
      <c r="B2013" t="s">
        <v>4211</v>
      </c>
      <c r="C2013" t="s">
        <v>10309</v>
      </c>
      <c r="D2013" t="s">
        <v>4212</v>
      </c>
      <c r="E2013">
        <v>379.178943</v>
      </c>
      <c r="F2013">
        <v>1049.95</v>
      </c>
      <c r="G2013">
        <v>6.8135393033142897</v>
      </c>
      <c r="H2013">
        <v>11.752095214550501</v>
      </c>
      <c r="I2013">
        <v>7.4395958528381003</v>
      </c>
      <c r="J2013">
        <v>11.327560533634699</v>
      </c>
      <c r="K2013">
        <v>815.711763982089</v>
      </c>
      <c r="L2013">
        <v>831.12675064768803</v>
      </c>
      <c r="M2013">
        <v>71.651126753327802</v>
      </c>
      <c r="N2013">
        <v>2.1806451612903199</v>
      </c>
      <c r="O2013">
        <v>8.9575694080670392</v>
      </c>
      <c r="P2013">
        <v>97.359022556390997</v>
      </c>
      <c r="Q2013">
        <v>0.13810857258033499</v>
      </c>
    </row>
    <row r="2014" spans="1:17" x14ac:dyDescent="0.3">
      <c r="A2014" t="s">
        <v>4213</v>
      </c>
      <c r="B2014" t="s">
        <v>4214</v>
      </c>
      <c r="C2014" t="s">
        <v>10309</v>
      </c>
      <c r="D2014" t="s">
        <v>127</v>
      </c>
      <c r="E2014">
        <v>378.9995012</v>
      </c>
      <c r="F2014">
        <v>6.74</v>
      </c>
      <c r="G2014">
        <v>119.810987268554</v>
      </c>
      <c r="H2014">
        <v>33.7821210179753</v>
      </c>
      <c r="I2014">
        <v>64.311086854399505</v>
      </c>
      <c r="J2014">
        <v>14.8549020856323</v>
      </c>
      <c r="K2014">
        <v>5.2516964053862996</v>
      </c>
      <c r="L2014">
        <v>4.1867498467967001</v>
      </c>
      <c r="M2014">
        <v>72.798518503028504</v>
      </c>
      <c r="N2014">
        <v>0.66349286287227505</v>
      </c>
      <c r="O2014">
        <v>9.3471810089020799</v>
      </c>
      <c r="P2014">
        <v>164.31372549019599</v>
      </c>
      <c r="Q2014">
        <v>9.4878395647237004E-2</v>
      </c>
    </row>
    <row r="2015" spans="1:17" x14ac:dyDescent="0.3">
      <c r="A2015" t="s">
        <v>4215</v>
      </c>
      <c r="B2015" t="s">
        <v>4216</v>
      </c>
      <c r="C2015" t="s">
        <v>10309</v>
      </c>
      <c r="D2015" t="s">
        <v>154</v>
      </c>
      <c r="E2015">
        <v>378.97021060999998</v>
      </c>
      <c r="F2015">
        <v>166.3</v>
      </c>
      <c r="G2015">
        <v>-15.836462786023599</v>
      </c>
      <c r="H2015">
        <v>-7.9902835960441596</v>
      </c>
      <c r="I2015">
        <v>-12.664940597266099</v>
      </c>
      <c r="J2015">
        <v>-5.3980852650001196</v>
      </c>
      <c r="K2015">
        <v>179.87929017374501</v>
      </c>
      <c r="L2015">
        <v>166.18074439055701</v>
      </c>
      <c r="M2015">
        <v>29.942331424320901</v>
      </c>
      <c r="N2015">
        <v>0.55602612309519095</v>
      </c>
      <c r="O2015">
        <v>26.277811184606101</v>
      </c>
      <c r="P2015">
        <v>47.103051747014597</v>
      </c>
    </row>
    <row r="2016" spans="1:17" x14ac:dyDescent="0.3">
      <c r="A2016" t="s">
        <v>4217</v>
      </c>
      <c r="B2016" t="s">
        <v>4218</v>
      </c>
      <c r="C2016" t="s">
        <v>10309</v>
      </c>
      <c r="D2016" t="s">
        <v>21</v>
      </c>
      <c r="E2016">
        <v>378.88005295199901</v>
      </c>
      <c r="F2016">
        <v>123.07</v>
      </c>
      <c r="G2016">
        <v>-25.9182624539412</v>
      </c>
      <c r="H2016">
        <v>-11.159526752243799</v>
      </c>
      <c r="I2016">
        <v>-18.095914445145599</v>
      </c>
      <c r="J2016">
        <v>3.3394730744742001</v>
      </c>
      <c r="K2016">
        <v>126.204657334632</v>
      </c>
      <c r="L2016">
        <v>124.265512623286</v>
      </c>
      <c r="M2016">
        <v>52.358716349004801</v>
      </c>
      <c r="N2016">
        <v>0.29244863779501901</v>
      </c>
      <c r="O2016">
        <v>36.507678556918798</v>
      </c>
      <c r="P2016">
        <v>33.626492942453801</v>
      </c>
      <c r="Q2016">
        <v>2.2974581720009999E-3</v>
      </c>
    </row>
    <row r="2017" spans="1:17" x14ac:dyDescent="0.3">
      <c r="A2017" t="s">
        <v>4219</v>
      </c>
      <c r="B2017" t="s">
        <v>4220</v>
      </c>
      <c r="C2017" t="s">
        <v>10309</v>
      </c>
      <c r="D2017" t="s">
        <v>127</v>
      </c>
      <c r="E2017">
        <v>378.66750539999998</v>
      </c>
      <c r="F2017">
        <v>894.75</v>
      </c>
      <c r="G2017">
        <v>36.013995948627397</v>
      </c>
      <c r="H2017">
        <v>79.731590927613794</v>
      </c>
      <c r="I2017">
        <v>95.874364575848404</v>
      </c>
      <c r="J2017">
        <v>10.390810867116301</v>
      </c>
      <c r="K2017">
        <v>589.09547407846298</v>
      </c>
      <c r="L2017">
        <v>491.65278622325599</v>
      </c>
      <c r="M2017">
        <v>93.969217918835497</v>
      </c>
      <c r="N2017">
        <v>1.70811219938548</v>
      </c>
      <c r="O2017">
        <v>1.7043867001955899</v>
      </c>
      <c r="P2017">
        <v>130.605670103092</v>
      </c>
      <c r="Q2017">
        <v>0.13985674205226201</v>
      </c>
    </row>
    <row r="2018" spans="1:17" x14ac:dyDescent="0.3">
      <c r="A2018" t="s">
        <v>4221</v>
      </c>
      <c r="B2018" t="s">
        <v>4222</v>
      </c>
      <c r="C2018" t="s">
        <v>10309</v>
      </c>
      <c r="D2018" t="s">
        <v>564</v>
      </c>
      <c r="E2018">
        <v>376.8963</v>
      </c>
      <c r="F2018">
        <v>298.64999999999998</v>
      </c>
      <c r="G2018">
        <v>-9.8788833249304808</v>
      </c>
      <c r="H2018">
        <v>15.621999661518201</v>
      </c>
      <c r="I2018">
        <v>-6.8517865453160001</v>
      </c>
      <c r="J2018">
        <v>8.0940526053708197</v>
      </c>
      <c r="K2018">
        <v>267.79350701578699</v>
      </c>
      <c r="L2018">
        <v>255.68543043282699</v>
      </c>
      <c r="M2018">
        <v>77.948294843640596</v>
      </c>
      <c r="N2018">
        <v>1.44640304466059</v>
      </c>
      <c r="O2018">
        <v>12.991796417210701</v>
      </c>
      <c r="P2018">
        <v>41.540284360189503</v>
      </c>
      <c r="Q2018">
        <v>1.0490031616513001E-2</v>
      </c>
    </row>
    <row r="2019" spans="1:17" x14ac:dyDescent="0.3">
      <c r="A2019" t="s">
        <v>4223</v>
      </c>
      <c r="B2019" t="s">
        <v>4224</v>
      </c>
      <c r="C2019" t="s">
        <v>10309</v>
      </c>
      <c r="D2019" t="s">
        <v>51</v>
      </c>
      <c r="E2019">
        <v>376.69419435999998</v>
      </c>
      <c r="F2019">
        <v>797.8</v>
      </c>
      <c r="G2019">
        <v>-44.828762740322901</v>
      </c>
      <c r="H2019">
        <v>-5.3007643069432797</v>
      </c>
      <c r="I2019">
        <v>-21.245377238683201</v>
      </c>
      <c r="J2019">
        <v>-5.1075087744071697</v>
      </c>
      <c r="K2019">
        <v>828.22484094541096</v>
      </c>
      <c r="L2019">
        <v>850.59012861935298</v>
      </c>
      <c r="M2019">
        <v>43.908071286953003</v>
      </c>
      <c r="N2019">
        <v>0.95936704571424003</v>
      </c>
      <c r="O2019">
        <v>32.113311606918998</v>
      </c>
      <c r="P2019">
        <v>22.7384615384615</v>
      </c>
      <c r="Q2019">
        <v>6.9497378121739006E-2</v>
      </c>
    </row>
    <row r="2020" spans="1:17" x14ac:dyDescent="0.3">
      <c r="A2020" t="s">
        <v>4225</v>
      </c>
      <c r="B2020" t="s">
        <v>4226</v>
      </c>
      <c r="C2020" t="s">
        <v>10309</v>
      </c>
      <c r="D2020" t="s">
        <v>127</v>
      </c>
      <c r="E2020">
        <v>374.00282335000003</v>
      </c>
      <c r="F2020">
        <v>57.07</v>
      </c>
      <c r="G2020">
        <v>-7.7437760509146303</v>
      </c>
      <c r="H2020">
        <v>-3.3032304559475398</v>
      </c>
      <c r="I2020">
        <v>-36.143587567504298</v>
      </c>
      <c r="J2020">
        <v>1.81009544904981</v>
      </c>
      <c r="K2020">
        <v>56.120390051722197</v>
      </c>
      <c r="L2020">
        <v>56.4321341996366</v>
      </c>
      <c r="M2020">
        <v>60.400835375044203</v>
      </c>
      <c r="N2020">
        <v>1.6785423886865101</v>
      </c>
      <c r="O2020">
        <v>87.489048536884496</v>
      </c>
      <c r="P2020">
        <v>44.298356510745897</v>
      </c>
      <c r="Q2020">
        <v>4.1869888572968E-2</v>
      </c>
    </row>
    <row r="2021" spans="1:17" x14ac:dyDescent="0.3">
      <c r="A2021" t="s">
        <v>4227</v>
      </c>
      <c r="B2021" t="s">
        <v>4228</v>
      </c>
      <c r="C2021" t="s">
        <v>10309</v>
      </c>
      <c r="D2021" t="s">
        <v>412</v>
      </c>
      <c r="E2021">
        <v>373.50571958</v>
      </c>
      <c r="F2021">
        <v>1022.05</v>
      </c>
      <c r="G2021">
        <v>104.596495253603</v>
      </c>
      <c r="H2021">
        <v>12.368873718325201</v>
      </c>
      <c r="I2021">
        <v>22.0451112743389</v>
      </c>
      <c r="J2021">
        <v>0.32212954843502301</v>
      </c>
      <c r="K2021">
        <v>836.52793722649199</v>
      </c>
      <c r="L2021">
        <v>724.82549747910105</v>
      </c>
      <c r="M2021">
        <v>80.333586457552897</v>
      </c>
      <c r="N2021">
        <v>2.2520821765685701</v>
      </c>
      <c r="O2021">
        <v>0</v>
      </c>
      <c r="P2021">
        <v>151.11793611793601</v>
      </c>
      <c r="Q2021">
        <v>0.106422790682489</v>
      </c>
    </row>
    <row r="2022" spans="1:17" x14ac:dyDescent="0.3">
      <c r="A2022" t="s">
        <v>4229</v>
      </c>
      <c r="B2022" t="s">
        <v>4230</v>
      </c>
      <c r="C2022" t="s">
        <v>10309</v>
      </c>
      <c r="D2022" t="s">
        <v>737</v>
      </c>
      <c r="E2022">
        <v>373.16630627000001</v>
      </c>
      <c r="F2022">
        <v>223.73</v>
      </c>
      <c r="G2022">
        <v>20.760170399727102</v>
      </c>
      <c r="H2022">
        <v>2.0735449811996398</v>
      </c>
      <c r="I2022">
        <v>7.3895029484704704</v>
      </c>
      <c r="J2022">
        <v>0.23577330263999399</v>
      </c>
      <c r="K2022">
        <v>215.45250481122901</v>
      </c>
      <c r="L2022">
        <v>192.13643067100699</v>
      </c>
      <c r="M2022">
        <v>43.478451693180702</v>
      </c>
      <c r="N2022">
        <v>0.64248936782304</v>
      </c>
      <c r="O2022">
        <v>2.35551781164797</v>
      </c>
      <c r="P2022">
        <v>55.5841446453407</v>
      </c>
      <c r="Q2022">
        <v>8.1463636799704003E-2</v>
      </c>
    </row>
    <row r="2023" spans="1:17" x14ac:dyDescent="0.3">
      <c r="A2023" t="s">
        <v>4231</v>
      </c>
      <c r="B2023" t="s">
        <v>4232</v>
      </c>
      <c r="C2023" t="s">
        <v>10309</v>
      </c>
      <c r="D2023" t="s">
        <v>46</v>
      </c>
      <c r="E2023">
        <v>373.08470999999997</v>
      </c>
      <c r="F2023">
        <v>75</v>
      </c>
      <c r="G2023">
        <v>115.327225528475</v>
      </c>
      <c r="H2023">
        <v>24.501006234833302</v>
      </c>
      <c r="I2023">
        <v>28.558980001163601</v>
      </c>
      <c r="J2023">
        <v>-4.2530072783272903</v>
      </c>
      <c r="K2023">
        <v>63.4504311261433</v>
      </c>
      <c r="L2023">
        <v>49.251729214360303</v>
      </c>
      <c r="M2023">
        <v>66.852318424824205</v>
      </c>
      <c r="N2023">
        <v>1.38595302619692</v>
      </c>
      <c r="O2023">
        <v>3.3333333333333401</v>
      </c>
      <c r="P2023">
        <v>196.31061345633401</v>
      </c>
      <c r="Q2023">
        <v>0.23670982477032901</v>
      </c>
    </row>
    <row r="2024" spans="1:17" x14ac:dyDescent="0.3">
      <c r="A2024" t="s">
        <v>4233</v>
      </c>
      <c r="B2024" t="s">
        <v>4234</v>
      </c>
      <c r="C2024" t="s">
        <v>10309</v>
      </c>
      <c r="D2024" t="s">
        <v>127</v>
      </c>
      <c r="E2024">
        <v>372.64363580999998</v>
      </c>
      <c r="F2024">
        <v>71.180000000000007</v>
      </c>
      <c r="G2024">
        <v>57.251002842604301</v>
      </c>
      <c r="H2024">
        <v>6.5130785695353</v>
      </c>
      <c r="I2024">
        <v>-30.5584932153855</v>
      </c>
      <c r="J2024">
        <v>-5.6489327226272401</v>
      </c>
      <c r="K2024">
        <v>65.898602649035297</v>
      </c>
      <c r="L2024">
        <v>64.373262378362</v>
      </c>
      <c r="M2024">
        <v>76.522321059649698</v>
      </c>
      <c r="N2024">
        <v>1.76507214317068</v>
      </c>
      <c r="O2024">
        <v>33.323967406574802</v>
      </c>
      <c r="P2024">
        <v>96.521258972943102</v>
      </c>
      <c r="Q2024">
        <v>2.4589791698783E-2</v>
      </c>
    </row>
    <row r="2025" spans="1:17" x14ac:dyDescent="0.3">
      <c r="A2025" t="s">
        <v>4235</v>
      </c>
      <c r="B2025" t="s">
        <v>4236</v>
      </c>
      <c r="C2025" t="s">
        <v>10309</v>
      </c>
      <c r="D2025" t="s">
        <v>3939</v>
      </c>
      <c r="E2025">
        <v>372.16669999999999</v>
      </c>
      <c r="F2025">
        <v>272.45</v>
      </c>
      <c r="G2025">
        <v>30.540392365234499</v>
      </c>
      <c r="H2025">
        <v>24.292325099608</v>
      </c>
      <c r="I2025">
        <v>28.3649341640829</v>
      </c>
      <c r="J2025">
        <v>-1.7822660559605701</v>
      </c>
      <c r="K2025">
        <v>240.25483644791299</v>
      </c>
      <c r="L2025">
        <v>203.20554136206599</v>
      </c>
      <c r="M2025">
        <v>54.206529736740002</v>
      </c>
      <c r="N2025">
        <v>0.420869565217391</v>
      </c>
      <c r="O2025">
        <v>9.0108276748027194</v>
      </c>
      <c r="P2025">
        <v>84.0256670043903</v>
      </c>
    </row>
    <row r="2026" spans="1:17" x14ac:dyDescent="0.3">
      <c r="A2026" t="s">
        <v>4237</v>
      </c>
      <c r="B2026" t="s">
        <v>4238</v>
      </c>
      <c r="C2026" t="s">
        <v>10309</v>
      </c>
      <c r="D2026" t="s">
        <v>46</v>
      </c>
      <c r="E2026">
        <v>372.00982499999998</v>
      </c>
      <c r="F2026">
        <v>211.7</v>
      </c>
      <c r="G2026">
        <v>99.293911751479001</v>
      </c>
      <c r="H2026">
        <v>8.9196542921545898</v>
      </c>
      <c r="I2026">
        <v>116.055219914322</v>
      </c>
      <c r="J2026">
        <v>18.654444964168999</v>
      </c>
      <c r="M2026">
        <v>84.657098747783493</v>
      </c>
      <c r="O2026">
        <v>4.7236655644788898E-2</v>
      </c>
      <c r="P2026">
        <v>153.22966507177</v>
      </c>
    </row>
    <row r="2027" spans="1:17" x14ac:dyDescent="0.3">
      <c r="A2027" t="s">
        <v>4239</v>
      </c>
      <c r="B2027" t="s">
        <v>4240</v>
      </c>
      <c r="C2027" t="s">
        <v>10309</v>
      </c>
      <c r="D2027" t="s">
        <v>683</v>
      </c>
      <c r="E2027">
        <v>371.33949999999999</v>
      </c>
      <c r="F2027">
        <v>268.60000000000002</v>
      </c>
      <c r="G2027">
        <v>-8.8821272777792295</v>
      </c>
      <c r="H2027">
        <v>-6.3279627687950102</v>
      </c>
      <c r="I2027">
        <v>-4.5540015381633996</v>
      </c>
      <c r="J2027">
        <v>4.14081086711633</v>
      </c>
      <c r="K2027">
        <v>272.93033611553398</v>
      </c>
      <c r="L2027">
        <v>255.15477940323399</v>
      </c>
      <c r="M2027">
        <v>49.051423171825597</v>
      </c>
      <c r="N2027">
        <v>0.32963434418850102</v>
      </c>
      <c r="O2027">
        <v>29.1883842144452</v>
      </c>
      <c r="P2027">
        <v>37.8142637249871</v>
      </c>
      <c r="Q2027">
        <v>8.2994650113480006E-2</v>
      </c>
    </row>
    <row r="2028" spans="1:17" x14ac:dyDescent="0.3">
      <c r="A2028" t="s">
        <v>4241</v>
      </c>
      <c r="B2028" t="s">
        <v>4242</v>
      </c>
      <c r="C2028" t="s">
        <v>10309</v>
      </c>
      <c r="D2028" t="s">
        <v>304</v>
      </c>
      <c r="E2028">
        <v>369.955835919999</v>
      </c>
      <c r="F2028">
        <v>213.95</v>
      </c>
      <c r="G2028">
        <v>61.721196492998303</v>
      </c>
      <c r="H2028">
        <v>21.131405559378099</v>
      </c>
      <c r="I2028">
        <v>-4.3981163211371097</v>
      </c>
      <c r="J2028">
        <v>9.7966813124604695</v>
      </c>
      <c r="K2028">
        <v>193.38066925721401</v>
      </c>
      <c r="L2028">
        <v>166.78124695585299</v>
      </c>
      <c r="M2028">
        <v>64.370595623546905</v>
      </c>
      <c r="N2028">
        <v>0.25123936486293502</v>
      </c>
      <c r="O2028">
        <v>11.3250759523253</v>
      </c>
      <c r="P2028">
        <v>122.05500778411999</v>
      </c>
    </row>
    <row r="2029" spans="1:17" x14ac:dyDescent="0.3">
      <c r="A2029" t="s">
        <v>4243</v>
      </c>
      <c r="B2029" t="s">
        <v>4244</v>
      </c>
      <c r="C2029" t="s">
        <v>10309</v>
      </c>
      <c r="D2029" t="s">
        <v>193</v>
      </c>
      <c r="E2029">
        <v>369.916719</v>
      </c>
      <c r="F2029">
        <v>167.28</v>
      </c>
      <c r="G2029">
        <v>-9.9476283875888605</v>
      </c>
      <c r="H2029">
        <v>2.2043525069247698</v>
      </c>
      <c r="I2029">
        <v>-17.0848729245659</v>
      </c>
      <c r="J2029">
        <v>-0.70673880726743799</v>
      </c>
      <c r="K2029">
        <v>166.92482590420599</v>
      </c>
      <c r="L2029">
        <v>158.78148200918699</v>
      </c>
      <c r="M2029">
        <v>53.936847057209</v>
      </c>
      <c r="N2029">
        <v>0.78337009058474605</v>
      </c>
      <c r="O2029">
        <v>16.869918699186901</v>
      </c>
      <c r="P2029">
        <v>30.432748538011701</v>
      </c>
      <c r="Q2029">
        <v>-5.4842695220470002E-3</v>
      </c>
    </row>
    <row r="2030" spans="1:17" x14ac:dyDescent="0.3">
      <c r="A2030" t="s">
        <v>4245</v>
      </c>
      <c r="B2030" t="s">
        <v>4246</v>
      </c>
      <c r="C2030" t="s">
        <v>10309</v>
      </c>
      <c r="D2030" t="s">
        <v>253</v>
      </c>
      <c r="E2030">
        <v>369.68200000000002</v>
      </c>
      <c r="F2030">
        <v>222.7</v>
      </c>
      <c r="G2030">
        <v>-24.2736186643926</v>
      </c>
      <c r="H2030">
        <v>3.3832341905171002</v>
      </c>
      <c r="I2030">
        <v>-31.883650946910699</v>
      </c>
      <c r="J2030">
        <v>8.8190379768817202</v>
      </c>
      <c r="K2030">
        <v>221.17633254467199</v>
      </c>
      <c r="L2030">
        <v>226.078488759213</v>
      </c>
      <c r="M2030">
        <v>57.293146615980298</v>
      </c>
      <c r="N2030">
        <v>0.96039360393603901</v>
      </c>
      <c r="O2030">
        <v>54.894476874719302</v>
      </c>
      <c r="P2030">
        <v>15.9895833333333</v>
      </c>
      <c r="Q2030">
        <v>0.12150670596746301</v>
      </c>
    </row>
    <row r="2031" spans="1:17" x14ac:dyDescent="0.3">
      <c r="A2031" t="s">
        <v>4247</v>
      </c>
      <c r="B2031" t="s">
        <v>4248</v>
      </c>
      <c r="C2031" t="s">
        <v>10309</v>
      </c>
      <c r="D2031" t="s">
        <v>1566</v>
      </c>
      <c r="E2031">
        <v>368.94438000000002</v>
      </c>
      <c r="F2031">
        <v>600.29999999999995</v>
      </c>
      <c r="G2031">
        <v>40.310307617669402</v>
      </c>
      <c r="H2031">
        <v>5.0050210098370798</v>
      </c>
      <c r="I2031">
        <v>12.253176186905099</v>
      </c>
      <c r="J2031">
        <v>1.8544281889707701</v>
      </c>
      <c r="K2031">
        <v>556.81844027697798</v>
      </c>
      <c r="L2031">
        <v>493.43180321983101</v>
      </c>
      <c r="M2031">
        <v>80.512260619318496</v>
      </c>
      <c r="N2031">
        <v>1.0854975741011399</v>
      </c>
      <c r="O2031">
        <v>4.6143594869232096</v>
      </c>
      <c r="P2031">
        <v>92.991480469377805</v>
      </c>
      <c r="Q2031">
        <v>9.8594963628582E-2</v>
      </c>
    </row>
    <row r="2032" spans="1:17" x14ac:dyDescent="0.3">
      <c r="A2032" t="s">
        <v>4249</v>
      </c>
      <c r="B2032" t="s">
        <v>4250</v>
      </c>
      <c r="C2032" t="s">
        <v>10309</v>
      </c>
      <c r="D2032" t="s">
        <v>402</v>
      </c>
      <c r="E2032">
        <v>368.85036960000002</v>
      </c>
      <c r="F2032">
        <v>109</v>
      </c>
      <c r="G2032">
        <v>79.7295793627314</v>
      </c>
      <c r="H2032">
        <v>-5.2985839913010704</v>
      </c>
      <c r="I2032">
        <v>106.553142631855</v>
      </c>
      <c r="J2032">
        <v>3.1677339440394201</v>
      </c>
      <c r="K2032">
        <v>106.31000985420501</v>
      </c>
      <c r="L2032">
        <v>84.635768284899498</v>
      </c>
      <c r="M2032">
        <v>71.473007495370794</v>
      </c>
      <c r="N2032">
        <v>1.5003434467275401</v>
      </c>
      <c r="O2032">
        <v>12.538226299694101</v>
      </c>
      <c r="P2032">
        <v>155.46875</v>
      </c>
    </row>
    <row r="2033" spans="1:17" x14ac:dyDescent="0.3">
      <c r="A2033" t="s">
        <v>4251</v>
      </c>
      <c r="B2033" t="s">
        <v>4252</v>
      </c>
      <c r="C2033" t="s">
        <v>10309</v>
      </c>
      <c r="D2033" t="s">
        <v>4253</v>
      </c>
      <c r="E2033">
        <v>368.84060110799999</v>
      </c>
      <c r="F2033">
        <v>46.71</v>
      </c>
      <c r="G2033">
        <v>-51.916707737993001</v>
      </c>
      <c r="H2033">
        <v>-10.976905669622701</v>
      </c>
      <c r="I2033">
        <v>-35.671648313540203</v>
      </c>
      <c r="J2033">
        <v>1.7685550714251099</v>
      </c>
      <c r="K2033">
        <v>49.2401030734909</v>
      </c>
      <c r="L2033">
        <v>55.08577478022</v>
      </c>
      <c r="M2033">
        <v>56.495423859588698</v>
      </c>
      <c r="N2033">
        <v>1.3653116533574301</v>
      </c>
      <c r="O2033">
        <v>76.621708413615906</v>
      </c>
      <c r="P2033">
        <v>36.979472140762397</v>
      </c>
      <c r="Q2033">
        <v>7.1150705475825998E-2</v>
      </c>
    </row>
    <row r="2034" spans="1:17" x14ac:dyDescent="0.3">
      <c r="A2034" t="s">
        <v>4254</v>
      </c>
      <c r="B2034" t="s">
        <v>4255</v>
      </c>
      <c r="C2034" t="s">
        <v>10309</v>
      </c>
      <c r="D2034" t="s">
        <v>364</v>
      </c>
      <c r="E2034">
        <v>367.63104017500001</v>
      </c>
      <c r="F2034">
        <v>3.29</v>
      </c>
      <c r="G2034">
        <v>63.710769403630799</v>
      </c>
      <c r="H2034">
        <v>6.9846327919156996</v>
      </c>
      <c r="I2034">
        <v>20.141046368569501</v>
      </c>
      <c r="J2034">
        <v>-1.1572660559605701</v>
      </c>
      <c r="K2034">
        <v>2.8371145996559699</v>
      </c>
      <c r="L2034">
        <v>2.48320580804908</v>
      </c>
      <c r="M2034">
        <v>81.255156769792507</v>
      </c>
      <c r="N2034">
        <v>1.0721705975908</v>
      </c>
      <c r="O2034">
        <v>3.9513677811550099</v>
      </c>
      <c r="P2034">
        <v>112.258064516129</v>
      </c>
      <c r="Q2034">
        <v>-3.6156441064774003E-2</v>
      </c>
    </row>
    <row r="2035" spans="1:17" x14ac:dyDescent="0.3">
      <c r="A2035" t="s">
        <v>4256</v>
      </c>
      <c r="B2035" t="s">
        <v>4257</v>
      </c>
      <c r="C2035" t="s">
        <v>10309</v>
      </c>
      <c r="D2035" t="s">
        <v>1695</v>
      </c>
      <c r="E2035">
        <v>367.47428260499998</v>
      </c>
      <c r="F2035">
        <v>131.55000000000001</v>
      </c>
      <c r="G2035">
        <v>-26.031660112554299</v>
      </c>
      <c r="H2035">
        <v>-15.2717774644945</v>
      </c>
      <c r="I2035">
        <v>-15.936625449616299</v>
      </c>
      <c r="J2035">
        <v>-3.0343961589464201</v>
      </c>
      <c r="K2035">
        <v>140.51699822675599</v>
      </c>
      <c r="L2035">
        <v>135.26554540839399</v>
      </c>
      <c r="M2035">
        <v>41.5170019272269</v>
      </c>
      <c r="N2035">
        <v>0.20218848206683099</v>
      </c>
      <c r="O2035">
        <v>36.564044089699699</v>
      </c>
      <c r="P2035">
        <v>21.7491901897269</v>
      </c>
      <c r="Q2035">
        <v>-3.2107029899611998E-2</v>
      </c>
    </row>
    <row r="2036" spans="1:17" x14ac:dyDescent="0.3">
      <c r="A2036" t="s">
        <v>4258</v>
      </c>
      <c r="B2036" t="s">
        <v>4259</v>
      </c>
      <c r="C2036" t="s">
        <v>10309</v>
      </c>
      <c r="D2036" t="s">
        <v>4260</v>
      </c>
      <c r="E2036">
        <v>366.39602300000001</v>
      </c>
      <c r="F2036">
        <v>18.829999999999998</v>
      </c>
      <c r="G2036">
        <v>15.362544994360499</v>
      </c>
      <c r="H2036">
        <v>1.15402722726757</v>
      </c>
      <c r="I2036">
        <v>-47.811318952216801</v>
      </c>
      <c r="J2036">
        <v>-6.98028585794078</v>
      </c>
      <c r="K2036">
        <v>20.083364696307498</v>
      </c>
      <c r="L2036">
        <v>21.3121167747497</v>
      </c>
      <c r="M2036">
        <v>33.765253720426301</v>
      </c>
      <c r="N2036">
        <v>0.60984833369399105</v>
      </c>
      <c r="O2036">
        <v>80.562931492299498</v>
      </c>
      <c r="P2036">
        <v>69.486948694869398</v>
      </c>
      <c r="Q2036">
        <v>0.12715899793704999</v>
      </c>
    </row>
    <row r="2037" spans="1:17" x14ac:dyDescent="0.3">
      <c r="A2037" t="s">
        <v>4261</v>
      </c>
      <c r="B2037" t="s">
        <v>4262</v>
      </c>
      <c r="C2037" t="s">
        <v>10309</v>
      </c>
      <c r="D2037" t="s">
        <v>444</v>
      </c>
      <c r="E2037">
        <v>366.39422215600001</v>
      </c>
      <c r="F2037">
        <v>92.59</v>
      </c>
      <c r="G2037">
        <v>101.772153036623</v>
      </c>
      <c r="H2037">
        <v>43.168097560390699</v>
      </c>
      <c r="I2037">
        <v>31.4564788187805</v>
      </c>
      <c r="J2037">
        <v>33.7401220037409</v>
      </c>
      <c r="K2037">
        <v>69.197503083512302</v>
      </c>
      <c r="L2037">
        <v>61.635251421352301</v>
      </c>
      <c r="M2037">
        <v>86.280945861784204</v>
      </c>
      <c r="N2037">
        <v>3.0321647199627599</v>
      </c>
      <c r="O2037">
        <v>3.1428880008640099</v>
      </c>
      <c r="P2037">
        <v>137.106274007682</v>
      </c>
      <c r="Q2037">
        <v>0.119281971834414</v>
      </c>
    </row>
    <row r="2038" spans="1:17" x14ac:dyDescent="0.3">
      <c r="A2038" t="s">
        <v>4263</v>
      </c>
      <c r="B2038" t="s">
        <v>4264</v>
      </c>
      <c r="C2038" t="s">
        <v>10309</v>
      </c>
      <c r="D2038" t="s">
        <v>523</v>
      </c>
      <c r="E2038">
        <v>366.2</v>
      </c>
      <c r="F2038">
        <v>366.2</v>
      </c>
      <c r="G2038">
        <v>34.396604275696198</v>
      </c>
      <c r="H2038">
        <v>26.6613227260458</v>
      </c>
      <c r="I2038">
        <v>-7.5545972348209602</v>
      </c>
      <c r="J2038">
        <v>42.141810692543601</v>
      </c>
      <c r="K2038">
        <v>290.59395087520801</v>
      </c>
      <c r="L2038">
        <v>286.76662144119598</v>
      </c>
      <c r="M2038">
        <v>84.259780067010297</v>
      </c>
      <c r="N2038">
        <v>2.08760161938606</v>
      </c>
      <c r="O2038">
        <v>1.9388312397597001</v>
      </c>
      <c r="P2038">
        <v>78.460038986354704</v>
      </c>
      <c r="Q2038">
        <v>0.119455770355562</v>
      </c>
    </row>
    <row r="2039" spans="1:17" x14ac:dyDescent="0.3">
      <c r="A2039" t="s">
        <v>4265</v>
      </c>
      <c r="B2039" t="s">
        <v>4266</v>
      </c>
      <c r="C2039" t="s">
        <v>10309</v>
      </c>
      <c r="D2039" t="s">
        <v>139</v>
      </c>
      <c r="E2039">
        <v>366.01052026999997</v>
      </c>
      <c r="F2039">
        <v>108.7</v>
      </c>
      <c r="G2039">
        <v>-46.235405144619797</v>
      </c>
      <c r="H2039">
        <v>6.05703098196095</v>
      </c>
      <c r="I2039">
        <v>-16.306110344204399</v>
      </c>
      <c r="J2039">
        <v>7.1286250331483396</v>
      </c>
      <c r="K2039">
        <v>101.832827900262</v>
      </c>
      <c r="L2039">
        <v>112.318261206344</v>
      </c>
      <c r="M2039">
        <v>60.404627436569903</v>
      </c>
      <c r="N2039">
        <v>1.42956491973864</v>
      </c>
      <c r="O2039">
        <v>50.8739650413983</v>
      </c>
      <c r="P2039">
        <v>33.620159803318998</v>
      </c>
      <c r="Q2039">
        <v>9.1840794016655E-2</v>
      </c>
    </row>
    <row r="2040" spans="1:17" x14ac:dyDescent="0.3">
      <c r="A2040" t="s">
        <v>4267</v>
      </c>
      <c r="B2040" t="s">
        <v>4268</v>
      </c>
      <c r="C2040" t="s">
        <v>10309</v>
      </c>
      <c r="D2040" t="s">
        <v>412</v>
      </c>
      <c r="E2040">
        <v>363.40078755000002</v>
      </c>
      <c r="F2040">
        <v>145.69999999999999</v>
      </c>
      <c r="G2040">
        <v>385.20433395564402</v>
      </c>
      <c r="H2040">
        <v>6.3692481765310696</v>
      </c>
      <c r="I2040">
        <v>90.718889577991604</v>
      </c>
      <c r="J2040">
        <v>0.57067512051000102</v>
      </c>
      <c r="K2040">
        <v>129.16760340347199</v>
      </c>
      <c r="L2040">
        <v>97.909910650848204</v>
      </c>
      <c r="M2040">
        <v>77.891475377427298</v>
      </c>
      <c r="N2040">
        <v>0.592368810426252</v>
      </c>
      <c r="O2040">
        <v>2.7110501029512699</v>
      </c>
      <c r="P2040">
        <v>443.65671641790999</v>
      </c>
      <c r="Q2040">
        <v>0.16344114820031</v>
      </c>
    </row>
    <row r="2041" spans="1:17" x14ac:dyDescent="0.3">
      <c r="A2041" t="s">
        <v>4269</v>
      </c>
      <c r="B2041" t="s">
        <v>4270</v>
      </c>
      <c r="C2041" t="s">
        <v>10309</v>
      </c>
      <c r="D2041" t="s">
        <v>127</v>
      </c>
      <c r="E2041">
        <v>363.24015888000002</v>
      </c>
      <c r="F2041">
        <v>17.12</v>
      </c>
      <c r="G2041">
        <v>-38.511975694408299</v>
      </c>
      <c r="H2041">
        <v>2.1734775605924002</v>
      </c>
      <c r="I2041">
        <v>-39.104850396936101</v>
      </c>
      <c r="J2041">
        <v>-2.8215270259374798</v>
      </c>
      <c r="K2041">
        <v>17.381487479587701</v>
      </c>
      <c r="L2041">
        <v>18.956004687426699</v>
      </c>
      <c r="M2041">
        <v>49.461260374306001</v>
      </c>
      <c r="N2041">
        <v>1.26233901990554</v>
      </c>
      <c r="O2041">
        <v>89.252336448598101</v>
      </c>
      <c r="P2041">
        <v>7</v>
      </c>
      <c r="Q2041">
        <v>4.4244141300862003E-2</v>
      </c>
    </row>
    <row r="2042" spans="1:17" x14ac:dyDescent="0.3">
      <c r="A2042" t="s">
        <v>4271</v>
      </c>
      <c r="B2042" t="s">
        <v>4272</v>
      </c>
      <c r="C2042" t="s">
        <v>10309</v>
      </c>
      <c r="D2042" t="s">
        <v>253</v>
      </c>
      <c r="E2042">
        <v>362.50463250000001</v>
      </c>
      <c r="F2042">
        <v>320.05</v>
      </c>
      <c r="G2042">
        <v>-46.526514839929902</v>
      </c>
      <c r="H2042">
        <v>-6.0035370667526697</v>
      </c>
      <c r="I2042">
        <v>-29.765206677086901</v>
      </c>
      <c r="J2042">
        <v>-5.9822660559605696</v>
      </c>
      <c r="K2042">
        <v>354.35013137069302</v>
      </c>
      <c r="M2042">
        <v>24.081098219648801</v>
      </c>
      <c r="N2042">
        <v>0.42666666666666597</v>
      </c>
      <c r="O2042">
        <v>46.164661771598098</v>
      </c>
      <c r="P2042">
        <v>10.362068965517199</v>
      </c>
    </row>
    <row r="2043" spans="1:17" x14ac:dyDescent="0.3">
      <c r="A2043" t="s">
        <v>4273</v>
      </c>
      <c r="B2043" t="s">
        <v>4274</v>
      </c>
      <c r="C2043" t="s">
        <v>10309</v>
      </c>
      <c r="D2043" t="s">
        <v>21</v>
      </c>
      <c r="E2043">
        <v>362.09932800000001</v>
      </c>
      <c r="F2043">
        <v>246.85</v>
      </c>
      <c r="G2043">
        <v>-43.853119115384601</v>
      </c>
      <c r="H2043">
        <v>-1.73362541336725</v>
      </c>
      <c r="I2043">
        <v>-48.5635392929414</v>
      </c>
      <c r="J2043">
        <v>-2.4886232708949798</v>
      </c>
      <c r="K2043">
        <v>253.23245750930701</v>
      </c>
      <c r="L2043">
        <v>261.89485625695801</v>
      </c>
      <c r="M2043">
        <v>49.376842264826799</v>
      </c>
      <c r="N2043">
        <v>0.56682943256440399</v>
      </c>
      <c r="O2043">
        <v>65.161028964958405</v>
      </c>
      <c r="P2043">
        <v>18.110047846889898</v>
      </c>
    </row>
    <row r="2044" spans="1:17" x14ac:dyDescent="0.3">
      <c r="A2044" t="s">
        <v>4275</v>
      </c>
      <c r="B2044" t="s">
        <v>4276</v>
      </c>
      <c r="C2044" t="s">
        <v>10309</v>
      </c>
      <c r="D2044" t="s">
        <v>186</v>
      </c>
      <c r="E2044">
        <v>361.951564859999</v>
      </c>
      <c r="F2044">
        <v>4.71</v>
      </c>
      <c r="G2044">
        <v>-92.108474226567395</v>
      </c>
      <c r="H2044">
        <v>8.042325099608</v>
      </c>
      <c r="I2044">
        <v>-65.910187051084904</v>
      </c>
      <c r="J2044">
        <v>8.6238253145977897</v>
      </c>
      <c r="K2044">
        <v>4.7293884673109101</v>
      </c>
      <c r="L2044">
        <v>7.5239586570285297</v>
      </c>
      <c r="M2044">
        <v>77.806174488378602</v>
      </c>
      <c r="N2044">
        <v>1.4570412805213699</v>
      </c>
      <c r="O2044">
        <v>211.88959660297201</v>
      </c>
      <c r="P2044">
        <v>27.989130434782499</v>
      </c>
      <c r="Q2044">
        <v>0.144105354582069</v>
      </c>
    </row>
    <row r="2045" spans="1:17" x14ac:dyDescent="0.3">
      <c r="A2045" t="s">
        <v>4277</v>
      </c>
      <c r="B2045" t="s">
        <v>4278</v>
      </c>
      <c r="C2045" t="s">
        <v>10309</v>
      </c>
      <c r="D2045" t="s">
        <v>113</v>
      </c>
      <c r="E2045">
        <v>361.35973799999999</v>
      </c>
      <c r="F2045">
        <v>14.46</v>
      </c>
      <c r="G2045">
        <v>-45.405332378588099</v>
      </c>
      <c r="H2045">
        <v>7.7754307789753696</v>
      </c>
      <c r="I2045">
        <v>-18.732480969269201</v>
      </c>
      <c r="J2045">
        <v>8.8482324777637498</v>
      </c>
      <c r="K2045">
        <v>14.1649504996454</v>
      </c>
      <c r="L2045">
        <v>14.4520108902149</v>
      </c>
      <c r="M2045">
        <v>51.671253067553501</v>
      </c>
      <c r="N2045">
        <v>0.99444291133727203</v>
      </c>
      <c r="O2045">
        <v>23.374827109266899</v>
      </c>
      <c r="P2045">
        <v>28.533333333333299</v>
      </c>
      <c r="Q2045">
        <v>3.9040620746039999E-2</v>
      </c>
    </row>
    <row r="2046" spans="1:17" x14ac:dyDescent="0.3">
      <c r="A2046" t="s">
        <v>4279</v>
      </c>
      <c r="B2046" t="s">
        <v>4280</v>
      </c>
      <c r="C2046" t="s">
        <v>10309</v>
      </c>
      <c r="D2046" t="s">
        <v>253</v>
      </c>
      <c r="E2046">
        <v>360.80549999999999</v>
      </c>
      <c r="F2046">
        <v>1650</v>
      </c>
      <c r="G2046">
        <v>107.046129387417</v>
      </c>
      <c r="H2046">
        <v>6.1269162329347999</v>
      </c>
      <c r="I2046">
        <v>58.844525467340603</v>
      </c>
      <c r="J2046">
        <v>2.3809498451670201</v>
      </c>
      <c r="K2046">
        <v>1482.54142297764</v>
      </c>
      <c r="L2046">
        <v>1176.7368689994601</v>
      </c>
      <c r="M2046">
        <v>64.072465790985206</v>
      </c>
      <c r="N2046">
        <v>0.80168227195254205</v>
      </c>
      <c r="O2046">
        <v>2.7454545454545398</v>
      </c>
      <c r="P2046">
        <v>148.120300751879</v>
      </c>
      <c r="Q2046">
        <v>0.139626448773113</v>
      </c>
    </row>
    <row r="2047" spans="1:17" x14ac:dyDescent="0.3">
      <c r="A2047" t="s">
        <v>4281</v>
      </c>
      <c r="B2047" t="s">
        <v>4282</v>
      </c>
      <c r="C2047" t="s">
        <v>10309</v>
      </c>
      <c r="D2047" t="s">
        <v>297</v>
      </c>
      <c r="E2047">
        <v>360.612540959</v>
      </c>
      <c r="F2047">
        <v>70.73</v>
      </c>
      <c r="G2047">
        <v>34.478686326497503</v>
      </c>
      <c r="H2047">
        <v>-10.9754192802859</v>
      </c>
      <c r="I2047">
        <v>-15.4987135085769</v>
      </c>
      <c r="J2047">
        <v>4.7554457449091103</v>
      </c>
      <c r="K2047">
        <v>70.15432861731</v>
      </c>
      <c r="L2047">
        <v>64.069818596032803</v>
      </c>
      <c r="M2047">
        <v>51.064604685656398</v>
      </c>
      <c r="N2047">
        <v>0.54936888397280803</v>
      </c>
      <c r="O2047">
        <v>27.527216174183501</v>
      </c>
      <c r="P2047">
        <v>66.619552414605394</v>
      </c>
      <c r="Q2047">
        <v>1.5315256948964E-2</v>
      </c>
    </row>
    <row r="2048" spans="1:17" x14ac:dyDescent="0.3">
      <c r="A2048" t="s">
        <v>4283</v>
      </c>
      <c r="B2048" t="s">
        <v>4284</v>
      </c>
      <c r="C2048" t="s">
        <v>10309</v>
      </c>
      <c r="D2048" t="s">
        <v>995</v>
      </c>
      <c r="E2048">
        <v>359.96297007999999</v>
      </c>
      <c r="F2048">
        <v>23.44</v>
      </c>
      <c r="G2048">
        <v>-36.245788069657799</v>
      </c>
      <c r="H2048">
        <v>-8.6653385617012795</v>
      </c>
      <c r="I2048">
        <v>-18.920788013493102</v>
      </c>
      <c r="J2048">
        <v>-1.69701456405947</v>
      </c>
      <c r="K2048">
        <v>24.121106222107102</v>
      </c>
      <c r="L2048">
        <v>23.854244964954901</v>
      </c>
      <c r="M2048">
        <v>39.588601838500502</v>
      </c>
      <c r="N2048">
        <v>0.463264356492674</v>
      </c>
      <c r="O2048">
        <v>29.692832764505098</v>
      </c>
      <c r="P2048">
        <v>28.791208791208799</v>
      </c>
      <c r="Q2048">
        <v>-1.9604076272005999E-2</v>
      </c>
    </row>
    <row r="2049" spans="1:17" x14ac:dyDescent="0.3">
      <c r="A2049" t="s">
        <v>4285</v>
      </c>
      <c r="B2049" t="s">
        <v>4286</v>
      </c>
      <c r="C2049" t="s">
        <v>10309</v>
      </c>
      <c r="D2049" t="s">
        <v>995</v>
      </c>
      <c r="E2049">
        <v>359.53666435999997</v>
      </c>
      <c r="F2049">
        <v>39.08</v>
      </c>
      <c r="G2049">
        <v>-3.9571286734744202</v>
      </c>
      <c r="H2049">
        <v>-6.5914234175924502</v>
      </c>
      <c r="I2049">
        <v>-1.8766798596830001</v>
      </c>
      <c r="J2049">
        <v>2.88791864060935</v>
      </c>
      <c r="K2049">
        <v>40.0137254412831</v>
      </c>
      <c r="L2049">
        <v>36.742817966860599</v>
      </c>
      <c r="M2049">
        <v>50.638568103523802</v>
      </c>
      <c r="N2049">
        <v>0.121039577244015</v>
      </c>
      <c r="O2049">
        <v>28.966223132036799</v>
      </c>
      <c r="P2049">
        <v>44.473197781885297</v>
      </c>
      <c r="Q2049">
        <v>3.9629017358432002E-2</v>
      </c>
    </row>
    <row r="2050" spans="1:17" x14ac:dyDescent="0.3">
      <c r="A2050" t="s">
        <v>4287</v>
      </c>
      <c r="B2050" t="s">
        <v>4288</v>
      </c>
      <c r="C2050" t="s">
        <v>10309</v>
      </c>
      <c r="D2050" t="s">
        <v>222</v>
      </c>
      <c r="E2050">
        <v>358.97885489999999</v>
      </c>
      <c r="F2050">
        <v>187.8</v>
      </c>
      <c r="G2050">
        <v>5.3378887652293798</v>
      </c>
      <c r="H2050">
        <v>12.8756072139288</v>
      </c>
      <c r="I2050">
        <v>15.3090362734015</v>
      </c>
      <c r="J2050">
        <v>11.626755116178099</v>
      </c>
      <c r="K2050">
        <v>155.298079154254</v>
      </c>
      <c r="L2050">
        <v>135.14139816978499</v>
      </c>
      <c r="M2050">
        <v>75.391281395464603</v>
      </c>
      <c r="N2050">
        <v>1.67290983009864</v>
      </c>
      <c r="O2050">
        <v>4.3663471778487599</v>
      </c>
      <c r="P2050">
        <v>77.086280056577095</v>
      </c>
      <c r="Q2050">
        <v>5.2311250250444002E-2</v>
      </c>
    </row>
    <row r="2051" spans="1:17" x14ac:dyDescent="0.3">
      <c r="A2051" t="s">
        <v>4289</v>
      </c>
      <c r="B2051" t="s">
        <v>4290</v>
      </c>
      <c r="C2051" t="s">
        <v>10309</v>
      </c>
      <c r="D2051" t="s">
        <v>265</v>
      </c>
      <c r="E2051">
        <v>358.87746600000003</v>
      </c>
      <c r="F2051">
        <v>306.45</v>
      </c>
      <c r="G2051">
        <v>-51.990070932503599</v>
      </c>
      <c r="H2051">
        <v>-13.207674900391901</v>
      </c>
      <c r="I2051">
        <v>-35.228762769660598</v>
      </c>
      <c r="J2051">
        <v>-3.9561790994388302</v>
      </c>
      <c r="M2051">
        <v>37.219975851018702</v>
      </c>
      <c r="O2051">
        <v>53.369228259096097</v>
      </c>
      <c r="P2051">
        <v>9.4464285714285605</v>
      </c>
    </row>
    <row r="2052" spans="1:17" x14ac:dyDescent="0.3">
      <c r="A2052" t="s">
        <v>4291</v>
      </c>
      <c r="B2052" t="s">
        <v>4292</v>
      </c>
      <c r="C2052" t="s">
        <v>10309</v>
      </c>
      <c r="D2052" t="s">
        <v>523</v>
      </c>
      <c r="E2052">
        <v>356.23599999999999</v>
      </c>
      <c r="F2052">
        <v>429.2</v>
      </c>
      <c r="G2052">
        <v>499.41460789548501</v>
      </c>
      <c r="H2052">
        <v>39.426784136506001</v>
      </c>
      <c r="I2052">
        <v>77.910407737251703</v>
      </c>
      <c r="J2052">
        <v>-1.0744008874212501</v>
      </c>
      <c r="K2052">
        <v>336.723336221316</v>
      </c>
      <c r="L2052">
        <v>242.49999130738999</v>
      </c>
      <c r="M2052">
        <v>64.712099720752803</v>
      </c>
      <c r="N2052">
        <v>3.05144038892796</v>
      </c>
      <c r="O2052">
        <v>21.7381174277726</v>
      </c>
      <c r="P2052">
        <v>567.49611197511604</v>
      </c>
      <c r="Q2052">
        <v>0.220791419517335</v>
      </c>
    </row>
    <row r="2053" spans="1:17" x14ac:dyDescent="0.3">
      <c r="A2053" t="s">
        <v>4293</v>
      </c>
      <c r="B2053" t="s">
        <v>4294</v>
      </c>
      <c r="C2053" t="s">
        <v>10309</v>
      </c>
      <c r="D2053" t="s">
        <v>139</v>
      </c>
      <c r="E2053">
        <v>355.99595553</v>
      </c>
      <c r="F2053">
        <v>58.05</v>
      </c>
      <c r="G2053">
        <v>16.403020107438699</v>
      </c>
      <c r="H2053">
        <v>31.9321461286907</v>
      </c>
      <c r="I2053">
        <v>10.453304099640199</v>
      </c>
      <c r="J2053">
        <v>16.7977339440394</v>
      </c>
      <c r="K2053">
        <v>48.187363350091402</v>
      </c>
      <c r="L2053">
        <v>44.636518569713502</v>
      </c>
      <c r="M2053">
        <v>73.907660150614703</v>
      </c>
      <c r="N2053">
        <v>1.9108910219364801</v>
      </c>
      <c r="O2053">
        <v>10.077519379844899</v>
      </c>
      <c r="P2053">
        <v>92.218543046357595</v>
      </c>
      <c r="Q2053">
        <v>9.6469405096913E-2</v>
      </c>
    </row>
    <row r="2054" spans="1:17" x14ac:dyDescent="0.3">
      <c r="A2054" t="s">
        <v>4295</v>
      </c>
      <c r="B2054" t="s">
        <v>4296</v>
      </c>
      <c r="C2054" t="s">
        <v>10309</v>
      </c>
      <c r="D2054" t="s">
        <v>46</v>
      </c>
      <c r="E2054">
        <v>355.8387108</v>
      </c>
      <c r="F2054">
        <v>282</v>
      </c>
      <c r="G2054">
        <v>32.951920409487698</v>
      </c>
      <c r="H2054">
        <v>3.4938529279092099</v>
      </c>
      <c r="I2054">
        <v>49.7132285723306</v>
      </c>
      <c r="J2054">
        <v>16.5855025390807</v>
      </c>
      <c r="K2054">
        <v>248.85954288196999</v>
      </c>
      <c r="M2054">
        <v>65.338710662265001</v>
      </c>
      <c r="N2054">
        <v>0.29686119507091302</v>
      </c>
      <c r="O2054">
        <v>16.6666666666666</v>
      </c>
      <c r="P2054">
        <v>109.27643784786601</v>
      </c>
    </row>
    <row r="2055" spans="1:17" x14ac:dyDescent="0.3">
      <c r="A2055" t="s">
        <v>4297</v>
      </c>
      <c r="B2055" t="s">
        <v>4298</v>
      </c>
      <c r="C2055" t="s">
        <v>10309</v>
      </c>
      <c r="E2055">
        <v>354.31677000000002</v>
      </c>
      <c r="F2055">
        <v>175.4</v>
      </c>
      <c r="G2055">
        <v>246.09220204526801</v>
      </c>
      <c r="H2055">
        <v>38.789486494579599</v>
      </c>
      <c r="I2055">
        <v>-2.7428687894270398</v>
      </c>
      <c r="J2055">
        <v>6.3938345729702402</v>
      </c>
      <c r="K2055">
        <v>137.56668385560599</v>
      </c>
      <c r="L2055">
        <v>118.57036639387999</v>
      </c>
      <c r="M2055">
        <v>96.140285810563498</v>
      </c>
      <c r="N2055">
        <v>0.62552021922130396</v>
      </c>
      <c r="O2055">
        <v>14.994298745724</v>
      </c>
      <c r="P2055">
        <v>380.54794520547898</v>
      </c>
    </row>
    <row r="2056" spans="1:17" x14ac:dyDescent="0.3">
      <c r="A2056" t="s">
        <v>4299</v>
      </c>
      <c r="B2056" t="s">
        <v>4300</v>
      </c>
      <c r="C2056" t="s">
        <v>10309</v>
      </c>
      <c r="D2056" t="s">
        <v>628</v>
      </c>
      <c r="E2056">
        <v>353.73821175</v>
      </c>
      <c r="F2056">
        <v>87.63</v>
      </c>
      <c r="G2056">
        <v>-4.24127515553233</v>
      </c>
      <c r="H2056">
        <v>27.504941922037901</v>
      </c>
      <c r="I2056">
        <v>1.29735717590337</v>
      </c>
      <c r="J2056">
        <v>3.6198948083851601</v>
      </c>
      <c r="K2056">
        <v>75.858134279690503</v>
      </c>
      <c r="L2056">
        <v>75.630927406359802</v>
      </c>
      <c r="M2056">
        <v>78.118356429365605</v>
      </c>
      <c r="N2056">
        <v>2.2520587110822898</v>
      </c>
      <c r="O2056">
        <v>42.5881547415268</v>
      </c>
      <c r="P2056">
        <v>52.1354166666666</v>
      </c>
      <c r="Q2056">
        <v>0.136933288397665</v>
      </c>
    </row>
    <row r="2057" spans="1:17" x14ac:dyDescent="0.3">
      <c r="A2057" t="s">
        <v>4301</v>
      </c>
      <c r="B2057" t="s">
        <v>4302</v>
      </c>
      <c r="C2057" t="s">
        <v>10309</v>
      </c>
      <c r="D2057" t="s">
        <v>1674</v>
      </c>
      <c r="E2057">
        <v>353.22745599999899</v>
      </c>
      <c r="F2057">
        <v>64.22</v>
      </c>
      <c r="G2057">
        <v>-8.0745665316911701</v>
      </c>
      <c r="H2057">
        <v>1.63234420180477</v>
      </c>
      <c r="I2057">
        <v>2.3632265494314599</v>
      </c>
      <c r="J2057">
        <v>-0.55411300919627604</v>
      </c>
      <c r="K2057">
        <v>63.543835059498299</v>
      </c>
      <c r="L2057">
        <v>60.695215779980899</v>
      </c>
      <c r="M2057">
        <v>59.429581906584403</v>
      </c>
      <c r="N2057">
        <v>0.68796918547042696</v>
      </c>
      <c r="O2057">
        <v>21.4574898785425</v>
      </c>
      <c r="P2057">
        <v>28.826479438314902</v>
      </c>
      <c r="Q2057">
        <v>-2.7277470216565999E-2</v>
      </c>
    </row>
    <row r="2058" spans="1:17" x14ac:dyDescent="0.3">
      <c r="A2058" t="s">
        <v>4303</v>
      </c>
      <c r="B2058" t="s">
        <v>4304</v>
      </c>
      <c r="C2058" t="s">
        <v>10309</v>
      </c>
      <c r="D2058" t="s">
        <v>51</v>
      </c>
      <c r="E2058">
        <v>352.565472</v>
      </c>
      <c r="F2058">
        <v>306.60000000000002</v>
      </c>
      <c r="G2058">
        <v>10.8235594737873</v>
      </c>
      <c r="H2058">
        <v>-3.3094093900517598</v>
      </c>
      <c r="I2058">
        <v>56.194666905825301</v>
      </c>
      <c r="J2058">
        <v>2.3732538298963699</v>
      </c>
      <c r="K2058">
        <v>262.62702001087303</v>
      </c>
      <c r="L2058">
        <v>208.83245592473099</v>
      </c>
      <c r="M2058">
        <v>66.320815626049196</v>
      </c>
      <c r="N2058">
        <v>0.84038861901457296</v>
      </c>
      <c r="O2058">
        <v>6.0013046314416103</v>
      </c>
      <c r="P2058">
        <v>125.441176470588</v>
      </c>
    </row>
    <row r="2059" spans="1:17" x14ac:dyDescent="0.3">
      <c r="A2059" t="s">
        <v>4305</v>
      </c>
      <c r="B2059" t="s">
        <v>4306</v>
      </c>
      <c r="C2059" t="s">
        <v>10309</v>
      </c>
      <c r="D2059" t="s">
        <v>304</v>
      </c>
      <c r="E2059">
        <v>351.947819068</v>
      </c>
      <c r="F2059">
        <v>180.92</v>
      </c>
      <c r="G2059">
        <v>-11.0267841864197</v>
      </c>
      <c r="H2059">
        <v>-13.972097977315</v>
      </c>
      <c r="I2059">
        <v>22.412527276870801</v>
      </c>
      <c r="J2059">
        <v>1.30916251546799</v>
      </c>
      <c r="K2059">
        <v>171.81982309352</v>
      </c>
      <c r="L2059">
        <v>159.71191430633499</v>
      </c>
      <c r="M2059">
        <v>51.145026585115701</v>
      </c>
      <c r="N2059">
        <v>0.61117438851597095</v>
      </c>
      <c r="O2059">
        <v>32.074950254256002</v>
      </c>
      <c r="P2059">
        <v>66.210381258612699</v>
      </c>
      <c r="Q2059">
        <v>7.4530564623112999E-2</v>
      </c>
    </row>
    <row r="2060" spans="1:17" x14ac:dyDescent="0.3">
      <c r="A2060" t="s">
        <v>4307</v>
      </c>
      <c r="B2060" t="s">
        <v>4308</v>
      </c>
      <c r="C2060" t="s">
        <v>10309</v>
      </c>
      <c r="D2060" t="s">
        <v>193</v>
      </c>
      <c r="E2060">
        <v>351.82710971999899</v>
      </c>
      <c r="F2060">
        <v>693.05</v>
      </c>
      <c r="G2060">
        <v>-39.718538356914898</v>
      </c>
      <c r="H2060">
        <v>1.19437691928749</v>
      </c>
      <c r="I2060">
        <v>-5.1812348908930002</v>
      </c>
      <c r="J2060">
        <v>-2.5985925865728201</v>
      </c>
      <c r="K2060">
        <v>660.70181078159396</v>
      </c>
      <c r="L2060">
        <v>646.94332484098902</v>
      </c>
      <c r="M2060">
        <v>58.768479856964099</v>
      </c>
      <c r="N2060">
        <v>0.75231708033608302</v>
      </c>
      <c r="O2060">
        <v>24.298391169468299</v>
      </c>
      <c r="P2060">
        <v>38.6099999999999</v>
      </c>
      <c r="Q2060">
        <v>9.0714681806208994E-2</v>
      </c>
    </row>
    <row r="2061" spans="1:17" x14ac:dyDescent="0.3">
      <c r="A2061" t="s">
        <v>4309</v>
      </c>
      <c r="B2061" t="s">
        <v>4310</v>
      </c>
      <c r="C2061" t="s">
        <v>10309</v>
      </c>
      <c r="D2061" t="s">
        <v>253</v>
      </c>
      <c r="E2061">
        <v>351.50275911799997</v>
      </c>
      <c r="F2061">
        <v>127.69</v>
      </c>
      <c r="G2061">
        <v>-30.834146237043999</v>
      </c>
      <c r="H2061">
        <v>-0.31198865630787098</v>
      </c>
      <c r="I2061">
        <v>-14.072838074201</v>
      </c>
      <c r="J2061">
        <v>-6.6212129599170302</v>
      </c>
      <c r="K2061">
        <v>131.07299673719001</v>
      </c>
      <c r="L2061">
        <v>128.914663849693</v>
      </c>
      <c r="M2061">
        <v>40.2582945454417</v>
      </c>
      <c r="N2061">
        <v>2.4763072329265299</v>
      </c>
      <c r="O2061">
        <v>12.217088260631201</v>
      </c>
      <c r="P2061">
        <v>5.8789386401326604</v>
      </c>
      <c r="Q2061">
        <v>2.8752593990553001E-2</v>
      </c>
    </row>
    <row r="2062" spans="1:17" x14ac:dyDescent="0.3">
      <c r="A2062" t="s">
        <v>4311</v>
      </c>
      <c r="B2062" t="s">
        <v>4312</v>
      </c>
      <c r="C2062" t="s">
        <v>10309</v>
      </c>
      <c r="D2062" t="s">
        <v>1349</v>
      </c>
      <c r="E2062">
        <v>351.34949575000002</v>
      </c>
      <c r="F2062">
        <v>266.75</v>
      </c>
      <c r="G2062">
        <v>122.785524305591</v>
      </c>
      <c r="H2062">
        <v>-15.0236358124441</v>
      </c>
      <c r="I2062">
        <v>-42.600387552695899</v>
      </c>
      <c r="J2062">
        <v>-5.42695470064921</v>
      </c>
      <c r="K2062">
        <v>310.22072121320599</v>
      </c>
      <c r="L2062">
        <v>289.30203512293099</v>
      </c>
      <c r="M2062">
        <v>34.217765053446598</v>
      </c>
      <c r="N2062">
        <v>3.4138602991628901</v>
      </c>
      <c r="O2062">
        <v>70.534208059981196</v>
      </c>
      <c r="P2062">
        <v>180.641767490794</v>
      </c>
      <c r="Q2062">
        <v>0.13886514196947999</v>
      </c>
    </row>
    <row r="2063" spans="1:17" x14ac:dyDescent="0.3">
      <c r="A2063" t="s">
        <v>4313</v>
      </c>
      <c r="B2063" t="s">
        <v>4314</v>
      </c>
      <c r="C2063" t="s">
        <v>10309</v>
      </c>
      <c r="D2063" t="s">
        <v>201</v>
      </c>
      <c r="E2063">
        <v>349.50156320799999</v>
      </c>
      <c r="F2063">
        <v>133.16</v>
      </c>
      <c r="G2063">
        <v>11.6903905826018</v>
      </c>
      <c r="H2063">
        <v>51.221463236767001</v>
      </c>
      <c r="I2063">
        <v>-4.5324768225189596</v>
      </c>
      <c r="J2063">
        <v>35.253318690632803</v>
      </c>
      <c r="K2063">
        <v>101.09169212192501</v>
      </c>
      <c r="L2063">
        <v>102.96777006194</v>
      </c>
      <c r="M2063">
        <v>72.7373396932378</v>
      </c>
      <c r="N2063">
        <v>2.1750280610684398</v>
      </c>
      <c r="O2063">
        <v>39.456293181135401</v>
      </c>
      <c r="P2063">
        <v>81.788395904436797</v>
      </c>
      <c r="Q2063">
        <v>2.7442841468440001E-2</v>
      </c>
    </row>
    <row r="2064" spans="1:17" x14ac:dyDescent="0.3">
      <c r="A2064" t="s">
        <v>4315</v>
      </c>
      <c r="B2064" t="s">
        <v>4316</v>
      </c>
      <c r="C2064" t="s">
        <v>10309</v>
      </c>
      <c r="D2064" t="s">
        <v>46</v>
      </c>
      <c r="E2064">
        <v>346.875</v>
      </c>
      <c r="F2064">
        <v>37</v>
      </c>
      <c r="G2064">
        <v>88.170359995562805</v>
      </c>
      <c r="H2064">
        <v>14.3837885142421</v>
      </c>
      <c r="I2064">
        <v>59.9476533329399</v>
      </c>
      <c r="J2064">
        <v>-5.7262864121946597</v>
      </c>
      <c r="K2064">
        <v>31.836731003048399</v>
      </c>
      <c r="L2064">
        <v>25.065483406496199</v>
      </c>
      <c r="M2064">
        <v>55.313125959998104</v>
      </c>
      <c r="N2064">
        <v>1.4732898289551399</v>
      </c>
      <c r="O2064">
        <v>8.2432432432432297</v>
      </c>
      <c r="P2064">
        <v>127.08674304418901</v>
      </c>
      <c r="Q2064">
        <v>0.17572351372224601</v>
      </c>
    </row>
    <row r="2065" spans="1:17" x14ac:dyDescent="0.3">
      <c r="A2065" t="s">
        <v>4317</v>
      </c>
      <c r="B2065" t="s">
        <v>4318</v>
      </c>
      <c r="C2065" t="s">
        <v>10309</v>
      </c>
      <c r="D2065" t="s">
        <v>139</v>
      </c>
      <c r="E2065">
        <v>345.80599999999998</v>
      </c>
      <c r="F2065">
        <v>402.1</v>
      </c>
      <c r="G2065">
        <v>621.48927991097196</v>
      </c>
      <c r="H2065">
        <v>44.530858899571101</v>
      </c>
      <c r="I2065">
        <v>203.706491231104</v>
      </c>
      <c r="J2065">
        <v>6.2610334781583603</v>
      </c>
      <c r="K2065">
        <v>281.15832708701799</v>
      </c>
      <c r="L2065">
        <v>170.36575838472399</v>
      </c>
      <c r="M2065">
        <v>99.3900903771993</v>
      </c>
      <c r="N2065">
        <v>0.44318759326451801</v>
      </c>
      <c r="O2065">
        <v>0</v>
      </c>
      <c r="P2065">
        <v>763.802363050483</v>
      </c>
      <c r="Q2065">
        <v>0.175517249344249</v>
      </c>
    </row>
    <row r="2066" spans="1:17" x14ac:dyDescent="0.3">
      <c r="A2066" t="s">
        <v>4319</v>
      </c>
      <c r="B2066" t="s">
        <v>4320</v>
      </c>
      <c r="C2066" t="s">
        <v>10309</v>
      </c>
      <c r="D2066" t="s">
        <v>297</v>
      </c>
      <c r="E2066">
        <v>345.26973400000003</v>
      </c>
      <c r="F2066">
        <v>51.4</v>
      </c>
      <c r="G2066">
        <v>52.386249521236103</v>
      </c>
      <c r="H2066">
        <v>-9.1385485221053102</v>
      </c>
      <c r="I2066">
        <v>-19.227469284029802</v>
      </c>
      <c r="J2066">
        <v>1.0367815630870301</v>
      </c>
      <c r="K2066">
        <v>51.908879523868499</v>
      </c>
      <c r="L2066">
        <v>46.029923661598801</v>
      </c>
      <c r="M2066">
        <v>35.5343371453828</v>
      </c>
      <c r="N2066">
        <v>0.51526587952834102</v>
      </c>
      <c r="O2066">
        <v>28.307392996108899</v>
      </c>
      <c r="P2066">
        <v>83.244206773618501</v>
      </c>
      <c r="Q2066">
        <v>4.2223164309503E-2</v>
      </c>
    </row>
    <row r="2067" spans="1:17" x14ac:dyDescent="0.3">
      <c r="A2067" t="s">
        <v>4321</v>
      </c>
      <c r="B2067" t="s">
        <v>4322</v>
      </c>
      <c r="C2067" t="s">
        <v>10309</v>
      </c>
      <c r="D2067" t="s">
        <v>412</v>
      </c>
      <c r="E2067">
        <v>344.82802199999998</v>
      </c>
      <c r="F2067">
        <v>924</v>
      </c>
      <c r="G2067">
        <v>50.0003709696634</v>
      </c>
      <c r="H2067">
        <v>10.892026197498399</v>
      </c>
      <c r="I2067">
        <v>-17.281226398283899</v>
      </c>
      <c r="J2067">
        <v>8.1492214022807499</v>
      </c>
      <c r="K2067">
        <v>890.24512430629204</v>
      </c>
      <c r="L2067">
        <v>853.66333117893396</v>
      </c>
      <c r="M2067">
        <v>59.843009260675601</v>
      </c>
      <c r="N2067">
        <v>0.90447089096172395</v>
      </c>
      <c r="O2067">
        <v>47.175324675324603</v>
      </c>
      <c r="P2067">
        <v>94.403534609720097</v>
      </c>
      <c r="Q2067">
        <v>6.2131781669735001E-2</v>
      </c>
    </row>
    <row r="2068" spans="1:17" x14ac:dyDescent="0.3">
      <c r="A2068" t="s">
        <v>4323</v>
      </c>
      <c r="B2068" t="s">
        <v>4324</v>
      </c>
      <c r="C2068" t="s">
        <v>10309</v>
      </c>
      <c r="D2068" t="s">
        <v>253</v>
      </c>
      <c r="E2068">
        <v>344.42193500000002</v>
      </c>
      <c r="F2068">
        <v>699.05</v>
      </c>
      <c r="G2068">
        <v>59.651475541079698</v>
      </c>
      <c r="H2068">
        <v>-0.75839953807315197</v>
      </c>
      <c r="I2068">
        <v>7.3336069883691399</v>
      </c>
      <c r="J2068">
        <v>1.7687849950904599</v>
      </c>
      <c r="K2068">
        <v>656.12901681214601</v>
      </c>
      <c r="L2068">
        <v>575.93439918609897</v>
      </c>
      <c r="M2068">
        <v>65.833370323060805</v>
      </c>
      <c r="N2068">
        <v>0.91013629948816499</v>
      </c>
      <c r="O2068">
        <v>5.6862885344395897</v>
      </c>
      <c r="P2068">
        <v>129.12159947558101</v>
      </c>
      <c r="Q2068">
        <v>0.16181625388326801</v>
      </c>
    </row>
    <row r="2069" spans="1:17" x14ac:dyDescent="0.3">
      <c r="A2069" t="s">
        <v>4325</v>
      </c>
      <c r="B2069" t="s">
        <v>4326</v>
      </c>
      <c r="C2069" t="s">
        <v>10309</v>
      </c>
      <c r="D2069" t="s">
        <v>297</v>
      </c>
      <c r="E2069">
        <v>343.86659354</v>
      </c>
      <c r="F2069">
        <v>439.7</v>
      </c>
      <c r="G2069">
        <v>-23.943371472560699</v>
      </c>
      <c r="H2069">
        <v>-11.7317712859341</v>
      </c>
      <c r="I2069">
        <v>-18.314821808660799</v>
      </c>
      <c r="J2069">
        <v>-4.3548254227151899</v>
      </c>
      <c r="K2069">
        <v>482.01502459888502</v>
      </c>
      <c r="L2069">
        <v>479.90473918452</v>
      </c>
      <c r="M2069">
        <v>32.877961412767696</v>
      </c>
      <c r="N2069">
        <v>1.0974846282839501</v>
      </c>
      <c r="O2069">
        <v>33.5001137138958</v>
      </c>
      <c r="P2069">
        <v>9.6235352779855301</v>
      </c>
      <c r="Q2069">
        <v>4.626350459781E-2</v>
      </c>
    </row>
    <row r="2070" spans="1:17" x14ac:dyDescent="0.3">
      <c r="A2070" t="s">
        <v>4327</v>
      </c>
      <c r="B2070" t="s">
        <v>4328</v>
      </c>
      <c r="C2070" t="s">
        <v>10309</v>
      </c>
      <c r="D2070" t="s">
        <v>127</v>
      </c>
      <c r="E2070">
        <v>342.42887658000001</v>
      </c>
      <c r="F2070">
        <v>131.69999999999999</v>
      </c>
      <c r="G2070">
        <v>-20.068642361075</v>
      </c>
      <c r="H2070">
        <v>-5.4106451974216903</v>
      </c>
      <c r="I2070">
        <v>-10.327224993863901</v>
      </c>
      <c r="J2070">
        <v>0.185195162351941</v>
      </c>
      <c r="K2070">
        <v>136.19124495821501</v>
      </c>
      <c r="L2070">
        <v>133.216220238657</v>
      </c>
      <c r="M2070">
        <v>43.584781723413201</v>
      </c>
      <c r="N2070">
        <v>0.35766944114149801</v>
      </c>
      <c r="O2070">
        <v>39.711465451784299</v>
      </c>
      <c r="P2070">
        <v>24.245283018867902</v>
      </c>
      <c r="Q2070">
        <v>1.1971613177326E-2</v>
      </c>
    </row>
    <row r="2071" spans="1:17" x14ac:dyDescent="0.3">
      <c r="A2071" t="s">
        <v>4329</v>
      </c>
      <c r="B2071" t="s">
        <v>4330</v>
      </c>
      <c r="C2071" t="s">
        <v>10309</v>
      </c>
      <c r="D2071" t="s">
        <v>154</v>
      </c>
      <c r="E2071">
        <v>342.00576000000001</v>
      </c>
      <c r="F2071">
        <v>12.37</v>
      </c>
      <c r="G2071">
        <v>8.3936481417182396</v>
      </c>
      <c r="H2071">
        <v>-11.2644355656125</v>
      </c>
      <c r="I2071">
        <v>-17.165861330015002</v>
      </c>
      <c r="J2071">
        <v>1.6458275895243499</v>
      </c>
      <c r="K2071">
        <v>12.440570756264099</v>
      </c>
      <c r="L2071">
        <v>12.1330149783485</v>
      </c>
      <c r="M2071">
        <v>44.445052356273898</v>
      </c>
      <c r="N2071">
        <v>0.67567330493412703</v>
      </c>
      <c r="O2071">
        <v>72.5949878738884</v>
      </c>
      <c r="P2071">
        <v>42.183908045976999</v>
      </c>
      <c r="Q2071">
        <v>2.8957277647658999E-2</v>
      </c>
    </row>
    <row r="2072" spans="1:17" x14ac:dyDescent="0.3">
      <c r="A2072" t="s">
        <v>4331</v>
      </c>
      <c r="B2072" t="s">
        <v>4332</v>
      </c>
      <c r="C2072" t="s">
        <v>10309</v>
      </c>
      <c r="D2072" t="s">
        <v>86</v>
      </c>
      <c r="E2072">
        <v>341.22934049999998</v>
      </c>
      <c r="F2072">
        <v>154.94999999999999</v>
      </c>
      <c r="G2072">
        <v>-9.3287512257717893</v>
      </c>
      <c r="H2072">
        <v>5.87505891255765</v>
      </c>
      <c r="I2072">
        <v>-29.413609501875801</v>
      </c>
      <c r="J2072">
        <v>5.6117172713319299</v>
      </c>
      <c r="K2072">
        <v>136.839246669001</v>
      </c>
      <c r="L2072">
        <v>149.794709571553</v>
      </c>
      <c r="M2072">
        <v>86.734748534100603</v>
      </c>
      <c r="N2072">
        <v>1.58716426158149</v>
      </c>
      <c r="O2072">
        <v>63.730235559858002</v>
      </c>
      <c r="P2072">
        <v>38.471849865951697</v>
      </c>
      <c r="Q2072">
        <v>2.8996977160510001E-2</v>
      </c>
    </row>
    <row r="2073" spans="1:17" x14ac:dyDescent="0.3">
      <c r="A2073" t="s">
        <v>4333</v>
      </c>
      <c r="B2073" t="s">
        <v>4334</v>
      </c>
      <c r="C2073" t="s">
        <v>10309</v>
      </c>
      <c r="D2073" t="s">
        <v>386</v>
      </c>
      <c r="E2073">
        <v>340.52357739799999</v>
      </c>
      <c r="F2073">
        <v>192.46</v>
      </c>
      <c r="G2073">
        <v>-52.865423648559997</v>
      </c>
      <c r="H2073">
        <v>0.46842340665931997</v>
      </c>
      <c r="I2073">
        <v>-14.283918750451701</v>
      </c>
      <c r="J2073">
        <v>-0.56880187953343198</v>
      </c>
      <c r="K2073">
        <v>187.602957106698</v>
      </c>
      <c r="L2073">
        <v>196.27449189743601</v>
      </c>
      <c r="M2073">
        <v>59.548647789210499</v>
      </c>
      <c r="N2073">
        <v>0.59181661565162202</v>
      </c>
      <c r="O2073">
        <v>38.9119817104853</v>
      </c>
      <c r="P2073">
        <v>33.144240747146299</v>
      </c>
      <c r="Q2073">
        <v>-8.2934710881714002E-2</v>
      </c>
    </row>
    <row r="2074" spans="1:17" x14ac:dyDescent="0.3">
      <c r="A2074" t="s">
        <v>4335</v>
      </c>
      <c r="B2074" t="s">
        <v>4336</v>
      </c>
      <c r="C2074" t="s">
        <v>10309</v>
      </c>
      <c r="E2074">
        <v>340.44576000000001</v>
      </c>
      <c r="F2074">
        <v>6.32</v>
      </c>
      <c r="G2074">
        <v>65.846992313847494</v>
      </c>
      <c r="H2074">
        <v>-8.5363307349562305</v>
      </c>
      <c r="I2074">
        <v>4.6335410345425903</v>
      </c>
      <c r="J2074">
        <v>11.0567936185421</v>
      </c>
      <c r="K2074">
        <v>5.46028555542473</v>
      </c>
      <c r="L2074">
        <v>4.5935768761210003</v>
      </c>
      <c r="M2074">
        <v>66.765065846145504</v>
      </c>
      <c r="N2074">
        <v>0.79075432876442198</v>
      </c>
      <c r="O2074">
        <v>18.512658227848</v>
      </c>
      <c r="P2074">
        <v>162.24066390041401</v>
      </c>
      <c r="Q2074">
        <v>-2.5989843371452999E-2</v>
      </c>
    </row>
    <row r="2075" spans="1:17" x14ac:dyDescent="0.3">
      <c r="A2075" t="s">
        <v>4337</v>
      </c>
      <c r="B2075" t="s">
        <v>4338</v>
      </c>
      <c r="C2075" t="s">
        <v>10309</v>
      </c>
      <c r="D2075" t="s">
        <v>46</v>
      </c>
      <c r="E2075">
        <v>339.73520608199999</v>
      </c>
      <c r="F2075">
        <v>19.29</v>
      </c>
      <c r="G2075">
        <v>47.969376072104602</v>
      </c>
      <c r="H2075">
        <v>1.1020458855438999</v>
      </c>
      <c r="I2075">
        <v>7.8831046732412702</v>
      </c>
      <c r="J2075">
        <v>7.6066228329283101</v>
      </c>
      <c r="K2075">
        <v>19.057881267381099</v>
      </c>
      <c r="L2075">
        <v>15.811171412886701</v>
      </c>
      <c r="M2075">
        <v>52.3865511626217</v>
      </c>
      <c r="N2075">
        <v>0.65928082372347696</v>
      </c>
      <c r="O2075">
        <v>27.371695178849102</v>
      </c>
      <c r="Q2075">
        <v>0.125686364187689</v>
      </c>
    </row>
    <row r="2076" spans="1:17" x14ac:dyDescent="0.3">
      <c r="A2076" t="s">
        <v>4339</v>
      </c>
      <c r="B2076" t="s">
        <v>4340</v>
      </c>
      <c r="C2076" t="s">
        <v>10309</v>
      </c>
      <c r="D2076" t="s">
        <v>564</v>
      </c>
      <c r="E2076">
        <v>339.57637499999998</v>
      </c>
      <c r="F2076">
        <v>258</v>
      </c>
      <c r="G2076">
        <v>60.727886442469902</v>
      </c>
      <c r="H2076">
        <v>45.303561054664101</v>
      </c>
      <c r="I2076">
        <v>8.8420279562682698</v>
      </c>
      <c r="J2076">
        <v>9.7627983217218102</v>
      </c>
      <c r="K2076">
        <v>211.40955546535</v>
      </c>
      <c r="L2076">
        <v>180.146904904644</v>
      </c>
      <c r="M2076">
        <v>69.108746517548795</v>
      </c>
      <c r="N2076">
        <v>0.92191419338230796</v>
      </c>
      <c r="O2076">
        <v>3.87596899224806</v>
      </c>
      <c r="P2076">
        <v>114.01907922024</v>
      </c>
      <c r="Q2076">
        <v>5.6876185141405002E-2</v>
      </c>
    </row>
    <row r="2077" spans="1:17" x14ac:dyDescent="0.3">
      <c r="A2077" t="s">
        <v>4341</v>
      </c>
      <c r="B2077" t="s">
        <v>4342</v>
      </c>
      <c r="C2077" t="s">
        <v>10309</v>
      </c>
      <c r="D2077" t="s">
        <v>21</v>
      </c>
      <c r="E2077">
        <v>339.49842274399998</v>
      </c>
      <c r="F2077">
        <v>144.56</v>
      </c>
      <c r="G2077">
        <v>55.277388368758402</v>
      </c>
      <c r="H2077">
        <v>-8.3731801268728194</v>
      </c>
      <c r="I2077">
        <v>-7.1525722934701701</v>
      </c>
      <c r="J2077">
        <v>-1.7053375994251601</v>
      </c>
      <c r="K2077">
        <v>144.98342573369001</v>
      </c>
      <c r="L2077">
        <v>124.990507136017</v>
      </c>
      <c r="M2077">
        <v>45.405324784137399</v>
      </c>
      <c r="N2077">
        <v>0.23004225006448401</v>
      </c>
      <c r="O2077">
        <v>23.353624792473699</v>
      </c>
      <c r="P2077">
        <v>96.146540027136993</v>
      </c>
      <c r="Q2077">
        <v>6.2930555923026002E-2</v>
      </c>
    </row>
    <row r="2078" spans="1:17" x14ac:dyDescent="0.3">
      <c r="A2078" t="s">
        <v>4343</v>
      </c>
      <c r="B2078" t="s">
        <v>4344</v>
      </c>
      <c r="C2078" t="s">
        <v>10309</v>
      </c>
      <c r="D2078" t="s">
        <v>21</v>
      </c>
      <c r="E2078">
        <v>339.30394945199998</v>
      </c>
      <c r="F2078">
        <v>233.74</v>
      </c>
      <c r="G2078">
        <v>135.19269550740501</v>
      </c>
      <c r="H2078">
        <v>17.7053571542585</v>
      </c>
      <c r="I2078">
        <v>21.275999135101198</v>
      </c>
      <c r="J2078">
        <v>18.649565486981999</v>
      </c>
      <c r="K2078">
        <v>190.91941472482699</v>
      </c>
      <c r="L2078">
        <v>168.308031721074</v>
      </c>
      <c r="M2078">
        <v>74.825466119397205</v>
      </c>
      <c r="N2078">
        <v>2.67110227861696</v>
      </c>
      <c r="O2078">
        <v>6.4858389663728904</v>
      </c>
      <c r="P2078">
        <v>165.01133786848001</v>
      </c>
      <c r="Q2078">
        <v>0.118054656080031</v>
      </c>
    </row>
    <row r="2079" spans="1:17" x14ac:dyDescent="0.3">
      <c r="A2079" t="s">
        <v>4345</v>
      </c>
      <c r="B2079" t="s">
        <v>4346</v>
      </c>
      <c r="C2079" t="s">
        <v>10309</v>
      </c>
      <c r="D2079" t="s">
        <v>473</v>
      </c>
      <c r="E2079">
        <v>338.38620790599998</v>
      </c>
      <c r="F2079">
        <v>130.18</v>
      </c>
      <c r="G2079">
        <v>-12.4865107702683</v>
      </c>
      <c r="H2079">
        <v>-5.0315348760523699</v>
      </c>
      <c r="I2079">
        <v>-9.3282505328934207</v>
      </c>
      <c r="J2079">
        <v>4.0958928603033797</v>
      </c>
      <c r="K2079">
        <v>129.77134752624801</v>
      </c>
      <c r="L2079">
        <v>124.56156985782501</v>
      </c>
      <c r="M2079">
        <v>54.995686337389401</v>
      </c>
      <c r="N2079">
        <v>0.13367564671454801</v>
      </c>
      <c r="O2079">
        <v>36.242126286679898</v>
      </c>
      <c r="P2079">
        <v>28.827313211281499</v>
      </c>
      <c r="Q2079">
        <v>1.6040344011969999E-3</v>
      </c>
    </row>
    <row r="2080" spans="1:17" x14ac:dyDescent="0.3">
      <c r="A2080" t="s">
        <v>4347</v>
      </c>
      <c r="B2080" t="s">
        <v>4348</v>
      </c>
      <c r="C2080" t="s">
        <v>10309</v>
      </c>
      <c r="D2080" t="s">
        <v>222</v>
      </c>
      <c r="E2080">
        <v>338.37912</v>
      </c>
      <c r="F2080">
        <v>105.76</v>
      </c>
      <c r="G2080">
        <v>28.742077279104802</v>
      </c>
      <c r="H2080">
        <v>-4.0051724159760402</v>
      </c>
      <c r="I2080">
        <v>-9.0652004715850705</v>
      </c>
      <c r="J2080">
        <v>5.12943989689599</v>
      </c>
      <c r="K2080">
        <v>106.668040060685</v>
      </c>
      <c r="L2080">
        <v>98.124989721930902</v>
      </c>
      <c r="M2080">
        <v>60.721485011991</v>
      </c>
      <c r="N2080">
        <v>0.65736624395398202</v>
      </c>
      <c r="O2080">
        <v>21.8702723146747</v>
      </c>
      <c r="P2080">
        <v>67.873015873015802</v>
      </c>
      <c r="Q2080">
        <v>6.7560359984325996E-2</v>
      </c>
    </row>
    <row r="2081" spans="1:17" x14ac:dyDescent="0.3">
      <c r="A2081" t="s">
        <v>4349</v>
      </c>
      <c r="B2081" t="s">
        <v>4350</v>
      </c>
      <c r="C2081" t="s">
        <v>10309</v>
      </c>
      <c r="D2081" t="s">
        <v>51</v>
      </c>
      <c r="E2081">
        <v>338.24278399999997</v>
      </c>
      <c r="F2081">
        <v>40.76</v>
      </c>
      <c r="G2081">
        <v>-78.836778696284497</v>
      </c>
      <c r="H2081">
        <v>-1.67706265549403</v>
      </c>
      <c r="I2081">
        <v>-67.000837023090796</v>
      </c>
      <c r="J2081">
        <v>1.7653466407585401</v>
      </c>
      <c r="K2081">
        <v>39.520263364366599</v>
      </c>
      <c r="L2081">
        <v>53.570192610352301</v>
      </c>
      <c r="M2081">
        <v>69.394145360718696</v>
      </c>
      <c r="N2081">
        <v>0.91237033367013698</v>
      </c>
      <c r="O2081">
        <v>128.042198233562</v>
      </c>
      <c r="P2081">
        <v>17.126436781609101</v>
      </c>
      <c r="Q2081">
        <v>4.0851522268758003E-2</v>
      </c>
    </row>
    <row r="2082" spans="1:17" x14ac:dyDescent="0.3">
      <c r="A2082" t="s">
        <v>4351</v>
      </c>
      <c r="B2082" t="s">
        <v>4352</v>
      </c>
      <c r="C2082" t="s">
        <v>10309</v>
      </c>
      <c r="D2082" t="s">
        <v>1203</v>
      </c>
      <c r="E2082">
        <v>337.58885299999997</v>
      </c>
      <c r="F2082">
        <v>137.9</v>
      </c>
      <c r="G2082">
        <v>329.84802430559103</v>
      </c>
      <c r="H2082">
        <v>-16.551104536924999</v>
      </c>
      <c r="I2082">
        <v>80.269456773308605</v>
      </c>
      <c r="J2082">
        <v>8.3844683889357103</v>
      </c>
      <c r="K2082">
        <v>131.668531751274</v>
      </c>
      <c r="L2082">
        <v>96.9168595958552</v>
      </c>
      <c r="M2082">
        <v>53.455044432988799</v>
      </c>
      <c r="N2082">
        <v>0.23245906415210699</v>
      </c>
      <c r="O2082">
        <v>24.184191443074599</v>
      </c>
      <c r="P2082">
        <v>388.14159292035401</v>
      </c>
      <c r="Q2082">
        <v>0.31915067939129999</v>
      </c>
    </row>
    <row r="2083" spans="1:17" x14ac:dyDescent="0.3">
      <c r="A2083" t="s">
        <v>4353</v>
      </c>
      <c r="B2083" t="s">
        <v>4354</v>
      </c>
      <c r="C2083" t="s">
        <v>10309</v>
      </c>
      <c r="D2083" t="s">
        <v>151</v>
      </c>
      <c r="E2083">
        <v>337.26</v>
      </c>
      <c r="F2083">
        <v>240.9</v>
      </c>
      <c r="G2083">
        <v>183.24178648882699</v>
      </c>
      <c r="H2083">
        <v>-13.3804286574531</v>
      </c>
      <c r="I2083">
        <v>79.354806376847705</v>
      </c>
      <c r="J2083">
        <v>-6.2888705625650703</v>
      </c>
      <c r="K2083">
        <v>243.92106270955699</v>
      </c>
      <c r="L2083">
        <v>178.660645021682</v>
      </c>
      <c r="M2083">
        <v>23.895339457461102</v>
      </c>
      <c r="N2083">
        <v>0.71656744461029698</v>
      </c>
      <c r="O2083">
        <v>28.8127853881278</v>
      </c>
      <c r="P2083">
        <v>224.66307277627999</v>
      </c>
      <c r="Q2083">
        <v>0.14146712080027199</v>
      </c>
    </row>
    <row r="2084" spans="1:17" x14ac:dyDescent="0.3">
      <c r="A2084" t="s">
        <v>4355</v>
      </c>
      <c r="B2084" t="s">
        <v>4356</v>
      </c>
      <c r="C2084" t="s">
        <v>10309</v>
      </c>
      <c r="D2084" t="s">
        <v>358</v>
      </c>
      <c r="E2084">
        <v>336.20879600000001</v>
      </c>
      <c r="F2084">
        <v>91.73</v>
      </c>
      <c r="G2084">
        <v>49.516646006471397</v>
      </c>
      <c r="H2084">
        <v>24.584260805062002</v>
      </c>
      <c r="I2084">
        <v>-18.000339379579199</v>
      </c>
      <c r="J2084">
        <v>2.7928973427322399</v>
      </c>
      <c r="K2084">
        <v>79.6771344676946</v>
      </c>
      <c r="L2084">
        <v>76.274062131715894</v>
      </c>
      <c r="M2084">
        <v>74.176895888986095</v>
      </c>
      <c r="N2084">
        <v>1.8049473881778799</v>
      </c>
      <c r="O2084">
        <v>41.175188051891404</v>
      </c>
      <c r="P2084">
        <v>80.748768472906406</v>
      </c>
      <c r="Q2084">
        <v>4.8826222995536003E-2</v>
      </c>
    </row>
    <row r="2085" spans="1:17" x14ac:dyDescent="0.3">
      <c r="A2085" t="s">
        <v>4357</v>
      </c>
      <c r="B2085" t="s">
        <v>4358</v>
      </c>
      <c r="C2085" t="s">
        <v>10309</v>
      </c>
      <c r="D2085" t="s">
        <v>294</v>
      </c>
      <c r="E2085">
        <v>336.13471762</v>
      </c>
      <c r="F2085">
        <v>36.32</v>
      </c>
      <c r="G2085">
        <v>-21.076127391015099</v>
      </c>
      <c r="H2085">
        <v>8.6087195339697704</v>
      </c>
      <c r="I2085">
        <v>-25.749641890539699</v>
      </c>
      <c r="J2085">
        <v>8.7038238248098203</v>
      </c>
      <c r="K2085">
        <v>34.206398175050502</v>
      </c>
      <c r="L2085">
        <v>35.291692788264498</v>
      </c>
      <c r="M2085">
        <v>47.514281633513903</v>
      </c>
      <c r="N2085">
        <v>1.4741535388967699</v>
      </c>
      <c r="O2085">
        <v>21.145374449339201</v>
      </c>
      <c r="P2085">
        <v>28.566371681415902</v>
      </c>
    </row>
    <row r="2086" spans="1:17" x14ac:dyDescent="0.3">
      <c r="A2086" t="s">
        <v>4359</v>
      </c>
      <c r="B2086" t="s">
        <v>4360</v>
      </c>
      <c r="C2086" t="s">
        <v>10309</v>
      </c>
      <c r="D2086" t="s">
        <v>139</v>
      </c>
      <c r="E2086">
        <v>335.89902267999997</v>
      </c>
      <c r="F2086">
        <v>320.45</v>
      </c>
      <c r="G2086">
        <v>38.839252375767003</v>
      </c>
      <c r="H2086">
        <v>8.4796042515514696</v>
      </c>
      <c r="I2086">
        <v>-0.22282715597856001</v>
      </c>
      <c r="J2086">
        <v>14.383147477873999</v>
      </c>
      <c r="K2086">
        <v>289.06417557435799</v>
      </c>
      <c r="L2086">
        <v>267.68941101086699</v>
      </c>
      <c r="M2086">
        <v>72.776413641293203</v>
      </c>
      <c r="N2086">
        <v>1.3884730538922101</v>
      </c>
      <c r="O2086">
        <v>1.4198782961460401</v>
      </c>
      <c r="P2086">
        <v>75.974739154310797</v>
      </c>
      <c r="Q2086">
        <v>6.7253448752862002E-2</v>
      </c>
    </row>
    <row r="2087" spans="1:17" x14ac:dyDescent="0.3">
      <c r="A2087" t="s">
        <v>4361</v>
      </c>
      <c r="B2087" t="s">
        <v>4362</v>
      </c>
      <c r="C2087" t="s">
        <v>10309</v>
      </c>
      <c r="D2087" t="s">
        <v>497</v>
      </c>
      <c r="E2087">
        <v>335.78347500000001</v>
      </c>
      <c r="F2087">
        <v>13.95</v>
      </c>
      <c r="G2087">
        <v>141.055144046691</v>
      </c>
      <c r="H2087">
        <v>12.928688735971599</v>
      </c>
      <c r="I2087">
        <v>-21.880863609996702</v>
      </c>
      <c r="J2087">
        <v>25.532548758854201</v>
      </c>
      <c r="K2087">
        <v>12.4816829085816</v>
      </c>
      <c r="L2087">
        <v>12.9402629843469</v>
      </c>
      <c r="M2087">
        <v>83.995192419251197</v>
      </c>
      <c r="N2087">
        <v>1.6024205748865299</v>
      </c>
      <c r="O2087">
        <v>67.383512544802798</v>
      </c>
      <c r="P2087">
        <v>170.873786407766</v>
      </c>
      <c r="Q2087">
        <v>0.230462794185752</v>
      </c>
    </row>
    <row r="2088" spans="1:17" x14ac:dyDescent="0.3">
      <c r="A2088" t="s">
        <v>4363</v>
      </c>
      <c r="B2088" t="s">
        <v>4364</v>
      </c>
      <c r="C2088" t="s">
        <v>10309</v>
      </c>
      <c r="D2088" t="s">
        <v>364</v>
      </c>
      <c r="E2088">
        <v>335.64309450000002</v>
      </c>
      <c r="F2088">
        <v>299.85000000000002</v>
      </c>
      <c r="G2088">
        <v>-24.608116045285499</v>
      </c>
      <c r="H2088">
        <v>-2.1165870891206899</v>
      </c>
      <c r="I2088">
        <v>-26.769564414059399</v>
      </c>
      <c r="J2088">
        <v>-5.0142969290913104</v>
      </c>
      <c r="K2088">
        <v>291.22243828974899</v>
      </c>
      <c r="L2088">
        <v>292.99849541457598</v>
      </c>
      <c r="M2088">
        <v>46.253435238596097</v>
      </c>
      <c r="N2088">
        <v>0.60234220250437198</v>
      </c>
      <c r="O2088">
        <v>35.050858762714597</v>
      </c>
      <c r="P2088">
        <v>39.465116279069697</v>
      </c>
      <c r="Q2088">
        <v>8.6696865322515998E-2</v>
      </c>
    </row>
    <row r="2089" spans="1:17" x14ac:dyDescent="0.3">
      <c r="A2089" t="s">
        <v>4365</v>
      </c>
      <c r="B2089" t="s">
        <v>4366</v>
      </c>
      <c r="C2089" t="s">
        <v>10309</v>
      </c>
      <c r="D2089" t="s">
        <v>523</v>
      </c>
      <c r="E2089">
        <v>335.46712000000002</v>
      </c>
      <c r="F2089">
        <v>159.13999999999999</v>
      </c>
      <c r="G2089">
        <v>918.53445381810798</v>
      </c>
      <c r="H2089">
        <v>80.055592839619905</v>
      </c>
      <c r="I2089">
        <v>230.65756860954301</v>
      </c>
      <c r="J2089">
        <v>13.0434915197969</v>
      </c>
      <c r="K2089">
        <v>108.469546831334</v>
      </c>
      <c r="L2089">
        <v>72.335987825732005</v>
      </c>
      <c r="M2089">
        <v>87.147326677613293</v>
      </c>
      <c r="N2089">
        <v>1.74285714285714</v>
      </c>
      <c r="O2089">
        <v>0</v>
      </c>
      <c r="P2089">
        <v>1314.5777777777701</v>
      </c>
    </row>
    <row r="2090" spans="1:17" x14ac:dyDescent="0.3">
      <c r="A2090" t="s">
        <v>4367</v>
      </c>
      <c r="B2090" t="s">
        <v>4368</v>
      </c>
      <c r="C2090" t="s">
        <v>10309</v>
      </c>
      <c r="D2090" t="s">
        <v>51</v>
      </c>
      <c r="E2090">
        <v>335.10572400000001</v>
      </c>
      <c r="F2090">
        <v>286.8</v>
      </c>
      <c r="G2090">
        <v>197.87788414715101</v>
      </c>
      <c r="H2090">
        <v>37.146767443653303</v>
      </c>
      <c r="I2090">
        <v>44.959194727387697</v>
      </c>
      <c r="J2090">
        <v>5.46038100286294</v>
      </c>
      <c r="K2090">
        <v>235.538107778262</v>
      </c>
      <c r="L2090">
        <v>180.542581119776</v>
      </c>
      <c r="M2090">
        <v>67.575725051902793</v>
      </c>
      <c r="N2090">
        <v>1.7636348318894199</v>
      </c>
      <c r="O2090">
        <v>3.9051603905160199</v>
      </c>
      <c r="P2090">
        <v>233.488372093023</v>
      </c>
      <c r="Q2090">
        <v>0.17688811631267001</v>
      </c>
    </row>
    <row r="2091" spans="1:17" x14ac:dyDescent="0.3">
      <c r="A2091" t="s">
        <v>4369</v>
      </c>
      <c r="B2091" t="s">
        <v>4370</v>
      </c>
      <c r="C2091" t="s">
        <v>10309</v>
      </c>
      <c r="D2091" t="s">
        <v>2600</v>
      </c>
      <c r="E2091">
        <v>334.61445200000003</v>
      </c>
      <c r="F2091">
        <v>206</v>
      </c>
      <c r="G2091">
        <v>65.442021146033895</v>
      </c>
      <c r="H2091">
        <v>11.2488468387384</v>
      </c>
      <c r="I2091">
        <v>23.3665068613705</v>
      </c>
      <c r="J2091">
        <v>-4.1519343024060698</v>
      </c>
      <c r="K2091">
        <v>188.67427378502501</v>
      </c>
      <c r="L2091">
        <v>156.19862182173799</v>
      </c>
      <c r="M2091">
        <v>41.365116087894201</v>
      </c>
      <c r="N2091">
        <v>0.41570881226053602</v>
      </c>
      <c r="O2091">
        <v>24.223300970873701</v>
      </c>
      <c r="P2091">
        <v>106</v>
      </c>
      <c r="Q2091">
        <v>0.14960368897648299</v>
      </c>
    </row>
    <row r="2092" spans="1:17" x14ac:dyDescent="0.3">
      <c r="A2092" t="s">
        <v>4371</v>
      </c>
      <c r="B2092" t="s">
        <v>4372</v>
      </c>
      <c r="C2092" t="s">
        <v>10309</v>
      </c>
      <c r="D2092" t="s">
        <v>297</v>
      </c>
      <c r="E2092">
        <v>334.45765139999997</v>
      </c>
      <c r="F2092">
        <v>225.85</v>
      </c>
      <c r="G2092">
        <v>-57.221406745517299</v>
      </c>
      <c r="H2092">
        <v>3.1418439097567399</v>
      </c>
      <c r="I2092">
        <v>-40.167226081401303</v>
      </c>
      <c r="J2092">
        <v>15.1635467519211</v>
      </c>
      <c r="K2092">
        <v>225.46970334123299</v>
      </c>
      <c r="L2092">
        <v>258.637524757797</v>
      </c>
      <c r="M2092">
        <v>58.991027637036801</v>
      </c>
      <c r="N2092">
        <v>1.7222441154597601</v>
      </c>
      <c r="O2092">
        <v>58.955058667256999</v>
      </c>
      <c r="P2092">
        <v>17.324675324675301</v>
      </c>
      <c r="Q2092">
        <v>4.8198876121273E-2</v>
      </c>
    </row>
    <row r="2093" spans="1:17" x14ac:dyDescent="0.3">
      <c r="A2093" t="s">
        <v>4373</v>
      </c>
      <c r="B2093" t="s">
        <v>4374</v>
      </c>
      <c r="C2093" t="s">
        <v>10309</v>
      </c>
      <c r="D2093" t="s">
        <v>139</v>
      </c>
      <c r="E2093">
        <v>334.3196648</v>
      </c>
      <c r="F2093">
        <v>45.8</v>
      </c>
      <c r="G2093">
        <v>9.7304130929164003</v>
      </c>
      <c r="H2093">
        <v>4.2575014644698399</v>
      </c>
      <c r="I2093">
        <v>-33.791152128311701</v>
      </c>
      <c r="J2093">
        <v>14.436639416676201</v>
      </c>
      <c r="K2093">
        <v>43.707671766189002</v>
      </c>
      <c r="L2093">
        <v>42.738820321035703</v>
      </c>
      <c r="M2093">
        <v>65.751324247001193</v>
      </c>
      <c r="N2093">
        <v>1.3572261093103499</v>
      </c>
      <c r="O2093">
        <v>37.554585152838399</v>
      </c>
      <c r="P2093">
        <v>46.889031430404103</v>
      </c>
    </row>
    <row r="2094" spans="1:17" x14ac:dyDescent="0.3">
      <c r="A2094" t="s">
        <v>4375</v>
      </c>
      <c r="B2094" t="s">
        <v>4376</v>
      </c>
      <c r="C2094" t="s">
        <v>10309</v>
      </c>
      <c r="D2094" t="s">
        <v>683</v>
      </c>
      <c r="E2094">
        <v>333.98988044800001</v>
      </c>
      <c r="F2094">
        <v>22.64</v>
      </c>
      <c r="G2094">
        <v>41.696509154076402</v>
      </c>
      <c r="H2094">
        <v>1.59117567432065</v>
      </c>
      <c r="I2094">
        <v>4.85933246843459</v>
      </c>
      <c r="J2094">
        <v>10.364911363394199</v>
      </c>
      <c r="K2094">
        <v>20.903988637126801</v>
      </c>
      <c r="L2094">
        <v>19.181366228085501</v>
      </c>
      <c r="M2094">
        <v>60.2458450683975</v>
      </c>
      <c r="N2094">
        <v>2.6448541301858302</v>
      </c>
      <c r="O2094">
        <v>11.969964664310901</v>
      </c>
      <c r="P2094">
        <v>75.503875968992205</v>
      </c>
      <c r="Q2094">
        <v>1.0008997869963E-2</v>
      </c>
    </row>
    <row r="2095" spans="1:17" x14ac:dyDescent="0.3">
      <c r="A2095" t="s">
        <v>4377</v>
      </c>
      <c r="B2095" t="s">
        <v>4378</v>
      </c>
      <c r="C2095" t="s">
        <v>10309</v>
      </c>
      <c r="D2095" t="s">
        <v>139</v>
      </c>
      <c r="E2095">
        <v>333.44424750000002</v>
      </c>
      <c r="F2095">
        <v>192.27</v>
      </c>
      <c r="G2095">
        <v>-27.8727250758152</v>
      </c>
      <c r="H2095">
        <v>3.0525868827184102</v>
      </c>
      <c r="I2095">
        <v>-24.105217612527699</v>
      </c>
      <c r="J2095">
        <v>3.2991292928766298</v>
      </c>
      <c r="K2095">
        <v>179.62383241935299</v>
      </c>
      <c r="L2095">
        <v>186.41422370648101</v>
      </c>
      <c r="M2095">
        <v>77.075997894111794</v>
      </c>
      <c r="N2095">
        <v>1.29265135140522</v>
      </c>
      <c r="O2095">
        <v>24.2783585582774</v>
      </c>
      <c r="P2095">
        <v>18.648565257636498</v>
      </c>
      <c r="Q2095">
        <v>-5.3909516510545999E-2</v>
      </c>
    </row>
    <row r="2096" spans="1:17" x14ac:dyDescent="0.3">
      <c r="A2096" t="s">
        <v>4379</v>
      </c>
      <c r="B2096" t="s">
        <v>4380</v>
      </c>
      <c r="C2096" t="s">
        <v>10309</v>
      </c>
      <c r="D2096" t="s">
        <v>136</v>
      </c>
      <c r="E2096">
        <v>332.73671753999997</v>
      </c>
      <c r="F2096">
        <v>36.94</v>
      </c>
      <c r="G2096">
        <v>88.245112066315698</v>
      </c>
      <c r="H2096">
        <v>20.332671881868698</v>
      </c>
      <c r="I2096">
        <v>2.5608191664001501</v>
      </c>
      <c r="J2096">
        <v>4.9824398263923504</v>
      </c>
      <c r="K2096">
        <v>29.694131987834901</v>
      </c>
      <c r="L2096">
        <v>26.333566554919301</v>
      </c>
      <c r="M2096">
        <v>82.344865127945496</v>
      </c>
      <c r="N2096">
        <v>1.5966902305660999</v>
      </c>
      <c r="O2096">
        <v>10.449377368705999</v>
      </c>
      <c r="P2096">
        <v>138.16892327530601</v>
      </c>
      <c r="Q2096">
        <v>7.9644726110914998E-2</v>
      </c>
    </row>
    <row r="2097" spans="1:17" x14ac:dyDescent="0.3">
      <c r="A2097" t="s">
        <v>4381</v>
      </c>
      <c r="B2097" t="s">
        <v>4382</v>
      </c>
      <c r="C2097" t="s">
        <v>10309</v>
      </c>
      <c r="D2097" t="s">
        <v>3114</v>
      </c>
      <c r="E2097">
        <v>332.59300000000002</v>
      </c>
      <c r="F2097">
        <v>329.3</v>
      </c>
      <c r="G2097">
        <v>14.2321012959678</v>
      </c>
      <c r="H2097">
        <v>-7.0233108397152204</v>
      </c>
      <c r="I2097">
        <v>-14.7881608171518</v>
      </c>
      <c r="J2097">
        <v>-1.92219142909492</v>
      </c>
      <c r="K2097">
        <v>331.751863375337</v>
      </c>
      <c r="L2097">
        <v>311.66217589161698</v>
      </c>
      <c r="M2097">
        <v>56.019377820320997</v>
      </c>
      <c r="N2097">
        <v>1.03620735678821</v>
      </c>
      <c r="O2097">
        <v>22.972972972972901</v>
      </c>
      <c r="P2097">
        <v>56.734888148500701</v>
      </c>
      <c r="Q2097">
        <v>0.23859838872331601</v>
      </c>
    </row>
    <row r="2098" spans="1:17" x14ac:dyDescent="0.3">
      <c r="A2098" t="s">
        <v>4383</v>
      </c>
      <c r="B2098" t="s">
        <v>4384</v>
      </c>
      <c r="C2098" t="s">
        <v>10309</v>
      </c>
      <c r="D2098" t="s">
        <v>139</v>
      </c>
      <c r="E2098">
        <v>332.47259637899998</v>
      </c>
      <c r="F2098">
        <v>89.43</v>
      </c>
      <c r="G2098">
        <v>-15.425179130402499</v>
      </c>
      <c r="H2098">
        <v>44.622437821025002</v>
      </c>
      <c r="I2098">
        <v>34.1040941381181</v>
      </c>
      <c r="J2098">
        <v>-1.44874743450421</v>
      </c>
      <c r="K2098">
        <v>69.015711432086405</v>
      </c>
      <c r="L2098">
        <v>66.074015891982796</v>
      </c>
      <c r="M2098">
        <v>67.358325322034204</v>
      </c>
      <c r="N2098">
        <v>4.2721039089518902</v>
      </c>
      <c r="O2098">
        <v>10.0861008610086</v>
      </c>
      <c r="P2098">
        <v>113.99856424982001</v>
      </c>
      <c r="Q2098">
        <v>0.11942065887501201</v>
      </c>
    </row>
    <row r="2099" spans="1:17" x14ac:dyDescent="0.3">
      <c r="A2099" t="s">
        <v>4385</v>
      </c>
      <c r="B2099" t="s">
        <v>4386</v>
      </c>
      <c r="C2099" t="s">
        <v>10309</v>
      </c>
      <c r="D2099" t="s">
        <v>364</v>
      </c>
      <c r="E2099">
        <v>331.99420690599999</v>
      </c>
      <c r="F2099">
        <v>80.14</v>
      </c>
      <c r="G2099">
        <v>-36.1971470339722</v>
      </c>
      <c r="H2099">
        <v>-17.292119111581201</v>
      </c>
      <c r="I2099">
        <v>-14.617339111633299</v>
      </c>
      <c r="J2099">
        <v>-6.0352781041533499</v>
      </c>
      <c r="K2099">
        <v>82.583383803877794</v>
      </c>
      <c r="L2099">
        <v>79.503513861588402</v>
      </c>
      <c r="M2099">
        <v>41.435698554193301</v>
      </c>
      <c r="N2099">
        <v>0.483850788949166</v>
      </c>
      <c r="O2099">
        <v>31.033191914150201</v>
      </c>
      <c r="P2099">
        <v>23.292307692307698</v>
      </c>
      <c r="Q2099">
        <v>-7.9512983663604E-2</v>
      </c>
    </row>
    <row r="2100" spans="1:17" x14ac:dyDescent="0.3">
      <c r="A2100" t="s">
        <v>4387</v>
      </c>
      <c r="B2100" t="s">
        <v>4388</v>
      </c>
      <c r="C2100" t="s">
        <v>10309</v>
      </c>
      <c r="D2100" t="s">
        <v>402</v>
      </c>
      <c r="E2100">
        <v>331.226063436</v>
      </c>
      <c r="F2100">
        <v>34.47</v>
      </c>
      <c r="G2100">
        <v>47.861770010058898</v>
      </c>
      <c r="H2100">
        <v>-15.321201470440201</v>
      </c>
      <c r="I2100">
        <v>-5.0009078659436703</v>
      </c>
      <c r="J2100">
        <v>-6.24172551542003</v>
      </c>
      <c r="K2100">
        <v>32.969890685758401</v>
      </c>
      <c r="L2100">
        <v>28.717016871961899</v>
      </c>
      <c r="M2100">
        <v>40.327735514394298</v>
      </c>
      <c r="N2100">
        <v>0.162556145093705</v>
      </c>
      <c r="O2100">
        <v>28.923701769654699</v>
      </c>
      <c r="P2100">
        <v>80.471204188481593</v>
      </c>
      <c r="Q2100">
        <v>6.3868177470828E-2</v>
      </c>
    </row>
    <row r="2101" spans="1:17" x14ac:dyDescent="0.3">
      <c r="A2101" t="s">
        <v>4389</v>
      </c>
      <c r="B2101" t="s">
        <v>4390</v>
      </c>
      <c r="C2101" t="s">
        <v>10309</v>
      </c>
      <c r="D2101" t="s">
        <v>101</v>
      </c>
      <c r="E2101">
        <v>328.83083200800002</v>
      </c>
      <c r="F2101">
        <v>25.53</v>
      </c>
      <c r="G2101">
        <v>79.360674637620804</v>
      </c>
      <c r="H2101">
        <v>-10.6076404057386</v>
      </c>
      <c r="I2101">
        <v>-1.5239639312925499</v>
      </c>
      <c r="J2101">
        <v>-7.723929721787</v>
      </c>
      <c r="K2101">
        <v>26.9853724914731</v>
      </c>
      <c r="L2101">
        <v>22.830576972384801</v>
      </c>
      <c r="M2101">
        <v>32.629688185280301</v>
      </c>
      <c r="N2101">
        <v>0.66307472091123598</v>
      </c>
      <c r="O2101">
        <v>27.9411669298247</v>
      </c>
      <c r="P2101">
        <v>117.648115257752</v>
      </c>
      <c r="Q2101">
        <v>0.123834920894816</v>
      </c>
    </row>
    <row r="2102" spans="1:17" x14ac:dyDescent="0.3">
      <c r="A2102" t="s">
        <v>4391</v>
      </c>
      <c r="B2102" t="s">
        <v>4392</v>
      </c>
      <c r="C2102" t="s">
        <v>10309</v>
      </c>
      <c r="D2102" t="s">
        <v>358</v>
      </c>
      <c r="E2102">
        <v>327.64564124999998</v>
      </c>
      <c r="F2102">
        <v>156.15</v>
      </c>
      <c r="G2102">
        <v>-66.6000188792936</v>
      </c>
      <c r="H2102">
        <v>-7.6001638547365999</v>
      </c>
      <c r="I2102">
        <v>-49.838710716450699</v>
      </c>
      <c r="J2102">
        <v>-4.5805440387403902</v>
      </c>
      <c r="K2102">
        <v>171.44200666374201</v>
      </c>
      <c r="M2102">
        <v>36.724395349659197</v>
      </c>
      <c r="N2102">
        <v>0.50896551724137895</v>
      </c>
      <c r="O2102">
        <v>74.831892411143102</v>
      </c>
      <c r="P2102">
        <v>4.1000000000000103</v>
      </c>
    </row>
    <row r="2103" spans="1:17" x14ac:dyDescent="0.3">
      <c r="A2103" t="s">
        <v>4393</v>
      </c>
      <c r="B2103" t="s">
        <v>4394</v>
      </c>
      <c r="C2103" t="s">
        <v>10309</v>
      </c>
      <c r="D2103" t="s">
        <v>1185</v>
      </c>
      <c r="E2103">
        <v>326.86919999999998</v>
      </c>
      <c r="F2103">
        <v>294</v>
      </c>
      <c r="G2103">
        <v>259.84338547192601</v>
      </c>
      <c r="H2103">
        <v>13.245813471701</v>
      </c>
      <c r="I2103">
        <v>101.541205947753</v>
      </c>
      <c r="J2103">
        <v>1.3756286808815199</v>
      </c>
      <c r="K2103">
        <v>236.75223970144501</v>
      </c>
      <c r="L2103">
        <v>162.60016251130699</v>
      </c>
      <c r="M2103">
        <v>78.583561607166203</v>
      </c>
      <c r="N2103">
        <v>0.22402669632925401</v>
      </c>
      <c r="O2103">
        <v>5.1020408163265198</v>
      </c>
      <c r="P2103">
        <v>355.10835913312599</v>
      </c>
    </row>
    <row r="2104" spans="1:17" x14ac:dyDescent="0.3">
      <c r="A2104" t="s">
        <v>4395</v>
      </c>
      <c r="B2104" t="s">
        <v>4396</v>
      </c>
      <c r="C2104" t="s">
        <v>10309</v>
      </c>
      <c r="D2104" t="s">
        <v>1391</v>
      </c>
      <c r="E2104">
        <v>326.83805999999998</v>
      </c>
      <c r="F2104">
        <v>184.5</v>
      </c>
      <c r="G2104">
        <v>41.411056014795001</v>
      </c>
      <c r="H2104">
        <v>7.7693365938608796</v>
      </c>
      <c r="I2104">
        <v>-1.5095711994412699</v>
      </c>
      <c r="J2104">
        <v>8.0518916397042393</v>
      </c>
      <c r="K2104">
        <v>159.36914264597101</v>
      </c>
      <c r="L2104">
        <v>141.85298721625699</v>
      </c>
      <c r="M2104">
        <v>64.850120594678202</v>
      </c>
      <c r="N2104">
        <v>1.36339095651798</v>
      </c>
      <c r="O2104">
        <v>9.4850948509484994</v>
      </c>
      <c r="P2104">
        <v>90.108191653786704</v>
      </c>
      <c r="Q2104">
        <v>7.6105816368497003E-2</v>
      </c>
    </row>
    <row r="2105" spans="1:17" x14ac:dyDescent="0.3">
      <c r="A2105" t="s">
        <v>4397</v>
      </c>
      <c r="B2105" t="s">
        <v>4398</v>
      </c>
      <c r="C2105" t="s">
        <v>10309</v>
      </c>
      <c r="D2105" t="s">
        <v>628</v>
      </c>
      <c r="E2105">
        <v>326.83399200000002</v>
      </c>
      <c r="F2105">
        <v>78.739999999999995</v>
      </c>
      <c r="G2105">
        <v>0.87015431942285903</v>
      </c>
      <c r="H2105">
        <v>-4.9837897446192301</v>
      </c>
      <c r="I2105">
        <v>-15.0610678634467</v>
      </c>
      <c r="J2105">
        <v>4.09611232241779</v>
      </c>
      <c r="K2105">
        <v>75.082827573188496</v>
      </c>
      <c r="L2105">
        <v>72.606992531459497</v>
      </c>
      <c r="M2105">
        <v>60.217830201464999</v>
      </c>
      <c r="N2105">
        <v>0.82458563102791804</v>
      </c>
      <c r="O2105">
        <v>29.540259080518101</v>
      </c>
      <c r="P2105">
        <v>50.554493307839302</v>
      </c>
      <c r="Q2105">
        <v>3.4259462959300001E-3</v>
      </c>
    </row>
    <row r="2106" spans="1:17" x14ac:dyDescent="0.3">
      <c r="A2106" t="s">
        <v>4399</v>
      </c>
      <c r="B2106" t="s">
        <v>4400</v>
      </c>
      <c r="C2106" t="s">
        <v>10309</v>
      </c>
      <c r="D2106" t="s">
        <v>1647</v>
      </c>
      <c r="E2106">
        <v>326.63936999999999</v>
      </c>
      <c r="F2106">
        <v>35.71</v>
      </c>
      <c r="G2106">
        <v>-61.474144753419502</v>
      </c>
      <c r="H2106">
        <v>44.320896528179397</v>
      </c>
      <c r="I2106">
        <v>-25.853426994324799</v>
      </c>
      <c r="J2106">
        <v>45.490461216766697</v>
      </c>
      <c r="K2106">
        <v>27.933473020449501</v>
      </c>
      <c r="L2106">
        <v>34.916940866398399</v>
      </c>
      <c r="M2106">
        <v>75.877098990174403</v>
      </c>
      <c r="N2106">
        <v>5.3391836204679599</v>
      </c>
      <c r="O2106">
        <v>71.287221133202607</v>
      </c>
      <c r="P2106">
        <v>53.591397849462297</v>
      </c>
      <c r="Q2106">
        <v>0.14376577816935099</v>
      </c>
    </row>
    <row r="2107" spans="1:17" x14ac:dyDescent="0.3">
      <c r="A2107" t="s">
        <v>4401</v>
      </c>
      <c r="B2107" t="s">
        <v>4402</v>
      </c>
      <c r="C2107" t="s">
        <v>10309</v>
      </c>
      <c r="D2107" t="s">
        <v>523</v>
      </c>
      <c r="E2107">
        <v>325.625</v>
      </c>
      <c r="F2107">
        <v>3256.25</v>
      </c>
      <c r="G2107">
        <v>78.162068525777002</v>
      </c>
      <c r="H2107">
        <v>1.8080483700482599</v>
      </c>
      <c r="I2107">
        <v>19.3105519806297</v>
      </c>
      <c r="J2107">
        <v>2.3045794101952302</v>
      </c>
      <c r="K2107">
        <v>3009.44975902544</v>
      </c>
      <c r="L2107">
        <v>2563.84219768401</v>
      </c>
      <c r="M2107">
        <v>70.487979315470994</v>
      </c>
      <c r="N2107">
        <v>0.29709012018320102</v>
      </c>
      <c r="O2107">
        <v>15.4702495201535</v>
      </c>
      <c r="P2107">
        <v>114.072053119453</v>
      </c>
      <c r="Q2107">
        <v>7.551719878582E-2</v>
      </c>
    </row>
    <row r="2108" spans="1:17" x14ac:dyDescent="0.3">
      <c r="A2108" t="s">
        <v>4403</v>
      </c>
      <c r="B2108" t="s">
        <v>4404</v>
      </c>
      <c r="C2108" t="s">
        <v>10309</v>
      </c>
      <c r="D2108" t="s">
        <v>51</v>
      </c>
      <c r="E2108">
        <v>325.10660000000001</v>
      </c>
      <c r="F2108">
        <v>910</v>
      </c>
      <c r="G2108">
        <v>215.66351405502201</v>
      </c>
      <c r="H2108">
        <v>33.859312516336303</v>
      </c>
      <c r="I2108">
        <v>133.08818919911701</v>
      </c>
      <c r="J2108">
        <v>14.2133952724385</v>
      </c>
      <c r="K2108">
        <v>703.81987085344804</v>
      </c>
      <c r="L2108">
        <v>517.20492999866997</v>
      </c>
      <c r="M2108">
        <v>87.266605823782797</v>
      </c>
      <c r="N2108">
        <v>1.44009343700531</v>
      </c>
      <c r="O2108">
        <v>0.659340659340657</v>
      </c>
      <c r="P2108">
        <v>249.79819334998999</v>
      </c>
      <c r="Q2108">
        <v>7.2525575161747E-2</v>
      </c>
    </row>
    <row r="2109" spans="1:17" x14ac:dyDescent="0.3">
      <c r="A2109" t="s">
        <v>4405</v>
      </c>
      <c r="B2109" t="s">
        <v>4406</v>
      </c>
      <c r="C2109" t="s">
        <v>10309</v>
      </c>
      <c r="D2109" t="s">
        <v>253</v>
      </c>
      <c r="E2109">
        <v>324.85582499999998</v>
      </c>
      <c r="F2109">
        <v>125</v>
      </c>
      <c r="G2109">
        <v>17.4480871393962</v>
      </c>
      <c r="H2109">
        <v>-2.1266737178929702</v>
      </c>
      <c r="I2109">
        <v>-25.0911132270849</v>
      </c>
      <c r="J2109">
        <v>6.0194580819704502</v>
      </c>
      <c r="K2109">
        <v>122.849842124063</v>
      </c>
      <c r="L2109">
        <v>117.71545668932499</v>
      </c>
      <c r="M2109">
        <v>65.109765475499799</v>
      </c>
      <c r="N2109">
        <v>1.34479957339362</v>
      </c>
      <c r="O2109">
        <v>38.32</v>
      </c>
      <c r="P2109">
        <v>86.567164179104395</v>
      </c>
      <c r="Q2109">
        <v>4.5551204601653003E-2</v>
      </c>
    </row>
    <row r="2110" spans="1:17" x14ac:dyDescent="0.3">
      <c r="A2110" t="s">
        <v>4407</v>
      </c>
      <c r="B2110" t="s">
        <v>4408</v>
      </c>
      <c r="C2110" t="s">
        <v>10309</v>
      </c>
      <c r="D2110" t="s">
        <v>304</v>
      </c>
      <c r="E2110">
        <v>324.477498975</v>
      </c>
      <c r="F2110">
        <v>19.850000000000001</v>
      </c>
      <c r="G2110">
        <v>83.622217853978697</v>
      </c>
      <c r="H2110">
        <v>-17.6660082337253</v>
      </c>
      <c r="I2110">
        <v>6.1618850209871496</v>
      </c>
      <c r="J2110">
        <v>-8.4333199201292004</v>
      </c>
      <c r="K2110">
        <v>21.764698077465599</v>
      </c>
      <c r="L2110">
        <v>17.040976060639899</v>
      </c>
      <c r="M2110">
        <v>14.2316727023894</v>
      </c>
      <c r="N2110">
        <v>0.11851643710615201</v>
      </c>
      <c r="O2110">
        <v>54.408060453400402</v>
      </c>
      <c r="P2110">
        <v>149.68553459119499</v>
      </c>
      <c r="Q2110">
        <v>9.3807333333576007E-2</v>
      </c>
    </row>
    <row r="2111" spans="1:17" x14ac:dyDescent="0.3">
      <c r="A2111" t="s">
        <v>4409</v>
      </c>
      <c r="B2111" t="s">
        <v>4410</v>
      </c>
      <c r="C2111" t="s">
        <v>10309</v>
      </c>
      <c r="D2111" t="s">
        <v>80</v>
      </c>
      <c r="E2111">
        <v>324.28545500000001</v>
      </c>
      <c r="F2111">
        <v>14.45</v>
      </c>
      <c r="G2111">
        <v>79.298579057159301</v>
      </c>
      <c r="H2111">
        <v>14.365258649040699</v>
      </c>
      <c r="I2111">
        <v>175.94266580176699</v>
      </c>
      <c r="J2111">
        <v>-6.4802526331417898</v>
      </c>
      <c r="K2111">
        <v>13.4703379320982</v>
      </c>
      <c r="L2111">
        <v>10.458831301930401</v>
      </c>
      <c r="M2111">
        <v>61.189465855329203</v>
      </c>
      <c r="N2111">
        <v>1.3456739900041601</v>
      </c>
      <c r="O2111">
        <v>16.2629757785467</v>
      </c>
      <c r="P2111">
        <v>290.54054054054001</v>
      </c>
      <c r="Q2111">
        <v>6.5659987702834002E-2</v>
      </c>
    </row>
    <row r="2112" spans="1:17" x14ac:dyDescent="0.3">
      <c r="A2112" t="s">
        <v>4411</v>
      </c>
      <c r="B2112" t="s">
        <v>4412</v>
      </c>
      <c r="C2112" t="s">
        <v>10309</v>
      </c>
      <c r="D2112" t="s">
        <v>253</v>
      </c>
      <c r="E2112">
        <v>323.78678695999997</v>
      </c>
      <c r="F2112">
        <v>1354.6</v>
      </c>
      <c r="G2112">
        <v>14.5334463004765</v>
      </c>
      <c r="H2112">
        <v>6.0599254024089202</v>
      </c>
      <c r="I2112">
        <v>-38.089156656586098</v>
      </c>
      <c r="J2112">
        <v>9.0982370886935104</v>
      </c>
      <c r="K2112">
        <v>1431.5470316230301</v>
      </c>
      <c r="L2112">
        <v>1479.4911992418299</v>
      </c>
      <c r="M2112">
        <v>56.461751263050701</v>
      </c>
      <c r="N2112">
        <v>0.96361598399727999</v>
      </c>
      <c r="O2112">
        <v>69.791820463605504</v>
      </c>
      <c r="P2112">
        <v>44.352088661551498</v>
      </c>
      <c r="Q2112">
        <v>0.18699517621522399</v>
      </c>
    </row>
    <row r="2113" spans="1:17" x14ac:dyDescent="0.3">
      <c r="A2113" t="s">
        <v>4413</v>
      </c>
      <c r="B2113" t="s">
        <v>4414</v>
      </c>
      <c r="C2113" t="s">
        <v>10309</v>
      </c>
      <c r="D2113" t="s">
        <v>628</v>
      </c>
      <c r="E2113">
        <v>323.66905129999998</v>
      </c>
      <c r="F2113">
        <v>254.45</v>
      </c>
      <c r="G2113">
        <v>887.98135763892401</v>
      </c>
      <c r="H2113">
        <v>25.305331602859599</v>
      </c>
      <c r="I2113">
        <v>340.912335739323</v>
      </c>
      <c r="J2113">
        <v>17.206869513241099</v>
      </c>
      <c r="K2113">
        <v>201.58801721989099</v>
      </c>
      <c r="L2113">
        <v>120.14935899144901</v>
      </c>
      <c r="M2113">
        <v>85.049450030145394</v>
      </c>
      <c r="N2113">
        <v>0.98423423423423395</v>
      </c>
      <c r="O2113">
        <v>1.9650225977607599E-2</v>
      </c>
      <c r="P2113">
        <v>1089.01869158878</v>
      </c>
    </row>
    <row r="2114" spans="1:17" x14ac:dyDescent="0.3">
      <c r="A2114" t="s">
        <v>4415</v>
      </c>
      <c r="B2114" t="s">
        <v>4416</v>
      </c>
      <c r="C2114" t="s">
        <v>10309</v>
      </c>
      <c r="D2114" t="s">
        <v>121</v>
      </c>
      <c r="E2114">
        <v>323.39720147999998</v>
      </c>
      <c r="F2114">
        <v>403.8</v>
      </c>
      <c r="G2114">
        <v>-3.0766461275534098</v>
      </c>
      <c r="H2114">
        <v>17.401231811300601</v>
      </c>
      <c r="I2114">
        <v>-0.68777805519604396</v>
      </c>
      <c r="J2114">
        <v>10.1377339440394</v>
      </c>
      <c r="K2114">
        <v>373.09950781642601</v>
      </c>
      <c r="L2114">
        <v>359.51890583164197</v>
      </c>
      <c r="M2114">
        <v>55.190609310749402</v>
      </c>
      <c r="N2114">
        <v>2.53285043932856</v>
      </c>
      <c r="O2114">
        <v>16.394254581475899</v>
      </c>
      <c r="P2114">
        <v>39.241379310344797</v>
      </c>
      <c r="Q2114">
        <v>1.9061535937677999E-2</v>
      </c>
    </row>
    <row r="2115" spans="1:17" x14ac:dyDescent="0.3">
      <c r="A2115" t="s">
        <v>4417</v>
      </c>
      <c r="B2115" t="s">
        <v>4418</v>
      </c>
      <c r="C2115" t="s">
        <v>10309</v>
      </c>
      <c r="D2115" t="s">
        <v>4419</v>
      </c>
      <c r="E2115">
        <v>323.02370760000002</v>
      </c>
      <c r="F2115">
        <v>42.02</v>
      </c>
      <c r="G2115">
        <v>408.20952665300899</v>
      </c>
      <c r="H2115">
        <v>5.0418117525854198</v>
      </c>
      <c r="I2115">
        <v>164.48559843056501</v>
      </c>
      <c r="J2115">
        <v>6.4110112549637996</v>
      </c>
      <c r="K2115">
        <v>33.297610762200101</v>
      </c>
      <c r="L2115">
        <v>18.832422528895801</v>
      </c>
      <c r="M2115">
        <v>66.113200353612299</v>
      </c>
      <c r="N2115">
        <v>1.24616008036436</v>
      </c>
      <c r="O2115">
        <v>8.2817705854354795</v>
      </c>
      <c r="P2115">
        <v>491.83098591549299</v>
      </c>
      <c r="Q2115">
        <v>0.140395733133409</v>
      </c>
    </row>
    <row r="2116" spans="1:17" x14ac:dyDescent="0.3">
      <c r="A2116" t="s">
        <v>4420</v>
      </c>
      <c r="B2116" t="s">
        <v>4421</v>
      </c>
      <c r="C2116" t="s">
        <v>10309</v>
      </c>
      <c r="D2116" t="s">
        <v>995</v>
      </c>
      <c r="E2116">
        <v>321.80665163999998</v>
      </c>
      <c r="F2116">
        <v>67.53</v>
      </c>
      <c r="G2116">
        <v>63.038500496067797</v>
      </c>
      <c r="H2116">
        <v>-3.6875778802949699</v>
      </c>
      <c r="I2116">
        <v>43.479522547247697</v>
      </c>
      <c r="J2116">
        <v>1.4625717021515201</v>
      </c>
      <c r="K2116">
        <v>63.833038509827396</v>
      </c>
      <c r="L2116">
        <v>51.0749103784173</v>
      </c>
      <c r="M2116">
        <v>50.210144968312399</v>
      </c>
      <c r="N2116">
        <v>0.239758478178034</v>
      </c>
      <c r="O2116">
        <v>27.232341181696999</v>
      </c>
      <c r="P2116">
        <v>108.748068006182</v>
      </c>
      <c r="Q2116">
        <v>8.4378874620890998E-2</v>
      </c>
    </row>
    <row r="2117" spans="1:17" x14ac:dyDescent="0.3">
      <c r="A2117" t="s">
        <v>4422</v>
      </c>
      <c r="B2117" t="s">
        <v>4423</v>
      </c>
      <c r="C2117" t="s">
        <v>10309</v>
      </c>
      <c r="D2117" t="s">
        <v>294</v>
      </c>
      <c r="E2117">
        <v>320.83528799999999</v>
      </c>
      <c r="F2117">
        <v>160.4</v>
      </c>
      <c r="G2117">
        <v>32.529535776576701</v>
      </c>
      <c r="H2117">
        <v>-0.45289783032829101</v>
      </c>
      <c r="I2117">
        <v>29.7743666031926</v>
      </c>
      <c r="J2117">
        <v>7.14506958417783</v>
      </c>
      <c r="K2117">
        <v>149.01222188603199</v>
      </c>
      <c r="L2117">
        <v>127.64550309165099</v>
      </c>
      <c r="M2117">
        <v>59.430241518674201</v>
      </c>
      <c r="N2117">
        <v>0.52617985297925096</v>
      </c>
      <c r="O2117">
        <v>5.67331670822941</v>
      </c>
      <c r="P2117">
        <v>89.262536873156293</v>
      </c>
      <c r="Q2117">
        <v>1.4953909996914001E-2</v>
      </c>
    </row>
    <row r="2118" spans="1:17" x14ac:dyDescent="0.3">
      <c r="A2118" t="s">
        <v>4424</v>
      </c>
      <c r="B2118" t="s">
        <v>4425</v>
      </c>
      <c r="C2118" t="s">
        <v>10309</v>
      </c>
      <c r="D2118" t="s">
        <v>54</v>
      </c>
      <c r="E2118">
        <v>320.73599999999999</v>
      </c>
      <c r="F2118">
        <v>1040</v>
      </c>
      <c r="G2118">
        <v>33.3527398888072</v>
      </c>
      <c r="H2118">
        <v>29.828264569973701</v>
      </c>
      <c r="I2118">
        <v>-37.912825527711803</v>
      </c>
      <c r="J2118">
        <v>29.590282963647201</v>
      </c>
      <c r="K2118">
        <v>875.60182727551501</v>
      </c>
      <c r="L2118">
        <v>888.90846498334395</v>
      </c>
      <c r="M2118">
        <v>71.1559397342088</v>
      </c>
      <c r="N2118">
        <v>2.97138111386848</v>
      </c>
      <c r="O2118">
        <v>42.298076923076898</v>
      </c>
      <c r="P2118">
        <v>77.061460757051194</v>
      </c>
      <c r="Q2118">
        <v>6.4930258101734001E-2</v>
      </c>
    </row>
    <row r="2119" spans="1:17" x14ac:dyDescent="0.3">
      <c r="A2119" t="s">
        <v>4426</v>
      </c>
      <c r="B2119" t="s">
        <v>4427</v>
      </c>
      <c r="C2119" t="s">
        <v>10309</v>
      </c>
      <c r="D2119" t="s">
        <v>965</v>
      </c>
      <c r="E2119">
        <v>320.60648945000003</v>
      </c>
      <c r="F2119">
        <v>1001.5</v>
      </c>
      <c r="G2119">
        <v>-14.571231544043901</v>
      </c>
      <c r="H2119">
        <v>-11.6829496256667</v>
      </c>
      <c r="I2119">
        <v>6.2611860853206602</v>
      </c>
      <c r="J2119">
        <v>-4.6643839380784602</v>
      </c>
      <c r="K2119">
        <v>1022.8945035254</v>
      </c>
      <c r="L2119">
        <v>942.74838998324003</v>
      </c>
      <c r="M2119">
        <v>47.983653209575898</v>
      </c>
      <c r="N2119">
        <v>0.69549926732258704</v>
      </c>
      <c r="O2119">
        <v>38.492261607588603</v>
      </c>
      <c r="P2119">
        <v>33.533333333333303</v>
      </c>
      <c r="Q2119">
        <v>-7.7624276985407997E-2</v>
      </c>
    </row>
    <row r="2120" spans="1:17" x14ac:dyDescent="0.3">
      <c r="A2120" t="s">
        <v>4428</v>
      </c>
      <c r="B2120" t="s">
        <v>4429</v>
      </c>
      <c r="C2120" t="s">
        <v>10309</v>
      </c>
      <c r="D2120" t="s">
        <v>1523</v>
      </c>
      <c r="E2120">
        <v>319.92077999999998</v>
      </c>
      <c r="F2120">
        <v>435.8</v>
      </c>
      <c r="G2120">
        <v>-63.197836735453997</v>
      </c>
      <c r="H2120">
        <v>6.3756584329413402</v>
      </c>
      <c r="I2120">
        <v>-30.0478103887082</v>
      </c>
      <c r="J2120">
        <v>5.2755773146654503</v>
      </c>
      <c r="K2120">
        <v>432.30774049254097</v>
      </c>
      <c r="L2120">
        <v>484.25680578863802</v>
      </c>
      <c r="M2120">
        <v>59.159745943268398</v>
      </c>
      <c r="N2120">
        <v>0.77300822228522803</v>
      </c>
      <c r="O2120">
        <v>67.508031206975602</v>
      </c>
      <c r="P2120">
        <v>25.953757225433499</v>
      </c>
      <c r="Q2120">
        <v>7.4537600159369999E-2</v>
      </c>
    </row>
    <row r="2121" spans="1:17" x14ac:dyDescent="0.3">
      <c r="A2121" t="s">
        <v>4430</v>
      </c>
      <c r="B2121" t="s">
        <v>4431</v>
      </c>
      <c r="C2121" t="s">
        <v>10309</v>
      </c>
      <c r="D2121" t="s">
        <v>1674</v>
      </c>
      <c r="E2121">
        <v>319.171027199999</v>
      </c>
      <c r="F2121">
        <v>61.1</v>
      </c>
      <c r="G2121">
        <v>-7.8625545367237599</v>
      </c>
      <c r="H2121">
        <v>-0.51024153415309903</v>
      </c>
      <c r="I2121">
        <v>2.42178128088341</v>
      </c>
      <c r="J2121">
        <v>-0.68664852608010496</v>
      </c>
      <c r="K2121">
        <v>60.5437662572241</v>
      </c>
      <c r="L2121">
        <v>57.757033991707502</v>
      </c>
      <c r="M2121">
        <v>55.8285238094657</v>
      </c>
      <c r="N2121">
        <v>1.2754789965017701</v>
      </c>
      <c r="O2121">
        <v>6.2193126022913301</v>
      </c>
      <c r="P2121">
        <v>28.604504314881002</v>
      </c>
      <c r="Q2121">
        <v>-2.0749357399728999E-2</v>
      </c>
    </row>
    <row r="2122" spans="1:17" x14ac:dyDescent="0.3">
      <c r="A2122" t="s">
        <v>4432</v>
      </c>
      <c r="B2122" t="s">
        <v>4433</v>
      </c>
      <c r="C2122" t="s">
        <v>10309</v>
      </c>
      <c r="D2122" t="s">
        <v>46</v>
      </c>
      <c r="E2122">
        <v>319.13392363000003</v>
      </c>
      <c r="F2122">
        <v>57.65</v>
      </c>
      <c r="G2122">
        <v>56.449532113884501</v>
      </c>
      <c r="H2122">
        <v>-20.450918143635199</v>
      </c>
      <c r="I2122">
        <v>-17.689261410804399</v>
      </c>
      <c r="J2122">
        <v>-4.6921892209107101</v>
      </c>
      <c r="K2122">
        <v>67.441064607942096</v>
      </c>
      <c r="L2122">
        <v>56.221366300253898</v>
      </c>
      <c r="M2122">
        <v>11.0066217190942</v>
      </c>
      <c r="N2122">
        <v>0.60990731675316001</v>
      </c>
      <c r="O2122">
        <v>53.512575888985197</v>
      </c>
      <c r="P2122">
        <v>92.1666666666666</v>
      </c>
    </row>
    <row r="2123" spans="1:17" x14ac:dyDescent="0.3">
      <c r="A2123" t="s">
        <v>4434</v>
      </c>
      <c r="B2123" t="s">
        <v>4435</v>
      </c>
      <c r="C2123" t="s">
        <v>10309</v>
      </c>
      <c r="D2123" t="s">
        <v>127</v>
      </c>
      <c r="E2123">
        <v>318.34439781999998</v>
      </c>
      <c r="F2123">
        <v>286.7</v>
      </c>
      <c r="G2123">
        <v>-1.7418051933287999</v>
      </c>
      <c r="H2123">
        <v>18.005253788900198</v>
      </c>
      <c r="I2123">
        <v>-7.4782511564349896</v>
      </c>
      <c r="J2123">
        <v>5.0655643940052997</v>
      </c>
      <c r="K2123">
        <v>238.42401640501899</v>
      </c>
      <c r="L2123">
        <v>241.61980125660199</v>
      </c>
      <c r="M2123">
        <v>81.878800322433307</v>
      </c>
      <c r="N2123">
        <v>2.8634660937399299</v>
      </c>
      <c r="O2123">
        <v>16.027206138821001</v>
      </c>
      <c r="P2123">
        <v>49.830154167755403</v>
      </c>
      <c r="Q2123">
        <v>1.5392885840964999E-2</v>
      </c>
    </row>
    <row r="2124" spans="1:17" x14ac:dyDescent="0.3">
      <c r="A2124" t="s">
        <v>4436</v>
      </c>
      <c r="B2124" t="s">
        <v>4437</v>
      </c>
      <c r="C2124" t="s">
        <v>10309</v>
      </c>
      <c r="D2124" t="s">
        <v>253</v>
      </c>
      <c r="E2124">
        <v>318.18900000000002</v>
      </c>
      <c r="F2124">
        <v>311.95</v>
      </c>
      <c r="G2124">
        <v>103.764285381343</v>
      </c>
      <c r="H2124">
        <v>65.125658432941293</v>
      </c>
      <c r="I2124">
        <v>93.668974615551804</v>
      </c>
      <c r="J2124">
        <v>13.3676550382004</v>
      </c>
      <c r="K2124">
        <v>228.88865796550999</v>
      </c>
      <c r="L2124">
        <v>188.192223322887</v>
      </c>
      <c r="M2124">
        <v>75.147418080157607</v>
      </c>
      <c r="N2124">
        <v>2.58667888529865</v>
      </c>
      <c r="O2124">
        <v>9.6329539990383104</v>
      </c>
      <c r="P2124">
        <v>155.59197050389099</v>
      </c>
      <c r="Q2124">
        <v>0.184907418663597</v>
      </c>
    </row>
    <row r="2125" spans="1:17" x14ac:dyDescent="0.3">
      <c r="A2125" t="s">
        <v>4438</v>
      </c>
      <c r="B2125" t="s">
        <v>4439</v>
      </c>
      <c r="C2125" t="s">
        <v>10309</v>
      </c>
      <c r="D2125" t="s">
        <v>4440</v>
      </c>
      <c r="E2125">
        <v>317.36917799999998</v>
      </c>
      <c r="F2125">
        <v>132.30000000000001</v>
      </c>
      <c r="G2125">
        <v>-46.975812054249701</v>
      </c>
      <c r="H2125">
        <v>-4.2688259795286703</v>
      </c>
      <c r="I2125">
        <v>-38.647885379334397</v>
      </c>
      <c r="J2125">
        <v>0.62415105633889101</v>
      </c>
      <c r="K2125">
        <v>138.81060716182799</v>
      </c>
      <c r="L2125">
        <v>152.96116686007699</v>
      </c>
      <c r="M2125">
        <v>48.501872476727399</v>
      </c>
      <c r="N2125">
        <v>0.85877516601665405</v>
      </c>
      <c r="O2125">
        <v>67.044595616024097</v>
      </c>
      <c r="P2125">
        <v>5.6287425149700701</v>
      </c>
    </row>
    <row r="2126" spans="1:17" x14ac:dyDescent="0.3">
      <c r="A2126" t="s">
        <v>4441</v>
      </c>
      <c r="B2126" t="s">
        <v>4442</v>
      </c>
      <c r="C2126" t="s">
        <v>10309</v>
      </c>
      <c r="D2126" t="s">
        <v>297</v>
      </c>
      <c r="E2126">
        <v>317.19243</v>
      </c>
      <c r="F2126">
        <v>177.2</v>
      </c>
      <c r="G2126">
        <v>0.379741180438529</v>
      </c>
      <c r="H2126">
        <v>-7.9615609107546801</v>
      </c>
      <c r="I2126">
        <v>-29.235196071458098</v>
      </c>
      <c r="J2126">
        <v>-2.3378216115161301</v>
      </c>
      <c r="K2126">
        <v>183.631289400105</v>
      </c>
      <c r="L2126">
        <v>183.11996547688199</v>
      </c>
      <c r="M2126">
        <v>39.610270234158897</v>
      </c>
      <c r="N2126">
        <v>0.7269212179797</v>
      </c>
      <c r="O2126">
        <v>40.519187358916398</v>
      </c>
      <c r="P2126">
        <v>43.4817813765182</v>
      </c>
    </row>
    <row r="2127" spans="1:17" x14ac:dyDescent="0.3">
      <c r="A2127" t="s">
        <v>4443</v>
      </c>
      <c r="B2127" t="s">
        <v>4444</v>
      </c>
      <c r="C2127" t="s">
        <v>10309</v>
      </c>
      <c r="D2127" t="s">
        <v>523</v>
      </c>
      <c r="E2127">
        <v>317.13672759999997</v>
      </c>
      <c r="F2127">
        <v>13.58</v>
      </c>
      <c r="G2127">
        <v>43.838646641482399</v>
      </c>
      <c r="H2127">
        <v>-5.7005422327742901</v>
      </c>
      <c r="I2127">
        <v>9.2299237936634597</v>
      </c>
      <c r="J2127">
        <v>-1.63189011611095</v>
      </c>
      <c r="K2127">
        <v>13.6399643210422</v>
      </c>
      <c r="L2127">
        <v>11.460720749269701</v>
      </c>
      <c r="M2127">
        <v>46.454083448130604</v>
      </c>
      <c r="N2127">
        <v>0.18849642787759699</v>
      </c>
      <c r="O2127">
        <v>22.974963181148699</v>
      </c>
      <c r="P2127">
        <v>110.54263565891399</v>
      </c>
    </row>
    <row r="2128" spans="1:17" x14ac:dyDescent="0.3">
      <c r="A2128" t="s">
        <v>4445</v>
      </c>
      <c r="B2128" t="s">
        <v>4446</v>
      </c>
      <c r="C2128" t="s">
        <v>10309</v>
      </c>
      <c r="D2128" t="s">
        <v>628</v>
      </c>
      <c r="E2128">
        <v>316.86922249999998</v>
      </c>
      <c r="F2128">
        <v>255.55</v>
      </c>
      <c r="G2128">
        <v>179.56392422488099</v>
      </c>
      <c r="H2128">
        <v>-17.212529269324001</v>
      </c>
      <c r="I2128">
        <v>3.28684973074584</v>
      </c>
      <c r="J2128">
        <v>-7.9470232845475897</v>
      </c>
      <c r="K2128">
        <v>282.97360027975998</v>
      </c>
      <c r="L2128">
        <v>225.206693890227</v>
      </c>
      <c r="M2128">
        <v>24.939460207490601</v>
      </c>
      <c r="N2128">
        <v>0.36896653834764498</v>
      </c>
      <c r="O2128">
        <v>33.0463705732733</v>
      </c>
      <c r="P2128">
        <v>240.73333333333301</v>
      </c>
    </row>
    <row r="2129" spans="1:17" x14ac:dyDescent="0.3">
      <c r="A2129" t="s">
        <v>4447</v>
      </c>
      <c r="B2129" t="s">
        <v>4448</v>
      </c>
      <c r="C2129" t="s">
        <v>10309</v>
      </c>
      <c r="D2129" t="s">
        <v>523</v>
      </c>
      <c r="E2129">
        <v>316.69511162999999</v>
      </c>
      <c r="F2129">
        <v>202.35</v>
      </c>
      <c r="G2129">
        <v>22.1185854509087</v>
      </c>
      <c r="H2129">
        <v>30.195550906059601</v>
      </c>
      <c r="I2129">
        <v>38.879893613751698</v>
      </c>
      <c r="J2129">
        <v>8.1608387936736602</v>
      </c>
      <c r="K2129">
        <v>175.81919002573301</v>
      </c>
      <c r="M2129">
        <v>65.926882566919502</v>
      </c>
      <c r="N2129">
        <v>1.06952636282395</v>
      </c>
      <c r="O2129">
        <v>2.19915987150975</v>
      </c>
      <c r="P2129">
        <v>77.189141856392197</v>
      </c>
    </row>
    <row r="2130" spans="1:17" x14ac:dyDescent="0.3">
      <c r="A2130" t="s">
        <v>4449</v>
      </c>
      <c r="B2130" t="s">
        <v>4450</v>
      </c>
      <c r="C2130" t="s">
        <v>10309</v>
      </c>
      <c r="D2130" t="s">
        <v>628</v>
      </c>
      <c r="E2130">
        <v>315.483462919999</v>
      </c>
      <c r="F2130">
        <v>11.56</v>
      </c>
      <c r="G2130">
        <v>46.132651398437801</v>
      </c>
      <c r="H2130">
        <v>29.245155288287201</v>
      </c>
      <c r="I2130">
        <v>55.701789889359098</v>
      </c>
      <c r="J2130">
        <v>14.708220201967499</v>
      </c>
      <c r="K2130">
        <v>9.6539565040039097</v>
      </c>
      <c r="L2130">
        <v>8.1765672125615207</v>
      </c>
      <c r="M2130">
        <v>79.810482123537199</v>
      </c>
      <c r="N2130">
        <v>1.43630818664834</v>
      </c>
      <c r="O2130">
        <v>6.40138408304498</v>
      </c>
      <c r="P2130">
        <v>136.40081799590999</v>
      </c>
      <c r="Q2130">
        <v>0.138260935326701</v>
      </c>
    </row>
    <row r="2131" spans="1:17" x14ac:dyDescent="0.3">
      <c r="A2131" t="s">
        <v>4451</v>
      </c>
      <c r="B2131" t="s">
        <v>4452</v>
      </c>
      <c r="C2131" t="s">
        <v>10309</v>
      </c>
      <c r="D2131" t="s">
        <v>21</v>
      </c>
      <c r="E2131">
        <v>312.85245276000001</v>
      </c>
      <c r="F2131">
        <v>239.6</v>
      </c>
      <c r="G2131">
        <v>73.7497518615247</v>
      </c>
      <c r="H2131">
        <v>93.627739907814899</v>
      </c>
      <c r="I2131">
        <v>90.511060024367694</v>
      </c>
      <c r="J2131">
        <v>63.255612731918198</v>
      </c>
      <c r="M2131">
        <v>95.521691047742493</v>
      </c>
      <c r="O2131">
        <v>0</v>
      </c>
      <c r="P2131">
        <v>134.786869181773</v>
      </c>
    </row>
    <row r="2132" spans="1:17" x14ac:dyDescent="0.3">
      <c r="A2132" t="s">
        <v>4453</v>
      </c>
      <c r="B2132" t="s">
        <v>4454</v>
      </c>
      <c r="C2132" t="s">
        <v>10309</v>
      </c>
      <c r="D2132" t="s">
        <v>51</v>
      </c>
      <c r="E2132">
        <v>311.93105324999999</v>
      </c>
      <c r="F2132">
        <v>333.65</v>
      </c>
      <c r="G2132">
        <v>-44.2492496277331</v>
      </c>
      <c r="H2132">
        <v>-5.6144891112248203</v>
      </c>
      <c r="I2132">
        <v>-12.5906073087409</v>
      </c>
      <c r="J2132">
        <v>4.7593326389823201</v>
      </c>
      <c r="K2132">
        <v>316.31423552520801</v>
      </c>
      <c r="L2132">
        <v>334.21243088066399</v>
      </c>
      <c r="M2132">
        <v>74.6919345462575</v>
      </c>
      <c r="N2132">
        <v>0.85464091129549002</v>
      </c>
      <c r="O2132">
        <v>26.1801288775663</v>
      </c>
      <c r="P2132">
        <v>30.843137254901901</v>
      </c>
      <c r="Q2132">
        <v>8.0265249216559004E-2</v>
      </c>
    </row>
    <row r="2133" spans="1:17" x14ac:dyDescent="0.3">
      <c r="A2133" t="s">
        <v>4455</v>
      </c>
      <c r="B2133" t="s">
        <v>4456</v>
      </c>
      <c r="C2133" t="s">
        <v>10309</v>
      </c>
      <c r="D2133" t="s">
        <v>683</v>
      </c>
      <c r="E2133">
        <v>311.13702014500001</v>
      </c>
      <c r="F2133">
        <v>46.85</v>
      </c>
      <c r="G2133">
        <v>-5.1186659987395497</v>
      </c>
      <c r="H2133">
        <v>-11.157956326283101</v>
      </c>
      <c r="I2133">
        <v>-36.7544026021408</v>
      </c>
      <c r="J2133">
        <v>-9.0486348144606801</v>
      </c>
      <c r="K2133">
        <v>51.174713634589502</v>
      </c>
      <c r="L2133">
        <v>50.721430265847602</v>
      </c>
      <c r="M2133">
        <v>21.076190430034401</v>
      </c>
      <c r="N2133">
        <v>0.691003115001805</v>
      </c>
      <c r="O2133">
        <v>66.083911983263405</v>
      </c>
      <c r="P2133">
        <v>36.287907591567702</v>
      </c>
      <c r="Q2133">
        <v>0.14473878017924599</v>
      </c>
    </row>
    <row r="2134" spans="1:17" x14ac:dyDescent="0.3">
      <c r="A2134" t="s">
        <v>4457</v>
      </c>
      <c r="B2134" t="s">
        <v>4458</v>
      </c>
      <c r="C2134" t="s">
        <v>10309</v>
      </c>
      <c r="D2134" t="s">
        <v>51</v>
      </c>
      <c r="E2134">
        <v>310.90544075000003</v>
      </c>
      <c r="F2134">
        <v>310.89999999999998</v>
      </c>
      <c r="G2134">
        <v>-32.768540909537599</v>
      </c>
      <c r="H2134">
        <v>14.199853588305899</v>
      </c>
      <c r="I2134">
        <v>-23.032721486490299</v>
      </c>
      <c r="J2134">
        <v>14.2743377176243</v>
      </c>
      <c r="K2134">
        <v>274.77021185739602</v>
      </c>
      <c r="L2134">
        <v>313.02997170284698</v>
      </c>
      <c r="M2134">
        <v>84.877905062060506</v>
      </c>
      <c r="N2134">
        <v>2.4023701414041598</v>
      </c>
      <c r="O2134">
        <v>50.788034737857799</v>
      </c>
      <c r="P2134">
        <v>29.5416666666666</v>
      </c>
      <c r="Q2134">
        <v>-0.14591605029408899</v>
      </c>
    </row>
    <row r="2135" spans="1:17" x14ac:dyDescent="0.3">
      <c r="A2135" t="s">
        <v>4459</v>
      </c>
      <c r="B2135" t="s">
        <v>4460</v>
      </c>
      <c r="C2135" t="s">
        <v>10309</v>
      </c>
      <c r="D2135" t="s">
        <v>628</v>
      </c>
      <c r="E2135">
        <v>310.23</v>
      </c>
      <c r="F2135">
        <v>9</v>
      </c>
      <c r="G2135">
        <v>2120.18135763892</v>
      </c>
      <c r="H2135">
        <v>43.1434577856921</v>
      </c>
      <c r="I2135">
        <v>278.24701362785402</v>
      </c>
      <c r="J2135">
        <v>6.2371750132982298</v>
      </c>
      <c r="K2135">
        <v>6.2939631020508902</v>
      </c>
      <c r="L2135">
        <v>3.6599018998669299</v>
      </c>
      <c r="M2135">
        <v>99.965881644124593</v>
      </c>
      <c r="N2135">
        <v>0.94955447253712</v>
      </c>
      <c r="O2135">
        <v>0.66666666666668195</v>
      </c>
      <c r="P2135">
        <v>2150</v>
      </c>
      <c r="Q2135">
        <v>0.19228045249186601</v>
      </c>
    </row>
    <row r="2136" spans="1:17" x14ac:dyDescent="0.3">
      <c r="A2136" t="s">
        <v>4461</v>
      </c>
      <c r="B2136" t="s">
        <v>4462</v>
      </c>
      <c r="C2136" t="s">
        <v>10309</v>
      </c>
      <c r="D2136" t="s">
        <v>965</v>
      </c>
      <c r="E2136">
        <v>308.30325813000002</v>
      </c>
      <c r="F2136">
        <v>4956.1499999999996</v>
      </c>
      <c r="G2136">
        <v>17.6375475767429</v>
      </c>
      <c r="H2136">
        <v>22.3208965281794</v>
      </c>
      <c r="I2136">
        <v>13.713010214807699</v>
      </c>
      <c r="J2136">
        <v>6.1022655344533501</v>
      </c>
      <c r="K2136">
        <v>4461.2833004171698</v>
      </c>
      <c r="L2136">
        <v>3987.2266532663998</v>
      </c>
      <c r="M2136">
        <v>64.334279448352603</v>
      </c>
      <c r="N2136">
        <v>0.94521043119029102</v>
      </c>
      <c r="O2136">
        <v>8.7537705678803093</v>
      </c>
      <c r="P2136">
        <v>57.3380952380952</v>
      </c>
      <c r="Q2136">
        <v>1.8186163927659999E-2</v>
      </c>
    </row>
    <row r="2137" spans="1:17" x14ac:dyDescent="0.3">
      <c r="A2137" t="s">
        <v>4463</v>
      </c>
      <c r="B2137" t="s">
        <v>4464</v>
      </c>
      <c r="C2137" t="s">
        <v>10309</v>
      </c>
      <c r="D2137" t="s">
        <v>54</v>
      </c>
      <c r="E2137">
        <v>307.29216209999998</v>
      </c>
      <c r="F2137">
        <v>46.2</v>
      </c>
      <c r="G2137">
        <v>35.181357638924901</v>
      </c>
      <c r="H2137">
        <v>-7.3611402469266398</v>
      </c>
      <c r="I2137">
        <v>-17.779957419514801</v>
      </c>
      <c r="J2137">
        <v>-10.514115039503601</v>
      </c>
      <c r="K2137">
        <v>48.974346096289203</v>
      </c>
      <c r="L2137">
        <v>43.0633780160396</v>
      </c>
      <c r="M2137">
        <v>38.746727788585197</v>
      </c>
      <c r="N2137">
        <v>0.54626788522515801</v>
      </c>
      <c r="O2137">
        <v>42.077922077921997</v>
      </c>
      <c r="P2137">
        <v>71.1111111111111</v>
      </c>
      <c r="Q2137">
        <v>0.13714531545865299</v>
      </c>
    </row>
    <row r="2138" spans="1:17" x14ac:dyDescent="0.3">
      <c r="A2138" t="s">
        <v>4465</v>
      </c>
      <c r="B2138" t="s">
        <v>4466</v>
      </c>
      <c r="C2138" t="s">
        <v>10309</v>
      </c>
      <c r="D2138" t="s">
        <v>402</v>
      </c>
      <c r="E2138">
        <v>307.27263168000002</v>
      </c>
      <c r="F2138">
        <v>134.4</v>
      </c>
      <c r="G2138">
        <v>17.307794420534101</v>
      </c>
      <c r="H2138">
        <v>5.1000174073003199</v>
      </c>
      <c r="I2138">
        <v>34.069102583377102</v>
      </c>
      <c r="J2138">
        <v>5.01121220490898</v>
      </c>
      <c r="K2138">
        <v>126.151059121617</v>
      </c>
      <c r="M2138">
        <v>56.898889706695002</v>
      </c>
      <c r="N2138">
        <v>0.70016876799364602</v>
      </c>
      <c r="O2138">
        <v>30.133928571428498</v>
      </c>
      <c r="P2138">
        <v>95.775673707210402</v>
      </c>
    </row>
    <row r="2139" spans="1:17" x14ac:dyDescent="0.3">
      <c r="A2139" t="s">
        <v>4467</v>
      </c>
      <c r="B2139" t="s">
        <v>4468</v>
      </c>
      <c r="C2139" t="s">
        <v>10309</v>
      </c>
      <c r="D2139" t="s">
        <v>1185</v>
      </c>
      <c r="E2139">
        <v>305.97000000000003</v>
      </c>
      <c r="F2139">
        <v>13.02</v>
      </c>
      <c r="G2139">
        <v>-15.1049859734098</v>
      </c>
      <c r="H2139">
        <v>-7.9070989464682997</v>
      </c>
      <c r="I2139">
        <v>-25.380566521464399</v>
      </c>
      <c r="J2139">
        <v>4.3082689234632898</v>
      </c>
      <c r="K2139">
        <v>12.5168986768967</v>
      </c>
      <c r="L2139">
        <v>12.1020459993135</v>
      </c>
      <c r="M2139">
        <v>64.757333502594804</v>
      </c>
      <c r="N2139">
        <v>0.66743231199479003</v>
      </c>
      <c r="O2139">
        <v>35.560675883256501</v>
      </c>
      <c r="P2139">
        <v>54.082840236686302</v>
      </c>
      <c r="Q2139">
        <v>6.2794496553463003E-2</v>
      </c>
    </row>
    <row r="2140" spans="1:17" x14ac:dyDescent="0.3">
      <c r="A2140" t="s">
        <v>4469</v>
      </c>
      <c r="B2140" t="s">
        <v>4470</v>
      </c>
      <c r="C2140" t="s">
        <v>10309</v>
      </c>
      <c r="D2140" t="s">
        <v>1748</v>
      </c>
      <c r="E2140">
        <v>305.84257600000001</v>
      </c>
      <c r="F2140">
        <v>482.95</v>
      </c>
      <c r="G2140">
        <v>40.534091324991898</v>
      </c>
      <c r="H2140">
        <v>-4.1048088817528399</v>
      </c>
      <c r="I2140">
        <v>-12.808242345611401</v>
      </c>
      <c r="J2140">
        <v>2.3214056503029199</v>
      </c>
      <c r="K2140">
        <v>472.04004956666603</v>
      </c>
      <c r="L2140">
        <v>439.34234744360703</v>
      </c>
      <c r="M2140">
        <v>56.6499128598307</v>
      </c>
      <c r="N2140">
        <v>0.652855895196506</v>
      </c>
      <c r="O2140">
        <v>37.902474376229399</v>
      </c>
      <c r="P2140">
        <v>88.726064869089399</v>
      </c>
    </row>
    <row r="2141" spans="1:17" x14ac:dyDescent="0.3">
      <c r="A2141" t="s">
        <v>4471</v>
      </c>
      <c r="B2141" t="s">
        <v>4472</v>
      </c>
      <c r="C2141" t="s">
        <v>10309</v>
      </c>
      <c r="D2141" t="s">
        <v>995</v>
      </c>
      <c r="E2141">
        <v>305.70584000000002</v>
      </c>
      <c r="F2141">
        <v>16.28</v>
      </c>
      <c r="G2141">
        <v>-39.3741979166306</v>
      </c>
      <c r="H2141">
        <v>-1.7417381607326301</v>
      </c>
      <c r="I2141">
        <v>-23.3603645012623</v>
      </c>
      <c r="J2141">
        <v>-1.03923200023301</v>
      </c>
      <c r="K2141">
        <v>16.416214003337402</v>
      </c>
      <c r="L2141">
        <v>16.6634920003718</v>
      </c>
      <c r="M2141">
        <v>49.732910905438303</v>
      </c>
      <c r="N2141">
        <v>0.61396903727310403</v>
      </c>
      <c r="O2141">
        <v>23.157248157248102</v>
      </c>
      <c r="P2141">
        <v>15.460992907801399</v>
      </c>
      <c r="Q2141">
        <v>-7.8077724301596999E-2</v>
      </c>
    </row>
    <row r="2142" spans="1:17" x14ac:dyDescent="0.3">
      <c r="A2142" t="s">
        <v>4473</v>
      </c>
      <c r="B2142" t="s">
        <v>4474</v>
      </c>
      <c r="C2142" t="s">
        <v>10309</v>
      </c>
      <c r="D2142" t="s">
        <v>139</v>
      </c>
      <c r="E2142">
        <v>304.86516318000002</v>
      </c>
      <c r="F2142">
        <v>27.24</v>
      </c>
      <c r="G2142">
        <v>-9.6598421846304294</v>
      </c>
      <c r="H2142">
        <v>7.0830227740265999</v>
      </c>
      <c r="I2142">
        <v>-3.8789774848052199</v>
      </c>
      <c r="J2142">
        <v>0.989352569316583</v>
      </c>
      <c r="K2142">
        <v>25.481726879114699</v>
      </c>
      <c r="L2142">
        <v>23.860615091912798</v>
      </c>
      <c r="M2142">
        <v>65.362548160388201</v>
      </c>
      <c r="N2142">
        <v>0.58081469369358896</v>
      </c>
      <c r="O2142">
        <v>36.343612334801698</v>
      </c>
      <c r="P2142">
        <v>43.368421052631497</v>
      </c>
      <c r="Q2142">
        <v>5.9232938170815E-2</v>
      </c>
    </row>
    <row r="2143" spans="1:17" x14ac:dyDescent="0.3">
      <c r="A2143" t="s">
        <v>4475</v>
      </c>
      <c r="B2143" t="s">
        <v>4476</v>
      </c>
      <c r="C2143" t="s">
        <v>10309</v>
      </c>
      <c r="D2143" t="s">
        <v>523</v>
      </c>
      <c r="E2143">
        <v>302.39999999999998</v>
      </c>
      <c r="F2143">
        <v>2.88</v>
      </c>
      <c r="G2143">
        <v>31.944279141165701</v>
      </c>
      <c r="H2143">
        <v>-7.4600864759546797</v>
      </c>
      <c r="I2143">
        <v>-8.0533325213388895</v>
      </c>
      <c r="J2143">
        <v>-2.7880091048303898E-2</v>
      </c>
      <c r="K2143">
        <v>2.7839393232164902</v>
      </c>
      <c r="L2143">
        <v>2.5552329247323602</v>
      </c>
      <c r="M2143">
        <v>50.3649406812414</v>
      </c>
      <c r="N2143">
        <v>1.1793918175228699</v>
      </c>
      <c r="O2143">
        <v>30.3208478513356</v>
      </c>
      <c r="P2143">
        <v>61.7629215022408</v>
      </c>
      <c r="Q2143">
        <v>1.9848324149053999E-2</v>
      </c>
    </row>
    <row r="2144" spans="1:17" x14ac:dyDescent="0.3">
      <c r="A2144" t="s">
        <v>4477</v>
      </c>
      <c r="B2144" t="s">
        <v>4478</v>
      </c>
      <c r="C2144" t="s">
        <v>10309</v>
      </c>
      <c r="D2144" t="s">
        <v>193</v>
      </c>
      <c r="E2144">
        <v>302.19796338899999</v>
      </c>
      <c r="F2144">
        <v>214.53</v>
      </c>
      <c r="G2144">
        <v>-34.935847137722497</v>
      </c>
      <c r="H2144">
        <v>-0.69844980814107505</v>
      </c>
      <c r="I2144">
        <v>-11.887798711318601</v>
      </c>
      <c r="J2144">
        <v>8.0556265478894602</v>
      </c>
      <c r="K2144">
        <v>207.397870186212</v>
      </c>
      <c r="L2144">
        <v>211.15215054119699</v>
      </c>
      <c r="M2144">
        <v>63.843097244232197</v>
      </c>
      <c r="N2144">
        <v>1.0360351989904</v>
      </c>
      <c r="O2144">
        <v>37.043770102083599</v>
      </c>
      <c r="P2144">
        <v>24.726744186046499</v>
      </c>
      <c r="Q2144">
        <v>-2.4186806928258999E-2</v>
      </c>
    </row>
    <row r="2145" spans="1:17" x14ac:dyDescent="0.3">
      <c r="A2145" t="s">
        <v>4479</v>
      </c>
      <c r="B2145" t="s">
        <v>4480</v>
      </c>
      <c r="C2145" t="s">
        <v>10309</v>
      </c>
      <c r="D2145" t="s">
        <v>133</v>
      </c>
      <c r="E2145">
        <v>301.3564068</v>
      </c>
      <c r="F2145">
        <v>38.46</v>
      </c>
      <c r="G2145">
        <v>758.40306664585296</v>
      </c>
      <c r="H2145">
        <v>-20.3104554366382</v>
      </c>
      <c r="I2145">
        <v>2.3688362699551901</v>
      </c>
      <c r="J2145">
        <v>-2.2983633771697201</v>
      </c>
      <c r="K2145">
        <v>41.645832345445001</v>
      </c>
      <c r="L2145">
        <v>29.660170031755499</v>
      </c>
      <c r="M2145">
        <v>28.6301260348685</v>
      </c>
      <c r="N2145">
        <v>2.84399313670029</v>
      </c>
      <c r="O2145">
        <v>40.405616224648902</v>
      </c>
      <c r="P2145">
        <v>909.44881889763701</v>
      </c>
      <c r="Q2145">
        <v>0.30122639833179998</v>
      </c>
    </row>
    <row r="2146" spans="1:17" x14ac:dyDescent="0.3">
      <c r="A2146" t="s">
        <v>4481</v>
      </c>
      <c r="B2146" t="s">
        <v>4482</v>
      </c>
      <c r="C2146" t="s">
        <v>10309</v>
      </c>
      <c r="D2146" t="s">
        <v>2456</v>
      </c>
      <c r="E2146">
        <v>301.29473949999999</v>
      </c>
      <c r="F2146">
        <v>671.05</v>
      </c>
      <c r="G2146">
        <v>42.991429966811303</v>
      </c>
      <c r="H2146">
        <v>40.705827209312602</v>
      </c>
      <c r="I2146">
        <v>10.7183736317042</v>
      </c>
      <c r="J2146">
        <v>9.1761845316904598</v>
      </c>
      <c r="K2146">
        <v>552.46824913323201</v>
      </c>
      <c r="L2146">
        <v>487.59454070854503</v>
      </c>
      <c r="M2146">
        <v>63.016051988716399</v>
      </c>
      <c r="N2146">
        <v>1.35888887484676</v>
      </c>
      <c r="O2146">
        <v>24.282840324864001</v>
      </c>
      <c r="P2146">
        <v>91.182336182336101</v>
      </c>
      <c r="Q2146">
        <v>0.18089811403091199</v>
      </c>
    </row>
    <row r="2147" spans="1:17" x14ac:dyDescent="0.3">
      <c r="A2147" t="s">
        <v>4483</v>
      </c>
      <c r="B2147" t="s">
        <v>4484</v>
      </c>
      <c r="C2147" t="s">
        <v>10309</v>
      </c>
      <c r="D2147" t="s">
        <v>253</v>
      </c>
      <c r="E2147">
        <v>300.68324999999999</v>
      </c>
      <c r="F2147">
        <v>786.1</v>
      </c>
      <c r="G2147">
        <v>5.1573191773864799</v>
      </c>
      <c r="H2147">
        <v>3.6011486290197601</v>
      </c>
      <c r="I2147">
        <v>21.6988156260586</v>
      </c>
      <c r="J2147">
        <v>1.9165643533961401</v>
      </c>
      <c r="K2147">
        <v>660.94083017868797</v>
      </c>
      <c r="L2147">
        <v>618.99706486080197</v>
      </c>
      <c r="M2147">
        <v>89.960998101317003</v>
      </c>
      <c r="N2147">
        <v>1.81279401528305</v>
      </c>
      <c r="O2147">
        <v>1.0558453123012199</v>
      </c>
      <c r="P2147">
        <v>44.238532110091697</v>
      </c>
      <c r="Q2147">
        <v>7.8290458242227995E-2</v>
      </c>
    </row>
    <row r="2148" spans="1:17" x14ac:dyDescent="0.3">
      <c r="A2148" t="s">
        <v>4485</v>
      </c>
      <c r="B2148" t="s">
        <v>4486</v>
      </c>
      <c r="C2148" t="s">
        <v>10309</v>
      </c>
      <c r="D2148" t="s">
        <v>1885</v>
      </c>
      <c r="E2148">
        <v>300.162411719999</v>
      </c>
      <c r="F2148">
        <v>471.6</v>
      </c>
      <c r="G2148">
        <v>32.410459806107603</v>
      </c>
      <c r="H2148">
        <v>-2.4736323472005002</v>
      </c>
      <c r="I2148">
        <v>-0.18035956922297999</v>
      </c>
      <c r="J2148">
        <v>3.6286928481489999</v>
      </c>
      <c r="K2148">
        <v>437.12301526055802</v>
      </c>
      <c r="L2148">
        <v>374.865167893354</v>
      </c>
      <c r="M2148">
        <v>65.500583238907197</v>
      </c>
      <c r="N2148">
        <v>0.16732461964540399</v>
      </c>
      <c r="O2148">
        <v>10.6446140797285</v>
      </c>
      <c r="P2148">
        <v>76.167351512887507</v>
      </c>
      <c r="Q2148">
        <v>2.7651372386903999E-2</v>
      </c>
    </row>
    <row r="2149" spans="1:17" x14ac:dyDescent="0.3">
      <c r="A2149" t="s">
        <v>4487</v>
      </c>
      <c r="B2149" t="s">
        <v>4488</v>
      </c>
      <c r="C2149" t="s">
        <v>10309</v>
      </c>
      <c r="D2149" t="s">
        <v>523</v>
      </c>
      <c r="E2149">
        <v>300.04040304</v>
      </c>
      <c r="F2149">
        <v>333.9</v>
      </c>
      <c r="G2149">
        <v>122.181357638924</v>
      </c>
      <c r="H2149">
        <v>-6.5576404888297004</v>
      </c>
      <c r="I2149">
        <v>-43.4368171006507</v>
      </c>
      <c r="J2149">
        <v>-4.0679803416748603</v>
      </c>
      <c r="K2149">
        <v>350.812999378634</v>
      </c>
      <c r="L2149">
        <v>329.96697614634002</v>
      </c>
      <c r="M2149">
        <v>39.775046026532898</v>
      </c>
      <c r="N2149">
        <v>0.81207593715340098</v>
      </c>
      <c r="O2149">
        <v>57.9215333932314</v>
      </c>
      <c r="P2149">
        <v>178.24999999999901</v>
      </c>
      <c r="Q2149">
        <v>0.26017682870613201</v>
      </c>
    </row>
    <row r="2150" spans="1:17" x14ac:dyDescent="0.3">
      <c r="A2150" t="s">
        <v>4489</v>
      </c>
      <c r="B2150" t="s">
        <v>4490</v>
      </c>
      <c r="C2150" t="s">
        <v>10309</v>
      </c>
      <c r="E2150">
        <v>298.81101840000002</v>
      </c>
      <c r="F2150">
        <v>980.8</v>
      </c>
      <c r="G2150">
        <v>942.67999077178399</v>
      </c>
      <c r="H2150">
        <v>-23.823852520870201</v>
      </c>
      <c r="I2150">
        <v>148.07152629165</v>
      </c>
      <c r="J2150">
        <v>-16.798414898247799</v>
      </c>
      <c r="K2150">
        <v>1057.5688816151101</v>
      </c>
      <c r="M2150">
        <v>44.053623240798103</v>
      </c>
      <c r="N2150">
        <v>0.99508272769444805</v>
      </c>
      <c r="O2150">
        <v>41.506933115823799</v>
      </c>
      <c r="P2150">
        <v>1026.06199770378</v>
      </c>
    </row>
    <row r="2151" spans="1:17" x14ac:dyDescent="0.3">
      <c r="A2151" t="s">
        <v>4491</v>
      </c>
      <c r="B2151" t="s">
        <v>4492</v>
      </c>
      <c r="C2151" t="s">
        <v>10309</v>
      </c>
      <c r="D2151" t="s">
        <v>193</v>
      </c>
      <c r="E2151">
        <v>298.60084169300001</v>
      </c>
      <c r="F2151">
        <v>139.61000000000001</v>
      </c>
      <c r="G2151">
        <v>133.34818139010301</v>
      </c>
      <c r="H2151">
        <v>-13.799178168365801</v>
      </c>
      <c r="I2151">
        <v>6.0130282751154702</v>
      </c>
      <c r="J2151">
        <v>-11.3141751592399</v>
      </c>
      <c r="K2151">
        <v>141.46034893206999</v>
      </c>
      <c r="L2151">
        <v>116.78124943170501</v>
      </c>
      <c r="M2151">
        <v>52.576183415646703</v>
      </c>
      <c r="N2151">
        <v>1.1470739601181501</v>
      </c>
      <c r="O2151">
        <v>20.335219540147499</v>
      </c>
      <c r="P2151">
        <v>170.82444228903901</v>
      </c>
      <c r="Q2151">
        <v>0.10186537721703399</v>
      </c>
    </row>
    <row r="2152" spans="1:17" x14ac:dyDescent="0.3">
      <c r="A2152" t="s">
        <v>4493</v>
      </c>
      <c r="B2152" t="s">
        <v>4494</v>
      </c>
      <c r="C2152" t="s">
        <v>10309</v>
      </c>
      <c r="D2152" t="s">
        <v>726</v>
      </c>
      <c r="E2152">
        <v>298.53460000000001</v>
      </c>
      <c r="F2152">
        <v>122.2</v>
      </c>
      <c r="G2152">
        <v>-53.918021243062597</v>
      </c>
      <c r="H2152">
        <v>-13.564817757534801</v>
      </c>
      <c r="I2152">
        <v>-58.3572446727173</v>
      </c>
      <c r="J2152">
        <v>-1.8232328728389</v>
      </c>
      <c r="K2152">
        <v>129.80188215271099</v>
      </c>
      <c r="L2152">
        <v>145.67100028651399</v>
      </c>
      <c r="M2152">
        <v>37.510671216588101</v>
      </c>
      <c r="N2152">
        <v>1.15396759451599</v>
      </c>
      <c r="O2152">
        <v>111.94762684124299</v>
      </c>
      <c r="P2152">
        <v>14.580403187998099</v>
      </c>
    </row>
    <row r="2153" spans="1:17" x14ac:dyDescent="0.3">
      <c r="A2153" t="s">
        <v>4495</v>
      </c>
      <c r="B2153" t="s">
        <v>4496</v>
      </c>
      <c r="C2153" t="s">
        <v>10309</v>
      </c>
      <c r="D2153" t="s">
        <v>737</v>
      </c>
      <c r="E2153">
        <v>298.53358683599998</v>
      </c>
      <c r="F2153">
        <v>11.96</v>
      </c>
      <c r="G2153">
        <v>-22.554068370043598</v>
      </c>
      <c r="H2153">
        <v>-1.04240293386478</v>
      </c>
      <c r="I2153">
        <v>-9.3279326370872209</v>
      </c>
      <c r="J2153">
        <v>-2.2835191887926598</v>
      </c>
      <c r="K2153">
        <v>11.8743500053225</v>
      </c>
      <c r="L2153">
        <v>11.6195676491303</v>
      </c>
      <c r="M2153">
        <v>70.589314799391403</v>
      </c>
      <c r="N2153">
        <v>2.5686153519988899</v>
      </c>
      <c r="O2153">
        <v>17.056856187290901</v>
      </c>
      <c r="P2153">
        <v>25.8947368421052</v>
      </c>
    </row>
    <row r="2154" spans="1:17" x14ac:dyDescent="0.3">
      <c r="A2154" t="s">
        <v>4497</v>
      </c>
      <c r="B2154" t="s">
        <v>4498</v>
      </c>
      <c r="C2154" t="s">
        <v>10309</v>
      </c>
      <c r="D2154" t="s">
        <v>297</v>
      </c>
      <c r="E2154">
        <v>298.19902215500002</v>
      </c>
      <c r="F2154">
        <v>137.75</v>
      </c>
      <c r="G2154">
        <v>-50.833550617955702</v>
      </c>
      <c r="H2154">
        <v>-0.78003380053670301</v>
      </c>
      <c r="I2154">
        <v>-12.8390730123462</v>
      </c>
      <c r="J2154">
        <v>-3.8390036446130602</v>
      </c>
      <c r="K2154">
        <v>133.19038727070901</v>
      </c>
      <c r="L2154">
        <v>137.959079506991</v>
      </c>
      <c r="M2154">
        <v>42.541483263054602</v>
      </c>
      <c r="N2154">
        <v>1.4511470387178</v>
      </c>
      <c r="O2154">
        <v>41.560798548094297</v>
      </c>
      <c r="P2154">
        <v>51.373626373626301</v>
      </c>
      <c r="Q2154">
        <v>9.9416413082425006E-2</v>
      </c>
    </row>
    <row r="2155" spans="1:17" x14ac:dyDescent="0.3">
      <c r="A2155" t="s">
        <v>4499</v>
      </c>
      <c r="B2155" t="s">
        <v>4500</v>
      </c>
      <c r="C2155" t="s">
        <v>10309</v>
      </c>
      <c r="D2155" t="s">
        <v>2193</v>
      </c>
      <c r="E2155">
        <v>297.72973999999999</v>
      </c>
      <c r="F2155">
        <v>656.95</v>
      </c>
      <c r="G2155">
        <v>25.223826833804701</v>
      </c>
      <c r="H2155">
        <v>-8.3104146264193801</v>
      </c>
      <c r="I2155">
        <v>-8.5805530277486</v>
      </c>
      <c r="J2155">
        <v>1.98696471327019</v>
      </c>
      <c r="K2155">
        <v>688.09163558851003</v>
      </c>
      <c r="M2155">
        <v>48.212695173297298</v>
      </c>
      <c r="N2155">
        <v>0.72763991426530095</v>
      </c>
      <c r="O2155">
        <v>38.442803866352001</v>
      </c>
      <c r="P2155">
        <v>65.042080140685798</v>
      </c>
    </row>
    <row r="2156" spans="1:17" x14ac:dyDescent="0.3">
      <c r="A2156" t="s">
        <v>4501</v>
      </c>
      <c r="B2156" t="s">
        <v>4502</v>
      </c>
      <c r="C2156" t="s">
        <v>10309</v>
      </c>
      <c r="D2156" t="s">
        <v>139</v>
      </c>
      <c r="E2156">
        <v>297.64940100000001</v>
      </c>
      <c r="F2156">
        <v>190.15</v>
      </c>
      <c r="G2156">
        <v>11.7146661614407</v>
      </c>
      <c r="H2156">
        <v>-4.27203133603554</v>
      </c>
      <c r="I2156">
        <v>-37.511048938001601</v>
      </c>
      <c r="J2156">
        <v>13.8946935639919</v>
      </c>
      <c r="K2156">
        <v>192.677044600682</v>
      </c>
      <c r="L2156">
        <v>189.23037722504299</v>
      </c>
      <c r="M2156">
        <v>59.723217328066703</v>
      </c>
      <c r="N2156">
        <v>1.78961388624052</v>
      </c>
      <c r="O2156">
        <v>48.803576124112503</v>
      </c>
      <c r="P2156">
        <v>49.020376175548598</v>
      </c>
      <c r="Q2156">
        <v>0.249467913405404</v>
      </c>
    </row>
    <row r="2157" spans="1:17" x14ac:dyDescent="0.3">
      <c r="A2157" t="s">
        <v>4503</v>
      </c>
      <c r="B2157" t="s">
        <v>4504</v>
      </c>
      <c r="C2157" t="s">
        <v>10309</v>
      </c>
      <c r="D2157" t="s">
        <v>21</v>
      </c>
      <c r="E2157">
        <v>297.47230316999998</v>
      </c>
      <c r="F2157">
        <v>132.30000000000001</v>
      </c>
      <c r="G2157">
        <v>-26.620514435958</v>
      </c>
      <c r="H2157">
        <v>-9.6908398835569702</v>
      </c>
      <c r="I2157">
        <v>-18.2526047105932</v>
      </c>
      <c r="J2157">
        <v>5.6495756100436996</v>
      </c>
      <c r="K2157">
        <v>126.801553580296</v>
      </c>
      <c r="L2157">
        <v>126.11483688066301</v>
      </c>
      <c r="M2157">
        <v>56.5806741629846</v>
      </c>
      <c r="N2157">
        <v>0.94090779442172701</v>
      </c>
      <c r="O2157">
        <v>32.086167800453502</v>
      </c>
      <c r="P2157">
        <v>40.744680851063798</v>
      </c>
      <c r="Q2157">
        <v>0.13813327050791499</v>
      </c>
    </row>
    <row r="2158" spans="1:17" x14ac:dyDescent="0.3">
      <c r="A2158" t="s">
        <v>4505</v>
      </c>
      <c r="B2158" t="s">
        <v>4506</v>
      </c>
      <c r="C2158" t="s">
        <v>10309</v>
      </c>
      <c r="D2158" t="s">
        <v>46</v>
      </c>
      <c r="E2158">
        <v>296.807497003999</v>
      </c>
      <c r="F2158">
        <v>42.44</v>
      </c>
      <c r="G2158">
        <v>152.174713120652</v>
      </c>
      <c r="H2158">
        <v>-6.2050797092125499E-2</v>
      </c>
      <c r="I2158">
        <v>62.677655449801001</v>
      </c>
      <c r="J2158">
        <v>21.830068745801501</v>
      </c>
      <c r="K2158">
        <v>35.161197932355698</v>
      </c>
      <c r="L2158">
        <v>27.7576514443744</v>
      </c>
      <c r="M2158">
        <v>76.044584655045597</v>
      </c>
      <c r="N2158">
        <v>0.90809159647716398</v>
      </c>
      <c r="O2158">
        <v>4.1234684260131802</v>
      </c>
      <c r="P2158">
        <v>226.461538461538</v>
      </c>
      <c r="Q2158">
        <v>7.5623242439846E-2</v>
      </c>
    </row>
    <row r="2159" spans="1:17" x14ac:dyDescent="0.3">
      <c r="A2159" t="s">
        <v>4507</v>
      </c>
      <c r="B2159" t="s">
        <v>4508</v>
      </c>
      <c r="C2159" t="s">
        <v>10309</v>
      </c>
      <c r="D2159" t="s">
        <v>51</v>
      </c>
      <c r="E2159">
        <v>296.137865272</v>
      </c>
      <c r="F2159">
        <v>67.63</v>
      </c>
      <c r="G2159">
        <v>79.968096685066797</v>
      </c>
      <c r="H2159">
        <v>-25.669818173542801</v>
      </c>
      <c r="I2159">
        <v>-5.0221904282640297</v>
      </c>
      <c r="J2159">
        <v>6.5412584101567903</v>
      </c>
      <c r="K2159">
        <v>82.416535193071795</v>
      </c>
      <c r="L2159">
        <v>72.453336693585598</v>
      </c>
      <c r="M2159">
        <v>47.4345831319689</v>
      </c>
      <c r="N2159">
        <v>1.94968125962135</v>
      </c>
      <c r="O2159">
        <v>92.074523140617998</v>
      </c>
      <c r="P2159">
        <v>231.11383108935101</v>
      </c>
      <c r="Q2159">
        <v>0.18998523680434301</v>
      </c>
    </row>
    <row r="2160" spans="1:17" x14ac:dyDescent="0.3">
      <c r="A2160" t="s">
        <v>4509</v>
      </c>
      <c r="B2160" t="s">
        <v>4510</v>
      </c>
      <c r="C2160" t="s">
        <v>10309</v>
      </c>
      <c r="D2160" t="s">
        <v>683</v>
      </c>
      <c r="E2160">
        <v>295.00466297999998</v>
      </c>
      <c r="F2160">
        <v>299.10000000000002</v>
      </c>
      <c r="G2160">
        <v>34.612363686203601</v>
      </c>
      <c r="H2160">
        <v>-0.70767490039198899</v>
      </c>
      <c r="I2160">
        <v>-28.4941450548902</v>
      </c>
      <c r="J2160">
        <v>-0.37381535173522601</v>
      </c>
      <c r="K2160">
        <v>288.157896202909</v>
      </c>
      <c r="L2160">
        <v>260.57988705814103</v>
      </c>
      <c r="M2160">
        <v>68.379323359684193</v>
      </c>
      <c r="N2160">
        <v>0.85428355604177997</v>
      </c>
      <c r="O2160">
        <v>23.637579404881301</v>
      </c>
      <c r="P2160">
        <v>98.013902681231301</v>
      </c>
      <c r="Q2160">
        <v>0.10809107586092701</v>
      </c>
    </row>
    <row r="2161" spans="1:17" x14ac:dyDescent="0.3">
      <c r="A2161" t="s">
        <v>4511</v>
      </c>
      <c r="B2161" t="s">
        <v>4512</v>
      </c>
      <c r="C2161" t="s">
        <v>10309</v>
      </c>
      <c r="D2161" t="s">
        <v>514</v>
      </c>
      <c r="E2161">
        <v>294.585322859999</v>
      </c>
      <c r="F2161">
        <v>227.87</v>
      </c>
      <c r="G2161">
        <v>117.462963715973</v>
      </c>
      <c r="H2161">
        <v>-9.4047703360766395</v>
      </c>
      <c r="I2161">
        <v>12.5947198409187</v>
      </c>
      <c r="J2161">
        <v>5.5595554963102503</v>
      </c>
      <c r="K2161">
        <v>222.19793132155999</v>
      </c>
      <c r="L2161">
        <v>184.02610776895099</v>
      </c>
      <c r="M2161">
        <v>65.036955740426507</v>
      </c>
      <c r="N2161">
        <v>0.42292674162798199</v>
      </c>
      <c r="O2161">
        <v>21.999385614604801</v>
      </c>
      <c r="P2161">
        <v>151.92924267551101</v>
      </c>
      <c r="Q2161">
        <v>0.12746469907396801</v>
      </c>
    </row>
    <row r="2162" spans="1:17" x14ac:dyDescent="0.3">
      <c r="A2162" t="s">
        <v>4513</v>
      </c>
      <c r="B2162" t="s">
        <v>4514</v>
      </c>
      <c r="C2162" t="s">
        <v>10309</v>
      </c>
      <c r="D2162" t="s">
        <v>258</v>
      </c>
      <c r="E2162">
        <v>293.92899999999997</v>
      </c>
      <c r="F2162">
        <v>358.45</v>
      </c>
      <c r="G2162">
        <v>28.088846625708999</v>
      </c>
      <c r="H2162">
        <v>14.448575099608</v>
      </c>
      <c r="I2162">
        <v>9.4896743487764592</v>
      </c>
      <c r="J2162">
        <v>14.0982370886935</v>
      </c>
      <c r="K2162">
        <v>308.50005534924901</v>
      </c>
      <c r="L2162">
        <v>279.97058649924298</v>
      </c>
      <c r="M2162">
        <v>78.048477349649005</v>
      </c>
      <c r="N2162">
        <v>1.0680589680589601</v>
      </c>
      <c r="O2162">
        <v>8.7459896777793293</v>
      </c>
      <c r="P2162">
        <v>90.664893617021207</v>
      </c>
      <c r="Q2162">
        <v>0.17291621497816401</v>
      </c>
    </row>
    <row r="2163" spans="1:17" x14ac:dyDescent="0.3">
      <c r="A2163" t="s">
        <v>4515</v>
      </c>
      <c r="B2163" t="s">
        <v>4516</v>
      </c>
      <c r="C2163" t="s">
        <v>10309</v>
      </c>
      <c r="D2163" t="s">
        <v>2193</v>
      </c>
      <c r="E2163">
        <v>293.50293749999997</v>
      </c>
      <c r="F2163">
        <v>408.75</v>
      </c>
      <c r="G2163">
        <v>17.584891717540099</v>
      </c>
      <c r="H2163">
        <v>-9.3670155597326392</v>
      </c>
      <c r="I2163">
        <v>-33.918902446053899</v>
      </c>
      <c r="J2163">
        <v>4.29226176435591</v>
      </c>
      <c r="K2163">
        <v>436.31714014805698</v>
      </c>
      <c r="M2163">
        <v>46.417793766350002</v>
      </c>
      <c r="N2163">
        <v>0.69719725013220502</v>
      </c>
      <c r="O2163">
        <v>59.021406727828698</v>
      </c>
      <c r="P2163">
        <v>54.770920106020398</v>
      </c>
    </row>
    <row r="2164" spans="1:17" x14ac:dyDescent="0.3">
      <c r="A2164" t="s">
        <v>4517</v>
      </c>
      <c r="B2164" t="s">
        <v>4518</v>
      </c>
      <c r="C2164" t="s">
        <v>10309</v>
      </c>
      <c r="D2164" t="s">
        <v>46</v>
      </c>
      <c r="E2164">
        <v>293.45400000000001</v>
      </c>
      <c r="F2164">
        <v>267.75</v>
      </c>
      <c r="G2164">
        <v>-17.976537097917099</v>
      </c>
      <c r="H2164">
        <v>-26.863912755036299</v>
      </c>
      <c r="I2164">
        <v>-17.089592262748202</v>
      </c>
      <c r="J2164">
        <v>-3.5064039869950601</v>
      </c>
      <c r="K2164">
        <v>312.48162967427902</v>
      </c>
      <c r="M2164">
        <v>24.701755679079799</v>
      </c>
      <c r="N2164">
        <v>0.57981072555205004</v>
      </c>
      <c r="O2164">
        <v>58.543417366946699</v>
      </c>
      <c r="P2164">
        <v>56.213535589264801</v>
      </c>
    </row>
    <row r="2165" spans="1:17" x14ac:dyDescent="0.3">
      <c r="A2165" t="s">
        <v>4519</v>
      </c>
      <c r="B2165" t="s">
        <v>4520</v>
      </c>
      <c r="C2165" t="s">
        <v>10309</v>
      </c>
      <c r="D2165" t="s">
        <v>581</v>
      </c>
      <c r="E2165">
        <v>293.15222265</v>
      </c>
      <c r="F2165">
        <v>204.25</v>
      </c>
      <c r="G2165">
        <v>14.2730683973023</v>
      </c>
      <c r="H2165">
        <v>-5.6611632724850098</v>
      </c>
      <c r="I2165">
        <v>31.034376560145301</v>
      </c>
      <c r="J2165">
        <v>-0.61889971932691701</v>
      </c>
      <c r="K2165">
        <v>212.68036352551201</v>
      </c>
      <c r="M2165">
        <v>44.853126996834298</v>
      </c>
      <c r="N2165">
        <v>0.56963982651329403</v>
      </c>
      <c r="O2165">
        <v>34.149326805385499</v>
      </c>
      <c r="P2165">
        <v>51.296296296296298</v>
      </c>
    </row>
    <row r="2166" spans="1:17" x14ac:dyDescent="0.3">
      <c r="A2166" t="s">
        <v>4521</v>
      </c>
      <c r="B2166" t="s">
        <v>4522</v>
      </c>
      <c r="C2166" t="s">
        <v>10309</v>
      </c>
      <c r="D2166" t="s">
        <v>4523</v>
      </c>
      <c r="E2166">
        <v>293.14427999999998</v>
      </c>
      <c r="F2166">
        <v>143</v>
      </c>
      <c r="G2166">
        <v>-56.676603590679598</v>
      </c>
      <c r="H2166">
        <v>-11.2742905206063</v>
      </c>
      <c r="I2166">
        <v>-39.915295427836597</v>
      </c>
      <c r="J2166">
        <v>4.7870770097328501</v>
      </c>
      <c r="K2166">
        <v>163.65172712962999</v>
      </c>
      <c r="M2166">
        <v>44.345218540355603</v>
      </c>
      <c r="N2166">
        <v>0.70462409562755501</v>
      </c>
      <c r="O2166">
        <v>84.615384615384599</v>
      </c>
      <c r="P2166">
        <v>8.3333333333333197</v>
      </c>
    </row>
    <row r="2167" spans="1:17" x14ac:dyDescent="0.3">
      <c r="A2167" t="s">
        <v>4524</v>
      </c>
      <c r="B2167" t="s">
        <v>4525</v>
      </c>
      <c r="C2167" t="s">
        <v>10309</v>
      </c>
      <c r="D2167" t="s">
        <v>726</v>
      </c>
      <c r="E2167">
        <v>292.51899029999998</v>
      </c>
      <c r="F2167">
        <v>223.5</v>
      </c>
      <c r="G2167">
        <v>55.274525340788202</v>
      </c>
      <c r="H2167">
        <v>0.35489888945452702</v>
      </c>
      <c r="I2167">
        <v>24.9056287647308</v>
      </c>
      <c r="J2167">
        <v>6.4351802145830304</v>
      </c>
      <c r="K2167">
        <v>204.395729297608</v>
      </c>
      <c r="L2167">
        <v>172.205653819547</v>
      </c>
      <c r="M2167">
        <v>70.486917531335095</v>
      </c>
      <c r="N2167">
        <v>0.44124345952600802</v>
      </c>
      <c r="O2167">
        <v>16.331096196868</v>
      </c>
      <c r="P2167">
        <v>99.553571428571402</v>
      </c>
    </row>
    <row r="2168" spans="1:17" x14ac:dyDescent="0.3">
      <c r="A2168" t="s">
        <v>4526</v>
      </c>
      <c r="B2168" t="s">
        <v>4527</v>
      </c>
      <c r="C2168" t="s">
        <v>10309</v>
      </c>
      <c r="D2168" t="s">
        <v>514</v>
      </c>
      <c r="E2168">
        <v>292.155440376</v>
      </c>
      <c r="F2168">
        <v>21.52</v>
      </c>
      <c r="G2168">
        <v>48.770569257182103</v>
      </c>
      <c r="H2168">
        <v>-16.639233835753199</v>
      </c>
      <c r="I2168">
        <v>4.2178701614409304</v>
      </c>
      <c r="J2168">
        <v>-2.8560915593162899</v>
      </c>
      <c r="K2168">
        <v>22.985745644725</v>
      </c>
      <c r="L2168">
        <v>18.642086531093501</v>
      </c>
      <c r="M2168">
        <v>35.434776666329199</v>
      </c>
      <c r="N2168">
        <v>0.396585969913616</v>
      </c>
      <c r="O2168">
        <v>37.546468401486898</v>
      </c>
      <c r="P2168">
        <v>127.724867724867</v>
      </c>
      <c r="Q2168">
        <v>0.110073708786371</v>
      </c>
    </row>
    <row r="2169" spans="1:17" x14ac:dyDescent="0.3">
      <c r="A2169" t="s">
        <v>4528</v>
      </c>
      <c r="B2169" t="s">
        <v>4529</v>
      </c>
      <c r="C2169" t="s">
        <v>10309</v>
      </c>
      <c r="D2169" t="s">
        <v>1520</v>
      </c>
      <c r="E2169">
        <v>292.03556887500002</v>
      </c>
      <c r="F2169">
        <v>8.9499999999999993</v>
      </c>
      <c r="G2169">
        <v>93.931357638924894</v>
      </c>
      <c r="H2169">
        <v>6.3428538892672304</v>
      </c>
      <c r="I2169">
        <v>-14.162306573922701</v>
      </c>
      <c r="J2169">
        <v>-9.7620640357585593</v>
      </c>
      <c r="K2169">
        <v>8.8665359142301092</v>
      </c>
      <c r="L2169">
        <v>7.4603394478234497</v>
      </c>
      <c r="M2169">
        <v>24.802287062274999</v>
      </c>
      <c r="N2169">
        <v>0.993953196691028</v>
      </c>
      <c r="O2169">
        <v>25.5865921787709</v>
      </c>
      <c r="P2169">
        <v>123.74999999999901</v>
      </c>
      <c r="Q2169">
        <v>-4.3480962208920001E-3</v>
      </c>
    </row>
    <row r="2170" spans="1:17" x14ac:dyDescent="0.3">
      <c r="A2170" t="s">
        <v>4530</v>
      </c>
      <c r="B2170" t="s">
        <v>4531</v>
      </c>
      <c r="C2170" t="s">
        <v>10309</v>
      </c>
      <c r="D2170" t="s">
        <v>1626</v>
      </c>
      <c r="E2170">
        <v>291.76054199999999</v>
      </c>
      <c r="F2170">
        <v>30.78</v>
      </c>
      <c r="G2170">
        <v>1185.56597302354</v>
      </c>
      <c r="H2170">
        <v>44.040526538456902</v>
      </c>
      <c r="I2170">
        <v>1031.1805840173799</v>
      </c>
      <c r="J2170">
        <v>6.3897769547921097</v>
      </c>
      <c r="K2170">
        <v>21.729305031793601</v>
      </c>
      <c r="L2170">
        <v>11.282476323769499</v>
      </c>
      <c r="M2170">
        <v>97.366904186888306</v>
      </c>
      <c r="N2170">
        <v>0.16249064389901799</v>
      </c>
      <c r="O2170">
        <v>0</v>
      </c>
      <c r="P2170">
        <v>1215.38461538461</v>
      </c>
      <c r="Q2170">
        <v>0.41890166312509403</v>
      </c>
    </row>
    <row r="2171" spans="1:17" x14ac:dyDescent="0.3">
      <c r="A2171" t="s">
        <v>4532</v>
      </c>
      <c r="B2171" t="s">
        <v>4533</v>
      </c>
      <c r="C2171" t="s">
        <v>10309</v>
      </c>
      <c r="D2171" t="s">
        <v>497</v>
      </c>
      <c r="E2171">
        <v>291.072</v>
      </c>
      <c r="F2171">
        <v>606.4</v>
      </c>
      <c r="G2171">
        <v>5.8413128961956202</v>
      </c>
      <c r="H2171">
        <v>23.561099803165298</v>
      </c>
      <c r="I2171">
        <v>4.9422766209934501</v>
      </c>
      <c r="J2171">
        <v>7.6123059690916097</v>
      </c>
      <c r="K2171">
        <v>538.83955427490901</v>
      </c>
      <c r="L2171">
        <v>499.33943303792199</v>
      </c>
      <c r="M2171">
        <v>66.287186525925705</v>
      </c>
      <c r="N2171">
        <v>1.63223160711973</v>
      </c>
      <c r="O2171">
        <v>6.1180738786279703</v>
      </c>
      <c r="P2171">
        <v>47.722289890377503</v>
      </c>
      <c r="Q2171">
        <v>-1.6243715528035999E-2</v>
      </c>
    </row>
    <row r="2172" spans="1:17" x14ac:dyDescent="0.3">
      <c r="A2172" t="s">
        <v>4534</v>
      </c>
      <c r="B2172" t="s">
        <v>4535</v>
      </c>
      <c r="C2172" t="s">
        <v>10309</v>
      </c>
      <c r="D2172" t="s">
        <v>253</v>
      </c>
      <c r="E2172">
        <v>290.986425</v>
      </c>
      <c r="F2172">
        <v>285</v>
      </c>
      <c r="G2172">
        <v>101.32490995036</v>
      </c>
      <c r="H2172">
        <v>8.4877273984585795</v>
      </c>
      <c r="I2172">
        <v>76.942665801767902</v>
      </c>
      <c r="J2172">
        <v>-3.5064039869950601</v>
      </c>
      <c r="K2172">
        <v>255.090749310056</v>
      </c>
      <c r="L2172">
        <v>192.66454936103099</v>
      </c>
      <c r="M2172">
        <v>48.445067706996802</v>
      </c>
      <c r="N2172">
        <v>0.72619047619047605</v>
      </c>
      <c r="O2172">
        <v>8.7719298245614006</v>
      </c>
      <c r="P2172">
        <v>196.257796257796</v>
      </c>
    </row>
    <row r="2173" spans="1:17" x14ac:dyDescent="0.3">
      <c r="A2173" t="s">
        <v>4536</v>
      </c>
      <c r="B2173" t="s">
        <v>4537</v>
      </c>
      <c r="C2173" t="s">
        <v>10309</v>
      </c>
      <c r="D2173" t="s">
        <v>21</v>
      </c>
      <c r="E2173">
        <v>290.59255374999998</v>
      </c>
      <c r="F2173">
        <v>127.25</v>
      </c>
      <c r="G2173">
        <v>-40.047919257018599</v>
      </c>
      <c r="H2173">
        <v>-4.5767225194396204</v>
      </c>
      <c r="I2173">
        <v>-24.781232914846701</v>
      </c>
      <c r="J2173">
        <v>-6.0785623522568804</v>
      </c>
      <c r="K2173">
        <v>128.73206088004099</v>
      </c>
      <c r="M2173">
        <v>49.449811700460998</v>
      </c>
      <c r="N2173">
        <v>0.81765775123344497</v>
      </c>
      <c r="O2173">
        <v>63.457760314341797</v>
      </c>
      <c r="P2173">
        <v>27.059410883674399</v>
      </c>
    </row>
    <row r="2174" spans="1:17" x14ac:dyDescent="0.3">
      <c r="A2174" t="s">
        <v>4538</v>
      </c>
      <c r="B2174" t="s">
        <v>4539</v>
      </c>
      <c r="C2174" t="s">
        <v>10309</v>
      </c>
      <c r="D2174" t="s">
        <v>193</v>
      </c>
      <c r="E2174">
        <v>289.81817749999999</v>
      </c>
      <c r="F2174">
        <v>749.95</v>
      </c>
      <c r="G2174">
        <v>-39.6587481557372</v>
      </c>
      <c r="H2174">
        <v>-10.164465023848701</v>
      </c>
      <c r="I2174">
        <v>-11.705891533187099</v>
      </c>
      <c r="J2174">
        <v>-2.1490640453641898</v>
      </c>
      <c r="K2174">
        <v>750.99364891007895</v>
      </c>
      <c r="L2174">
        <v>737.661733456972</v>
      </c>
      <c r="M2174">
        <v>49.217450782830703</v>
      </c>
      <c r="N2174">
        <v>0.76234691185891401</v>
      </c>
      <c r="O2174">
        <v>19.874658310554</v>
      </c>
      <c r="P2174">
        <v>15.376923076922999</v>
      </c>
      <c r="Q2174">
        <v>3.4414302574282997E-2</v>
      </c>
    </row>
    <row r="2175" spans="1:17" x14ac:dyDescent="0.3">
      <c r="A2175" t="s">
        <v>4540</v>
      </c>
      <c r="B2175" t="s">
        <v>4541</v>
      </c>
      <c r="C2175" t="s">
        <v>10309</v>
      </c>
      <c r="D2175" t="s">
        <v>127</v>
      </c>
      <c r="E2175">
        <v>289.738472</v>
      </c>
      <c r="F2175">
        <v>176.3</v>
      </c>
      <c r="G2175">
        <v>133.90611455739901</v>
      </c>
      <c r="H2175">
        <v>53.635182242465099</v>
      </c>
      <c r="I2175">
        <v>43.9328706103164</v>
      </c>
      <c r="J2175">
        <v>31.930605231168101</v>
      </c>
      <c r="K2175">
        <v>116.66774496940501</v>
      </c>
      <c r="L2175">
        <v>103.631764208158</v>
      </c>
      <c r="M2175">
        <v>97.433968383828102</v>
      </c>
      <c r="N2175">
        <v>3.9707966093696498</v>
      </c>
      <c r="O2175">
        <v>0.62393647192284796</v>
      </c>
      <c r="P2175">
        <v>171.230769230769</v>
      </c>
      <c r="Q2175">
        <v>4.6799760795878997E-2</v>
      </c>
    </row>
    <row r="2176" spans="1:17" x14ac:dyDescent="0.3">
      <c r="A2176" t="s">
        <v>4542</v>
      </c>
      <c r="B2176" t="s">
        <v>4543</v>
      </c>
      <c r="C2176" t="s">
        <v>10309</v>
      </c>
      <c r="D2176" t="s">
        <v>958</v>
      </c>
      <c r="E2176">
        <v>289.618391919999</v>
      </c>
      <c r="F2176">
        <v>258.05</v>
      </c>
      <c r="G2176">
        <v>382.18532589289299</v>
      </c>
      <c r="H2176">
        <v>-6.6556302907265597</v>
      </c>
      <c r="I2176">
        <v>27.838106697208801</v>
      </c>
      <c r="J2176">
        <v>-9.5138488422479508</v>
      </c>
      <c r="K2176">
        <v>268.30946155204401</v>
      </c>
      <c r="L2176">
        <v>202.26550420767799</v>
      </c>
      <c r="M2176">
        <v>33.862701902898799</v>
      </c>
      <c r="N2176">
        <v>0.56692655266368197</v>
      </c>
      <c r="O2176">
        <v>25.963960472776499</v>
      </c>
      <c r="P2176">
        <v>476.00446428571399</v>
      </c>
      <c r="Q2176">
        <v>0.25139884868033002</v>
      </c>
    </row>
    <row r="2177" spans="1:17" x14ac:dyDescent="0.3">
      <c r="A2177" t="s">
        <v>4544</v>
      </c>
      <c r="B2177" t="s">
        <v>4545</v>
      </c>
      <c r="C2177" t="s">
        <v>10309</v>
      </c>
      <c r="D2177" t="s">
        <v>21</v>
      </c>
      <c r="E2177">
        <v>289.57368246599998</v>
      </c>
      <c r="F2177">
        <v>11.14</v>
      </c>
      <c r="G2177">
        <v>65.619954130153005</v>
      </c>
      <c r="H2177">
        <v>21.246348088113699</v>
      </c>
      <c r="I2177">
        <v>0.61613518952302204</v>
      </c>
      <c r="J2177">
        <v>28.242243747960899</v>
      </c>
      <c r="K2177">
        <v>8.3540181560262496</v>
      </c>
      <c r="L2177">
        <v>8.4359104550222508</v>
      </c>
      <c r="M2177">
        <v>86.202000882436593</v>
      </c>
      <c r="N2177">
        <v>4.8174760411851398</v>
      </c>
      <c r="O2177">
        <v>14.4524236983841</v>
      </c>
      <c r="P2177">
        <v>98.928571428571402</v>
      </c>
      <c r="Q2177">
        <v>2.8284809473022001E-2</v>
      </c>
    </row>
    <row r="2178" spans="1:17" x14ac:dyDescent="0.3">
      <c r="A2178" t="s">
        <v>4546</v>
      </c>
      <c r="B2178" t="s">
        <v>4547</v>
      </c>
      <c r="C2178" t="s">
        <v>10309</v>
      </c>
      <c r="D2178" t="s">
        <v>628</v>
      </c>
      <c r="E2178">
        <v>289.23644400000001</v>
      </c>
      <c r="F2178">
        <v>71.900000000000006</v>
      </c>
      <c r="G2178">
        <v>-3.5453722521884901</v>
      </c>
      <c r="H2178">
        <v>2.7204901067203799</v>
      </c>
      <c r="I2178">
        <v>-12.778394170338</v>
      </c>
      <c r="J2178">
        <v>-2.17952632993318</v>
      </c>
      <c r="K2178">
        <v>70.304993110642698</v>
      </c>
      <c r="L2178">
        <v>67.142311790783097</v>
      </c>
      <c r="M2178">
        <v>53.439172711324296</v>
      </c>
      <c r="N2178">
        <v>0.98988028731045397</v>
      </c>
      <c r="O2178">
        <v>9.8748261474269601</v>
      </c>
      <c r="P2178">
        <v>33.123495648953899</v>
      </c>
      <c r="Q2178">
        <v>5.5469130499673003E-2</v>
      </c>
    </row>
    <row r="2179" spans="1:17" x14ac:dyDescent="0.3">
      <c r="A2179" t="s">
        <v>4548</v>
      </c>
      <c r="B2179" t="s">
        <v>4549</v>
      </c>
      <c r="C2179" t="s">
        <v>10309</v>
      </c>
      <c r="D2179" t="s">
        <v>402</v>
      </c>
      <c r="E2179">
        <v>288.95467250000002</v>
      </c>
      <c r="F2179">
        <v>217.1</v>
      </c>
      <c r="G2179">
        <v>-31.7829683940396</v>
      </c>
      <c r="H2179">
        <v>14.5542235308762</v>
      </c>
      <c r="I2179">
        <v>-23.346590396579099</v>
      </c>
      <c r="J2179">
        <v>12.9002736265791</v>
      </c>
      <c r="K2179">
        <v>197.75774188661501</v>
      </c>
      <c r="L2179">
        <v>203.24847074048199</v>
      </c>
      <c r="M2179">
        <v>84.479642130726404</v>
      </c>
      <c r="N2179">
        <v>1.55811518324607</v>
      </c>
      <c r="O2179">
        <v>35.605711653615799</v>
      </c>
      <c r="P2179">
        <v>45.851528384279398</v>
      </c>
    </row>
    <row r="2180" spans="1:17" x14ac:dyDescent="0.3">
      <c r="A2180" t="s">
        <v>4550</v>
      </c>
      <c r="B2180" t="s">
        <v>4551</v>
      </c>
      <c r="C2180" t="s">
        <v>10309</v>
      </c>
      <c r="D2180" t="s">
        <v>564</v>
      </c>
      <c r="E2180">
        <v>288.69632999999999</v>
      </c>
      <c r="F2180">
        <v>147.55000000000001</v>
      </c>
      <c r="G2180">
        <v>-60.789402594993099</v>
      </c>
      <c r="H2180">
        <v>1.40500115594603</v>
      </c>
      <c r="I2180">
        <v>-5.3958967666377697</v>
      </c>
      <c r="J2180">
        <v>-1.0878216115161301</v>
      </c>
      <c r="K2180">
        <v>139.94191675411</v>
      </c>
      <c r="L2180">
        <v>144.886271144278</v>
      </c>
      <c r="M2180">
        <v>59.634337524883797</v>
      </c>
      <c r="N2180">
        <v>0.89841881989973005</v>
      </c>
      <c r="O2180">
        <v>59.945781091155503</v>
      </c>
      <c r="P2180">
        <v>47.55</v>
      </c>
    </row>
    <row r="2181" spans="1:17" x14ac:dyDescent="0.3">
      <c r="A2181" t="s">
        <v>4552</v>
      </c>
      <c r="B2181" t="s">
        <v>4553</v>
      </c>
      <c r="C2181" t="s">
        <v>10309</v>
      </c>
      <c r="D2181" t="s">
        <v>832</v>
      </c>
      <c r="E2181">
        <v>288.659716</v>
      </c>
      <c r="F2181">
        <v>187.4</v>
      </c>
      <c r="G2181">
        <v>144.76011221767899</v>
      </c>
      <c r="H2181">
        <v>19.171843171897098</v>
      </c>
      <c r="I2181">
        <v>78.3624819406851</v>
      </c>
      <c r="J2181">
        <v>8.8347433937336906</v>
      </c>
      <c r="K2181">
        <v>162.11030929907901</v>
      </c>
      <c r="M2181">
        <v>63.531872062589301</v>
      </c>
      <c r="N2181">
        <v>1.66479750778816</v>
      </c>
      <c r="O2181">
        <v>14.7278548559231</v>
      </c>
      <c r="P2181">
        <v>197.46031746031699</v>
      </c>
    </row>
    <row r="2182" spans="1:17" x14ac:dyDescent="0.3">
      <c r="A2182" t="s">
        <v>4554</v>
      </c>
      <c r="B2182" t="s">
        <v>4555</v>
      </c>
      <c r="C2182" t="s">
        <v>10309</v>
      </c>
      <c r="D2182" t="s">
        <v>628</v>
      </c>
      <c r="E2182">
        <v>287.78264849999999</v>
      </c>
      <c r="F2182">
        <v>597.5</v>
      </c>
      <c r="G2182">
        <v>-34.477968992637201</v>
      </c>
      <c r="H2182">
        <v>5.1111188291270997</v>
      </c>
      <c r="I2182">
        <v>-18.313815606303098</v>
      </c>
      <c r="J2182">
        <v>-2.2155993892939101</v>
      </c>
      <c r="K2182">
        <v>595.60923477767005</v>
      </c>
      <c r="L2182">
        <v>609.68104314618995</v>
      </c>
      <c r="M2182">
        <v>50.2758035981063</v>
      </c>
      <c r="N2182">
        <v>0.57899785378122604</v>
      </c>
      <c r="O2182">
        <v>29.6903765690376</v>
      </c>
      <c r="P2182">
        <v>23.399421726559201</v>
      </c>
      <c r="Q2182">
        <v>-0.135359694767344</v>
      </c>
    </row>
    <row r="2183" spans="1:17" x14ac:dyDescent="0.3">
      <c r="A2183" t="s">
        <v>4556</v>
      </c>
      <c r="B2183" t="s">
        <v>4557</v>
      </c>
      <c r="C2183" t="s">
        <v>10309</v>
      </c>
      <c r="D2183" t="s">
        <v>21</v>
      </c>
      <c r="E2183">
        <v>287.66167039999999</v>
      </c>
      <c r="F2183">
        <v>51.2</v>
      </c>
      <c r="G2183">
        <v>-5.8476980511476802</v>
      </c>
      <c r="H2183">
        <v>-13.564817757534801</v>
      </c>
      <c r="I2183">
        <v>15.7476972483088</v>
      </c>
      <c r="J2183">
        <v>-1.9867650334656899</v>
      </c>
      <c r="K2183">
        <v>50.814987501900802</v>
      </c>
      <c r="L2183">
        <v>45.583010765394398</v>
      </c>
      <c r="M2183">
        <v>63.030163091160098</v>
      </c>
      <c r="N2183">
        <v>0.27409797594602497</v>
      </c>
      <c r="O2183">
        <v>34.1796875</v>
      </c>
      <c r="P2183">
        <v>89.629629629629605</v>
      </c>
    </row>
    <row r="2184" spans="1:17" x14ac:dyDescent="0.3">
      <c r="A2184" t="s">
        <v>4558</v>
      </c>
      <c r="B2184" t="s">
        <v>4559</v>
      </c>
      <c r="C2184" t="s">
        <v>10309</v>
      </c>
      <c r="D2184" t="s">
        <v>364</v>
      </c>
      <c r="E2184">
        <v>287.55090000000001</v>
      </c>
      <c r="F2184">
        <v>130</v>
      </c>
      <c r="G2184">
        <v>66.407772733264494</v>
      </c>
      <c r="H2184">
        <v>2.7983011952255401</v>
      </c>
      <c r="I2184">
        <v>29.019168534008301</v>
      </c>
      <c r="J2184">
        <v>11.1742556831698</v>
      </c>
      <c r="K2184">
        <v>125.00008253263</v>
      </c>
      <c r="L2184">
        <v>109.048378945634</v>
      </c>
      <c r="M2184">
        <v>67.258112496769897</v>
      </c>
      <c r="N2184">
        <v>0.59154929577464699</v>
      </c>
      <c r="O2184">
        <v>13.846153846153801</v>
      </c>
      <c r="P2184">
        <v>96.2264150943396</v>
      </c>
      <c r="Q2184">
        <v>0.14105407605488299</v>
      </c>
    </row>
    <row r="2185" spans="1:17" x14ac:dyDescent="0.3">
      <c r="A2185" t="s">
        <v>4560</v>
      </c>
      <c r="B2185" t="s">
        <v>4561</v>
      </c>
      <c r="C2185" t="s">
        <v>10309</v>
      </c>
      <c r="D2185" t="s">
        <v>737</v>
      </c>
      <c r="E2185">
        <v>286.83496256799998</v>
      </c>
      <c r="F2185">
        <v>266.64999999999998</v>
      </c>
      <c r="G2185">
        <v>1.11678607005676</v>
      </c>
      <c r="H2185">
        <v>1.5029933068100101</v>
      </c>
      <c r="I2185">
        <v>0.82265726023470398</v>
      </c>
      <c r="J2185">
        <v>-0.60036815668879295</v>
      </c>
      <c r="K2185">
        <v>257.430964374594</v>
      </c>
      <c r="L2185">
        <v>238.76208921254801</v>
      </c>
      <c r="M2185">
        <v>58.2466499100683</v>
      </c>
      <c r="N2185">
        <v>0.99167619883619995</v>
      </c>
      <c r="O2185">
        <v>0.66379148696795698</v>
      </c>
      <c r="P2185">
        <v>34.035387554036298</v>
      </c>
      <c r="Q2185">
        <v>4.1697795445031001E-2</v>
      </c>
    </row>
    <row r="2186" spans="1:17" x14ac:dyDescent="0.3">
      <c r="A2186" t="s">
        <v>4562</v>
      </c>
      <c r="B2186" t="s">
        <v>4563</v>
      </c>
      <c r="C2186" t="s">
        <v>10309</v>
      </c>
      <c r="D2186" t="s">
        <v>965</v>
      </c>
      <c r="E2186">
        <v>286.82743785500003</v>
      </c>
      <c r="F2186">
        <v>102.49</v>
      </c>
      <c r="G2186">
        <v>70.984649174975004</v>
      </c>
      <c r="H2186">
        <v>121.63856655746601</v>
      </c>
      <c r="I2186">
        <v>136.674634612684</v>
      </c>
      <c r="J2186">
        <v>25.512986943517699</v>
      </c>
      <c r="K2186">
        <v>53.939541909997601</v>
      </c>
      <c r="L2186">
        <v>44.721996141648603</v>
      </c>
      <c r="M2186">
        <v>97.785134244337399</v>
      </c>
      <c r="N2186">
        <v>3.8299562706252401</v>
      </c>
      <c r="O2186">
        <v>0</v>
      </c>
      <c r="P2186">
        <v>197.072463768115</v>
      </c>
      <c r="Q2186">
        <v>7.5305402266842E-2</v>
      </c>
    </row>
    <row r="2187" spans="1:17" x14ac:dyDescent="0.3">
      <c r="A2187" t="s">
        <v>4564</v>
      </c>
      <c r="B2187" t="s">
        <v>4565</v>
      </c>
      <c r="C2187" t="s">
        <v>10309</v>
      </c>
      <c r="D2187" t="s">
        <v>364</v>
      </c>
      <c r="E2187">
        <v>286.72272285499997</v>
      </c>
      <c r="F2187">
        <v>127.45</v>
      </c>
      <c r="G2187">
        <v>36.456634873106204</v>
      </c>
      <c r="H2187">
        <v>-8.9346252550019098</v>
      </c>
      <c r="I2187">
        <v>53.217943035949197</v>
      </c>
      <c r="J2187">
        <v>2.7332685188132502E-2</v>
      </c>
      <c r="K2187">
        <v>121.85404435575001</v>
      </c>
      <c r="M2187">
        <v>47.855474081842402</v>
      </c>
      <c r="N2187">
        <v>0.25571428571428501</v>
      </c>
      <c r="O2187">
        <v>15.339348764221199</v>
      </c>
      <c r="P2187">
        <v>93.899284953597999</v>
      </c>
    </row>
    <row r="2188" spans="1:17" x14ac:dyDescent="0.3">
      <c r="A2188" t="s">
        <v>4566</v>
      </c>
      <c r="B2188" t="s">
        <v>4567</v>
      </c>
      <c r="C2188" t="s">
        <v>10309</v>
      </c>
      <c r="D2188" t="s">
        <v>1647</v>
      </c>
      <c r="E2188">
        <v>286.14291747999999</v>
      </c>
      <c r="F2188">
        <v>260.60000000000002</v>
      </c>
      <c r="G2188">
        <v>-10.0851252464414</v>
      </c>
      <c r="H2188">
        <v>-11.115455142671401</v>
      </c>
      <c r="I2188">
        <v>-32.538254945953298</v>
      </c>
      <c r="J2188">
        <v>-0.84032065034735703</v>
      </c>
      <c r="K2188">
        <v>264.94953898996903</v>
      </c>
      <c r="L2188">
        <v>259.38846438159101</v>
      </c>
      <c r="M2188">
        <v>47.282301697938003</v>
      </c>
      <c r="N2188">
        <v>0.52256958949215804</v>
      </c>
      <c r="O2188">
        <v>40.867229470452799</v>
      </c>
      <c r="P2188">
        <v>29.009900990098998</v>
      </c>
      <c r="Q2188">
        <v>0.10233095552376099</v>
      </c>
    </row>
    <row r="2189" spans="1:17" x14ac:dyDescent="0.3">
      <c r="A2189" t="s">
        <v>4568</v>
      </c>
      <c r="B2189" t="s">
        <v>4569</v>
      </c>
      <c r="C2189" t="s">
        <v>10309</v>
      </c>
      <c r="D2189" t="s">
        <v>104</v>
      </c>
      <c r="E2189">
        <v>285.63007820000001</v>
      </c>
      <c r="F2189">
        <v>51.65</v>
      </c>
      <c r="G2189">
        <v>-44.8679844663382</v>
      </c>
      <c r="H2189">
        <v>2.1658883179988102</v>
      </c>
      <c r="I2189">
        <v>-28.106676303495199</v>
      </c>
      <c r="J2189">
        <v>8.9393834285754998</v>
      </c>
      <c r="M2189">
        <v>49.246135328338802</v>
      </c>
      <c r="O2189">
        <v>23.910939012584699</v>
      </c>
      <c r="P2189">
        <v>15.8071748878923</v>
      </c>
    </row>
    <row r="2190" spans="1:17" x14ac:dyDescent="0.3">
      <c r="A2190" t="s">
        <v>4570</v>
      </c>
      <c r="B2190" t="s">
        <v>4571</v>
      </c>
      <c r="C2190" t="s">
        <v>10309</v>
      </c>
      <c r="D2190" t="s">
        <v>297</v>
      </c>
      <c r="E2190">
        <v>285.59249687499999</v>
      </c>
      <c r="F2190">
        <v>55.79</v>
      </c>
      <c r="G2190">
        <v>70.432613920331903</v>
      </c>
      <c r="H2190">
        <v>6.1380134505913597</v>
      </c>
      <c r="I2190">
        <v>-14.662272469836999</v>
      </c>
      <c r="J2190">
        <v>9.2415107174723108</v>
      </c>
      <c r="K2190">
        <v>52.5702340239527</v>
      </c>
      <c r="L2190">
        <v>47.492216237029098</v>
      </c>
      <c r="M2190">
        <v>59.091310296308897</v>
      </c>
      <c r="N2190">
        <v>2.4949665067654601</v>
      </c>
      <c r="O2190">
        <v>24.932783652984401</v>
      </c>
      <c r="P2190">
        <v>138.929336188436</v>
      </c>
      <c r="Q2190">
        <v>0.112256338791071</v>
      </c>
    </row>
    <row r="2191" spans="1:17" x14ac:dyDescent="0.3">
      <c r="A2191" t="s">
        <v>4572</v>
      </c>
      <c r="B2191" t="s">
        <v>4573</v>
      </c>
      <c r="C2191" t="s">
        <v>10309</v>
      </c>
      <c r="D2191" t="s">
        <v>46</v>
      </c>
      <c r="E2191">
        <v>285.541</v>
      </c>
      <c r="F2191">
        <v>189.1</v>
      </c>
      <c r="G2191">
        <v>-44.059005172866399</v>
      </c>
      <c r="H2191">
        <v>-12.5281877209048</v>
      </c>
      <c r="I2191">
        <v>-31.881116125684301</v>
      </c>
      <c r="J2191">
        <v>-5.4517338430754299</v>
      </c>
      <c r="K2191">
        <v>183.941429054655</v>
      </c>
      <c r="M2191">
        <v>67.755497305511199</v>
      </c>
      <c r="N2191">
        <v>0.65688729874776297</v>
      </c>
      <c r="O2191">
        <v>70.703331570597499</v>
      </c>
      <c r="P2191">
        <v>30.368838331609702</v>
      </c>
    </row>
    <row r="2192" spans="1:17" x14ac:dyDescent="0.3">
      <c r="A2192" t="s">
        <v>4574</v>
      </c>
      <c r="B2192" t="s">
        <v>4575</v>
      </c>
      <c r="C2192" t="s">
        <v>10309</v>
      </c>
      <c r="D2192" t="s">
        <v>43</v>
      </c>
      <c r="E2192">
        <v>285.34215999999998</v>
      </c>
      <c r="F2192">
        <v>238.9</v>
      </c>
      <c r="G2192">
        <v>124.51969469843699</v>
      </c>
      <c r="H2192">
        <v>71.797632955234306</v>
      </c>
      <c r="I2192">
        <v>76.170388574045106</v>
      </c>
      <c r="J2192">
        <v>-9.5051507805488704</v>
      </c>
      <c r="K2192">
        <v>192.373617275209</v>
      </c>
      <c r="L2192">
        <v>137.21600282641899</v>
      </c>
      <c r="M2192">
        <v>45.613350760203502</v>
      </c>
      <c r="N2192">
        <v>0.65086506359271201</v>
      </c>
      <c r="O2192">
        <v>17.434072833821599</v>
      </c>
      <c r="P2192">
        <v>194.21182266009799</v>
      </c>
      <c r="Q2192">
        <v>9.3655683081434002E-2</v>
      </c>
    </row>
    <row r="2193" spans="1:17" x14ac:dyDescent="0.3">
      <c r="A2193" t="s">
        <v>4576</v>
      </c>
      <c r="B2193" t="s">
        <v>4577</v>
      </c>
      <c r="C2193" t="s">
        <v>10309</v>
      </c>
      <c r="D2193" t="s">
        <v>163</v>
      </c>
      <c r="E2193">
        <v>285.23866416499999</v>
      </c>
      <c r="F2193">
        <v>272.35000000000002</v>
      </c>
      <c r="G2193">
        <v>-24.988003408034199</v>
      </c>
      <c r="H2193">
        <v>1.98059964679581</v>
      </c>
      <c r="I2193">
        <v>-7.3929307064764904</v>
      </c>
      <c r="J2193">
        <v>-3.46171110889959</v>
      </c>
      <c r="K2193">
        <v>269.44205569280098</v>
      </c>
      <c r="L2193">
        <v>262.640581774152</v>
      </c>
      <c r="M2193">
        <v>53.251730286248197</v>
      </c>
      <c r="N2193">
        <v>0.58747771165496598</v>
      </c>
      <c r="O2193">
        <v>19.845786671562301</v>
      </c>
      <c r="P2193">
        <v>12.5413223140495</v>
      </c>
      <c r="Q2193">
        <v>9.8432927170932993E-2</v>
      </c>
    </row>
    <row r="2194" spans="1:17" x14ac:dyDescent="0.3">
      <c r="A2194" t="s">
        <v>4578</v>
      </c>
      <c r="B2194" t="s">
        <v>4579</v>
      </c>
      <c r="C2194" t="s">
        <v>10309</v>
      </c>
      <c r="D2194" t="s">
        <v>297</v>
      </c>
      <c r="E2194">
        <v>285.04612742</v>
      </c>
      <c r="F2194">
        <v>656.2</v>
      </c>
      <c r="G2194">
        <v>25.781785243153401</v>
      </c>
      <c r="H2194">
        <v>29.0844043075288</v>
      </c>
      <c r="I2194">
        <v>49.147584847621303</v>
      </c>
      <c r="J2194">
        <v>2.2574164837219599</v>
      </c>
      <c r="K2194">
        <v>528.85568843964802</v>
      </c>
      <c r="L2194">
        <v>462.175762109738</v>
      </c>
      <c r="M2194">
        <v>78.382714274739499</v>
      </c>
      <c r="N2194">
        <v>2.6147764862374201</v>
      </c>
      <c r="O2194">
        <v>6.3700091435537898</v>
      </c>
      <c r="P2194">
        <v>88.563218390804593</v>
      </c>
      <c r="Q2194">
        <v>-5.1763341582288E-2</v>
      </c>
    </row>
    <row r="2195" spans="1:17" x14ac:dyDescent="0.3">
      <c r="A2195" t="s">
        <v>4580</v>
      </c>
      <c r="B2195" t="s">
        <v>4581</v>
      </c>
      <c r="C2195" t="s">
        <v>10309</v>
      </c>
      <c r="D2195" t="s">
        <v>51</v>
      </c>
      <c r="E2195">
        <v>284.71697240399999</v>
      </c>
      <c r="F2195">
        <v>231.39</v>
      </c>
      <c r="G2195">
        <v>-5.3150103998159803</v>
      </c>
      <c r="H2195">
        <v>-10.160411218799901</v>
      </c>
      <c r="I2195">
        <v>-4.0139788730671402</v>
      </c>
      <c r="J2195">
        <v>-1.9299765434051801</v>
      </c>
      <c r="K2195">
        <v>236.866687448937</v>
      </c>
      <c r="L2195">
        <v>226.763459636498</v>
      </c>
      <c r="M2195">
        <v>36.964790633941803</v>
      </c>
      <c r="N2195">
        <v>0.94654255891287498</v>
      </c>
      <c r="O2195">
        <v>40.455508016768199</v>
      </c>
      <c r="P2195">
        <v>29.9943820224719</v>
      </c>
      <c r="Q2195">
        <v>7.5142005427110997E-2</v>
      </c>
    </row>
    <row r="2196" spans="1:17" x14ac:dyDescent="0.3">
      <c r="A2196" t="s">
        <v>4582</v>
      </c>
      <c r="B2196" t="s">
        <v>4583</v>
      </c>
      <c r="C2196" t="s">
        <v>10309</v>
      </c>
      <c r="D2196" t="s">
        <v>86</v>
      </c>
      <c r="E2196">
        <v>284.65072476399899</v>
      </c>
      <c r="F2196">
        <v>8.5399999999999991</v>
      </c>
      <c r="G2196">
        <v>-33.525167351337998</v>
      </c>
      <c r="H2196">
        <v>8.8520735272809699</v>
      </c>
      <c r="I2196">
        <v>-36.051022205445697</v>
      </c>
      <c r="J2196">
        <v>11.629192277372701</v>
      </c>
      <c r="K2196">
        <v>8.3115449960227004</v>
      </c>
      <c r="L2196">
        <v>9.4702298558089897</v>
      </c>
      <c r="M2196">
        <v>69.553291968684604</v>
      </c>
      <c r="N2196">
        <v>0.63747621386938402</v>
      </c>
      <c r="O2196">
        <v>90.521814720131601</v>
      </c>
      <c r="P2196">
        <v>28.6144578313253</v>
      </c>
      <c r="Q2196">
        <v>9.0570302865540006E-2</v>
      </c>
    </row>
    <row r="2197" spans="1:17" x14ac:dyDescent="0.3">
      <c r="A2197" t="s">
        <v>4584</v>
      </c>
      <c r="B2197" t="s">
        <v>4585</v>
      </c>
      <c r="C2197" t="s">
        <v>10309</v>
      </c>
      <c r="D2197" t="s">
        <v>139</v>
      </c>
      <c r="E2197">
        <v>284.62545395199999</v>
      </c>
      <c r="F2197">
        <v>140.56</v>
      </c>
      <c r="G2197">
        <v>185.69201981625301</v>
      </c>
      <c r="H2197">
        <v>10.3770318838165</v>
      </c>
      <c r="I2197">
        <v>98.629412789719694</v>
      </c>
      <c r="J2197">
        <v>8.4238332671818501</v>
      </c>
      <c r="K2197">
        <v>131.15881812037699</v>
      </c>
      <c r="L2197">
        <v>94.790751459234698</v>
      </c>
      <c r="M2197">
        <v>53.847433152868298</v>
      </c>
      <c r="N2197">
        <v>0.165593149367531</v>
      </c>
      <c r="O2197">
        <v>22.7233921457028</v>
      </c>
      <c r="P2197">
        <v>242.41169305724699</v>
      </c>
      <c r="Q2197">
        <v>0.128045962444293</v>
      </c>
    </row>
    <row r="2198" spans="1:17" x14ac:dyDescent="0.3">
      <c r="A2198" t="s">
        <v>4586</v>
      </c>
      <c r="B2198" t="s">
        <v>4587</v>
      </c>
      <c r="C2198" t="s">
        <v>10309</v>
      </c>
      <c r="D2198" t="s">
        <v>473</v>
      </c>
      <c r="E2198">
        <v>284.485492755</v>
      </c>
      <c r="F2198">
        <v>64.23</v>
      </c>
      <c r="G2198">
        <v>-7.7083762013792301</v>
      </c>
      <c r="H2198">
        <v>-10.0926533815803</v>
      </c>
      <c r="I2198">
        <v>-22.464950559304</v>
      </c>
      <c r="J2198">
        <v>6.3701780202614504</v>
      </c>
      <c r="K2198">
        <v>66.689383819888903</v>
      </c>
      <c r="L2198">
        <v>67.750545729283203</v>
      </c>
      <c r="M2198">
        <v>52.331661655854198</v>
      </c>
      <c r="N2198">
        <v>0.99615696686944399</v>
      </c>
      <c r="O2198">
        <v>33.893819087653704</v>
      </c>
      <c r="P2198">
        <v>22.928229665071701</v>
      </c>
      <c r="Q2198">
        <v>4.6729192862889998E-2</v>
      </c>
    </row>
    <row r="2199" spans="1:17" x14ac:dyDescent="0.3">
      <c r="A2199" t="s">
        <v>4588</v>
      </c>
      <c r="B2199" t="s">
        <v>4589</v>
      </c>
      <c r="C2199" t="s">
        <v>10309</v>
      </c>
      <c r="D2199" t="s">
        <v>523</v>
      </c>
      <c r="E2199">
        <v>283.69439999999997</v>
      </c>
      <c r="F2199">
        <v>238.8</v>
      </c>
      <c r="G2199">
        <v>594.03707149160698</v>
      </c>
      <c r="H2199">
        <v>62.5313100410469</v>
      </c>
      <c r="I2199">
        <v>182.194891321055</v>
      </c>
      <c r="J2199">
        <v>6.4201369015255496</v>
      </c>
      <c r="K2199">
        <v>149.290630367201</v>
      </c>
      <c r="L2199">
        <v>90.031586336178506</v>
      </c>
      <c r="M2199">
        <v>99.584435269321006</v>
      </c>
      <c r="N2199">
        <v>0.74547556917859004</v>
      </c>
      <c r="O2199">
        <v>0</v>
      </c>
      <c r="P2199">
        <v>655.69620253164499</v>
      </c>
    </row>
    <row r="2200" spans="1:17" x14ac:dyDescent="0.3">
      <c r="A2200" t="s">
        <v>4590</v>
      </c>
      <c r="B2200" t="s">
        <v>4591</v>
      </c>
      <c r="C2200" t="s">
        <v>10309</v>
      </c>
      <c r="D2200" t="s">
        <v>358</v>
      </c>
      <c r="E2200">
        <v>283.68253600000003</v>
      </c>
      <c r="F2200">
        <v>137.05000000000001</v>
      </c>
      <c r="G2200">
        <v>-34.8099768498098</v>
      </c>
      <c r="H2200">
        <v>-11.770174900391901</v>
      </c>
      <c r="I2200">
        <v>-43.488806279450301</v>
      </c>
      <c r="J2200">
        <v>-5.9573502310447397</v>
      </c>
      <c r="K2200">
        <v>154.89670027097901</v>
      </c>
      <c r="L2200">
        <v>165.02408787180099</v>
      </c>
      <c r="M2200">
        <v>16.142049968300199</v>
      </c>
      <c r="N2200">
        <v>1.76782707622298</v>
      </c>
      <c r="O2200">
        <v>80.846406421014194</v>
      </c>
      <c r="P2200">
        <v>10.479645304312699</v>
      </c>
    </row>
    <row r="2201" spans="1:17" x14ac:dyDescent="0.3">
      <c r="A2201" t="s">
        <v>4592</v>
      </c>
      <c r="B2201" t="s">
        <v>4593</v>
      </c>
      <c r="C2201" t="s">
        <v>10309</v>
      </c>
      <c r="D2201" t="s">
        <v>217</v>
      </c>
      <c r="E2201">
        <v>283.521902740999</v>
      </c>
      <c r="F2201">
        <v>269.83</v>
      </c>
      <c r="G2201">
        <v>-0.77512251411188804</v>
      </c>
      <c r="H2201">
        <v>6.1537323490749598</v>
      </c>
      <c r="I2201">
        <v>7.6989871264490599</v>
      </c>
      <c r="J2201">
        <v>0.49936659710064701</v>
      </c>
      <c r="K2201">
        <v>229.588979072889</v>
      </c>
      <c r="L2201">
        <v>217.53202332009101</v>
      </c>
      <c r="M2201">
        <v>66.683534535720995</v>
      </c>
      <c r="N2201">
        <v>2.7284992731140001</v>
      </c>
      <c r="O2201">
        <v>7.8086202423748299</v>
      </c>
      <c r="P2201">
        <v>54.276729559748397</v>
      </c>
      <c r="Q2201">
        <v>-4.1047442932912001E-2</v>
      </c>
    </row>
    <row r="2202" spans="1:17" x14ac:dyDescent="0.3">
      <c r="A2202" t="s">
        <v>4594</v>
      </c>
      <c r="B2202" t="s">
        <v>4595</v>
      </c>
      <c r="C2202" t="s">
        <v>10309</v>
      </c>
      <c r="D2202" t="s">
        <v>3520</v>
      </c>
      <c r="E2202">
        <v>283.20420000000001</v>
      </c>
      <c r="F2202">
        <v>22.37</v>
      </c>
      <c r="G2202">
        <v>144.05707309272699</v>
      </c>
      <c r="H2202">
        <v>4.0586802397949402</v>
      </c>
      <c r="I2202">
        <v>24.773842634793201</v>
      </c>
      <c r="J2202">
        <v>-2.1378216115161202</v>
      </c>
      <c r="K2202">
        <v>22.019927490358501</v>
      </c>
      <c r="L2202">
        <v>17.901309486160901</v>
      </c>
      <c r="M2202">
        <v>51.013640003747</v>
      </c>
      <c r="N2202">
        <v>0.25143150379531098</v>
      </c>
      <c r="O2202">
        <v>11.071375353896499</v>
      </c>
      <c r="P2202">
        <v>191.78260869565199</v>
      </c>
      <c r="Q2202">
        <v>0.14373405190574001</v>
      </c>
    </row>
    <row r="2203" spans="1:17" x14ac:dyDescent="0.3">
      <c r="A2203" t="s">
        <v>4596</v>
      </c>
      <c r="B2203" t="s">
        <v>4597</v>
      </c>
      <c r="C2203" t="s">
        <v>10309</v>
      </c>
      <c r="D2203" t="s">
        <v>1059</v>
      </c>
      <c r="E2203">
        <v>283.18907366399998</v>
      </c>
      <c r="F2203">
        <v>8.0399999999999991</v>
      </c>
      <c r="G2203">
        <v>61.609929067496303</v>
      </c>
      <c r="H2203">
        <v>36.178957925327097</v>
      </c>
      <c r="I2203">
        <v>0.18210242148622399</v>
      </c>
      <c r="J2203">
        <v>8.8880485815223196</v>
      </c>
      <c r="K2203">
        <v>6.5505825288457702</v>
      </c>
      <c r="L2203">
        <v>6.1296853794174098</v>
      </c>
      <c r="M2203">
        <v>71.869333593419597</v>
      </c>
      <c r="N2203">
        <v>1.9592908612631199</v>
      </c>
      <c r="O2203">
        <v>15.049751243781101</v>
      </c>
      <c r="Q2203">
        <v>-4.6816561557158E-2</v>
      </c>
    </row>
    <row r="2204" spans="1:17" x14ac:dyDescent="0.3">
      <c r="A2204" t="s">
        <v>4598</v>
      </c>
      <c r="B2204" t="s">
        <v>4599</v>
      </c>
      <c r="C2204" t="s">
        <v>10309</v>
      </c>
      <c r="D2204" t="s">
        <v>21</v>
      </c>
      <c r="E2204">
        <v>282.99774200000002</v>
      </c>
      <c r="F2204">
        <v>19.13</v>
      </c>
      <c r="G2204">
        <v>-24.996724552855799</v>
      </c>
      <c r="H2204">
        <v>-3.2947395770089201</v>
      </c>
      <c r="I2204">
        <v>-46.052080257776701</v>
      </c>
      <c r="J2204">
        <v>1.7608328335158701</v>
      </c>
      <c r="K2204">
        <v>20.131541082937702</v>
      </c>
      <c r="L2204">
        <v>21.840119365318799</v>
      </c>
      <c r="M2204">
        <v>44.589613010499697</v>
      </c>
      <c r="N2204">
        <v>0.70479594071944995</v>
      </c>
      <c r="O2204">
        <v>87.140616832200706</v>
      </c>
      <c r="P2204">
        <v>5.9833795013850297</v>
      </c>
      <c r="Q2204">
        <v>-8.6361368627109997E-2</v>
      </c>
    </row>
    <row r="2205" spans="1:17" x14ac:dyDescent="0.3">
      <c r="A2205" t="s">
        <v>4600</v>
      </c>
      <c r="B2205" t="s">
        <v>4601</v>
      </c>
      <c r="C2205" t="s">
        <v>10309</v>
      </c>
      <c r="D2205" t="s">
        <v>217</v>
      </c>
      <c r="E2205">
        <v>282.86613038000002</v>
      </c>
      <c r="F2205">
        <v>27.08</v>
      </c>
      <c r="G2205">
        <v>-5.5984588748365303</v>
      </c>
      <c r="H2205">
        <v>-9.5532033556765299</v>
      </c>
      <c r="I2205">
        <v>-39.169203229609899</v>
      </c>
      <c r="J2205">
        <v>4.2313496777761799</v>
      </c>
      <c r="K2205">
        <v>27.497659496268799</v>
      </c>
      <c r="L2205">
        <v>26.366734078048299</v>
      </c>
      <c r="M2205">
        <v>46.471813551733703</v>
      </c>
      <c r="N2205">
        <v>0.58256828577377195</v>
      </c>
      <c r="O2205">
        <v>39.771048744460799</v>
      </c>
      <c r="P2205">
        <v>56.080691642651203</v>
      </c>
      <c r="Q2205">
        <v>1.0463984278371001E-2</v>
      </c>
    </row>
    <row r="2206" spans="1:17" x14ac:dyDescent="0.3">
      <c r="A2206" t="s">
        <v>4602</v>
      </c>
      <c r="B2206" t="s">
        <v>4603</v>
      </c>
      <c r="C2206" t="s">
        <v>10309</v>
      </c>
      <c r="D2206" t="s">
        <v>130</v>
      </c>
      <c r="E2206">
        <v>281.63925151999899</v>
      </c>
      <c r="F2206">
        <v>2.42</v>
      </c>
      <c r="G2206">
        <v>197.208384665951</v>
      </c>
      <c r="H2206">
        <v>4.1381400775815704</v>
      </c>
      <c r="I2206">
        <v>-37.667926098543603</v>
      </c>
      <c r="J2206">
        <v>-2.61559938929391</v>
      </c>
      <c r="K2206">
        <v>2.34758518589098</v>
      </c>
      <c r="L2206">
        <v>2.0815395682437399</v>
      </c>
      <c r="M2206">
        <v>62.4148674832743</v>
      </c>
      <c r="N2206">
        <v>0.69911352296884999</v>
      </c>
      <c r="O2206">
        <v>59.504132231404903</v>
      </c>
      <c r="P2206">
        <v>236.111111111111</v>
      </c>
    </row>
    <row r="2207" spans="1:17" x14ac:dyDescent="0.3">
      <c r="A2207" t="s">
        <v>4604</v>
      </c>
      <c r="B2207" t="s">
        <v>4605</v>
      </c>
      <c r="C2207" t="s">
        <v>10309</v>
      </c>
      <c r="D2207" t="s">
        <v>297</v>
      </c>
      <c r="E2207">
        <v>281.47084210000003</v>
      </c>
      <c r="F2207">
        <v>281.75</v>
      </c>
      <c r="G2207">
        <v>3.3836163912984598</v>
      </c>
      <c r="H2207">
        <v>-20.851353061311499</v>
      </c>
      <c r="I2207">
        <v>40.572364610699303</v>
      </c>
      <c r="J2207">
        <v>5.8474783282377096</v>
      </c>
      <c r="K2207">
        <v>268.9377143488</v>
      </c>
      <c r="L2207">
        <v>220.080152700696</v>
      </c>
      <c r="M2207">
        <v>45.8541255573165</v>
      </c>
      <c r="N2207">
        <v>0.13418563075824899</v>
      </c>
      <c r="O2207">
        <v>41.969831410825201</v>
      </c>
      <c r="P2207">
        <v>93.999736414730094</v>
      </c>
      <c r="Q2207">
        <v>-5.7543826773230004E-3</v>
      </c>
    </row>
    <row r="2208" spans="1:17" x14ac:dyDescent="0.3">
      <c r="A2208" t="s">
        <v>4606</v>
      </c>
      <c r="B2208" t="s">
        <v>4607</v>
      </c>
      <c r="C2208" t="s">
        <v>10309</v>
      </c>
      <c r="D2208" t="s">
        <v>564</v>
      </c>
      <c r="E2208">
        <v>279.5518452</v>
      </c>
      <c r="F2208">
        <v>348</v>
      </c>
      <c r="G2208">
        <v>15.3325568047226</v>
      </c>
      <c r="H2208">
        <v>13.7432863247627</v>
      </c>
      <c r="I2208">
        <v>0.89158525166969504</v>
      </c>
      <c r="J2208">
        <v>8.3447130943764591</v>
      </c>
      <c r="K2208">
        <v>316.020824249692</v>
      </c>
      <c r="L2208">
        <v>290.569147895622</v>
      </c>
      <c r="M2208">
        <v>67.731939877106001</v>
      </c>
      <c r="N2208">
        <v>0.66124905829219105</v>
      </c>
      <c r="O2208">
        <v>7.7442528735632097</v>
      </c>
      <c r="P2208">
        <v>49.8385360602798</v>
      </c>
      <c r="Q2208">
        <v>-2.7237804116871E-2</v>
      </c>
    </row>
    <row r="2209" spans="1:17" x14ac:dyDescent="0.3">
      <c r="A2209" t="s">
        <v>4608</v>
      </c>
      <c r="B2209" t="s">
        <v>4609</v>
      </c>
      <c r="C2209" t="s">
        <v>10309</v>
      </c>
      <c r="D2209" t="s">
        <v>193</v>
      </c>
      <c r="E2209">
        <v>278.61551270000001</v>
      </c>
      <c r="F2209">
        <v>219.8</v>
      </c>
      <c r="G2209">
        <v>21.767564535476598</v>
      </c>
      <c r="H2209">
        <v>23.269916136022498</v>
      </c>
      <c r="I2209">
        <v>13.884623641791</v>
      </c>
      <c r="J2209">
        <v>27.444011316302198</v>
      </c>
      <c r="K2209">
        <v>185.36098432364901</v>
      </c>
      <c r="L2209">
        <v>172.29394962432599</v>
      </c>
      <c r="M2209">
        <v>80.307437686599499</v>
      </c>
      <c r="N2209">
        <v>1.85892273804446</v>
      </c>
      <c r="O2209">
        <v>5.5505004549590398</v>
      </c>
      <c r="P2209">
        <v>74.4444444444444</v>
      </c>
      <c r="Q2209">
        <v>3.7462149991691E-2</v>
      </c>
    </row>
    <row r="2210" spans="1:17" x14ac:dyDescent="0.3">
      <c r="A2210" t="s">
        <v>4610</v>
      </c>
      <c r="B2210" t="s">
        <v>4611</v>
      </c>
      <c r="C2210" t="s">
        <v>10309</v>
      </c>
      <c r="D2210" t="s">
        <v>86</v>
      </c>
      <c r="E2210">
        <v>278.30110300000001</v>
      </c>
      <c r="F2210">
        <v>165.8</v>
      </c>
      <c r="G2210">
        <v>175.24115524702</v>
      </c>
      <c r="H2210">
        <v>13.6371526858149</v>
      </c>
      <c r="I2210">
        <v>81.543604768904004</v>
      </c>
      <c r="K2210">
        <v>99.986497860728505</v>
      </c>
      <c r="M2210">
        <v>96.352645089017599</v>
      </c>
      <c r="N2210">
        <v>1.11290322580645</v>
      </c>
      <c r="O2210">
        <v>1.50784077201446</v>
      </c>
      <c r="P2210">
        <v>205.05979760809501</v>
      </c>
    </row>
    <row r="2211" spans="1:17" x14ac:dyDescent="0.3">
      <c r="A2211" t="s">
        <v>4612</v>
      </c>
      <c r="B2211" t="s">
        <v>4613</v>
      </c>
      <c r="C2211" t="s">
        <v>10309</v>
      </c>
      <c r="D2211" t="s">
        <v>116</v>
      </c>
      <c r="E2211">
        <v>277.86238739999999</v>
      </c>
      <c r="F2211">
        <v>246</v>
      </c>
      <c r="G2211">
        <v>216.66023087836101</v>
      </c>
      <c r="H2211">
        <v>-3.9527975583019801</v>
      </c>
      <c r="I2211">
        <v>-38.285297724067902</v>
      </c>
      <c r="J2211">
        <v>-3.9120042349367399</v>
      </c>
      <c r="K2211">
        <v>257.71840877206398</v>
      </c>
      <c r="L2211">
        <v>235.287217383133</v>
      </c>
      <c r="M2211">
        <v>38.893106408601497</v>
      </c>
      <c r="N2211">
        <v>1.3501421192290599</v>
      </c>
      <c r="O2211">
        <v>46.422764227642197</v>
      </c>
      <c r="P2211">
        <v>281.39534883720899</v>
      </c>
      <c r="Q2211">
        <v>0.21433922685378901</v>
      </c>
    </row>
    <row r="2212" spans="1:17" x14ac:dyDescent="0.3">
      <c r="A2212" t="s">
        <v>4614</v>
      </c>
      <c r="B2212" t="s">
        <v>4615</v>
      </c>
      <c r="C2212" t="s">
        <v>10309</v>
      </c>
      <c r="D2212" t="s">
        <v>2600</v>
      </c>
      <c r="E2212">
        <v>277.56822399999999</v>
      </c>
      <c r="F2212">
        <v>205.6</v>
      </c>
      <c r="G2212">
        <v>1056.5633541767199</v>
      </c>
      <c r="H2212">
        <v>44.683930465250498</v>
      </c>
      <c r="I2212">
        <v>-22.0436113119992</v>
      </c>
      <c r="J2212">
        <v>6.4302943305128402</v>
      </c>
      <c r="K2212">
        <v>147.71367850604599</v>
      </c>
      <c r="L2212">
        <v>123.654183074041</v>
      </c>
      <c r="M2212">
        <v>99.620510841084695</v>
      </c>
      <c r="N2212">
        <v>1.0447748034581501</v>
      </c>
      <c r="O2212">
        <v>23.516536964980499</v>
      </c>
      <c r="P2212">
        <v>1086.38199653779</v>
      </c>
    </row>
    <row r="2213" spans="1:17" x14ac:dyDescent="0.3">
      <c r="A2213" t="s">
        <v>4616</v>
      </c>
      <c r="B2213" t="s">
        <v>4617</v>
      </c>
      <c r="C2213" t="s">
        <v>10309</v>
      </c>
      <c r="E2213">
        <v>277.50586939499999</v>
      </c>
      <c r="F2213">
        <v>11.65</v>
      </c>
      <c r="G2213">
        <v>2.5677212752885601</v>
      </c>
      <c r="H2213">
        <v>-8.9721377103093403</v>
      </c>
      <c r="I2213">
        <v>-15.1581745343665</v>
      </c>
      <c r="J2213">
        <v>9.7755228887630405</v>
      </c>
      <c r="K2213">
        <v>10.979707303793299</v>
      </c>
      <c r="L2213">
        <v>10.8197687656334</v>
      </c>
      <c r="M2213">
        <v>75.099100751252294</v>
      </c>
      <c r="N2213">
        <v>0.21707335108249001</v>
      </c>
      <c r="O2213">
        <v>27.296137339055701</v>
      </c>
      <c r="P2213">
        <v>35.465116279069697</v>
      </c>
      <c r="Q2213">
        <v>4.4704410063672997E-2</v>
      </c>
    </row>
    <row r="2214" spans="1:17" x14ac:dyDescent="0.3">
      <c r="A2214" t="s">
        <v>4618</v>
      </c>
      <c r="B2214" t="s">
        <v>4619</v>
      </c>
      <c r="C2214" t="s">
        <v>10309</v>
      </c>
      <c r="D2214" t="s">
        <v>4620</v>
      </c>
      <c r="E2214">
        <v>277.34684920000001</v>
      </c>
      <c r="F2214">
        <v>491</v>
      </c>
      <c r="G2214">
        <v>111.577621159082</v>
      </c>
      <c r="H2214">
        <v>-6.6053582980753802</v>
      </c>
      <c r="I2214">
        <v>45.329762575961396</v>
      </c>
      <c r="J2214">
        <v>-5.63828183505328</v>
      </c>
      <c r="K2214">
        <v>467.74119218551999</v>
      </c>
      <c r="L2214">
        <v>327.85632029528898</v>
      </c>
      <c r="M2214">
        <v>42.370763420185</v>
      </c>
      <c r="N2214">
        <v>0.58093797276853198</v>
      </c>
      <c r="O2214">
        <v>10.977596741344099</v>
      </c>
      <c r="P2214">
        <v>196.050648176062</v>
      </c>
    </row>
    <row r="2215" spans="1:17" x14ac:dyDescent="0.3">
      <c r="A2215" t="s">
        <v>4621</v>
      </c>
      <c r="B2215" t="s">
        <v>4622</v>
      </c>
      <c r="C2215" t="s">
        <v>10309</v>
      </c>
      <c r="D2215" t="s">
        <v>1566</v>
      </c>
      <c r="E2215">
        <v>277.33683200000002</v>
      </c>
      <c r="F2215">
        <v>22.16</v>
      </c>
      <c r="G2215">
        <v>-11.568909170039801</v>
      </c>
      <c r="H2215">
        <v>-2.5114584463664702</v>
      </c>
      <c r="I2215">
        <v>-50.263341565758203</v>
      </c>
      <c r="J2215">
        <v>-2.7143566018993299</v>
      </c>
      <c r="K2215">
        <v>22.116450720020701</v>
      </c>
      <c r="L2215">
        <v>22.1186651374402</v>
      </c>
      <c r="M2215">
        <v>45.650707131378198</v>
      </c>
      <c r="N2215">
        <v>0.71577678786715704</v>
      </c>
      <c r="O2215">
        <v>75.541516245487301</v>
      </c>
      <c r="P2215">
        <v>27.723342939481199</v>
      </c>
      <c r="Q2215">
        <v>6.7409016022023996E-2</v>
      </c>
    </row>
    <row r="2216" spans="1:17" x14ac:dyDescent="0.3">
      <c r="A2216" t="s">
        <v>4623</v>
      </c>
      <c r="B2216" t="s">
        <v>4624</v>
      </c>
      <c r="C2216" t="s">
        <v>10309</v>
      </c>
      <c r="D2216" t="s">
        <v>628</v>
      </c>
      <c r="E2216">
        <v>276.36071879000002</v>
      </c>
      <c r="F2216">
        <v>493.45</v>
      </c>
      <c r="G2216">
        <v>-32.768784951300198</v>
      </c>
      <c r="H2216">
        <v>-11.103623335014399</v>
      </c>
      <c r="I2216">
        <v>-21.593015384515599</v>
      </c>
      <c r="J2216">
        <v>-2.0896116148172501</v>
      </c>
      <c r="K2216">
        <v>514.47200788887096</v>
      </c>
      <c r="L2216">
        <v>513.35552565610999</v>
      </c>
      <c r="M2216">
        <v>43.4814675729776</v>
      </c>
      <c r="N2216">
        <v>0.45426736770255199</v>
      </c>
      <c r="O2216">
        <v>16.080656601479301</v>
      </c>
      <c r="P2216">
        <v>6.79580132020343</v>
      </c>
      <c r="Q2216">
        <v>-0.101667422464988</v>
      </c>
    </row>
    <row r="2217" spans="1:17" x14ac:dyDescent="0.3">
      <c r="A2217" t="s">
        <v>4625</v>
      </c>
      <c r="B2217" t="s">
        <v>4626</v>
      </c>
      <c r="C2217" t="s">
        <v>10309</v>
      </c>
      <c r="D2217" t="s">
        <v>619</v>
      </c>
      <c r="E2217">
        <v>276.17899008000001</v>
      </c>
      <c r="F2217">
        <v>53.2</v>
      </c>
      <c r="G2217">
        <v>-18.9853090277417</v>
      </c>
      <c r="H2217">
        <v>-20.659082646568901</v>
      </c>
      <c r="I2217">
        <v>-27.8009239418218</v>
      </c>
      <c r="J2217">
        <v>8.0412633558041193</v>
      </c>
      <c r="K2217">
        <v>75.516953966682195</v>
      </c>
      <c r="L2217">
        <v>76.2536945622861</v>
      </c>
      <c r="M2217">
        <v>33.898013100285397</v>
      </c>
      <c r="N2217">
        <v>1.23981130594144</v>
      </c>
      <c r="O2217">
        <v>163.72180451127801</v>
      </c>
      <c r="P2217">
        <v>18.617614269788099</v>
      </c>
      <c r="Q2217">
        <v>4.8165950717262998E-2</v>
      </c>
    </row>
    <row r="2218" spans="1:17" x14ac:dyDescent="0.3">
      <c r="A2218" t="s">
        <v>4627</v>
      </c>
      <c r="B2218" t="s">
        <v>4628</v>
      </c>
      <c r="C2218" t="s">
        <v>10309</v>
      </c>
      <c r="D2218" t="s">
        <v>3831</v>
      </c>
      <c r="E2218">
        <v>275.64449339999999</v>
      </c>
      <c r="F2218">
        <v>202</v>
      </c>
      <c r="G2218">
        <v>-52.171131309758501</v>
      </c>
      <c r="H2218">
        <v>11.9034362107191</v>
      </c>
      <c r="I2218">
        <v>-44.1623819472088</v>
      </c>
      <c r="J2218">
        <v>-9.6459024195969398</v>
      </c>
      <c r="K2218">
        <v>206.73480331236701</v>
      </c>
      <c r="L2218">
        <v>232.908516160761</v>
      </c>
      <c r="M2218">
        <v>32.876971551595297</v>
      </c>
      <c r="N2218">
        <v>0.30164835164835102</v>
      </c>
      <c r="O2218">
        <v>70.792079207920693</v>
      </c>
      <c r="P2218">
        <v>20.958083832335301</v>
      </c>
      <c r="Q2218">
        <v>0.100468506741726</v>
      </c>
    </row>
    <row r="2219" spans="1:17" x14ac:dyDescent="0.3">
      <c r="A2219" t="s">
        <v>4629</v>
      </c>
      <c r="B2219" t="s">
        <v>4630</v>
      </c>
      <c r="C2219" t="s">
        <v>10309</v>
      </c>
      <c r="D2219" t="s">
        <v>297</v>
      </c>
      <c r="E2219">
        <v>275.28762449999999</v>
      </c>
      <c r="F2219">
        <v>388.15</v>
      </c>
      <c r="G2219">
        <v>-32.023227898993902</v>
      </c>
      <c r="H2219">
        <v>-3.2646015000612398</v>
      </c>
      <c r="I2219">
        <v>-10.6025367850078</v>
      </c>
      <c r="J2219">
        <v>-0.405876431820824</v>
      </c>
      <c r="K2219">
        <v>386.90616439564798</v>
      </c>
      <c r="L2219">
        <v>383.62719638956497</v>
      </c>
      <c r="M2219">
        <v>60.874013547405298</v>
      </c>
      <c r="N2219">
        <v>1.1213320210909601</v>
      </c>
      <c r="O2219">
        <v>32.410150714929799</v>
      </c>
      <c r="P2219">
        <v>19.247311827956899</v>
      </c>
      <c r="Q2219">
        <v>0.11208041172342199</v>
      </c>
    </row>
    <row r="2220" spans="1:17" x14ac:dyDescent="0.3">
      <c r="A2220" t="s">
        <v>4631</v>
      </c>
      <c r="B2220" t="s">
        <v>4632</v>
      </c>
      <c r="C2220" t="s">
        <v>10309</v>
      </c>
      <c r="D2220" t="s">
        <v>4633</v>
      </c>
      <c r="E2220">
        <v>275.10840000000002</v>
      </c>
      <c r="F2220">
        <v>270</v>
      </c>
      <c r="G2220">
        <v>135.34217276291201</v>
      </c>
      <c r="H2220">
        <v>1.5880092134739401</v>
      </c>
      <c r="I2220">
        <v>21.572433939389398</v>
      </c>
      <c r="J2220">
        <v>-6.8121040781259596</v>
      </c>
      <c r="K2220">
        <v>279.80271964942398</v>
      </c>
      <c r="L2220">
        <v>223.884676488807</v>
      </c>
      <c r="M2220">
        <v>24.524787032858001</v>
      </c>
      <c r="N2220">
        <v>0.33613445378151202</v>
      </c>
      <c r="O2220">
        <v>27.7777777777777</v>
      </c>
      <c r="P2220">
        <v>200.75187969924801</v>
      </c>
    </row>
    <row r="2221" spans="1:17" x14ac:dyDescent="0.3">
      <c r="A2221" t="s">
        <v>4634</v>
      </c>
      <c r="B2221" t="s">
        <v>4635</v>
      </c>
      <c r="C2221" t="s">
        <v>10309</v>
      </c>
      <c r="D2221" t="s">
        <v>193</v>
      </c>
      <c r="E2221">
        <v>274.596</v>
      </c>
      <c r="F2221">
        <v>28.02</v>
      </c>
      <c r="G2221">
        <v>209.81772127528799</v>
      </c>
      <c r="H2221">
        <v>-4.7004806557876702</v>
      </c>
      <c r="I2221">
        <v>34.805462635540998</v>
      </c>
      <c r="J2221">
        <v>-2.8937888421776798</v>
      </c>
      <c r="K2221">
        <v>25.235937993132499</v>
      </c>
      <c r="L2221">
        <v>19.7899481513649</v>
      </c>
      <c r="M2221">
        <v>72.3575510395316</v>
      </c>
      <c r="N2221">
        <v>0.30714833569095501</v>
      </c>
      <c r="O2221">
        <v>16.773733047822901</v>
      </c>
      <c r="P2221">
        <v>243.80368098159499</v>
      </c>
      <c r="Q2221">
        <v>9.5590087663955006E-2</v>
      </c>
    </row>
    <row r="2222" spans="1:17" x14ac:dyDescent="0.3">
      <c r="A2222" t="s">
        <v>4636</v>
      </c>
      <c r="B2222" t="s">
        <v>4637</v>
      </c>
      <c r="C2222" t="s">
        <v>10309</v>
      </c>
      <c r="D2222" t="s">
        <v>628</v>
      </c>
      <c r="E2222">
        <v>274.20896925</v>
      </c>
      <c r="F2222">
        <v>197.1</v>
      </c>
      <c r="G2222">
        <v>353.86233923401699</v>
      </c>
      <c r="H2222">
        <v>50.987240353845202</v>
      </c>
      <c r="I2222">
        <v>129.08025793936</v>
      </c>
      <c r="J2222">
        <v>4.0494995984333899</v>
      </c>
      <c r="K2222">
        <v>149.709235524299</v>
      </c>
      <c r="L2222">
        <v>106.951700723047</v>
      </c>
      <c r="M2222">
        <v>89.322958251671807</v>
      </c>
      <c r="N2222">
        <v>0.75044247787610596</v>
      </c>
      <c r="O2222">
        <v>1.0908168442415</v>
      </c>
      <c r="P2222">
        <v>392.75</v>
      </c>
    </row>
    <row r="2223" spans="1:17" x14ac:dyDescent="0.3">
      <c r="A2223" t="s">
        <v>4638</v>
      </c>
      <c r="B2223" t="s">
        <v>4639</v>
      </c>
      <c r="C2223" t="s">
        <v>10309</v>
      </c>
      <c r="D2223" t="s">
        <v>46</v>
      </c>
      <c r="E2223">
        <v>274.09260499999999</v>
      </c>
      <c r="F2223">
        <v>114.25</v>
      </c>
      <c r="G2223">
        <v>47.8640948084428</v>
      </c>
      <c r="H2223">
        <v>-10.5931947023721</v>
      </c>
      <c r="I2223">
        <v>-5.7803388930677597</v>
      </c>
      <c r="J2223">
        <v>-7.6636685442462404</v>
      </c>
      <c r="K2223">
        <v>116.709331183993</v>
      </c>
      <c r="L2223">
        <v>97.8326900156477</v>
      </c>
      <c r="M2223">
        <v>34.783280230428197</v>
      </c>
      <c r="N2223">
        <v>0.203742660286657</v>
      </c>
      <c r="O2223">
        <v>29.978118161925501</v>
      </c>
      <c r="P2223">
        <v>88.842975206611499</v>
      </c>
      <c r="Q2223">
        <v>4.3730856695548999E-2</v>
      </c>
    </row>
    <row r="2224" spans="1:17" x14ac:dyDescent="0.3">
      <c r="A2224" t="s">
        <v>4640</v>
      </c>
      <c r="B2224" t="s">
        <v>4641</v>
      </c>
      <c r="C2224" t="s">
        <v>10309</v>
      </c>
      <c r="D2224" t="s">
        <v>473</v>
      </c>
      <c r="E2224">
        <v>273.65199999999999</v>
      </c>
      <c r="F2224">
        <v>184.9</v>
      </c>
      <c r="G2224">
        <v>4.06984424283515</v>
      </c>
      <c r="H2224">
        <v>18.860912898731701</v>
      </c>
      <c r="I2224">
        <v>15.078493937596001</v>
      </c>
      <c r="J2224">
        <v>17.504889290374301</v>
      </c>
      <c r="K2224">
        <v>148.44987123799399</v>
      </c>
      <c r="L2224">
        <v>137.72320906573401</v>
      </c>
      <c r="M2224">
        <v>76.117864675402799</v>
      </c>
      <c r="N2224">
        <v>3.0548100475072002</v>
      </c>
      <c r="O2224">
        <v>4.7052460789615802</v>
      </c>
      <c r="P2224">
        <v>71.6009280742459</v>
      </c>
      <c r="Q2224">
        <v>4.3814038050194001E-2</v>
      </c>
    </row>
    <row r="2225" spans="1:17" x14ac:dyDescent="0.3">
      <c r="A2225" t="s">
        <v>4642</v>
      </c>
      <c r="B2225" t="s">
        <v>4643</v>
      </c>
      <c r="C2225" t="s">
        <v>10309</v>
      </c>
      <c r="D2225" t="s">
        <v>412</v>
      </c>
      <c r="E2225">
        <v>273.43933440000001</v>
      </c>
      <c r="F2225">
        <v>5.12</v>
      </c>
      <c r="G2225">
        <v>145.45017484322599</v>
      </c>
      <c r="H2225">
        <v>9.2022350095178993</v>
      </c>
      <c r="I2225">
        <v>56.479089642827503</v>
      </c>
      <c r="J2225">
        <v>9.1268248531303193</v>
      </c>
      <c r="K2225">
        <v>4.3569948234848201</v>
      </c>
      <c r="L2225">
        <v>3.4283573987396401</v>
      </c>
      <c r="M2225">
        <v>77.090144724541801</v>
      </c>
      <c r="N2225">
        <v>0.84729581031455103</v>
      </c>
      <c r="O2225">
        <v>0</v>
      </c>
      <c r="P2225">
        <v>260.56338028169</v>
      </c>
      <c r="Q2225">
        <v>8.1777582849423006E-2</v>
      </c>
    </row>
    <row r="2226" spans="1:17" x14ac:dyDescent="0.3">
      <c r="A2226" t="s">
        <v>4644</v>
      </c>
      <c r="B2226" t="s">
        <v>4645</v>
      </c>
      <c r="C2226" t="s">
        <v>10309</v>
      </c>
      <c r="D2226" t="s">
        <v>72</v>
      </c>
      <c r="E2226">
        <v>273.41635350000001</v>
      </c>
      <c r="F2226">
        <v>865.05</v>
      </c>
      <c r="G2226">
        <v>159.980352613799</v>
      </c>
      <c r="H2226">
        <v>9.3790723927125494</v>
      </c>
      <c r="I2226">
        <v>194.789640890735</v>
      </c>
      <c r="J2226">
        <v>-0.29373648967723198</v>
      </c>
      <c r="K2226">
        <v>761.18949888656698</v>
      </c>
      <c r="L2226">
        <v>534.30226272001096</v>
      </c>
      <c r="M2226">
        <v>68.381257286264102</v>
      </c>
      <c r="N2226">
        <v>1.1054559956132699</v>
      </c>
      <c r="O2226">
        <v>1.6357435986359099</v>
      </c>
      <c r="P2226">
        <v>303.663089127391</v>
      </c>
      <c r="Q2226">
        <v>3.6182930371543E-2</v>
      </c>
    </row>
    <row r="2227" spans="1:17" x14ac:dyDescent="0.3">
      <c r="A2227" t="s">
        <v>4646</v>
      </c>
      <c r="B2227" t="s">
        <v>4647</v>
      </c>
      <c r="C2227" t="s">
        <v>10309</v>
      </c>
      <c r="D2227" t="s">
        <v>1059</v>
      </c>
      <c r="E2227">
        <v>273.33426293600002</v>
      </c>
      <c r="F2227">
        <v>14.68</v>
      </c>
      <c r="G2227">
        <v>81.404379221658701</v>
      </c>
      <c r="H2227">
        <v>12.322152415149599</v>
      </c>
      <c r="I2227">
        <v>18.601858626879999</v>
      </c>
      <c r="J2227">
        <v>-0.37381535173521802</v>
      </c>
      <c r="K2227">
        <v>12.5732764375239</v>
      </c>
      <c r="L2227">
        <v>10.841799271686099</v>
      </c>
      <c r="M2227">
        <v>79.543267998279305</v>
      </c>
      <c r="N2227">
        <v>1.00190973983841</v>
      </c>
      <c r="O2227">
        <v>4.9046321525885599</v>
      </c>
      <c r="Q2227">
        <v>7.7597650234273993E-2</v>
      </c>
    </row>
    <row r="2228" spans="1:17" x14ac:dyDescent="0.3">
      <c r="A2228" t="s">
        <v>4648</v>
      </c>
      <c r="B2228" t="s">
        <v>4649</v>
      </c>
      <c r="C2228" t="s">
        <v>10309</v>
      </c>
      <c r="D2228" t="s">
        <v>4650</v>
      </c>
      <c r="E2228">
        <v>272.90821425000001</v>
      </c>
      <c r="F2228">
        <v>822.5</v>
      </c>
      <c r="G2228">
        <v>931.47168021956998</v>
      </c>
      <c r="H2228">
        <v>134.29232509960801</v>
      </c>
      <c r="I2228">
        <v>578.11913639000295</v>
      </c>
      <c r="J2228">
        <v>14.2261965674526</v>
      </c>
      <c r="K2228">
        <v>436.22768272550201</v>
      </c>
      <c r="L2228">
        <v>211.676468965472</v>
      </c>
      <c r="M2228">
        <v>99.520522199408603</v>
      </c>
      <c r="N2228">
        <v>0.63106060606060599</v>
      </c>
      <c r="O2228">
        <v>6.07902735562326E-2</v>
      </c>
      <c r="P2228">
        <v>1122.1396731054899</v>
      </c>
      <c r="Q2228">
        <v>0.29432745959872397</v>
      </c>
    </row>
    <row r="2229" spans="1:17" x14ac:dyDescent="0.3">
      <c r="A2229" t="s">
        <v>4651</v>
      </c>
      <c r="B2229" t="s">
        <v>4652</v>
      </c>
      <c r="C2229" t="s">
        <v>10309</v>
      </c>
      <c r="D2229" t="s">
        <v>2212</v>
      </c>
      <c r="E2229">
        <v>272.73215249999998</v>
      </c>
      <c r="F2229">
        <v>22.5</v>
      </c>
      <c r="G2229">
        <v>-16.124857621307399</v>
      </c>
      <c r="H2229">
        <v>-6.9437550785657001</v>
      </c>
      <c r="I2229">
        <v>-36.213071903150102</v>
      </c>
      <c r="J2229">
        <v>3.2052651161092398</v>
      </c>
      <c r="K2229">
        <v>22.087491777733199</v>
      </c>
      <c r="L2229">
        <v>23.424902113725899</v>
      </c>
      <c r="M2229">
        <v>62.859852679737699</v>
      </c>
      <c r="N2229">
        <v>1.1786549811217499</v>
      </c>
      <c r="O2229">
        <v>63.5555555555555</v>
      </c>
      <c r="P2229">
        <v>25.0694830461367</v>
      </c>
      <c r="Q2229">
        <v>5.2509251794560001E-2</v>
      </c>
    </row>
    <row r="2230" spans="1:17" x14ac:dyDescent="0.3">
      <c r="A2230" t="s">
        <v>4653</v>
      </c>
      <c r="B2230" t="s">
        <v>4654</v>
      </c>
      <c r="C2230" t="s">
        <v>10309</v>
      </c>
      <c r="D2230" t="s">
        <v>222</v>
      </c>
      <c r="E2230">
        <v>272.7201</v>
      </c>
      <c r="F2230">
        <v>226.7</v>
      </c>
      <c r="G2230">
        <v>-27.424785089168999</v>
      </c>
      <c r="H2230">
        <v>-5.7579261566733999</v>
      </c>
      <c r="I2230">
        <v>-10.198894996780099</v>
      </c>
      <c r="J2230">
        <v>1.7236227416291099</v>
      </c>
      <c r="K2230">
        <v>189.45714293540999</v>
      </c>
      <c r="L2230">
        <v>202.32227488732499</v>
      </c>
      <c r="M2230">
        <v>77.929953015802496</v>
      </c>
      <c r="N2230">
        <v>1.3320542103628099</v>
      </c>
      <c r="O2230">
        <v>38.464931627701802</v>
      </c>
      <c r="P2230">
        <v>61.237553342816497</v>
      </c>
      <c r="Q2230">
        <v>8.8270048870136994E-2</v>
      </c>
    </row>
    <row r="2231" spans="1:17" x14ac:dyDescent="0.3">
      <c r="A2231" t="s">
        <v>4655</v>
      </c>
      <c r="B2231" t="s">
        <v>4656</v>
      </c>
      <c r="C2231" t="s">
        <v>10309</v>
      </c>
      <c r="D2231" t="s">
        <v>113</v>
      </c>
      <c r="E2231">
        <v>272.41249698000001</v>
      </c>
      <c r="F2231">
        <v>179.1</v>
      </c>
      <c r="G2231">
        <v>29.522994649600999</v>
      </c>
      <c r="H2231">
        <v>3.2411887359716398</v>
      </c>
      <c r="I2231">
        <v>-10.7144770553749</v>
      </c>
      <c r="J2231">
        <v>-4.0525652012597204</v>
      </c>
      <c r="K2231">
        <v>180.84943583999899</v>
      </c>
      <c r="L2231">
        <v>169.81573147706999</v>
      </c>
      <c r="M2231">
        <v>44.441045491932996</v>
      </c>
      <c r="N2231">
        <v>0.89347438488054198</v>
      </c>
      <c r="O2231">
        <v>100.558347292015</v>
      </c>
      <c r="P2231">
        <v>70.166270783847907</v>
      </c>
      <c r="Q2231">
        <v>7.8497526598301004E-2</v>
      </c>
    </row>
    <row r="2232" spans="1:17" x14ac:dyDescent="0.3">
      <c r="A2232" t="s">
        <v>4657</v>
      </c>
      <c r="B2232" t="s">
        <v>4658</v>
      </c>
      <c r="C2232" t="s">
        <v>10309</v>
      </c>
      <c r="D2232" t="s">
        <v>222</v>
      </c>
      <c r="E2232">
        <v>271.94711039999999</v>
      </c>
      <c r="F2232">
        <v>214.8</v>
      </c>
      <c r="G2232">
        <v>130.73126797962999</v>
      </c>
      <c r="H2232">
        <v>-9.7369245824606594</v>
      </c>
      <c r="I2232">
        <v>43.388405058869097</v>
      </c>
      <c r="J2232">
        <v>-5.2894603005648904</v>
      </c>
      <c r="K2232">
        <v>213.20321269104301</v>
      </c>
      <c r="L2232">
        <v>166.43277476282401</v>
      </c>
      <c r="M2232">
        <v>47.839207372228501</v>
      </c>
      <c r="N2232">
        <v>0.38333795866194897</v>
      </c>
      <c r="O2232">
        <v>23.137802607076299</v>
      </c>
      <c r="P2232">
        <v>176.44787644787601</v>
      </c>
      <c r="Q2232">
        <v>0.17799804462948099</v>
      </c>
    </row>
    <row r="2233" spans="1:17" x14ac:dyDescent="0.3">
      <c r="A2233" t="s">
        <v>4659</v>
      </c>
      <c r="B2233" t="s">
        <v>4660</v>
      </c>
      <c r="C2233" t="s">
        <v>10309</v>
      </c>
      <c r="D2233" t="s">
        <v>1098</v>
      </c>
      <c r="E2233">
        <v>271.57480895999998</v>
      </c>
      <c r="F2233">
        <v>117.6</v>
      </c>
      <c r="G2233">
        <v>-42.545915088347698</v>
      </c>
      <c r="H2233">
        <v>-4.1446634437635099</v>
      </c>
      <c r="I2233">
        <v>1.33955296130099</v>
      </c>
      <c r="J2233">
        <v>5.5880706137391396</v>
      </c>
      <c r="K2233">
        <v>105.336281479679</v>
      </c>
      <c r="L2233">
        <v>107.701673916864</v>
      </c>
      <c r="M2233">
        <v>65.871124613160703</v>
      </c>
      <c r="N2233">
        <v>0.90937416062315302</v>
      </c>
      <c r="O2233">
        <v>39.455782312925102</v>
      </c>
      <c r="P2233">
        <v>59.891230455472403</v>
      </c>
    </row>
    <row r="2234" spans="1:17" x14ac:dyDescent="0.3">
      <c r="A2234" t="s">
        <v>4661</v>
      </c>
      <c r="B2234" t="s">
        <v>4662</v>
      </c>
      <c r="C2234" t="s">
        <v>10309</v>
      </c>
      <c r="D2234" t="s">
        <v>581</v>
      </c>
      <c r="E2234">
        <v>271.34531199999998</v>
      </c>
      <c r="F2234">
        <v>280</v>
      </c>
      <c r="G2234">
        <v>6.6668560547182496</v>
      </c>
      <c r="H2234">
        <v>-5.62570768727723</v>
      </c>
      <c r="I2234">
        <v>5.8133938849774198</v>
      </c>
      <c r="J2234">
        <v>9.7347499025089395</v>
      </c>
      <c r="K2234">
        <v>271.92985759655397</v>
      </c>
      <c r="L2234">
        <v>233.91452731217399</v>
      </c>
      <c r="M2234">
        <v>43.675659373715298</v>
      </c>
      <c r="N2234">
        <v>0.461574840387798</v>
      </c>
      <c r="O2234">
        <v>21.0178571428571</v>
      </c>
      <c r="P2234">
        <v>83.006535947712393</v>
      </c>
    </row>
    <row r="2235" spans="1:17" x14ac:dyDescent="0.3">
      <c r="A2235" t="s">
        <v>4663</v>
      </c>
      <c r="B2235" t="s">
        <v>4664</v>
      </c>
      <c r="C2235" t="s">
        <v>10309</v>
      </c>
      <c r="D2235" t="s">
        <v>86</v>
      </c>
      <c r="E2235">
        <v>270.76200460799998</v>
      </c>
      <c r="F2235">
        <v>114.88</v>
      </c>
      <c r="G2235">
        <v>507.69523111284201</v>
      </c>
      <c r="H2235">
        <v>37.251658759578604</v>
      </c>
      <c r="I2235">
        <v>277.29264881230102</v>
      </c>
      <c r="J2235">
        <v>6.4429669602784898</v>
      </c>
      <c r="K2235">
        <v>90.2120574204977</v>
      </c>
      <c r="L2235">
        <v>59.2639641507226</v>
      </c>
      <c r="M2235">
        <v>95.053342938400505</v>
      </c>
      <c r="N2235">
        <v>1.4699907588048</v>
      </c>
      <c r="O2235">
        <v>0</v>
      </c>
      <c r="P2235">
        <v>575.76470588235202</v>
      </c>
      <c r="Q2235">
        <v>0.18708435273089699</v>
      </c>
    </row>
    <row r="2236" spans="1:17" x14ac:dyDescent="0.3">
      <c r="A2236" t="s">
        <v>4665</v>
      </c>
      <c r="B2236" t="s">
        <v>4666</v>
      </c>
      <c r="C2236" t="s">
        <v>10309</v>
      </c>
      <c r="D2236" t="s">
        <v>885</v>
      </c>
      <c r="E2236">
        <v>270.30305499999997</v>
      </c>
      <c r="F2236">
        <v>136.07</v>
      </c>
      <c r="G2236">
        <v>71.171017904803705</v>
      </c>
      <c r="H2236">
        <v>44.218949837553403</v>
      </c>
      <c r="I2236">
        <v>30.627987871461599</v>
      </c>
      <c r="J2236">
        <v>-3.04628090992045</v>
      </c>
      <c r="K2236">
        <v>118.311771536086</v>
      </c>
      <c r="L2236">
        <v>102.25082870120499</v>
      </c>
      <c r="M2236">
        <v>53.843419537335102</v>
      </c>
      <c r="N2236">
        <v>1.1345767688584101</v>
      </c>
      <c r="O2236">
        <v>12.442125376644301</v>
      </c>
      <c r="P2236">
        <v>112.60937499999901</v>
      </c>
      <c r="Q2236">
        <v>0.12848920577734099</v>
      </c>
    </row>
    <row r="2237" spans="1:17" x14ac:dyDescent="0.3">
      <c r="A2237" t="s">
        <v>4667</v>
      </c>
      <c r="B2237" t="s">
        <v>4668</v>
      </c>
      <c r="C2237" t="s">
        <v>10309</v>
      </c>
      <c r="D2237" t="s">
        <v>1391</v>
      </c>
      <c r="E2237">
        <v>270.15677640000001</v>
      </c>
      <c r="F2237">
        <v>67.5</v>
      </c>
      <c r="G2237">
        <v>-7.2696227532319098</v>
      </c>
      <c r="H2237">
        <v>-9.2393136240263694</v>
      </c>
      <c r="I2237">
        <v>-30.690037065834201</v>
      </c>
      <c r="J2237">
        <v>1.7530874793929601</v>
      </c>
      <c r="K2237">
        <v>70.3639051547935</v>
      </c>
      <c r="L2237">
        <v>72.535501306680601</v>
      </c>
      <c r="M2237">
        <v>49.457314193179698</v>
      </c>
      <c r="N2237">
        <v>0.74465566044633402</v>
      </c>
      <c r="O2237">
        <v>65.629629629629605</v>
      </c>
      <c r="P2237">
        <v>33.531157270029603</v>
      </c>
    </row>
    <row r="2238" spans="1:17" x14ac:dyDescent="0.3">
      <c r="A2238" t="s">
        <v>4669</v>
      </c>
      <c r="B2238" t="s">
        <v>4670</v>
      </c>
      <c r="C2238" t="s">
        <v>10309</v>
      </c>
      <c r="D2238" t="s">
        <v>46</v>
      </c>
      <c r="E2238">
        <v>269.95435471000002</v>
      </c>
      <c r="F2238">
        <v>50.9</v>
      </c>
      <c r="G2238">
        <v>-31.175231508361801</v>
      </c>
      <c r="H2238">
        <v>-7.03609825009194</v>
      </c>
      <c r="I2238">
        <v>-13.9336730492544</v>
      </c>
      <c r="J2238">
        <v>-2.7055205279744299</v>
      </c>
      <c r="K2238">
        <v>50.981833838959403</v>
      </c>
      <c r="L2238">
        <v>47.7427942753419</v>
      </c>
      <c r="M2238">
        <v>46.8615160647715</v>
      </c>
      <c r="N2238">
        <v>0.28392020863399098</v>
      </c>
      <c r="O2238">
        <v>39.430255402750397</v>
      </c>
      <c r="P2238">
        <v>47.322720694645398</v>
      </c>
      <c r="Q2238">
        <v>2.2862254270812999E-2</v>
      </c>
    </row>
    <row r="2239" spans="1:17" x14ac:dyDescent="0.3">
      <c r="A2239" t="s">
        <v>4671</v>
      </c>
      <c r="B2239" t="s">
        <v>4672</v>
      </c>
      <c r="C2239" t="s">
        <v>10309</v>
      </c>
      <c r="D2239" t="s">
        <v>297</v>
      </c>
      <c r="E2239">
        <v>269.90314740000002</v>
      </c>
      <c r="F2239">
        <v>193.95</v>
      </c>
      <c r="G2239">
        <v>-55.7919248038231</v>
      </c>
      <c r="H2239">
        <v>-13.712159205324699</v>
      </c>
      <c r="I2239">
        <v>-29.0962952371931</v>
      </c>
      <c r="J2239">
        <v>-2.1417935341321099</v>
      </c>
      <c r="K2239">
        <v>208.74528274575701</v>
      </c>
      <c r="L2239">
        <v>214.450397824475</v>
      </c>
      <c r="M2239">
        <v>44.666783392401499</v>
      </c>
      <c r="N2239">
        <v>0.24706365503079999</v>
      </c>
      <c r="O2239">
        <v>62.773910801752997</v>
      </c>
      <c r="P2239">
        <v>8.9300758213984608</v>
      </c>
    </row>
    <row r="2240" spans="1:17" x14ac:dyDescent="0.3">
      <c r="A2240" t="s">
        <v>4673</v>
      </c>
      <c r="B2240" t="s">
        <v>4674</v>
      </c>
      <c r="C2240" t="s">
        <v>10309</v>
      </c>
      <c r="D2240" t="s">
        <v>726</v>
      </c>
      <c r="E2240">
        <v>269.33996250000001</v>
      </c>
      <c r="F2240">
        <v>11.97</v>
      </c>
      <c r="G2240">
        <v>263.20736236705699</v>
      </c>
      <c r="H2240">
        <v>-12.9478596578977</v>
      </c>
      <c r="I2240">
        <v>-35.076878172173402</v>
      </c>
      <c r="J2240">
        <v>-2.21894727866799</v>
      </c>
      <c r="K2240">
        <v>12.155672963002001</v>
      </c>
      <c r="L2240">
        <v>11.143673431009899</v>
      </c>
      <c r="M2240">
        <v>59.877463008939301</v>
      </c>
      <c r="N2240">
        <v>1.7878378378378299</v>
      </c>
      <c r="O2240">
        <v>59.565580618212202</v>
      </c>
    </row>
    <row r="2241" spans="1:17" x14ac:dyDescent="0.3">
      <c r="A2241" t="s">
        <v>4675</v>
      </c>
      <c r="B2241" t="s">
        <v>4676</v>
      </c>
      <c r="C2241" t="s">
        <v>10309</v>
      </c>
      <c r="D2241" t="s">
        <v>54</v>
      </c>
      <c r="E2241">
        <v>268.47880259200002</v>
      </c>
      <c r="F2241">
        <v>190.52</v>
      </c>
      <c r="G2241">
        <v>15.7831918001782</v>
      </c>
      <c r="H2241">
        <v>20.10627858798</v>
      </c>
      <c r="I2241">
        <v>21.871844272022798</v>
      </c>
      <c r="J2241">
        <v>-5.0079143720545103</v>
      </c>
      <c r="K2241">
        <v>169.758905091586</v>
      </c>
      <c r="L2241">
        <v>150.554360505114</v>
      </c>
      <c r="M2241">
        <v>56.960142884529297</v>
      </c>
      <c r="N2241">
        <v>1.8319989413573401</v>
      </c>
      <c r="O2241">
        <v>14.6073903002309</v>
      </c>
      <c r="P2241">
        <v>80.759013282732397</v>
      </c>
      <c r="Q2241">
        <v>6.3970937540942005E-2</v>
      </c>
    </row>
    <row r="2242" spans="1:17" x14ac:dyDescent="0.3">
      <c r="A2242" t="s">
        <v>4677</v>
      </c>
      <c r="B2242" t="s">
        <v>4678</v>
      </c>
      <c r="C2242" t="s">
        <v>10309</v>
      </c>
      <c r="D2242" t="s">
        <v>965</v>
      </c>
      <c r="E2242">
        <v>268.00835669999998</v>
      </c>
      <c r="F2242">
        <v>33.299999999999997</v>
      </c>
      <c r="G2242">
        <v>-4.3476551719266103</v>
      </c>
      <c r="H2242">
        <v>9.8608869725177204</v>
      </c>
      <c r="I2242">
        <v>-7.9768671739341999</v>
      </c>
      <c r="J2242">
        <v>1.8540975804030699</v>
      </c>
      <c r="K2242">
        <v>30.7380973731244</v>
      </c>
      <c r="L2242">
        <v>30.649194096053801</v>
      </c>
      <c r="M2242">
        <v>65.810109271287303</v>
      </c>
      <c r="N2242">
        <v>1.85052431185766</v>
      </c>
      <c r="O2242">
        <v>19.459459459459399</v>
      </c>
      <c r="P2242">
        <v>29.824561403508699</v>
      </c>
      <c r="Q2242">
        <v>2.6842136259227999E-2</v>
      </c>
    </row>
    <row r="2243" spans="1:17" x14ac:dyDescent="0.3">
      <c r="A2243" t="s">
        <v>4679</v>
      </c>
      <c r="B2243" t="s">
        <v>4680</v>
      </c>
      <c r="C2243" t="s">
        <v>10309</v>
      </c>
      <c r="D2243" t="s">
        <v>726</v>
      </c>
      <c r="E2243">
        <v>267.77468625</v>
      </c>
      <c r="F2243">
        <v>117.75</v>
      </c>
      <c r="G2243">
        <v>-44.337698622418003</v>
      </c>
      <c r="H2243">
        <v>26.299624369680899</v>
      </c>
      <c r="I2243">
        <v>26.9545564081888</v>
      </c>
      <c r="J2243">
        <v>4.2229558761542902</v>
      </c>
      <c r="K2243">
        <v>100.341709118547</v>
      </c>
      <c r="M2243">
        <v>62.438980823842499</v>
      </c>
      <c r="N2243">
        <v>1.75036958817317</v>
      </c>
      <c r="O2243">
        <v>23.1422505307855</v>
      </c>
      <c r="P2243">
        <v>79.633867276887798</v>
      </c>
    </row>
    <row r="2244" spans="1:17" x14ac:dyDescent="0.3">
      <c r="A2244" t="s">
        <v>4681</v>
      </c>
      <c r="B2244" t="s">
        <v>4682</v>
      </c>
      <c r="C2244" t="s">
        <v>10309</v>
      </c>
      <c r="D2244" t="s">
        <v>2193</v>
      </c>
      <c r="E2244">
        <v>267.51375000000002</v>
      </c>
      <c r="F2244">
        <v>1188.95</v>
      </c>
      <c r="G2244">
        <v>179.92474698372101</v>
      </c>
      <c r="H2244">
        <v>5.0195978268807302</v>
      </c>
      <c r="I2244">
        <v>32.140198927493003</v>
      </c>
      <c r="J2244">
        <v>-3.9278276882702099</v>
      </c>
      <c r="K2244">
        <v>1172.7640858470099</v>
      </c>
      <c r="L2244">
        <v>943.64686960453002</v>
      </c>
      <c r="M2244">
        <v>51.234138447656399</v>
      </c>
      <c r="N2244">
        <v>0.98964421721475304</v>
      </c>
      <c r="O2244">
        <v>21.094242819294301</v>
      </c>
      <c r="P2244">
        <v>241.652298850574</v>
      </c>
      <c r="Q2244">
        <v>0.164589552258426</v>
      </c>
    </row>
    <row r="2245" spans="1:17" x14ac:dyDescent="0.3">
      <c r="A2245" t="s">
        <v>4683</v>
      </c>
      <c r="B2245" t="s">
        <v>4684</v>
      </c>
      <c r="C2245" t="s">
        <v>10309</v>
      </c>
      <c r="D2245" t="s">
        <v>965</v>
      </c>
      <c r="E2245">
        <v>265.85167999999999</v>
      </c>
      <c r="F2245">
        <v>446</v>
      </c>
      <c r="G2245">
        <v>126.64618343249801</v>
      </c>
      <c r="H2245">
        <v>20.333032798368102</v>
      </c>
      <c r="I2245">
        <v>66.841083603877905</v>
      </c>
      <c r="J2245">
        <v>6.6328644204579099</v>
      </c>
      <c r="K2245">
        <v>351.08792437930401</v>
      </c>
      <c r="L2245">
        <v>249.55704715346101</v>
      </c>
      <c r="M2245">
        <v>61.5042052351778</v>
      </c>
      <c r="N2245">
        <v>0.734758556289835</v>
      </c>
      <c r="O2245">
        <v>8.6098654708520002</v>
      </c>
      <c r="P2245">
        <v>208.81438761286</v>
      </c>
    </row>
    <row r="2246" spans="1:17" x14ac:dyDescent="0.3">
      <c r="A2246" t="s">
        <v>4685</v>
      </c>
      <c r="B2246" t="s">
        <v>4686</v>
      </c>
      <c r="C2246" t="s">
        <v>10309</v>
      </c>
      <c r="D2246" t="s">
        <v>54</v>
      </c>
      <c r="E2246">
        <v>265.72373750000003</v>
      </c>
      <c r="F2246">
        <v>163.85</v>
      </c>
      <c r="G2246">
        <v>40.5921740715822</v>
      </c>
      <c r="H2246">
        <v>12.459210776349099</v>
      </c>
      <c r="I2246">
        <v>7.1995465357128703</v>
      </c>
      <c r="J2246">
        <v>25.992214656205501</v>
      </c>
      <c r="K2246">
        <v>134.44879243656101</v>
      </c>
      <c r="L2246">
        <v>117.890621185461</v>
      </c>
      <c r="M2246">
        <v>63.6648076402901</v>
      </c>
      <c r="N2246">
        <v>2.0162467936500201</v>
      </c>
      <c r="O2246">
        <v>12.9081476960634</v>
      </c>
      <c r="P2246">
        <v>88.2251579551981</v>
      </c>
      <c r="Q2246">
        <v>6.2820803307473999E-2</v>
      </c>
    </row>
    <row r="2247" spans="1:17" x14ac:dyDescent="0.3">
      <c r="A2247" t="s">
        <v>4687</v>
      </c>
      <c r="B2247" t="s">
        <v>4688</v>
      </c>
      <c r="C2247" t="s">
        <v>10309</v>
      </c>
      <c r="D2247" t="s">
        <v>523</v>
      </c>
      <c r="E2247">
        <v>263.81539677000001</v>
      </c>
      <c r="F2247">
        <v>209.9</v>
      </c>
      <c r="G2247">
        <v>90.664550916235797</v>
      </c>
      <c r="H2247">
        <v>15.6210625962287</v>
      </c>
      <c r="I2247">
        <v>-21.0362907962154</v>
      </c>
      <c r="J2247">
        <v>-6.1600438337383503</v>
      </c>
      <c r="K2247">
        <v>188.51388991139601</v>
      </c>
      <c r="L2247">
        <v>166.17137103385099</v>
      </c>
      <c r="M2247">
        <v>47.733520591628803</v>
      </c>
      <c r="N2247">
        <v>0.95845914563217205</v>
      </c>
      <c r="O2247">
        <v>28.1562648880419</v>
      </c>
      <c r="P2247">
        <v>137.36288589845</v>
      </c>
      <c r="Q2247">
        <v>5.5179676755380998E-2</v>
      </c>
    </row>
    <row r="2248" spans="1:17" x14ac:dyDescent="0.3">
      <c r="A2248" t="s">
        <v>4689</v>
      </c>
      <c r="B2248" t="s">
        <v>4690</v>
      </c>
      <c r="C2248" t="s">
        <v>10309</v>
      </c>
      <c r="D2248" t="s">
        <v>628</v>
      </c>
      <c r="E2248">
        <v>263.45959993999998</v>
      </c>
      <c r="F2248">
        <v>30.76</v>
      </c>
      <c r="G2248">
        <v>-13.523746330829301</v>
      </c>
      <c r="H2248">
        <v>-4.3349419422931703</v>
      </c>
      <c r="I2248">
        <v>-33.368215027247601</v>
      </c>
      <c r="J2248">
        <v>-0.73308572809172401</v>
      </c>
      <c r="K2248">
        <v>31.402458604498399</v>
      </c>
      <c r="L2248">
        <v>32.197837271274601</v>
      </c>
      <c r="M2248">
        <v>50.082554895682897</v>
      </c>
      <c r="N2248">
        <v>1.0846037429555799</v>
      </c>
      <c r="O2248">
        <v>46.9440832249674</v>
      </c>
      <c r="P2248">
        <v>26.065573770491799</v>
      </c>
      <c r="Q2248">
        <v>5.7390178243669999E-3</v>
      </c>
    </row>
    <row r="2249" spans="1:17" x14ac:dyDescent="0.3">
      <c r="A2249" t="s">
        <v>4691</v>
      </c>
      <c r="B2249" t="s">
        <v>4692</v>
      </c>
      <c r="C2249" t="s">
        <v>10309</v>
      </c>
      <c r="D2249" t="s">
        <v>86</v>
      </c>
      <c r="E2249">
        <v>263.10242882</v>
      </c>
      <c r="F2249">
        <v>261.8</v>
      </c>
      <c r="G2249">
        <v>23.191293349035998</v>
      </c>
      <c r="H2249">
        <v>69.955818107641306</v>
      </c>
      <c r="I2249">
        <v>16.482497568220101</v>
      </c>
      <c r="J2249">
        <v>79.736721285811498</v>
      </c>
      <c r="K2249">
        <v>183.40025879744101</v>
      </c>
      <c r="L2249">
        <v>184.06037609745499</v>
      </c>
      <c r="M2249">
        <v>74.920393129002903</v>
      </c>
      <c r="N2249">
        <v>5.78791066723248</v>
      </c>
      <c r="O2249">
        <v>19.919786096256601</v>
      </c>
      <c r="P2249">
        <v>81.8055555555555</v>
      </c>
      <c r="Q2249">
        <v>0.105399574448878</v>
      </c>
    </row>
    <row r="2250" spans="1:17" x14ac:dyDescent="0.3">
      <c r="A2250" t="s">
        <v>4693</v>
      </c>
      <c r="B2250" t="s">
        <v>4694</v>
      </c>
      <c r="C2250" t="s">
        <v>10309</v>
      </c>
      <c r="D2250" t="s">
        <v>54</v>
      </c>
      <c r="E2250">
        <v>262.19664119999999</v>
      </c>
      <c r="F2250">
        <v>78</v>
      </c>
      <c r="G2250">
        <v>-66.762862247897999</v>
      </c>
      <c r="H2250">
        <v>17.107709714992598</v>
      </c>
      <c r="I2250">
        <v>-50.001554085054998</v>
      </c>
      <c r="J2250">
        <v>-6.0572660559605804</v>
      </c>
      <c r="M2250">
        <v>44.832466916805899</v>
      </c>
      <c r="O2250">
        <v>68.641025641025607</v>
      </c>
      <c r="P2250">
        <v>25.7050765511684</v>
      </c>
    </row>
    <row r="2251" spans="1:17" x14ac:dyDescent="0.3">
      <c r="A2251" t="s">
        <v>4695</v>
      </c>
      <c r="B2251" t="s">
        <v>4696</v>
      </c>
      <c r="C2251" t="s">
        <v>10309</v>
      </c>
      <c r="D2251" t="s">
        <v>965</v>
      </c>
      <c r="E2251">
        <v>261.92254000000003</v>
      </c>
      <c r="F2251">
        <v>190.85</v>
      </c>
      <c r="G2251">
        <v>15.5908814484487</v>
      </c>
      <c r="H2251">
        <v>-1.95455769340944</v>
      </c>
      <c r="I2251">
        <v>32.352189611291699</v>
      </c>
      <c r="J2251">
        <v>1.882655410008</v>
      </c>
      <c r="K2251">
        <v>184.599553584776</v>
      </c>
      <c r="M2251">
        <v>56.415848522933302</v>
      </c>
      <c r="N2251">
        <v>0.33643504531722002</v>
      </c>
      <c r="O2251">
        <v>30.940529211422501</v>
      </c>
      <c r="P2251">
        <v>65.812337098175504</v>
      </c>
    </row>
    <row r="2252" spans="1:17" x14ac:dyDescent="0.3">
      <c r="A2252" t="s">
        <v>4697</v>
      </c>
      <c r="B2252" t="s">
        <v>4698</v>
      </c>
      <c r="C2252" t="s">
        <v>10309</v>
      </c>
      <c r="D2252" t="s">
        <v>46</v>
      </c>
      <c r="E2252">
        <v>261.83757500000002</v>
      </c>
      <c r="F2252">
        <v>467.15</v>
      </c>
      <c r="G2252">
        <v>37.618633624588</v>
      </c>
      <c r="H2252">
        <v>-5.8460148213406002</v>
      </c>
      <c r="I2252">
        <v>51.027667558002499</v>
      </c>
      <c r="J2252">
        <v>2.46358039859475</v>
      </c>
      <c r="K2252">
        <v>482.38451176886599</v>
      </c>
      <c r="L2252">
        <v>392.55044398167303</v>
      </c>
      <c r="M2252">
        <v>37.238662213206403</v>
      </c>
      <c r="N2252">
        <v>0.32715133531157198</v>
      </c>
      <c r="O2252">
        <v>29.936851118484402</v>
      </c>
      <c r="P2252">
        <v>124.591346153846</v>
      </c>
    </row>
    <row r="2253" spans="1:17" x14ac:dyDescent="0.3">
      <c r="A2253" t="s">
        <v>4699</v>
      </c>
      <c r="B2253" t="s">
        <v>4700</v>
      </c>
      <c r="C2253" t="s">
        <v>10309</v>
      </c>
      <c r="E2253">
        <v>261.46948200000003</v>
      </c>
      <c r="F2253">
        <v>151.94999999999999</v>
      </c>
      <c r="G2253">
        <v>10.875802083369299</v>
      </c>
      <c r="H2253">
        <v>5.9708965281794297</v>
      </c>
      <c r="I2253">
        <v>47.3120589416096</v>
      </c>
      <c r="J2253">
        <v>-3.5256871085921602</v>
      </c>
      <c r="K2253">
        <v>142.39133507283401</v>
      </c>
      <c r="L2253">
        <v>118.109687476655</v>
      </c>
      <c r="M2253">
        <v>65.856346070304298</v>
      </c>
      <c r="N2253">
        <v>0.56250922273592596</v>
      </c>
      <c r="O2253">
        <v>18.065153010858801</v>
      </c>
      <c r="P2253">
        <v>77.719298245613999</v>
      </c>
      <c r="Q2253">
        <v>0.24846171891853699</v>
      </c>
    </row>
    <row r="2254" spans="1:17" x14ac:dyDescent="0.3">
      <c r="A2254" t="s">
        <v>4701</v>
      </c>
      <c r="B2254" t="s">
        <v>4702</v>
      </c>
      <c r="C2254" t="s">
        <v>10309</v>
      </c>
      <c r="D2254" t="s">
        <v>1391</v>
      </c>
      <c r="E2254">
        <v>260.94991024799998</v>
      </c>
      <c r="F2254">
        <v>121.56</v>
      </c>
      <c r="G2254">
        <v>-30.949183231347501</v>
      </c>
      <c r="H2254">
        <v>10.9435800533728</v>
      </c>
      <c r="I2254">
        <v>-0.29295571956788102</v>
      </c>
      <c r="J2254">
        <v>13.0754980317364</v>
      </c>
      <c r="K2254">
        <v>113.774316130738</v>
      </c>
      <c r="L2254">
        <v>110.939706139245</v>
      </c>
      <c r="M2254">
        <v>57.726754916273599</v>
      </c>
      <c r="N2254">
        <v>1.6120781626114</v>
      </c>
      <c r="O2254">
        <v>22.9845343863112</v>
      </c>
      <c r="P2254">
        <v>38.293515358361702</v>
      </c>
      <c r="Q2254">
        <v>-4.4699589595663003E-2</v>
      </c>
    </row>
    <row r="2255" spans="1:17" x14ac:dyDescent="0.3">
      <c r="A2255" t="s">
        <v>4703</v>
      </c>
      <c r="B2255" t="s">
        <v>4704</v>
      </c>
      <c r="C2255" t="s">
        <v>10309</v>
      </c>
      <c r="D2255" t="s">
        <v>124</v>
      </c>
      <c r="E2255">
        <v>260.19434999999999</v>
      </c>
      <c r="F2255">
        <v>255</v>
      </c>
      <c r="G2255">
        <v>62.634187827604102</v>
      </c>
      <c r="H2255">
        <v>-2.7707121496756399</v>
      </c>
      <c r="I2255">
        <v>-8.3560408293139901</v>
      </c>
      <c r="J2255">
        <v>-6.1292809813337001</v>
      </c>
      <c r="K2255">
        <v>250.71142449780501</v>
      </c>
      <c r="L2255">
        <v>228.867943515305</v>
      </c>
      <c r="M2255">
        <v>60.340337225813002</v>
      </c>
      <c r="N2255">
        <v>3.7705835683184801</v>
      </c>
      <c r="O2255">
        <v>33.8823529411764</v>
      </c>
      <c r="P2255">
        <v>156.15268709191301</v>
      </c>
      <c r="Q2255">
        <v>9.5665990517428995E-2</v>
      </c>
    </row>
    <row r="2256" spans="1:17" x14ac:dyDescent="0.3">
      <c r="A2256" t="s">
        <v>4705</v>
      </c>
      <c r="B2256" t="s">
        <v>4706</v>
      </c>
      <c r="C2256" t="s">
        <v>10309</v>
      </c>
      <c r="D2256" t="s">
        <v>2456</v>
      </c>
      <c r="E2256">
        <v>259.88850586000001</v>
      </c>
      <c r="F2256">
        <v>2213.9499999999998</v>
      </c>
      <c r="G2256">
        <v>331.42094097225799</v>
      </c>
      <c r="H2256">
        <v>18.363585179700099</v>
      </c>
      <c r="I2256">
        <v>147.40737168411999</v>
      </c>
      <c r="J2256">
        <v>-5.5997872151753398</v>
      </c>
      <c r="K2256">
        <v>1980.57826403787</v>
      </c>
      <c r="L2256">
        <v>1363.6311802459099</v>
      </c>
      <c r="M2256">
        <v>51.557704195780303</v>
      </c>
      <c r="N2256">
        <v>1.7210710128055799</v>
      </c>
      <c r="O2256">
        <v>17.032904988820899</v>
      </c>
      <c r="P2256">
        <v>408.13633233876499</v>
      </c>
      <c r="Q2256">
        <v>0.18147990643589301</v>
      </c>
    </row>
    <row r="2257" spans="1:17" x14ac:dyDescent="0.3">
      <c r="A2257" t="s">
        <v>4707</v>
      </c>
      <c r="B2257" t="s">
        <v>4708</v>
      </c>
      <c r="C2257" t="s">
        <v>10309</v>
      </c>
      <c r="D2257" t="s">
        <v>1391</v>
      </c>
      <c r="E2257">
        <v>259.84384999999997</v>
      </c>
      <c r="F2257">
        <v>220.3</v>
      </c>
      <c r="G2257">
        <v>-39.771636434240797</v>
      </c>
      <c r="H2257">
        <v>12.9969883120432</v>
      </c>
      <c r="I2257">
        <v>6.6058923091009003</v>
      </c>
      <c r="J2257">
        <v>3.2679972279072902</v>
      </c>
      <c r="K2257">
        <v>201.35414502814601</v>
      </c>
      <c r="L2257">
        <v>196.85414134893301</v>
      </c>
      <c r="M2257">
        <v>68.9477830548783</v>
      </c>
      <c r="N2257">
        <v>2.6384302903855601</v>
      </c>
      <c r="O2257">
        <v>14.820699046754401</v>
      </c>
      <c r="P2257">
        <v>37.429819089207697</v>
      </c>
      <c r="Q2257">
        <v>-5.297206112101E-3</v>
      </c>
    </row>
    <row r="2258" spans="1:17" x14ac:dyDescent="0.3">
      <c r="A2258" t="s">
        <v>4709</v>
      </c>
      <c r="B2258" t="s">
        <v>4710</v>
      </c>
      <c r="C2258" t="s">
        <v>10309</v>
      </c>
      <c r="D2258" t="s">
        <v>139</v>
      </c>
      <c r="E2258">
        <v>259.74</v>
      </c>
      <c r="F2258">
        <v>292.5</v>
      </c>
      <c r="G2258">
        <v>204.84954985860401</v>
      </c>
      <c r="H2258">
        <v>53.346379153661999</v>
      </c>
      <c r="I2258">
        <v>221.610858021447</v>
      </c>
      <c r="J2258">
        <v>15.864792767568799</v>
      </c>
      <c r="K2258">
        <v>199.6630166562</v>
      </c>
      <c r="M2258">
        <v>97.030365735669406</v>
      </c>
      <c r="N2258">
        <v>0.58371735791090595</v>
      </c>
      <c r="O2258">
        <v>0.854700854700851</v>
      </c>
      <c r="P2258">
        <v>245.33648170011799</v>
      </c>
    </row>
    <row r="2259" spans="1:17" x14ac:dyDescent="0.3">
      <c r="A2259" t="s">
        <v>4711</v>
      </c>
      <c r="B2259" t="s">
        <v>4712</v>
      </c>
      <c r="C2259" t="s">
        <v>10309</v>
      </c>
      <c r="D2259" t="s">
        <v>4440</v>
      </c>
      <c r="E2259">
        <v>259.71203700000001</v>
      </c>
      <c r="F2259">
        <v>352.3</v>
      </c>
      <c r="G2259">
        <v>46.772836335666703</v>
      </c>
      <c r="H2259">
        <v>33.7813030555198</v>
      </c>
      <c r="I2259">
        <v>88.256951516053604</v>
      </c>
      <c r="J2259">
        <v>12.214676359531101</v>
      </c>
      <c r="K2259">
        <v>245.09381833088401</v>
      </c>
      <c r="M2259">
        <v>85.176429975725</v>
      </c>
      <c r="N2259">
        <v>0.36451259583789702</v>
      </c>
      <c r="O2259">
        <v>0</v>
      </c>
      <c r="P2259">
        <v>151.642857142857</v>
      </c>
    </row>
    <row r="2260" spans="1:17" x14ac:dyDescent="0.3">
      <c r="A2260" t="s">
        <v>4713</v>
      </c>
      <c r="B2260" t="s">
        <v>4714</v>
      </c>
      <c r="C2260" t="s">
        <v>10309</v>
      </c>
      <c r="D2260" t="s">
        <v>628</v>
      </c>
      <c r="E2260">
        <v>258.78930000000003</v>
      </c>
      <c r="F2260">
        <v>131.80000000000001</v>
      </c>
      <c r="G2260">
        <v>174.14814730682099</v>
      </c>
      <c r="H2260">
        <v>26.6992256958351</v>
      </c>
      <c r="I2260">
        <v>106.939327460923</v>
      </c>
      <c r="J2260">
        <v>-0.57884990689226801</v>
      </c>
      <c r="K2260">
        <v>100.76356543396</v>
      </c>
      <c r="L2260">
        <v>71.975007548046406</v>
      </c>
      <c r="M2260">
        <v>94.757022448158096</v>
      </c>
      <c r="N2260">
        <v>0.99101205240091705</v>
      </c>
      <c r="O2260">
        <v>1.6691957511380799</v>
      </c>
      <c r="P2260">
        <v>237.94871794871699</v>
      </c>
      <c r="Q2260">
        <v>0.13178313332590799</v>
      </c>
    </row>
    <row r="2261" spans="1:17" x14ac:dyDescent="0.3">
      <c r="A2261" t="s">
        <v>4715</v>
      </c>
      <c r="B2261" t="s">
        <v>4716</v>
      </c>
      <c r="C2261" t="s">
        <v>10309</v>
      </c>
      <c r="D2261" t="s">
        <v>4717</v>
      </c>
      <c r="E2261">
        <v>258.41199999999998</v>
      </c>
      <c r="F2261">
        <v>123.2</v>
      </c>
      <c r="G2261">
        <v>51.865475025740999</v>
      </c>
      <c r="H2261">
        <v>43.733055937397602</v>
      </c>
      <c r="I2261">
        <v>15.2759991351012</v>
      </c>
      <c r="J2261">
        <v>17.1626880724797</v>
      </c>
      <c r="K2261">
        <v>99.877887952786097</v>
      </c>
      <c r="L2261">
        <v>82.802340021617695</v>
      </c>
      <c r="M2261">
        <v>63.999589307462898</v>
      </c>
      <c r="N2261">
        <v>0.85739072405739003</v>
      </c>
      <c r="O2261">
        <v>10.4707792207792</v>
      </c>
      <c r="P2261">
        <v>119.568704330778</v>
      </c>
    </row>
    <row r="2262" spans="1:17" x14ac:dyDescent="0.3">
      <c r="A2262" t="s">
        <v>4718</v>
      </c>
      <c r="B2262" t="s">
        <v>4719</v>
      </c>
      <c r="C2262" t="s">
        <v>10309</v>
      </c>
      <c r="D2262" t="s">
        <v>46</v>
      </c>
      <c r="E2262">
        <v>258.32179680000002</v>
      </c>
      <c r="F2262">
        <v>89.02</v>
      </c>
      <c r="G2262">
        <v>72.545531314760296</v>
      </c>
      <c r="H2262">
        <v>-4.9736323472004997</v>
      </c>
      <c r="I2262">
        <v>-3.3051458120897999</v>
      </c>
      <c r="J2262">
        <v>-2.89215616585069</v>
      </c>
      <c r="K2262">
        <v>90.336652491642496</v>
      </c>
      <c r="L2262">
        <v>76.948534858022995</v>
      </c>
      <c r="M2262">
        <v>42.682170847019101</v>
      </c>
      <c r="N2262">
        <v>0.70409520713265294</v>
      </c>
      <c r="O2262">
        <v>28.510447090541401</v>
      </c>
      <c r="P2262">
        <v>115.80606060606</v>
      </c>
      <c r="Q2262">
        <v>0.14481614102227799</v>
      </c>
    </row>
    <row r="2263" spans="1:17" x14ac:dyDescent="0.3">
      <c r="A2263" t="s">
        <v>4720</v>
      </c>
      <c r="B2263" t="s">
        <v>4721</v>
      </c>
      <c r="C2263" t="s">
        <v>10309</v>
      </c>
      <c r="D2263" t="s">
        <v>127</v>
      </c>
      <c r="E2263">
        <v>257.90143999999998</v>
      </c>
      <c r="F2263">
        <v>508</v>
      </c>
      <c r="G2263">
        <v>350.87779972825098</v>
      </c>
      <c r="H2263">
        <v>-4.1177186905717997</v>
      </c>
      <c r="I2263">
        <v>29.900313191665099</v>
      </c>
      <c r="J2263">
        <v>-5.7648538118186803</v>
      </c>
      <c r="K2263">
        <v>514.12753544667396</v>
      </c>
      <c r="L2263">
        <v>369.54215269531397</v>
      </c>
      <c r="M2263">
        <v>31.033192296527901</v>
      </c>
      <c r="N2263">
        <v>0.21303391959798901</v>
      </c>
      <c r="O2263">
        <v>48.070866141732203</v>
      </c>
      <c r="P2263">
        <v>402.97029702970298</v>
      </c>
      <c r="Q2263">
        <v>0.150279895313571</v>
      </c>
    </row>
    <row r="2264" spans="1:17" x14ac:dyDescent="0.3">
      <c r="A2264" t="s">
        <v>4722</v>
      </c>
      <c r="B2264" t="s">
        <v>4723</v>
      </c>
      <c r="C2264" t="s">
        <v>10309</v>
      </c>
      <c r="D2264" t="s">
        <v>265</v>
      </c>
      <c r="E2264">
        <v>257.77806830999998</v>
      </c>
      <c r="F2264">
        <v>280.35000000000002</v>
      </c>
      <c r="G2264">
        <v>-7.6085290219294501</v>
      </c>
      <c r="H2264">
        <v>36.409029905099999</v>
      </c>
      <c r="I2264">
        <v>9.1527791409135197</v>
      </c>
      <c r="J2264">
        <v>-6.0022149050654301</v>
      </c>
      <c r="M2264">
        <v>52.283433344511202</v>
      </c>
      <c r="O2264">
        <v>18.0488674870697</v>
      </c>
      <c r="P2264">
        <v>28.306636155606402</v>
      </c>
    </row>
    <row r="2265" spans="1:17" x14ac:dyDescent="0.3">
      <c r="A2265" t="s">
        <v>4724</v>
      </c>
      <c r="B2265" t="s">
        <v>4725</v>
      </c>
      <c r="C2265" t="s">
        <v>10309</v>
      </c>
      <c r="D2265" t="s">
        <v>412</v>
      </c>
      <c r="E2265">
        <v>257.22261515000002</v>
      </c>
      <c r="F2265">
        <v>259.55</v>
      </c>
      <c r="G2265">
        <v>34.142191498684802</v>
      </c>
      <c r="H2265">
        <v>-6.1868792403558102</v>
      </c>
      <c r="I2265">
        <v>-26.670248160621799</v>
      </c>
      <c r="J2265">
        <v>-4.98596975966427</v>
      </c>
      <c r="K2265">
        <v>267.82681394006801</v>
      </c>
      <c r="L2265">
        <v>255.40402243621</v>
      </c>
      <c r="M2265">
        <v>45.635811486806297</v>
      </c>
      <c r="N2265">
        <v>0.45353601307168501</v>
      </c>
      <c r="O2265">
        <v>58.851858986707697</v>
      </c>
      <c r="P2265">
        <v>76.205023761031896</v>
      </c>
      <c r="Q2265">
        <v>4.0906084552227003E-2</v>
      </c>
    </row>
    <row r="2266" spans="1:17" x14ac:dyDescent="0.3">
      <c r="A2266" t="s">
        <v>4726</v>
      </c>
      <c r="B2266" t="s">
        <v>4727</v>
      </c>
      <c r="C2266" t="s">
        <v>10309</v>
      </c>
      <c r="D2266" t="s">
        <v>402</v>
      </c>
      <c r="E2266">
        <v>256.80400200000003</v>
      </c>
      <c r="F2266">
        <v>223.97</v>
      </c>
      <c r="G2266">
        <v>-1.83578521821791</v>
      </c>
      <c r="H2266">
        <v>0.87810336484884699</v>
      </c>
      <c r="I2266">
        <v>-15.911378874007401</v>
      </c>
      <c r="J2266">
        <v>0.79733708201819598</v>
      </c>
      <c r="K2266">
        <v>221.361764372273</v>
      </c>
      <c r="L2266">
        <v>210.58920711708899</v>
      </c>
      <c r="M2266">
        <v>63.441813442469901</v>
      </c>
      <c r="N2266">
        <v>0.77010818000008396</v>
      </c>
      <c r="O2266">
        <v>19.1230968433272</v>
      </c>
      <c r="P2266">
        <v>44.496774193548298</v>
      </c>
      <c r="Q2266">
        <v>0.112054622748085</v>
      </c>
    </row>
    <row r="2267" spans="1:17" x14ac:dyDescent="0.3">
      <c r="A2267" t="s">
        <v>4728</v>
      </c>
      <c r="B2267" t="s">
        <v>4729</v>
      </c>
      <c r="C2267" t="s">
        <v>10309</v>
      </c>
      <c r="D2267" t="s">
        <v>4730</v>
      </c>
      <c r="E2267">
        <v>256.70711025000003</v>
      </c>
      <c r="F2267">
        <v>24.9</v>
      </c>
      <c r="G2267">
        <v>-44.835707207491403</v>
      </c>
      <c r="H2267">
        <v>-1.8681390860662499</v>
      </c>
      <c r="I2267">
        <v>-23.488988874491</v>
      </c>
      <c r="J2267">
        <v>5.3760853540177198</v>
      </c>
      <c r="K2267">
        <v>24.852998734386802</v>
      </c>
      <c r="L2267">
        <v>28.236360989554701</v>
      </c>
      <c r="M2267">
        <v>68.539835501472695</v>
      </c>
      <c r="N2267">
        <v>0.73813099737890397</v>
      </c>
      <c r="O2267">
        <v>45.783132530120398</v>
      </c>
      <c r="P2267">
        <v>21.999020088192001</v>
      </c>
      <c r="Q2267">
        <v>9.5985384587780002E-3</v>
      </c>
    </row>
    <row r="2268" spans="1:17" x14ac:dyDescent="0.3">
      <c r="A2268" t="s">
        <v>4731</v>
      </c>
      <c r="B2268" t="s">
        <v>4732</v>
      </c>
      <c r="C2268" t="s">
        <v>10309</v>
      </c>
      <c r="D2268" t="s">
        <v>178</v>
      </c>
      <c r="E2268">
        <v>256.27679999999998</v>
      </c>
      <c r="F2268">
        <v>19.239999999999998</v>
      </c>
      <c r="G2268">
        <v>21.796802871391399</v>
      </c>
      <c r="H2268">
        <v>106.578491942269</v>
      </c>
      <c r="I2268">
        <v>62.010909659820598</v>
      </c>
      <c r="J2268">
        <v>23.1699936512322</v>
      </c>
      <c r="K2268">
        <v>12.7191131246644</v>
      </c>
      <c r="L2268">
        <v>10.567633772628</v>
      </c>
      <c r="M2268">
        <v>81.016746629551406</v>
      </c>
      <c r="N2268">
        <v>1.3239524307630299</v>
      </c>
      <c r="O2268">
        <v>2.0270270270270299</v>
      </c>
      <c r="P2268">
        <v>151.832460732984</v>
      </c>
      <c r="Q2268">
        <v>0.17544180851510999</v>
      </c>
    </row>
    <row r="2269" spans="1:17" x14ac:dyDescent="0.3">
      <c r="A2269" t="s">
        <v>4733</v>
      </c>
      <c r="B2269" t="s">
        <v>4734</v>
      </c>
      <c r="C2269" t="s">
        <v>10309</v>
      </c>
      <c r="D2269" t="s">
        <v>54</v>
      </c>
      <c r="E2269">
        <v>256.05274889999998</v>
      </c>
      <c r="F2269">
        <v>230.1</v>
      </c>
      <c r="G2269">
        <v>-69.226147298533903</v>
      </c>
      <c r="H2269">
        <v>3.01118140189724</v>
      </c>
      <c r="I2269">
        <v>-28.321558098066301</v>
      </c>
      <c r="J2269">
        <v>3.25963338538019</v>
      </c>
      <c r="K2269">
        <v>215.60902748397001</v>
      </c>
      <c r="L2269">
        <v>253.20571806701901</v>
      </c>
      <c r="M2269">
        <v>72.881256354175207</v>
      </c>
      <c r="N2269">
        <v>0.68206344569725996</v>
      </c>
      <c r="O2269">
        <v>94.263363754889099</v>
      </c>
      <c r="P2269">
        <v>32.852193995381</v>
      </c>
      <c r="Q2269">
        <v>-0.117533340043899</v>
      </c>
    </row>
    <row r="2270" spans="1:17" x14ac:dyDescent="0.3">
      <c r="A2270" t="s">
        <v>4735</v>
      </c>
      <c r="B2270" t="s">
        <v>4736</v>
      </c>
      <c r="C2270" t="s">
        <v>10309</v>
      </c>
      <c r="D2270" t="s">
        <v>54</v>
      </c>
      <c r="E2270">
        <v>256.04044399999998</v>
      </c>
      <c r="F2270">
        <v>1.48</v>
      </c>
      <c r="G2270">
        <v>-8.4076497441759699</v>
      </c>
      <c r="H2270">
        <v>-11.0107052034222</v>
      </c>
      <c r="I2270">
        <v>-69.009715150613005</v>
      </c>
      <c r="J2270">
        <v>-7.5147501323936998</v>
      </c>
      <c r="K2270">
        <v>1.5769971705055099</v>
      </c>
      <c r="L2270">
        <v>1.8181573483278799</v>
      </c>
      <c r="M2270">
        <v>36.255322874456802</v>
      </c>
      <c r="N2270">
        <v>1.0016619790389401</v>
      </c>
      <c r="O2270">
        <v>137.83783783783699</v>
      </c>
      <c r="P2270">
        <v>24.544179523141601</v>
      </c>
    </row>
    <row r="2271" spans="1:17" x14ac:dyDescent="0.3">
      <c r="A2271" t="s">
        <v>4737</v>
      </c>
      <c r="B2271" t="s">
        <v>4738</v>
      </c>
      <c r="C2271" t="s">
        <v>10309</v>
      </c>
      <c r="D2271" t="s">
        <v>1647</v>
      </c>
      <c r="E2271">
        <v>255.844433525</v>
      </c>
      <c r="F2271">
        <v>551.75</v>
      </c>
      <c r="G2271">
        <v>-13.2312149971025</v>
      </c>
      <c r="H2271">
        <v>11.921475465743001</v>
      </c>
      <c r="I2271">
        <v>22.092696420261401</v>
      </c>
      <c r="J2271">
        <v>-4.1474834472649302</v>
      </c>
      <c r="K2271">
        <v>504.09659394663902</v>
      </c>
      <c r="L2271">
        <v>445.03196356460103</v>
      </c>
      <c r="M2271">
        <v>42.104742467559603</v>
      </c>
      <c r="N2271">
        <v>0.33112344729285398</v>
      </c>
      <c r="O2271">
        <v>17.625736293611201</v>
      </c>
      <c r="P2271">
        <v>53.2638888888888</v>
      </c>
      <c r="Q2271">
        <v>-6.4576291490852006E-2</v>
      </c>
    </row>
    <row r="2272" spans="1:17" x14ac:dyDescent="0.3">
      <c r="A2272" t="s">
        <v>4739</v>
      </c>
      <c r="B2272" t="s">
        <v>4740</v>
      </c>
      <c r="C2272" t="s">
        <v>10309</v>
      </c>
      <c r="D2272" t="s">
        <v>4741</v>
      </c>
      <c r="E2272">
        <v>254.60220000000001</v>
      </c>
      <c r="F2272">
        <v>137.4</v>
      </c>
      <c r="G2272">
        <v>1.0385004960677999</v>
      </c>
      <c r="H2272">
        <v>34.209880870703998</v>
      </c>
      <c r="I2272">
        <v>47.456684493356697</v>
      </c>
      <c r="J2272">
        <v>12.6091813124604</v>
      </c>
      <c r="K2272">
        <v>107.19857949764599</v>
      </c>
      <c r="M2272">
        <v>79.084676734217993</v>
      </c>
      <c r="N2272">
        <v>2.3038744482589499</v>
      </c>
      <c r="O2272">
        <v>5.85880640465792</v>
      </c>
      <c r="P2272">
        <v>76.153846153846104</v>
      </c>
    </row>
    <row r="2273" spans="1:17" x14ac:dyDescent="0.3">
      <c r="A2273" t="s">
        <v>4742</v>
      </c>
      <c r="B2273" t="s">
        <v>4743</v>
      </c>
      <c r="C2273" t="s">
        <v>10309</v>
      </c>
      <c r="D2273" t="s">
        <v>46</v>
      </c>
      <c r="E2273">
        <v>254.56432000000001</v>
      </c>
      <c r="F2273">
        <v>116</v>
      </c>
      <c r="G2273">
        <v>-11.2092354081098</v>
      </c>
      <c r="H2273">
        <v>41.4187618812172</v>
      </c>
      <c r="I2273">
        <v>5.5520727547331497</v>
      </c>
      <c r="J2273">
        <v>0.40781658866752502</v>
      </c>
      <c r="M2273">
        <v>52.852825219541103</v>
      </c>
      <c r="O2273">
        <v>20.689655172413701</v>
      </c>
      <c r="P2273">
        <v>26.775956284153001</v>
      </c>
    </row>
    <row r="2274" spans="1:17" x14ac:dyDescent="0.3">
      <c r="A2274" t="s">
        <v>4744</v>
      </c>
      <c r="B2274" t="s">
        <v>4745</v>
      </c>
      <c r="C2274" t="s">
        <v>10309</v>
      </c>
      <c r="D2274" t="s">
        <v>619</v>
      </c>
      <c r="E2274">
        <v>254.37168750000001</v>
      </c>
      <c r="F2274">
        <v>145</v>
      </c>
      <c r="G2274">
        <v>-33.1519756944083</v>
      </c>
      <c r="H2274">
        <v>3.92195472923764</v>
      </c>
      <c r="I2274">
        <v>1.70325147648102</v>
      </c>
      <c r="J2274">
        <v>-0.88940891310343495</v>
      </c>
      <c r="K2274">
        <v>135.01157476000799</v>
      </c>
      <c r="L2274">
        <v>132.37720713403399</v>
      </c>
      <c r="M2274">
        <v>78.9750113140108</v>
      </c>
      <c r="N2274">
        <v>0.29611650485436802</v>
      </c>
      <c r="O2274">
        <v>13.7241379310344</v>
      </c>
      <c r="P2274">
        <v>20.8333333333333</v>
      </c>
    </row>
    <row r="2275" spans="1:17" x14ac:dyDescent="0.3">
      <c r="A2275" t="s">
        <v>4746</v>
      </c>
      <c r="B2275" t="s">
        <v>4747</v>
      </c>
      <c r="C2275" t="s">
        <v>10309</v>
      </c>
      <c r="D2275" t="s">
        <v>72</v>
      </c>
      <c r="E2275">
        <v>254.251284</v>
      </c>
      <c r="F2275">
        <v>18.690000000000001</v>
      </c>
      <c r="G2275">
        <v>-11.653966056863799</v>
      </c>
      <c r="H2275">
        <v>0.264772425377862</v>
      </c>
      <c r="I2275">
        <v>-43.603599527106098</v>
      </c>
      <c r="J2275">
        <v>0.79731681999991799</v>
      </c>
      <c r="K2275">
        <v>18.827007268579599</v>
      </c>
      <c r="L2275">
        <v>19.311439517086502</v>
      </c>
      <c r="M2275">
        <v>57.137493638949103</v>
      </c>
      <c r="N2275">
        <v>0.43992484307911101</v>
      </c>
      <c r="O2275">
        <v>62.921348314606703</v>
      </c>
      <c r="P2275">
        <v>26.711864406779601</v>
      </c>
      <c r="Q2275">
        <v>6.4691986251024999E-2</v>
      </c>
    </row>
    <row r="2276" spans="1:17" x14ac:dyDescent="0.3">
      <c r="A2276" t="s">
        <v>4748</v>
      </c>
      <c r="B2276" t="s">
        <v>4749</v>
      </c>
      <c r="C2276" t="s">
        <v>10309</v>
      </c>
      <c r="D2276" t="s">
        <v>139</v>
      </c>
      <c r="E2276">
        <v>253.85980609000001</v>
      </c>
      <c r="F2276">
        <v>1.7</v>
      </c>
      <c r="G2276">
        <v>-63.1519756944083</v>
      </c>
      <c r="H2276">
        <v>-14.275514096371801</v>
      </c>
      <c r="I2276">
        <v>-30.130504929939299</v>
      </c>
      <c r="J2276">
        <v>1.21174592008732</v>
      </c>
      <c r="K2276">
        <v>1.8277462303995</v>
      </c>
      <c r="L2276">
        <v>2.0566991636496899</v>
      </c>
      <c r="M2276">
        <v>37.783237529190302</v>
      </c>
      <c r="N2276">
        <v>0.24139093864446401</v>
      </c>
      <c r="O2276">
        <v>79.411764705882305</v>
      </c>
      <c r="P2276">
        <v>8.2802547770700592</v>
      </c>
      <c r="Q2276">
        <v>-0.157939323345755</v>
      </c>
    </row>
    <row r="2277" spans="1:17" x14ac:dyDescent="0.3">
      <c r="A2277" t="s">
        <v>4750</v>
      </c>
      <c r="B2277" t="s">
        <v>4751</v>
      </c>
      <c r="C2277" t="s">
        <v>10309</v>
      </c>
      <c r="D2277" t="s">
        <v>139</v>
      </c>
      <c r="E2277">
        <v>253.35499999999999</v>
      </c>
      <c r="F2277">
        <v>10134.200000000001</v>
      </c>
      <c r="G2277">
        <v>143.34038728851999</v>
      </c>
      <c r="H2277">
        <v>128.38722191718</v>
      </c>
      <c r="I2277">
        <v>140.29766580176701</v>
      </c>
      <c r="J2277">
        <v>8.4235772729144998</v>
      </c>
      <c r="K2277">
        <v>6356.2918578606996</v>
      </c>
      <c r="L2277">
        <v>4679.0835252766101</v>
      </c>
      <c r="M2277">
        <v>82.716067179861199</v>
      </c>
      <c r="N2277">
        <v>2.1690776376907701</v>
      </c>
      <c r="O2277">
        <v>6.0665864103727802</v>
      </c>
      <c r="P2277">
        <v>192.47330447330401</v>
      </c>
      <c r="Q2277">
        <v>4.5857124688455E-2</v>
      </c>
    </row>
    <row r="2278" spans="1:17" x14ac:dyDescent="0.3">
      <c r="A2278" t="s">
        <v>4752</v>
      </c>
      <c r="B2278" t="s">
        <v>4753</v>
      </c>
      <c r="C2278" t="s">
        <v>10309</v>
      </c>
      <c r="D2278" t="s">
        <v>628</v>
      </c>
      <c r="E2278">
        <v>253.22553095000001</v>
      </c>
      <c r="F2278">
        <v>117.79</v>
      </c>
      <c r="G2278">
        <v>-8.8843507799662298</v>
      </c>
      <c r="H2278">
        <v>-1.6868149599918201</v>
      </c>
      <c r="I2278">
        <v>-3.0760083345532601</v>
      </c>
      <c r="J2278">
        <v>-1.5150016366140799</v>
      </c>
      <c r="K2278">
        <v>116.21484357124</v>
      </c>
      <c r="L2278">
        <v>108.302641589009</v>
      </c>
      <c r="M2278">
        <v>52.429742246385501</v>
      </c>
      <c r="N2278">
        <v>0.46507973909411199</v>
      </c>
      <c r="O2278">
        <v>14.330588335172701</v>
      </c>
      <c r="P2278">
        <v>38.821449616971101</v>
      </c>
      <c r="Q2278">
        <v>5.680698849357E-2</v>
      </c>
    </row>
    <row r="2279" spans="1:17" x14ac:dyDescent="0.3">
      <c r="A2279" t="s">
        <v>4754</v>
      </c>
      <c r="B2279" t="s">
        <v>4755</v>
      </c>
      <c r="C2279" t="s">
        <v>10309</v>
      </c>
      <c r="D2279" t="s">
        <v>931</v>
      </c>
      <c r="E2279">
        <v>252.21787499999999</v>
      </c>
      <c r="F2279">
        <v>252.85</v>
      </c>
      <c r="G2279">
        <v>14.009571518333299</v>
      </c>
      <c r="H2279">
        <v>-19.572421405360799</v>
      </c>
      <c r="I2279">
        <v>31.181114175983499</v>
      </c>
      <c r="J2279">
        <v>-4.3510362824977902</v>
      </c>
      <c r="K2279">
        <v>276.13213943187401</v>
      </c>
      <c r="L2279">
        <v>233.46866797013601</v>
      </c>
      <c r="M2279">
        <v>42.295412321889799</v>
      </c>
      <c r="N2279">
        <v>1.50555090494472</v>
      </c>
      <c r="O2279">
        <v>36.958671148902503</v>
      </c>
      <c r="P2279">
        <v>60.031645569620203</v>
      </c>
      <c r="Q2279">
        <v>7.4582751657061006E-2</v>
      </c>
    </row>
    <row r="2280" spans="1:17" x14ac:dyDescent="0.3">
      <c r="A2280" t="s">
        <v>4756</v>
      </c>
      <c r="B2280" t="s">
        <v>4757</v>
      </c>
      <c r="C2280" t="s">
        <v>10309</v>
      </c>
      <c r="E2280">
        <v>252.00403439999999</v>
      </c>
      <c r="F2280">
        <v>18.68</v>
      </c>
      <c r="G2280">
        <v>164.35458598538099</v>
      </c>
      <c r="H2280">
        <v>10.578874807210299</v>
      </c>
      <c r="I2280">
        <v>117.55994975238499</v>
      </c>
      <c r="J2280">
        <v>-3.4360128259864098</v>
      </c>
      <c r="K2280">
        <v>16.513843774247899</v>
      </c>
      <c r="L2280">
        <v>11.4803202614937</v>
      </c>
      <c r="M2280">
        <v>56.708061606512999</v>
      </c>
      <c r="N2280">
        <v>1.85838234473318</v>
      </c>
      <c r="O2280">
        <v>15.845824411134901</v>
      </c>
      <c r="P2280">
        <v>269.90099009900899</v>
      </c>
      <c r="Q2280">
        <v>9.1558105419823996E-2</v>
      </c>
    </row>
    <row r="2281" spans="1:17" x14ac:dyDescent="0.3">
      <c r="A2281" t="s">
        <v>4758</v>
      </c>
      <c r="B2281" t="s">
        <v>4759</v>
      </c>
      <c r="C2281" t="s">
        <v>10309</v>
      </c>
      <c r="D2281" t="s">
        <v>51</v>
      </c>
      <c r="E2281">
        <v>251.866152</v>
      </c>
      <c r="F2281">
        <v>101.7</v>
      </c>
      <c r="G2281">
        <v>-20.109904496997299</v>
      </c>
      <c r="H2281">
        <v>5.0371141184183799</v>
      </c>
      <c r="I2281">
        <v>-3.3485963341543998</v>
      </c>
      <c r="J2281">
        <v>6.6075202910951703</v>
      </c>
      <c r="K2281">
        <v>98.126631097334297</v>
      </c>
      <c r="M2281">
        <v>69.473017109642996</v>
      </c>
      <c r="N2281">
        <v>0.76932596103212203</v>
      </c>
      <c r="O2281">
        <v>19.8131760078662</v>
      </c>
      <c r="P2281">
        <v>24.100061012812599</v>
      </c>
    </row>
    <row r="2282" spans="1:17" x14ac:dyDescent="0.3">
      <c r="A2282" t="s">
        <v>4760</v>
      </c>
      <c r="B2282" t="s">
        <v>4761</v>
      </c>
      <c r="C2282" t="s">
        <v>10309</v>
      </c>
      <c r="D2282" t="s">
        <v>171</v>
      </c>
      <c r="E2282">
        <v>251.38215</v>
      </c>
      <c r="F2282">
        <v>321.05</v>
      </c>
      <c r="G2282">
        <v>2.5458185748144402</v>
      </c>
      <c r="H2282">
        <v>-4.3230595157765999</v>
      </c>
      <c r="I2282">
        <v>-13.568645013230499</v>
      </c>
      <c r="J2282">
        <v>2.9836202316648301</v>
      </c>
      <c r="K2282">
        <v>304.43758142025303</v>
      </c>
      <c r="L2282">
        <v>289.86613237146901</v>
      </c>
      <c r="M2282">
        <v>60.305071702620502</v>
      </c>
      <c r="N2282">
        <v>0.77407676215685395</v>
      </c>
      <c r="O2282">
        <v>5.4041426569070001</v>
      </c>
      <c r="P2282">
        <v>36.675180928054402</v>
      </c>
      <c r="Q2282">
        <v>8.0888658852805995E-2</v>
      </c>
    </row>
    <row r="2283" spans="1:17" x14ac:dyDescent="0.3">
      <c r="A2283" t="s">
        <v>4762</v>
      </c>
      <c r="B2283" t="s">
        <v>4763</v>
      </c>
      <c r="C2283" t="s">
        <v>10309</v>
      </c>
      <c r="D2283" t="s">
        <v>364</v>
      </c>
      <c r="E2283">
        <v>250.77600000000001</v>
      </c>
      <c r="F2283">
        <v>194.4</v>
      </c>
      <c r="G2283">
        <v>40.7076734283986</v>
      </c>
      <c r="H2283">
        <v>-5.5610870708773197</v>
      </c>
      <c r="I2283">
        <v>55.619455389620398</v>
      </c>
      <c r="J2283">
        <v>3.7368596270995198</v>
      </c>
      <c r="K2283">
        <v>173.65675397137699</v>
      </c>
      <c r="L2283">
        <v>140.58624317836001</v>
      </c>
      <c r="M2283">
        <v>68.5721705899971</v>
      </c>
      <c r="N2283">
        <v>0.33155416012558803</v>
      </c>
      <c r="O2283">
        <v>7.8703703703703702</v>
      </c>
      <c r="P2283">
        <v>102.49999999999901</v>
      </c>
    </row>
    <row r="2284" spans="1:17" x14ac:dyDescent="0.3">
      <c r="A2284" t="s">
        <v>4764</v>
      </c>
      <c r="B2284" t="s">
        <v>4765</v>
      </c>
      <c r="C2284" t="s">
        <v>10309</v>
      </c>
      <c r="D2284" t="s">
        <v>193</v>
      </c>
      <c r="E2284">
        <v>249.44341403999999</v>
      </c>
      <c r="F2284">
        <v>248.7</v>
      </c>
      <c r="G2284">
        <v>68.208732840213102</v>
      </c>
      <c r="H2284">
        <v>20.106917803256099</v>
      </c>
      <c r="I2284">
        <v>73.095360412546299</v>
      </c>
      <c r="J2284">
        <v>-12.228645015027</v>
      </c>
      <c r="K2284">
        <v>219.523894842136</v>
      </c>
      <c r="L2284">
        <v>180.120393839049</v>
      </c>
      <c r="M2284">
        <v>59.6821207851387</v>
      </c>
      <c r="N2284">
        <v>1.9983327421525501</v>
      </c>
      <c r="O2284">
        <v>16.6063530357861</v>
      </c>
      <c r="P2284">
        <v>134.62264150943301</v>
      </c>
      <c r="Q2284">
        <v>0.14913695872948099</v>
      </c>
    </row>
    <row r="2285" spans="1:17" x14ac:dyDescent="0.3">
      <c r="A2285" t="s">
        <v>4766</v>
      </c>
      <c r="B2285" t="s">
        <v>4767</v>
      </c>
      <c r="C2285" t="s">
        <v>10309</v>
      </c>
      <c r="D2285" t="s">
        <v>121</v>
      </c>
      <c r="E2285">
        <v>249.18624</v>
      </c>
      <c r="F2285">
        <v>113.25</v>
      </c>
      <c r="G2285">
        <v>24.683404023645199</v>
      </c>
      <c r="H2285">
        <v>-14.4187015163615</v>
      </c>
      <c r="I2285">
        <v>25.559556866639301</v>
      </c>
      <c r="J2285">
        <v>3.3994172959118698</v>
      </c>
      <c r="K2285">
        <v>115.12278390685501</v>
      </c>
      <c r="L2285">
        <v>95.277632835863002</v>
      </c>
      <c r="M2285">
        <v>40.279738407128903</v>
      </c>
      <c r="N2285">
        <v>0.10996414021315599</v>
      </c>
      <c r="O2285">
        <v>46.0485651214128</v>
      </c>
      <c r="P2285">
        <v>75.854037267080699</v>
      </c>
      <c r="Q2285">
        <v>2.8275748149265999E-2</v>
      </c>
    </row>
    <row r="2286" spans="1:17" x14ac:dyDescent="0.3">
      <c r="A2286" t="s">
        <v>4768</v>
      </c>
      <c r="B2286" t="s">
        <v>4769</v>
      </c>
      <c r="C2286" t="s">
        <v>10309</v>
      </c>
      <c r="D2286" t="s">
        <v>389</v>
      </c>
      <c r="E2286">
        <v>249.06923846999999</v>
      </c>
      <c r="F2286">
        <v>105.3</v>
      </c>
      <c r="G2286">
        <v>-38.253424969770698</v>
      </c>
      <c r="H2286">
        <v>2.6732774805603801</v>
      </c>
      <c r="I2286">
        <v>10.100560538610001</v>
      </c>
      <c r="J2286">
        <v>0.62339432139790896</v>
      </c>
      <c r="K2286">
        <v>107.679479680718</v>
      </c>
      <c r="L2286">
        <v>98.454927339331704</v>
      </c>
      <c r="M2286">
        <v>44.618635786925701</v>
      </c>
      <c r="N2286">
        <v>0.940620384047267</v>
      </c>
      <c r="O2286">
        <v>46.343779677112998</v>
      </c>
      <c r="P2286">
        <v>55.884529977794202</v>
      </c>
    </row>
    <row r="2287" spans="1:17" x14ac:dyDescent="0.3">
      <c r="A2287" t="s">
        <v>4770</v>
      </c>
      <c r="B2287" t="s">
        <v>4771</v>
      </c>
      <c r="C2287" t="s">
        <v>10309</v>
      </c>
      <c r="D2287" t="s">
        <v>4633</v>
      </c>
      <c r="E2287">
        <v>248.45400000000001</v>
      </c>
      <c r="F2287">
        <v>193.5</v>
      </c>
      <c r="G2287">
        <v>-3.3893708811665402</v>
      </c>
      <c r="H2287">
        <v>16.9498228813293</v>
      </c>
      <c r="I2287">
        <v>13.3719372816764</v>
      </c>
      <c r="J2287">
        <v>-5.1115491665316499</v>
      </c>
      <c r="K2287">
        <v>175.08181003592901</v>
      </c>
      <c r="M2287">
        <v>55.3903598602733</v>
      </c>
      <c r="N2287">
        <v>0.41619766643788603</v>
      </c>
      <c r="O2287">
        <v>13.953488372093</v>
      </c>
      <c r="P2287">
        <v>83.412322274881504</v>
      </c>
    </row>
    <row r="2288" spans="1:17" x14ac:dyDescent="0.3">
      <c r="A2288" t="s">
        <v>4772</v>
      </c>
      <c r="B2288" t="s">
        <v>4773</v>
      </c>
      <c r="C2288" t="s">
        <v>10309</v>
      </c>
      <c r="D2288" t="s">
        <v>46</v>
      </c>
      <c r="E2288">
        <v>247.32623525899999</v>
      </c>
      <c r="F2288">
        <v>12.47</v>
      </c>
      <c r="G2288">
        <v>-23.690982786606899</v>
      </c>
      <c r="H2288">
        <v>16.9160874758456</v>
      </c>
      <c r="I2288">
        <v>-19.649094497857501</v>
      </c>
      <c r="J2288">
        <v>5.1484270133463603</v>
      </c>
      <c r="K2288">
        <v>11.618374260135701</v>
      </c>
      <c r="L2288">
        <v>11.782810895264699</v>
      </c>
      <c r="M2288">
        <v>74.651063630173397</v>
      </c>
      <c r="N2288">
        <v>0.54288788925393106</v>
      </c>
      <c r="O2288">
        <v>21.892542101042501</v>
      </c>
      <c r="P2288">
        <v>34.8108108108108</v>
      </c>
    </row>
    <row r="2289" spans="1:17" x14ac:dyDescent="0.3">
      <c r="A2289" t="s">
        <v>4774</v>
      </c>
      <c r="B2289" t="s">
        <v>4775</v>
      </c>
      <c r="C2289" t="s">
        <v>10309</v>
      </c>
      <c r="D2289" t="s">
        <v>222</v>
      </c>
      <c r="E2289">
        <v>247.01605599999999</v>
      </c>
      <c r="F2289">
        <v>136.1</v>
      </c>
      <c r="G2289">
        <v>29.362644188632501</v>
      </c>
      <c r="H2289">
        <v>8.1974908667629904</v>
      </c>
      <c r="I2289">
        <v>46.123952351475502</v>
      </c>
      <c r="J2289">
        <v>6.8715800978855697</v>
      </c>
      <c r="K2289">
        <v>127.979233193515</v>
      </c>
      <c r="M2289">
        <v>54.144320592677403</v>
      </c>
      <c r="N2289">
        <v>0.25784172661870502</v>
      </c>
      <c r="O2289">
        <v>34.092578986039598</v>
      </c>
      <c r="P2289">
        <v>76.7532467532467</v>
      </c>
    </row>
    <row r="2290" spans="1:17" x14ac:dyDescent="0.3">
      <c r="A2290" t="s">
        <v>4776</v>
      </c>
      <c r="B2290" t="s">
        <v>4777</v>
      </c>
      <c r="C2290" t="s">
        <v>10309</v>
      </c>
      <c r="D2290" t="s">
        <v>555</v>
      </c>
      <c r="E2290">
        <v>246.86077499999999</v>
      </c>
      <c r="F2290">
        <v>223.91</v>
      </c>
      <c r="G2290">
        <v>-17.159522864219699</v>
      </c>
      <c r="H2290">
        <v>-5.0782819291459704</v>
      </c>
      <c r="I2290">
        <v>-12.014915425668899</v>
      </c>
      <c r="J2290">
        <v>-0.62874918127035895</v>
      </c>
      <c r="K2290">
        <v>222.25686956875799</v>
      </c>
      <c r="L2290">
        <v>222.448097323404</v>
      </c>
      <c r="M2290">
        <v>53.343668462604903</v>
      </c>
      <c r="N2290">
        <v>0.91944893470468103</v>
      </c>
      <c r="O2290">
        <v>22.817203340627898</v>
      </c>
      <c r="P2290">
        <v>17.8473684210526</v>
      </c>
      <c r="Q2290">
        <v>2.8878328130961001E-2</v>
      </c>
    </row>
    <row r="2291" spans="1:17" x14ac:dyDescent="0.3">
      <c r="A2291" t="s">
        <v>4778</v>
      </c>
      <c r="B2291" t="s">
        <v>4779</v>
      </c>
      <c r="C2291" t="s">
        <v>10309</v>
      </c>
      <c r="D2291" t="s">
        <v>193</v>
      </c>
      <c r="E2291">
        <v>246.84327057799999</v>
      </c>
      <c r="F2291">
        <v>108.07</v>
      </c>
      <c r="G2291">
        <v>1.8135135463548999</v>
      </c>
      <c r="H2291">
        <v>5.9459454518584902</v>
      </c>
      <c r="I2291">
        <v>-29.444181393589901</v>
      </c>
      <c r="J2291">
        <v>2.0272577535632301</v>
      </c>
      <c r="K2291">
        <v>106.304534332877</v>
      </c>
      <c r="L2291">
        <v>99.348721946006904</v>
      </c>
      <c r="M2291">
        <v>48.974438443005397</v>
      </c>
      <c r="N2291">
        <v>0.89573175823623596</v>
      </c>
      <c r="O2291">
        <v>30.193393171092701</v>
      </c>
      <c r="P2291">
        <v>51.358543417366903</v>
      </c>
      <c r="Q2291">
        <v>5.148448816567E-2</v>
      </c>
    </row>
    <row r="2292" spans="1:17" x14ac:dyDescent="0.3">
      <c r="A2292" t="s">
        <v>4780</v>
      </c>
      <c r="B2292" t="s">
        <v>4781</v>
      </c>
      <c r="C2292" t="s">
        <v>10309</v>
      </c>
      <c r="D2292" t="s">
        <v>405</v>
      </c>
      <c r="E2292">
        <v>246.69932126399999</v>
      </c>
      <c r="F2292">
        <v>98.52</v>
      </c>
      <c r="G2292">
        <v>6.3527467197818801</v>
      </c>
      <c r="H2292">
        <v>-3.6569274174264499</v>
      </c>
      <c r="I2292">
        <v>-18.6443011364208</v>
      </c>
      <c r="J2292">
        <v>-1.76130389266531</v>
      </c>
      <c r="K2292">
        <v>97.482897171717397</v>
      </c>
      <c r="L2292">
        <v>92.797274723708497</v>
      </c>
      <c r="M2292">
        <v>58.211336294016398</v>
      </c>
      <c r="N2292">
        <v>1.6293031752392699</v>
      </c>
      <c r="O2292">
        <v>21.853430775477001</v>
      </c>
      <c r="P2292">
        <v>43.7199124726477</v>
      </c>
      <c r="Q2292">
        <v>1.8043979185191E-2</v>
      </c>
    </row>
    <row r="2293" spans="1:17" x14ac:dyDescent="0.3">
      <c r="A2293" t="s">
        <v>4782</v>
      </c>
      <c r="B2293" t="s">
        <v>4783</v>
      </c>
      <c r="C2293" t="s">
        <v>10309</v>
      </c>
      <c r="D2293" t="s">
        <v>229</v>
      </c>
      <c r="E2293">
        <v>246.64135260800001</v>
      </c>
      <c r="F2293">
        <v>15.68</v>
      </c>
      <c r="G2293">
        <v>95.792868430291804</v>
      </c>
      <c r="H2293">
        <v>0.41964605451517101</v>
      </c>
      <c r="I2293">
        <v>7.0959225067487504</v>
      </c>
      <c r="J2293">
        <v>6.60437218142392</v>
      </c>
      <c r="K2293">
        <v>13.645281760100501</v>
      </c>
      <c r="L2293">
        <v>11.884411024250801</v>
      </c>
      <c r="M2293">
        <v>70.5198448996004</v>
      </c>
      <c r="N2293">
        <v>2.1361489950716099</v>
      </c>
      <c r="O2293">
        <v>24.043367346938702</v>
      </c>
      <c r="P2293">
        <v>128.905109489051</v>
      </c>
      <c r="Q2293">
        <v>3.1854699838878002E-2</v>
      </c>
    </row>
    <row r="2294" spans="1:17" x14ac:dyDescent="0.3">
      <c r="A2294" t="s">
        <v>4784</v>
      </c>
      <c r="B2294" t="s">
        <v>4785</v>
      </c>
      <c r="C2294" t="s">
        <v>10309</v>
      </c>
      <c r="D2294" t="s">
        <v>163</v>
      </c>
      <c r="E2294">
        <v>246.571437</v>
      </c>
      <c r="F2294">
        <v>821.85</v>
      </c>
      <c r="G2294">
        <v>102.18586531606201</v>
      </c>
      <c r="H2294">
        <v>-9.7020251828778594</v>
      </c>
      <c r="I2294">
        <v>1.3347598932147799</v>
      </c>
      <c r="J2294">
        <v>2.0063937378538501</v>
      </c>
      <c r="K2294">
        <v>863.49888813484904</v>
      </c>
      <c r="L2294">
        <v>773.20280321809196</v>
      </c>
      <c r="M2294">
        <v>51.237792728771304</v>
      </c>
      <c r="N2294">
        <v>1.56511183054584</v>
      </c>
      <c r="O2294">
        <v>67.305469367889501</v>
      </c>
      <c r="P2294">
        <v>152.643713495235</v>
      </c>
      <c r="Q2294">
        <v>0.17346651535028301</v>
      </c>
    </row>
    <row r="2295" spans="1:17" x14ac:dyDescent="0.3">
      <c r="A2295" t="s">
        <v>4786</v>
      </c>
      <c r="B2295" t="s">
        <v>4787</v>
      </c>
      <c r="C2295" t="s">
        <v>10309</v>
      </c>
      <c r="D2295" t="s">
        <v>222</v>
      </c>
      <c r="E2295">
        <v>245.61676912499999</v>
      </c>
      <c r="F2295">
        <v>77.31</v>
      </c>
      <c r="G2295">
        <v>24.0321039075816</v>
      </c>
      <c r="H2295">
        <v>7.0476660419550896</v>
      </c>
      <c r="I2295">
        <v>35.235504676448201</v>
      </c>
      <c r="J2295">
        <v>3.4327646627135202</v>
      </c>
      <c r="K2295">
        <v>70.323885943811703</v>
      </c>
      <c r="L2295">
        <v>60.815354218580197</v>
      </c>
      <c r="M2295">
        <v>62.689224765240198</v>
      </c>
      <c r="N2295">
        <v>2.6028100169054502</v>
      </c>
      <c r="O2295">
        <v>12.965118785840501</v>
      </c>
      <c r="P2295">
        <v>82.263261296660104</v>
      </c>
    </row>
    <row r="2296" spans="1:17" x14ac:dyDescent="0.3">
      <c r="A2296" t="s">
        <v>4788</v>
      </c>
      <c r="B2296" t="s">
        <v>4789</v>
      </c>
      <c r="C2296" t="s">
        <v>10309</v>
      </c>
      <c r="D2296" t="s">
        <v>222</v>
      </c>
      <c r="E2296">
        <v>245.38876875</v>
      </c>
      <c r="F2296">
        <v>179.25</v>
      </c>
      <c r="G2296">
        <v>-58.828543351173998</v>
      </c>
      <c r="H2296">
        <v>-5.8642413437632301</v>
      </c>
      <c r="I2296">
        <v>-40.633091773989598</v>
      </c>
      <c r="J2296">
        <v>2.58344822975369</v>
      </c>
      <c r="K2296">
        <v>191.96097385689899</v>
      </c>
      <c r="L2296">
        <v>216.95353292455701</v>
      </c>
      <c r="M2296">
        <v>47.770565594217402</v>
      </c>
      <c r="N2296">
        <v>0.87136611524191698</v>
      </c>
      <c r="O2296">
        <v>149.93026499302599</v>
      </c>
      <c r="P2296">
        <v>8.2362176197089401</v>
      </c>
      <c r="Q2296">
        <v>4.3051845817370003E-2</v>
      </c>
    </row>
    <row r="2297" spans="1:17" x14ac:dyDescent="0.3">
      <c r="A2297" t="s">
        <v>4790</v>
      </c>
      <c r="B2297" t="s">
        <v>4791</v>
      </c>
      <c r="C2297" t="s">
        <v>10309</v>
      </c>
      <c r="D2297" t="s">
        <v>283</v>
      </c>
      <c r="E2297">
        <v>245.34825000000001</v>
      </c>
      <c r="F2297">
        <v>137.44999999999999</v>
      </c>
      <c r="G2297">
        <v>-34.6646098238649</v>
      </c>
      <c r="H2297">
        <v>16.683629447434001</v>
      </c>
      <c r="I2297">
        <v>-18.622432102732201</v>
      </c>
      <c r="J2297">
        <v>18.753448229753701</v>
      </c>
      <c r="K2297">
        <v>117.94226469735899</v>
      </c>
      <c r="L2297">
        <v>125.950361336867</v>
      </c>
      <c r="M2297">
        <v>83.993847840172293</v>
      </c>
      <c r="N2297">
        <v>0.86475462077756504</v>
      </c>
      <c r="O2297">
        <v>37.504547108039297</v>
      </c>
      <c r="P2297">
        <v>52.2991689750692</v>
      </c>
    </row>
    <row r="2298" spans="1:17" x14ac:dyDescent="0.3">
      <c r="A2298" t="s">
        <v>4792</v>
      </c>
      <c r="B2298" t="s">
        <v>4793</v>
      </c>
      <c r="C2298" t="s">
        <v>10309</v>
      </c>
      <c r="D2298" t="s">
        <v>127</v>
      </c>
      <c r="E2298">
        <v>245.24216100000001</v>
      </c>
      <c r="F2298">
        <v>21.18</v>
      </c>
      <c r="G2298">
        <v>18.293245750813</v>
      </c>
      <c r="H2298">
        <v>-12.5083742010912</v>
      </c>
      <c r="I2298">
        <v>-2.16728184221114</v>
      </c>
      <c r="J2298">
        <v>1.1769176175088001</v>
      </c>
      <c r="K2298">
        <v>21.526209147049499</v>
      </c>
      <c r="L2298">
        <v>17.329173139109201</v>
      </c>
      <c r="M2298">
        <v>55.012462869157297</v>
      </c>
      <c r="N2298">
        <v>7.9257027761399099</v>
      </c>
      <c r="O2298">
        <v>32.719546742209602</v>
      </c>
      <c r="P2298">
        <v>72.195121951219505</v>
      </c>
      <c r="Q2298">
        <v>6.6752116655668006E-2</v>
      </c>
    </row>
    <row r="2299" spans="1:17" x14ac:dyDescent="0.3">
      <c r="A2299" t="s">
        <v>4794</v>
      </c>
      <c r="B2299" t="s">
        <v>4795</v>
      </c>
      <c r="C2299" t="s">
        <v>10309</v>
      </c>
      <c r="D2299" t="s">
        <v>412</v>
      </c>
      <c r="E2299">
        <v>245.03356299999999</v>
      </c>
      <c r="F2299">
        <v>827.9</v>
      </c>
      <c r="G2299">
        <v>181.39613651558099</v>
      </c>
      <c r="H2299">
        <v>-6.29518053864187</v>
      </c>
      <c r="I2299">
        <v>46.108291102161999</v>
      </c>
      <c r="J2299">
        <v>5.2829513353437596</v>
      </c>
      <c r="K2299">
        <v>795.87811023858796</v>
      </c>
      <c r="L2299">
        <v>644.59350213595997</v>
      </c>
      <c r="M2299">
        <v>60.332793572850697</v>
      </c>
      <c r="N2299">
        <v>0.49965846524826502</v>
      </c>
      <c r="O2299">
        <v>11.728469621935</v>
      </c>
      <c r="P2299">
        <v>269.43328871039699</v>
      </c>
      <c r="Q2299">
        <v>0.19360248071345201</v>
      </c>
    </row>
    <row r="2300" spans="1:17" x14ac:dyDescent="0.3">
      <c r="A2300" t="s">
        <v>4796</v>
      </c>
      <c r="B2300" t="s">
        <v>4797</v>
      </c>
      <c r="C2300" t="s">
        <v>10309</v>
      </c>
      <c r="D2300" t="s">
        <v>1520</v>
      </c>
      <c r="E2300">
        <v>244.65508129599999</v>
      </c>
      <c r="F2300">
        <v>30.92</v>
      </c>
      <c r="G2300">
        <v>24.012203410069201</v>
      </c>
      <c r="H2300">
        <v>1.47260495642544</v>
      </c>
      <c r="I2300">
        <v>-11.3468078824425</v>
      </c>
      <c r="J2300">
        <v>6.3444557071248102</v>
      </c>
      <c r="K2300">
        <v>30.1814456366996</v>
      </c>
      <c r="L2300">
        <v>28.8055371696809</v>
      </c>
      <c r="M2300">
        <v>52.289263599760403</v>
      </c>
      <c r="N2300">
        <v>1.69181846325517</v>
      </c>
      <c r="O2300">
        <v>41.009055627425603</v>
      </c>
      <c r="P2300">
        <v>57.755102040816297</v>
      </c>
      <c r="Q2300">
        <v>7.6594720539021E-2</v>
      </c>
    </row>
    <row r="2301" spans="1:17" x14ac:dyDescent="0.3">
      <c r="A2301" t="s">
        <v>4798</v>
      </c>
      <c r="B2301" t="s">
        <v>4799</v>
      </c>
      <c r="C2301" t="s">
        <v>10309</v>
      </c>
      <c r="D2301" t="s">
        <v>54</v>
      </c>
      <c r="E2301">
        <v>244.3756128</v>
      </c>
      <c r="F2301">
        <v>78.72</v>
      </c>
      <c r="G2301">
        <v>272.22425855823002</v>
      </c>
      <c r="H2301">
        <v>5.2942479124084496</v>
      </c>
      <c r="I2301">
        <v>191.94072856813699</v>
      </c>
      <c r="J2301">
        <v>6.4038847710649298</v>
      </c>
      <c r="K2301">
        <v>58.7755749269418</v>
      </c>
      <c r="L2301">
        <v>39.383290520447801</v>
      </c>
      <c r="M2301">
        <v>79.739272926951799</v>
      </c>
      <c r="N2301">
        <v>0.29699128174081002</v>
      </c>
      <c r="O2301">
        <v>0</v>
      </c>
      <c r="P2301">
        <v>336.121883656509</v>
      </c>
      <c r="Q2301">
        <v>0.112889232518138</v>
      </c>
    </row>
    <row r="2302" spans="1:17" x14ac:dyDescent="0.3">
      <c r="A2302" t="s">
        <v>4800</v>
      </c>
      <c r="B2302" t="s">
        <v>4801</v>
      </c>
      <c r="C2302" t="s">
        <v>10309</v>
      </c>
      <c r="D2302" t="s">
        <v>139</v>
      </c>
      <c r="E2302">
        <v>244.11206000000001</v>
      </c>
      <c r="F2302">
        <v>5.15</v>
      </c>
      <c r="G2302">
        <v>68.258280715848002</v>
      </c>
      <c r="H2302">
        <v>44.3627476348192</v>
      </c>
      <c r="I2302">
        <v>-15.8875228774773</v>
      </c>
      <c r="J2302">
        <v>19.394204532274699</v>
      </c>
      <c r="K2302">
        <v>4.29947129897094</v>
      </c>
      <c r="L2302">
        <v>4.2631759666309801</v>
      </c>
      <c r="M2302">
        <v>90.163496278325397</v>
      </c>
      <c r="N2302">
        <v>1.03587990245841</v>
      </c>
      <c r="O2302">
        <v>12.6213592233009</v>
      </c>
      <c r="P2302">
        <v>119.148936170212</v>
      </c>
      <c r="Q2302">
        <v>4.1931491698692001E-2</v>
      </c>
    </row>
    <row r="2303" spans="1:17" x14ac:dyDescent="0.3">
      <c r="A2303" t="s">
        <v>4802</v>
      </c>
      <c r="B2303" t="s">
        <v>4803</v>
      </c>
      <c r="C2303" t="s">
        <v>10309</v>
      </c>
      <c r="D2303" t="s">
        <v>3939</v>
      </c>
      <c r="E2303">
        <v>243.8639268</v>
      </c>
      <c r="F2303">
        <v>16.510000000000002</v>
      </c>
      <c r="G2303">
        <v>-65.7767494208112</v>
      </c>
      <c r="H2303">
        <v>-11.086053278770301</v>
      </c>
      <c r="I2303">
        <v>-25.191448088599198</v>
      </c>
      <c r="J2303">
        <v>-5.9441157669432503</v>
      </c>
      <c r="K2303">
        <v>17.727166328728998</v>
      </c>
      <c r="L2303">
        <v>18.860462422997202</v>
      </c>
      <c r="M2303">
        <v>32.403703644683297</v>
      </c>
      <c r="N2303">
        <v>2.2687046687720298</v>
      </c>
      <c r="O2303">
        <v>61.6596002422773</v>
      </c>
      <c r="P2303">
        <v>17.0921985815603</v>
      </c>
      <c r="Q2303">
        <v>0.196238655613029</v>
      </c>
    </row>
    <row r="2304" spans="1:17" x14ac:dyDescent="0.3">
      <c r="A2304" t="s">
        <v>4804</v>
      </c>
      <c r="B2304" t="s">
        <v>4805</v>
      </c>
      <c r="C2304" t="s">
        <v>10309</v>
      </c>
      <c r="D2304" t="s">
        <v>222</v>
      </c>
      <c r="E2304">
        <v>243.78399999999999</v>
      </c>
      <c r="F2304">
        <v>393.2</v>
      </c>
      <c r="G2304">
        <v>525.51469097225799</v>
      </c>
      <c r="H2304">
        <v>14.0028326049689</v>
      </c>
      <c r="I2304">
        <v>38.669464952838702</v>
      </c>
      <c r="J2304">
        <v>4.0752537329576199</v>
      </c>
      <c r="K2304">
        <v>333.45136543705399</v>
      </c>
      <c r="L2304">
        <v>248.39427163397201</v>
      </c>
      <c r="M2304">
        <v>60.586276755955602</v>
      </c>
      <c r="N2304">
        <v>0.96702417187380696</v>
      </c>
      <c r="O2304">
        <v>6.1800610376398799</v>
      </c>
      <c r="Q2304">
        <v>0.29742224601078998</v>
      </c>
    </row>
    <row r="2305" spans="1:17" x14ac:dyDescent="0.3">
      <c r="A2305" t="s">
        <v>4806</v>
      </c>
      <c r="B2305" t="s">
        <v>4807</v>
      </c>
      <c r="C2305" t="s">
        <v>10309</v>
      </c>
      <c r="D2305" t="s">
        <v>581</v>
      </c>
      <c r="E2305">
        <v>243.65880000000001</v>
      </c>
      <c r="F2305">
        <v>231</v>
      </c>
      <c r="G2305">
        <v>64.707673428398607</v>
      </c>
      <c r="H2305">
        <v>87.227547771672704</v>
      </c>
      <c r="I2305">
        <v>81.468981591241601</v>
      </c>
      <c r="J2305">
        <v>4.19946910385677</v>
      </c>
      <c r="K2305">
        <v>152.14850267351801</v>
      </c>
      <c r="M2305">
        <v>75.111077477729097</v>
      </c>
      <c r="N2305">
        <v>2.5730025395584999</v>
      </c>
      <c r="O2305">
        <v>11.2554112554112</v>
      </c>
      <c r="P2305">
        <v>188.75</v>
      </c>
    </row>
    <row r="2306" spans="1:17" x14ac:dyDescent="0.3">
      <c r="A2306" t="s">
        <v>4808</v>
      </c>
      <c r="B2306" t="s">
        <v>4809</v>
      </c>
      <c r="C2306" t="s">
        <v>10309</v>
      </c>
      <c r="D2306" t="s">
        <v>4810</v>
      </c>
      <c r="E2306">
        <v>243.24299999999999</v>
      </c>
      <c r="F2306">
        <v>103.95</v>
      </c>
      <c r="G2306">
        <v>46.427542786432497</v>
      </c>
      <c r="H2306">
        <v>-13.235147427864501</v>
      </c>
      <c r="I2306">
        <v>21.7675685255033</v>
      </c>
      <c r="J2306">
        <v>-7.8700433093819999</v>
      </c>
      <c r="K2306">
        <v>104.703017852942</v>
      </c>
      <c r="L2306">
        <v>84.265055144284602</v>
      </c>
      <c r="M2306">
        <v>43.795909254597703</v>
      </c>
      <c r="N2306">
        <v>0.27624309392265101</v>
      </c>
      <c r="O2306">
        <v>21.7412217412217</v>
      </c>
      <c r="P2306">
        <v>126.42125898497</v>
      </c>
      <c r="Q2306">
        <v>1.3564109722006E-2</v>
      </c>
    </row>
    <row r="2307" spans="1:17" x14ac:dyDescent="0.3">
      <c r="A2307" t="s">
        <v>4811</v>
      </c>
      <c r="B2307" t="s">
        <v>4812</v>
      </c>
      <c r="C2307" t="s">
        <v>10309</v>
      </c>
      <c r="D2307" t="s">
        <v>364</v>
      </c>
      <c r="E2307">
        <v>243.071336</v>
      </c>
      <c r="F2307">
        <v>99.5</v>
      </c>
      <c r="G2307">
        <v>-37.458111404052801</v>
      </c>
      <c r="H2307">
        <v>-12.212099679153001</v>
      </c>
      <c r="I2307">
        <v>-20.696803241209899</v>
      </c>
      <c r="J2307">
        <v>3.4808918387762602</v>
      </c>
      <c r="M2307">
        <v>45.891214290555098</v>
      </c>
      <c r="O2307">
        <v>44.924623115577802</v>
      </c>
      <c r="P2307">
        <v>7.4514038876889899</v>
      </c>
    </row>
    <row r="2308" spans="1:17" x14ac:dyDescent="0.3">
      <c r="A2308" t="s">
        <v>4813</v>
      </c>
      <c r="B2308" t="s">
        <v>4814</v>
      </c>
      <c r="C2308" t="s">
        <v>10309</v>
      </c>
      <c r="D2308" t="s">
        <v>737</v>
      </c>
      <c r="E2308">
        <v>242.86609717499999</v>
      </c>
      <c r="F2308">
        <v>520.27</v>
      </c>
      <c r="G2308">
        <v>-14.017805466488101</v>
      </c>
      <c r="H2308">
        <v>0.369054171292936</v>
      </c>
      <c r="I2308">
        <v>-2.31210760762777</v>
      </c>
      <c r="J2308">
        <v>-0.61721751227125798</v>
      </c>
      <c r="K2308">
        <v>516.21801806654003</v>
      </c>
      <c r="L2308">
        <v>491.09032512037697</v>
      </c>
      <c r="M2308">
        <v>76.378610990004603</v>
      </c>
      <c r="N2308">
        <v>0.40360994378632697</v>
      </c>
      <c r="O2308">
        <v>6.5408345666672902</v>
      </c>
      <c r="P2308">
        <v>22.000234494078999</v>
      </c>
      <c r="Q2308">
        <v>-1.6014498322345E-2</v>
      </c>
    </row>
    <row r="2309" spans="1:17" x14ac:dyDescent="0.3">
      <c r="A2309" t="s">
        <v>4815</v>
      </c>
      <c r="B2309" t="s">
        <v>4816</v>
      </c>
      <c r="C2309" t="s">
        <v>10309</v>
      </c>
      <c r="D2309" t="s">
        <v>995</v>
      </c>
      <c r="E2309">
        <v>241.55856774</v>
      </c>
      <c r="F2309">
        <v>72.900000000000006</v>
      </c>
      <c r="G2309">
        <v>3.3320425704317902</v>
      </c>
      <c r="H2309">
        <v>-2.0201831035682498</v>
      </c>
      <c r="I2309">
        <v>-17.5134285625833</v>
      </c>
      <c r="J2309">
        <v>2.9537696036020198</v>
      </c>
      <c r="K2309">
        <v>73.706411124278603</v>
      </c>
      <c r="L2309">
        <v>67.067217427430407</v>
      </c>
      <c r="M2309">
        <v>43.9109548322607</v>
      </c>
      <c r="N2309">
        <v>0.50893791992402104</v>
      </c>
      <c r="O2309">
        <v>39.780521262002701</v>
      </c>
      <c r="P2309">
        <v>59.344262295081897</v>
      </c>
      <c r="Q2309">
        <v>8.8664383604285996E-2</v>
      </c>
    </row>
    <row r="2310" spans="1:17" x14ac:dyDescent="0.3">
      <c r="A2310" t="s">
        <v>4817</v>
      </c>
      <c r="B2310" t="s">
        <v>4818</v>
      </c>
      <c r="C2310" t="s">
        <v>10309</v>
      </c>
      <c r="D2310" t="s">
        <v>304</v>
      </c>
      <c r="E2310">
        <v>241.22848500000001</v>
      </c>
      <c r="F2310">
        <v>172.5</v>
      </c>
      <c r="G2310">
        <v>91.335203792771097</v>
      </c>
      <c r="H2310">
        <v>17.455091428633501</v>
      </c>
      <c r="I2310">
        <v>67.684493127836603</v>
      </c>
      <c r="J2310">
        <v>-1.87086617409407</v>
      </c>
      <c r="K2310">
        <v>145.48037306443001</v>
      </c>
      <c r="L2310">
        <v>109.389523765988</v>
      </c>
      <c r="M2310">
        <v>71.207943855645496</v>
      </c>
      <c r="N2310">
        <v>1.0949560513860701</v>
      </c>
      <c r="O2310">
        <v>4.1159420289854998</v>
      </c>
      <c r="P2310">
        <v>180.487804878048</v>
      </c>
      <c r="Q2310">
        <v>0.19247303446394901</v>
      </c>
    </row>
    <row r="2311" spans="1:17" x14ac:dyDescent="0.3">
      <c r="A2311" t="s">
        <v>4819</v>
      </c>
      <c r="B2311" t="s">
        <v>4820</v>
      </c>
      <c r="C2311" t="s">
        <v>10309</v>
      </c>
      <c r="D2311" t="s">
        <v>46</v>
      </c>
      <c r="E2311">
        <v>240.68307281199901</v>
      </c>
      <c r="F2311">
        <v>151.47999999999999</v>
      </c>
      <c r="G2311">
        <v>147.871550122884</v>
      </c>
      <c r="H2311">
        <v>14.420964754514801</v>
      </c>
      <c r="I2311">
        <v>49.824386231875401</v>
      </c>
      <c r="J2311">
        <v>13.293188209515201</v>
      </c>
      <c r="K2311">
        <v>126.01272038342</v>
      </c>
      <c r="L2311">
        <v>102.124610009069</v>
      </c>
      <c r="M2311">
        <v>85.101168329882398</v>
      </c>
      <c r="N2311">
        <v>1.534768708763</v>
      </c>
      <c r="O2311">
        <v>3.34697649854767</v>
      </c>
      <c r="P2311">
        <v>179.99999999999901</v>
      </c>
      <c r="Q2311">
        <v>6.3900767310996004E-2</v>
      </c>
    </row>
    <row r="2312" spans="1:17" x14ac:dyDescent="0.3">
      <c r="A2312" t="s">
        <v>4821</v>
      </c>
      <c r="B2312" t="s">
        <v>4822</v>
      </c>
      <c r="C2312" t="s">
        <v>10309</v>
      </c>
      <c r="D2312" t="s">
        <v>51</v>
      </c>
      <c r="E2312">
        <v>240.34872428</v>
      </c>
      <c r="F2312">
        <v>50.8</v>
      </c>
      <c r="G2312">
        <v>13.968507370031601</v>
      </c>
      <c r="H2312">
        <v>-6.0661654664297302</v>
      </c>
      <c r="I2312">
        <v>25.211582513798302</v>
      </c>
      <c r="J2312">
        <v>-3.42932487948999</v>
      </c>
      <c r="K2312">
        <v>51.286711899439602</v>
      </c>
      <c r="L2312">
        <v>46.8603271014236</v>
      </c>
      <c r="M2312">
        <v>48.408971707445303</v>
      </c>
      <c r="N2312">
        <v>1.05458504496756</v>
      </c>
      <c r="O2312">
        <v>14.9606299212598</v>
      </c>
      <c r="P2312">
        <v>53.012048192770997</v>
      </c>
      <c r="Q2312">
        <v>1.6106922293606E-2</v>
      </c>
    </row>
    <row r="2313" spans="1:17" x14ac:dyDescent="0.3">
      <c r="A2313" t="s">
        <v>4823</v>
      </c>
      <c r="B2313" t="s">
        <v>4824</v>
      </c>
      <c r="C2313" t="s">
        <v>10309</v>
      </c>
      <c r="D2313" t="s">
        <v>139</v>
      </c>
      <c r="E2313">
        <v>239.596727625</v>
      </c>
      <c r="F2313">
        <v>59.45</v>
      </c>
      <c r="G2313">
        <v>18.992371406133898</v>
      </c>
      <c r="H2313">
        <v>4.3571691234425698</v>
      </c>
      <c r="I2313">
        <v>-7.4623075552480502</v>
      </c>
      <c r="J2313">
        <v>5.5588261553196299</v>
      </c>
      <c r="K2313">
        <v>53.229859960274098</v>
      </c>
      <c r="L2313">
        <v>49.138585051561101</v>
      </c>
      <c r="M2313">
        <v>71.585310994445393</v>
      </c>
      <c r="N2313">
        <v>0.83778396645311104</v>
      </c>
      <c r="O2313">
        <v>25.315391084945301</v>
      </c>
      <c r="P2313">
        <v>61.1111111111111</v>
      </c>
      <c r="Q2313">
        <v>3.9291305671848999E-2</v>
      </c>
    </row>
    <row r="2314" spans="1:17" x14ac:dyDescent="0.3">
      <c r="A2314" t="s">
        <v>4825</v>
      </c>
      <c r="B2314" t="s">
        <v>4826</v>
      </c>
      <c r="C2314" t="s">
        <v>10309</v>
      </c>
      <c r="D2314" t="s">
        <v>1885</v>
      </c>
      <c r="E2314">
        <v>238.94201434999999</v>
      </c>
      <c r="F2314">
        <v>53.95</v>
      </c>
      <c r="G2314">
        <v>125.264099955709</v>
      </c>
      <c r="H2314">
        <v>42.265298072580897</v>
      </c>
      <c r="I2314">
        <v>5.3839391277833002</v>
      </c>
      <c r="J2314">
        <v>6.2430555695244099</v>
      </c>
      <c r="K2314">
        <v>43.762076784883099</v>
      </c>
      <c r="L2314">
        <v>37.470985999454001</v>
      </c>
      <c r="M2314">
        <v>90.171462633114103</v>
      </c>
      <c r="N2314">
        <v>0.65367962484809705</v>
      </c>
      <c r="O2314">
        <v>8.6190917516218697</v>
      </c>
      <c r="P2314">
        <v>206.53409090909</v>
      </c>
      <c r="Q2314">
        <v>0.15419320799436101</v>
      </c>
    </row>
    <row r="2315" spans="1:17" x14ac:dyDescent="0.3">
      <c r="A2315" t="s">
        <v>4827</v>
      </c>
      <c r="B2315" t="s">
        <v>4828</v>
      </c>
      <c r="C2315" t="s">
        <v>10309</v>
      </c>
      <c r="D2315" t="s">
        <v>193</v>
      </c>
      <c r="E2315">
        <v>238.57775520000001</v>
      </c>
      <c r="F2315">
        <v>2.04</v>
      </c>
      <c r="G2315">
        <v>32.086119543686799</v>
      </c>
      <c r="H2315">
        <v>-7.1003689643189301</v>
      </c>
      <c r="I2315">
        <v>-24.361682024318998</v>
      </c>
      <c r="J2315">
        <v>-1.7822660559605701</v>
      </c>
      <c r="K2315">
        <v>2.1043414313349702</v>
      </c>
      <c r="L2315">
        <v>2.0131979284569002</v>
      </c>
      <c r="M2315">
        <v>42.990128892319298</v>
      </c>
      <c r="N2315">
        <v>0.62402227034153701</v>
      </c>
      <c r="O2315">
        <v>45.588235294117602</v>
      </c>
      <c r="P2315">
        <v>78.947368421052602</v>
      </c>
      <c r="Q2315">
        <v>-3.8185426629181E-2</v>
      </c>
    </row>
    <row r="2316" spans="1:17" x14ac:dyDescent="0.3">
      <c r="A2316" t="s">
        <v>4829</v>
      </c>
      <c r="B2316" t="s">
        <v>4830</v>
      </c>
      <c r="C2316" t="s">
        <v>10309</v>
      </c>
      <c r="E2316">
        <v>237.705889525</v>
      </c>
      <c r="F2316">
        <v>46.15</v>
      </c>
      <c r="G2316">
        <v>9.1873817353104599</v>
      </c>
      <c r="H2316">
        <v>35.342745267675198</v>
      </c>
      <c r="I2316">
        <v>-13.1006523702052</v>
      </c>
      <c r="J2316">
        <v>13.8605910868965</v>
      </c>
      <c r="K2316">
        <v>42.703151354274901</v>
      </c>
      <c r="L2316">
        <v>38.584582733896497</v>
      </c>
      <c r="M2316">
        <v>64.207550228465806</v>
      </c>
      <c r="N2316">
        <v>3.0693187307701</v>
      </c>
      <c r="O2316">
        <v>19.566630552545998</v>
      </c>
      <c r="P2316">
        <v>198.31932773109199</v>
      </c>
    </row>
    <row r="2317" spans="1:17" x14ac:dyDescent="0.3">
      <c r="A2317" t="s">
        <v>4831</v>
      </c>
      <c r="B2317" t="s">
        <v>4832</v>
      </c>
      <c r="C2317" t="s">
        <v>10309</v>
      </c>
      <c r="D2317" t="s">
        <v>297</v>
      </c>
      <c r="E2317">
        <v>237.56193999999999</v>
      </c>
      <c r="F2317">
        <v>176.5</v>
      </c>
      <c r="G2317">
        <v>13.6772925982745</v>
      </c>
      <c r="H2317">
        <v>-4.7871166609931803</v>
      </c>
      <c r="I2317">
        <v>-17.600330412401899</v>
      </c>
      <c r="J2317">
        <v>-3.2435288075459101</v>
      </c>
      <c r="K2317">
        <v>185.60488213821401</v>
      </c>
      <c r="L2317">
        <v>176.390296940296</v>
      </c>
      <c r="M2317">
        <v>29.559753359119799</v>
      </c>
      <c r="N2317">
        <v>1.0006091370558301</v>
      </c>
      <c r="O2317">
        <v>22.096317280453199</v>
      </c>
      <c r="P2317">
        <v>49.5762711864406</v>
      </c>
      <c r="Q2317">
        <v>0.18522946054008199</v>
      </c>
    </row>
    <row r="2318" spans="1:17" x14ac:dyDescent="0.3">
      <c r="A2318" t="s">
        <v>4833</v>
      </c>
      <c r="B2318" t="s">
        <v>4834</v>
      </c>
      <c r="C2318" t="s">
        <v>10309</v>
      </c>
      <c r="D2318" t="s">
        <v>358</v>
      </c>
      <c r="E2318">
        <v>237.26761155</v>
      </c>
      <c r="F2318">
        <v>390.35</v>
      </c>
      <c r="G2318">
        <v>85.013498530504407</v>
      </c>
      <c r="H2318">
        <v>-16.821670026994301</v>
      </c>
      <c r="I2318">
        <v>6.6635675039608397</v>
      </c>
      <c r="J2318">
        <v>-6.3731806239808204</v>
      </c>
      <c r="K2318">
        <v>407.27800623521802</v>
      </c>
      <c r="L2318">
        <v>371.82300637843798</v>
      </c>
      <c r="M2318">
        <v>37.908398255355102</v>
      </c>
      <c r="N2318">
        <v>0.64221147201105699</v>
      </c>
      <c r="O2318">
        <v>35.340079415908697</v>
      </c>
      <c r="P2318">
        <v>119.05162738496</v>
      </c>
      <c r="Q2318">
        <v>0.151271043389374</v>
      </c>
    </row>
    <row r="2319" spans="1:17" x14ac:dyDescent="0.3">
      <c r="A2319" t="s">
        <v>4835</v>
      </c>
      <c r="B2319" t="s">
        <v>4836</v>
      </c>
      <c r="C2319" t="s">
        <v>10309</v>
      </c>
      <c r="D2319" t="s">
        <v>1059</v>
      </c>
      <c r="E2319">
        <v>237.18017946699999</v>
      </c>
      <c r="F2319">
        <v>7.21</v>
      </c>
      <c r="G2319">
        <v>123.163813779275</v>
      </c>
      <c r="H2319">
        <v>-0.41570409747227399</v>
      </c>
      <c r="I2319">
        <v>15.6926658017679</v>
      </c>
      <c r="J2319">
        <v>31.6157921964666</v>
      </c>
      <c r="K2319">
        <v>6.2201830328553296</v>
      </c>
      <c r="L2319">
        <v>5.3289566634327601</v>
      </c>
      <c r="M2319">
        <v>79.689980139459394</v>
      </c>
      <c r="N2319">
        <v>0.72583059207814804</v>
      </c>
      <c r="O2319">
        <v>19.5561719833564</v>
      </c>
      <c r="Q2319">
        <v>6.2153951746536998E-2</v>
      </c>
    </row>
    <row r="2320" spans="1:17" x14ac:dyDescent="0.3">
      <c r="A2320" t="s">
        <v>4837</v>
      </c>
      <c r="B2320" t="s">
        <v>4838</v>
      </c>
      <c r="C2320" t="s">
        <v>10309</v>
      </c>
      <c r="D2320" t="s">
        <v>358</v>
      </c>
      <c r="E2320">
        <v>236.97581500000001</v>
      </c>
      <c r="F2320">
        <v>81.17</v>
      </c>
      <c r="G2320">
        <v>-19.3832682114151</v>
      </c>
      <c r="H2320">
        <v>4.03826959618931</v>
      </c>
      <c r="I2320">
        <v>-31.724668867570699</v>
      </c>
      <c r="J2320">
        <v>5.3919451923247204</v>
      </c>
      <c r="K2320">
        <v>74.794159620170305</v>
      </c>
      <c r="L2320">
        <v>76.684199902672205</v>
      </c>
      <c r="M2320">
        <v>84.910904063094193</v>
      </c>
      <c r="N2320">
        <v>1.7927629131471501</v>
      </c>
      <c r="O2320">
        <v>32.9308857952445</v>
      </c>
      <c r="P2320">
        <v>22.060150375939799</v>
      </c>
      <c r="Q2320">
        <v>4.2209023843966E-2</v>
      </c>
    </row>
    <row r="2321" spans="1:17" x14ac:dyDescent="0.3">
      <c r="A2321" t="s">
        <v>4839</v>
      </c>
      <c r="B2321" t="s">
        <v>4840</v>
      </c>
      <c r="C2321" t="s">
        <v>10309</v>
      </c>
      <c r="D2321" t="s">
        <v>1391</v>
      </c>
      <c r="E2321">
        <v>236.66706405599999</v>
      </c>
      <c r="F2321">
        <v>77.08</v>
      </c>
      <c r="G2321">
        <v>80.208605595328095</v>
      </c>
      <c r="H2321">
        <v>17.9638075116683</v>
      </c>
      <c r="I2321">
        <v>75.172214031316102</v>
      </c>
      <c r="J2321">
        <v>6.4376967107585896</v>
      </c>
      <c r="K2321">
        <v>57.544247283098997</v>
      </c>
      <c r="L2321">
        <v>44.686894086159299</v>
      </c>
      <c r="M2321">
        <v>78.095074908724698</v>
      </c>
      <c r="N2321">
        <v>0.47336903048663598</v>
      </c>
      <c r="O2321">
        <v>0.40217955371042402</v>
      </c>
      <c r="P2321">
        <v>174.208466737815</v>
      </c>
      <c r="Q2321">
        <v>0.11556965308581101</v>
      </c>
    </row>
    <row r="2322" spans="1:17" x14ac:dyDescent="0.3">
      <c r="A2322" t="s">
        <v>4841</v>
      </c>
      <c r="B2322" t="s">
        <v>4842</v>
      </c>
      <c r="C2322" t="s">
        <v>10309</v>
      </c>
      <c r="D2322" t="s">
        <v>193</v>
      </c>
      <c r="E2322">
        <v>236.50703999999999</v>
      </c>
      <c r="F2322">
        <v>639.9</v>
      </c>
      <c r="G2322">
        <v>7.5136894341819396</v>
      </c>
      <c r="H2322">
        <v>6.5173250996080103</v>
      </c>
      <c r="I2322">
        <v>37.454249948539598</v>
      </c>
      <c r="J2322">
        <v>2.8274900416004001</v>
      </c>
      <c r="K2322">
        <v>578.91160141428804</v>
      </c>
      <c r="L2322">
        <v>495.23597265241</v>
      </c>
      <c r="M2322">
        <v>64.655355749793202</v>
      </c>
      <c r="N2322">
        <v>0.30443530514113798</v>
      </c>
      <c r="O2322">
        <v>2.8363806844819499</v>
      </c>
      <c r="P2322">
        <v>72.410076788360499</v>
      </c>
      <c r="Q2322">
        <v>0.10139216967824401</v>
      </c>
    </row>
    <row r="2323" spans="1:17" x14ac:dyDescent="0.3">
      <c r="A2323" t="s">
        <v>4843</v>
      </c>
      <c r="B2323" t="s">
        <v>4844</v>
      </c>
      <c r="C2323" t="s">
        <v>10309</v>
      </c>
      <c r="D2323" t="s">
        <v>885</v>
      </c>
      <c r="E2323">
        <v>235.80344591999901</v>
      </c>
      <c r="F2323">
        <v>36.86</v>
      </c>
      <c r="G2323">
        <v>-18.6502053352784</v>
      </c>
      <c r="H2323">
        <v>11.8680826753655</v>
      </c>
      <c r="I2323">
        <v>-4.9634925560033398</v>
      </c>
      <c r="J2323">
        <v>4.3605910868965596</v>
      </c>
      <c r="K2323">
        <v>34.076679973895899</v>
      </c>
      <c r="L2323">
        <v>32.064201162635499</v>
      </c>
      <c r="M2323">
        <v>58.345373262163797</v>
      </c>
      <c r="N2323">
        <v>0.76363337834807399</v>
      </c>
      <c r="O2323">
        <v>10.390667390124699</v>
      </c>
      <c r="P2323">
        <v>38.884702336096403</v>
      </c>
      <c r="Q2323">
        <v>-6.7871634699600003E-3</v>
      </c>
    </row>
    <row r="2324" spans="1:17" x14ac:dyDescent="0.3">
      <c r="A2324" t="s">
        <v>4845</v>
      </c>
      <c r="B2324" t="s">
        <v>4846</v>
      </c>
      <c r="C2324" t="s">
        <v>10309</v>
      </c>
      <c r="D2324" t="s">
        <v>51</v>
      </c>
      <c r="E2324">
        <v>235.59159819999999</v>
      </c>
      <c r="F2324">
        <v>111.97</v>
      </c>
      <c r="G2324">
        <v>10.582611557420201</v>
      </c>
      <c r="H2324">
        <v>13.7283337763976</v>
      </c>
      <c r="I2324">
        <v>-2.7963790037465999</v>
      </c>
      <c r="J2324">
        <v>4.3752950668887998</v>
      </c>
      <c r="K2324">
        <v>94.246074614218003</v>
      </c>
      <c r="L2324">
        <v>90.117817695348094</v>
      </c>
      <c r="M2324">
        <v>82.674633477445994</v>
      </c>
      <c r="N2324">
        <v>2.70335137918185</v>
      </c>
      <c r="O2324">
        <v>2.7060819862463101</v>
      </c>
      <c r="P2324">
        <v>60.8764367816092</v>
      </c>
      <c r="Q2324">
        <v>7.1012171041227007E-2</v>
      </c>
    </row>
    <row r="2325" spans="1:17" x14ac:dyDescent="0.3">
      <c r="A2325" t="s">
        <v>4847</v>
      </c>
      <c r="B2325" t="s">
        <v>4848</v>
      </c>
      <c r="C2325" t="s">
        <v>10309</v>
      </c>
      <c r="D2325" t="s">
        <v>737</v>
      </c>
      <c r="E2325">
        <v>235.24006722999999</v>
      </c>
      <c r="F2325">
        <v>22.4</v>
      </c>
      <c r="G2325">
        <v>9.6062300402693896</v>
      </c>
      <c r="H2325">
        <v>1.8409812627219999</v>
      </c>
      <c r="I2325">
        <v>1.11188088841418</v>
      </c>
      <c r="J2325">
        <v>-0.77815834258769401</v>
      </c>
      <c r="K2325">
        <v>21.383690317705899</v>
      </c>
      <c r="L2325">
        <v>19.586402373498501</v>
      </c>
      <c r="M2325">
        <v>52.769297021364501</v>
      </c>
      <c r="N2325">
        <v>0.91941476337699801</v>
      </c>
      <c r="O2325">
        <v>3.7946428571428599</v>
      </c>
      <c r="P2325">
        <v>43.9681213445594</v>
      </c>
      <c r="Q2325">
        <v>2.7288076423579999E-3</v>
      </c>
    </row>
    <row r="2326" spans="1:17" x14ac:dyDescent="0.3">
      <c r="A2326" t="s">
        <v>4849</v>
      </c>
      <c r="B2326" t="s">
        <v>4850</v>
      </c>
      <c r="C2326" t="s">
        <v>10309</v>
      </c>
      <c r="D2326" t="s">
        <v>139</v>
      </c>
      <c r="E2326">
        <v>235.11516</v>
      </c>
      <c r="F2326">
        <v>14.88</v>
      </c>
      <c r="G2326">
        <v>-109.398716465644</v>
      </c>
      <c r="H2326">
        <v>-10.2646369257084</v>
      </c>
      <c r="I2326">
        <v>-51.134737444174597</v>
      </c>
      <c r="J2326">
        <v>3.3685801544882699</v>
      </c>
      <c r="K2326">
        <v>15.2093059292418</v>
      </c>
      <c r="L2326">
        <v>28.291847237609701</v>
      </c>
      <c r="M2326">
        <v>55.438953249332002</v>
      </c>
      <c r="N2326">
        <v>1.1916786110779201</v>
      </c>
      <c r="O2326">
        <v>511.02150537634401</v>
      </c>
      <c r="P2326">
        <v>44.606413994169102</v>
      </c>
      <c r="Q2326">
        <v>-1.0083769753627E-2</v>
      </c>
    </row>
    <row r="2327" spans="1:17" x14ac:dyDescent="0.3">
      <c r="A2327" t="s">
        <v>4851</v>
      </c>
      <c r="B2327" t="s">
        <v>4852</v>
      </c>
      <c r="C2327" t="s">
        <v>10309</v>
      </c>
      <c r="D2327" t="s">
        <v>328</v>
      </c>
      <c r="E2327">
        <v>234.68039999999999</v>
      </c>
      <c r="F2327">
        <v>138.69999999999999</v>
      </c>
      <c r="G2327">
        <v>101.348024305591</v>
      </c>
      <c r="H2327">
        <v>-2.2217594074342402</v>
      </c>
      <c r="I2327">
        <v>-11.8755425437237</v>
      </c>
      <c r="J2327">
        <v>-2.59786889284001</v>
      </c>
      <c r="K2327">
        <v>140.78515361690901</v>
      </c>
      <c r="L2327">
        <v>122.66272882159799</v>
      </c>
      <c r="M2327">
        <v>50.893697377895002</v>
      </c>
      <c r="N2327">
        <v>0.585348997926745</v>
      </c>
      <c r="O2327">
        <v>35.544340302811797</v>
      </c>
      <c r="P2327">
        <v>185.979381443298</v>
      </c>
    </row>
    <row r="2328" spans="1:17" x14ac:dyDescent="0.3">
      <c r="A2328" t="s">
        <v>4853</v>
      </c>
      <c r="B2328" t="s">
        <v>4854</v>
      </c>
      <c r="C2328" t="s">
        <v>10309</v>
      </c>
      <c r="D2328" t="s">
        <v>304</v>
      </c>
      <c r="E2328">
        <v>234.28392450000001</v>
      </c>
      <c r="F2328">
        <v>769</v>
      </c>
      <c r="G2328">
        <v>711.07802248310202</v>
      </c>
      <c r="H2328">
        <v>-20.611976143435601</v>
      </c>
      <c r="I2328">
        <v>206.16225899396301</v>
      </c>
      <c r="J2328">
        <v>2.2015286773277398</v>
      </c>
      <c r="K2328">
        <v>814.41553725025403</v>
      </c>
      <c r="M2328">
        <v>31.709338276008801</v>
      </c>
      <c r="N2328">
        <v>0.441631572614607</v>
      </c>
      <c r="O2328">
        <v>27.438231469440801</v>
      </c>
      <c r="P2328">
        <v>782.89322617680796</v>
      </c>
    </row>
    <row r="2329" spans="1:17" x14ac:dyDescent="0.3">
      <c r="A2329" t="s">
        <v>4855</v>
      </c>
      <c r="B2329" t="s">
        <v>4856</v>
      </c>
      <c r="C2329" t="s">
        <v>10309</v>
      </c>
      <c r="D2329" t="s">
        <v>51</v>
      </c>
      <c r="E2329">
        <v>234.16877249999999</v>
      </c>
      <c r="F2329">
        <v>168.75</v>
      </c>
      <c r="G2329">
        <v>13.9942091814509</v>
      </c>
      <c r="H2329">
        <v>0.60772995199035396</v>
      </c>
      <c r="I2329">
        <v>9.7592596882308005</v>
      </c>
      <c r="J2329">
        <v>1.61868859797737</v>
      </c>
      <c r="K2329">
        <v>177.49772949909101</v>
      </c>
      <c r="L2329">
        <v>157.063149912114</v>
      </c>
      <c r="M2329">
        <v>43.061850108175001</v>
      </c>
      <c r="N2329">
        <v>0.6730686741884</v>
      </c>
      <c r="O2329">
        <v>38.014814814814798</v>
      </c>
      <c r="P2329">
        <v>82.531097890751695</v>
      </c>
      <c r="Q2329">
        <v>8.9785115542866001E-2</v>
      </c>
    </row>
    <row r="2330" spans="1:17" x14ac:dyDescent="0.3">
      <c r="A2330" t="s">
        <v>4857</v>
      </c>
      <c r="B2330" t="s">
        <v>4858</v>
      </c>
      <c r="C2330" t="s">
        <v>10309</v>
      </c>
      <c r="D2330" t="s">
        <v>21</v>
      </c>
      <c r="E2330">
        <v>233.99035000000001</v>
      </c>
      <c r="F2330">
        <v>256.85000000000002</v>
      </c>
      <c r="G2330">
        <v>-50.653902031286101</v>
      </c>
      <c r="H2330">
        <v>-5.7076749003919804</v>
      </c>
      <c r="I2330">
        <v>-23.406374337848099</v>
      </c>
      <c r="J2330">
        <v>-2.3979879727759199E-2</v>
      </c>
      <c r="K2330">
        <v>249.42859802914401</v>
      </c>
      <c r="M2330">
        <v>60.197473849382</v>
      </c>
      <c r="N2330">
        <v>0.74887488748874798</v>
      </c>
      <c r="O2330">
        <v>30.815651158263499</v>
      </c>
      <c r="P2330">
        <v>39.554468894322099</v>
      </c>
    </row>
    <row r="2331" spans="1:17" x14ac:dyDescent="0.3">
      <c r="A2331" t="s">
        <v>4859</v>
      </c>
      <c r="B2331" t="s">
        <v>4860</v>
      </c>
      <c r="C2331" t="s">
        <v>10309</v>
      </c>
      <c r="D2331" t="s">
        <v>564</v>
      </c>
      <c r="E2331">
        <v>233.78628961499999</v>
      </c>
      <c r="F2331">
        <v>386.45</v>
      </c>
      <c r="G2331">
        <v>-40.959134428216899</v>
      </c>
      <c r="H2331">
        <v>-2.9809794470010802</v>
      </c>
      <c r="I2331">
        <v>-16.46898128646</v>
      </c>
      <c r="J2331">
        <v>1.5756923053557399</v>
      </c>
      <c r="K2331">
        <v>387.69948595317499</v>
      </c>
      <c r="L2331">
        <v>391.56216014515502</v>
      </c>
      <c r="M2331">
        <v>56.674329066260498</v>
      </c>
      <c r="N2331">
        <v>1.00524841642607</v>
      </c>
      <c r="O2331">
        <v>23.677060421787999</v>
      </c>
      <c r="P2331">
        <v>20.765624999999901</v>
      </c>
      <c r="Q2331">
        <v>6.8106698383378003E-2</v>
      </c>
    </row>
    <row r="2332" spans="1:17" x14ac:dyDescent="0.3">
      <c r="A2332" t="s">
        <v>4861</v>
      </c>
      <c r="B2332" t="s">
        <v>4862</v>
      </c>
      <c r="C2332" t="s">
        <v>10309</v>
      </c>
      <c r="D2332" t="s">
        <v>2629</v>
      </c>
      <c r="E2332">
        <v>233.00134355700001</v>
      </c>
      <c r="F2332">
        <v>17.71</v>
      </c>
      <c r="G2332">
        <v>40.641232637408002</v>
      </c>
      <c r="H2332">
        <v>18.563523417757899</v>
      </c>
      <c r="I2332">
        <v>-13.952689542384199</v>
      </c>
      <c r="J2332">
        <v>4.6592598977604904</v>
      </c>
      <c r="K2332">
        <v>15.794588769274201</v>
      </c>
      <c r="L2332">
        <v>15.398454245615699</v>
      </c>
      <c r="M2332">
        <v>72.420519470557807</v>
      </c>
      <c r="N2332">
        <v>1.04883698846606</v>
      </c>
      <c r="O2332">
        <v>10.671936758893199</v>
      </c>
      <c r="P2332">
        <v>76.979455874919097</v>
      </c>
      <c r="Q2332">
        <v>7.5607447825089005E-2</v>
      </c>
    </row>
    <row r="2333" spans="1:17" x14ac:dyDescent="0.3">
      <c r="A2333" t="s">
        <v>4863</v>
      </c>
      <c r="B2333" t="s">
        <v>4864</v>
      </c>
      <c r="C2333" t="s">
        <v>10309</v>
      </c>
      <c r="D2333" t="s">
        <v>628</v>
      </c>
      <c r="E2333">
        <v>232.61328896799901</v>
      </c>
      <c r="F2333">
        <v>226.01</v>
      </c>
      <c r="G2333">
        <v>4.2721318898890299</v>
      </c>
      <c r="H2333">
        <v>3.1334465949351098</v>
      </c>
      <c r="I2333">
        <v>5.6142331422772402</v>
      </c>
      <c r="J2333">
        <v>0.17689889012797799</v>
      </c>
      <c r="K2333">
        <v>208.21765013229299</v>
      </c>
      <c r="L2333">
        <v>193.435876246681</v>
      </c>
      <c r="M2333">
        <v>62.807813963908004</v>
      </c>
      <c r="N2333">
        <v>0.50317650577084405</v>
      </c>
      <c r="O2333">
        <v>14.052475554179001</v>
      </c>
      <c r="P2333">
        <v>42.144654088050302</v>
      </c>
      <c r="Q2333">
        <v>0.113816069375343</v>
      </c>
    </row>
    <row r="2334" spans="1:17" x14ac:dyDescent="0.3">
      <c r="A2334" t="s">
        <v>4865</v>
      </c>
      <c r="B2334" t="s">
        <v>4866</v>
      </c>
      <c r="C2334" t="s">
        <v>10309</v>
      </c>
      <c r="D2334" t="s">
        <v>51</v>
      </c>
      <c r="E2334">
        <v>232.608747096</v>
      </c>
      <c r="F2334">
        <v>147.18</v>
      </c>
      <c r="G2334">
        <v>23.254680571842201</v>
      </c>
      <c r="H2334">
        <v>21.537575531386899</v>
      </c>
      <c r="I2334">
        <v>14.481660602461099</v>
      </c>
      <c r="J2334">
        <v>21.958992685298099</v>
      </c>
      <c r="K2334">
        <v>119.168572039902</v>
      </c>
      <c r="L2334">
        <v>109.644016651051</v>
      </c>
      <c r="M2334">
        <v>85.443295716566595</v>
      </c>
      <c r="N2334">
        <v>3.4664695747912599</v>
      </c>
      <c r="O2334">
        <v>3.4787335235765702</v>
      </c>
      <c r="P2334">
        <v>81.2561576354679</v>
      </c>
      <c r="Q2334">
        <v>2.52978802673E-2</v>
      </c>
    </row>
    <row r="2335" spans="1:17" x14ac:dyDescent="0.3">
      <c r="A2335" t="s">
        <v>4867</v>
      </c>
      <c r="B2335" t="s">
        <v>4868</v>
      </c>
      <c r="C2335" t="s">
        <v>10309</v>
      </c>
      <c r="D2335" t="s">
        <v>21</v>
      </c>
      <c r="E2335">
        <v>232.38932399999999</v>
      </c>
      <c r="F2335">
        <v>96.12</v>
      </c>
      <c r="G2335">
        <v>-25.5619440032531</v>
      </c>
      <c r="H2335">
        <v>-4.7076749003919804</v>
      </c>
      <c r="I2335">
        <v>-20.088962015235602</v>
      </c>
      <c r="J2335">
        <v>-4.00448827818279</v>
      </c>
      <c r="K2335">
        <v>101.314179767928</v>
      </c>
      <c r="L2335">
        <v>102.111295034994</v>
      </c>
      <c r="M2335">
        <v>45.223370081657102</v>
      </c>
      <c r="N2335">
        <v>0.361579679309048</v>
      </c>
      <c r="O2335">
        <v>36.131918435289201</v>
      </c>
      <c r="P2335">
        <v>16.934306569343001</v>
      </c>
      <c r="Q2335">
        <v>9.2617525638556006E-2</v>
      </c>
    </row>
    <row r="2336" spans="1:17" x14ac:dyDescent="0.3">
      <c r="A2336" t="s">
        <v>4869</v>
      </c>
      <c r="B2336" t="s">
        <v>4870</v>
      </c>
      <c r="C2336" t="s">
        <v>10309</v>
      </c>
      <c r="D2336" t="s">
        <v>628</v>
      </c>
      <c r="E2336">
        <v>232.26589153399999</v>
      </c>
      <c r="F2336">
        <v>179.18</v>
      </c>
      <c r="G2336">
        <v>-7.2185739382218204</v>
      </c>
      <c r="H2336">
        <v>-6.6788979219747198</v>
      </c>
      <c r="I2336">
        <v>-6.4025722934701701</v>
      </c>
      <c r="J2336">
        <v>-5.1719175871115901</v>
      </c>
      <c r="K2336">
        <v>180.61132407335899</v>
      </c>
      <c r="L2336">
        <v>165.50413369159901</v>
      </c>
      <c r="M2336">
        <v>44.613013776362997</v>
      </c>
      <c r="N2336">
        <v>0.89955893916178697</v>
      </c>
      <c r="O2336">
        <v>14.4100904118763</v>
      </c>
      <c r="P2336">
        <v>46.929069290692901</v>
      </c>
      <c r="Q2336">
        <v>-4.6267528868569998E-3</v>
      </c>
    </row>
    <row r="2337" spans="1:17" x14ac:dyDescent="0.3">
      <c r="A2337" t="s">
        <v>4871</v>
      </c>
      <c r="B2337" t="s">
        <v>4872</v>
      </c>
      <c r="C2337" t="s">
        <v>10309</v>
      </c>
      <c r="D2337" t="s">
        <v>628</v>
      </c>
      <c r="E2337">
        <v>231.83494899999999</v>
      </c>
      <c r="F2337">
        <v>131.21</v>
      </c>
      <c r="G2337">
        <v>71.4236889272685</v>
      </c>
      <c r="H2337">
        <v>-20.0018369537387</v>
      </c>
      <c r="I2337">
        <v>-9.2108759473416804</v>
      </c>
      <c r="J2337">
        <v>-6.70333624050072</v>
      </c>
      <c r="K2337">
        <v>143.350751703942</v>
      </c>
      <c r="L2337">
        <v>122.912408613764</v>
      </c>
      <c r="M2337">
        <v>35.0895039552112</v>
      </c>
      <c r="N2337">
        <v>1.1045970901084301</v>
      </c>
      <c r="O2337">
        <v>33.953204786220503</v>
      </c>
      <c r="P2337">
        <v>109.099601593625</v>
      </c>
      <c r="Q2337">
        <v>0.11028347622252301</v>
      </c>
    </row>
    <row r="2338" spans="1:17" x14ac:dyDescent="0.3">
      <c r="A2338" t="s">
        <v>4873</v>
      </c>
      <c r="B2338" t="s">
        <v>4874</v>
      </c>
      <c r="C2338" t="s">
        <v>10309</v>
      </c>
      <c r="D2338" t="s">
        <v>1203</v>
      </c>
      <c r="E2338">
        <v>231.74991846</v>
      </c>
      <c r="F2338">
        <v>536.1</v>
      </c>
      <c r="G2338">
        <v>-25.050223365569799</v>
      </c>
      <c r="H2338">
        <v>-5.5737463289634102</v>
      </c>
      <c r="I2338">
        <v>-33.717390436207502</v>
      </c>
      <c r="J2338">
        <v>-9.2829171541461903</v>
      </c>
      <c r="K2338">
        <v>548.24687479653699</v>
      </c>
      <c r="L2338">
        <v>593.56888256088996</v>
      </c>
      <c r="M2338">
        <v>49.5894368517598</v>
      </c>
      <c r="N2338">
        <v>1.4022152805439601</v>
      </c>
      <c r="O2338">
        <v>85.581048311882</v>
      </c>
      <c r="P2338">
        <v>18.869179600886898</v>
      </c>
    </row>
    <row r="2339" spans="1:17" x14ac:dyDescent="0.3">
      <c r="A2339" t="s">
        <v>4875</v>
      </c>
      <c r="B2339" t="s">
        <v>4876</v>
      </c>
      <c r="C2339" t="s">
        <v>10309</v>
      </c>
      <c r="D2339" t="s">
        <v>304</v>
      </c>
      <c r="E2339">
        <v>231.63955961599899</v>
      </c>
      <c r="F2339">
        <v>133.96</v>
      </c>
      <c r="G2339">
        <v>-24.088571327136599</v>
      </c>
      <c r="H2339">
        <v>1.1649267880193599</v>
      </c>
      <c r="I2339">
        <v>-32.793703281515398</v>
      </c>
      <c r="J2339">
        <v>-0.29908562782602299</v>
      </c>
      <c r="K2339">
        <v>135.60628767328299</v>
      </c>
      <c r="L2339">
        <v>140.93468515116299</v>
      </c>
      <c r="M2339">
        <v>55.107595635390403</v>
      </c>
      <c r="N2339">
        <v>0.91648697560427395</v>
      </c>
      <c r="O2339">
        <v>36.533293520453803</v>
      </c>
      <c r="P2339">
        <v>9.2659053833605398</v>
      </c>
      <c r="Q2339">
        <v>2.5073828451808E-2</v>
      </c>
    </row>
    <row r="2340" spans="1:17" x14ac:dyDescent="0.3">
      <c r="A2340" t="s">
        <v>4877</v>
      </c>
      <c r="B2340" t="s">
        <v>4878</v>
      </c>
      <c r="C2340" t="s">
        <v>10309</v>
      </c>
      <c r="D2340" t="s">
        <v>217</v>
      </c>
      <c r="E2340">
        <v>231.616782</v>
      </c>
      <c r="F2340">
        <v>296.25</v>
      </c>
      <c r="G2340">
        <v>-0.451830134000825</v>
      </c>
      <c r="H2340">
        <v>6.8033968445150004</v>
      </c>
      <c r="I2340">
        <v>-0.17869064707947399</v>
      </c>
      <c r="J2340">
        <v>4.3191325454380101</v>
      </c>
      <c r="K2340">
        <v>285.88015793543798</v>
      </c>
      <c r="L2340">
        <v>270.260243624905</v>
      </c>
      <c r="M2340">
        <v>51.718488266125597</v>
      </c>
      <c r="N2340">
        <v>2.2412344684963101</v>
      </c>
      <c r="O2340">
        <v>21.181434599156098</v>
      </c>
      <c r="P2340">
        <v>32.431828341528799</v>
      </c>
      <c r="Q2340">
        <v>4.3425706955476998E-2</v>
      </c>
    </row>
    <row r="2341" spans="1:17" x14ac:dyDescent="0.3">
      <c r="A2341" t="s">
        <v>4879</v>
      </c>
      <c r="B2341" t="s">
        <v>4880</v>
      </c>
      <c r="C2341" t="s">
        <v>10309</v>
      </c>
      <c r="D2341" t="s">
        <v>683</v>
      </c>
      <c r="E2341">
        <v>231.25851</v>
      </c>
      <c r="F2341">
        <v>466.2</v>
      </c>
      <c r="G2341">
        <v>116.39207852617</v>
      </c>
      <c r="H2341">
        <v>51.7371780407844</v>
      </c>
      <c r="I2341">
        <v>84.736471486960895</v>
      </c>
      <c r="J2341">
        <v>9.3839537831815001</v>
      </c>
      <c r="K2341">
        <v>306.91903848446702</v>
      </c>
      <c r="L2341">
        <v>254.369625967399</v>
      </c>
      <c r="M2341">
        <v>87.722693238631706</v>
      </c>
      <c r="N2341">
        <v>2.2308505403711898</v>
      </c>
      <c r="O2341">
        <v>1.8876018876018801</v>
      </c>
      <c r="P2341">
        <v>156.083493545729</v>
      </c>
      <c r="Q2341">
        <v>5.0642920587467E-2</v>
      </c>
    </row>
    <row r="2342" spans="1:17" x14ac:dyDescent="0.3">
      <c r="A2342" t="s">
        <v>4881</v>
      </c>
      <c r="B2342" t="s">
        <v>4882</v>
      </c>
      <c r="C2342" t="s">
        <v>10309</v>
      </c>
      <c r="D2342" t="s">
        <v>54</v>
      </c>
      <c r="E2342">
        <v>229.58337570999899</v>
      </c>
      <c r="F2342">
        <v>145.62</v>
      </c>
      <c r="G2342">
        <v>14.0604209725876</v>
      </c>
      <c r="H2342">
        <v>16.628325099607999</v>
      </c>
      <c r="I2342">
        <v>19.56561662144</v>
      </c>
      <c r="J2342">
        <v>-1.32336194637154</v>
      </c>
      <c r="K2342">
        <v>124.10517144717799</v>
      </c>
      <c r="L2342">
        <v>113.031636724913</v>
      </c>
      <c r="N2342">
        <v>2.9763038208442598</v>
      </c>
      <c r="O2342">
        <v>16.055486883669801</v>
      </c>
      <c r="P2342">
        <v>61.8</v>
      </c>
    </row>
    <row r="2343" spans="1:17" x14ac:dyDescent="0.3">
      <c r="A2343" t="s">
        <v>4883</v>
      </c>
      <c r="B2343" t="s">
        <v>4884</v>
      </c>
      <c r="C2343" t="s">
        <v>10309</v>
      </c>
      <c r="D2343" t="s">
        <v>139</v>
      </c>
      <c r="E2343">
        <v>229.02600000000001</v>
      </c>
      <c r="F2343">
        <v>55.86</v>
      </c>
      <c r="G2343">
        <v>50.6660103045146</v>
      </c>
      <c r="H2343">
        <v>-2.1891563818734601</v>
      </c>
      <c r="I2343">
        <v>27.118324521968599</v>
      </c>
      <c r="J2343">
        <v>0.133442756299958</v>
      </c>
      <c r="K2343">
        <v>50.497017485589403</v>
      </c>
      <c r="L2343">
        <v>42.139228478620502</v>
      </c>
      <c r="M2343">
        <v>63.685537446376998</v>
      </c>
      <c r="N2343">
        <v>0.112885915382521</v>
      </c>
      <c r="O2343">
        <v>16.917293233082699</v>
      </c>
      <c r="P2343">
        <v>90.648464163822496</v>
      </c>
      <c r="Q2343">
        <v>4.3711786991862997E-2</v>
      </c>
    </row>
    <row r="2344" spans="1:17" x14ac:dyDescent="0.3">
      <c r="A2344" t="s">
        <v>4885</v>
      </c>
      <c r="B2344" t="s">
        <v>4886</v>
      </c>
      <c r="C2344" t="s">
        <v>10309</v>
      </c>
      <c r="D2344" t="s">
        <v>46</v>
      </c>
      <c r="E2344">
        <v>229.00805460000001</v>
      </c>
      <c r="F2344">
        <v>201.51</v>
      </c>
      <c r="G2344">
        <v>84.781996616560605</v>
      </c>
      <c r="H2344">
        <v>15.4177761126526</v>
      </c>
      <c r="I2344">
        <v>28.452497262442002</v>
      </c>
      <c r="J2344">
        <v>-10.4923376216788</v>
      </c>
      <c r="K2344">
        <v>192.96463446836799</v>
      </c>
      <c r="L2344">
        <v>161.009108943786</v>
      </c>
      <c r="M2344">
        <v>44.042822044907503</v>
      </c>
      <c r="N2344">
        <v>5.4991798300246604</v>
      </c>
      <c r="O2344">
        <v>18.8725125303955</v>
      </c>
      <c r="P2344">
        <v>123.899999999999</v>
      </c>
      <c r="Q2344">
        <v>0.125724958982218</v>
      </c>
    </row>
    <row r="2345" spans="1:17" x14ac:dyDescent="0.3">
      <c r="A2345" t="s">
        <v>4887</v>
      </c>
      <c r="B2345" t="s">
        <v>4888</v>
      </c>
      <c r="C2345" t="s">
        <v>10309</v>
      </c>
      <c r="D2345" t="s">
        <v>3182</v>
      </c>
      <c r="E2345">
        <v>228.7169754</v>
      </c>
      <c r="F2345">
        <v>309.8</v>
      </c>
      <c r="G2345">
        <v>209.316551946533</v>
      </c>
      <c r="H2345">
        <v>-2.3576749003919799</v>
      </c>
      <c r="I2345">
        <v>3.4088312153017499</v>
      </c>
      <c r="J2345">
        <v>6.44719488720151E-2</v>
      </c>
      <c r="K2345">
        <v>281.63191564590198</v>
      </c>
      <c r="L2345">
        <v>252.755595615483</v>
      </c>
      <c r="M2345">
        <v>63.2007113377568</v>
      </c>
      <c r="N2345">
        <v>0.44745258460394199</v>
      </c>
      <c r="O2345">
        <v>16.204002582311102</v>
      </c>
      <c r="P2345">
        <v>259.81416957026698</v>
      </c>
    </row>
    <row r="2346" spans="1:17" x14ac:dyDescent="0.3">
      <c r="A2346" t="s">
        <v>4889</v>
      </c>
      <c r="B2346" t="s">
        <v>4890</v>
      </c>
      <c r="C2346" t="s">
        <v>10309</v>
      </c>
      <c r="D2346" t="s">
        <v>283</v>
      </c>
      <c r="E2346">
        <v>227.91928960000001</v>
      </c>
      <c r="F2346">
        <v>148</v>
      </c>
      <c r="G2346">
        <v>-18.540446872353201</v>
      </c>
      <c r="H2346">
        <v>21.193151545888998</v>
      </c>
      <c r="I2346">
        <v>-13.5280806676335</v>
      </c>
      <c r="J2346">
        <v>16.6916295263687</v>
      </c>
      <c r="K2346">
        <v>125.00395363178001</v>
      </c>
      <c r="L2346">
        <v>131.572956629462</v>
      </c>
      <c r="M2346">
        <v>82.326187201451802</v>
      </c>
      <c r="N2346">
        <v>2.2054919908466801</v>
      </c>
      <c r="O2346">
        <v>12.094594594594501</v>
      </c>
      <c r="P2346">
        <v>35.779816513761403</v>
      </c>
    </row>
    <row r="2347" spans="1:17" x14ac:dyDescent="0.3">
      <c r="A2347" t="s">
        <v>4891</v>
      </c>
      <c r="B2347" t="s">
        <v>4892</v>
      </c>
      <c r="C2347" t="s">
        <v>10309</v>
      </c>
      <c r="D2347" t="s">
        <v>127</v>
      </c>
      <c r="E2347">
        <v>227.83299</v>
      </c>
      <c r="F2347">
        <v>48.72</v>
      </c>
      <c r="G2347">
        <v>26.085357638924901</v>
      </c>
      <c r="H2347">
        <v>6.1138983249330998</v>
      </c>
      <c r="I2347">
        <v>-13.3234549761235</v>
      </c>
      <c r="J2347">
        <v>7.1288402252826302</v>
      </c>
      <c r="K2347">
        <v>46.7781563479978</v>
      </c>
      <c r="L2347">
        <v>41.1377834189067</v>
      </c>
      <c r="M2347">
        <v>46.8447280366629</v>
      </c>
      <c r="N2347">
        <v>0.41101176843042198</v>
      </c>
      <c r="O2347">
        <v>30.582922824302099</v>
      </c>
      <c r="Q2347">
        <v>5.6503617054946997E-2</v>
      </c>
    </row>
    <row r="2348" spans="1:17" x14ac:dyDescent="0.3">
      <c r="A2348" t="s">
        <v>4893</v>
      </c>
      <c r="B2348" t="s">
        <v>4894</v>
      </c>
      <c r="C2348" t="s">
        <v>10309</v>
      </c>
      <c r="D2348" t="s">
        <v>1885</v>
      </c>
      <c r="E2348">
        <v>227.73271565499999</v>
      </c>
      <c r="F2348">
        <v>89.35</v>
      </c>
      <c r="G2348">
        <v>93.779956237523507</v>
      </c>
      <c r="H2348">
        <v>24.692325099607999</v>
      </c>
      <c r="I2348">
        <v>61.659130408729098</v>
      </c>
      <c r="J2348">
        <v>6.3833463649709801</v>
      </c>
      <c r="K2348">
        <v>77.435601998021497</v>
      </c>
      <c r="L2348">
        <v>57.616751576899802</v>
      </c>
      <c r="M2348">
        <v>47.802473769077501</v>
      </c>
      <c r="N2348">
        <v>0.45942637308597001</v>
      </c>
      <c r="O2348">
        <v>14.3816452154448</v>
      </c>
      <c r="P2348">
        <v>170.75757575757501</v>
      </c>
      <c r="Q2348">
        <v>0.10712065669723</v>
      </c>
    </row>
    <row r="2349" spans="1:17" x14ac:dyDescent="0.3">
      <c r="A2349" t="s">
        <v>4895</v>
      </c>
      <c r="B2349" t="s">
        <v>4896</v>
      </c>
      <c r="C2349" t="s">
        <v>10309</v>
      </c>
      <c r="D2349" t="s">
        <v>101</v>
      </c>
      <c r="E2349">
        <v>227.65767023999999</v>
      </c>
      <c r="F2349">
        <v>171.6</v>
      </c>
      <c r="G2349">
        <v>52.1537860588613</v>
      </c>
      <c r="H2349">
        <v>-5.04582840428521</v>
      </c>
      <c r="I2349">
        <v>-4.5184347674920398</v>
      </c>
      <c r="J2349">
        <v>-3.1018300261269598</v>
      </c>
      <c r="K2349">
        <v>174.26596399002599</v>
      </c>
      <c r="L2349">
        <v>151.65036066984399</v>
      </c>
      <c r="M2349">
        <v>50.587950186222102</v>
      </c>
      <c r="N2349">
        <v>0.52763358778625902</v>
      </c>
      <c r="O2349">
        <v>52.564102564102498</v>
      </c>
      <c r="P2349">
        <v>146.72897196261599</v>
      </c>
      <c r="Q2349">
        <v>0.120003642199161</v>
      </c>
    </row>
    <row r="2350" spans="1:17" x14ac:dyDescent="0.3">
      <c r="A2350" t="s">
        <v>4897</v>
      </c>
      <c r="B2350" t="s">
        <v>4898</v>
      </c>
      <c r="C2350" t="s">
        <v>10309</v>
      </c>
      <c r="D2350" t="s">
        <v>130</v>
      </c>
      <c r="E2350">
        <v>227.21580063600001</v>
      </c>
      <c r="F2350">
        <v>39.159999999999997</v>
      </c>
      <c r="G2350">
        <v>60.740968344521001</v>
      </c>
      <c r="H2350">
        <v>12.3872023351339</v>
      </c>
      <c r="I2350">
        <v>57.574474080634999</v>
      </c>
      <c r="J2350">
        <v>4.5443227157692503</v>
      </c>
      <c r="K2350">
        <v>32.704157435396297</v>
      </c>
      <c r="L2350">
        <v>25.7256684648728</v>
      </c>
      <c r="M2350">
        <v>76.172054252414299</v>
      </c>
      <c r="N2350">
        <v>0.61543618178494397</v>
      </c>
      <c r="O2350">
        <v>4.7497446373851098</v>
      </c>
      <c r="P2350">
        <v>116.952908587257</v>
      </c>
      <c r="Q2350">
        <v>0.121078669878181</v>
      </c>
    </row>
    <row r="2351" spans="1:17" x14ac:dyDescent="0.3">
      <c r="A2351" t="s">
        <v>4899</v>
      </c>
      <c r="B2351" t="s">
        <v>4900</v>
      </c>
      <c r="C2351" t="s">
        <v>10309</v>
      </c>
      <c r="D2351" t="s">
        <v>46</v>
      </c>
      <c r="E2351">
        <v>227.167108875</v>
      </c>
      <c r="F2351">
        <v>295.05</v>
      </c>
      <c r="G2351">
        <v>0.87903205752959501</v>
      </c>
      <c r="H2351">
        <v>-0.53406378928087805</v>
      </c>
      <c r="I2351">
        <v>13.4378426506425</v>
      </c>
      <c r="J2351">
        <v>0.16119684156592301</v>
      </c>
      <c r="K2351">
        <v>280.139731648571</v>
      </c>
      <c r="L2351">
        <v>254.61084257836501</v>
      </c>
      <c r="M2351">
        <v>59.959103261593697</v>
      </c>
      <c r="N2351">
        <v>0.49756762900659202</v>
      </c>
      <c r="O2351">
        <v>14.8957803762074</v>
      </c>
      <c r="P2351">
        <v>41.442953020134198</v>
      </c>
    </row>
    <row r="2352" spans="1:17" x14ac:dyDescent="0.3">
      <c r="A2352" t="s">
        <v>4901</v>
      </c>
      <c r="B2352" t="s">
        <v>4902</v>
      </c>
      <c r="C2352" t="s">
        <v>10309</v>
      </c>
      <c r="D2352" t="s">
        <v>127</v>
      </c>
      <c r="E2352">
        <v>226.71</v>
      </c>
      <c r="F2352">
        <v>251.9</v>
      </c>
      <c r="G2352">
        <v>-24.3107889579336</v>
      </c>
      <c r="H2352">
        <v>-6.8470345990737203</v>
      </c>
      <c r="I2352">
        <v>-25.864533921319602</v>
      </c>
      <c r="J2352">
        <v>-3.57536950423644</v>
      </c>
      <c r="K2352">
        <v>266.65208824400401</v>
      </c>
      <c r="L2352">
        <v>266.69062568713002</v>
      </c>
      <c r="M2352">
        <v>38.358285130401399</v>
      </c>
      <c r="N2352">
        <v>0.61022707951726896</v>
      </c>
      <c r="O2352">
        <v>40.134974196109503</v>
      </c>
      <c r="P2352">
        <v>21.164021164021101</v>
      </c>
      <c r="Q2352">
        <v>1.3048828390332E-2</v>
      </c>
    </row>
    <row r="2353" spans="1:17" x14ac:dyDescent="0.3">
      <c r="A2353" t="s">
        <v>4903</v>
      </c>
      <c r="B2353" t="s">
        <v>4904</v>
      </c>
      <c r="C2353" t="s">
        <v>10309</v>
      </c>
      <c r="D2353" t="s">
        <v>186</v>
      </c>
      <c r="E2353">
        <v>226.593698002</v>
      </c>
      <c r="F2353">
        <v>26.47</v>
      </c>
      <c r="G2353">
        <v>-21.207796033723799</v>
      </c>
      <c r="H2353">
        <v>13.210083798207201</v>
      </c>
      <c r="I2353">
        <v>-7.1773341982320797</v>
      </c>
      <c r="J2353">
        <v>10.8126423853078</v>
      </c>
      <c r="K2353">
        <v>22.259115273102001</v>
      </c>
      <c r="L2353">
        <v>21.922615781010698</v>
      </c>
      <c r="M2353">
        <v>74.527281395135404</v>
      </c>
      <c r="N2353">
        <v>1.8469981764810199</v>
      </c>
      <c r="O2353">
        <v>49.225538345296499</v>
      </c>
      <c r="P2353">
        <v>70.225080385851996</v>
      </c>
      <c r="Q2353">
        <v>3.021083679136E-3</v>
      </c>
    </row>
    <row r="2354" spans="1:17" x14ac:dyDescent="0.3">
      <c r="A2354" t="s">
        <v>4905</v>
      </c>
      <c r="B2354" t="s">
        <v>4906</v>
      </c>
      <c r="C2354" t="s">
        <v>10309</v>
      </c>
      <c r="D2354" t="s">
        <v>127</v>
      </c>
      <c r="E2354">
        <v>225.90139103999999</v>
      </c>
      <c r="F2354">
        <v>93.6</v>
      </c>
      <c r="G2354">
        <v>9.8828501762383603</v>
      </c>
      <c r="H2354">
        <v>16.220896528179399</v>
      </c>
      <c r="I2354">
        <v>-25.375835369192199</v>
      </c>
      <c r="J2354">
        <v>5.9151023650920402</v>
      </c>
      <c r="K2354">
        <v>73.315746193344594</v>
      </c>
      <c r="L2354">
        <v>74.099963246744494</v>
      </c>
      <c r="M2354">
        <v>87.801794103441793</v>
      </c>
      <c r="N2354">
        <v>1.4020465116278999</v>
      </c>
      <c r="O2354">
        <v>22.489316239316199</v>
      </c>
      <c r="P2354">
        <v>58.644067796610102</v>
      </c>
    </row>
    <row r="2355" spans="1:17" x14ac:dyDescent="0.3">
      <c r="A2355" t="s">
        <v>4907</v>
      </c>
      <c r="B2355" t="s">
        <v>4908</v>
      </c>
      <c r="C2355" t="s">
        <v>10309</v>
      </c>
      <c r="D2355" t="s">
        <v>253</v>
      </c>
      <c r="E2355">
        <v>224.967870288</v>
      </c>
      <c r="F2355">
        <v>190.98</v>
      </c>
      <c r="G2355">
        <v>162.646901283641</v>
      </c>
      <c r="H2355">
        <v>-4.9714329569115696</v>
      </c>
      <c r="I2355">
        <v>78.8823642942302</v>
      </c>
      <c r="J2355">
        <v>4.7850628623617197</v>
      </c>
      <c r="K2355">
        <v>181.44480121480299</v>
      </c>
      <c r="L2355">
        <v>138.347541474087</v>
      </c>
      <c r="M2355">
        <v>56.195662610960397</v>
      </c>
      <c r="N2355">
        <v>0.12497021139865799</v>
      </c>
      <c r="O2355">
        <v>23.353230704785801</v>
      </c>
      <c r="P2355">
        <v>239.52</v>
      </c>
      <c r="Q2355">
        <v>0.10120912022587999</v>
      </c>
    </row>
    <row r="2356" spans="1:17" x14ac:dyDescent="0.3">
      <c r="A2356" t="s">
        <v>4909</v>
      </c>
      <c r="B2356" t="s">
        <v>4910</v>
      </c>
      <c r="C2356" t="s">
        <v>10309</v>
      </c>
      <c r="D2356" t="s">
        <v>628</v>
      </c>
      <c r="E2356">
        <v>224.714118426</v>
      </c>
      <c r="F2356">
        <v>4.83</v>
      </c>
      <c r="G2356">
        <v>94.158507628123999</v>
      </c>
      <c r="H2356">
        <v>24.971337445286999</v>
      </c>
      <c r="I2356">
        <v>38.749400794447197</v>
      </c>
      <c r="J2356">
        <v>-2.3682035559605801</v>
      </c>
      <c r="K2356">
        <v>3.6312203049619298</v>
      </c>
      <c r="L2356">
        <v>3.3456005515577401</v>
      </c>
      <c r="M2356">
        <v>57.9016652122857</v>
      </c>
      <c r="N2356">
        <v>2.4710418437014399</v>
      </c>
      <c r="O2356">
        <v>23.188405797101399</v>
      </c>
      <c r="P2356">
        <v>135.56217498864001</v>
      </c>
      <c r="Q2356">
        <v>0.16043483279676299</v>
      </c>
    </row>
    <row r="2357" spans="1:17" x14ac:dyDescent="0.3">
      <c r="A2357" t="s">
        <v>4911</v>
      </c>
      <c r="B2357" t="s">
        <v>4912</v>
      </c>
      <c r="C2357" t="s">
        <v>10309</v>
      </c>
      <c r="D2357" t="s">
        <v>412</v>
      </c>
      <c r="E2357">
        <v>224.55669560000001</v>
      </c>
      <c r="F2357">
        <v>173.45</v>
      </c>
      <c r="G2357">
        <v>86.912583429253502</v>
      </c>
      <c r="H2357">
        <v>28.804891740887498</v>
      </c>
      <c r="I2357">
        <v>64.040889203850796</v>
      </c>
      <c r="J2357">
        <v>16.226061494351701</v>
      </c>
      <c r="K2357">
        <v>140.36133304139699</v>
      </c>
      <c r="L2357">
        <v>112.760350268876</v>
      </c>
      <c r="M2357">
        <v>78.657781333699006</v>
      </c>
      <c r="N2357">
        <v>0.40747215325848102</v>
      </c>
      <c r="O2357">
        <v>32.603055635629801</v>
      </c>
      <c r="P2357">
        <v>128.22368421052599</v>
      </c>
      <c r="Q2357">
        <v>0.124289816373732</v>
      </c>
    </row>
    <row r="2358" spans="1:17" x14ac:dyDescent="0.3">
      <c r="A2358" t="s">
        <v>4913</v>
      </c>
      <c r="B2358" t="s">
        <v>4914</v>
      </c>
      <c r="C2358" t="s">
        <v>10309</v>
      </c>
      <c r="D2358" t="s">
        <v>1520</v>
      </c>
      <c r="E2358">
        <v>224.26410575099999</v>
      </c>
      <c r="F2358">
        <v>141.9</v>
      </c>
      <c r="G2358">
        <v>69.563138059239293</v>
      </c>
      <c r="H2358">
        <v>4.3016015374558698</v>
      </c>
      <c r="I2358">
        <v>9.8390704928742192</v>
      </c>
      <c r="J2358">
        <v>-2.7134429795760702</v>
      </c>
      <c r="K2358">
        <v>132.61496643590499</v>
      </c>
      <c r="L2358">
        <v>111.678522856748</v>
      </c>
      <c r="M2358">
        <v>61.810410614896497</v>
      </c>
      <c r="N2358">
        <v>0.535663910820947</v>
      </c>
      <c r="O2358">
        <v>13.678646934460801</v>
      </c>
      <c r="P2358">
        <v>125.70235745254401</v>
      </c>
      <c r="Q2358">
        <v>9.9232944597576006E-2</v>
      </c>
    </row>
    <row r="2359" spans="1:17" x14ac:dyDescent="0.3">
      <c r="A2359" t="s">
        <v>4915</v>
      </c>
      <c r="B2359" t="s">
        <v>4916</v>
      </c>
      <c r="C2359" t="s">
        <v>10309</v>
      </c>
      <c r="D2359" t="s">
        <v>766</v>
      </c>
      <c r="E2359">
        <v>224.11065600000001</v>
      </c>
      <c r="F2359">
        <v>151.59</v>
      </c>
      <c r="G2359">
        <v>-11.619811951718299</v>
      </c>
      <c r="H2359">
        <v>16.667048614214</v>
      </c>
      <c r="I2359">
        <v>-7.0132628446119201</v>
      </c>
      <c r="J2359">
        <v>8.1391625154679801</v>
      </c>
      <c r="K2359">
        <v>140.58043004058399</v>
      </c>
      <c r="L2359">
        <v>138.74423716130201</v>
      </c>
      <c r="M2359">
        <v>63.453124558643097</v>
      </c>
      <c r="N2359">
        <v>1.7188251038585001</v>
      </c>
      <c r="O2359">
        <v>21.544956791345001</v>
      </c>
      <c r="P2359">
        <v>34.2098273572377</v>
      </c>
      <c r="Q2359">
        <v>8.8172460470717001E-2</v>
      </c>
    </row>
    <row r="2360" spans="1:17" x14ac:dyDescent="0.3">
      <c r="A2360" t="s">
        <v>4917</v>
      </c>
      <c r="B2360" t="s">
        <v>4918</v>
      </c>
      <c r="C2360" t="s">
        <v>10309</v>
      </c>
      <c r="D2360" t="s">
        <v>628</v>
      </c>
      <c r="E2360">
        <v>223.34074000000001</v>
      </c>
      <c r="F2360">
        <v>217</v>
      </c>
      <c r="G2360">
        <v>100.054238994857</v>
      </c>
      <c r="H2360">
        <v>-0.59790541630856398</v>
      </c>
      <c r="I2360">
        <v>-53.783911636090501</v>
      </c>
      <c r="J2360">
        <v>2.70902633634006</v>
      </c>
      <c r="K2360">
        <v>237.445512016675</v>
      </c>
      <c r="L2360">
        <v>192.444689963158</v>
      </c>
      <c r="M2360">
        <v>42.039075505038802</v>
      </c>
      <c r="N2360">
        <v>1.1514285714285699</v>
      </c>
      <c r="O2360">
        <v>77.880184331797196</v>
      </c>
      <c r="P2360">
        <v>165.60587515299801</v>
      </c>
      <c r="Q2360">
        <v>0.132952525780374</v>
      </c>
    </row>
    <row r="2361" spans="1:17" x14ac:dyDescent="0.3">
      <c r="A2361" t="s">
        <v>4919</v>
      </c>
      <c r="B2361" t="s">
        <v>4920</v>
      </c>
      <c r="C2361" t="s">
        <v>10309</v>
      </c>
      <c r="D2361" t="s">
        <v>405</v>
      </c>
      <c r="E2361">
        <v>223.20820000000001</v>
      </c>
      <c r="F2361">
        <v>389</v>
      </c>
      <c r="G2361">
        <v>450.34541431304802</v>
      </c>
      <c r="H2361">
        <v>-9.2461364388535294</v>
      </c>
      <c r="I2361">
        <v>67.914984945754895</v>
      </c>
      <c r="J2361">
        <v>-8.7219999458640505</v>
      </c>
      <c r="K2361">
        <v>360.06994873031198</v>
      </c>
      <c r="L2361">
        <v>226.005499047097</v>
      </c>
      <c r="M2361">
        <v>57.238272617922298</v>
      </c>
      <c r="N2361">
        <v>0.71010101010101001</v>
      </c>
      <c r="O2361">
        <v>7.9691516709511498</v>
      </c>
      <c r="P2361">
        <v>480.164056674123</v>
      </c>
    </row>
    <row r="2362" spans="1:17" x14ac:dyDescent="0.3">
      <c r="A2362" t="s">
        <v>4921</v>
      </c>
      <c r="B2362" t="s">
        <v>4922</v>
      </c>
      <c r="C2362" t="s">
        <v>10309</v>
      </c>
      <c r="D2362" t="s">
        <v>51</v>
      </c>
      <c r="E2362">
        <v>223.19366400000001</v>
      </c>
      <c r="F2362">
        <v>136.19999999999999</v>
      </c>
      <c r="G2362">
        <v>-37.385659666809701</v>
      </c>
      <c r="H2362">
        <v>-5.8838071793279898</v>
      </c>
      <c r="I2362">
        <v>-20.6243515039667</v>
      </c>
      <c r="J2362">
        <v>-8.8949421122985992</v>
      </c>
      <c r="K2362">
        <v>135.18921539359599</v>
      </c>
      <c r="M2362">
        <v>58.461518303131101</v>
      </c>
      <c r="N2362">
        <v>0.23112988384371699</v>
      </c>
      <c r="O2362">
        <v>44.493392070484497</v>
      </c>
      <c r="P2362">
        <v>33.529411764705799</v>
      </c>
    </row>
    <row r="2363" spans="1:17" x14ac:dyDescent="0.3">
      <c r="A2363" t="s">
        <v>4923</v>
      </c>
      <c r="B2363" t="s">
        <v>4924</v>
      </c>
      <c r="C2363" t="s">
        <v>10309</v>
      </c>
      <c r="D2363" t="s">
        <v>2193</v>
      </c>
      <c r="E2363">
        <v>223.09440000000001</v>
      </c>
      <c r="F2363">
        <v>273.39999999999998</v>
      </c>
      <c r="G2363">
        <v>7.2239641552156497</v>
      </c>
      <c r="H2363">
        <v>-10.2910082337253</v>
      </c>
      <c r="I2363">
        <v>20.9622736449051</v>
      </c>
      <c r="J2363">
        <v>-5.6430255496314601</v>
      </c>
      <c r="K2363">
        <v>238.81879632220401</v>
      </c>
      <c r="M2363">
        <v>79.425380533902597</v>
      </c>
      <c r="N2363">
        <v>1.17317715959004</v>
      </c>
      <c r="O2363">
        <v>18.141916605705902</v>
      </c>
      <c r="P2363">
        <v>108.702290076335</v>
      </c>
    </row>
    <row r="2364" spans="1:17" x14ac:dyDescent="0.3">
      <c r="A2364" t="s">
        <v>4925</v>
      </c>
      <c r="B2364" t="s">
        <v>4926</v>
      </c>
      <c r="C2364" t="s">
        <v>10309</v>
      </c>
      <c r="D2364" t="s">
        <v>168</v>
      </c>
      <c r="E2364">
        <v>223.04</v>
      </c>
      <c r="F2364">
        <v>27.88</v>
      </c>
      <c r="G2364">
        <v>130.74210530247601</v>
      </c>
      <c r="H2364">
        <v>2.9139847339258602</v>
      </c>
      <c r="I2364">
        <v>5.3290776913645104</v>
      </c>
      <c r="J2364">
        <v>14.976846463849199</v>
      </c>
      <c r="K2364">
        <v>25.3229832002454</v>
      </c>
      <c r="L2364">
        <v>21.4240235756346</v>
      </c>
      <c r="M2364">
        <v>53.739889462603202</v>
      </c>
      <c r="N2364">
        <v>1.4311326053346001</v>
      </c>
      <c r="O2364">
        <v>12.2668579626972</v>
      </c>
      <c r="P2364">
        <v>164.26540284360101</v>
      </c>
      <c r="Q2364">
        <v>9.5006039544221002E-2</v>
      </c>
    </row>
    <row r="2365" spans="1:17" x14ac:dyDescent="0.3">
      <c r="A2365" t="s">
        <v>4927</v>
      </c>
      <c r="B2365" t="s">
        <v>3645</v>
      </c>
      <c r="C2365" t="s">
        <v>10309</v>
      </c>
      <c r="D2365" t="s">
        <v>1391</v>
      </c>
      <c r="E2365">
        <v>222.986907</v>
      </c>
      <c r="F2365">
        <v>141.57</v>
      </c>
      <c r="G2365">
        <v>-0.41279226966739502</v>
      </c>
      <c r="H2365">
        <v>-10.2588910703131</v>
      </c>
      <c r="I2365">
        <v>7.8909784886538601</v>
      </c>
      <c r="J2365">
        <v>-2.97238581643962</v>
      </c>
      <c r="K2365">
        <v>126.79500214587</v>
      </c>
      <c r="L2365">
        <v>117.51825819384401</v>
      </c>
      <c r="M2365">
        <v>73.707251763055396</v>
      </c>
      <c r="N2365">
        <v>0.88713899615224101</v>
      </c>
      <c r="O2365">
        <v>3.1291940382849499</v>
      </c>
      <c r="P2365">
        <v>43.216995447647903</v>
      </c>
      <c r="Q2365">
        <v>2.7320251404216001E-2</v>
      </c>
    </row>
    <row r="2366" spans="1:17" x14ac:dyDescent="0.3">
      <c r="A2366" t="s">
        <v>4928</v>
      </c>
      <c r="B2366" t="s">
        <v>4929</v>
      </c>
      <c r="C2366" t="s">
        <v>10309</v>
      </c>
      <c r="D2366" t="s">
        <v>2456</v>
      </c>
      <c r="E2366">
        <v>222.50001779999999</v>
      </c>
      <c r="F2366">
        <v>120.15</v>
      </c>
      <c r="G2366">
        <v>54.743569620491698</v>
      </c>
      <c r="H2366">
        <v>-9.3014249003919893</v>
      </c>
      <c r="I2366">
        <v>7.87875035134015</v>
      </c>
      <c r="J2366">
        <v>3.8134018140755201</v>
      </c>
      <c r="K2366">
        <v>122.533901918357</v>
      </c>
      <c r="M2366">
        <v>50.026606002368602</v>
      </c>
      <c r="N2366">
        <v>0.24353340883352201</v>
      </c>
      <c r="O2366">
        <v>59.717020391177698</v>
      </c>
      <c r="P2366">
        <v>93.790322580645096</v>
      </c>
    </row>
    <row r="2367" spans="1:17" x14ac:dyDescent="0.3">
      <c r="A2367" t="s">
        <v>4930</v>
      </c>
      <c r="B2367" t="s">
        <v>4931</v>
      </c>
      <c r="C2367" t="s">
        <v>10309</v>
      </c>
      <c r="D2367" t="s">
        <v>51</v>
      </c>
      <c r="E2367">
        <v>221.35804827999999</v>
      </c>
      <c r="F2367">
        <v>139.85</v>
      </c>
      <c r="G2367">
        <v>7.4237521433410203</v>
      </c>
      <c r="H2367">
        <v>19.131733255508401</v>
      </c>
      <c r="I2367">
        <v>-1.62307125002491</v>
      </c>
      <c r="J2367">
        <v>16.383377570051302</v>
      </c>
      <c r="K2367">
        <v>113.559427846668</v>
      </c>
      <c r="L2367">
        <v>108.155622938582</v>
      </c>
      <c r="M2367">
        <v>80.182310533866897</v>
      </c>
      <c r="N2367">
        <v>2.6009430994299501</v>
      </c>
      <c r="O2367">
        <v>3.6753664640686501</v>
      </c>
      <c r="P2367">
        <v>54.019823788546198</v>
      </c>
      <c r="Q2367">
        <v>-3.6385126708699998E-2</v>
      </c>
    </row>
    <row r="2368" spans="1:17" x14ac:dyDescent="0.3">
      <c r="A2368" t="s">
        <v>4932</v>
      </c>
      <c r="B2368" t="s">
        <v>4933</v>
      </c>
      <c r="C2368" t="s">
        <v>10309</v>
      </c>
      <c r="D2368" t="s">
        <v>2833</v>
      </c>
      <c r="E2368">
        <v>221.166</v>
      </c>
      <c r="F2368">
        <v>89.36</v>
      </c>
      <c r="G2368">
        <v>89.934444058677997</v>
      </c>
      <c r="H2368">
        <v>13.705944267325499</v>
      </c>
      <c r="I2368">
        <v>45.522967487659599</v>
      </c>
      <c r="J2368">
        <v>-5.6699779203673497</v>
      </c>
      <c r="K2368">
        <v>81.716547500488304</v>
      </c>
      <c r="L2368">
        <v>64.951177737591195</v>
      </c>
      <c r="M2368">
        <v>43.208771997058498</v>
      </c>
      <c r="N2368">
        <v>0.38889691035028001</v>
      </c>
      <c r="O2368">
        <v>23.601163831691998</v>
      </c>
      <c r="P2368">
        <v>148.222222222222</v>
      </c>
      <c r="Q2368">
        <v>0.15989011003574199</v>
      </c>
    </row>
    <row r="2369" spans="1:17" x14ac:dyDescent="0.3">
      <c r="A2369" t="s">
        <v>4934</v>
      </c>
      <c r="B2369" t="s">
        <v>4935</v>
      </c>
      <c r="C2369" t="s">
        <v>10309</v>
      </c>
      <c r="D2369" t="s">
        <v>163</v>
      </c>
      <c r="E2369">
        <v>220.25748586399999</v>
      </c>
      <c r="F2369">
        <v>95.38</v>
      </c>
      <c r="G2369">
        <v>123.044560183993</v>
      </c>
      <c r="H2369">
        <v>16.233331948100101</v>
      </c>
      <c r="I2369">
        <v>59.638664353279701</v>
      </c>
      <c r="J2369">
        <v>8.2573043227844707</v>
      </c>
      <c r="K2369">
        <v>82.237369892974598</v>
      </c>
      <c r="L2369">
        <v>66.485988003406305</v>
      </c>
      <c r="M2369">
        <v>72.454625266385307</v>
      </c>
      <c r="N2369">
        <v>1.1064229491130699</v>
      </c>
      <c r="O2369">
        <v>3.7743761794925601</v>
      </c>
      <c r="P2369">
        <v>161.31506849314999</v>
      </c>
      <c r="Q2369">
        <v>0.168330683763737</v>
      </c>
    </row>
    <row r="2370" spans="1:17" x14ac:dyDescent="0.3">
      <c r="A2370" t="s">
        <v>4936</v>
      </c>
      <c r="B2370" t="s">
        <v>4937</v>
      </c>
      <c r="C2370" t="s">
        <v>10309</v>
      </c>
      <c r="D2370" t="s">
        <v>628</v>
      </c>
      <c r="E2370">
        <v>220.075634417</v>
      </c>
      <c r="F2370">
        <v>138.77000000000001</v>
      </c>
      <c r="G2370">
        <v>21.511782938815799</v>
      </c>
      <c r="H2370">
        <v>9.9480628045260406</v>
      </c>
      <c r="I2370">
        <v>15.255194696821</v>
      </c>
      <c r="J2370">
        <v>1.7850527012316</v>
      </c>
      <c r="K2370">
        <v>123.98106217499701</v>
      </c>
      <c r="L2370">
        <v>116.909752442265</v>
      </c>
      <c r="M2370">
        <v>75.080354256807695</v>
      </c>
      <c r="N2370">
        <v>0.51986499596851099</v>
      </c>
      <c r="O2370">
        <v>16.732723211068599</v>
      </c>
      <c r="P2370">
        <v>62.3040935672514</v>
      </c>
      <c r="Q2370">
        <v>9.2202029330992002E-2</v>
      </c>
    </row>
    <row r="2371" spans="1:17" x14ac:dyDescent="0.3">
      <c r="A2371" t="s">
        <v>4938</v>
      </c>
      <c r="B2371" t="s">
        <v>4939</v>
      </c>
      <c r="C2371" t="s">
        <v>10309</v>
      </c>
      <c r="D2371" t="s">
        <v>133</v>
      </c>
      <c r="E2371">
        <v>219.935205</v>
      </c>
      <c r="F2371">
        <v>214.55</v>
      </c>
      <c r="G2371">
        <v>72.969637412081795</v>
      </c>
      <c r="H2371">
        <v>-27.881587943870201</v>
      </c>
      <c r="I2371">
        <v>-0.58026997804858704</v>
      </c>
      <c r="J2371">
        <v>-18.459126402545699</v>
      </c>
      <c r="K2371">
        <v>255.86979687538499</v>
      </c>
      <c r="L2371">
        <v>201.28366338709901</v>
      </c>
      <c r="M2371">
        <v>24.485751876577901</v>
      </c>
      <c r="N2371">
        <v>2.13362581991252</v>
      </c>
      <c r="O2371">
        <v>41.2258214868328</v>
      </c>
      <c r="P2371">
        <v>119.264179867143</v>
      </c>
      <c r="Q2371">
        <v>0.13406780396298901</v>
      </c>
    </row>
    <row r="2372" spans="1:17" x14ac:dyDescent="0.3">
      <c r="A2372" t="s">
        <v>4940</v>
      </c>
      <c r="B2372" t="s">
        <v>4941</v>
      </c>
      <c r="C2372" t="s">
        <v>10309</v>
      </c>
      <c r="D2372" t="s">
        <v>186</v>
      </c>
      <c r="E2372">
        <v>219.8550405</v>
      </c>
      <c r="F2372">
        <v>146.5</v>
      </c>
      <c r="G2372">
        <v>0.984929067496366</v>
      </c>
      <c r="H2372">
        <v>-10.889599783021</v>
      </c>
      <c r="I2372">
        <v>-10.1419847075401</v>
      </c>
      <c r="J2372">
        <v>4.3182538747153396</v>
      </c>
      <c r="K2372">
        <v>154.712541674341</v>
      </c>
      <c r="L2372">
        <v>141.91271202153601</v>
      </c>
      <c r="M2372">
        <v>34.786613743364697</v>
      </c>
      <c r="N2372">
        <v>0.90681818181818197</v>
      </c>
      <c r="O2372">
        <v>22.866894197952199</v>
      </c>
      <c r="P2372">
        <v>39.523809523809497</v>
      </c>
      <c r="Q2372">
        <v>0.13618894663223399</v>
      </c>
    </row>
    <row r="2373" spans="1:17" x14ac:dyDescent="0.3">
      <c r="A2373" t="s">
        <v>4942</v>
      </c>
      <c r="B2373" t="s">
        <v>4943</v>
      </c>
      <c r="C2373" t="s">
        <v>10309</v>
      </c>
      <c r="D2373" t="s">
        <v>523</v>
      </c>
      <c r="E2373">
        <v>219.8052246</v>
      </c>
      <c r="F2373">
        <v>49.53</v>
      </c>
      <c r="G2373">
        <v>26.4274144212593</v>
      </c>
      <c r="H2373">
        <v>-11.740283596044099</v>
      </c>
      <c r="I2373">
        <v>-16.034807263853999</v>
      </c>
      <c r="J2373">
        <v>-3.3654323886259001</v>
      </c>
      <c r="K2373">
        <v>49.934044663697001</v>
      </c>
      <c r="L2373">
        <v>45.442003846110502</v>
      </c>
      <c r="M2373">
        <v>48.6407894910406</v>
      </c>
      <c r="N2373">
        <v>0.28526417293061002</v>
      </c>
      <c r="O2373">
        <v>22.451039773874399</v>
      </c>
      <c r="P2373">
        <v>69.914236706689493</v>
      </c>
      <c r="Q2373">
        <v>7.2520240667799996E-2</v>
      </c>
    </row>
    <row r="2374" spans="1:17" x14ac:dyDescent="0.3">
      <c r="A2374" t="s">
        <v>4944</v>
      </c>
      <c r="B2374" t="s">
        <v>4945</v>
      </c>
      <c r="C2374" t="s">
        <v>10309</v>
      </c>
      <c r="D2374" t="s">
        <v>21</v>
      </c>
      <c r="E2374">
        <v>218.39739219000001</v>
      </c>
      <c r="F2374">
        <v>13.41</v>
      </c>
      <c r="G2374">
        <v>-50.234072628137298</v>
      </c>
      <c r="H2374">
        <v>-2.6684592141174699</v>
      </c>
      <c r="I2374">
        <v>-8.6993575445355695</v>
      </c>
      <c r="J2374">
        <v>5.0377832456006297</v>
      </c>
      <c r="K2374">
        <v>13.2371120091614</v>
      </c>
      <c r="L2374">
        <v>13.4582165078132</v>
      </c>
      <c r="M2374">
        <v>59.053917943407598</v>
      </c>
      <c r="N2374">
        <v>0.33161975757093398</v>
      </c>
      <c r="O2374">
        <v>34.973900074571198</v>
      </c>
      <c r="P2374">
        <v>36.142131979695399</v>
      </c>
    </row>
    <row r="2375" spans="1:17" x14ac:dyDescent="0.3">
      <c r="A2375" t="s">
        <v>4946</v>
      </c>
      <c r="B2375" t="s">
        <v>4947</v>
      </c>
      <c r="C2375" t="s">
        <v>10309</v>
      </c>
      <c r="D2375" t="s">
        <v>4620</v>
      </c>
      <c r="E2375">
        <v>218.20131660600001</v>
      </c>
      <c r="F2375">
        <v>133.77000000000001</v>
      </c>
      <c r="G2375">
        <v>-26.2814906582886</v>
      </c>
      <c r="H2375">
        <v>-0.30977700249409001</v>
      </c>
      <c r="I2375">
        <v>-34.2067594855884</v>
      </c>
      <c r="J2375">
        <v>4.52139054181366</v>
      </c>
      <c r="K2375">
        <v>129.30749812641301</v>
      </c>
      <c r="L2375">
        <v>131.313441740819</v>
      </c>
      <c r="M2375">
        <v>58.890934761443802</v>
      </c>
      <c r="N2375">
        <v>1.17820058629783</v>
      </c>
      <c r="O2375">
        <v>43.343051506316797</v>
      </c>
      <c r="P2375">
        <v>24.437209302325499</v>
      </c>
      <c r="Q2375">
        <v>2.2572421163154999E-2</v>
      </c>
    </row>
    <row r="2376" spans="1:17" x14ac:dyDescent="0.3">
      <c r="A2376" t="s">
        <v>4948</v>
      </c>
      <c r="B2376" t="s">
        <v>4949</v>
      </c>
      <c r="C2376" t="s">
        <v>10309</v>
      </c>
      <c r="D2376" t="s">
        <v>121</v>
      </c>
      <c r="E2376">
        <v>218.08097000000001</v>
      </c>
      <c r="F2376">
        <v>305.35000000000002</v>
      </c>
      <c r="G2376">
        <v>84.311792421533596</v>
      </c>
      <c r="H2376">
        <v>-3.0324783792346</v>
      </c>
      <c r="I2376">
        <v>-0.65166513878056098</v>
      </c>
      <c r="J2376">
        <v>2.2804566810315698</v>
      </c>
      <c r="K2376">
        <v>279.75345291685602</v>
      </c>
      <c r="L2376">
        <v>244.56250160297401</v>
      </c>
      <c r="M2376">
        <v>73.238014240955806</v>
      </c>
      <c r="N2376">
        <v>0.57921787709497197</v>
      </c>
      <c r="O2376">
        <v>36.8757163910266</v>
      </c>
      <c r="P2376">
        <v>196.45631067961099</v>
      </c>
    </row>
    <row r="2377" spans="1:17" x14ac:dyDescent="0.3">
      <c r="A2377" t="s">
        <v>4950</v>
      </c>
      <c r="B2377" t="s">
        <v>4951</v>
      </c>
      <c r="C2377" t="s">
        <v>10309</v>
      </c>
      <c r="D2377" t="s">
        <v>412</v>
      </c>
      <c r="E2377">
        <v>218.04349990999901</v>
      </c>
      <c r="F2377">
        <v>120.7</v>
      </c>
      <c r="G2377">
        <v>-2.0937746362073302</v>
      </c>
      <c r="H2377">
        <v>2.3147776039257901</v>
      </c>
      <c r="I2377">
        <v>14.6675335266356</v>
      </c>
      <c r="J2377">
        <v>2.2735560112003301</v>
      </c>
      <c r="K2377">
        <v>115.280344502544</v>
      </c>
      <c r="M2377">
        <v>67.297115458983598</v>
      </c>
      <c r="O2377">
        <v>25.103562551781199</v>
      </c>
      <c r="P2377">
        <v>43.434343434343397</v>
      </c>
    </row>
    <row r="2378" spans="1:17" x14ac:dyDescent="0.3">
      <c r="A2378" t="s">
        <v>4952</v>
      </c>
      <c r="B2378" t="s">
        <v>4953</v>
      </c>
      <c r="C2378" t="s">
        <v>10309</v>
      </c>
      <c r="D2378" t="s">
        <v>628</v>
      </c>
      <c r="E2378">
        <v>217.92089999999999</v>
      </c>
      <c r="F2378">
        <v>109.95</v>
      </c>
      <c r="G2378">
        <v>42.112553885992902</v>
      </c>
      <c r="H2378">
        <v>26.161302838006399</v>
      </c>
      <c r="I2378">
        <v>-4.3573836297693997</v>
      </c>
      <c r="J2378">
        <v>31.415408362644001</v>
      </c>
      <c r="K2378">
        <v>89.077164072254803</v>
      </c>
      <c r="L2378">
        <v>80.028335301941496</v>
      </c>
      <c r="M2378">
        <v>68.021759427183397</v>
      </c>
      <c r="N2378">
        <v>2.5281328047081701</v>
      </c>
      <c r="O2378">
        <v>16.416552978626601</v>
      </c>
      <c r="P2378">
        <v>85.194542698332498</v>
      </c>
      <c r="Q2378">
        <v>7.7809434585716E-2</v>
      </c>
    </row>
    <row r="2379" spans="1:17" x14ac:dyDescent="0.3">
      <c r="A2379" t="s">
        <v>4954</v>
      </c>
      <c r="B2379" t="s">
        <v>4955</v>
      </c>
      <c r="C2379" t="s">
        <v>10309</v>
      </c>
      <c r="D2379" t="s">
        <v>364</v>
      </c>
      <c r="E2379">
        <v>217.54043999999999</v>
      </c>
      <c r="F2379">
        <v>8.4600000000000009</v>
      </c>
      <c r="G2379">
        <v>-111.10182820178299</v>
      </c>
      <c r="H2379">
        <v>16.629356999746701</v>
      </c>
      <c r="I2379">
        <v>-76.8880310772402</v>
      </c>
      <c r="J2379">
        <v>18.388188489493899</v>
      </c>
      <c r="K2379">
        <v>8.9140385113812499</v>
      </c>
      <c r="L2379">
        <v>18.2944402457371</v>
      </c>
      <c r="M2379">
        <v>83.671881276584102</v>
      </c>
      <c r="N2379">
        <v>0.89020995374398204</v>
      </c>
      <c r="O2379">
        <v>485.10638297872299</v>
      </c>
      <c r="P2379">
        <v>41</v>
      </c>
      <c r="Q2379">
        <v>7.2581916638350993E-2</v>
      </c>
    </row>
    <row r="2380" spans="1:17" x14ac:dyDescent="0.3">
      <c r="A2380" t="s">
        <v>4956</v>
      </c>
      <c r="B2380" t="s">
        <v>4957</v>
      </c>
      <c r="C2380" t="s">
        <v>10309</v>
      </c>
      <c r="D2380" t="s">
        <v>253</v>
      </c>
      <c r="E2380">
        <v>217.18659374999999</v>
      </c>
      <c r="F2380">
        <v>3247.65</v>
      </c>
      <c r="G2380">
        <v>169.79388589207301</v>
      </c>
      <c r="H2380">
        <v>22.819622515638901</v>
      </c>
      <c r="I2380">
        <v>56.143978712052302</v>
      </c>
      <c r="J2380">
        <v>11.7223211000027</v>
      </c>
      <c r="K2380">
        <v>2502.1997251808202</v>
      </c>
      <c r="L2380">
        <v>2036.94031749178</v>
      </c>
      <c r="M2380">
        <v>92.120181144667399</v>
      </c>
      <c r="N2380">
        <v>0.88715855572998403</v>
      </c>
      <c r="O2380">
        <v>3.0144873985805201</v>
      </c>
      <c r="P2380">
        <v>219.65059055118101</v>
      </c>
      <c r="Q2380">
        <v>0.14202557613470701</v>
      </c>
    </row>
    <row r="2381" spans="1:17" x14ac:dyDescent="0.3">
      <c r="A2381" t="s">
        <v>4958</v>
      </c>
      <c r="B2381" t="s">
        <v>4959</v>
      </c>
      <c r="C2381" t="s">
        <v>10309</v>
      </c>
      <c r="D2381" t="s">
        <v>4960</v>
      </c>
      <c r="E2381">
        <v>217.151625</v>
      </c>
      <c r="F2381">
        <v>97.75</v>
      </c>
      <c r="G2381">
        <v>-0.86085871991410201</v>
      </c>
      <c r="H2381">
        <v>29.1735915903731</v>
      </c>
      <c r="I2381">
        <v>15.900449442928799</v>
      </c>
      <c r="J2381">
        <v>-6.8906997909003298</v>
      </c>
      <c r="O2381">
        <v>22.7621483375959</v>
      </c>
      <c r="P2381">
        <v>35.387811634348999</v>
      </c>
    </row>
    <row r="2382" spans="1:17" x14ac:dyDescent="0.3">
      <c r="A2382" t="s">
        <v>4961</v>
      </c>
      <c r="B2382" t="s">
        <v>4962</v>
      </c>
      <c r="C2382" t="s">
        <v>10309</v>
      </c>
      <c r="D2382" t="s">
        <v>139</v>
      </c>
      <c r="E2382">
        <v>216.51478800000001</v>
      </c>
      <c r="F2382">
        <v>124.1</v>
      </c>
      <c r="G2382">
        <v>-25.6642151684607</v>
      </c>
      <c r="H2382">
        <v>-11.5198323493207</v>
      </c>
      <c r="I2382">
        <v>7.3696429973040596</v>
      </c>
      <c r="J2382">
        <v>3.7335234177236298</v>
      </c>
      <c r="K2382">
        <v>115.382337500034</v>
      </c>
      <c r="L2382">
        <v>101.18834131043</v>
      </c>
      <c r="M2382">
        <v>48.154098864938298</v>
      </c>
      <c r="N2382">
        <v>0.198301777010463</v>
      </c>
      <c r="O2382">
        <v>24.8025785656728</v>
      </c>
      <c r="P2382">
        <v>76.780626780626704</v>
      </c>
      <c r="Q2382">
        <v>6.7992823870937996E-2</v>
      </c>
    </row>
    <row r="2383" spans="1:17" x14ac:dyDescent="0.3">
      <c r="A2383" t="s">
        <v>4963</v>
      </c>
      <c r="B2383" t="s">
        <v>4964</v>
      </c>
      <c r="C2383" t="s">
        <v>10309</v>
      </c>
      <c r="D2383" t="s">
        <v>86</v>
      </c>
      <c r="E2383">
        <v>216.05270400000001</v>
      </c>
      <c r="F2383">
        <v>53.97</v>
      </c>
      <c r="G2383">
        <v>53.752786210353499</v>
      </c>
      <c r="H2383">
        <v>-3.7418318771361698</v>
      </c>
      <c r="I2383">
        <v>15.350945601910601</v>
      </c>
      <c r="J2383">
        <v>8.1003775512043301</v>
      </c>
      <c r="K2383">
        <v>48.3979061908883</v>
      </c>
      <c r="L2383">
        <v>41.2975389377917</v>
      </c>
      <c r="M2383">
        <v>55.089388644188702</v>
      </c>
      <c r="N2383">
        <v>1.7738946207647299</v>
      </c>
      <c r="O2383">
        <v>10.0611450806003</v>
      </c>
      <c r="P2383">
        <v>120.28571428571399</v>
      </c>
      <c r="Q2383">
        <v>0.11917988088180501</v>
      </c>
    </row>
    <row r="2384" spans="1:17" x14ac:dyDescent="0.3">
      <c r="A2384" t="s">
        <v>4965</v>
      </c>
      <c r="B2384" t="s">
        <v>4966</v>
      </c>
      <c r="C2384" t="s">
        <v>10309</v>
      </c>
      <c r="D2384" t="s">
        <v>358</v>
      </c>
      <c r="E2384">
        <v>215.83208400000001</v>
      </c>
      <c r="F2384">
        <v>73.319999999999993</v>
      </c>
      <c r="G2384">
        <v>24.053340849837799</v>
      </c>
      <c r="H2384">
        <v>-7.7701749003919902</v>
      </c>
      <c r="I2384">
        <v>-13.3700466387487</v>
      </c>
      <c r="J2384">
        <v>0.76945808197044796</v>
      </c>
      <c r="K2384">
        <v>79.539723345454306</v>
      </c>
      <c r="L2384">
        <v>73.859314156234504</v>
      </c>
      <c r="M2384">
        <v>37.253411495984899</v>
      </c>
      <c r="N2384">
        <v>0.92095279120971596</v>
      </c>
      <c r="O2384">
        <v>32.774140752864099</v>
      </c>
      <c r="P2384">
        <v>61.854304635761501</v>
      </c>
      <c r="Q2384">
        <v>3.9127088191289003E-2</v>
      </c>
    </row>
    <row r="2385" spans="1:17" x14ac:dyDescent="0.3">
      <c r="A2385" t="s">
        <v>4967</v>
      </c>
      <c r="B2385" t="s">
        <v>4968</v>
      </c>
      <c r="C2385" t="s">
        <v>10309</v>
      </c>
      <c r="D2385" t="s">
        <v>423</v>
      </c>
      <c r="E2385">
        <v>215.54730000000001</v>
      </c>
      <c r="F2385">
        <v>86.15</v>
      </c>
      <c r="G2385">
        <v>-64.030173479822594</v>
      </c>
      <c r="H2385">
        <v>-21.723640067300501</v>
      </c>
      <c r="I2385">
        <v>-48.209761748100298</v>
      </c>
      <c r="J2385">
        <v>13.0278605263179</v>
      </c>
      <c r="K2385">
        <v>89.736233176932203</v>
      </c>
      <c r="L2385">
        <v>106.88110845532201</v>
      </c>
      <c r="M2385">
        <v>73.025320371317704</v>
      </c>
      <c r="N2385">
        <v>1.9329521684225299</v>
      </c>
      <c r="O2385">
        <v>82.414393499709803</v>
      </c>
      <c r="P2385">
        <v>28.582089552238799</v>
      </c>
      <c r="Q2385">
        <v>5.3473942240463E-2</v>
      </c>
    </row>
    <row r="2386" spans="1:17" x14ac:dyDescent="0.3">
      <c r="A2386" t="s">
        <v>4969</v>
      </c>
      <c r="B2386" t="s">
        <v>4970</v>
      </c>
      <c r="C2386" t="s">
        <v>10309</v>
      </c>
      <c r="D2386" t="s">
        <v>628</v>
      </c>
      <c r="E2386">
        <v>215.47495409999999</v>
      </c>
      <c r="F2386">
        <v>65.03</v>
      </c>
      <c r="G2386">
        <v>-75.739640282072898</v>
      </c>
      <c r="H2386">
        <v>8.4589917662746696</v>
      </c>
      <c r="I2386">
        <v>-37.572714349131601</v>
      </c>
      <c r="J2386">
        <v>-6.1618280997561898</v>
      </c>
      <c r="K2386">
        <v>64.384410900175396</v>
      </c>
      <c r="L2386">
        <v>89.391513669923</v>
      </c>
      <c r="M2386">
        <v>48.613143309752402</v>
      </c>
      <c r="N2386">
        <v>0.79488214633188503</v>
      </c>
      <c r="O2386">
        <v>97.447332000615106</v>
      </c>
      <c r="P2386">
        <v>41.093512692558001</v>
      </c>
      <c r="Q2386">
        <v>0.17871755608884701</v>
      </c>
    </row>
    <row r="2387" spans="1:17" x14ac:dyDescent="0.3">
      <c r="A2387" t="s">
        <v>4971</v>
      </c>
      <c r="B2387" t="s">
        <v>4972</v>
      </c>
      <c r="C2387" t="s">
        <v>10309</v>
      </c>
      <c r="D2387" t="s">
        <v>1391</v>
      </c>
      <c r="E2387">
        <v>215.42943334499901</v>
      </c>
      <c r="F2387">
        <v>207.15</v>
      </c>
      <c r="G2387">
        <v>42.232852655536199</v>
      </c>
      <c r="H2387">
        <v>-16.3719477908767</v>
      </c>
      <c r="I2387">
        <v>-9.9206650421454405</v>
      </c>
      <c r="J2387">
        <v>-1.1934009596008299</v>
      </c>
      <c r="K2387">
        <v>187.71942760504001</v>
      </c>
      <c r="L2387">
        <v>173.16918903516401</v>
      </c>
      <c r="M2387">
        <v>69.682038852254294</v>
      </c>
      <c r="N2387">
        <v>0.44553664564331502</v>
      </c>
      <c r="O2387">
        <v>20.130340333091901</v>
      </c>
      <c r="P2387">
        <v>87.296564195298302</v>
      </c>
      <c r="Q2387">
        <v>3.2502092588484001E-2</v>
      </c>
    </row>
    <row r="2388" spans="1:17" x14ac:dyDescent="0.3">
      <c r="A2388" t="s">
        <v>4973</v>
      </c>
      <c r="B2388" t="s">
        <v>4974</v>
      </c>
      <c r="C2388" t="s">
        <v>10309</v>
      </c>
      <c r="D2388" t="s">
        <v>1391</v>
      </c>
      <c r="E2388">
        <v>215.27265224999999</v>
      </c>
      <c r="F2388">
        <v>121.69</v>
      </c>
      <c r="G2388">
        <v>10.3772101734871</v>
      </c>
      <c r="H2388">
        <v>15.735246169778399</v>
      </c>
      <c r="I2388">
        <v>-2.8308849228697599</v>
      </c>
      <c r="J2388">
        <v>6.0755697320277697</v>
      </c>
      <c r="K2388">
        <v>108.393536839145</v>
      </c>
      <c r="L2388">
        <v>105.382695708687</v>
      </c>
      <c r="M2388">
        <v>81.091878305874999</v>
      </c>
      <c r="N2388">
        <v>1.8738853059723199</v>
      </c>
      <c r="O2388">
        <v>14.060317199441201</v>
      </c>
      <c r="P2388">
        <v>40.600808781051398</v>
      </c>
      <c r="Q2388">
        <v>-1.127202946325E-3</v>
      </c>
    </row>
    <row r="2389" spans="1:17" x14ac:dyDescent="0.3">
      <c r="A2389" t="s">
        <v>4975</v>
      </c>
      <c r="B2389" t="s">
        <v>4976</v>
      </c>
      <c r="C2389" t="s">
        <v>10309</v>
      </c>
      <c r="D2389" t="s">
        <v>628</v>
      </c>
      <c r="E2389">
        <v>214.62209664</v>
      </c>
      <c r="F2389">
        <v>199.22</v>
      </c>
      <c r="G2389">
        <v>111.630878909074</v>
      </c>
      <c r="H2389">
        <v>136.16291333490199</v>
      </c>
      <c r="I2389">
        <v>117.761806109959</v>
      </c>
      <c r="J2389">
        <v>66.001067277372698</v>
      </c>
      <c r="K2389">
        <v>112.29156712592599</v>
      </c>
      <c r="L2389">
        <v>93.523781108613605</v>
      </c>
      <c r="M2389">
        <v>89.493006165984198</v>
      </c>
      <c r="N2389">
        <v>3.5189251658204399</v>
      </c>
      <c r="O2389">
        <v>6.1138439915671103</v>
      </c>
      <c r="P2389">
        <v>158.72727272727201</v>
      </c>
      <c r="Q2389">
        <v>7.1995816932112003E-2</v>
      </c>
    </row>
    <row r="2390" spans="1:17" x14ac:dyDescent="0.3">
      <c r="A2390" t="s">
        <v>4977</v>
      </c>
      <c r="B2390" t="s">
        <v>4978</v>
      </c>
      <c r="C2390" t="s">
        <v>10309</v>
      </c>
      <c r="D2390" t="s">
        <v>1380</v>
      </c>
      <c r="E2390">
        <v>213.952</v>
      </c>
      <c r="F2390">
        <v>334.3</v>
      </c>
      <c r="G2390">
        <v>1409.06768989847</v>
      </c>
      <c r="H2390">
        <v>-9.0793664999316892</v>
      </c>
      <c r="I2390">
        <v>245.01892972636</v>
      </c>
      <c r="J2390">
        <v>-9.7302429345732904</v>
      </c>
      <c r="K2390">
        <v>301.55961855631398</v>
      </c>
      <c r="L2390">
        <v>180.54223722722799</v>
      </c>
      <c r="M2390">
        <v>46.8644633317924</v>
      </c>
      <c r="N2390">
        <v>2.00933646368029</v>
      </c>
      <c r="O2390">
        <v>11.755907867185099</v>
      </c>
      <c r="P2390">
        <v>1685.79059829059</v>
      </c>
      <c r="Q2390">
        <v>0.23221999787317699</v>
      </c>
    </row>
    <row r="2391" spans="1:17" x14ac:dyDescent="0.3">
      <c r="A2391" t="s">
        <v>4979</v>
      </c>
      <c r="B2391" t="s">
        <v>4980</v>
      </c>
      <c r="C2391" t="s">
        <v>10309</v>
      </c>
      <c r="D2391" t="s">
        <v>581</v>
      </c>
      <c r="E2391">
        <v>213.78608557499999</v>
      </c>
      <c r="F2391">
        <v>210.75</v>
      </c>
      <c r="G2391">
        <v>134.03112289713999</v>
      </c>
      <c r="H2391">
        <v>8.5458243220030301</v>
      </c>
      <c r="I2391">
        <v>50.568442199283403</v>
      </c>
      <c r="J2391">
        <v>8.5003085123282691</v>
      </c>
      <c r="K2391">
        <v>193.79817941176501</v>
      </c>
      <c r="L2391">
        <v>154.36070501049801</v>
      </c>
      <c r="M2391">
        <v>64.131492616325403</v>
      </c>
      <c r="N2391">
        <v>0.29192327612846503</v>
      </c>
      <c r="O2391">
        <v>9.3001186239620193</v>
      </c>
      <c r="P2391">
        <v>178.03430079155601</v>
      </c>
      <c r="Q2391">
        <v>0.12856628349062099</v>
      </c>
    </row>
    <row r="2392" spans="1:17" x14ac:dyDescent="0.3">
      <c r="A2392" t="s">
        <v>4981</v>
      </c>
      <c r="B2392" t="s">
        <v>4982</v>
      </c>
      <c r="C2392" t="s">
        <v>10309</v>
      </c>
      <c r="D2392" t="s">
        <v>21</v>
      </c>
      <c r="E2392">
        <v>213.54344549999999</v>
      </c>
      <c r="F2392">
        <v>245</v>
      </c>
      <c r="G2392">
        <v>219.682070905686</v>
      </c>
      <c r="H2392">
        <v>14.858362835456999</v>
      </c>
      <c r="I2392">
        <v>236.443379068529</v>
      </c>
      <c r="J2392">
        <v>-7.2971137227557996</v>
      </c>
      <c r="K2392">
        <v>201.34699524630301</v>
      </c>
      <c r="M2392">
        <v>61.386858608625197</v>
      </c>
      <c r="N2392">
        <v>0.35030750307503</v>
      </c>
      <c r="O2392">
        <v>5.83673469387755</v>
      </c>
      <c r="P2392">
        <v>295.16129032257999</v>
      </c>
    </row>
    <row r="2393" spans="1:17" x14ac:dyDescent="0.3">
      <c r="A2393" t="s">
        <v>4983</v>
      </c>
      <c r="B2393" t="s">
        <v>4984</v>
      </c>
      <c r="C2393" t="s">
        <v>10309</v>
      </c>
      <c r="D2393" t="s">
        <v>294</v>
      </c>
      <c r="E2393">
        <v>213.51950438399999</v>
      </c>
      <c r="F2393">
        <v>46.89</v>
      </c>
      <c r="G2393">
        <v>-42.304644600716699</v>
      </c>
      <c r="H2393">
        <v>-13.633837161102999</v>
      </c>
      <c r="I2393">
        <v>-46.347987207194898</v>
      </c>
      <c r="J2393">
        <v>-7.208008630218</v>
      </c>
      <c r="K2393">
        <v>53.287024286296699</v>
      </c>
      <c r="L2393">
        <v>57.476201670892898</v>
      </c>
      <c r="M2393">
        <v>19.821373733850301</v>
      </c>
      <c r="N2393">
        <v>0.60108812904442899</v>
      </c>
      <c r="O2393">
        <v>112.625293239496</v>
      </c>
      <c r="P2393">
        <v>5.6081081081081203</v>
      </c>
      <c r="Q2393">
        <v>0.100363078956447</v>
      </c>
    </row>
    <row r="2394" spans="1:17" x14ac:dyDescent="0.3">
      <c r="A2394" t="s">
        <v>4985</v>
      </c>
      <c r="B2394" t="s">
        <v>4986</v>
      </c>
      <c r="C2394" t="s">
        <v>10309</v>
      </c>
      <c r="D2394" t="s">
        <v>523</v>
      </c>
      <c r="E2394">
        <v>213.22059414399999</v>
      </c>
      <c r="F2394">
        <v>50.48</v>
      </c>
      <c r="G2394">
        <v>39.989503044512198</v>
      </c>
      <c r="H2394">
        <v>0.42226860243286701</v>
      </c>
      <c r="I2394">
        <v>51.640871348260497</v>
      </c>
      <c r="J2394">
        <v>-2.2354071476186599</v>
      </c>
      <c r="K2394">
        <v>45.870505272303198</v>
      </c>
      <c r="L2394">
        <v>37.613457900872397</v>
      </c>
      <c r="M2394">
        <v>63.248417385160501</v>
      </c>
      <c r="N2394">
        <v>0.27591335634501601</v>
      </c>
      <c r="O2394">
        <v>9.9445324881141097</v>
      </c>
      <c r="P2394">
        <v>105.20325203252</v>
      </c>
      <c r="Q2394">
        <v>3.4962592864470001E-3</v>
      </c>
    </row>
    <row r="2395" spans="1:17" x14ac:dyDescent="0.3">
      <c r="A2395" t="s">
        <v>4987</v>
      </c>
      <c r="B2395" t="s">
        <v>4988</v>
      </c>
      <c r="C2395" t="s">
        <v>10309</v>
      </c>
      <c r="D2395" t="s">
        <v>127</v>
      </c>
      <c r="E2395">
        <v>212.88475108</v>
      </c>
      <c r="F2395">
        <v>23.6</v>
      </c>
      <c r="G2395">
        <v>143.64601580810199</v>
      </c>
      <c r="H2395">
        <v>24.949116603241301</v>
      </c>
      <c r="I2395">
        <v>27.251821568712</v>
      </c>
      <c r="J2395">
        <v>3.9064974607296001</v>
      </c>
      <c r="K2395">
        <v>18.665093026642101</v>
      </c>
      <c r="L2395">
        <v>15.288834088792299</v>
      </c>
      <c r="M2395">
        <v>70.297094530368597</v>
      </c>
      <c r="N2395">
        <v>1.94971909522124</v>
      </c>
      <c r="O2395">
        <v>6.0169491525423604</v>
      </c>
      <c r="P2395">
        <v>177.64705882352899</v>
      </c>
      <c r="Q2395">
        <v>6.0560585907024997E-2</v>
      </c>
    </row>
    <row r="2396" spans="1:17" x14ac:dyDescent="0.3">
      <c r="A2396" t="s">
        <v>4989</v>
      </c>
      <c r="B2396" t="s">
        <v>4990</v>
      </c>
      <c r="C2396" t="s">
        <v>10309</v>
      </c>
      <c r="D2396" t="s">
        <v>304</v>
      </c>
      <c r="E2396">
        <v>212.74978349</v>
      </c>
      <c r="F2396">
        <v>38.81</v>
      </c>
      <c r="G2396">
        <v>43.131446765484597</v>
      </c>
      <c r="H2396">
        <v>-5.55205241043216</v>
      </c>
      <c r="I2396">
        <v>-10.7102877847299</v>
      </c>
      <c r="J2396">
        <v>6.2850087444955101</v>
      </c>
      <c r="K2396">
        <v>36.1414283657382</v>
      </c>
      <c r="L2396">
        <v>34.4784032376254</v>
      </c>
      <c r="M2396">
        <v>68.132489633853893</v>
      </c>
      <c r="N2396">
        <v>0.54311994912283401</v>
      </c>
      <c r="O2396">
        <v>23.035300180365802</v>
      </c>
      <c r="P2396">
        <v>73.258928571428598</v>
      </c>
      <c r="Q2396">
        <v>0.13009782411233201</v>
      </c>
    </row>
    <row r="2397" spans="1:17" x14ac:dyDescent="0.3">
      <c r="A2397" t="s">
        <v>4991</v>
      </c>
      <c r="B2397" t="s">
        <v>4992</v>
      </c>
      <c r="C2397" t="s">
        <v>10309</v>
      </c>
      <c r="D2397" t="s">
        <v>40</v>
      </c>
      <c r="E2397">
        <v>212.62461350000001</v>
      </c>
      <c r="F2397">
        <v>96.1</v>
      </c>
      <c r="G2397">
        <v>-48.100955286245103</v>
      </c>
      <c r="H2397">
        <v>5.4917860160500496</v>
      </c>
      <c r="I2397">
        <v>-31.339647123402099</v>
      </c>
      <c r="J2397">
        <v>8.2735998658271299</v>
      </c>
      <c r="K2397">
        <v>95.155450284930694</v>
      </c>
      <c r="M2397">
        <v>54.167842586129801</v>
      </c>
      <c r="N2397">
        <v>1.62566206639313</v>
      </c>
      <c r="O2397">
        <v>28.459937565036402</v>
      </c>
      <c r="P2397">
        <v>19.975031210986199</v>
      </c>
    </row>
    <row r="2398" spans="1:17" x14ac:dyDescent="0.3">
      <c r="A2398" t="s">
        <v>4993</v>
      </c>
      <c r="B2398" t="s">
        <v>4994</v>
      </c>
      <c r="C2398" t="s">
        <v>10309</v>
      </c>
      <c r="D2398" t="s">
        <v>885</v>
      </c>
      <c r="E2398">
        <v>212.34813679999999</v>
      </c>
      <c r="F2398">
        <v>109.6</v>
      </c>
      <c r="G2398">
        <v>28.334315791883</v>
      </c>
      <c r="H2398">
        <v>-8.6762958747933006</v>
      </c>
      <c r="I2398">
        <v>45.095623954726001</v>
      </c>
      <c r="J2398">
        <v>1.50781735460475</v>
      </c>
      <c r="M2398">
        <v>45.665254629449201</v>
      </c>
      <c r="O2398">
        <v>26.8248175182481</v>
      </c>
      <c r="P2398">
        <v>74.800637958532604</v>
      </c>
    </row>
    <row r="2399" spans="1:17" x14ac:dyDescent="0.3">
      <c r="A2399" t="s">
        <v>4995</v>
      </c>
      <c r="B2399" t="s">
        <v>4996</v>
      </c>
      <c r="C2399" t="s">
        <v>10309</v>
      </c>
      <c r="D2399" t="s">
        <v>965</v>
      </c>
      <c r="E2399">
        <v>211.53651249999999</v>
      </c>
      <c r="F2399">
        <v>177.5</v>
      </c>
      <c r="G2399">
        <v>-42.659300352727399</v>
      </c>
      <c r="H2399">
        <v>-17.569501598284202</v>
      </c>
      <c r="I2399">
        <v>-76.572236562055295</v>
      </c>
      <c r="J2399">
        <v>9.4332727911572203</v>
      </c>
      <c r="K2399">
        <v>196.00112257539399</v>
      </c>
      <c r="L2399">
        <v>253.891749642192</v>
      </c>
      <c r="M2399">
        <v>53.7065883996815</v>
      </c>
      <c r="N2399">
        <v>0.36746987951807197</v>
      </c>
      <c r="O2399">
        <v>174.25352112676001</v>
      </c>
      <c r="P2399">
        <v>23.2638888888888</v>
      </c>
      <c r="Q2399">
        <v>1.3886636623359001E-2</v>
      </c>
    </row>
    <row r="2400" spans="1:17" x14ac:dyDescent="0.3">
      <c r="A2400" t="s">
        <v>4997</v>
      </c>
      <c r="B2400" t="s">
        <v>4998</v>
      </c>
      <c r="C2400" t="s">
        <v>10309</v>
      </c>
      <c r="D2400" t="s">
        <v>139</v>
      </c>
      <c r="E2400">
        <v>211.11699999999999</v>
      </c>
      <c r="F2400">
        <v>154.1</v>
      </c>
      <c r="G2400">
        <v>9.0101864677537495</v>
      </c>
      <c r="H2400">
        <v>9.6267858286572299</v>
      </c>
      <c r="I2400">
        <v>2.8509019807825902</v>
      </c>
      <c r="J2400">
        <v>13.3549888460002</v>
      </c>
      <c r="K2400">
        <v>142.01427259860199</v>
      </c>
      <c r="L2400">
        <v>133.392651745932</v>
      </c>
      <c r="M2400">
        <v>90.371941911276295</v>
      </c>
      <c r="N2400">
        <v>0.22175155659895801</v>
      </c>
      <c r="O2400">
        <v>16.807268007787101</v>
      </c>
      <c r="P2400">
        <v>66.774891774891699</v>
      </c>
      <c r="Q2400">
        <v>8.6761131166420993E-2</v>
      </c>
    </row>
    <row r="2401" spans="1:17" x14ac:dyDescent="0.3">
      <c r="A2401" t="s">
        <v>4999</v>
      </c>
      <c r="B2401" t="s">
        <v>5000</v>
      </c>
      <c r="C2401" t="s">
        <v>10309</v>
      </c>
      <c r="D2401" t="s">
        <v>1523</v>
      </c>
      <c r="E2401">
        <v>210.93401224999999</v>
      </c>
      <c r="F2401">
        <v>191.75</v>
      </c>
      <c r="G2401">
        <v>3.4336161517810799</v>
      </c>
      <c r="H2401">
        <v>3.51805390410119</v>
      </c>
      <c r="I2401">
        <v>-27.032210824521801</v>
      </c>
      <c r="J2401">
        <v>2.2487003081611401</v>
      </c>
      <c r="K2401">
        <v>185.656102916028</v>
      </c>
      <c r="L2401">
        <v>178.86280233840199</v>
      </c>
      <c r="M2401">
        <v>55.395221849227099</v>
      </c>
      <c r="N2401">
        <v>1.40357639473194</v>
      </c>
      <c r="O2401">
        <v>32.464146023467997</v>
      </c>
      <c r="P2401">
        <v>39.963503649635001</v>
      </c>
      <c r="Q2401">
        <v>3.9907656099600002E-2</v>
      </c>
    </row>
    <row r="2402" spans="1:17" x14ac:dyDescent="0.3">
      <c r="A2402" t="s">
        <v>5001</v>
      </c>
      <c r="B2402" t="s">
        <v>5002</v>
      </c>
      <c r="C2402" t="s">
        <v>10309</v>
      </c>
      <c r="D2402" t="s">
        <v>72</v>
      </c>
      <c r="E2402">
        <v>210.87146340000001</v>
      </c>
      <c r="F2402">
        <v>113.14</v>
      </c>
      <c r="G2402">
        <v>321.622184642398</v>
      </c>
      <c r="H2402">
        <v>59.6733341783399</v>
      </c>
      <c r="I2402">
        <v>150.058944871535</v>
      </c>
      <c r="J2402">
        <v>22.651914082607501</v>
      </c>
      <c r="K2402">
        <v>77.583817745314505</v>
      </c>
      <c r="L2402">
        <v>60.0284865867226</v>
      </c>
      <c r="M2402">
        <v>95.850430576227694</v>
      </c>
      <c r="N2402">
        <v>1.7801391061206799</v>
      </c>
      <c r="O2402">
        <v>0</v>
      </c>
      <c r="P2402">
        <v>371.66509467211301</v>
      </c>
      <c r="Q2402">
        <v>0.26185435541299801</v>
      </c>
    </row>
    <row r="2403" spans="1:17" x14ac:dyDescent="0.3">
      <c r="A2403" t="s">
        <v>5003</v>
      </c>
      <c r="B2403" t="s">
        <v>5004</v>
      </c>
      <c r="C2403" t="s">
        <v>10309</v>
      </c>
      <c r="D2403" t="s">
        <v>217</v>
      </c>
      <c r="E2403">
        <v>210.83010236999999</v>
      </c>
      <c r="F2403">
        <v>421.95</v>
      </c>
      <c r="G2403">
        <v>7.4678388492714296</v>
      </c>
      <c r="H2403">
        <v>-6.04634690573066</v>
      </c>
      <c r="I2403">
        <v>3.1183265947194601</v>
      </c>
      <c r="J2403">
        <v>-0.48495589171397302</v>
      </c>
      <c r="K2403">
        <v>405.89220463993797</v>
      </c>
      <c r="L2403">
        <v>361.14413416423002</v>
      </c>
      <c r="M2403">
        <v>50.337500102496499</v>
      </c>
      <c r="N2403">
        <v>0.35204748367927002</v>
      </c>
      <c r="O2403">
        <v>10.1315321720583</v>
      </c>
      <c r="P2403">
        <v>44.256410256410199</v>
      </c>
      <c r="Q2403">
        <v>-2.6982176032721999E-2</v>
      </c>
    </row>
    <row r="2404" spans="1:17" x14ac:dyDescent="0.3">
      <c r="A2404" t="s">
        <v>5005</v>
      </c>
      <c r="B2404" t="s">
        <v>5006</v>
      </c>
      <c r="C2404" t="s">
        <v>10309</v>
      </c>
      <c r="D2404" t="s">
        <v>163</v>
      </c>
      <c r="E2404">
        <v>210.783815</v>
      </c>
      <c r="F2404">
        <v>229.9</v>
      </c>
      <c r="G2404">
        <v>46.755858406974099</v>
      </c>
      <c r="H2404">
        <v>3.4904383071551801</v>
      </c>
      <c r="I2404">
        <v>12.846280259599199</v>
      </c>
      <c r="J2404">
        <v>-3.1001128283527999</v>
      </c>
      <c r="K2404">
        <v>214.00962463928201</v>
      </c>
      <c r="L2404">
        <v>194.324004717219</v>
      </c>
      <c r="M2404">
        <v>66.088367916045897</v>
      </c>
      <c r="N2404">
        <v>1.4399001906886499</v>
      </c>
      <c r="O2404">
        <v>27.881687690300101</v>
      </c>
      <c r="P2404">
        <v>78.771384136858401</v>
      </c>
      <c r="Q2404">
        <v>0.108436484242144</v>
      </c>
    </row>
    <row r="2405" spans="1:17" x14ac:dyDescent="0.3">
      <c r="A2405" t="s">
        <v>5007</v>
      </c>
      <c r="B2405" t="s">
        <v>5008</v>
      </c>
      <c r="C2405" t="s">
        <v>10309</v>
      </c>
      <c r="D2405" t="s">
        <v>72</v>
      </c>
      <c r="E2405">
        <v>210.45468433799999</v>
      </c>
      <c r="F2405">
        <v>75.83</v>
      </c>
      <c r="G2405">
        <v>77.650577885162903</v>
      </c>
      <c r="H2405">
        <v>-2.3012461343881698</v>
      </c>
      <c r="I2405">
        <v>41.225473533202297</v>
      </c>
      <c r="J2405">
        <v>6.8643504853927997</v>
      </c>
      <c r="K2405">
        <v>64.196258486026395</v>
      </c>
      <c r="L2405">
        <v>53.655135700757199</v>
      </c>
      <c r="M2405">
        <v>80.431796547411096</v>
      </c>
      <c r="N2405">
        <v>0.33695680700304098</v>
      </c>
      <c r="O2405">
        <v>3.9562178557295199E-2</v>
      </c>
      <c r="P2405">
        <v>122.375366568914</v>
      </c>
      <c r="Q2405">
        <v>0.118323553379569</v>
      </c>
    </row>
    <row r="2406" spans="1:17" x14ac:dyDescent="0.3">
      <c r="A2406" t="s">
        <v>5009</v>
      </c>
      <c r="B2406" t="s">
        <v>5010</v>
      </c>
      <c r="C2406" t="s">
        <v>10309</v>
      </c>
      <c r="D2406" t="s">
        <v>412</v>
      </c>
      <c r="E2406">
        <v>210.07879004</v>
      </c>
      <c r="F2406">
        <v>175.4</v>
      </c>
      <c r="G2406">
        <v>220.98135763892401</v>
      </c>
      <c r="H2406">
        <v>-5.6914235461124596</v>
      </c>
      <c r="I2406">
        <v>108.967982257464</v>
      </c>
      <c r="J2406">
        <v>-1.7822660559605701</v>
      </c>
      <c r="K2406">
        <v>159.05463422801</v>
      </c>
      <c r="L2406">
        <v>114.422915794698</v>
      </c>
      <c r="M2406">
        <v>25.137027132701299</v>
      </c>
      <c r="N2406">
        <v>0.163661581137309</v>
      </c>
      <c r="O2406">
        <v>5.2451539338654403</v>
      </c>
      <c r="P2406">
        <v>250.8</v>
      </c>
    </row>
    <row r="2407" spans="1:17" x14ac:dyDescent="0.3">
      <c r="A2407" t="s">
        <v>5011</v>
      </c>
      <c r="B2407" t="s">
        <v>5012</v>
      </c>
      <c r="C2407" t="s">
        <v>10309</v>
      </c>
      <c r="D2407" t="s">
        <v>1626</v>
      </c>
      <c r="E2407">
        <v>209.82989044000001</v>
      </c>
      <c r="F2407">
        <v>73.63</v>
      </c>
      <c r="G2407">
        <v>274.74179719936399</v>
      </c>
      <c r="H2407">
        <v>53.412735005671102</v>
      </c>
      <c r="I2407">
        <v>5.8925850263236503</v>
      </c>
      <c r="J2407">
        <v>6.4323944147334702</v>
      </c>
      <c r="K2407">
        <v>53.206562547848797</v>
      </c>
      <c r="L2407">
        <v>47.173045027470401</v>
      </c>
      <c r="M2407">
        <v>99.488940987586105</v>
      </c>
      <c r="N2407">
        <v>0.93332100477731506</v>
      </c>
      <c r="O2407">
        <v>8.5562949884558002</v>
      </c>
      <c r="P2407">
        <v>306.79558011049699</v>
      </c>
      <c r="Q2407">
        <v>0.103935180389874</v>
      </c>
    </row>
    <row r="2408" spans="1:17" x14ac:dyDescent="0.3">
      <c r="A2408" t="s">
        <v>5013</v>
      </c>
      <c r="B2408" t="s">
        <v>5014</v>
      </c>
      <c r="C2408" t="s">
        <v>10309</v>
      </c>
      <c r="D2408" t="s">
        <v>628</v>
      </c>
      <c r="E2408">
        <v>209.75421545</v>
      </c>
      <c r="F2408">
        <v>91.39</v>
      </c>
      <c r="G2408">
        <v>-42.697574677566898</v>
      </c>
      <c r="H2408">
        <v>4.7323250996080102</v>
      </c>
      <c r="I2408">
        <v>-33.066086933461797</v>
      </c>
      <c r="J2408">
        <v>-1.49965736030839</v>
      </c>
      <c r="K2408">
        <v>89.480283574297601</v>
      </c>
      <c r="L2408">
        <v>92.801309064046094</v>
      </c>
      <c r="M2408">
        <v>55.489334891529602</v>
      </c>
      <c r="N2408">
        <v>0.54056817072665198</v>
      </c>
      <c r="O2408">
        <v>34.040923514607698</v>
      </c>
      <c r="P2408">
        <v>16.346276257161001</v>
      </c>
      <c r="Q2408">
        <v>0.13634768518617399</v>
      </c>
    </row>
    <row r="2409" spans="1:17" x14ac:dyDescent="0.3">
      <c r="A2409" t="s">
        <v>5015</v>
      </c>
      <c r="B2409" t="s">
        <v>5016</v>
      </c>
      <c r="C2409" t="s">
        <v>10309</v>
      </c>
      <c r="D2409" t="s">
        <v>683</v>
      </c>
      <c r="E2409">
        <v>209.33344715499999</v>
      </c>
      <c r="F2409">
        <v>235</v>
      </c>
      <c r="G2409">
        <v>-5.8584223774876598</v>
      </c>
      <c r="H2409">
        <v>4.3763312091432498</v>
      </c>
      <c r="I2409">
        <v>-9.7833284852019808</v>
      </c>
      <c r="J2409">
        <v>-1.92740393694751</v>
      </c>
      <c r="K2409">
        <v>230.065923372014</v>
      </c>
      <c r="L2409">
        <v>217.03600448034101</v>
      </c>
      <c r="M2409">
        <v>47.733244253258498</v>
      </c>
      <c r="N2409">
        <v>0.56268647845468001</v>
      </c>
      <c r="O2409">
        <v>26.489199285366201</v>
      </c>
      <c r="P2409">
        <v>34.979896611142998</v>
      </c>
      <c r="Q2409">
        <v>-1.6311450313661002E-2</v>
      </c>
    </row>
    <row r="2410" spans="1:17" x14ac:dyDescent="0.3">
      <c r="A2410" t="s">
        <v>5017</v>
      </c>
      <c r="B2410" t="s">
        <v>5018</v>
      </c>
      <c r="C2410" t="s">
        <v>10309</v>
      </c>
      <c r="D2410" t="s">
        <v>193</v>
      </c>
      <c r="E2410">
        <v>208.9617725</v>
      </c>
      <c r="F2410">
        <v>168.05</v>
      </c>
      <c r="G2410">
        <v>-63.981228061368803</v>
      </c>
      <c r="H2410">
        <v>-11.2814453921952</v>
      </c>
      <c r="I2410">
        <v>-23.5261674427712</v>
      </c>
      <c r="J2410">
        <v>-2.7205227145561999</v>
      </c>
      <c r="K2410">
        <v>168.91519905817199</v>
      </c>
      <c r="L2410">
        <v>176.83815620149301</v>
      </c>
      <c r="M2410">
        <v>53.948088387269301</v>
      </c>
      <c r="N2410">
        <v>0.79917374485048798</v>
      </c>
      <c r="O2410">
        <v>84.141624516512906</v>
      </c>
      <c r="P2410">
        <v>20.078599499821301</v>
      </c>
      <c r="Q2410">
        <v>0.120496987195349</v>
      </c>
    </row>
    <row r="2411" spans="1:17" x14ac:dyDescent="0.3">
      <c r="A2411" t="s">
        <v>5019</v>
      </c>
      <c r="B2411" t="s">
        <v>5020</v>
      </c>
      <c r="C2411" t="s">
        <v>10309</v>
      </c>
      <c r="D2411" t="s">
        <v>51</v>
      </c>
      <c r="E2411">
        <v>208.935645542</v>
      </c>
      <c r="F2411">
        <v>171.34</v>
      </c>
      <c r="G2411">
        <v>6.4900290788612898</v>
      </c>
      <c r="H2411">
        <v>1.76505237233529</v>
      </c>
      <c r="I2411">
        <v>0.60104059447107405</v>
      </c>
      <c r="J2411">
        <v>-2.2649029011636301</v>
      </c>
      <c r="K2411">
        <v>159.81570890818901</v>
      </c>
      <c r="L2411">
        <v>154.156298433291</v>
      </c>
      <c r="M2411">
        <v>62.737461258687198</v>
      </c>
      <c r="N2411">
        <v>1.84183114088351</v>
      </c>
      <c r="O2411">
        <v>18.8280611649352</v>
      </c>
      <c r="P2411">
        <v>45.019043588658398</v>
      </c>
      <c r="Q2411">
        <v>0.14047866980910401</v>
      </c>
    </row>
    <row r="2412" spans="1:17" x14ac:dyDescent="0.3">
      <c r="A2412" t="s">
        <v>5021</v>
      </c>
      <c r="B2412" t="s">
        <v>5022</v>
      </c>
      <c r="C2412" t="s">
        <v>10309</v>
      </c>
      <c r="D2412" t="s">
        <v>473</v>
      </c>
      <c r="E2412">
        <v>208.88529600000001</v>
      </c>
      <c r="F2412">
        <v>141</v>
      </c>
      <c r="G2412">
        <v>211.17289331002499</v>
      </c>
      <c r="H2412">
        <v>10.158466831891401</v>
      </c>
      <c r="I2412">
        <v>150.24798793061899</v>
      </c>
      <c r="J2412">
        <v>-13.974345881342501</v>
      </c>
      <c r="K2412">
        <v>118.060390325475</v>
      </c>
      <c r="M2412">
        <v>35.202057672784797</v>
      </c>
      <c r="N2412">
        <v>1.2124352331606201</v>
      </c>
      <c r="O2412">
        <v>13.7234042553191</v>
      </c>
      <c r="P2412">
        <v>277.51004016064201</v>
      </c>
    </row>
    <row r="2413" spans="1:17" x14ac:dyDescent="0.3">
      <c r="A2413" t="s">
        <v>5023</v>
      </c>
      <c r="B2413" t="s">
        <v>5024</v>
      </c>
      <c r="C2413" t="s">
        <v>10309</v>
      </c>
      <c r="D2413" t="s">
        <v>564</v>
      </c>
      <c r="E2413">
        <v>208.62504000000001</v>
      </c>
      <c r="F2413">
        <v>86.28</v>
      </c>
      <c r="G2413">
        <v>-35.523560393861899</v>
      </c>
      <c r="H2413">
        <v>6.4289548168828698</v>
      </c>
      <c r="I2413">
        <v>-33.477920805868997</v>
      </c>
      <c r="J2413">
        <v>-2.1644316610561098</v>
      </c>
      <c r="K2413">
        <v>83.761820400943506</v>
      </c>
      <c r="L2413">
        <v>89.840870248756602</v>
      </c>
      <c r="M2413">
        <v>63.622624314174203</v>
      </c>
      <c r="N2413">
        <v>1.3562581906026701</v>
      </c>
      <c r="O2413">
        <v>38.502549837737597</v>
      </c>
      <c r="P2413">
        <v>26.8823529411764</v>
      </c>
      <c r="Q2413">
        <v>-4.6378943611460003E-3</v>
      </c>
    </row>
    <row r="2414" spans="1:17" x14ac:dyDescent="0.3">
      <c r="A2414" t="s">
        <v>5025</v>
      </c>
      <c r="B2414" t="s">
        <v>5026</v>
      </c>
      <c r="C2414" t="s">
        <v>10309</v>
      </c>
      <c r="D2414" t="s">
        <v>124</v>
      </c>
      <c r="E2414">
        <v>208.52676</v>
      </c>
      <c r="F2414">
        <v>23.4</v>
      </c>
      <c r="G2414">
        <v>58.587154740374103</v>
      </c>
      <c r="H2414">
        <v>-11.1714541261489</v>
      </c>
      <c r="I2414">
        <v>-35.109299554661099</v>
      </c>
      <c r="J2414">
        <v>-1.95320622690074</v>
      </c>
      <c r="K2414">
        <v>24.6242844621048</v>
      </c>
      <c r="L2414">
        <v>22.594892400156301</v>
      </c>
      <c r="M2414">
        <v>40.246448459366903</v>
      </c>
      <c r="N2414">
        <v>0.56090993996736804</v>
      </c>
      <c r="O2414">
        <v>70.769230769230703</v>
      </c>
      <c r="P2414">
        <v>143.243243243243</v>
      </c>
      <c r="Q2414">
        <v>0.10493938948091799</v>
      </c>
    </row>
    <row r="2415" spans="1:17" x14ac:dyDescent="0.3">
      <c r="A2415" t="s">
        <v>5027</v>
      </c>
      <c r="B2415" t="s">
        <v>5028</v>
      </c>
      <c r="C2415" t="s">
        <v>10309</v>
      </c>
      <c r="D2415" t="s">
        <v>72</v>
      </c>
      <c r="E2415">
        <v>208.4196173</v>
      </c>
      <c r="F2415">
        <v>36.619999999999997</v>
      </c>
      <c r="G2415">
        <v>-51.903748744053701</v>
      </c>
      <c r="H2415">
        <v>9.3659628021116692</v>
      </c>
      <c r="I2415">
        <v>-47.955111976009803</v>
      </c>
      <c r="J2415">
        <v>17.916644898555699</v>
      </c>
      <c r="K2415">
        <v>34.7200896854456</v>
      </c>
      <c r="L2415">
        <v>41.993967259937598</v>
      </c>
      <c r="M2415">
        <v>73.194904212423396</v>
      </c>
      <c r="N2415">
        <v>1.33223861412466</v>
      </c>
      <c r="O2415">
        <v>85.690879300928401</v>
      </c>
      <c r="P2415">
        <v>22.066666666666599</v>
      </c>
      <c r="Q2415">
        <v>-1.7633693548584E-2</v>
      </c>
    </row>
    <row r="2416" spans="1:17" x14ac:dyDescent="0.3">
      <c r="A2416" t="s">
        <v>5029</v>
      </c>
      <c r="B2416" t="s">
        <v>5030</v>
      </c>
      <c r="C2416" t="s">
        <v>10309</v>
      </c>
      <c r="D2416" t="s">
        <v>127</v>
      </c>
      <c r="E2416">
        <v>208.25338170000001</v>
      </c>
      <c r="F2416">
        <v>24.51</v>
      </c>
      <c r="G2416">
        <v>22.891638012756701</v>
      </c>
      <c r="H2416">
        <v>10.742325099607999</v>
      </c>
      <c r="I2416">
        <v>-11.1446522855501</v>
      </c>
      <c r="J2416">
        <v>12.8192763604918</v>
      </c>
      <c r="K2416">
        <v>20.707962059904599</v>
      </c>
      <c r="L2416">
        <v>20.348036543769599</v>
      </c>
      <c r="M2416">
        <v>86.350419068702607</v>
      </c>
      <c r="N2416">
        <v>1.71154447530412</v>
      </c>
      <c r="O2416">
        <v>24.235006119950999</v>
      </c>
      <c r="P2416">
        <v>77.608695652173907</v>
      </c>
      <c r="Q2416">
        <v>6.7906183255494995E-2</v>
      </c>
    </row>
    <row r="2417" spans="1:17" x14ac:dyDescent="0.3">
      <c r="A2417" t="s">
        <v>5031</v>
      </c>
      <c r="B2417" t="s">
        <v>5032</v>
      </c>
      <c r="C2417" t="s">
        <v>10309</v>
      </c>
      <c r="D2417" t="s">
        <v>628</v>
      </c>
      <c r="E2417">
        <v>207.95545680000001</v>
      </c>
      <c r="F2417">
        <v>59.8</v>
      </c>
      <c r="G2417">
        <v>154.94326240082901</v>
      </c>
      <c r="H2417">
        <v>-15.315591255881101</v>
      </c>
      <c r="I2417">
        <v>89.998692966453802</v>
      </c>
      <c r="J2417">
        <v>-2.87223145388444</v>
      </c>
      <c r="K2417">
        <v>61.448748593547897</v>
      </c>
      <c r="M2417">
        <v>47.626182278257502</v>
      </c>
      <c r="N2417">
        <v>0.72572265343953402</v>
      </c>
      <c r="O2417">
        <v>26.254180602006699</v>
      </c>
      <c r="P2417">
        <v>184.76190476190399</v>
      </c>
    </row>
    <row r="2418" spans="1:17" x14ac:dyDescent="0.3">
      <c r="A2418" t="s">
        <v>5033</v>
      </c>
      <c r="B2418" t="s">
        <v>5034</v>
      </c>
      <c r="C2418" t="s">
        <v>10309</v>
      </c>
      <c r="D2418" t="s">
        <v>364</v>
      </c>
      <c r="E2418">
        <v>207.90723125</v>
      </c>
      <c r="F2418">
        <v>45.41</v>
      </c>
      <c r="G2418">
        <v>-20.6786714207858</v>
      </c>
      <c r="H2418">
        <v>-18.597752362583002</v>
      </c>
      <c r="I2418">
        <v>-2.6202838070396002</v>
      </c>
      <c r="J2418">
        <v>-8.8386334881108795</v>
      </c>
      <c r="K2418">
        <v>46.340173768619401</v>
      </c>
      <c r="L2418">
        <v>43.149187534753104</v>
      </c>
      <c r="M2418">
        <v>41.902309659904702</v>
      </c>
      <c r="N2418">
        <v>0.56999279348063203</v>
      </c>
      <c r="O2418">
        <v>42.972613160897602</v>
      </c>
      <c r="P2418">
        <v>39.387334315169298</v>
      </c>
      <c r="Q2418">
        <v>6.7930725097575001E-2</v>
      </c>
    </row>
    <row r="2419" spans="1:17" x14ac:dyDescent="0.3">
      <c r="A2419" t="s">
        <v>5035</v>
      </c>
      <c r="B2419" t="s">
        <v>5036</v>
      </c>
      <c r="C2419" t="s">
        <v>10309</v>
      </c>
      <c r="D2419" t="s">
        <v>297</v>
      </c>
      <c r="E2419">
        <v>207.84731550000001</v>
      </c>
      <c r="F2419">
        <v>21.5</v>
      </c>
      <c r="G2419">
        <v>245.399507726184</v>
      </c>
      <c r="H2419">
        <v>24.865719595020799</v>
      </c>
      <c r="I2419">
        <v>53.480233578685002</v>
      </c>
      <c r="J2419">
        <v>9.3852466343947398</v>
      </c>
      <c r="K2419">
        <v>18.213184718746</v>
      </c>
      <c r="L2419">
        <v>13.457299058017901</v>
      </c>
      <c r="M2419">
        <v>67.528329117132401</v>
      </c>
      <c r="N2419">
        <v>1.41549407908272</v>
      </c>
      <c r="O2419">
        <v>5.1627906976744198</v>
      </c>
      <c r="P2419">
        <v>298.14814814814798</v>
      </c>
    </row>
    <row r="2420" spans="1:17" x14ac:dyDescent="0.3">
      <c r="A2420" t="s">
        <v>5037</v>
      </c>
      <c r="B2420" t="s">
        <v>5038</v>
      </c>
      <c r="C2420" t="s">
        <v>10309</v>
      </c>
      <c r="D2420" t="s">
        <v>940</v>
      </c>
      <c r="E2420">
        <v>207.744</v>
      </c>
      <c r="F2420">
        <v>173.12</v>
      </c>
      <c r="G2420">
        <v>85.103766080886402</v>
      </c>
      <c r="H2420">
        <v>27.591422516352399</v>
      </c>
      <c r="I2420">
        <v>80.372833399533206</v>
      </c>
      <c r="J2420">
        <v>17.074506091375898</v>
      </c>
      <c r="K2420">
        <v>129.51107823311199</v>
      </c>
      <c r="L2420">
        <v>99.659444620439004</v>
      </c>
      <c r="M2420">
        <v>93.124544045363606</v>
      </c>
      <c r="N2420">
        <v>0.47578588569469599</v>
      </c>
      <c r="O2420">
        <v>5.7763401108967801E-3</v>
      </c>
      <c r="Q2420">
        <v>9.4990301605022004E-2</v>
      </c>
    </row>
    <row r="2421" spans="1:17" x14ac:dyDescent="0.3">
      <c r="A2421" t="s">
        <v>5039</v>
      </c>
      <c r="B2421" t="s">
        <v>5040</v>
      </c>
      <c r="C2421" t="s">
        <v>10309</v>
      </c>
      <c r="D2421" t="s">
        <v>564</v>
      </c>
      <c r="E2421">
        <v>207.20905999999999</v>
      </c>
      <c r="F2421">
        <v>188.03</v>
      </c>
      <c r="G2421">
        <v>39.960138677299597</v>
      </c>
      <c r="H2421">
        <v>0.18182786203895701</v>
      </c>
      <c r="I2421">
        <v>14.118857888342101</v>
      </c>
      <c r="J2421">
        <v>-6.63820311634717</v>
      </c>
      <c r="K2421">
        <v>185.16692425837701</v>
      </c>
      <c r="L2421">
        <v>170.990429826286</v>
      </c>
      <c r="M2421">
        <v>54.732375584656999</v>
      </c>
      <c r="N2421">
        <v>2.81476227711758</v>
      </c>
      <c r="O2421">
        <v>67.526458543849301</v>
      </c>
      <c r="P2421">
        <v>80.798076923076906</v>
      </c>
      <c r="Q2421">
        <v>6.5690883206680997E-2</v>
      </c>
    </row>
    <row r="2422" spans="1:17" x14ac:dyDescent="0.3">
      <c r="A2422" t="s">
        <v>5041</v>
      </c>
      <c r="B2422" t="s">
        <v>5042</v>
      </c>
      <c r="C2422" t="s">
        <v>10309</v>
      </c>
      <c r="D2422" t="s">
        <v>46</v>
      </c>
      <c r="E2422">
        <v>207.16020424499999</v>
      </c>
      <c r="F2422">
        <v>86.99</v>
      </c>
      <c r="G2422">
        <v>5.4690714802935201</v>
      </c>
      <c r="H2422">
        <v>-0.65026961910609804</v>
      </c>
      <c r="I2422">
        <v>-52.731397998509401</v>
      </c>
      <c r="J2422">
        <v>-12.826463259185999</v>
      </c>
      <c r="K2422">
        <v>88.207688022595093</v>
      </c>
      <c r="L2422">
        <v>86.980513641866594</v>
      </c>
      <c r="M2422">
        <v>31.379790468783899</v>
      </c>
      <c r="N2422">
        <v>0.692355168464172</v>
      </c>
      <c r="O2422">
        <v>76.916886998505504</v>
      </c>
      <c r="P2422">
        <v>36.776729559748397</v>
      </c>
      <c r="Q2422">
        <v>3.5908483489076999E-2</v>
      </c>
    </row>
    <row r="2423" spans="1:17" x14ac:dyDescent="0.3">
      <c r="A2423" t="s">
        <v>5043</v>
      </c>
      <c r="B2423" t="s">
        <v>5044</v>
      </c>
      <c r="C2423" t="s">
        <v>10309</v>
      </c>
      <c r="E2423">
        <v>207.05</v>
      </c>
      <c r="F2423">
        <v>205</v>
      </c>
      <c r="G2423">
        <v>663.83215128971801</v>
      </c>
      <c r="H2423">
        <v>3.78553304109181</v>
      </c>
      <c r="I2423">
        <v>606.99886531002198</v>
      </c>
      <c r="J2423">
        <v>-2.27977849377152</v>
      </c>
      <c r="K2423">
        <v>184.35986162671301</v>
      </c>
      <c r="L2423">
        <v>105.89263453347699</v>
      </c>
      <c r="M2423">
        <v>72.582914107612396</v>
      </c>
      <c r="N2423">
        <v>4.5505042115042604</v>
      </c>
      <c r="O2423">
        <v>2.48780487804878</v>
      </c>
      <c r="P2423">
        <v>693.65079365079305</v>
      </c>
    </row>
    <row r="2424" spans="1:17" x14ac:dyDescent="0.3">
      <c r="A2424" t="s">
        <v>5045</v>
      </c>
      <c r="B2424" t="s">
        <v>5046</v>
      </c>
      <c r="C2424" t="s">
        <v>10309</v>
      </c>
      <c r="D2424" t="s">
        <v>294</v>
      </c>
      <c r="E2424">
        <v>206.5893165</v>
      </c>
      <c r="F2424">
        <v>130.19999999999999</v>
      </c>
      <c r="G2424">
        <v>67.334598099251906</v>
      </c>
      <c r="H2424">
        <v>-20.707674900391901</v>
      </c>
      <c r="I2424">
        <v>54.424013885122598</v>
      </c>
      <c r="J2424">
        <v>-7.7716519543684601</v>
      </c>
      <c r="K2424">
        <v>133.817265025073</v>
      </c>
      <c r="L2424">
        <v>108.399215196162</v>
      </c>
      <c r="M2424">
        <v>52.7005381814554</v>
      </c>
      <c r="N2424">
        <v>0.225574747528825</v>
      </c>
      <c r="O2424">
        <v>38.325652841781803</v>
      </c>
      <c r="P2424">
        <v>117</v>
      </c>
      <c r="Q2424">
        <v>8.1369208390404998E-2</v>
      </c>
    </row>
    <row r="2425" spans="1:17" x14ac:dyDescent="0.3">
      <c r="A2425" t="s">
        <v>5047</v>
      </c>
      <c r="B2425" t="s">
        <v>5048</v>
      </c>
      <c r="C2425" t="s">
        <v>10309</v>
      </c>
      <c r="D2425" t="s">
        <v>294</v>
      </c>
      <c r="E2425">
        <v>206.40313031400001</v>
      </c>
      <c r="F2425">
        <v>79.98</v>
      </c>
      <c r="G2425">
        <v>-87.276089169585703</v>
      </c>
      <c r="H2425">
        <v>-14.2756749003919</v>
      </c>
      <c r="I2425">
        <v>-60.334855622094899</v>
      </c>
      <c r="J2425">
        <v>-5.5471116616612903</v>
      </c>
      <c r="K2425">
        <v>92.549215427356202</v>
      </c>
      <c r="L2425">
        <v>129.85144473479201</v>
      </c>
      <c r="M2425">
        <v>25.067346670370799</v>
      </c>
      <c r="N2425">
        <v>1.26129913904457</v>
      </c>
      <c r="O2425">
        <v>183.75843960990201</v>
      </c>
      <c r="P2425">
        <v>3.2</v>
      </c>
      <c r="Q2425">
        <v>1.0273709447747E-2</v>
      </c>
    </row>
    <row r="2426" spans="1:17" x14ac:dyDescent="0.3">
      <c r="A2426" t="s">
        <v>5049</v>
      </c>
      <c r="B2426" t="s">
        <v>5050</v>
      </c>
      <c r="C2426" t="s">
        <v>10309</v>
      </c>
      <c r="D2426" t="s">
        <v>297</v>
      </c>
      <c r="E2426">
        <v>206.02959937599999</v>
      </c>
      <c r="F2426">
        <v>199.52</v>
      </c>
      <c r="G2426">
        <v>2.7968445116401401</v>
      </c>
      <c r="H2426">
        <v>2.8641239591206999</v>
      </c>
      <c r="I2426">
        <v>-10.6343362516201</v>
      </c>
      <c r="J2426">
        <v>5.6317124386630697</v>
      </c>
      <c r="K2426">
        <v>192.19964311925099</v>
      </c>
      <c r="L2426">
        <v>187.468933628527</v>
      </c>
      <c r="M2426">
        <v>63.154677883756399</v>
      </c>
      <c r="N2426">
        <v>0.21062621037672399</v>
      </c>
      <c r="O2426">
        <v>45.348837209302303</v>
      </c>
      <c r="P2426">
        <v>36.8449931412894</v>
      </c>
      <c r="Q2426">
        <v>5.1839816391634999E-2</v>
      </c>
    </row>
    <row r="2427" spans="1:17" x14ac:dyDescent="0.3">
      <c r="A2427" t="s">
        <v>5051</v>
      </c>
      <c r="B2427" t="s">
        <v>5052</v>
      </c>
      <c r="C2427" t="s">
        <v>10309</v>
      </c>
      <c r="D2427" t="s">
        <v>402</v>
      </c>
      <c r="E2427">
        <v>205.65113698499999</v>
      </c>
      <c r="F2427">
        <v>70.349999999999994</v>
      </c>
      <c r="G2427">
        <v>-33.382727350793999</v>
      </c>
      <c r="H2427">
        <v>6.5519621177570997</v>
      </c>
      <c r="I2427">
        <v>-23.2105909032129</v>
      </c>
      <c r="J2427">
        <v>-3.5947059845614202</v>
      </c>
      <c r="K2427">
        <v>70.310370203464203</v>
      </c>
      <c r="L2427">
        <v>71.130260114015996</v>
      </c>
      <c r="M2427">
        <v>35.881166847798099</v>
      </c>
      <c r="N2427">
        <v>1.2193057039461701</v>
      </c>
      <c r="O2427">
        <v>45.628997867803797</v>
      </c>
      <c r="P2427">
        <v>18.934911242603501</v>
      </c>
      <c r="Q2427">
        <v>-5.0597429599943997E-2</v>
      </c>
    </row>
    <row r="2428" spans="1:17" x14ac:dyDescent="0.3">
      <c r="A2428" t="s">
        <v>5053</v>
      </c>
      <c r="B2428" t="s">
        <v>5054</v>
      </c>
      <c r="C2428" t="s">
        <v>10309</v>
      </c>
      <c r="D2428" t="s">
        <v>168</v>
      </c>
      <c r="E2428">
        <v>205.38371269999999</v>
      </c>
      <c r="F2428">
        <v>31.34</v>
      </c>
      <c r="G2428">
        <v>-3.4476746191395802</v>
      </c>
      <c r="H2428">
        <v>-7.5763011751370399</v>
      </c>
      <c r="I2428">
        <v>-15.424935444338001</v>
      </c>
      <c r="J2428">
        <v>5.3236325297586404</v>
      </c>
      <c r="K2428">
        <v>29.9483641977098</v>
      </c>
      <c r="L2428">
        <v>28.367496047425899</v>
      </c>
      <c r="M2428">
        <v>66.267041186024699</v>
      </c>
      <c r="N2428">
        <v>0.41341363789621999</v>
      </c>
      <c r="O2428">
        <v>46.777281429483097</v>
      </c>
      <c r="P2428">
        <v>38.366445916114799</v>
      </c>
      <c r="Q2428">
        <v>5.5060765850525002E-2</v>
      </c>
    </row>
    <row r="2429" spans="1:17" x14ac:dyDescent="0.3">
      <c r="A2429" t="s">
        <v>5055</v>
      </c>
      <c r="B2429" t="s">
        <v>5056</v>
      </c>
      <c r="C2429" t="s">
        <v>10309</v>
      </c>
      <c r="D2429" t="s">
        <v>1185</v>
      </c>
      <c r="E2429">
        <v>205.37418464000001</v>
      </c>
      <c r="F2429">
        <v>153.80000000000001</v>
      </c>
      <c r="G2429">
        <v>-43.535332403150697</v>
      </c>
      <c r="H2429">
        <v>12.729372856482099</v>
      </c>
      <c r="I2429">
        <v>-32.088658230872198</v>
      </c>
      <c r="J2429">
        <v>7.4042501719263099</v>
      </c>
      <c r="K2429">
        <v>151.044853722238</v>
      </c>
      <c r="L2429">
        <v>167.97897729251699</v>
      </c>
      <c r="M2429">
        <v>52.163723152324003</v>
      </c>
      <c r="N2429">
        <v>1.2801183105109999</v>
      </c>
      <c r="O2429">
        <v>95.091027308192395</v>
      </c>
      <c r="P2429">
        <v>22.549800796812701</v>
      </c>
      <c r="Q2429">
        <v>9.3425922876387998E-2</v>
      </c>
    </row>
    <row r="2430" spans="1:17" x14ac:dyDescent="0.3">
      <c r="A2430" t="s">
        <v>5057</v>
      </c>
      <c r="B2430" t="s">
        <v>5058</v>
      </c>
      <c r="C2430" t="s">
        <v>10309</v>
      </c>
      <c r="D2430" t="s">
        <v>193</v>
      </c>
      <c r="E2430">
        <v>205.24844999999999</v>
      </c>
      <c r="F2430">
        <v>209</v>
      </c>
      <c r="G2430">
        <v>17.832364350334299</v>
      </c>
      <c r="H2430">
        <v>-9.6859357699572008</v>
      </c>
      <c r="I2430">
        <v>13.647727941810301</v>
      </c>
      <c r="J2430">
        <v>5.63179243557353</v>
      </c>
      <c r="K2430">
        <v>209.49051299649801</v>
      </c>
      <c r="L2430">
        <v>179.85915004961501</v>
      </c>
      <c r="M2430">
        <v>49.326863887804201</v>
      </c>
      <c r="N2430">
        <v>0.98362694321775701</v>
      </c>
      <c r="O2430">
        <v>24.090909090909001</v>
      </c>
      <c r="P2430">
        <v>57.142857142857103</v>
      </c>
      <c r="Q2430">
        <v>2.2406744559959999E-3</v>
      </c>
    </row>
    <row r="2431" spans="1:17" x14ac:dyDescent="0.3">
      <c r="A2431" t="s">
        <v>5059</v>
      </c>
      <c r="B2431" t="s">
        <v>5060</v>
      </c>
      <c r="C2431" t="s">
        <v>10309</v>
      </c>
      <c r="D2431" t="s">
        <v>514</v>
      </c>
      <c r="E2431">
        <v>205.14240000000001</v>
      </c>
      <c r="F2431">
        <v>188.55</v>
      </c>
      <c r="G2431">
        <v>-39.797157519824097</v>
      </c>
      <c r="H2431">
        <v>-10.682612243750301</v>
      </c>
      <c r="I2431">
        <v>-23.0358493569811</v>
      </c>
      <c r="J2431">
        <v>-11.7572033993189</v>
      </c>
      <c r="O2431">
        <v>11.376292760540901</v>
      </c>
      <c r="P2431">
        <v>8.9569488587113408</v>
      </c>
    </row>
    <row r="2432" spans="1:17" x14ac:dyDescent="0.3">
      <c r="A2432" t="s">
        <v>5061</v>
      </c>
      <c r="B2432" t="s">
        <v>5062</v>
      </c>
      <c r="C2432" t="s">
        <v>10309</v>
      </c>
      <c r="D2432" t="s">
        <v>139</v>
      </c>
      <c r="E2432">
        <v>204.91805334</v>
      </c>
      <c r="F2432">
        <v>118.3</v>
      </c>
      <c r="G2432">
        <v>-44.649455895992197</v>
      </c>
      <c r="H2432">
        <v>-16.904857998983498</v>
      </c>
      <c r="I2432">
        <v>-43.263823873748301</v>
      </c>
      <c r="J2432">
        <v>-6.2766480784324798</v>
      </c>
      <c r="K2432">
        <v>133.58910905699599</v>
      </c>
      <c r="L2432">
        <v>142.52679332570401</v>
      </c>
      <c r="M2432">
        <v>33.464188431663601</v>
      </c>
      <c r="N2432">
        <v>1.44654659199838</v>
      </c>
      <c r="O2432">
        <v>69.737954353338907</v>
      </c>
      <c r="P2432">
        <v>5.3428317008014297</v>
      </c>
      <c r="Q2432">
        <v>0.15902917975781</v>
      </c>
    </row>
    <row r="2433" spans="1:17" x14ac:dyDescent="0.3">
      <c r="A2433" t="s">
        <v>5063</v>
      </c>
      <c r="B2433" t="s">
        <v>5064</v>
      </c>
      <c r="C2433" t="s">
        <v>10309</v>
      </c>
      <c r="D2433" t="s">
        <v>552</v>
      </c>
      <c r="E2433">
        <v>204.69482119599999</v>
      </c>
      <c r="F2433">
        <v>4.22</v>
      </c>
      <c r="G2433">
        <v>81.181357638924894</v>
      </c>
      <c r="H2433">
        <v>13.688211989068099</v>
      </c>
      <c r="I2433">
        <v>0.99671985582196299</v>
      </c>
      <c r="J2433">
        <v>10.8759617921406</v>
      </c>
      <c r="K2433">
        <v>3.9453948166900501</v>
      </c>
      <c r="L2433">
        <v>3.60063601376133</v>
      </c>
      <c r="M2433">
        <v>51.615512997188802</v>
      </c>
      <c r="N2433">
        <v>2.3400047443863001</v>
      </c>
      <c r="O2433">
        <v>37.440758293838797</v>
      </c>
      <c r="P2433">
        <v>141.142857142857</v>
      </c>
      <c r="Q2433">
        <v>3.6492102513932E-2</v>
      </c>
    </row>
    <row r="2434" spans="1:17" x14ac:dyDescent="0.3">
      <c r="A2434" t="s">
        <v>5065</v>
      </c>
      <c r="B2434" t="s">
        <v>5066</v>
      </c>
      <c r="C2434" t="s">
        <v>10309</v>
      </c>
      <c r="D2434" t="s">
        <v>402</v>
      </c>
      <c r="E2434">
        <v>203.816279235</v>
      </c>
      <c r="F2434">
        <v>150.35</v>
      </c>
      <c r="G2434">
        <v>-44.270989445001</v>
      </c>
      <c r="H2434">
        <v>-15.383350576067601</v>
      </c>
      <c r="I2434">
        <v>-27.509681282158098</v>
      </c>
      <c r="J2434">
        <v>-7.1479734900133396</v>
      </c>
      <c r="O2434">
        <v>29.1985367475889</v>
      </c>
      <c r="P2434">
        <v>2.83857729138168</v>
      </c>
    </row>
    <row r="2435" spans="1:17" x14ac:dyDescent="0.3">
      <c r="A2435" t="s">
        <v>5067</v>
      </c>
      <c r="B2435" t="s">
        <v>5068</v>
      </c>
      <c r="C2435" t="s">
        <v>10309</v>
      </c>
      <c r="D2435" t="s">
        <v>297</v>
      </c>
      <c r="E2435">
        <v>203.45305200000001</v>
      </c>
      <c r="F2435">
        <v>78.87</v>
      </c>
      <c r="G2435">
        <v>-62.8945863576809</v>
      </c>
      <c r="H2435">
        <v>-7.8904455639542697</v>
      </c>
      <c r="I2435">
        <v>-43.781971879391399</v>
      </c>
      <c r="J2435">
        <v>3.1256286808815301</v>
      </c>
      <c r="K2435">
        <v>83.830355342665499</v>
      </c>
      <c r="L2435">
        <v>93.970377979941802</v>
      </c>
      <c r="M2435">
        <v>49.701601173470998</v>
      </c>
      <c r="N2435">
        <v>1.09148547141522</v>
      </c>
      <c r="O2435">
        <v>70.280207937111697</v>
      </c>
      <c r="P2435">
        <v>10.230607966457001</v>
      </c>
    </row>
    <row r="2436" spans="1:17" x14ac:dyDescent="0.3">
      <c r="A2436" t="s">
        <v>5069</v>
      </c>
      <c r="B2436" t="s">
        <v>5070</v>
      </c>
      <c r="C2436" t="s">
        <v>10309</v>
      </c>
      <c r="D2436" t="s">
        <v>995</v>
      </c>
      <c r="E2436">
        <v>203.20124999999999</v>
      </c>
      <c r="F2436">
        <v>387.05</v>
      </c>
      <c r="G2436">
        <v>172.564170138924</v>
      </c>
      <c r="H2436">
        <v>11.600717875446501</v>
      </c>
      <c r="I2436">
        <v>-5.7372177418338897</v>
      </c>
      <c r="J2436">
        <v>1.88822988127674</v>
      </c>
      <c r="K2436">
        <v>340.77449559530402</v>
      </c>
      <c r="L2436">
        <v>277.08709548061501</v>
      </c>
      <c r="M2436">
        <v>66.700389480552303</v>
      </c>
      <c r="N2436">
        <v>0.51047378384592401</v>
      </c>
      <c r="O2436">
        <v>1.02053998191447</v>
      </c>
      <c r="P2436">
        <v>236.27280625543</v>
      </c>
      <c r="Q2436">
        <v>8.3691462737049999E-2</v>
      </c>
    </row>
    <row r="2437" spans="1:17" x14ac:dyDescent="0.3">
      <c r="A2437" t="s">
        <v>5071</v>
      </c>
      <c r="B2437" t="s">
        <v>5072</v>
      </c>
      <c r="C2437" t="s">
        <v>10309</v>
      </c>
      <c r="D2437" t="s">
        <v>931</v>
      </c>
      <c r="E2437">
        <v>202.91477771999999</v>
      </c>
      <c r="F2437">
        <v>108.6</v>
      </c>
      <c r="G2437">
        <v>51.483527922731199</v>
      </c>
      <c r="H2437">
        <v>27.429898104150499</v>
      </c>
      <c r="I2437">
        <v>19.624400682647501</v>
      </c>
      <c r="J2437">
        <v>6.1193732883017198</v>
      </c>
      <c r="K2437">
        <v>84.624750050010405</v>
      </c>
      <c r="L2437">
        <v>76.519798051353007</v>
      </c>
      <c r="M2437">
        <v>85.108708995797898</v>
      </c>
      <c r="N2437">
        <v>2.7398194106515201</v>
      </c>
      <c r="O2437">
        <v>6.9981583793738498</v>
      </c>
      <c r="P2437">
        <v>96.917497733454198</v>
      </c>
      <c r="Q2437">
        <v>6.5820794311773997E-2</v>
      </c>
    </row>
    <row r="2438" spans="1:17" x14ac:dyDescent="0.3">
      <c r="A2438" t="s">
        <v>5073</v>
      </c>
      <c r="B2438" t="s">
        <v>5074</v>
      </c>
      <c r="C2438" t="s">
        <v>10309</v>
      </c>
      <c r="D2438" t="s">
        <v>328</v>
      </c>
      <c r="E2438">
        <v>202.8140856</v>
      </c>
      <c r="F2438">
        <v>87.15</v>
      </c>
      <c r="G2438">
        <v>-68.467005613450993</v>
      </c>
      <c r="H2438">
        <v>-0.96083945735401799</v>
      </c>
      <c r="I2438">
        <v>-23.901323968052999</v>
      </c>
      <c r="J2438">
        <v>1.4266402963642399</v>
      </c>
      <c r="K2438">
        <v>76.386801675672103</v>
      </c>
      <c r="L2438">
        <v>88.291241231615402</v>
      </c>
      <c r="M2438">
        <v>77.545180051290998</v>
      </c>
      <c r="N2438">
        <v>1.31605633802816</v>
      </c>
      <c r="O2438">
        <v>75.559380378657394</v>
      </c>
      <c r="P2438">
        <v>38.3333333333333</v>
      </c>
    </row>
    <row r="2439" spans="1:17" x14ac:dyDescent="0.3">
      <c r="A2439" t="s">
        <v>5075</v>
      </c>
      <c r="B2439" t="s">
        <v>5076</v>
      </c>
      <c r="C2439" t="s">
        <v>10309</v>
      </c>
      <c r="D2439" t="s">
        <v>628</v>
      </c>
      <c r="E2439">
        <v>202.52276928000001</v>
      </c>
      <c r="F2439">
        <v>9.1199999999999992</v>
      </c>
      <c r="G2439">
        <v>-23.400906071693498</v>
      </c>
      <c r="H2439">
        <v>-1.1434047478865299</v>
      </c>
      <c r="I2439">
        <v>-45.551782754856802</v>
      </c>
      <c r="J2439">
        <v>-1.3427056164001201</v>
      </c>
      <c r="K2439">
        <v>9.2114287557548309</v>
      </c>
      <c r="L2439">
        <v>9.5721954433812204</v>
      </c>
      <c r="M2439">
        <v>47.794650783631504</v>
      </c>
      <c r="N2439">
        <v>0.87741865318017698</v>
      </c>
      <c r="O2439">
        <v>52.412280701754398</v>
      </c>
      <c r="P2439">
        <v>13.999999999999901</v>
      </c>
      <c r="Q2439">
        <v>1.4592957250468001E-2</v>
      </c>
    </row>
    <row r="2440" spans="1:17" x14ac:dyDescent="0.3">
      <c r="A2440" t="s">
        <v>5077</v>
      </c>
      <c r="B2440" t="s">
        <v>5078</v>
      </c>
      <c r="C2440" t="s">
        <v>10309</v>
      </c>
      <c r="D2440" t="s">
        <v>564</v>
      </c>
      <c r="E2440">
        <v>202.31870208999999</v>
      </c>
      <c r="F2440">
        <v>81.099999999999994</v>
      </c>
      <c r="G2440">
        <v>-38.9502950221394</v>
      </c>
      <c r="H2440">
        <v>-3.8624368051539002</v>
      </c>
      <c r="I2440">
        <v>-22.188986859296499</v>
      </c>
      <c r="J2440">
        <v>14.4320196583251</v>
      </c>
      <c r="M2440">
        <v>74.761261791203495</v>
      </c>
      <c r="O2440">
        <v>19.8520345252774</v>
      </c>
      <c r="P2440">
        <v>33.169129720853803</v>
      </c>
    </row>
    <row r="2441" spans="1:17" x14ac:dyDescent="0.3">
      <c r="A2441" t="s">
        <v>5079</v>
      </c>
      <c r="B2441" t="s">
        <v>5080</v>
      </c>
      <c r="C2441" t="s">
        <v>10309</v>
      </c>
      <c r="D2441" t="s">
        <v>46</v>
      </c>
      <c r="E2441">
        <v>202.29350775</v>
      </c>
      <c r="F2441">
        <v>19.649999999999999</v>
      </c>
      <c r="G2441">
        <v>-57.309417268824099</v>
      </c>
      <c r="H2441">
        <v>-4.3841454886272802</v>
      </c>
      <c r="I2441">
        <v>-33.823463230490098</v>
      </c>
      <c r="J2441">
        <v>-3.0385474629957501</v>
      </c>
      <c r="K2441">
        <v>20.429446762371999</v>
      </c>
      <c r="L2441">
        <v>22.613405519786799</v>
      </c>
      <c r="M2441">
        <v>18.8026757813915</v>
      </c>
      <c r="N2441">
        <v>0.81369863013698596</v>
      </c>
      <c r="O2441">
        <v>87.022900763358706</v>
      </c>
      <c r="P2441">
        <v>28.8524590163934</v>
      </c>
      <c r="Q2441">
        <v>0.24780872963946099</v>
      </c>
    </row>
    <row r="2442" spans="1:17" x14ac:dyDescent="0.3">
      <c r="A2442" t="s">
        <v>5081</v>
      </c>
      <c r="B2442" t="s">
        <v>5082</v>
      </c>
      <c r="C2442" t="s">
        <v>10309</v>
      </c>
      <c r="D2442" t="s">
        <v>304</v>
      </c>
      <c r="E2442">
        <v>202.29302225000001</v>
      </c>
      <c r="F2442">
        <v>113.65</v>
      </c>
      <c r="G2442">
        <v>-29.818642361075</v>
      </c>
      <c r="I2442">
        <v>-13.057334198232001</v>
      </c>
      <c r="M2442">
        <v>0</v>
      </c>
      <c r="O2442">
        <v>0</v>
      </c>
      <c r="P2442">
        <v>0</v>
      </c>
    </row>
    <row r="2443" spans="1:17" x14ac:dyDescent="0.3">
      <c r="A2443" t="s">
        <v>5083</v>
      </c>
      <c r="B2443" t="s">
        <v>5084</v>
      </c>
      <c r="C2443" t="s">
        <v>10309</v>
      </c>
      <c r="D2443" t="s">
        <v>412</v>
      </c>
      <c r="E2443">
        <v>202.11786359999999</v>
      </c>
      <c r="F2443">
        <v>133.38999999999999</v>
      </c>
      <c r="G2443">
        <v>221.20767342839801</v>
      </c>
      <c r="H2443">
        <v>44.829827881713499</v>
      </c>
      <c r="I2443">
        <v>166.46906982523799</v>
      </c>
      <c r="J2443">
        <v>6.44348700593945</v>
      </c>
      <c r="K2443">
        <v>92.176334396231596</v>
      </c>
      <c r="L2443">
        <v>62.133505933874503</v>
      </c>
      <c r="M2443">
        <v>99.986390336438006</v>
      </c>
      <c r="N2443">
        <v>1.4883858460864301</v>
      </c>
      <c r="O2443">
        <v>0</v>
      </c>
      <c r="P2443">
        <v>340.95867768595002</v>
      </c>
      <c r="Q2443">
        <v>0.12986982060583499</v>
      </c>
    </row>
    <row r="2444" spans="1:17" x14ac:dyDescent="0.3">
      <c r="A2444" t="s">
        <v>5085</v>
      </c>
      <c r="B2444" t="s">
        <v>5086</v>
      </c>
      <c r="C2444" t="s">
        <v>10309</v>
      </c>
      <c r="D2444" t="s">
        <v>1626</v>
      </c>
      <c r="E2444">
        <v>202.11282</v>
      </c>
      <c r="F2444">
        <v>319.89999999999998</v>
      </c>
      <c r="G2444">
        <v>195.94510509310001</v>
      </c>
      <c r="H2444">
        <v>-8.6366689832322194</v>
      </c>
      <c r="I2444">
        <v>30.814939244538301</v>
      </c>
      <c r="J2444">
        <v>-1.0213788939078099</v>
      </c>
      <c r="K2444">
        <v>302.60068175104198</v>
      </c>
      <c r="L2444">
        <v>239.94765441565301</v>
      </c>
      <c r="M2444">
        <v>68.831348650598997</v>
      </c>
      <c r="N2444">
        <v>0.602874384070199</v>
      </c>
      <c r="O2444">
        <v>6.2988433885589199</v>
      </c>
      <c r="P2444">
        <v>246.21212121212099</v>
      </c>
      <c r="Q2444">
        <v>0.123637354560398</v>
      </c>
    </row>
    <row r="2445" spans="1:17" x14ac:dyDescent="0.3">
      <c r="A2445" t="s">
        <v>5087</v>
      </c>
      <c r="B2445" t="s">
        <v>5088</v>
      </c>
      <c r="C2445" t="s">
        <v>10309</v>
      </c>
      <c r="D2445" t="s">
        <v>1647</v>
      </c>
      <c r="E2445">
        <v>201.87498099999999</v>
      </c>
      <c r="F2445">
        <v>285.95</v>
      </c>
      <c r="G2445">
        <v>-48.870305489171301</v>
      </c>
      <c r="H2445">
        <v>-1.7457371841290099</v>
      </c>
      <c r="I2445">
        <v>-33.648836558687499</v>
      </c>
      <c r="J2445">
        <v>-2.1306981117096999</v>
      </c>
      <c r="K2445">
        <v>286.00266822871498</v>
      </c>
      <c r="L2445">
        <v>325.90749715953501</v>
      </c>
      <c r="M2445">
        <v>65.487606612984095</v>
      </c>
      <c r="N2445">
        <v>0.43393148450244701</v>
      </c>
      <c r="O2445">
        <v>80.800839307571195</v>
      </c>
      <c r="P2445">
        <v>11.6556032799687</v>
      </c>
      <c r="Q2445">
        <v>7.5942256689374002E-2</v>
      </c>
    </row>
    <row r="2446" spans="1:17" x14ac:dyDescent="0.3">
      <c r="A2446" t="s">
        <v>5089</v>
      </c>
      <c r="B2446" t="s">
        <v>5090</v>
      </c>
      <c r="C2446" t="s">
        <v>10309</v>
      </c>
      <c r="D2446" t="s">
        <v>1292</v>
      </c>
      <c r="E2446">
        <v>201.7347</v>
      </c>
      <c r="F2446">
        <v>465.9</v>
      </c>
      <c r="G2446">
        <v>210.50276012248901</v>
      </c>
      <c r="H2446">
        <v>10.066775263388999</v>
      </c>
      <c r="I2446">
        <v>-8.3607049847489296</v>
      </c>
      <c r="J2446">
        <v>-11.195831539553801</v>
      </c>
      <c r="K2446">
        <v>418.99034958468701</v>
      </c>
      <c r="L2446">
        <v>337.19381538548299</v>
      </c>
      <c r="M2446">
        <v>48.346299270692398</v>
      </c>
      <c r="N2446">
        <v>2.0218298015472498</v>
      </c>
      <c r="O2446">
        <v>23.417042283751801</v>
      </c>
      <c r="P2446">
        <v>308.50504164839901</v>
      </c>
    </row>
    <row r="2447" spans="1:17" x14ac:dyDescent="0.3">
      <c r="A2447" t="s">
        <v>5091</v>
      </c>
      <c r="B2447" t="s">
        <v>5092</v>
      </c>
      <c r="C2447" t="s">
        <v>10309</v>
      </c>
      <c r="D2447" t="s">
        <v>72</v>
      </c>
      <c r="E2447">
        <v>201.482015625</v>
      </c>
      <c r="F2447">
        <v>163.35</v>
      </c>
      <c r="G2447">
        <v>46.9288148992581</v>
      </c>
      <c r="H2447">
        <v>0.82549155768059301</v>
      </c>
      <c r="I2447">
        <v>-11.9118233623187</v>
      </c>
      <c r="J2447">
        <v>4.8208876891117001</v>
      </c>
      <c r="K2447">
        <v>152.06069390254899</v>
      </c>
      <c r="L2447">
        <v>137.81672016145299</v>
      </c>
      <c r="M2447">
        <v>70.135646248581295</v>
      </c>
      <c r="N2447">
        <v>1.9813591326158799</v>
      </c>
      <c r="O2447">
        <v>3.15273951637589</v>
      </c>
      <c r="P2447">
        <v>91.702851777960305</v>
      </c>
      <c r="Q2447">
        <v>8.2243998073143004E-2</v>
      </c>
    </row>
    <row r="2448" spans="1:17" x14ac:dyDescent="0.3">
      <c r="A2448" t="s">
        <v>5093</v>
      </c>
      <c r="B2448" t="s">
        <v>5094</v>
      </c>
      <c r="C2448" t="s">
        <v>10309</v>
      </c>
      <c r="D2448" t="s">
        <v>130</v>
      </c>
      <c r="E2448">
        <v>201.42377824799999</v>
      </c>
      <c r="F2448">
        <v>52.36</v>
      </c>
      <c r="G2448">
        <v>-76.607260247253905</v>
      </c>
      <c r="H2448">
        <v>55.050793435395903</v>
      </c>
      <c r="I2448">
        <v>-8.5463561543199003</v>
      </c>
      <c r="J2448">
        <v>13.2993443901765</v>
      </c>
      <c r="K2448">
        <v>41.165751778626301</v>
      </c>
      <c r="M2448">
        <v>65.141083528562305</v>
      </c>
      <c r="N2448">
        <v>3.86513932381005</v>
      </c>
      <c r="O2448">
        <v>107.601222307104</v>
      </c>
      <c r="P2448">
        <v>69.724473257698506</v>
      </c>
    </row>
    <row r="2449" spans="1:17" x14ac:dyDescent="0.3">
      <c r="A2449" t="s">
        <v>5095</v>
      </c>
      <c r="B2449" t="s">
        <v>5096</v>
      </c>
      <c r="C2449" t="s">
        <v>10309</v>
      </c>
      <c r="D2449" t="s">
        <v>364</v>
      </c>
      <c r="E2449">
        <v>201.4126</v>
      </c>
      <c r="F2449">
        <v>500</v>
      </c>
      <c r="G2449">
        <v>-3.2363638800624002</v>
      </c>
      <c r="H2449">
        <v>2.69368564382569</v>
      </c>
      <c r="I2449">
        <v>-11.234709210959901</v>
      </c>
      <c r="J2449">
        <v>2.4138286677619001</v>
      </c>
      <c r="K2449">
        <v>492.066499089442</v>
      </c>
      <c r="L2449">
        <v>496.12083113694501</v>
      </c>
      <c r="M2449">
        <v>55.978643288027598</v>
      </c>
      <c r="N2449">
        <v>1.81989269500619</v>
      </c>
      <c r="O2449">
        <v>38.599999999999902</v>
      </c>
      <c r="P2449">
        <v>29.701686121919501</v>
      </c>
    </row>
    <row r="2450" spans="1:17" x14ac:dyDescent="0.3">
      <c r="A2450" t="s">
        <v>5097</v>
      </c>
      <c r="B2450" t="s">
        <v>5098</v>
      </c>
      <c r="C2450" t="s">
        <v>10309</v>
      </c>
      <c r="D2450" t="s">
        <v>253</v>
      </c>
      <c r="E2450">
        <v>201.06420488000001</v>
      </c>
      <c r="F2450">
        <v>431.2</v>
      </c>
      <c r="G2450">
        <v>26.384943945753399</v>
      </c>
      <c r="H2450">
        <v>16.313601695352599</v>
      </c>
      <c r="I2450">
        <v>-29.612728489475401</v>
      </c>
      <c r="J2450">
        <v>6.3524107688120903</v>
      </c>
      <c r="K2450">
        <v>392.76779774034202</v>
      </c>
      <c r="L2450">
        <v>389.43160811548103</v>
      </c>
      <c r="M2450">
        <v>72.222974044961205</v>
      </c>
      <c r="N2450">
        <v>0.66309495182673595</v>
      </c>
      <c r="O2450">
        <v>41.326530612244802</v>
      </c>
      <c r="P2450">
        <v>58.733664642002502</v>
      </c>
      <c r="Q2450">
        <v>0.145387542467493</v>
      </c>
    </row>
    <row r="2451" spans="1:17" x14ac:dyDescent="0.3">
      <c r="A2451" t="s">
        <v>5099</v>
      </c>
      <c r="B2451" t="s">
        <v>5100</v>
      </c>
      <c r="C2451" t="s">
        <v>10309</v>
      </c>
      <c r="D2451" t="s">
        <v>402</v>
      </c>
      <c r="E2451">
        <v>200.63120795999899</v>
      </c>
      <c r="F2451">
        <v>133.19999999999999</v>
      </c>
      <c r="G2451">
        <v>-41.665101659552803</v>
      </c>
      <c r="H2451">
        <v>22.6256584329413</v>
      </c>
      <c r="I2451">
        <v>-24.903793496709898</v>
      </c>
      <c r="J2451">
        <v>73.480891838776202</v>
      </c>
      <c r="K2451">
        <v>107.91190447725501</v>
      </c>
      <c r="L2451">
        <v>87.728212135915399</v>
      </c>
      <c r="M2451">
        <v>85.350066153873598</v>
      </c>
      <c r="N2451">
        <v>3.0508474576271101</v>
      </c>
      <c r="O2451">
        <v>13.4384384384384</v>
      </c>
      <c r="P2451">
        <v>75.263157894736807</v>
      </c>
    </row>
    <row r="2452" spans="1:17" x14ac:dyDescent="0.3">
      <c r="A2452" t="s">
        <v>5101</v>
      </c>
      <c r="B2452" t="s">
        <v>5102</v>
      </c>
      <c r="C2452" t="s">
        <v>10309</v>
      </c>
      <c r="D2452" t="s">
        <v>51</v>
      </c>
      <c r="E2452">
        <v>200.29646700000001</v>
      </c>
      <c r="F2452">
        <v>347.9</v>
      </c>
      <c r="G2452">
        <v>44.961563617322298</v>
      </c>
      <c r="H2452">
        <v>1.33876922152383</v>
      </c>
      <c r="I2452">
        <v>-1.1384022374793099</v>
      </c>
      <c r="J2452">
        <v>-5.4671975628098899</v>
      </c>
      <c r="K2452">
        <v>350.24751221248698</v>
      </c>
      <c r="L2452">
        <v>300.55607023372801</v>
      </c>
      <c r="M2452">
        <v>46.249726462580497</v>
      </c>
      <c r="N2452">
        <v>1.9225528098373801</v>
      </c>
      <c r="O2452">
        <v>17.1744754239724</v>
      </c>
      <c r="P2452">
        <v>114.753086419753</v>
      </c>
      <c r="Q2452">
        <v>0.100971318761332</v>
      </c>
    </row>
    <row r="2453" spans="1:17" x14ac:dyDescent="0.3">
      <c r="A2453" t="s">
        <v>5103</v>
      </c>
      <c r="B2453" t="s">
        <v>5104</v>
      </c>
      <c r="C2453" t="s">
        <v>10309</v>
      </c>
      <c r="D2453" t="s">
        <v>46</v>
      </c>
      <c r="E2453">
        <v>200.13892113599999</v>
      </c>
      <c r="F2453">
        <v>77.88</v>
      </c>
      <c r="G2453">
        <v>187.411500205116</v>
      </c>
      <c r="H2453">
        <v>1.13859033431297</v>
      </c>
      <c r="I2453">
        <v>-2.90174721096193</v>
      </c>
      <c r="J2453">
        <v>-4.4126306152591397</v>
      </c>
      <c r="K2453">
        <v>86.141327162858403</v>
      </c>
      <c r="L2453">
        <v>73.465445175509501</v>
      </c>
      <c r="M2453">
        <v>36.343160865936298</v>
      </c>
      <c r="N2453">
        <v>2.2840119595578101</v>
      </c>
      <c r="O2453">
        <v>50.2568053415511</v>
      </c>
      <c r="P2453">
        <v>301.44329896907198</v>
      </c>
      <c r="Q2453">
        <v>0.11820954383297599</v>
      </c>
    </row>
    <row r="2454" spans="1:17" x14ac:dyDescent="0.3">
      <c r="A2454" t="s">
        <v>5105</v>
      </c>
      <c r="B2454" t="s">
        <v>5106</v>
      </c>
      <c r="C2454" t="s">
        <v>10309</v>
      </c>
      <c r="D2454" t="s">
        <v>72</v>
      </c>
      <c r="E2454">
        <v>199.8305412</v>
      </c>
      <c r="F2454">
        <v>143.25</v>
      </c>
      <c r="G2454">
        <v>-50.411768746884299</v>
      </c>
      <c r="H2454">
        <v>9.5554829943448496</v>
      </c>
      <c r="I2454">
        <v>-19.7348586281995</v>
      </c>
      <c r="J2454">
        <v>3.72133106634158</v>
      </c>
      <c r="K2454">
        <v>133.80396890103401</v>
      </c>
      <c r="L2454">
        <v>137.79454776382599</v>
      </c>
      <c r="M2454">
        <v>58.583696404939097</v>
      </c>
      <c r="N2454">
        <v>2.2297662802334499</v>
      </c>
      <c r="O2454">
        <v>38.917975567190197</v>
      </c>
      <c r="P2454">
        <v>28.5906642728904</v>
      </c>
      <c r="Q2454">
        <v>4.9529292484233003E-2</v>
      </c>
    </row>
    <row r="2455" spans="1:17" x14ac:dyDescent="0.3">
      <c r="A2455" t="s">
        <v>5107</v>
      </c>
      <c r="B2455" t="s">
        <v>5108</v>
      </c>
      <c r="C2455" t="s">
        <v>10309</v>
      </c>
      <c r="D2455" t="s">
        <v>931</v>
      </c>
      <c r="E2455">
        <v>199.62630048</v>
      </c>
      <c r="F2455">
        <v>144.15</v>
      </c>
      <c r="G2455">
        <v>162.33782298144601</v>
      </c>
      <c r="H2455">
        <v>-1.8841454886272899</v>
      </c>
      <c r="I2455">
        <v>14.351186218950099</v>
      </c>
      <c r="J2455">
        <v>20.2516322491241</v>
      </c>
      <c r="K2455">
        <v>150.314745217866</v>
      </c>
      <c r="L2455">
        <v>122.165541767682</v>
      </c>
      <c r="M2455">
        <v>48.971807493546002</v>
      </c>
      <c r="N2455">
        <v>1.86966292134831</v>
      </c>
      <c r="O2455">
        <v>31.668400971210499</v>
      </c>
      <c r="P2455">
        <v>225.174825174825</v>
      </c>
      <c r="Q2455">
        <v>0.14991901530864801</v>
      </c>
    </row>
    <row r="2456" spans="1:17" x14ac:dyDescent="0.3">
      <c r="A2456" t="s">
        <v>5109</v>
      </c>
      <c r="B2456" t="s">
        <v>5110</v>
      </c>
      <c r="C2456" t="s">
        <v>10309</v>
      </c>
      <c r="D2456" t="s">
        <v>1450</v>
      </c>
      <c r="E2456">
        <v>199.481594</v>
      </c>
      <c r="F2456">
        <v>132.97</v>
      </c>
      <c r="G2456">
        <v>-19.470094643232699</v>
      </c>
      <c r="H2456">
        <v>1.8371012190109901</v>
      </c>
      <c r="I2456">
        <v>-41.201079132033698</v>
      </c>
      <c r="J2456">
        <v>4.7618915000601998</v>
      </c>
      <c r="K2456">
        <v>135.489315435197</v>
      </c>
      <c r="L2456">
        <v>137.53489535492699</v>
      </c>
      <c r="M2456">
        <v>52.376476157645499</v>
      </c>
      <c r="N2456">
        <v>0.80562893455190998</v>
      </c>
      <c r="O2456">
        <v>48.003309017071501</v>
      </c>
      <c r="P2456">
        <v>32.242665340626502</v>
      </c>
      <c r="Q2456">
        <v>8.2643609176527993E-2</v>
      </c>
    </row>
    <row r="2457" spans="1:17" x14ac:dyDescent="0.3">
      <c r="A2457" t="s">
        <v>5111</v>
      </c>
      <c r="B2457" t="s">
        <v>5112</v>
      </c>
      <c r="C2457" t="s">
        <v>10309</v>
      </c>
      <c r="D2457" t="s">
        <v>628</v>
      </c>
      <c r="E2457">
        <v>199.32306840000001</v>
      </c>
      <c r="F2457">
        <v>22.32</v>
      </c>
      <c r="G2457">
        <v>43.742788432082001</v>
      </c>
      <c r="H2457">
        <v>-16.2121548380624</v>
      </c>
      <c r="I2457">
        <v>-38.483328184199301</v>
      </c>
      <c r="J2457">
        <v>0.77092543340113595</v>
      </c>
      <c r="K2457">
        <v>22.317810240540801</v>
      </c>
      <c r="L2457">
        <v>21.445335067705798</v>
      </c>
      <c r="M2457">
        <v>51.217528418343299</v>
      </c>
      <c r="N2457">
        <v>0.65076829539722603</v>
      </c>
      <c r="O2457">
        <v>37.948028673835097</v>
      </c>
      <c r="P2457">
        <v>81.316003249390704</v>
      </c>
      <c r="Q2457">
        <v>2.8728391940205E-2</v>
      </c>
    </row>
    <row r="2458" spans="1:17" x14ac:dyDescent="0.3">
      <c r="A2458" t="s">
        <v>5113</v>
      </c>
      <c r="B2458" t="s">
        <v>5114</v>
      </c>
      <c r="C2458" t="s">
        <v>10309</v>
      </c>
      <c r="D2458" t="s">
        <v>210</v>
      </c>
      <c r="E2458">
        <v>199.1355318</v>
      </c>
      <c r="F2458">
        <v>157.62</v>
      </c>
      <c r="G2458">
        <v>296.181357638924</v>
      </c>
      <c r="H2458">
        <v>53.544670877208297</v>
      </c>
      <c r="I2458">
        <v>81.055966294378706</v>
      </c>
      <c r="J2458">
        <v>6.4547585290362601</v>
      </c>
      <c r="K2458">
        <v>109.23095862524799</v>
      </c>
      <c r="L2458">
        <v>78.745436079902106</v>
      </c>
      <c r="M2458">
        <v>99.599848253980696</v>
      </c>
      <c r="N2458">
        <v>0.26067648672514498</v>
      </c>
      <c r="O2458">
        <v>0</v>
      </c>
      <c r="P2458">
        <v>334.81379310344801</v>
      </c>
      <c r="Q2458">
        <v>8.7572809386452996E-2</v>
      </c>
    </row>
    <row r="2459" spans="1:17" x14ac:dyDescent="0.3">
      <c r="A2459" t="s">
        <v>5115</v>
      </c>
      <c r="B2459" t="s">
        <v>5116</v>
      </c>
      <c r="C2459" t="s">
        <v>10309</v>
      </c>
      <c r="D2459" t="s">
        <v>683</v>
      </c>
      <c r="E2459">
        <v>197.8125</v>
      </c>
      <c r="F2459">
        <v>105.5</v>
      </c>
      <c r="G2459">
        <v>-37.9596959091812</v>
      </c>
      <c r="H2459">
        <v>-7.3357887793955499</v>
      </c>
      <c r="I2459">
        <v>6.8835480209584698</v>
      </c>
      <c r="J2459">
        <v>-2.3507170270643098</v>
      </c>
      <c r="K2459">
        <v>103.253835031778</v>
      </c>
      <c r="L2459">
        <v>96.504494984343495</v>
      </c>
      <c r="M2459">
        <v>46.8275894991001</v>
      </c>
      <c r="N2459">
        <v>1.1022635314131199</v>
      </c>
      <c r="O2459">
        <v>14.454976303317499</v>
      </c>
      <c r="P2459">
        <v>53.790087463556802</v>
      </c>
      <c r="Q2459">
        <v>-6.1801096209082002E-2</v>
      </c>
    </row>
    <row r="2460" spans="1:17" x14ac:dyDescent="0.3">
      <c r="A2460" t="s">
        <v>5117</v>
      </c>
      <c r="B2460" t="s">
        <v>5118</v>
      </c>
      <c r="C2460" t="s">
        <v>10309</v>
      </c>
      <c r="D2460" t="s">
        <v>364</v>
      </c>
      <c r="E2460">
        <v>197.711648</v>
      </c>
      <c r="F2460">
        <v>208.1</v>
      </c>
      <c r="G2460">
        <v>-57.030954358276801</v>
      </c>
      <c r="H2460">
        <v>1.9379561675691701</v>
      </c>
      <c r="I2460">
        <v>-22.775338536626801</v>
      </c>
      <c r="J2460">
        <v>-0.89963246817432097</v>
      </c>
      <c r="K2460">
        <v>209.26478400194199</v>
      </c>
      <c r="L2460">
        <v>223.51960545752999</v>
      </c>
      <c r="M2460">
        <v>48.255685220293103</v>
      </c>
      <c r="N2460">
        <v>0.79565385525115295</v>
      </c>
      <c r="O2460">
        <v>62.277751081210901</v>
      </c>
      <c r="P2460">
        <v>11.5817694369973</v>
      </c>
      <c r="Q2460">
        <v>0.15758522038481901</v>
      </c>
    </row>
    <row r="2461" spans="1:17" x14ac:dyDescent="0.3">
      <c r="A2461" t="s">
        <v>5119</v>
      </c>
      <c r="B2461" t="s">
        <v>5120</v>
      </c>
      <c r="C2461" t="s">
        <v>10309</v>
      </c>
      <c r="D2461" t="s">
        <v>1391</v>
      </c>
      <c r="E2461">
        <v>197.48918</v>
      </c>
      <c r="F2461">
        <v>386</v>
      </c>
      <c r="G2461">
        <v>4.0696684262991898</v>
      </c>
      <c r="H2461">
        <v>-11.520031879796999</v>
      </c>
      <c r="I2461">
        <v>-25.756644387082002</v>
      </c>
      <c r="J2461">
        <v>10.8622426145596</v>
      </c>
      <c r="K2461">
        <v>402.75212464053902</v>
      </c>
      <c r="L2461">
        <v>369.60838230145799</v>
      </c>
      <c r="M2461">
        <v>43.955575422815599</v>
      </c>
      <c r="N2461">
        <v>1.02426131269575</v>
      </c>
      <c r="O2461">
        <v>39.585492227979202</v>
      </c>
      <c r="P2461">
        <v>58.2615826158261</v>
      </c>
      <c r="Q2461">
        <v>4.4453891685040998E-2</v>
      </c>
    </row>
    <row r="2462" spans="1:17" x14ac:dyDescent="0.3">
      <c r="A2462" t="s">
        <v>5121</v>
      </c>
      <c r="B2462" t="s">
        <v>5122</v>
      </c>
      <c r="C2462" t="s">
        <v>10309</v>
      </c>
      <c r="D2462" t="s">
        <v>51</v>
      </c>
      <c r="E2462">
        <v>197.45846499999999</v>
      </c>
      <c r="F2462">
        <v>156.85</v>
      </c>
      <c r="G2462">
        <v>94.701827149374395</v>
      </c>
      <c r="H2462">
        <v>-8.0436933123597605</v>
      </c>
      <c r="I2462">
        <v>7.8755879297555902</v>
      </c>
      <c r="J2462">
        <v>-1.62679341914465</v>
      </c>
      <c r="K2462">
        <v>167.460745333701</v>
      </c>
      <c r="L2462">
        <v>140.58331005963501</v>
      </c>
      <c r="M2462">
        <v>35.736672049562401</v>
      </c>
      <c r="N2462">
        <v>0.62531570443212803</v>
      </c>
      <c r="O2462">
        <v>27.510360216767602</v>
      </c>
      <c r="P2462">
        <v>177.46329382628599</v>
      </c>
      <c r="Q2462">
        <v>0.118826008452815</v>
      </c>
    </row>
    <row r="2463" spans="1:17" x14ac:dyDescent="0.3">
      <c r="A2463" t="s">
        <v>5123</v>
      </c>
      <c r="B2463" t="s">
        <v>5124</v>
      </c>
      <c r="C2463" t="s">
        <v>10309</v>
      </c>
      <c r="D2463" t="s">
        <v>523</v>
      </c>
      <c r="E2463">
        <v>197.180234205</v>
      </c>
      <c r="F2463">
        <v>280.95</v>
      </c>
      <c r="G2463">
        <v>106.174637773322</v>
      </c>
      <c r="H2463">
        <v>-9.1458564135609297</v>
      </c>
      <c r="I2463">
        <v>49.013620517660598</v>
      </c>
      <c r="J2463">
        <v>-1.8372010495515001</v>
      </c>
      <c r="K2463">
        <v>241.379018208861</v>
      </c>
      <c r="L2463">
        <v>183.630822998062</v>
      </c>
      <c r="M2463">
        <v>59.959611809481203</v>
      </c>
      <c r="N2463">
        <v>1.07256811415044</v>
      </c>
      <c r="O2463">
        <v>19.131518063712399</v>
      </c>
      <c r="P2463">
        <v>164.05075187969899</v>
      </c>
      <c r="Q2463">
        <v>0.100297488382322</v>
      </c>
    </row>
    <row r="2464" spans="1:17" x14ac:dyDescent="0.3">
      <c r="A2464" t="s">
        <v>5125</v>
      </c>
      <c r="B2464" t="s">
        <v>5126</v>
      </c>
      <c r="C2464" t="s">
        <v>10309</v>
      </c>
      <c r="D2464" t="s">
        <v>628</v>
      </c>
      <c r="E2464">
        <v>197.09137920000001</v>
      </c>
      <c r="F2464">
        <v>189.92</v>
      </c>
      <c r="G2464">
        <v>2.4836913205689402</v>
      </c>
      <c r="H2464">
        <v>23.045489656569998</v>
      </c>
      <c r="I2464">
        <v>-5.2401329492965196</v>
      </c>
      <c r="J2464">
        <v>3.62474203029279</v>
      </c>
      <c r="K2464">
        <v>174.30960187763901</v>
      </c>
      <c r="L2464">
        <v>162.451337299215</v>
      </c>
      <c r="M2464">
        <v>52.688867815320698</v>
      </c>
      <c r="N2464">
        <v>0.95148396827302295</v>
      </c>
      <c r="O2464">
        <v>20.050547598988999</v>
      </c>
      <c r="P2464">
        <v>48.201326570425202</v>
      </c>
      <c r="Q2464">
        <v>8.2867039475227E-2</v>
      </c>
    </row>
    <row r="2465" spans="1:17" x14ac:dyDescent="0.3">
      <c r="A2465" t="s">
        <v>5127</v>
      </c>
      <c r="B2465" t="s">
        <v>5128</v>
      </c>
      <c r="C2465" t="s">
        <v>10309</v>
      </c>
      <c r="D2465" t="s">
        <v>297</v>
      </c>
      <c r="E2465">
        <v>196.943895145</v>
      </c>
      <c r="F2465">
        <v>149.94999999999999</v>
      </c>
      <c r="G2465">
        <v>-62.455659432054397</v>
      </c>
      <c r="H2465">
        <v>0.49232509960801701</v>
      </c>
      <c r="I2465">
        <v>-31.607035447553098</v>
      </c>
      <c r="J2465">
        <v>4.3715800978855803</v>
      </c>
      <c r="K2465">
        <v>148.98886942845201</v>
      </c>
      <c r="L2465">
        <v>165.24065350237601</v>
      </c>
      <c r="M2465">
        <v>60.6061051093643</v>
      </c>
      <c r="N2465">
        <v>0.91965520876411899</v>
      </c>
      <c r="O2465">
        <v>77.392464154718198</v>
      </c>
      <c r="P2465">
        <v>14.465648854961801</v>
      </c>
      <c r="Q2465">
        <v>-4.8345985217560002E-3</v>
      </c>
    </row>
    <row r="2466" spans="1:17" x14ac:dyDescent="0.3">
      <c r="A2466" t="s">
        <v>5129</v>
      </c>
      <c r="B2466" t="s">
        <v>5130</v>
      </c>
      <c r="C2466" t="s">
        <v>10309</v>
      </c>
      <c r="D2466" t="s">
        <v>127</v>
      </c>
      <c r="E2466">
        <v>196.8255135</v>
      </c>
      <c r="F2466">
        <v>572.95000000000005</v>
      </c>
      <c r="G2466">
        <v>135.80490886748299</v>
      </c>
      <c r="H2466">
        <v>31.7146997943399</v>
      </c>
      <c r="I2466">
        <v>102.58060332529</v>
      </c>
      <c r="J2466">
        <v>4.0547076404795996</v>
      </c>
      <c r="K2466">
        <v>478.52287233949301</v>
      </c>
      <c r="L2466">
        <v>358.59873129101902</v>
      </c>
      <c r="M2466">
        <v>59.818691184105298</v>
      </c>
      <c r="N2466">
        <v>0.33043081601621799</v>
      </c>
      <c r="O2466">
        <v>12.9243389475521</v>
      </c>
      <c r="P2466">
        <v>185.049751243781</v>
      </c>
      <c r="Q2466">
        <v>0.161376107628385</v>
      </c>
    </row>
    <row r="2467" spans="1:17" x14ac:dyDescent="0.3">
      <c r="A2467" t="s">
        <v>5131</v>
      </c>
      <c r="B2467" t="s">
        <v>5132</v>
      </c>
      <c r="C2467" t="s">
        <v>10309</v>
      </c>
      <c r="D2467" t="s">
        <v>51</v>
      </c>
      <c r="E2467">
        <v>196.63145652</v>
      </c>
      <c r="F2467">
        <v>83.12</v>
      </c>
      <c r="G2467">
        <v>-48.725959434245702</v>
      </c>
      <c r="H2467">
        <v>-5.5429690180390399</v>
      </c>
      <c r="I2467">
        <v>-19.768894243125398</v>
      </c>
      <c r="J2467">
        <v>-4.4065588210984004</v>
      </c>
      <c r="K2467">
        <v>85.395144325838302</v>
      </c>
      <c r="L2467">
        <v>89.838319716014496</v>
      </c>
      <c r="M2467">
        <v>50.511024944956901</v>
      </c>
      <c r="N2467">
        <v>0.94794882978845496</v>
      </c>
      <c r="O2467">
        <v>35.948026948989302</v>
      </c>
      <c r="P2467">
        <v>13.474402730375401</v>
      </c>
      <c r="Q2467">
        <v>-5.3791885625498997E-2</v>
      </c>
    </row>
    <row r="2468" spans="1:17" x14ac:dyDescent="0.3">
      <c r="A2468" t="s">
        <v>5133</v>
      </c>
      <c r="B2468" t="s">
        <v>5134</v>
      </c>
      <c r="C2468" t="s">
        <v>10309</v>
      </c>
      <c r="D2468" t="s">
        <v>253</v>
      </c>
      <c r="E2468">
        <v>195.68487300000001</v>
      </c>
      <c r="F2468">
        <v>168.44</v>
      </c>
      <c r="G2468">
        <v>-43.660074586138997</v>
      </c>
      <c r="H2468">
        <v>-6.3154634956631996</v>
      </c>
      <c r="I2468">
        <v>-13.9166632153009</v>
      </c>
      <c r="J2468">
        <v>-2.4729303813922399</v>
      </c>
      <c r="K2468">
        <v>184.47715982238799</v>
      </c>
      <c r="L2468">
        <v>189.61527550351801</v>
      </c>
      <c r="M2468">
        <v>39.212197251877903</v>
      </c>
      <c r="N2468">
        <v>1.8821836747310501</v>
      </c>
      <c r="O2468">
        <v>43.315127048207003</v>
      </c>
      <c r="P2468">
        <v>23.852941176470502</v>
      </c>
    </row>
    <row r="2469" spans="1:17" x14ac:dyDescent="0.3">
      <c r="A2469" t="s">
        <v>5135</v>
      </c>
      <c r="B2469" t="s">
        <v>5136</v>
      </c>
      <c r="C2469" t="s">
        <v>10309</v>
      </c>
      <c r="D2469" t="s">
        <v>127</v>
      </c>
      <c r="E2469">
        <v>195.39282</v>
      </c>
      <c r="F2469">
        <v>537</v>
      </c>
      <c r="G2469">
        <v>23.1510200801726</v>
      </c>
      <c r="H2469">
        <v>-0.79032711822650903</v>
      </c>
      <c r="I2469">
        <v>12.424614627565299</v>
      </c>
      <c r="J2469">
        <v>1.6594529020162201</v>
      </c>
      <c r="K2469">
        <v>530.15703545388101</v>
      </c>
      <c r="L2469">
        <v>465.372911636656</v>
      </c>
      <c r="M2469">
        <v>59.468800549446101</v>
      </c>
      <c r="N2469">
        <v>0.17794852521540599</v>
      </c>
      <c r="O2469">
        <v>35.437616387337002</v>
      </c>
      <c r="Q2469">
        <v>8.9364415406106998E-2</v>
      </c>
    </row>
    <row r="2470" spans="1:17" x14ac:dyDescent="0.3">
      <c r="A2470" t="s">
        <v>5137</v>
      </c>
      <c r="B2470" t="s">
        <v>5138</v>
      </c>
      <c r="C2470" t="s">
        <v>10309</v>
      </c>
      <c r="D2470" t="s">
        <v>127</v>
      </c>
      <c r="E2470">
        <v>195.07341510000001</v>
      </c>
      <c r="F2470">
        <v>271</v>
      </c>
      <c r="G2470">
        <v>317.37607711087202</v>
      </c>
      <c r="H2470">
        <v>22.901209917560799</v>
      </c>
      <c r="I2470">
        <v>167.07497921917499</v>
      </c>
      <c r="J2470">
        <v>4.8975758412726096</v>
      </c>
      <c r="K2470">
        <v>222.28832560253699</v>
      </c>
      <c r="L2470">
        <v>157.964939447077</v>
      </c>
      <c r="M2470">
        <v>79.2014985416032</v>
      </c>
      <c r="N2470">
        <v>0.68960288264130298</v>
      </c>
      <c r="O2470">
        <v>1.4760147601475999</v>
      </c>
      <c r="P2470">
        <v>482.79569892473103</v>
      </c>
      <c r="Q2470">
        <v>0.14983371858851199</v>
      </c>
    </row>
    <row r="2471" spans="1:17" x14ac:dyDescent="0.3">
      <c r="A2471" t="s">
        <v>5139</v>
      </c>
      <c r="B2471" t="s">
        <v>5140</v>
      </c>
      <c r="C2471" t="s">
        <v>10309</v>
      </c>
      <c r="D2471" t="s">
        <v>163</v>
      </c>
      <c r="E2471">
        <v>195.03471999999999</v>
      </c>
      <c r="F2471">
        <v>458</v>
      </c>
      <c r="G2471">
        <v>-37.9890684262379</v>
      </c>
      <c r="H2471">
        <v>-14.3250991428162</v>
      </c>
      <c r="I2471">
        <v>-21.227760263394899</v>
      </c>
      <c r="J2471">
        <v>-7.7410289425585104</v>
      </c>
      <c r="K2471">
        <v>491.08318809219298</v>
      </c>
      <c r="M2471">
        <v>31.2733140608693</v>
      </c>
      <c r="N2471">
        <v>0.40768980123818799</v>
      </c>
      <c r="O2471">
        <v>45.545851528384198</v>
      </c>
      <c r="P2471">
        <v>40.168324407039002</v>
      </c>
    </row>
    <row r="2472" spans="1:17" x14ac:dyDescent="0.3">
      <c r="A2472" t="s">
        <v>5141</v>
      </c>
      <c r="B2472" t="s">
        <v>5142</v>
      </c>
      <c r="C2472" t="s">
        <v>10309</v>
      </c>
      <c r="D2472" t="s">
        <v>72</v>
      </c>
      <c r="E2472">
        <v>194.911416</v>
      </c>
      <c r="F2472">
        <v>84.84</v>
      </c>
      <c r="G2472">
        <v>165.89414955248299</v>
      </c>
      <c r="H2472">
        <v>-0.70767490039198899</v>
      </c>
      <c r="I2472">
        <v>-2.8182489591468198</v>
      </c>
      <c r="J2472">
        <v>-1.7822660559605701</v>
      </c>
      <c r="K2472">
        <v>80.876014283263103</v>
      </c>
      <c r="L2472">
        <v>73.310947605424303</v>
      </c>
      <c r="M2472">
        <v>100</v>
      </c>
      <c r="N2472">
        <v>8.4285714285714199</v>
      </c>
      <c r="O2472">
        <v>0</v>
      </c>
      <c r="P2472">
        <v>195.71279191355799</v>
      </c>
    </row>
    <row r="2473" spans="1:17" x14ac:dyDescent="0.3">
      <c r="A2473" t="s">
        <v>5143</v>
      </c>
      <c r="B2473" t="s">
        <v>5144</v>
      </c>
      <c r="C2473" t="s">
        <v>10309</v>
      </c>
      <c r="D2473" t="s">
        <v>3383</v>
      </c>
      <c r="E2473">
        <v>194.14080000000001</v>
      </c>
      <c r="F2473">
        <v>189</v>
      </c>
      <c r="G2473">
        <v>-2.5030478848204201</v>
      </c>
      <c r="H2473">
        <v>-0.48495775117149598</v>
      </c>
      <c r="I2473">
        <v>-16.751601714155601</v>
      </c>
      <c r="J2473">
        <v>-1.39185891708718</v>
      </c>
      <c r="K2473">
        <v>179.550995570325</v>
      </c>
      <c r="L2473">
        <v>179.13682510186601</v>
      </c>
      <c r="M2473">
        <v>65.651338686367595</v>
      </c>
      <c r="N2473">
        <v>0.42857142857142799</v>
      </c>
      <c r="O2473">
        <v>42.275132275132201</v>
      </c>
      <c r="P2473">
        <v>31.25</v>
      </c>
    </row>
    <row r="2474" spans="1:17" x14ac:dyDescent="0.3">
      <c r="A2474" t="s">
        <v>5145</v>
      </c>
      <c r="B2474" t="s">
        <v>5146</v>
      </c>
      <c r="C2474" t="s">
        <v>10309</v>
      </c>
      <c r="D2474" t="s">
        <v>297</v>
      </c>
      <c r="E2474">
        <v>194.12417669999999</v>
      </c>
      <c r="F2474">
        <v>218.58</v>
      </c>
      <c r="G2474">
        <v>-13.8610826793774</v>
      </c>
      <c r="H2474">
        <v>9.6526854599683691</v>
      </c>
      <c r="I2474">
        <v>-2.3558907948388002</v>
      </c>
      <c r="J2474">
        <v>0.805360384876871</v>
      </c>
      <c r="K2474">
        <v>203.55514252447699</v>
      </c>
      <c r="L2474">
        <v>199.85943304126801</v>
      </c>
      <c r="M2474">
        <v>61.195116425951099</v>
      </c>
      <c r="N2474">
        <v>1.0035435964522701</v>
      </c>
      <c r="O2474">
        <v>20.527953152163899</v>
      </c>
      <c r="P2474">
        <v>34.386719950814602</v>
      </c>
      <c r="Q2474">
        <v>-4.4024433496365999E-2</v>
      </c>
    </row>
    <row r="2475" spans="1:17" x14ac:dyDescent="0.3">
      <c r="A2475" t="s">
        <v>5147</v>
      </c>
      <c r="B2475" t="s">
        <v>5148</v>
      </c>
      <c r="C2475" t="s">
        <v>10309</v>
      </c>
      <c r="D2475" t="s">
        <v>1566</v>
      </c>
      <c r="E2475">
        <v>193.91399999999999</v>
      </c>
      <c r="F2475">
        <v>189</v>
      </c>
      <c r="G2475">
        <v>-39.818642361075</v>
      </c>
      <c r="H2475">
        <v>-4.4765191214975104</v>
      </c>
      <c r="I2475">
        <v>-9.2111803520782303</v>
      </c>
      <c r="J2475">
        <v>1.73124745755293</v>
      </c>
      <c r="K2475">
        <v>184.769910694039</v>
      </c>
      <c r="M2475">
        <v>51.143966350708901</v>
      </c>
      <c r="N2475">
        <v>0.326654064272211</v>
      </c>
      <c r="O2475">
        <v>14.814814814814801</v>
      </c>
      <c r="P2475">
        <v>62.931034482758598</v>
      </c>
    </row>
    <row r="2476" spans="1:17" x14ac:dyDescent="0.3">
      <c r="A2476" t="s">
        <v>5149</v>
      </c>
      <c r="B2476" t="s">
        <v>5150</v>
      </c>
      <c r="C2476" t="s">
        <v>10309</v>
      </c>
      <c r="D2476" t="s">
        <v>297</v>
      </c>
      <c r="E2476">
        <v>193.86647188399999</v>
      </c>
      <c r="F2476">
        <v>142.65</v>
      </c>
      <c r="G2476">
        <v>-49.147448893001403</v>
      </c>
      <c r="H2476">
        <v>-7.7314080626755102</v>
      </c>
      <c r="I2476">
        <v>-34.310439359700403</v>
      </c>
      <c r="J2476">
        <v>-2.50144413815236</v>
      </c>
      <c r="K2476">
        <v>147.02296019118401</v>
      </c>
      <c r="L2476">
        <v>159.49719853663399</v>
      </c>
      <c r="M2476">
        <v>45.159862005666497</v>
      </c>
      <c r="N2476">
        <v>0.75065282494247598</v>
      </c>
      <c r="O2476">
        <v>49.119675358223503</v>
      </c>
      <c r="P2476">
        <v>12.3228346456693</v>
      </c>
      <c r="Q2476">
        <v>-7.3622148590540004E-2</v>
      </c>
    </row>
    <row r="2477" spans="1:17" x14ac:dyDescent="0.3">
      <c r="A2477" t="s">
        <v>5151</v>
      </c>
      <c r="B2477" t="s">
        <v>5152</v>
      </c>
      <c r="C2477" t="s">
        <v>10309</v>
      </c>
      <c r="E2477">
        <v>193.314898</v>
      </c>
      <c r="F2477">
        <v>83.32</v>
      </c>
      <c r="G2477">
        <v>1539.92083659684</v>
      </c>
      <c r="H2477">
        <v>44.777632312430796</v>
      </c>
      <c r="I2477">
        <v>1266.41286447726</v>
      </c>
      <c r="J2477">
        <v>6.4307422895156403</v>
      </c>
      <c r="K2477">
        <v>56.306845962839198</v>
      </c>
      <c r="M2477">
        <v>99.999990374572207</v>
      </c>
      <c r="N2477">
        <v>9.3439464437846204E-2</v>
      </c>
      <c r="O2477">
        <v>0</v>
      </c>
      <c r="P2477">
        <v>1569.73947895791</v>
      </c>
    </row>
    <row r="2478" spans="1:17" x14ac:dyDescent="0.3">
      <c r="A2478" t="s">
        <v>5153</v>
      </c>
      <c r="B2478" t="s">
        <v>5154</v>
      </c>
      <c r="C2478" t="s">
        <v>10309</v>
      </c>
      <c r="D2478" t="s">
        <v>21</v>
      </c>
      <c r="E2478">
        <v>193.27774084000001</v>
      </c>
      <c r="F2478">
        <v>100.4</v>
      </c>
      <c r="G2478">
        <v>50.919431446305602</v>
      </c>
      <c r="H2478">
        <v>-15.9035423132202</v>
      </c>
      <c r="I2478">
        <v>-19.225558497297399</v>
      </c>
      <c r="J2478">
        <v>4.7733375788295502</v>
      </c>
      <c r="K2478">
        <v>107.89097846292</v>
      </c>
      <c r="L2478">
        <v>94.256708096381701</v>
      </c>
      <c r="M2478">
        <v>40.688586040971998</v>
      </c>
      <c r="N2478">
        <v>0.26795374507660702</v>
      </c>
      <c r="O2478">
        <v>47.011952191234997</v>
      </c>
      <c r="P2478">
        <v>85.753931544865793</v>
      </c>
      <c r="Q2478">
        <v>6.3218686003369995E-2</v>
      </c>
    </row>
    <row r="2479" spans="1:17" x14ac:dyDescent="0.3">
      <c r="A2479" t="s">
        <v>5155</v>
      </c>
      <c r="B2479" t="s">
        <v>5156</v>
      </c>
      <c r="C2479" t="s">
        <v>10309</v>
      </c>
      <c r="D2479" t="s">
        <v>3182</v>
      </c>
      <c r="E2479">
        <v>193.23830000000001</v>
      </c>
      <c r="F2479">
        <v>102.8</v>
      </c>
      <c r="G2479">
        <v>48.190015647582896</v>
      </c>
      <c r="H2479">
        <v>7.8407121963822002</v>
      </c>
      <c r="I2479">
        <v>1.4575371396313499</v>
      </c>
      <c r="J2479">
        <v>11.415760407372</v>
      </c>
      <c r="K2479">
        <v>87.591644914713797</v>
      </c>
      <c r="M2479">
        <v>79.327504879695198</v>
      </c>
      <c r="N2479">
        <v>0.92470373746581502</v>
      </c>
      <c r="O2479">
        <v>39.834630350194502</v>
      </c>
      <c r="P2479">
        <v>86.909090909090907</v>
      </c>
    </row>
    <row r="2480" spans="1:17" x14ac:dyDescent="0.3">
      <c r="A2480" t="s">
        <v>5157</v>
      </c>
      <c r="B2480" t="s">
        <v>5158</v>
      </c>
      <c r="C2480" t="s">
        <v>10309</v>
      </c>
      <c r="D2480" t="s">
        <v>113</v>
      </c>
      <c r="E2480">
        <v>192.67869968799999</v>
      </c>
      <c r="F2480">
        <v>90.28</v>
      </c>
      <c r="G2480">
        <v>-1.12299018716202</v>
      </c>
      <c r="H2480">
        <v>-4.5706646136771703</v>
      </c>
      <c r="I2480">
        <v>-24.4606708027463</v>
      </c>
      <c r="J2480">
        <v>0.368896734737089</v>
      </c>
      <c r="K2480">
        <v>87.982311767614803</v>
      </c>
      <c r="L2480">
        <v>90.154368505592402</v>
      </c>
      <c r="M2480">
        <v>65.429070524187594</v>
      </c>
      <c r="N2480">
        <v>0.41649771950645897</v>
      </c>
      <c r="O2480">
        <v>77.004873726185195</v>
      </c>
      <c r="P2480">
        <v>31.030478955007201</v>
      </c>
      <c r="Q2480">
        <v>6.2239206208911997E-2</v>
      </c>
    </row>
    <row r="2481" spans="1:17" x14ac:dyDescent="0.3">
      <c r="A2481" t="s">
        <v>5159</v>
      </c>
      <c r="B2481" t="s">
        <v>5160</v>
      </c>
      <c r="C2481" t="s">
        <v>10309</v>
      </c>
      <c r="D2481" t="s">
        <v>297</v>
      </c>
      <c r="E2481">
        <v>192.566844</v>
      </c>
      <c r="F2481">
        <v>80.400000000000006</v>
      </c>
      <c r="G2481">
        <v>-59.292326571601301</v>
      </c>
      <c r="H2481">
        <v>-8.9436237039534703</v>
      </c>
      <c r="I2481">
        <v>-16.189864318714001</v>
      </c>
      <c r="J2481">
        <v>-1.23348556815569</v>
      </c>
      <c r="K2481">
        <v>84.946554712540305</v>
      </c>
      <c r="L2481">
        <v>87.597913741655702</v>
      </c>
      <c r="M2481">
        <v>40.267862473791602</v>
      </c>
      <c r="N2481">
        <v>0.34584543869843098</v>
      </c>
      <c r="O2481">
        <v>46.703980099502402</v>
      </c>
      <c r="P2481">
        <v>19.910514541386998</v>
      </c>
    </row>
    <row r="2482" spans="1:17" x14ac:dyDescent="0.3">
      <c r="A2482" t="s">
        <v>5161</v>
      </c>
      <c r="B2482" t="s">
        <v>5162</v>
      </c>
      <c r="C2482" t="s">
        <v>10309</v>
      </c>
      <c r="D2482" t="s">
        <v>193</v>
      </c>
      <c r="E2482">
        <v>192.358239</v>
      </c>
      <c r="F2482">
        <v>106.1</v>
      </c>
      <c r="G2482">
        <v>-47.506772694666999</v>
      </c>
      <c r="H2482">
        <v>-4.3440385367556198</v>
      </c>
      <c r="I2482">
        <v>-21.5523751641656</v>
      </c>
      <c r="J2482">
        <v>-0.346859357395985</v>
      </c>
      <c r="K2482">
        <v>107.07001985741501</v>
      </c>
      <c r="L2482">
        <v>109.23840334968099</v>
      </c>
      <c r="M2482">
        <v>54.496665388238704</v>
      </c>
      <c r="N2482">
        <v>0.72814070351758697</v>
      </c>
      <c r="O2482">
        <v>57.210179076343003</v>
      </c>
      <c r="P2482">
        <v>18.283166109252999</v>
      </c>
      <c r="Q2482">
        <v>5.2252758493595002E-2</v>
      </c>
    </row>
    <row r="2483" spans="1:17" x14ac:dyDescent="0.3">
      <c r="A2483" t="s">
        <v>5163</v>
      </c>
      <c r="B2483" t="s">
        <v>5164</v>
      </c>
      <c r="C2483" t="s">
        <v>10309</v>
      </c>
      <c r="D2483" t="s">
        <v>1203</v>
      </c>
      <c r="E2483">
        <v>191.78262920999899</v>
      </c>
      <c r="F2483">
        <v>9.69</v>
      </c>
      <c r="G2483">
        <v>51.3028529660277</v>
      </c>
      <c r="H2483">
        <v>-1.49596318868028</v>
      </c>
      <c r="I2483">
        <v>-24.564183513300499</v>
      </c>
      <c r="J2483">
        <v>-0.63416043024301605</v>
      </c>
      <c r="K2483">
        <v>8.8776069382572107</v>
      </c>
      <c r="L2483">
        <v>8.5998478551345308</v>
      </c>
      <c r="M2483">
        <v>78.339103642983602</v>
      </c>
      <c r="N2483">
        <v>1.10957218875374</v>
      </c>
      <c r="O2483">
        <v>58.926728586171301</v>
      </c>
      <c r="P2483">
        <v>88.155339805825193</v>
      </c>
      <c r="Q2483">
        <v>0.108130713007054</v>
      </c>
    </row>
    <row r="2484" spans="1:17" x14ac:dyDescent="0.3">
      <c r="A2484" t="s">
        <v>5165</v>
      </c>
      <c r="B2484" t="s">
        <v>5166</v>
      </c>
      <c r="C2484" t="s">
        <v>10309</v>
      </c>
      <c r="D2484" t="s">
        <v>51</v>
      </c>
      <c r="E2484">
        <v>191.50185200000001</v>
      </c>
      <c r="F2484">
        <v>48.04</v>
      </c>
      <c r="G2484">
        <v>-29.2638458773196</v>
      </c>
      <c r="H2484">
        <v>18.501905937931301</v>
      </c>
      <c r="I2484">
        <v>-29.363954407291299</v>
      </c>
      <c r="J2484">
        <v>10.035303029638101</v>
      </c>
      <c r="K2484">
        <v>46.655472902551701</v>
      </c>
      <c r="L2484">
        <v>50.585433690019599</v>
      </c>
      <c r="M2484">
        <v>57.4297303685494</v>
      </c>
      <c r="N2484">
        <v>1.8593105322694901</v>
      </c>
      <c r="O2484">
        <v>53.830141548709399</v>
      </c>
      <c r="P2484">
        <v>21.774397972116599</v>
      </c>
      <c r="Q2484">
        <v>0.16118079344876299</v>
      </c>
    </row>
    <row r="2485" spans="1:17" x14ac:dyDescent="0.3">
      <c r="A2485" t="s">
        <v>5167</v>
      </c>
      <c r="B2485" t="s">
        <v>5168</v>
      </c>
      <c r="C2485" t="s">
        <v>10309</v>
      </c>
      <c r="D2485" t="s">
        <v>54</v>
      </c>
      <c r="E2485">
        <v>191.32345827</v>
      </c>
      <c r="F2485">
        <v>1.51</v>
      </c>
      <c r="G2485">
        <v>-38.9735046879889</v>
      </c>
      <c r="H2485">
        <v>0.64367645095936299</v>
      </c>
      <c r="I2485">
        <v>-48.250467245442302</v>
      </c>
      <c r="J2485">
        <v>1.6660098061083899</v>
      </c>
      <c r="K2485">
        <v>1.5020244189669001</v>
      </c>
      <c r="L2485">
        <v>1.65669034016664</v>
      </c>
      <c r="M2485">
        <v>57.580034897662699</v>
      </c>
      <c r="N2485">
        <v>0.85370595281767103</v>
      </c>
      <c r="O2485">
        <v>96.688741721854299</v>
      </c>
      <c r="P2485">
        <v>16.1538461538461</v>
      </c>
      <c r="Q2485">
        <v>3.9539621686876997E-2</v>
      </c>
    </row>
    <row r="2486" spans="1:17" x14ac:dyDescent="0.3">
      <c r="A2486" t="s">
        <v>5169</v>
      </c>
      <c r="B2486" t="s">
        <v>5170</v>
      </c>
      <c r="C2486" t="s">
        <v>10309</v>
      </c>
      <c r="D2486" t="s">
        <v>51</v>
      </c>
      <c r="E2486">
        <v>190.95750000000001</v>
      </c>
      <c r="F2486">
        <v>186.3</v>
      </c>
      <c r="G2486">
        <v>-21.2205659984985</v>
      </c>
      <c r="H2486">
        <v>2.9939515718458001</v>
      </c>
      <c r="I2486">
        <v>-12.3274071909327</v>
      </c>
      <c r="J2486">
        <v>5.5617107219784598</v>
      </c>
      <c r="K2486">
        <v>179.345631443927</v>
      </c>
      <c r="L2486">
        <v>180.71467599856399</v>
      </c>
      <c r="M2486">
        <v>74.690232140134896</v>
      </c>
      <c r="N2486">
        <v>0.855434173623978</v>
      </c>
      <c r="O2486">
        <v>23.456790123456699</v>
      </c>
      <c r="P2486">
        <v>25.370121130551802</v>
      </c>
      <c r="Q2486">
        <v>-1.8113529400470001E-2</v>
      </c>
    </row>
    <row r="2487" spans="1:17" x14ac:dyDescent="0.3">
      <c r="A2487" t="s">
        <v>5171</v>
      </c>
      <c r="B2487" t="s">
        <v>5172</v>
      </c>
      <c r="C2487" t="s">
        <v>10309</v>
      </c>
      <c r="D2487" t="s">
        <v>113</v>
      </c>
      <c r="E2487">
        <v>190.905272529</v>
      </c>
      <c r="F2487">
        <v>102.21</v>
      </c>
      <c r="G2487">
        <v>5.2904124968231301</v>
      </c>
      <c r="H2487">
        <v>-3.2209663455345701</v>
      </c>
      <c r="I2487">
        <v>6.6265065511824197</v>
      </c>
      <c r="J2487">
        <v>-6.8646189971370504</v>
      </c>
      <c r="K2487">
        <v>96.850444776270393</v>
      </c>
      <c r="L2487">
        <v>84.972813006957296</v>
      </c>
      <c r="M2487">
        <v>45.0824927574414</v>
      </c>
      <c r="N2487">
        <v>0.40293563239337399</v>
      </c>
      <c r="O2487">
        <v>11.3393992760004</v>
      </c>
      <c r="P2487">
        <v>53.2383808095951</v>
      </c>
      <c r="Q2487">
        <v>6.8613735661127995E-2</v>
      </c>
    </row>
    <row r="2488" spans="1:17" x14ac:dyDescent="0.3">
      <c r="A2488" t="s">
        <v>5173</v>
      </c>
      <c r="B2488" t="s">
        <v>5174</v>
      </c>
      <c r="C2488" t="s">
        <v>10309</v>
      </c>
      <c r="D2488" t="s">
        <v>265</v>
      </c>
      <c r="E2488">
        <v>190.833125</v>
      </c>
      <c r="F2488">
        <v>823</v>
      </c>
      <c r="G2488">
        <v>183.88442605897399</v>
      </c>
      <c r="H2488">
        <v>117.498196335591</v>
      </c>
      <c r="I2488">
        <v>152.72661542230699</v>
      </c>
      <c r="J2488">
        <v>17.199597093256202</v>
      </c>
      <c r="K2488">
        <v>533.55853368646899</v>
      </c>
      <c r="L2488">
        <v>355.03616399599503</v>
      </c>
      <c r="M2488">
        <v>79.926476684026994</v>
      </c>
      <c r="N2488">
        <v>1.3303482587064599</v>
      </c>
      <c r="O2488">
        <v>10.4738760631834</v>
      </c>
      <c r="P2488">
        <v>448.666666666666</v>
      </c>
    </row>
    <row r="2489" spans="1:17" x14ac:dyDescent="0.3">
      <c r="A2489" t="s">
        <v>5175</v>
      </c>
      <c r="B2489" t="s">
        <v>5176</v>
      </c>
      <c r="C2489" t="s">
        <v>10309</v>
      </c>
      <c r="D2489" t="s">
        <v>412</v>
      </c>
      <c r="E2489">
        <v>190.78584000000001</v>
      </c>
      <c r="F2489">
        <v>3.36</v>
      </c>
      <c r="G2489">
        <v>-95.947674619139505</v>
      </c>
      <c r="H2489">
        <v>-7.3558743463753604</v>
      </c>
      <c r="I2489">
        <v>-56.681495272057496</v>
      </c>
      <c r="J2489">
        <v>0.64934488628866305</v>
      </c>
      <c r="K2489">
        <v>3.5109032627612198</v>
      </c>
      <c r="L2489">
        <v>4.8633676653289202</v>
      </c>
      <c r="M2489">
        <v>48.7600905586132</v>
      </c>
      <c r="N2489">
        <v>0.81785402885060798</v>
      </c>
      <c r="O2489">
        <v>197.02380952380901</v>
      </c>
      <c r="P2489">
        <v>6.6666666666666599</v>
      </c>
      <c r="Q2489">
        <v>4.2075880614827997E-2</v>
      </c>
    </row>
    <row r="2490" spans="1:17" x14ac:dyDescent="0.3">
      <c r="A2490" t="s">
        <v>5177</v>
      </c>
      <c r="B2490" t="s">
        <v>5178</v>
      </c>
      <c r="C2490" t="s">
        <v>10309</v>
      </c>
      <c r="D2490" t="s">
        <v>1695</v>
      </c>
      <c r="E2490">
        <v>190.32870746</v>
      </c>
      <c r="F2490">
        <v>18.010000000000002</v>
      </c>
      <c r="G2490">
        <v>-37.459668002100599</v>
      </c>
      <c r="H2490">
        <v>0.97653562592380105</v>
      </c>
      <c r="I2490">
        <v>-44.850555179106898</v>
      </c>
      <c r="J2490">
        <v>-11.4385672016234</v>
      </c>
      <c r="K2490">
        <v>19.6454408729481</v>
      </c>
      <c r="L2490">
        <v>19.5203393981337</v>
      </c>
      <c r="M2490">
        <v>29.366321727952599</v>
      </c>
      <c r="N2490">
        <v>2.2894803904974399</v>
      </c>
      <c r="O2490">
        <v>66.685174902831704</v>
      </c>
      <c r="P2490">
        <v>5.9411764705882497</v>
      </c>
    </row>
    <row r="2491" spans="1:17" x14ac:dyDescent="0.3">
      <c r="A2491" t="s">
        <v>5179</v>
      </c>
      <c r="B2491" t="s">
        <v>5180</v>
      </c>
      <c r="C2491" t="s">
        <v>10309</v>
      </c>
      <c r="D2491" t="s">
        <v>21</v>
      </c>
      <c r="E2491">
        <v>190.26407327999999</v>
      </c>
      <c r="F2491">
        <v>0.96</v>
      </c>
      <c r="G2491">
        <v>196.71196988382201</v>
      </c>
      <c r="H2491">
        <v>-1.7280830636572899</v>
      </c>
      <c r="I2491">
        <v>-46.390667531565398</v>
      </c>
      <c r="J2491">
        <v>5.9955117218171896</v>
      </c>
      <c r="K2491">
        <v>0.93773484633423398</v>
      </c>
      <c r="L2491">
        <v>0.88337502509388299</v>
      </c>
      <c r="M2491">
        <v>70.275149100901999</v>
      </c>
      <c r="N2491">
        <v>0.70592499597528602</v>
      </c>
      <c r="O2491">
        <v>78.125</v>
      </c>
      <c r="P2491">
        <v>272.09302325581302</v>
      </c>
    </row>
    <row r="2492" spans="1:17" x14ac:dyDescent="0.3">
      <c r="A2492" t="s">
        <v>5181</v>
      </c>
      <c r="B2492" t="s">
        <v>5182</v>
      </c>
      <c r="C2492" t="s">
        <v>10309</v>
      </c>
      <c r="D2492" t="s">
        <v>253</v>
      </c>
      <c r="E2492">
        <v>189.894794375</v>
      </c>
      <c r="F2492">
        <v>35.75</v>
      </c>
      <c r="G2492">
        <v>124.26806694951399</v>
      </c>
      <c r="H2492">
        <v>16.408574296782</v>
      </c>
      <c r="I2492">
        <v>57.1807610398631</v>
      </c>
      <c r="J2492">
        <v>20.190978091196602</v>
      </c>
      <c r="K2492">
        <v>30.520568839370501</v>
      </c>
      <c r="L2492">
        <v>23.4645802118429</v>
      </c>
      <c r="M2492">
        <v>72.409888391373201</v>
      </c>
      <c r="N2492">
        <v>1.23846641813977</v>
      </c>
      <c r="O2492">
        <v>2.0139860139860102</v>
      </c>
      <c r="P2492">
        <v>226.48401826483999</v>
      </c>
      <c r="Q2492">
        <v>0.117527913118512</v>
      </c>
    </row>
    <row r="2493" spans="1:17" x14ac:dyDescent="0.3">
      <c r="A2493" t="s">
        <v>5183</v>
      </c>
      <c r="B2493" t="s">
        <v>5184</v>
      </c>
      <c r="C2493" t="s">
        <v>10309</v>
      </c>
      <c r="D2493" t="s">
        <v>514</v>
      </c>
      <c r="E2493">
        <v>189.5543164</v>
      </c>
      <c r="F2493">
        <v>88.3</v>
      </c>
      <c r="G2493">
        <v>-71.840966720891203</v>
      </c>
      <c r="H2493">
        <v>-16.5410082337253</v>
      </c>
      <c r="I2493">
        <v>-55.079658558048202</v>
      </c>
      <c r="J2493">
        <v>-1.3402771056843199</v>
      </c>
      <c r="M2493">
        <v>40.928662418578902</v>
      </c>
      <c r="O2493">
        <v>84.314835787089393</v>
      </c>
      <c r="P2493">
        <v>6.3855421686746796</v>
      </c>
    </row>
    <row r="2494" spans="1:17" x14ac:dyDescent="0.3">
      <c r="A2494" t="s">
        <v>5185</v>
      </c>
      <c r="B2494" t="s">
        <v>5186</v>
      </c>
      <c r="C2494" t="s">
        <v>10309</v>
      </c>
      <c r="D2494" t="s">
        <v>304</v>
      </c>
      <c r="E2494">
        <v>189.47628</v>
      </c>
      <c r="F2494">
        <v>158.85</v>
      </c>
      <c r="G2494">
        <v>61.751545772065299</v>
      </c>
      <c r="H2494">
        <v>2.3445075741731598</v>
      </c>
      <c r="I2494">
        <v>2.0096705102068699</v>
      </c>
      <c r="J2494">
        <v>-9.8328232126385195E-2</v>
      </c>
      <c r="K2494">
        <v>144.74011347854</v>
      </c>
      <c r="L2494">
        <v>126.75660897274101</v>
      </c>
      <c r="M2494">
        <v>74.925354410756597</v>
      </c>
      <c r="N2494">
        <v>0.87857468129233796</v>
      </c>
      <c r="O2494">
        <v>3.7456720176267</v>
      </c>
      <c r="P2494">
        <v>104.65086317959199</v>
      </c>
      <c r="Q2494">
        <v>0.131868124404597</v>
      </c>
    </row>
    <row r="2495" spans="1:17" x14ac:dyDescent="0.3">
      <c r="A2495" t="s">
        <v>5187</v>
      </c>
      <c r="B2495" t="s">
        <v>5188</v>
      </c>
      <c r="C2495" t="s">
        <v>10309</v>
      </c>
      <c r="D2495" t="s">
        <v>253</v>
      </c>
      <c r="E2495">
        <v>189.16909025000001</v>
      </c>
      <c r="F2495">
        <v>143.5</v>
      </c>
      <c r="G2495">
        <v>136.16838266209399</v>
      </c>
      <c r="H2495">
        <v>48.609638043354501</v>
      </c>
      <c r="I2495">
        <v>59.5223410873962</v>
      </c>
      <c r="J2495">
        <v>21.370887097192501</v>
      </c>
      <c r="K2495">
        <v>92.048479792242304</v>
      </c>
      <c r="L2495">
        <v>71.305214786156199</v>
      </c>
      <c r="M2495">
        <v>84.866142653849195</v>
      </c>
      <c r="N2495">
        <v>1.4521739130434701</v>
      </c>
      <c r="O2495">
        <v>0</v>
      </c>
      <c r="P2495">
        <v>208.602150537634</v>
      </c>
    </row>
    <row r="2496" spans="1:17" x14ac:dyDescent="0.3">
      <c r="A2496" t="s">
        <v>5189</v>
      </c>
      <c r="B2496" t="s">
        <v>5190</v>
      </c>
      <c r="C2496" t="s">
        <v>10309</v>
      </c>
      <c r="D2496" t="s">
        <v>628</v>
      </c>
      <c r="E2496">
        <v>188.86035032500001</v>
      </c>
      <c r="F2496">
        <v>177.83</v>
      </c>
      <c r="G2496">
        <v>40.677609896600998</v>
      </c>
      <c r="H2496">
        <v>-8.2001067873748301</v>
      </c>
      <c r="I2496">
        <v>-21.146025535838</v>
      </c>
      <c r="J2496">
        <v>1.2233519215674999</v>
      </c>
      <c r="K2496">
        <v>192.98354666823499</v>
      </c>
      <c r="L2496">
        <v>190.94974889249599</v>
      </c>
      <c r="M2496">
        <v>43.0466612991072</v>
      </c>
      <c r="N2496">
        <v>1.53093013927014</v>
      </c>
      <c r="O2496">
        <v>63.414496991508699</v>
      </c>
      <c r="P2496">
        <v>73.6589146098421</v>
      </c>
      <c r="Q2496">
        <v>0.105029437178093</v>
      </c>
    </row>
    <row r="2497" spans="1:17" x14ac:dyDescent="0.3">
      <c r="A2497" t="s">
        <v>5191</v>
      </c>
      <c r="B2497" t="s">
        <v>5192</v>
      </c>
      <c r="C2497" t="s">
        <v>10309</v>
      </c>
      <c r="D2497" t="s">
        <v>628</v>
      </c>
      <c r="E2497">
        <v>188.612455012</v>
      </c>
      <c r="F2497">
        <v>29.32</v>
      </c>
      <c r="G2497">
        <v>-3.7111154793546199</v>
      </c>
      <c r="H2497">
        <v>-22.6491642620941</v>
      </c>
      <c r="I2497">
        <v>12.510117621896301</v>
      </c>
      <c r="J2497">
        <v>3.0391625154679902</v>
      </c>
      <c r="K2497">
        <v>28.822364821245898</v>
      </c>
      <c r="L2497">
        <v>25.829112569511</v>
      </c>
      <c r="M2497">
        <v>44.4068484841169</v>
      </c>
      <c r="N2497">
        <v>0.23054415636550901</v>
      </c>
      <c r="O2497">
        <v>32.673942701227801</v>
      </c>
      <c r="P2497">
        <v>45.148514851485103</v>
      </c>
      <c r="Q2497">
        <v>6.2594334074588004E-2</v>
      </c>
    </row>
    <row r="2498" spans="1:17" x14ac:dyDescent="0.3">
      <c r="A2498" t="s">
        <v>5193</v>
      </c>
      <c r="B2498" t="s">
        <v>5194</v>
      </c>
      <c r="C2498" t="s">
        <v>10309</v>
      </c>
      <c r="D2498" t="s">
        <v>253</v>
      </c>
      <c r="E2498">
        <v>188.244</v>
      </c>
      <c r="F2498">
        <v>89.64</v>
      </c>
      <c r="G2498">
        <v>-66.558233045619801</v>
      </c>
      <c r="H2498">
        <v>2.7894895608556398</v>
      </c>
      <c r="I2498">
        <v>-52.734319393386798</v>
      </c>
      <c r="J2498">
        <v>5.1905022918230204</v>
      </c>
      <c r="K2498">
        <v>91.640278811336202</v>
      </c>
      <c r="L2498">
        <v>113.117131691358</v>
      </c>
      <c r="M2498">
        <v>73.518080275361996</v>
      </c>
      <c r="N2498">
        <v>0.35952347423199998</v>
      </c>
      <c r="O2498">
        <v>90.707273538598798</v>
      </c>
      <c r="P2498">
        <v>15.0558336542164</v>
      </c>
      <c r="Q2498">
        <v>0.15154349710381901</v>
      </c>
    </row>
    <row r="2499" spans="1:17" x14ac:dyDescent="0.3">
      <c r="A2499" t="s">
        <v>5195</v>
      </c>
      <c r="B2499" t="s">
        <v>5196</v>
      </c>
      <c r="C2499" t="s">
        <v>10309</v>
      </c>
      <c r="D2499" t="s">
        <v>139</v>
      </c>
      <c r="E2499">
        <v>188.24371769999999</v>
      </c>
      <c r="F2499">
        <v>104.1</v>
      </c>
      <c r="G2499">
        <v>21.050922856316198</v>
      </c>
      <c r="H2499">
        <v>-10.6817681646406</v>
      </c>
      <c r="I2499">
        <v>-7.5006519836711396</v>
      </c>
      <c r="J2499">
        <v>-4.8055218699140596</v>
      </c>
      <c r="K2499">
        <v>103.993191012461</v>
      </c>
      <c r="L2499">
        <v>96.270498574852098</v>
      </c>
      <c r="M2499">
        <v>47.756754881967403</v>
      </c>
      <c r="N2499">
        <v>0.60012262191271804</v>
      </c>
      <c r="O2499">
        <v>20.028818443803999</v>
      </c>
      <c r="P2499">
        <v>59.858722358722297</v>
      </c>
      <c r="Q2499">
        <v>4.2604183117236002E-2</v>
      </c>
    </row>
    <row r="2500" spans="1:17" x14ac:dyDescent="0.3">
      <c r="A2500" t="s">
        <v>5197</v>
      </c>
      <c r="B2500" t="s">
        <v>5198</v>
      </c>
      <c r="C2500" t="s">
        <v>10309</v>
      </c>
      <c r="E2500">
        <v>188.16041999999999</v>
      </c>
      <c r="F2500">
        <v>61.37</v>
      </c>
      <c r="G2500">
        <v>45.2740823179548</v>
      </c>
      <c r="H2500">
        <v>-19.730777210623</v>
      </c>
      <c r="I2500">
        <v>-20.437352308705901</v>
      </c>
      <c r="J2500">
        <v>-7.3403876879852099</v>
      </c>
      <c r="K2500">
        <v>69.883787247610599</v>
      </c>
      <c r="L2500">
        <v>65.968511458456405</v>
      </c>
      <c r="M2500">
        <v>40.261702177760199</v>
      </c>
      <c r="N2500">
        <v>0.34835479983373002</v>
      </c>
      <c r="O2500">
        <v>59.361251425778001</v>
      </c>
      <c r="P2500">
        <v>87.446548564447099</v>
      </c>
      <c r="Q2500">
        <v>0.20171709007552299</v>
      </c>
    </row>
    <row r="2501" spans="1:17" x14ac:dyDescent="0.3">
      <c r="A2501" t="s">
        <v>5199</v>
      </c>
      <c r="B2501" t="s">
        <v>5200</v>
      </c>
      <c r="C2501" t="s">
        <v>10309</v>
      </c>
      <c r="D2501" t="s">
        <v>402</v>
      </c>
      <c r="E2501">
        <v>188.04944</v>
      </c>
      <c r="F2501">
        <v>12.49</v>
      </c>
      <c r="G2501">
        <v>17.9920085264989</v>
      </c>
      <c r="H2501">
        <v>2.19789410687192</v>
      </c>
      <c r="I2501">
        <v>-16.980411121309</v>
      </c>
      <c r="J2501">
        <v>13.706864378822001</v>
      </c>
      <c r="K2501">
        <v>11.7005690106852</v>
      </c>
      <c r="L2501">
        <v>11.2799075684381</v>
      </c>
      <c r="M2501">
        <v>61.797747756512003</v>
      </c>
      <c r="N2501">
        <v>0.59414087122220005</v>
      </c>
      <c r="O2501">
        <v>46.1168935148118</v>
      </c>
      <c r="P2501">
        <v>77.163120567375799</v>
      </c>
      <c r="Q2501">
        <v>4.6919755147330003E-3</v>
      </c>
    </row>
    <row r="2502" spans="1:17" x14ac:dyDescent="0.3">
      <c r="A2502" t="s">
        <v>5201</v>
      </c>
      <c r="B2502" t="s">
        <v>5202</v>
      </c>
      <c r="C2502" t="s">
        <v>10309</v>
      </c>
      <c r="D2502" t="s">
        <v>1185</v>
      </c>
      <c r="E2502">
        <v>187.44154</v>
      </c>
      <c r="F2502">
        <v>110</v>
      </c>
      <c r="G2502">
        <v>100.547849785521</v>
      </c>
      <c r="H2502">
        <v>-2.9349476276647102</v>
      </c>
      <c r="I2502">
        <v>10.5381714197454</v>
      </c>
      <c r="J2502">
        <v>-1.26824736437179</v>
      </c>
      <c r="K2502">
        <v>109.052471968506</v>
      </c>
      <c r="L2502">
        <v>91.962697734428602</v>
      </c>
      <c r="M2502">
        <v>52.756933642353196</v>
      </c>
      <c r="N2502">
        <v>0.59003051881993895</v>
      </c>
      <c r="O2502">
        <v>18.181818181818102</v>
      </c>
      <c r="P2502">
        <v>185.71428571428501</v>
      </c>
    </row>
    <row r="2503" spans="1:17" x14ac:dyDescent="0.3">
      <c r="A2503" t="s">
        <v>5203</v>
      </c>
      <c r="B2503" t="s">
        <v>5204</v>
      </c>
      <c r="C2503" t="s">
        <v>10309</v>
      </c>
      <c r="D2503" t="s">
        <v>297</v>
      </c>
      <c r="E2503">
        <v>186.66</v>
      </c>
      <c r="F2503">
        <v>15555</v>
      </c>
      <c r="G2503">
        <v>-4.4342470959380504</v>
      </c>
      <c r="H2503">
        <v>4.9190142887972002</v>
      </c>
      <c r="I2503">
        <v>-0.67383589608627903</v>
      </c>
      <c r="J2503">
        <v>3.1636925906559599</v>
      </c>
      <c r="K2503">
        <v>14648.4028158199</v>
      </c>
      <c r="L2503">
        <v>13709.6028087335</v>
      </c>
      <c r="M2503">
        <v>70.177654459049904</v>
      </c>
      <c r="N2503">
        <v>1.12257889746715</v>
      </c>
      <c r="O2503">
        <v>15.525554484088699</v>
      </c>
      <c r="P2503">
        <v>53.837785447964102</v>
      </c>
      <c r="Q2503">
        <v>1.0909186796959999E-2</v>
      </c>
    </row>
    <row r="2504" spans="1:17" x14ac:dyDescent="0.3">
      <c r="A2504" t="s">
        <v>5205</v>
      </c>
      <c r="B2504" t="s">
        <v>5206</v>
      </c>
      <c r="C2504" t="s">
        <v>10309</v>
      </c>
      <c r="D2504" t="s">
        <v>1369</v>
      </c>
      <c r="E2504">
        <v>186.61097475</v>
      </c>
      <c r="F2504">
        <v>142.5</v>
      </c>
      <c r="G2504">
        <v>75.442993949997401</v>
      </c>
      <c r="H2504">
        <v>-4.9076749003919904</v>
      </c>
      <c r="I2504">
        <v>20.1202358952258</v>
      </c>
      <c r="J2504">
        <v>3.8406666893536201</v>
      </c>
      <c r="K2504">
        <v>140.594867249933</v>
      </c>
      <c r="L2504">
        <v>122.79764981522401</v>
      </c>
      <c r="M2504">
        <v>50.836519669972397</v>
      </c>
      <c r="N2504">
        <v>0.50746365482299305</v>
      </c>
      <c r="O2504">
        <v>33.3333333333333</v>
      </c>
      <c r="P2504">
        <v>109.558823529411</v>
      </c>
      <c r="Q2504">
        <v>8.6368707544694001E-2</v>
      </c>
    </row>
    <row r="2505" spans="1:17" x14ac:dyDescent="0.3">
      <c r="A2505" t="s">
        <v>5207</v>
      </c>
      <c r="B2505" t="s">
        <v>5208</v>
      </c>
      <c r="C2505" t="s">
        <v>10309</v>
      </c>
      <c r="D2505" t="s">
        <v>297</v>
      </c>
      <c r="E2505">
        <v>186.51139499999999</v>
      </c>
      <c r="F2505">
        <v>20.58</v>
      </c>
      <c r="G2505">
        <v>-37.032348402553801</v>
      </c>
      <c r="H2505">
        <v>-3.7005490096556399</v>
      </c>
      <c r="I2505">
        <v>-26.731830842527302</v>
      </c>
      <c r="J2505">
        <v>1.1930239087393799</v>
      </c>
      <c r="K2505">
        <v>20.7188799059732</v>
      </c>
      <c r="L2505">
        <v>21.098703425193701</v>
      </c>
      <c r="M2505">
        <v>59.141271165606497</v>
      </c>
      <c r="N2505">
        <v>0.51057204256581401</v>
      </c>
      <c r="O2505">
        <v>40.427599611273003</v>
      </c>
      <c r="P2505">
        <v>16.5345413363533</v>
      </c>
      <c r="Q2505">
        <v>4.9150177089232999E-2</v>
      </c>
    </row>
    <row r="2506" spans="1:17" x14ac:dyDescent="0.3">
      <c r="A2506" t="s">
        <v>5209</v>
      </c>
      <c r="B2506" t="s">
        <v>5210</v>
      </c>
      <c r="C2506" t="s">
        <v>10309</v>
      </c>
      <c r="D2506" t="s">
        <v>473</v>
      </c>
      <c r="E2506">
        <v>186.09462974799999</v>
      </c>
      <c r="F2506">
        <v>21.02</v>
      </c>
      <c r="G2506">
        <v>-0.86158714635114098</v>
      </c>
      <c r="H2506">
        <v>-7.1347362111742196</v>
      </c>
      <c r="I2506">
        <v>-32.981143722041601</v>
      </c>
      <c r="J2506">
        <v>-3.8185653034152001</v>
      </c>
      <c r="K2506">
        <v>23.198076270538099</v>
      </c>
      <c r="L2506">
        <v>22.690521749773399</v>
      </c>
      <c r="M2506">
        <v>25.401440649917699</v>
      </c>
      <c r="N2506">
        <v>0.77385243663283398</v>
      </c>
      <c r="O2506">
        <v>54.614652711703101</v>
      </c>
      <c r="P2506">
        <v>98.301886792452805</v>
      </c>
    </row>
    <row r="2507" spans="1:17" x14ac:dyDescent="0.3">
      <c r="A2507" t="s">
        <v>5211</v>
      </c>
      <c r="B2507" t="s">
        <v>5212</v>
      </c>
      <c r="C2507" t="s">
        <v>10309</v>
      </c>
      <c r="D2507" t="s">
        <v>193</v>
      </c>
      <c r="E2507">
        <v>186.07027952499999</v>
      </c>
      <c r="F2507">
        <v>13.91</v>
      </c>
      <c r="G2507">
        <v>68.895643353210602</v>
      </c>
      <c r="H2507">
        <v>1.21540202268493</v>
      </c>
      <c r="I2507">
        <v>58.671060863496301</v>
      </c>
      <c r="J2507">
        <v>6.55788112310728</v>
      </c>
      <c r="K2507">
        <v>12.7950913347539</v>
      </c>
      <c r="L2507">
        <v>10.618862928254201</v>
      </c>
      <c r="M2507">
        <v>65.170399044634294</v>
      </c>
      <c r="N2507">
        <v>1.11981178891535</v>
      </c>
      <c r="O2507">
        <v>13.7311286843997</v>
      </c>
      <c r="P2507">
        <v>126.178861788617</v>
      </c>
      <c r="Q2507">
        <v>-1.8641019223389E-2</v>
      </c>
    </row>
    <row r="2508" spans="1:17" x14ac:dyDescent="0.3">
      <c r="A2508" t="s">
        <v>5213</v>
      </c>
      <c r="B2508" t="s">
        <v>5214</v>
      </c>
      <c r="C2508" t="s">
        <v>10309</v>
      </c>
      <c r="D2508" t="s">
        <v>265</v>
      </c>
      <c r="E2508">
        <v>185.8041216</v>
      </c>
      <c r="F2508">
        <v>37.76</v>
      </c>
      <c r="G2508">
        <v>23.677292598274502</v>
      </c>
      <c r="H2508">
        <v>-7.2202277216696302</v>
      </c>
      <c r="I2508">
        <v>10.7459444902925</v>
      </c>
      <c r="J2508">
        <v>0.16948238535142701</v>
      </c>
      <c r="K2508">
        <v>38.314451751508102</v>
      </c>
      <c r="L2508">
        <v>35.446217143438503</v>
      </c>
      <c r="M2508">
        <v>51.281994893855</v>
      </c>
      <c r="N2508">
        <v>1.47732925236485</v>
      </c>
      <c r="O2508">
        <v>24.205508474576199</v>
      </c>
      <c r="P2508">
        <v>77.694117647058803</v>
      </c>
      <c r="Q2508">
        <v>9.6234021636122005E-2</v>
      </c>
    </row>
    <row r="2509" spans="1:17" x14ac:dyDescent="0.3">
      <c r="A2509" t="s">
        <v>5215</v>
      </c>
      <c r="B2509" t="s">
        <v>5216</v>
      </c>
      <c r="C2509" t="s">
        <v>10309</v>
      </c>
      <c r="D2509" t="s">
        <v>60</v>
      </c>
      <c r="E2509">
        <v>185.62734847999999</v>
      </c>
      <c r="F2509">
        <v>18.760000000000002</v>
      </c>
      <c r="G2509">
        <v>-2.1995947420274198</v>
      </c>
      <c r="H2509">
        <v>-38.005920514426997</v>
      </c>
      <c r="I2509">
        <v>-4.3037110098262703</v>
      </c>
      <c r="J2509">
        <v>-14.5689912877809</v>
      </c>
      <c r="K2509">
        <v>24.195324915898201</v>
      </c>
      <c r="L2509">
        <v>21.028910198940601</v>
      </c>
      <c r="M2509">
        <v>23.558368310365399</v>
      </c>
      <c r="N2509">
        <v>4.74716951893065</v>
      </c>
      <c r="O2509">
        <v>129.264392324093</v>
      </c>
      <c r="P2509">
        <v>35.451263537906101</v>
      </c>
      <c r="Q2509">
        <v>-1.3267919466161999E-2</v>
      </c>
    </row>
    <row r="2510" spans="1:17" x14ac:dyDescent="0.3">
      <c r="A2510" t="s">
        <v>5217</v>
      </c>
      <c r="B2510" t="s">
        <v>5218</v>
      </c>
      <c r="C2510" t="s">
        <v>10309</v>
      </c>
      <c r="D2510" t="s">
        <v>358</v>
      </c>
      <c r="E2510">
        <v>185.45130671499999</v>
      </c>
      <c r="F2510">
        <v>198.05</v>
      </c>
      <c r="G2510">
        <v>26.249127536482</v>
      </c>
      <c r="H2510">
        <v>-4.3067087168171003</v>
      </c>
      <c r="I2510">
        <v>26.808485010807399</v>
      </c>
      <c r="J2510">
        <v>-4.4408026413264201</v>
      </c>
      <c r="K2510">
        <v>197.60899841328001</v>
      </c>
      <c r="L2510">
        <v>163.96327884744301</v>
      </c>
      <c r="M2510">
        <v>27.413623557614301</v>
      </c>
      <c r="N2510">
        <v>0.19314927616486</v>
      </c>
      <c r="O2510">
        <v>18.5155263822267</v>
      </c>
      <c r="P2510">
        <v>69.345874305258604</v>
      </c>
      <c r="Q2510">
        <v>8.1618013995471E-2</v>
      </c>
    </row>
    <row r="2511" spans="1:17" x14ac:dyDescent="0.3">
      <c r="A2511" t="s">
        <v>5219</v>
      </c>
      <c r="B2511" t="s">
        <v>5220</v>
      </c>
      <c r="C2511" t="s">
        <v>10309</v>
      </c>
      <c r="D2511" t="s">
        <v>386</v>
      </c>
      <c r="E2511">
        <v>185.22</v>
      </c>
      <c r="F2511">
        <v>110.25</v>
      </c>
      <c r="G2511">
        <v>69.548446246519802</v>
      </c>
      <c r="H2511">
        <v>-0.19858399130107801</v>
      </c>
      <c r="I2511">
        <v>12.2979813219498</v>
      </c>
      <c r="J2511">
        <v>-5.6431356211779597</v>
      </c>
      <c r="K2511">
        <v>103.933158936756</v>
      </c>
      <c r="L2511">
        <v>88.1301471247085</v>
      </c>
      <c r="M2511">
        <v>45.687863288575699</v>
      </c>
      <c r="N2511">
        <v>0.35422990437440999</v>
      </c>
      <c r="O2511">
        <v>7.9365079365079296</v>
      </c>
      <c r="P2511">
        <v>100.454545454545</v>
      </c>
      <c r="Q2511">
        <v>0.12526609041246101</v>
      </c>
    </row>
    <row r="2512" spans="1:17" x14ac:dyDescent="0.3">
      <c r="A2512" t="s">
        <v>5221</v>
      </c>
      <c r="B2512" t="s">
        <v>5222</v>
      </c>
      <c r="C2512" t="s">
        <v>10309</v>
      </c>
      <c r="D2512" t="s">
        <v>995</v>
      </c>
      <c r="E2512">
        <v>185.14874915499999</v>
      </c>
      <c r="F2512">
        <v>106.55</v>
      </c>
      <c r="G2512">
        <v>11.419427628320401</v>
      </c>
      <c r="H2512">
        <v>-7.7561330501717203</v>
      </c>
      <c r="I2512">
        <v>-3.8872522310189601</v>
      </c>
      <c r="J2512">
        <v>1.2450776940394099</v>
      </c>
      <c r="K2512">
        <v>105.737116542057</v>
      </c>
      <c r="L2512">
        <v>95.206376886436402</v>
      </c>
      <c r="M2512">
        <v>55.751619950761601</v>
      </c>
      <c r="N2512">
        <v>0.444283744858812</v>
      </c>
      <c r="O2512">
        <v>17.315814171750301</v>
      </c>
      <c r="P2512">
        <v>49.859353023910003</v>
      </c>
      <c r="Q2512">
        <v>7.3443203606837995E-2</v>
      </c>
    </row>
    <row r="2513" spans="1:17" x14ac:dyDescent="0.3">
      <c r="A2513" t="s">
        <v>5223</v>
      </c>
      <c r="B2513" t="s">
        <v>5224</v>
      </c>
      <c r="C2513" t="s">
        <v>10309</v>
      </c>
      <c r="D2513" t="s">
        <v>21</v>
      </c>
      <c r="E2513">
        <v>184.11465637399999</v>
      </c>
      <c r="F2513">
        <v>125.18</v>
      </c>
      <c r="G2513">
        <v>14.3149212543538</v>
      </c>
      <c r="H2513">
        <v>1.8401511865645299</v>
      </c>
      <c r="I2513">
        <v>-15.298646185736899</v>
      </c>
      <c r="J2513">
        <v>10.532019658325099</v>
      </c>
      <c r="K2513">
        <v>115.46100025056801</v>
      </c>
      <c r="L2513">
        <v>117.619149198375</v>
      </c>
      <c r="M2513">
        <v>75.636487396970296</v>
      </c>
      <c r="N2513">
        <v>2.1582723721435899</v>
      </c>
      <c r="O2513">
        <v>24.460776481866102</v>
      </c>
      <c r="P2513">
        <v>70.777626193724402</v>
      </c>
      <c r="Q2513">
        <v>-0.104345439779154</v>
      </c>
    </row>
    <row r="2514" spans="1:17" x14ac:dyDescent="0.3">
      <c r="A2514" t="s">
        <v>5225</v>
      </c>
      <c r="B2514" t="s">
        <v>5226</v>
      </c>
      <c r="C2514" t="s">
        <v>10309</v>
      </c>
      <c r="D2514" t="s">
        <v>726</v>
      </c>
      <c r="E2514">
        <v>183.93163152</v>
      </c>
      <c r="F2514">
        <v>167.65</v>
      </c>
      <c r="G2514">
        <v>14.025201482768701</v>
      </c>
      <c r="H2514">
        <v>5.0539145035815096</v>
      </c>
      <c r="I2514">
        <v>17.9704110147417</v>
      </c>
      <c r="J2514">
        <v>8.0526720458275793</v>
      </c>
      <c r="K2514">
        <v>153.24206160238899</v>
      </c>
      <c r="L2514">
        <v>124.38076840291301</v>
      </c>
      <c r="M2514">
        <v>80.567956694293301</v>
      </c>
      <c r="N2514">
        <v>0.98961424332344206</v>
      </c>
      <c r="O2514">
        <v>12.108559498956099</v>
      </c>
      <c r="P2514">
        <v>114.935897435897</v>
      </c>
    </row>
    <row r="2515" spans="1:17" x14ac:dyDescent="0.3">
      <c r="A2515" t="s">
        <v>5227</v>
      </c>
      <c r="B2515" t="s">
        <v>5228</v>
      </c>
      <c r="C2515" t="s">
        <v>10309</v>
      </c>
      <c r="D2515" t="s">
        <v>258</v>
      </c>
      <c r="E2515">
        <v>183.89679951599999</v>
      </c>
      <c r="F2515">
        <v>79.08</v>
      </c>
      <c r="G2515">
        <v>243.728830477847</v>
      </c>
      <c r="H2515">
        <v>12.826686950940401</v>
      </c>
      <c r="I2515">
        <v>24.425280544466101</v>
      </c>
      <c r="J2515">
        <v>14.026031511993599</v>
      </c>
      <c r="K2515">
        <v>73.696098011479805</v>
      </c>
      <c r="L2515">
        <v>61.501266155782602</v>
      </c>
      <c r="M2515">
        <v>58.281465726309101</v>
      </c>
      <c r="N2515">
        <v>1.09270113640814</v>
      </c>
      <c r="O2515">
        <v>16.957511380880099</v>
      </c>
      <c r="P2515">
        <v>285.75609756097498</v>
      </c>
      <c r="Q2515">
        <v>0.14613205368283599</v>
      </c>
    </row>
    <row r="2516" spans="1:17" x14ac:dyDescent="0.3">
      <c r="A2516" t="s">
        <v>5229</v>
      </c>
      <c r="B2516" t="s">
        <v>5230</v>
      </c>
      <c r="C2516" t="s">
        <v>10309</v>
      </c>
      <c r="D2516" t="s">
        <v>628</v>
      </c>
      <c r="E2516">
        <v>183.75769889</v>
      </c>
      <c r="F2516">
        <v>118.46</v>
      </c>
      <c r="G2516">
        <v>109.688029697153</v>
      </c>
      <c r="H2516">
        <v>7.9485750996080098</v>
      </c>
      <c r="I2516">
        <v>-4.3784351156632697</v>
      </c>
      <c r="J2516">
        <v>6.8739839440394199</v>
      </c>
      <c r="K2516">
        <v>100.032667944385</v>
      </c>
      <c r="L2516">
        <v>94.877488627403096</v>
      </c>
      <c r="M2516">
        <v>70.455611439888301</v>
      </c>
      <c r="N2516">
        <v>3.6639896714271498</v>
      </c>
      <c r="O2516">
        <v>21.602228600371401</v>
      </c>
      <c r="P2516">
        <v>152.04255319148899</v>
      </c>
      <c r="Q2516">
        <v>0.16215336654363299</v>
      </c>
    </row>
    <row r="2517" spans="1:17" x14ac:dyDescent="0.3">
      <c r="A2517" t="s">
        <v>5231</v>
      </c>
      <c r="B2517" t="s">
        <v>5232</v>
      </c>
      <c r="C2517" t="s">
        <v>10309</v>
      </c>
      <c r="D2517" t="s">
        <v>1354</v>
      </c>
      <c r="E2517">
        <v>183.70820789999999</v>
      </c>
      <c r="F2517">
        <v>123.7</v>
      </c>
      <c r="G2517">
        <v>-22.112939270086802</v>
      </c>
      <c r="H2517">
        <v>-0.21250483788691599</v>
      </c>
      <c r="I2517">
        <v>-9.02032831093182</v>
      </c>
      <c r="J2517">
        <v>-1.90328259488756</v>
      </c>
      <c r="K2517">
        <v>122.683319187707</v>
      </c>
      <c r="L2517">
        <v>119.89136222547999</v>
      </c>
      <c r="M2517">
        <v>62.4894939835931</v>
      </c>
      <c r="N2517">
        <v>0.75460707792381698</v>
      </c>
      <c r="O2517">
        <v>2.99110751818916</v>
      </c>
      <c r="P2517">
        <v>10.9914759982054</v>
      </c>
    </row>
    <row r="2518" spans="1:17" x14ac:dyDescent="0.3">
      <c r="A2518" t="s">
        <v>5233</v>
      </c>
      <c r="B2518" t="s">
        <v>5234</v>
      </c>
      <c r="C2518" t="s">
        <v>10309</v>
      </c>
      <c r="D2518" t="s">
        <v>5235</v>
      </c>
      <c r="E2518">
        <v>183.57300784500001</v>
      </c>
      <c r="F2518">
        <v>78.45</v>
      </c>
      <c r="G2518">
        <v>-55.104356646789299</v>
      </c>
      <c r="H2518">
        <v>-7.6844190864384903</v>
      </c>
      <c r="I2518">
        <v>-45.1646470498114</v>
      </c>
      <c r="J2518">
        <v>-1.41326236592367</v>
      </c>
      <c r="K2518">
        <v>74.828100071504807</v>
      </c>
      <c r="M2518">
        <v>80.150896654096996</v>
      </c>
      <c r="N2518">
        <v>1.12929663608562</v>
      </c>
      <c r="O2518">
        <v>93.753983428935598</v>
      </c>
      <c r="P2518">
        <v>18.415094339622598</v>
      </c>
    </row>
    <row r="2519" spans="1:17" x14ac:dyDescent="0.3">
      <c r="A2519" t="s">
        <v>5236</v>
      </c>
      <c r="B2519" t="s">
        <v>5237</v>
      </c>
      <c r="C2519" t="s">
        <v>10309</v>
      </c>
      <c r="D2519" t="s">
        <v>51</v>
      </c>
      <c r="E2519">
        <v>183.07093572599999</v>
      </c>
      <c r="F2519">
        <v>84.91</v>
      </c>
      <c r="G2519">
        <v>-11.5595894362839</v>
      </c>
      <c r="H2519">
        <v>-11.427925422312599</v>
      </c>
      <c r="I2519">
        <v>4.4651571512488797</v>
      </c>
      <c r="J2519">
        <v>4.4661811490083601</v>
      </c>
      <c r="K2519">
        <v>82.8455981467622</v>
      </c>
      <c r="L2519">
        <v>77.2862927215496</v>
      </c>
      <c r="M2519">
        <v>51.324121093964699</v>
      </c>
      <c r="N2519">
        <v>8.1421732171268593E-2</v>
      </c>
      <c r="O2519">
        <v>43.1515722529737</v>
      </c>
      <c r="P2519">
        <v>40.695940347970101</v>
      </c>
      <c r="Q2519">
        <v>-5.0999502758956997E-2</v>
      </c>
    </row>
    <row r="2520" spans="1:17" x14ac:dyDescent="0.3">
      <c r="A2520" t="s">
        <v>5238</v>
      </c>
      <c r="B2520" t="s">
        <v>5239</v>
      </c>
      <c r="C2520" t="s">
        <v>10309</v>
      </c>
      <c r="D2520" t="s">
        <v>412</v>
      </c>
      <c r="E2520">
        <v>183.01745366500001</v>
      </c>
      <c r="F2520">
        <v>182.95</v>
      </c>
      <c r="G2520">
        <v>28.1010814196759</v>
      </c>
      <c r="H2520">
        <v>4.2686284171435398</v>
      </c>
      <c r="I2520">
        <v>30.264248253785102</v>
      </c>
      <c r="J2520">
        <v>4.3890940399051903</v>
      </c>
      <c r="K2520">
        <v>168.26441416938499</v>
      </c>
      <c r="L2520">
        <v>147.26144022813</v>
      </c>
      <c r="M2520">
        <v>70.004498569784602</v>
      </c>
      <c r="N2520">
        <v>1.15199369116269</v>
      </c>
      <c r="O2520">
        <v>10.412681060399001</v>
      </c>
      <c r="P2520">
        <v>68.850946008306394</v>
      </c>
      <c r="Q2520">
        <v>7.1670136677537993E-2</v>
      </c>
    </row>
    <row r="2521" spans="1:17" x14ac:dyDescent="0.3">
      <c r="A2521" t="s">
        <v>5240</v>
      </c>
      <c r="B2521" t="s">
        <v>5241</v>
      </c>
      <c r="C2521" t="s">
        <v>10309</v>
      </c>
      <c r="D2521" t="s">
        <v>965</v>
      </c>
      <c r="E2521">
        <v>183.01499999999999</v>
      </c>
      <c r="F2521">
        <v>147</v>
      </c>
      <c r="G2521">
        <v>28.093055995354199</v>
      </c>
      <c r="H2521">
        <v>7.4741432814262003</v>
      </c>
      <c r="I2521">
        <v>30.6376804645245</v>
      </c>
      <c r="J2521">
        <v>1.6959948136046401</v>
      </c>
      <c r="K2521">
        <v>136.09944603280101</v>
      </c>
      <c r="L2521">
        <v>120.899216423637</v>
      </c>
      <c r="M2521">
        <v>61.471034575282303</v>
      </c>
      <c r="N2521">
        <v>0.92205929418738297</v>
      </c>
      <c r="O2521">
        <v>11.5646258503401</v>
      </c>
      <c r="P2521">
        <v>63.3333333333333</v>
      </c>
      <c r="Q2521">
        <v>1.8209696641637001E-2</v>
      </c>
    </row>
    <row r="2522" spans="1:17" x14ac:dyDescent="0.3">
      <c r="A2522" t="s">
        <v>5242</v>
      </c>
      <c r="B2522" t="s">
        <v>5243</v>
      </c>
      <c r="C2522" t="s">
        <v>10309</v>
      </c>
      <c r="D2522" t="s">
        <v>294</v>
      </c>
      <c r="E2522">
        <v>182.78475</v>
      </c>
      <c r="F2522">
        <v>361.95</v>
      </c>
      <c r="G2522">
        <v>-60.941382608458497</v>
      </c>
      <c r="H2522">
        <v>-7.5114321991987802</v>
      </c>
      <c r="I2522">
        <v>-24.420135716537398</v>
      </c>
      <c r="J2522">
        <v>-1.20692359020714</v>
      </c>
      <c r="K2522">
        <v>366.874975330886</v>
      </c>
      <c r="L2522">
        <v>389.731344188798</v>
      </c>
      <c r="M2522">
        <v>41.428124767143402</v>
      </c>
      <c r="N2522">
        <v>0.55877271851928301</v>
      </c>
      <c r="O2522">
        <v>64.373532255836395</v>
      </c>
      <c r="P2522">
        <v>24.8103448275861</v>
      </c>
      <c r="Q2522">
        <v>8.0380000475244004E-2</v>
      </c>
    </row>
    <row r="2523" spans="1:17" x14ac:dyDescent="0.3">
      <c r="A2523" t="s">
        <v>5244</v>
      </c>
      <c r="B2523" t="s">
        <v>5245</v>
      </c>
      <c r="C2523" t="s">
        <v>10309</v>
      </c>
      <c r="D2523" t="s">
        <v>473</v>
      </c>
      <c r="E2523">
        <v>182.19768586800001</v>
      </c>
      <c r="F2523">
        <v>7.59</v>
      </c>
      <c r="G2523">
        <v>-19.1992522443913</v>
      </c>
      <c r="H2523">
        <v>-5.9076749003919797</v>
      </c>
      <c r="I2523">
        <v>-36.159751534487903</v>
      </c>
      <c r="J2523">
        <v>2.7765574734511902</v>
      </c>
      <c r="K2523">
        <v>7.2282657922190401</v>
      </c>
      <c r="L2523">
        <v>7.0412813487408998</v>
      </c>
      <c r="M2523">
        <v>71.206190640320202</v>
      </c>
      <c r="N2523">
        <v>1.69920453215968</v>
      </c>
      <c r="O2523">
        <v>49.2199621938218</v>
      </c>
      <c r="P2523">
        <v>53.0896829177291</v>
      </c>
      <c r="Q2523">
        <v>9.3418403111418996E-2</v>
      </c>
    </row>
    <row r="2524" spans="1:17" x14ac:dyDescent="0.3">
      <c r="A2524" t="s">
        <v>5246</v>
      </c>
      <c r="B2524" t="s">
        <v>5247</v>
      </c>
      <c r="C2524" t="s">
        <v>10309</v>
      </c>
      <c r="D2524" t="s">
        <v>885</v>
      </c>
      <c r="E2524">
        <v>182.13831640000001</v>
      </c>
      <c r="F2524">
        <v>214.6</v>
      </c>
      <c r="G2524">
        <v>30.330611370268201</v>
      </c>
      <c r="H2524">
        <v>31.741215921704502</v>
      </c>
      <c r="I2524">
        <v>5.9995312664003704</v>
      </c>
      <c r="J2524">
        <v>-2.6473420989353098</v>
      </c>
      <c r="K2524">
        <v>179.64646843218301</v>
      </c>
      <c r="L2524">
        <v>161.59569599355299</v>
      </c>
      <c r="M2524">
        <v>66.053685761777501</v>
      </c>
      <c r="N2524">
        <v>2.3705527084107598</v>
      </c>
      <c r="O2524">
        <v>16.2162162162162</v>
      </c>
      <c r="P2524">
        <v>114.17165668662599</v>
      </c>
      <c r="Q2524">
        <v>0.116701207457508</v>
      </c>
    </row>
    <row r="2525" spans="1:17" x14ac:dyDescent="0.3">
      <c r="A2525" t="s">
        <v>5248</v>
      </c>
      <c r="B2525" t="s">
        <v>5249</v>
      </c>
      <c r="C2525" t="s">
        <v>10309</v>
      </c>
      <c r="D2525" t="s">
        <v>297</v>
      </c>
      <c r="E2525">
        <v>182.11349999999999</v>
      </c>
      <c r="F2525">
        <v>125.25</v>
      </c>
      <c r="G2525">
        <v>-59.670224550937803</v>
      </c>
      <c r="H2525">
        <v>-12.987086665097801</v>
      </c>
      <c r="I2525">
        <v>-6.3707924605830204</v>
      </c>
      <c r="J2525">
        <v>-3.2279496577779998</v>
      </c>
      <c r="K2525">
        <v>128.641409927897</v>
      </c>
      <c r="L2525">
        <v>126.171617740789</v>
      </c>
      <c r="M2525">
        <v>54.591626037047703</v>
      </c>
      <c r="N2525">
        <v>0.58780680918448103</v>
      </c>
      <c r="O2525">
        <v>50.099800399201499</v>
      </c>
      <c r="P2525">
        <v>47.266313932980502</v>
      </c>
    </row>
    <row r="2526" spans="1:17" x14ac:dyDescent="0.3">
      <c r="A2526" t="s">
        <v>5250</v>
      </c>
      <c r="B2526" t="s">
        <v>5251</v>
      </c>
      <c r="C2526" t="s">
        <v>10309</v>
      </c>
      <c r="D2526" t="s">
        <v>283</v>
      </c>
      <c r="E2526">
        <v>181.93559999999999</v>
      </c>
      <c r="F2526">
        <v>268.5</v>
      </c>
      <c r="G2526">
        <v>44.024025168869898</v>
      </c>
      <c r="H2526">
        <v>113.061618357122</v>
      </c>
      <c r="I2526">
        <v>29.5342749361279</v>
      </c>
      <c r="J2526">
        <v>19.039588856803402</v>
      </c>
      <c r="K2526">
        <v>168.715961638832</v>
      </c>
      <c r="M2526">
        <v>98.231776880099105</v>
      </c>
      <c r="N2526">
        <v>3.2667398463227202</v>
      </c>
      <c r="O2526">
        <v>1.8249534450651601</v>
      </c>
      <c r="P2526">
        <v>141.89189189189099</v>
      </c>
    </row>
    <row r="2527" spans="1:17" x14ac:dyDescent="0.3">
      <c r="A2527" t="s">
        <v>5252</v>
      </c>
      <c r="B2527" t="s">
        <v>5253</v>
      </c>
      <c r="C2527" t="s">
        <v>10309</v>
      </c>
      <c r="D2527" t="s">
        <v>21</v>
      </c>
      <c r="E2527">
        <v>181.17295944</v>
      </c>
      <c r="F2527">
        <v>0.48</v>
      </c>
      <c r="G2527">
        <v>-23.151975694408399</v>
      </c>
      <c r="H2527">
        <v>11.4874470508275</v>
      </c>
      <c r="I2527">
        <v>-39.211180352078202</v>
      </c>
      <c r="J2527">
        <v>2.7631884894939698</v>
      </c>
      <c r="K2527">
        <v>0.481124067762284</v>
      </c>
      <c r="L2527">
        <v>0.51700979824368698</v>
      </c>
      <c r="M2527">
        <v>99.465733495200794</v>
      </c>
      <c r="N2527">
        <v>0.72399143347581196</v>
      </c>
      <c r="O2527">
        <v>97.9166666666666</v>
      </c>
      <c r="P2527">
        <v>37.142857142857103</v>
      </c>
      <c r="Q2527">
        <v>6.7612743672174E-2</v>
      </c>
    </row>
    <row r="2528" spans="1:17" x14ac:dyDescent="0.3">
      <c r="A2528" t="s">
        <v>5254</v>
      </c>
      <c r="B2528" t="s">
        <v>5255</v>
      </c>
      <c r="C2528" t="s">
        <v>10309</v>
      </c>
      <c r="D2528" t="s">
        <v>5256</v>
      </c>
      <c r="E2528">
        <v>181.10956689</v>
      </c>
      <c r="F2528">
        <v>360.15</v>
      </c>
      <c r="G2528">
        <v>700.40265777723698</v>
      </c>
      <c r="H2528">
        <v>74.292325099607993</v>
      </c>
      <c r="I2528">
        <v>378.07862652725498</v>
      </c>
      <c r="J2528">
        <v>19.741206043242201</v>
      </c>
      <c r="K2528">
        <v>196.267576833823</v>
      </c>
      <c r="L2528">
        <v>106.96965257254899</v>
      </c>
      <c r="M2528">
        <v>97.557274450272899</v>
      </c>
      <c r="N2528">
        <v>0.40326167531504797</v>
      </c>
      <c r="O2528">
        <v>0</v>
      </c>
      <c r="P2528">
        <v>808.32282471626695</v>
      </c>
    </row>
    <row r="2529" spans="1:17" x14ac:dyDescent="0.3">
      <c r="A2529" t="s">
        <v>5257</v>
      </c>
      <c r="B2529" t="s">
        <v>5258</v>
      </c>
      <c r="C2529" t="s">
        <v>10309</v>
      </c>
      <c r="D2529" t="s">
        <v>193</v>
      </c>
      <c r="E2529">
        <v>181.066284</v>
      </c>
      <c r="F2529">
        <v>295.05</v>
      </c>
      <c r="G2529">
        <v>54.587607638924901</v>
      </c>
      <c r="H2529">
        <v>-11.891885426707701</v>
      </c>
      <c r="I2529">
        <v>15.2531680848729</v>
      </c>
      <c r="J2529">
        <v>0.98590003400481896</v>
      </c>
      <c r="K2529">
        <v>270.14659015614001</v>
      </c>
      <c r="L2529">
        <v>233.28495419363301</v>
      </c>
      <c r="M2529">
        <v>55.131040339616398</v>
      </c>
      <c r="N2529">
        <v>0.270627583022713</v>
      </c>
      <c r="O2529">
        <v>14.6924250127097</v>
      </c>
      <c r="P2529">
        <v>99.358108108108098</v>
      </c>
      <c r="Q2529">
        <v>7.8729044765393996E-2</v>
      </c>
    </row>
    <row r="2530" spans="1:17" x14ac:dyDescent="0.3">
      <c r="A2530" t="s">
        <v>5259</v>
      </c>
      <c r="B2530" t="s">
        <v>5260</v>
      </c>
      <c r="C2530" t="s">
        <v>10309</v>
      </c>
      <c r="D2530" t="s">
        <v>364</v>
      </c>
      <c r="E2530">
        <v>181.01034952000001</v>
      </c>
      <c r="F2530">
        <v>200.2</v>
      </c>
      <c r="G2530">
        <v>17.549778691556501</v>
      </c>
      <c r="H2530">
        <v>4.44053102784512</v>
      </c>
      <c r="I2530">
        <v>-25.480781267348402</v>
      </c>
      <c r="J2530">
        <v>-0.45427808302147599</v>
      </c>
      <c r="K2530">
        <v>204.25978403244699</v>
      </c>
      <c r="L2530">
        <v>194.35907492879301</v>
      </c>
      <c r="M2530">
        <v>42.604867280258397</v>
      </c>
      <c r="N2530">
        <v>0.68366427722037504</v>
      </c>
      <c r="O2530">
        <v>49.350649350649299</v>
      </c>
      <c r="P2530">
        <v>48.296296296296198</v>
      </c>
      <c r="Q2530">
        <v>9.7335216483509998E-2</v>
      </c>
    </row>
    <row r="2531" spans="1:17" x14ac:dyDescent="0.3">
      <c r="A2531" t="s">
        <v>5261</v>
      </c>
      <c r="B2531" t="s">
        <v>5262</v>
      </c>
      <c r="C2531" t="s">
        <v>10309</v>
      </c>
      <c r="D2531" t="s">
        <v>5263</v>
      </c>
      <c r="E2531">
        <v>180.97992546399999</v>
      </c>
      <c r="F2531">
        <v>74.23</v>
      </c>
      <c r="G2531">
        <v>150.030556507916</v>
      </c>
      <c r="H2531">
        <v>-16.869407419687001</v>
      </c>
      <c r="I2531">
        <v>-3.0706695071667198</v>
      </c>
      <c r="J2531">
        <v>2.1891625154679901</v>
      </c>
      <c r="K2531">
        <v>76.272858852684294</v>
      </c>
      <c r="L2531">
        <v>62.975693091345299</v>
      </c>
      <c r="M2531">
        <v>47.9292938165908</v>
      </c>
      <c r="N2531">
        <v>0.32598977070176299</v>
      </c>
      <c r="O2531">
        <v>43.904081907584498</v>
      </c>
      <c r="P2531">
        <v>206.735537190082</v>
      </c>
    </row>
    <row r="2532" spans="1:17" x14ac:dyDescent="0.3">
      <c r="A2532" t="s">
        <v>5264</v>
      </c>
      <c r="B2532" t="s">
        <v>5265</v>
      </c>
      <c r="C2532" t="s">
        <v>10309</v>
      </c>
      <c r="D2532" t="s">
        <v>1185</v>
      </c>
      <c r="E2532">
        <v>180.94027588</v>
      </c>
      <c r="F2532">
        <v>14.45</v>
      </c>
      <c r="G2532">
        <v>-68.848178226053903</v>
      </c>
      <c r="H2532">
        <v>0.43192623920915102</v>
      </c>
      <c r="I2532">
        <v>-37.796917531565398</v>
      </c>
      <c r="J2532">
        <v>-6.35215852907886</v>
      </c>
      <c r="K2532">
        <v>15.0821975381585</v>
      </c>
      <c r="L2532">
        <v>19.297754975105399</v>
      </c>
      <c r="M2532">
        <v>42.854536492199799</v>
      </c>
      <c r="N2532">
        <v>0.889922424874378</v>
      </c>
      <c r="O2532">
        <v>162.97577854671201</v>
      </c>
      <c r="P2532">
        <v>29.596412556053799</v>
      </c>
      <c r="Q2532">
        <v>-1.0155841240605999E-2</v>
      </c>
    </row>
    <row r="2533" spans="1:17" x14ac:dyDescent="0.3">
      <c r="A2533" t="s">
        <v>5266</v>
      </c>
      <c r="B2533" t="s">
        <v>5267</v>
      </c>
      <c r="C2533" t="s">
        <v>10309</v>
      </c>
      <c r="D2533" t="s">
        <v>628</v>
      </c>
      <c r="E2533">
        <v>180.8</v>
      </c>
      <c r="F2533">
        <v>90.4</v>
      </c>
      <c r="G2533">
        <v>-18.762131304564001</v>
      </c>
      <c r="H2533">
        <v>8.2294933504412295</v>
      </c>
      <c r="I2533">
        <v>-19.037573407800402</v>
      </c>
      <c r="J2533">
        <v>5.6301000589371801</v>
      </c>
      <c r="K2533">
        <v>83.975072072793395</v>
      </c>
      <c r="L2533">
        <v>87.0743311971911</v>
      </c>
      <c r="M2533">
        <v>69.487470879933795</v>
      </c>
      <c r="N2533">
        <v>1.41747089042858</v>
      </c>
      <c r="O2533">
        <v>21.460176991150401</v>
      </c>
      <c r="P2533">
        <v>25.381414701802999</v>
      </c>
      <c r="Q2533">
        <v>0.12710427762402399</v>
      </c>
    </row>
    <row r="2534" spans="1:17" x14ac:dyDescent="0.3">
      <c r="A2534" t="s">
        <v>5268</v>
      </c>
      <c r="B2534" t="s">
        <v>5269</v>
      </c>
      <c r="C2534" t="s">
        <v>10309</v>
      </c>
      <c r="D2534" t="s">
        <v>5270</v>
      </c>
      <c r="E2534">
        <v>180.35137111500001</v>
      </c>
      <c r="F2534">
        <v>168.95</v>
      </c>
      <c r="G2534">
        <v>-62.103211499351602</v>
      </c>
      <c r="H2534">
        <v>-16.440659193585699</v>
      </c>
      <c r="I2534">
        <v>-27.252357052472799</v>
      </c>
      <c r="J2534">
        <v>-7.0500706468964296</v>
      </c>
      <c r="K2534">
        <v>172.84835253376301</v>
      </c>
      <c r="L2534">
        <v>192.861499743998</v>
      </c>
      <c r="M2534">
        <v>46.774446714216701</v>
      </c>
      <c r="N2534">
        <v>2.8989894295719201</v>
      </c>
      <c r="O2534">
        <v>74.015981059485</v>
      </c>
      <c r="P2534">
        <v>14.775815217391299</v>
      </c>
      <c r="Q2534">
        <v>-7.6744988908989996E-3</v>
      </c>
    </row>
    <row r="2535" spans="1:17" x14ac:dyDescent="0.3">
      <c r="A2535" t="s">
        <v>5271</v>
      </c>
      <c r="B2535" t="s">
        <v>5272</v>
      </c>
      <c r="C2535" t="s">
        <v>10309</v>
      </c>
      <c r="D2535" t="s">
        <v>628</v>
      </c>
      <c r="E2535">
        <v>180.21442475000001</v>
      </c>
      <c r="F2535">
        <v>57.67</v>
      </c>
      <c r="G2535">
        <v>121.673948209812</v>
      </c>
      <c r="H2535">
        <v>25.1968477126733</v>
      </c>
      <c r="I2535">
        <v>47.137110246212302</v>
      </c>
      <c r="J2535">
        <v>20.467063048699</v>
      </c>
      <c r="K2535">
        <v>38.978733661878501</v>
      </c>
      <c r="L2535">
        <v>34.348841691096602</v>
      </c>
      <c r="M2535">
        <v>83.393977356985403</v>
      </c>
      <c r="N2535">
        <v>3.5498253810821501</v>
      </c>
      <c r="O2535">
        <v>1.87272411999306</v>
      </c>
      <c r="P2535">
        <v>162.18102567014901</v>
      </c>
      <c r="Q2535">
        <v>9.2213369280498003E-2</v>
      </c>
    </row>
    <row r="2536" spans="1:17" x14ac:dyDescent="0.3">
      <c r="A2536" t="s">
        <v>5273</v>
      </c>
      <c r="B2536" t="s">
        <v>5274</v>
      </c>
      <c r="C2536" t="s">
        <v>10309</v>
      </c>
      <c r="D2536" t="s">
        <v>5275</v>
      </c>
      <c r="E2536">
        <v>179.9373075</v>
      </c>
      <c r="F2536">
        <v>257.55</v>
      </c>
      <c r="G2536">
        <v>449.29026519061301</v>
      </c>
      <c r="H2536">
        <v>44.910235237498</v>
      </c>
      <c r="I2536">
        <v>416.33629375654698</v>
      </c>
      <c r="J2536">
        <v>6.4474810507689497</v>
      </c>
      <c r="K2536">
        <v>176.83308694808201</v>
      </c>
      <c r="L2536">
        <v>105.208411928535</v>
      </c>
      <c r="M2536">
        <v>99.840457822297196</v>
      </c>
      <c r="N2536">
        <v>0.97624050282015995</v>
      </c>
      <c r="O2536">
        <v>0</v>
      </c>
      <c r="P2536">
        <v>613.23733037939598</v>
      </c>
      <c r="Q2536">
        <v>0.25992345531365002</v>
      </c>
    </row>
    <row r="2537" spans="1:17" x14ac:dyDescent="0.3">
      <c r="A2537" t="s">
        <v>5276</v>
      </c>
      <c r="B2537" t="s">
        <v>5277</v>
      </c>
      <c r="C2537" t="s">
        <v>10309</v>
      </c>
      <c r="D2537" t="s">
        <v>1391</v>
      </c>
      <c r="E2537">
        <v>179.815935</v>
      </c>
      <c r="F2537">
        <v>1950</v>
      </c>
      <c r="G2537">
        <v>-50.148761661614301</v>
      </c>
      <c r="H2537">
        <v>-5.3029489074307001</v>
      </c>
      <c r="I2537">
        <v>-24.259519990581801</v>
      </c>
      <c r="J2537">
        <v>-0.57693272262724904</v>
      </c>
      <c r="K2537">
        <v>1942.3542330683399</v>
      </c>
      <c r="L2537">
        <v>2099.0392569978098</v>
      </c>
      <c r="M2537">
        <v>64.342584229579302</v>
      </c>
      <c r="N2537">
        <v>0.41055987756663598</v>
      </c>
      <c r="O2537">
        <v>28.2358974358974</v>
      </c>
      <c r="P2537">
        <v>9.3049327354260001</v>
      </c>
      <c r="Q2537">
        <v>1.881038633024E-2</v>
      </c>
    </row>
    <row r="2538" spans="1:17" x14ac:dyDescent="0.3">
      <c r="A2538" t="s">
        <v>5278</v>
      </c>
      <c r="B2538" t="s">
        <v>5279</v>
      </c>
      <c r="C2538" t="s">
        <v>10309</v>
      </c>
      <c r="D2538" t="s">
        <v>628</v>
      </c>
      <c r="E2538">
        <v>179.80916350000001</v>
      </c>
      <c r="F2538">
        <v>66.349999999999994</v>
      </c>
      <c r="G2538">
        <v>187.64547247146001</v>
      </c>
      <c r="H2538">
        <v>89.939383923137399</v>
      </c>
      <c r="I2538">
        <v>80.948513754984205</v>
      </c>
      <c r="J2538">
        <v>19.082921339154002</v>
      </c>
      <c r="K2538">
        <v>44.996047231918702</v>
      </c>
      <c r="L2538">
        <v>34.301781943648798</v>
      </c>
      <c r="M2538">
        <v>80.162436297298797</v>
      </c>
      <c r="N2538">
        <v>1.6016142640525299</v>
      </c>
      <c r="O2538">
        <v>2.5772418990203501</v>
      </c>
      <c r="P2538">
        <v>235.270338554825</v>
      </c>
      <c r="Q2538">
        <v>9.0157641855247994E-2</v>
      </c>
    </row>
    <row r="2539" spans="1:17" x14ac:dyDescent="0.3">
      <c r="A2539" t="s">
        <v>5280</v>
      </c>
      <c r="B2539" t="s">
        <v>5281</v>
      </c>
      <c r="C2539" t="s">
        <v>10309</v>
      </c>
      <c r="D2539" t="s">
        <v>473</v>
      </c>
      <c r="E2539">
        <v>179.42302474799999</v>
      </c>
      <c r="F2539">
        <v>61.87</v>
      </c>
      <c r="G2539">
        <v>-30.189012731445398</v>
      </c>
      <c r="H2539">
        <v>-4.8679214335198804</v>
      </c>
      <c r="I2539">
        <v>-21.8036468825978</v>
      </c>
      <c r="J2539">
        <v>2.4402540512780302</v>
      </c>
      <c r="K2539">
        <v>62.216088395809997</v>
      </c>
      <c r="L2539">
        <v>63.284756921030699</v>
      </c>
      <c r="M2539">
        <v>48.116015656017801</v>
      </c>
      <c r="N2539">
        <v>0.72338514721993497</v>
      </c>
      <c r="O2539">
        <v>30.3539679974139</v>
      </c>
      <c r="P2539">
        <v>18.298279158699799</v>
      </c>
      <c r="Q2539">
        <v>1.6488151878053001E-2</v>
      </c>
    </row>
    <row r="2540" spans="1:17" x14ac:dyDescent="0.3">
      <c r="A2540" t="s">
        <v>5282</v>
      </c>
      <c r="B2540" t="s">
        <v>5283</v>
      </c>
      <c r="C2540" t="s">
        <v>10309</v>
      </c>
      <c r="D2540" t="s">
        <v>139</v>
      </c>
      <c r="E2540">
        <v>179.34023999999999</v>
      </c>
      <c r="F2540">
        <v>587</v>
      </c>
      <c r="G2540">
        <v>0.91632423135255703</v>
      </c>
      <c r="H2540">
        <v>-11.1554360944218</v>
      </c>
      <c r="I2540">
        <v>14.6902174883838</v>
      </c>
      <c r="J2540">
        <v>-4.0121116820326197</v>
      </c>
      <c r="K2540">
        <v>654.01547355988498</v>
      </c>
      <c r="L2540">
        <v>589.81975769881899</v>
      </c>
      <c r="M2540">
        <v>39.723760108835997</v>
      </c>
      <c r="N2540">
        <v>0.66767830045523502</v>
      </c>
      <c r="O2540">
        <v>66.831345826235093</v>
      </c>
      <c r="P2540">
        <v>70.243619489559094</v>
      </c>
    </row>
    <row r="2541" spans="1:17" x14ac:dyDescent="0.3">
      <c r="A2541" t="s">
        <v>5284</v>
      </c>
      <c r="B2541" t="s">
        <v>5285</v>
      </c>
      <c r="C2541" t="s">
        <v>10309</v>
      </c>
      <c r="D2541" t="s">
        <v>46</v>
      </c>
      <c r="E2541">
        <v>179.09263799999999</v>
      </c>
      <c r="F2541">
        <v>44.6</v>
      </c>
      <c r="G2541">
        <v>-6.1015827216852996</v>
      </c>
      <c r="H2541">
        <v>-5.6571490187668996</v>
      </c>
      <c r="I2541">
        <v>-23.047243380875798</v>
      </c>
      <c r="J2541">
        <v>4.1717569325451702</v>
      </c>
      <c r="K2541">
        <v>47.257487124142003</v>
      </c>
      <c r="L2541">
        <v>44.710261085527797</v>
      </c>
      <c r="M2541">
        <v>41.444541796034699</v>
      </c>
      <c r="N2541">
        <v>0.98641240090182203</v>
      </c>
      <c r="O2541">
        <v>45.739910313901298</v>
      </c>
      <c r="P2541">
        <v>34.135338345864596</v>
      </c>
      <c r="Q2541">
        <v>3.5683831889899998E-4</v>
      </c>
    </row>
    <row r="2542" spans="1:17" x14ac:dyDescent="0.3">
      <c r="A2542" t="s">
        <v>5286</v>
      </c>
      <c r="B2542" t="s">
        <v>5287</v>
      </c>
      <c r="C2542" t="s">
        <v>10309</v>
      </c>
      <c r="D2542" t="s">
        <v>46</v>
      </c>
      <c r="E2542">
        <v>178.91761825</v>
      </c>
      <c r="F2542">
        <v>103.9</v>
      </c>
      <c r="G2542">
        <v>-40.017432335145898</v>
      </c>
      <c r="H2542">
        <v>-1.4789997642758399</v>
      </c>
      <c r="I2542">
        <v>-23.256124172302901</v>
      </c>
      <c r="J2542">
        <v>-11.745213771069601</v>
      </c>
      <c r="M2542">
        <v>24.568538642390099</v>
      </c>
      <c r="O2542">
        <v>22.7141482194417</v>
      </c>
      <c r="P2542">
        <v>0</v>
      </c>
    </row>
    <row r="2543" spans="1:17" x14ac:dyDescent="0.3">
      <c r="A2543" t="s">
        <v>5288</v>
      </c>
      <c r="B2543" t="s">
        <v>5289</v>
      </c>
      <c r="C2543" t="s">
        <v>10309</v>
      </c>
      <c r="D2543" t="s">
        <v>412</v>
      </c>
      <c r="E2543">
        <v>178.54011972000001</v>
      </c>
      <c r="F2543">
        <v>77.94</v>
      </c>
      <c r="G2543">
        <v>-5.45291713369354</v>
      </c>
      <c r="H2543">
        <v>-13.2173874101045</v>
      </c>
      <c r="I2543">
        <v>-13.478951676192899</v>
      </c>
      <c r="J2543">
        <v>-7.9489327226272497</v>
      </c>
      <c r="K2543">
        <v>84.888190911153302</v>
      </c>
      <c r="L2543">
        <v>85.360458742035604</v>
      </c>
      <c r="M2543">
        <v>33.559004293460497</v>
      </c>
      <c r="N2543">
        <v>2.0983999938785001</v>
      </c>
      <c r="O2543">
        <v>72.465999486784696</v>
      </c>
      <c r="P2543">
        <v>26.731707317073099</v>
      </c>
      <c r="Q2543">
        <v>1.4889019250727E-2</v>
      </c>
    </row>
    <row r="2544" spans="1:17" x14ac:dyDescent="0.3">
      <c r="A2544" t="s">
        <v>5290</v>
      </c>
      <c r="B2544" t="s">
        <v>5291</v>
      </c>
      <c r="C2544" t="s">
        <v>10309</v>
      </c>
      <c r="E2544">
        <v>178.5</v>
      </c>
      <c r="F2544">
        <v>357</v>
      </c>
      <c r="G2544">
        <v>-2.3186423610750602</v>
      </c>
      <c r="H2544">
        <v>12.2609990161799</v>
      </c>
      <c r="I2544">
        <v>-9.4288871735586302</v>
      </c>
      <c r="J2544">
        <v>5.4761712995641503</v>
      </c>
      <c r="K2544">
        <v>318.38541034322202</v>
      </c>
      <c r="L2544">
        <v>324.70874312412798</v>
      </c>
      <c r="M2544">
        <v>69.032848796355395</v>
      </c>
      <c r="N2544">
        <v>1.7296007950968999</v>
      </c>
      <c r="O2544">
        <v>61.064425770308098</v>
      </c>
      <c r="P2544">
        <v>37.281292059219297</v>
      </c>
      <c r="Q2544">
        <v>4.6919673766047998E-2</v>
      </c>
    </row>
    <row r="2545" spans="1:17" x14ac:dyDescent="0.3">
      <c r="A2545" t="s">
        <v>5292</v>
      </c>
      <c r="B2545" t="s">
        <v>5293</v>
      </c>
      <c r="C2545" t="s">
        <v>10309</v>
      </c>
      <c r="D2545" t="s">
        <v>297</v>
      </c>
      <c r="E2545">
        <v>178.48500000000001</v>
      </c>
      <c r="F2545">
        <v>594.95000000000005</v>
      </c>
      <c r="G2545">
        <v>270.956029245526</v>
      </c>
      <c r="H2545">
        <v>7.7224766006768597</v>
      </c>
      <c r="I2545">
        <v>39.650571345915701</v>
      </c>
      <c r="J2545">
        <v>9.3224958488013101</v>
      </c>
      <c r="K2545">
        <v>495.12303978224298</v>
      </c>
      <c r="L2545">
        <v>371.203612180059</v>
      </c>
      <c r="M2545">
        <v>70.709593285977306</v>
      </c>
      <c r="N2545">
        <v>0.87206338578283604</v>
      </c>
      <c r="O2545">
        <v>3.43726363559961</v>
      </c>
      <c r="P2545">
        <v>300.77467160660098</v>
      </c>
      <c r="Q2545">
        <v>0.18149641174811301</v>
      </c>
    </row>
    <row r="2546" spans="1:17" x14ac:dyDescent="0.3">
      <c r="A2546" t="s">
        <v>5294</v>
      </c>
      <c r="B2546" t="s">
        <v>5295</v>
      </c>
      <c r="C2546" t="s">
        <v>10309</v>
      </c>
      <c r="D2546" t="s">
        <v>51</v>
      </c>
      <c r="E2546">
        <v>177.94844392900001</v>
      </c>
      <c r="F2546">
        <v>63.43</v>
      </c>
      <c r="G2546">
        <v>2.60306953871617</v>
      </c>
      <c r="H2546">
        <v>14.9034896809362</v>
      </c>
      <c r="I2546">
        <v>18.676829872380502</v>
      </c>
      <c r="J2546">
        <v>-8.2745593768386705</v>
      </c>
      <c r="K2546">
        <v>52.922689901787997</v>
      </c>
      <c r="L2546">
        <v>48.687559815742098</v>
      </c>
      <c r="M2546">
        <v>75.825410232325595</v>
      </c>
      <c r="N2546">
        <v>3.2325922673384002</v>
      </c>
      <c r="O2546">
        <v>7.2047926848494299</v>
      </c>
      <c r="P2546">
        <v>69.825970548862102</v>
      </c>
      <c r="Q2546">
        <v>4.6357117293048998E-2</v>
      </c>
    </row>
    <row r="2547" spans="1:17" x14ac:dyDescent="0.3">
      <c r="A2547" t="s">
        <v>5296</v>
      </c>
      <c r="B2547" t="s">
        <v>5297</v>
      </c>
      <c r="C2547" t="s">
        <v>10309</v>
      </c>
      <c r="D2547" t="s">
        <v>412</v>
      </c>
      <c r="E2547">
        <v>177.93109015499999</v>
      </c>
      <c r="F2547">
        <v>33.15</v>
      </c>
      <c r="G2547">
        <v>172.92108366632201</v>
      </c>
      <c r="H2547">
        <v>29.292325099608</v>
      </c>
      <c r="I2547">
        <v>158.663977277177</v>
      </c>
      <c r="J2547">
        <v>4.0809261264498398</v>
      </c>
      <c r="K2547">
        <v>27.313524062357001</v>
      </c>
      <c r="L2547">
        <v>18.721150629600199</v>
      </c>
      <c r="M2547">
        <v>74.785986943734898</v>
      </c>
      <c r="N2547">
        <v>0.31965476736255999</v>
      </c>
      <c r="O2547">
        <v>6.00301659125188</v>
      </c>
      <c r="P2547">
        <v>301.81818181818102</v>
      </c>
      <c r="Q2547">
        <v>0.171763586040171</v>
      </c>
    </row>
    <row r="2548" spans="1:17" x14ac:dyDescent="0.3">
      <c r="A2548" t="s">
        <v>5298</v>
      </c>
      <c r="B2548" t="s">
        <v>5299</v>
      </c>
      <c r="C2548" t="s">
        <v>10309</v>
      </c>
      <c r="D2548" t="s">
        <v>193</v>
      </c>
      <c r="E2548">
        <v>177.92928191999999</v>
      </c>
      <c r="F2548">
        <v>226.2</v>
      </c>
      <c r="G2548">
        <v>52.233671522224697</v>
      </c>
      <c r="H2548">
        <v>23.663436811806999</v>
      </c>
      <c r="I2548">
        <v>27.4395602117058</v>
      </c>
      <c r="J2548">
        <v>3.8703074734511902</v>
      </c>
      <c r="K2548">
        <v>194.586663783223</v>
      </c>
      <c r="L2548">
        <v>161.13455544936099</v>
      </c>
      <c r="M2548">
        <v>62.800856419577997</v>
      </c>
      <c r="N2548">
        <v>0.57083324589967099</v>
      </c>
      <c r="O2548">
        <v>4.7745358090185599</v>
      </c>
      <c r="P2548">
        <v>121.764705882352</v>
      </c>
      <c r="Q2548">
        <v>6.7442386565908993E-2</v>
      </c>
    </row>
    <row r="2549" spans="1:17" x14ac:dyDescent="0.3">
      <c r="A2549" t="s">
        <v>5300</v>
      </c>
      <c r="B2549" t="s">
        <v>5301</v>
      </c>
      <c r="C2549" t="s">
        <v>10309</v>
      </c>
      <c r="D2549" t="s">
        <v>46</v>
      </c>
      <c r="E2549">
        <v>177.56041632</v>
      </c>
      <c r="F2549">
        <v>15.22</v>
      </c>
      <c r="G2549">
        <v>24.799218773358799</v>
      </c>
      <c r="H2549">
        <v>3.4565315532433E-2</v>
      </c>
      <c r="I2549">
        <v>-75.064712218204505</v>
      </c>
      <c r="J2549">
        <v>16.148223675476999</v>
      </c>
      <c r="K2549">
        <v>14.505763726181801</v>
      </c>
      <c r="L2549">
        <v>20.415179993312801</v>
      </c>
      <c r="M2549">
        <v>77.428313490138606</v>
      </c>
      <c r="N2549">
        <v>1.0245820455657699</v>
      </c>
      <c r="O2549">
        <v>201.899283529863</v>
      </c>
      <c r="P2549">
        <v>64.235822575079794</v>
      </c>
    </row>
    <row r="2550" spans="1:17" x14ac:dyDescent="0.3">
      <c r="A2550" t="s">
        <v>5302</v>
      </c>
      <c r="B2550" t="s">
        <v>5303</v>
      </c>
      <c r="C2550" t="s">
        <v>10309</v>
      </c>
      <c r="E2550">
        <v>177.22332</v>
      </c>
      <c r="F2550">
        <v>73.8</v>
      </c>
      <c r="G2550">
        <v>230.146239113902</v>
      </c>
      <c r="H2550">
        <v>13.971224182176799</v>
      </c>
      <c r="I2550">
        <v>27.140234190825598</v>
      </c>
      <c r="J2550">
        <v>-3.8092930829876002</v>
      </c>
      <c r="K2550">
        <v>69.731822935629907</v>
      </c>
      <c r="L2550">
        <v>54.631705013260699</v>
      </c>
      <c r="M2550">
        <v>63.492677050511602</v>
      </c>
      <c r="N2550">
        <v>0.64765235306275604</v>
      </c>
      <c r="O2550">
        <v>4.9457994579945801</v>
      </c>
      <c r="P2550">
        <v>296.77419354838702</v>
      </c>
      <c r="Q2550">
        <v>0.241602536059879</v>
      </c>
    </row>
    <row r="2551" spans="1:17" x14ac:dyDescent="0.3">
      <c r="A2551" t="s">
        <v>5304</v>
      </c>
      <c r="B2551" t="s">
        <v>5305</v>
      </c>
      <c r="C2551" t="s">
        <v>10309</v>
      </c>
      <c r="D2551" t="s">
        <v>1203</v>
      </c>
      <c r="E2551">
        <v>176.961549555</v>
      </c>
      <c r="F2551">
        <v>18.45</v>
      </c>
      <c r="G2551">
        <v>-27.318642361075</v>
      </c>
      <c r="H2551">
        <v>-2.6509522113163402</v>
      </c>
      <c r="I2551">
        <v>-38.8118613612099</v>
      </c>
      <c r="J2551">
        <v>-2.3679955554280898</v>
      </c>
      <c r="K2551">
        <v>19.271033363910099</v>
      </c>
      <c r="L2551">
        <v>20.818726627687099</v>
      </c>
      <c r="M2551">
        <v>39.787380368642097</v>
      </c>
      <c r="N2551">
        <v>0.86663031959776904</v>
      </c>
      <c r="O2551">
        <v>59.349593495934897</v>
      </c>
      <c r="P2551">
        <v>8.5294117647058698</v>
      </c>
      <c r="Q2551">
        <v>1.8241595486875001E-2</v>
      </c>
    </row>
    <row r="2552" spans="1:17" x14ac:dyDescent="0.3">
      <c r="A2552" t="s">
        <v>5306</v>
      </c>
      <c r="B2552" t="s">
        <v>5307</v>
      </c>
      <c r="C2552" t="s">
        <v>10309</v>
      </c>
      <c r="D2552" t="s">
        <v>1203</v>
      </c>
      <c r="E2552">
        <v>176.3226564</v>
      </c>
      <c r="F2552">
        <v>78.069999999999993</v>
      </c>
      <c r="G2552">
        <v>-1.09646593898108</v>
      </c>
      <c r="H2552">
        <v>3.13221655143975</v>
      </c>
      <c r="I2552">
        <v>-23.270100155678801</v>
      </c>
      <c r="J2552">
        <v>-4.3538764951712601</v>
      </c>
      <c r="K2552">
        <v>73.135750367654893</v>
      </c>
      <c r="L2552">
        <v>72.093705971553405</v>
      </c>
      <c r="M2552">
        <v>63.356305063227097</v>
      </c>
      <c r="N2552">
        <v>0.77863224834118605</v>
      </c>
      <c r="O2552">
        <v>26.873318816446702</v>
      </c>
      <c r="P2552">
        <v>34.952463267070002</v>
      </c>
      <c r="Q2552">
        <v>6.7311486628798003E-2</v>
      </c>
    </row>
    <row r="2553" spans="1:17" x14ac:dyDescent="0.3">
      <c r="A2553" t="s">
        <v>5308</v>
      </c>
      <c r="B2553" t="s">
        <v>5309</v>
      </c>
      <c r="C2553" t="s">
        <v>10309</v>
      </c>
      <c r="D2553" t="s">
        <v>412</v>
      </c>
      <c r="E2553">
        <v>176.3</v>
      </c>
      <c r="F2553">
        <v>2.15</v>
      </c>
      <c r="G2553">
        <v>65.379482513582303</v>
      </c>
      <c r="H2553">
        <v>-16.786106272940899</v>
      </c>
      <c r="I2553">
        <v>59.085894037686202</v>
      </c>
      <c r="J2553">
        <v>-9.1415734152679295</v>
      </c>
      <c r="K2553">
        <v>2.06032707531672</v>
      </c>
      <c r="L2553">
        <v>1.5881703048777001</v>
      </c>
      <c r="M2553">
        <v>42.824038597837202</v>
      </c>
      <c r="N2553">
        <v>1.2759554281654499</v>
      </c>
      <c r="O2553">
        <v>19.0697674418604</v>
      </c>
      <c r="P2553">
        <v>118.62189985961599</v>
      </c>
      <c r="Q2553">
        <v>-2.8548503185183999E-2</v>
      </c>
    </row>
    <row r="2554" spans="1:17" x14ac:dyDescent="0.3">
      <c r="A2554" t="s">
        <v>5310</v>
      </c>
      <c r="B2554" t="s">
        <v>5311</v>
      </c>
      <c r="C2554" t="s">
        <v>10309</v>
      </c>
      <c r="D2554" t="s">
        <v>628</v>
      </c>
      <c r="E2554">
        <v>176.28078846</v>
      </c>
      <c r="F2554">
        <v>93.74</v>
      </c>
      <c r="G2554">
        <v>21.7415839930073</v>
      </c>
      <c r="H2554">
        <v>14.2964863170613</v>
      </c>
      <c r="I2554">
        <v>4.4113374809659103</v>
      </c>
      <c r="J2554">
        <v>5.8629598510058099</v>
      </c>
      <c r="K2554">
        <v>87.674652059861899</v>
      </c>
      <c r="L2554">
        <v>76.767423067432404</v>
      </c>
      <c r="M2554">
        <v>49.428537464692297</v>
      </c>
      <c r="N2554">
        <v>0.50454422258693898</v>
      </c>
      <c r="O2554">
        <v>16.065713676125402</v>
      </c>
      <c r="P2554">
        <v>61.899827288428298</v>
      </c>
      <c r="Q2554">
        <v>5.3043510108747E-2</v>
      </c>
    </row>
    <row r="2555" spans="1:17" x14ac:dyDescent="0.3">
      <c r="A2555" t="s">
        <v>5312</v>
      </c>
      <c r="B2555" t="s">
        <v>5313</v>
      </c>
      <c r="C2555" t="s">
        <v>10309</v>
      </c>
      <c r="D2555" t="s">
        <v>54</v>
      </c>
      <c r="E2555">
        <v>176.1401961</v>
      </c>
      <c r="F2555">
        <v>14.67</v>
      </c>
      <c r="G2555">
        <v>-91.911665616888996</v>
      </c>
      <c r="H2555">
        <v>-15.2849343756106</v>
      </c>
      <c r="I2555">
        <v>-59.808695359756499</v>
      </c>
      <c r="J2555">
        <v>-5.3372364312074403</v>
      </c>
      <c r="K2555">
        <v>16.864148580255101</v>
      </c>
      <c r="L2555">
        <v>21.6710271178477</v>
      </c>
      <c r="M2555">
        <v>37.2940217201321</v>
      </c>
      <c r="N2555">
        <v>0.248811283334575</v>
      </c>
      <c r="O2555">
        <v>174.71029311520101</v>
      </c>
      <c r="P2555">
        <v>5.1612903225806503</v>
      </c>
    </row>
    <row r="2556" spans="1:17" x14ac:dyDescent="0.3">
      <c r="A2556" t="s">
        <v>5314</v>
      </c>
      <c r="B2556" t="s">
        <v>5315</v>
      </c>
      <c r="C2556" t="s">
        <v>10309</v>
      </c>
      <c r="D2556" t="s">
        <v>222</v>
      </c>
      <c r="E2556">
        <v>176.04068580000001</v>
      </c>
      <c r="F2556">
        <v>130.19999999999999</v>
      </c>
      <c r="G2556">
        <v>-44.019630828949801</v>
      </c>
      <c r="H2556">
        <v>-6.2534804461975098</v>
      </c>
      <c r="I2556">
        <v>-31.910559502064999</v>
      </c>
      <c r="J2556">
        <v>9.5080565246845801</v>
      </c>
      <c r="K2556">
        <v>134.37668919223501</v>
      </c>
      <c r="L2556">
        <v>145.21993503021099</v>
      </c>
      <c r="M2556">
        <v>52.557663068374403</v>
      </c>
      <c r="N2556">
        <v>2.5814051809323599</v>
      </c>
      <c r="O2556">
        <v>57.450076804915497</v>
      </c>
      <c r="P2556">
        <v>16.042780748662999</v>
      </c>
      <c r="Q2556">
        <v>0.12079262737926701</v>
      </c>
    </row>
    <row r="2557" spans="1:17" x14ac:dyDescent="0.3">
      <c r="A2557" t="s">
        <v>5316</v>
      </c>
      <c r="B2557" t="s">
        <v>5317</v>
      </c>
      <c r="C2557" t="s">
        <v>10309</v>
      </c>
      <c r="D2557" t="s">
        <v>358</v>
      </c>
      <c r="E2557">
        <v>175.93431000000001</v>
      </c>
      <c r="F2557">
        <v>251.5</v>
      </c>
      <c r="G2557">
        <v>-41.106120315219599</v>
      </c>
      <c r="H2557">
        <v>-10.036033109347199</v>
      </c>
      <c r="I2557">
        <v>-22.5245768188224</v>
      </c>
      <c r="J2557">
        <v>-7.9598722335667498</v>
      </c>
      <c r="K2557">
        <v>266.939691652367</v>
      </c>
      <c r="M2557">
        <v>34.973746705841499</v>
      </c>
      <c r="N2557">
        <v>0.525913176515586</v>
      </c>
      <c r="O2557">
        <v>25.6461232604373</v>
      </c>
      <c r="P2557">
        <v>25.124378109452699</v>
      </c>
    </row>
    <row r="2558" spans="1:17" x14ac:dyDescent="0.3">
      <c r="A2558" t="s">
        <v>5318</v>
      </c>
      <c r="B2558" t="s">
        <v>5319</v>
      </c>
      <c r="C2558" t="s">
        <v>10309</v>
      </c>
      <c r="E2558">
        <v>175.36955624999999</v>
      </c>
      <c r="F2558">
        <v>963.9</v>
      </c>
      <c r="G2558">
        <v>117.05035494972</v>
      </c>
      <c r="H2558">
        <v>19.564476998342101</v>
      </c>
      <c r="I2558">
        <v>-13.057334198232001</v>
      </c>
      <c r="J2558">
        <v>-3.2087625804963098</v>
      </c>
      <c r="K2558">
        <v>933.23913788058098</v>
      </c>
      <c r="L2558">
        <v>707.16706291175603</v>
      </c>
      <c r="M2558">
        <v>59.421302249802601</v>
      </c>
      <c r="N2558">
        <v>0.399161740327171</v>
      </c>
      <c r="O2558">
        <v>0</v>
      </c>
      <c r="P2558">
        <v>146.86899731079501</v>
      </c>
    </row>
    <row r="2559" spans="1:17" x14ac:dyDescent="0.3">
      <c r="A2559" t="s">
        <v>5320</v>
      </c>
      <c r="B2559" t="s">
        <v>5321</v>
      </c>
      <c r="C2559" t="s">
        <v>10309</v>
      </c>
      <c r="D2559" t="s">
        <v>628</v>
      </c>
      <c r="E2559">
        <v>175.139015</v>
      </c>
      <c r="F2559">
        <v>410.45</v>
      </c>
      <c r="G2559">
        <v>-62.154613346897598</v>
      </c>
      <c r="H2559">
        <v>-12.782377057738699</v>
      </c>
      <c r="I2559">
        <v>-16.594349474377701</v>
      </c>
      <c r="J2559">
        <v>-0.63397614362571297</v>
      </c>
      <c r="K2559">
        <v>410.42892041513301</v>
      </c>
      <c r="L2559">
        <v>448.44524130170498</v>
      </c>
      <c r="M2559">
        <v>55.136118179567703</v>
      </c>
      <c r="N2559">
        <v>0.47793813452530898</v>
      </c>
      <c r="O2559">
        <v>47.947374832500898</v>
      </c>
      <c r="P2559">
        <v>27.2318660880346</v>
      </c>
      <c r="Q2559">
        <v>4.5387898736830003E-2</v>
      </c>
    </row>
    <row r="2560" spans="1:17" x14ac:dyDescent="0.3">
      <c r="A2560" t="s">
        <v>5322</v>
      </c>
      <c r="B2560" t="s">
        <v>5323</v>
      </c>
      <c r="C2560" t="s">
        <v>10309</v>
      </c>
      <c r="D2560" t="s">
        <v>628</v>
      </c>
      <c r="E2560">
        <v>174.90505171800001</v>
      </c>
      <c r="F2560">
        <v>231.86</v>
      </c>
      <c r="G2560">
        <v>-3.11918880916248</v>
      </c>
      <c r="H2560">
        <v>0.29300932814034097</v>
      </c>
      <c r="I2560">
        <v>-8.9441774851651594</v>
      </c>
      <c r="J2560">
        <v>1.80545324228503</v>
      </c>
      <c r="K2560">
        <v>232.21483065844001</v>
      </c>
      <c r="L2560">
        <v>228.69390393734199</v>
      </c>
      <c r="M2560">
        <v>45.045273784286202</v>
      </c>
      <c r="N2560">
        <v>0.29237552288331498</v>
      </c>
      <c r="O2560">
        <v>50.521866643664197</v>
      </c>
      <c r="P2560">
        <v>32.415762421473403</v>
      </c>
      <c r="Q2560">
        <v>-3.8018139028361E-2</v>
      </c>
    </row>
    <row r="2561" spans="1:17" x14ac:dyDescent="0.3">
      <c r="A2561" t="s">
        <v>5324</v>
      </c>
      <c r="B2561" t="s">
        <v>5325</v>
      </c>
      <c r="C2561" t="s">
        <v>10309</v>
      </c>
      <c r="D2561" t="s">
        <v>86</v>
      </c>
      <c r="E2561">
        <v>174.84400984000001</v>
      </c>
      <c r="F2561">
        <v>82.64</v>
      </c>
      <c r="G2561">
        <v>23.2467401171616</v>
      </c>
      <c r="H2561">
        <v>50.308209842866198</v>
      </c>
      <c r="I2561">
        <v>-19.244188551734101</v>
      </c>
      <c r="J2561">
        <v>43.594689847311102</v>
      </c>
      <c r="K2561">
        <v>59.350932212547598</v>
      </c>
      <c r="L2561">
        <v>59.878934796039701</v>
      </c>
      <c r="M2561">
        <v>92.790548517046105</v>
      </c>
      <c r="N2561">
        <v>4.0592964314147402</v>
      </c>
      <c r="O2561">
        <v>23.9835430784123</v>
      </c>
      <c r="P2561">
        <v>97.7033492822966</v>
      </c>
      <c r="Q2561">
        <v>9.3609546660647996E-2</v>
      </c>
    </row>
    <row r="2562" spans="1:17" x14ac:dyDescent="0.3">
      <c r="A2562" t="s">
        <v>5326</v>
      </c>
      <c r="B2562" t="s">
        <v>5327</v>
      </c>
      <c r="C2562" t="s">
        <v>10309</v>
      </c>
      <c r="D2562" t="s">
        <v>127</v>
      </c>
      <c r="E2562">
        <v>174.81673649999999</v>
      </c>
      <c r="F2562">
        <v>75.25</v>
      </c>
      <c r="G2562">
        <v>-50.691407871064499</v>
      </c>
      <c r="H2562">
        <v>5.9099721584315397</v>
      </c>
      <c r="I2562">
        <v>-27.155507714213801</v>
      </c>
      <c r="J2562">
        <v>13.663593816650801</v>
      </c>
      <c r="K2562">
        <v>68.555852395643996</v>
      </c>
      <c r="L2562">
        <v>78.476996751005004</v>
      </c>
      <c r="M2562">
        <v>81.517191911227201</v>
      </c>
      <c r="N2562">
        <v>2.0455696202531599</v>
      </c>
      <c r="O2562">
        <v>67.441860465116207</v>
      </c>
      <c r="P2562">
        <v>22.957516339869201</v>
      </c>
    </row>
    <row r="2563" spans="1:17" x14ac:dyDescent="0.3">
      <c r="A2563" t="s">
        <v>5328</v>
      </c>
      <c r="B2563" t="s">
        <v>5329</v>
      </c>
      <c r="C2563" t="s">
        <v>10309</v>
      </c>
      <c r="D2563" t="s">
        <v>253</v>
      </c>
      <c r="E2563">
        <v>174.72</v>
      </c>
      <c r="F2563">
        <v>582.4</v>
      </c>
      <c r="G2563">
        <v>-58.5831798998925</v>
      </c>
      <c r="H2563">
        <v>-23.742090121432799</v>
      </c>
      <c r="I2563">
        <v>-33.716689827957502</v>
      </c>
      <c r="J2563">
        <v>9.9800498404335194</v>
      </c>
      <c r="K2563">
        <v>658.73192165027206</v>
      </c>
      <c r="L2563">
        <v>735.42727837940197</v>
      </c>
      <c r="M2563">
        <v>49.168820465455298</v>
      </c>
      <c r="N2563">
        <v>4.2891871997001996</v>
      </c>
      <c r="O2563">
        <v>70.673076923076906</v>
      </c>
      <c r="P2563">
        <v>25.247311827956899</v>
      </c>
      <c r="Q2563">
        <v>-1.5456249312534E-2</v>
      </c>
    </row>
    <row r="2564" spans="1:17" x14ac:dyDescent="0.3">
      <c r="A2564" t="s">
        <v>5330</v>
      </c>
      <c r="B2564" t="s">
        <v>4549</v>
      </c>
      <c r="C2564" t="s">
        <v>10309</v>
      </c>
      <c r="D2564" t="s">
        <v>364</v>
      </c>
      <c r="E2564">
        <v>174.349278</v>
      </c>
      <c r="F2564">
        <v>13.83</v>
      </c>
      <c r="G2564">
        <v>56.333155242120696</v>
      </c>
      <c r="H2564">
        <v>-19.230467745169801</v>
      </c>
      <c r="I2564">
        <v>3.0635726027754702</v>
      </c>
      <c r="J2564">
        <v>-4.3357512181413904</v>
      </c>
      <c r="K2564">
        <v>13.553686901312799</v>
      </c>
      <c r="L2564">
        <v>11.2942130429216</v>
      </c>
      <c r="M2564">
        <v>36.170955519292001</v>
      </c>
      <c r="N2564">
        <v>0.43892453988680002</v>
      </c>
      <c r="O2564">
        <v>33.477946493130801</v>
      </c>
      <c r="P2564">
        <v>100.434782608695</v>
      </c>
      <c r="Q2564">
        <v>2.4990951942992001E-2</v>
      </c>
    </row>
    <row r="2565" spans="1:17" x14ac:dyDescent="0.3">
      <c r="A2565" t="s">
        <v>5331</v>
      </c>
      <c r="B2565" t="s">
        <v>5332</v>
      </c>
      <c r="C2565" t="s">
        <v>10309</v>
      </c>
      <c r="D2565" t="s">
        <v>80</v>
      </c>
      <c r="E2565">
        <v>174.08777605200001</v>
      </c>
      <c r="F2565">
        <v>223.94</v>
      </c>
      <c r="G2565">
        <v>-22.361828541497299</v>
      </c>
      <c r="H2565">
        <v>-4.4746240529343497</v>
      </c>
      <c r="I2565">
        <v>-14.4487917059379</v>
      </c>
      <c r="J2565">
        <v>0.14762937063607801</v>
      </c>
      <c r="K2565">
        <v>228.83246742031699</v>
      </c>
      <c r="L2565">
        <v>224.60955133311199</v>
      </c>
      <c r="M2565">
        <v>37.443532051008702</v>
      </c>
      <c r="N2565">
        <v>0.55521275142001802</v>
      </c>
      <c r="O2565">
        <v>24.229704385103101</v>
      </c>
      <c r="P2565">
        <v>20.722371967654901</v>
      </c>
      <c r="Q2565">
        <v>-5.0970574503423002E-2</v>
      </c>
    </row>
    <row r="2566" spans="1:17" x14ac:dyDescent="0.3">
      <c r="A2566" t="s">
        <v>5333</v>
      </c>
      <c r="B2566" t="s">
        <v>5334</v>
      </c>
      <c r="C2566" t="s">
        <v>10309</v>
      </c>
      <c r="D2566" t="s">
        <v>253</v>
      </c>
      <c r="E2566">
        <v>174.074816</v>
      </c>
      <c r="F2566">
        <v>293</v>
      </c>
      <c r="G2566">
        <v>10.473433291307</v>
      </c>
      <c r="H2566">
        <v>4.3806643222228399</v>
      </c>
      <c r="I2566">
        <v>-3.7697549367624799</v>
      </c>
      <c r="J2566">
        <v>1.4816228329283001</v>
      </c>
      <c r="K2566">
        <v>277.86985293844998</v>
      </c>
      <c r="L2566">
        <v>267.25202449330601</v>
      </c>
      <c r="M2566">
        <v>61.520367614465499</v>
      </c>
      <c r="N2566">
        <v>2.82599274824166</v>
      </c>
      <c r="O2566">
        <v>20.477815699658699</v>
      </c>
      <c r="P2566">
        <v>41.204819277108399</v>
      </c>
      <c r="Q2566">
        <v>6.1638830539524E-2</v>
      </c>
    </row>
    <row r="2567" spans="1:17" x14ac:dyDescent="0.3">
      <c r="A2567" t="s">
        <v>5335</v>
      </c>
      <c r="B2567" t="s">
        <v>5336</v>
      </c>
      <c r="C2567" t="s">
        <v>10309</v>
      </c>
      <c r="D2567" t="s">
        <v>5337</v>
      </c>
      <c r="E2567">
        <v>174.06504989999999</v>
      </c>
      <c r="F2567">
        <v>62.91</v>
      </c>
      <c r="G2567">
        <v>466.48467517446898</v>
      </c>
      <c r="H2567">
        <v>39.844109640882301</v>
      </c>
      <c r="I2567">
        <v>190.41589300871399</v>
      </c>
      <c r="J2567">
        <v>7.0143441135309397</v>
      </c>
      <c r="K2567">
        <v>51.047889826443402</v>
      </c>
      <c r="L2567">
        <v>34.698888602166299</v>
      </c>
      <c r="M2567">
        <v>68.106969656338606</v>
      </c>
      <c r="N2567">
        <v>1.77286137965566</v>
      </c>
      <c r="O2567">
        <v>4.1964711492608497</v>
      </c>
      <c r="P2567">
        <v>526.59362549800801</v>
      </c>
      <c r="Q2567">
        <v>0.14554118966410601</v>
      </c>
    </row>
    <row r="2568" spans="1:17" x14ac:dyDescent="0.3">
      <c r="A2568" t="s">
        <v>5338</v>
      </c>
      <c r="B2568" t="s">
        <v>5339</v>
      </c>
      <c r="C2568" t="s">
        <v>10309</v>
      </c>
      <c r="D2568" t="s">
        <v>1349</v>
      </c>
      <c r="E2568">
        <v>174.01593750000001</v>
      </c>
      <c r="F2568">
        <v>110.75</v>
      </c>
      <c r="G2568">
        <v>2.4201636090741898</v>
      </c>
      <c r="H2568">
        <v>39.705858934194403</v>
      </c>
      <c r="I2568">
        <v>19.181471771917099</v>
      </c>
      <c r="J2568">
        <v>8.1370307675782794E-2</v>
      </c>
      <c r="M2568">
        <v>54.721155318875397</v>
      </c>
      <c r="O2568">
        <v>27.313769751692899</v>
      </c>
      <c r="P2568">
        <v>38.784461152882201</v>
      </c>
    </row>
    <row r="2569" spans="1:17" x14ac:dyDescent="0.3">
      <c r="A2569" t="s">
        <v>5340</v>
      </c>
      <c r="B2569" t="s">
        <v>5341</v>
      </c>
      <c r="C2569" t="s">
        <v>10309</v>
      </c>
      <c r="D2569" t="s">
        <v>171</v>
      </c>
      <c r="E2569">
        <v>173.38371746999999</v>
      </c>
      <c r="F2569">
        <v>151.77000000000001</v>
      </c>
      <c r="G2569">
        <v>-17.728538963733801</v>
      </c>
      <c r="H2569">
        <v>-10.101304092901101</v>
      </c>
      <c r="I2569">
        <v>-27.721376930871902</v>
      </c>
      <c r="J2569">
        <v>-1.42879133273795</v>
      </c>
      <c r="K2569">
        <v>156.58860582742901</v>
      </c>
      <c r="L2569">
        <v>145.23646663003899</v>
      </c>
      <c r="M2569">
        <v>47.494174063088202</v>
      </c>
      <c r="N2569">
        <v>0.21671416992617701</v>
      </c>
      <c r="O2569">
        <v>38.762601304605603</v>
      </c>
      <c r="Q2569">
        <v>7.3631443618783002E-2</v>
      </c>
    </row>
    <row r="2570" spans="1:17" x14ac:dyDescent="0.3">
      <c r="A2570" t="s">
        <v>5342</v>
      </c>
      <c r="B2570" t="s">
        <v>5343</v>
      </c>
      <c r="C2570" t="s">
        <v>10309</v>
      </c>
      <c r="D2570" t="s">
        <v>5344</v>
      </c>
      <c r="E2570">
        <v>173.304</v>
      </c>
      <c r="F2570">
        <v>166</v>
      </c>
      <c r="G2570">
        <v>-55.810617394512398</v>
      </c>
      <c r="H2570">
        <v>-6.9848488134354696</v>
      </c>
      <c r="I2570">
        <v>-14.306590593235001</v>
      </c>
      <c r="J2570">
        <v>4.8988350884872904</v>
      </c>
      <c r="K2570">
        <v>167.294583047386</v>
      </c>
      <c r="L2570">
        <v>169.29296908941899</v>
      </c>
      <c r="M2570">
        <v>46.662088320077203</v>
      </c>
      <c r="N2570">
        <v>0.33462603878116298</v>
      </c>
      <c r="O2570">
        <v>56.626506024096301</v>
      </c>
      <c r="P2570">
        <v>44.347826086956502</v>
      </c>
    </row>
    <row r="2571" spans="1:17" x14ac:dyDescent="0.3">
      <c r="A2571" t="s">
        <v>5345</v>
      </c>
      <c r="B2571" t="s">
        <v>5346</v>
      </c>
      <c r="C2571" t="s">
        <v>10309</v>
      </c>
      <c r="D2571" t="s">
        <v>402</v>
      </c>
      <c r="E2571">
        <v>173.19052500000001</v>
      </c>
      <c r="F2571">
        <v>69.5</v>
      </c>
      <c r="G2571">
        <v>39.480343842019799</v>
      </c>
      <c r="H2571">
        <v>9.5223013089656607</v>
      </c>
      <c r="I2571">
        <v>-5.8869409831202697</v>
      </c>
      <c r="J2571">
        <v>-2.5311443954717499E-2</v>
      </c>
      <c r="K2571">
        <v>61.778815461930499</v>
      </c>
      <c r="L2571">
        <v>51.969957448185497</v>
      </c>
      <c r="M2571">
        <v>48.661524002383402</v>
      </c>
      <c r="N2571">
        <v>0.41314553990610298</v>
      </c>
      <c r="O2571">
        <v>12.9496402877697</v>
      </c>
      <c r="P2571">
        <v>100.867052023121</v>
      </c>
      <c r="Q2571">
        <v>0.16625360085083099</v>
      </c>
    </row>
    <row r="2572" spans="1:17" x14ac:dyDescent="0.3">
      <c r="A2572" t="s">
        <v>5347</v>
      </c>
      <c r="B2572" t="s">
        <v>5348</v>
      </c>
      <c r="C2572" t="s">
        <v>10309</v>
      </c>
      <c r="D2572" t="s">
        <v>124</v>
      </c>
      <c r="E2572">
        <v>173.14209</v>
      </c>
      <c r="F2572">
        <v>160.05000000000001</v>
      </c>
      <c r="G2572">
        <v>-23.825264877631302</v>
      </c>
      <c r="H2572">
        <v>4.6569251638547096</v>
      </c>
      <c r="I2572">
        <v>-10.4611803520782</v>
      </c>
      <c r="J2572">
        <v>3.1777339440394199</v>
      </c>
      <c r="K2572">
        <v>159.88893449630601</v>
      </c>
      <c r="L2572">
        <v>154.90445319444001</v>
      </c>
      <c r="M2572">
        <v>49.649635286109003</v>
      </c>
      <c r="N2572">
        <v>0.75481481481481405</v>
      </c>
      <c r="O2572">
        <v>25.1171508903467</v>
      </c>
      <c r="P2572">
        <v>33.375</v>
      </c>
      <c r="Q2572">
        <v>0.111841755809888</v>
      </c>
    </row>
    <row r="2573" spans="1:17" x14ac:dyDescent="0.3">
      <c r="A2573" t="s">
        <v>5349</v>
      </c>
      <c r="B2573" t="s">
        <v>5350</v>
      </c>
      <c r="C2573" t="s">
        <v>10309</v>
      </c>
      <c r="D2573" t="s">
        <v>412</v>
      </c>
      <c r="E2573">
        <v>172.35983798699999</v>
      </c>
      <c r="F2573">
        <v>21.03</v>
      </c>
      <c r="G2573">
        <v>49.160081043180199</v>
      </c>
      <c r="H2573">
        <v>-14.277612269911801</v>
      </c>
      <c r="I2573">
        <v>-5.7614158308851398</v>
      </c>
      <c r="J2573">
        <v>-1.73393352816938</v>
      </c>
      <c r="K2573">
        <v>21.284402863032099</v>
      </c>
      <c r="L2573">
        <v>19.521354143397801</v>
      </c>
      <c r="M2573">
        <v>57.865266366808598</v>
      </c>
      <c r="N2573">
        <v>0.59975337237169402</v>
      </c>
      <c r="O2573">
        <v>35.520684736091198</v>
      </c>
      <c r="P2573">
        <v>89.459459459459396</v>
      </c>
      <c r="Q2573">
        <v>4.5066742752124002E-2</v>
      </c>
    </row>
    <row r="2574" spans="1:17" x14ac:dyDescent="0.3">
      <c r="A2574" t="s">
        <v>5351</v>
      </c>
      <c r="B2574" t="s">
        <v>5352</v>
      </c>
      <c r="C2574" t="s">
        <v>10309</v>
      </c>
      <c r="D2574" t="s">
        <v>1520</v>
      </c>
      <c r="E2574">
        <v>172.05760000000001</v>
      </c>
      <c r="F2574">
        <v>97.76</v>
      </c>
      <c r="G2574">
        <v>60.524036766650802</v>
      </c>
      <c r="H2574">
        <v>2.5234596097762698</v>
      </c>
      <c r="I2574">
        <v>-40.637154925693302</v>
      </c>
      <c r="J2574">
        <v>-2.8605131624992999</v>
      </c>
      <c r="K2574">
        <v>94.833503112320997</v>
      </c>
      <c r="L2574">
        <v>91.816458590123602</v>
      </c>
      <c r="M2574">
        <v>50.061297335163097</v>
      </c>
      <c r="N2574">
        <v>1.15676438464735E-2</v>
      </c>
      <c r="O2574">
        <v>62.029459901800301</v>
      </c>
      <c r="P2574">
        <v>101.691768103981</v>
      </c>
      <c r="Q2574">
        <v>3.7055865127941998E-2</v>
      </c>
    </row>
    <row r="2575" spans="1:17" x14ac:dyDescent="0.3">
      <c r="A2575" t="s">
        <v>5353</v>
      </c>
      <c r="B2575" t="s">
        <v>5354</v>
      </c>
      <c r="C2575" t="s">
        <v>10309</v>
      </c>
      <c r="D2575" t="s">
        <v>297</v>
      </c>
      <c r="E2575">
        <v>171.969114625</v>
      </c>
      <c r="F2575">
        <v>302.75</v>
      </c>
      <c r="G2575">
        <v>56.431742136002697</v>
      </c>
      <c r="H2575">
        <v>80.644526357469601</v>
      </c>
      <c r="I2575">
        <v>68.993176926241702</v>
      </c>
      <c r="J2575">
        <v>32.3652101012853</v>
      </c>
      <c r="K2575">
        <v>191.58086608650299</v>
      </c>
      <c r="L2575">
        <v>168.786503111934</v>
      </c>
      <c r="M2575">
        <v>91.874519329007697</v>
      </c>
      <c r="N2575">
        <v>3.4629882114125801</v>
      </c>
      <c r="O2575">
        <v>0</v>
      </c>
      <c r="P2575">
        <v>126.35514018691499</v>
      </c>
      <c r="Q2575">
        <v>4.5714131129400003E-2</v>
      </c>
    </row>
    <row r="2576" spans="1:17" x14ac:dyDescent="0.3">
      <c r="A2576" t="s">
        <v>5355</v>
      </c>
      <c r="B2576" t="s">
        <v>5356</v>
      </c>
      <c r="C2576" t="s">
        <v>10309</v>
      </c>
      <c r="E2576">
        <v>171.86</v>
      </c>
      <c r="F2576">
        <v>26.44</v>
      </c>
      <c r="G2576">
        <v>90.882526253282194</v>
      </c>
      <c r="H2576">
        <v>13.717441773345801</v>
      </c>
      <c r="I2576">
        <v>23.231325595582302</v>
      </c>
      <c r="J2576">
        <v>-2.0042416386464899</v>
      </c>
      <c r="K2576">
        <v>22.619971282355301</v>
      </c>
      <c r="L2576">
        <v>19.456758919093801</v>
      </c>
      <c r="M2576">
        <v>52.164299904154603</v>
      </c>
      <c r="N2576">
        <v>0.104364855491518</v>
      </c>
      <c r="O2576">
        <v>8.2450832072617093</v>
      </c>
      <c r="P2576">
        <v>159.98033431661699</v>
      </c>
      <c r="Q2576">
        <v>9.0334409684359004E-2</v>
      </c>
    </row>
    <row r="2577" spans="1:17" x14ac:dyDescent="0.3">
      <c r="A2577" t="s">
        <v>5357</v>
      </c>
      <c r="B2577" t="s">
        <v>5358</v>
      </c>
      <c r="C2577" t="s">
        <v>10309</v>
      </c>
      <c r="D2577" t="s">
        <v>5359</v>
      </c>
      <c r="E2577">
        <v>171.85896</v>
      </c>
      <c r="F2577">
        <v>327.60000000000002</v>
      </c>
      <c r="G2577">
        <v>62.887239991866103</v>
      </c>
      <c r="H2577">
        <v>86.174625189455199</v>
      </c>
      <c r="I2577">
        <v>81.018495185654103</v>
      </c>
      <c r="J2577">
        <v>19.689410019569799</v>
      </c>
      <c r="K2577">
        <v>205.42850550179099</v>
      </c>
      <c r="L2577">
        <v>166.17131335537701</v>
      </c>
      <c r="M2577">
        <v>94.474478220174902</v>
      </c>
      <c r="N2577">
        <v>2.3835182250396199</v>
      </c>
      <c r="O2577">
        <v>0</v>
      </c>
      <c r="P2577">
        <v>212</v>
      </c>
    </row>
    <row r="2578" spans="1:17" x14ac:dyDescent="0.3">
      <c r="A2578" t="s">
        <v>5360</v>
      </c>
      <c r="B2578" t="s">
        <v>5361</v>
      </c>
      <c r="C2578" t="s">
        <v>10309</v>
      </c>
      <c r="D2578" t="s">
        <v>51</v>
      </c>
      <c r="E2578">
        <v>171.75158145</v>
      </c>
      <c r="F2578">
        <v>150.05000000000001</v>
      </c>
      <c r="G2578">
        <v>-34.5594767479271</v>
      </c>
      <c r="H2578">
        <v>-11.9436299565717</v>
      </c>
      <c r="I2578">
        <v>-20.804029556363002</v>
      </c>
      <c r="J2578">
        <v>-4.9300460427067598</v>
      </c>
      <c r="K2578">
        <v>156.408987596027</v>
      </c>
      <c r="L2578">
        <v>162.573507061003</v>
      </c>
      <c r="M2578">
        <v>52.322657638646596</v>
      </c>
      <c r="N2578">
        <v>0.81241584187731197</v>
      </c>
      <c r="O2578">
        <v>45.818060646451102</v>
      </c>
      <c r="P2578">
        <v>7.94964028776978</v>
      </c>
      <c r="Q2578">
        <v>-8.5937250390519998E-2</v>
      </c>
    </row>
    <row r="2579" spans="1:17" x14ac:dyDescent="0.3">
      <c r="A2579" t="s">
        <v>5362</v>
      </c>
      <c r="B2579" t="s">
        <v>5363</v>
      </c>
      <c r="C2579" t="s">
        <v>10309</v>
      </c>
      <c r="D2579" t="s">
        <v>1391</v>
      </c>
      <c r="E2579">
        <v>171.58463054000001</v>
      </c>
      <c r="F2579">
        <v>19.16</v>
      </c>
      <c r="G2579">
        <v>-13.6974302398629</v>
      </c>
      <c r="H2579">
        <v>-8.1696520867037705</v>
      </c>
      <c r="I2579">
        <v>-22.251646994440598</v>
      </c>
      <c r="J2579">
        <v>-4.0413022005389001</v>
      </c>
      <c r="K2579">
        <v>20.143816251105399</v>
      </c>
      <c r="L2579">
        <v>17.716946278120801</v>
      </c>
      <c r="M2579">
        <v>23.299076232307801</v>
      </c>
      <c r="N2579">
        <v>1.76226918067714</v>
      </c>
      <c r="O2579">
        <v>34.916492693110598</v>
      </c>
      <c r="P2579">
        <v>47.953667953667903</v>
      </c>
      <c r="Q2579">
        <v>-2.0013605843899E-2</v>
      </c>
    </row>
    <row r="2580" spans="1:17" x14ac:dyDescent="0.3">
      <c r="A2580" t="s">
        <v>5364</v>
      </c>
      <c r="B2580" t="s">
        <v>5365</v>
      </c>
      <c r="C2580" t="s">
        <v>10309</v>
      </c>
      <c r="D2580" t="s">
        <v>139</v>
      </c>
      <c r="E2580">
        <v>171.22332</v>
      </c>
      <c r="F2580">
        <v>3.4</v>
      </c>
      <c r="G2580">
        <v>-21.192444278007901</v>
      </c>
      <c r="H2580">
        <v>-8.6311721681515507</v>
      </c>
      <c r="I2580">
        <v>-18.874508713467499</v>
      </c>
      <c r="J2580">
        <v>-4.6641104363640302</v>
      </c>
      <c r="K2580">
        <v>3.47363162383393</v>
      </c>
      <c r="L2580">
        <v>3.6557540535283102</v>
      </c>
      <c r="M2580">
        <v>43.057097328158797</v>
      </c>
      <c r="N2580">
        <v>0.48088912051473698</v>
      </c>
      <c r="O2580">
        <v>43.235294117647001</v>
      </c>
      <c r="P2580">
        <v>21.863799283154101</v>
      </c>
      <c r="Q2580">
        <v>9.4913945050678003E-2</v>
      </c>
    </row>
    <row r="2581" spans="1:17" x14ac:dyDescent="0.3">
      <c r="A2581" t="s">
        <v>5366</v>
      </c>
      <c r="B2581" t="s">
        <v>5367</v>
      </c>
      <c r="C2581" t="s">
        <v>10309</v>
      </c>
      <c r="D2581" t="s">
        <v>965</v>
      </c>
      <c r="E2581">
        <v>171.19749999999999</v>
      </c>
      <c r="F2581">
        <v>552.25</v>
      </c>
      <c r="G2581">
        <v>64.978535769436405</v>
      </c>
      <c r="H2581">
        <v>-4.0975054088665601</v>
      </c>
      <c r="I2581">
        <v>7.2585699412014701</v>
      </c>
      <c r="J2581">
        <v>1.8540975804030499</v>
      </c>
      <c r="K2581">
        <v>583.11746404063501</v>
      </c>
      <c r="L2581">
        <v>509.68837934058598</v>
      </c>
      <c r="M2581">
        <v>45.010533442651898</v>
      </c>
      <c r="N2581">
        <v>1.04231728371379</v>
      </c>
      <c r="O2581">
        <v>32.983250339520097</v>
      </c>
      <c r="P2581">
        <v>96.530249110320199</v>
      </c>
      <c r="Q2581">
        <v>9.7743880653158005E-2</v>
      </c>
    </row>
    <row r="2582" spans="1:17" x14ac:dyDescent="0.3">
      <c r="A2582" t="s">
        <v>5368</v>
      </c>
      <c r="B2582" t="s">
        <v>5369</v>
      </c>
      <c r="C2582" t="s">
        <v>10309</v>
      </c>
      <c r="D2582" t="s">
        <v>253</v>
      </c>
      <c r="E2582">
        <v>171.181296</v>
      </c>
      <c r="F2582">
        <v>198.9</v>
      </c>
      <c r="G2582">
        <v>-42.543521694115803</v>
      </c>
      <c r="H2582">
        <v>-0.70767490039198899</v>
      </c>
      <c r="I2582">
        <v>-33.845864664181804</v>
      </c>
      <c r="J2582">
        <v>6.9609033429465201</v>
      </c>
      <c r="K2582">
        <v>194.402324930726</v>
      </c>
      <c r="L2582">
        <v>211.123022664573</v>
      </c>
      <c r="M2582">
        <v>61.658951328141697</v>
      </c>
      <c r="N2582">
        <v>1.42</v>
      </c>
      <c r="O2582">
        <v>40.271493212669597</v>
      </c>
      <c r="P2582">
        <v>13.6571428571428</v>
      </c>
    </row>
    <row r="2583" spans="1:17" x14ac:dyDescent="0.3">
      <c r="A2583" t="s">
        <v>5370</v>
      </c>
      <c r="B2583" t="s">
        <v>5371</v>
      </c>
      <c r="C2583" t="s">
        <v>10309</v>
      </c>
      <c r="D2583" t="s">
        <v>72</v>
      </c>
      <c r="E2583">
        <v>170.79030399999999</v>
      </c>
      <c r="F2583">
        <v>3.2</v>
      </c>
      <c r="G2583">
        <v>6.0288214570374201</v>
      </c>
      <c r="H2583">
        <v>25.325382950847601</v>
      </c>
      <c r="I2583">
        <v>-35.762648207893903</v>
      </c>
      <c r="J2583">
        <v>30.252365978671399</v>
      </c>
      <c r="K2583">
        <v>2.3594600426055199</v>
      </c>
      <c r="L2583">
        <v>2.68178307533252</v>
      </c>
      <c r="M2583">
        <v>91.183602818979793</v>
      </c>
      <c r="N2583">
        <v>1.6109123278425801</v>
      </c>
      <c r="O2583">
        <v>128.43749999999901</v>
      </c>
      <c r="P2583">
        <v>66.6666666666666</v>
      </c>
      <c r="Q2583">
        <v>-4.0500010009170001E-3</v>
      </c>
    </row>
    <row r="2584" spans="1:17" x14ac:dyDescent="0.3">
      <c r="A2584" t="s">
        <v>5372</v>
      </c>
      <c r="B2584" t="s">
        <v>5373</v>
      </c>
      <c r="C2584" t="s">
        <v>10309</v>
      </c>
      <c r="D2584" t="s">
        <v>51</v>
      </c>
      <c r="E2584">
        <v>170.63056</v>
      </c>
      <c r="F2584">
        <v>99.5</v>
      </c>
      <c r="G2584">
        <v>-35.191918633067402</v>
      </c>
      <c r="H2584">
        <v>5.7138399184883699</v>
      </c>
      <c r="I2584">
        <v>-18.430610470224401</v>
      </c>
      <c r="J2584">
        <v>16.449441261112501</v>
      </c>
      <c r="K2584">
        <v>78.974858587208502</v>
      </c>
      <c r="M2584">
        <v>80.653960095336799</v>
      </c>
      <c r="N2584">
        <v>1.4295844625112899</v>
      </c>
      <c r="O2584">
        <v>15.0753768844221</v>
      </c>
      <c r="P2584">
        <v>88.446969696969703</v>
      </c>
    </row>
    <row r="2585" spans="1:17" x14ac:dyDescent="0.3">
      <c r="A2585" t="s">
        <v>5374</v>
      </c>
      <c r="B2585" t="s">
        <v>5375</v>
      </c>
      <c r="C2585" t="s">
        <v>10309</v>
      </c>
      <c r="D2585" t="s">
        <v>124</v>
      </c>
      <c r="E2585">
        <v>170.61170849999999</v>
      </c>
      <c r="F2585">
        <v>420.05</v>
      </c>
      <c r="G2585">
        <v>485.549069329519</v>
      </c>
      <c r="H2585">
        <v>17.981085906524399</v>
      </c>
      <c r="I2585">
        <v>4.1604696248459101</v>
      </c>
      <c r="J2585">
        <v>18.641710552226499</v>
      </c>
      <c r="K2585">
        <v>368.19551474680799</v>
      </c>
      <c r="L2585">
        <v>319.98697624673201</v>
      </c>
      <c r="M2585">
        <v>83.359180113001301</v>
      </c>
      <c r="N2585">
        <v>1.40510220108146</v>
      </c>
      <c r="O2585">
        <v>15.5100583263897</v>
      </c>
      <c r="P2585">
        <v>515.36771169059398</v>
      </c>
      <c r="Q2585">
        <v>0.27220078419817401</v>
      </c>
    </row>
    <row r="2586" spans="1:17" x14ac:dyDescent="0.3">
      <c r="A2586" t="s">
        <v>5376</v>
      </c>
      <c r="B2586" t="s">
        <v>5377</v>
      </c>
      <c r="C2586" t="s">
        <v>10309</v>
      </c>
      <c r="D2586" t="s">
        <v>581</v>
      </c>
      <c r="E2586">
        <v>170.47294433499999</v>
      </c>
      <c r="F2586">
        <v>81.650000000000006</v>
      </c>
      <c r="G2586">
        <v>38.705609444910401</v>
      </c>
      <c r="H2586">
        <v>4.6959709329413499</v>
      </c>
      <c r="I2586">
        <v>27.1143396215104</v>
      </c>
      <c r="J2586">
        <v>5.7210539971602703</v>
      </c>
      <c r="K2586">
        <v>77.613362475105902</v>
      </c>
      <c r="L2586">
        <v>67.896534329826494</v>
      </c>
      <c r="M2586">
        <v>64.832298657776605</v>
      </c>
      <c r="N2586">
        <v>0.86253443526170803</v>
      </c>
      <c r="O2586">
        <v>13.9007960808328</v>
      </c>
      <c r="P2586">
        <v>97.2222222222222</v>
      </c>
      <c r="Q2586">
        <v>0.14670259535786601</v>
      </c>
    </row>
    <row r="2587" spans="1:17" x14ac:dyDescent="0.3">
      <c r="A2587" t="s">
        <v>5378</v>
      </c>
      <c r="B2587" t="s">
        <v>5379</v>
      </c>
      <c r="C2587" t="s">
        <v>10309</v>
      </c>
      <c r="D2587" t="s">
        <v>726</v>
      </c>
      <c r="E2587">
        <v>170.37414187499999</v>
      </c>
      <c r="F2587">
        <v>153.75</v>
      </c>
      <c r="G2587">
        <v>-36.636824179256799</v>
      </c>
      <c r="H2587">
        <v>6.5884624386637904</v>
      </c>
      <c r="I2587">
        <v>-11.6391283934827</v>
      </c>
      <c r="J2587">
        <v>-18.170225922181299</v>
      </c>
      <c r="K2587">
        <v>149.84729970141601</v>
      </c>
      <c r="L2587">
        <v>152.04395749174799</v>
      </c>
      <c r="M2587">
        <v>44.962789241029</v>
      </c>
      <c r="N2587">
        <v>2.8913603681952602</v>
      </c>
      <c r="O2587">
        <v>44.325203252032502</v>
      </c>
      <c r="P2587">
        <v>30.131189166314002</v>
      </c>
      <c r="Q2587">
        <v>2.4198647543610001E-2</v>
      </c>
    </row>
    <row r="2588" spans="1:17" x14ac:dyDescent="0.3">
      <c r="A2588" t="s">
        <v>5380</v>
      </c>
      <c r="B2588" t="s">
        <v>5381</v>
      </c>
      <c r="C2588" t="s">
        <v>10309</v>
      </c>
      <c r="D2588" t="s">
        <v>628</v>
      </c>
      <c r="E2588">
        <v>170.37060195799901</v>
      </c>
      <c r="F2588">
        <v>12.59</v>
      </c>
      <c r="G2588">
        <v>-16.190483516309701</v>
      </c>
      <c r="H2588">
        <v>-2.1305998015777501</v>
      </c>
      <c r="I2588">
        <v>-31.988435292887502</v>
      </c>
      <c r="J2588">
        <v>-4.5881896724843401</v>
      </c>
      <c r="K2588">
        <v>12.8050780280634</v>
      </c>
      <c r="L2588">
        <v>13.157596645550401</v>
      </c>
      <c r="M2588">
        <v>49.0131297391858</v>
      </c>
      <c r="N2588">
        <v>0.83983478677638401</v>
      </c>
      <c r="O2588">
        <v>54.090548054011101</v>
      </c>
      <c r="P2588">
        <v>15.5045871559633</v>
      </c>
      <c r="Q2588">
        <v>-2.5661355824976001E-2</v>
      </c>
    </row>
    <row r="2589" spans="1:17" x14ac:dyDescent="0.3">
      <c r="A2589" t="s">
        <v>5382</v>
      </c>
      <c r="B2589" t="s">
        <v>5383</v>
      </c>
      <c r="C2589" t="s">
        <v>10309</v>
      </c>
      <c r="E2589">
        <v>170</v>
      </c>
      <c r="F2589">
        <v>170</v>
      </c>
      <c r="G2589">
        <v>405.277360157023</v>
      </c>
      <c r="H2589">
        <v>-26.766447588378099</v>
      </c>
      <c r="I2589">
        <v>-10.0894359547432</v>
      </c>
      <c r="J2589">
        <v>11.905441585235399</v>
      </c>
      <c r="K2589">
        <v>195.824039626245</v>
      </c>
      <c r="L2589">
        <v>139.156306555745</v>
      </c>
      <c r="M2589">
        <v>40.308581953678498</v>
      </c>
      <c r="N2589">
        <v>1.6809499225606599</v>
      </c>
      <c r="O2589">
        <v>54.352941176470502</v>
      </c>
      <c r="P2589">
        <v>435.09600251809798</v>
      </c>
    </row>
    <row r="2590" spans="1:17" x14ac:dyDescent="0.3">
      <c r="A2590" t="s">
        <v>5384</v>
      </c>
      <c r="B2590" t="s">
        <v>5385</v>
      </c>
      <c r="C2590" t="s">
        <v>10309</v>
      </c>
      <c r="D2590" t="s">
        <v>1203</v>
      </c>
      <c r="E2590">
        <v>169.681132803</v>
      </c>
      <c r="F2590">
        <v>0.91</v>
      </c>
      <c r="G2590">
        <v>92.132577151120003</v>
      </c>
      <c r="H2590">
        <v>1.7614609020771299</v>
      </c>
      <c r="I2590">
        <v>-22.958324297241901</v>
      </c>
      <c r="J2590">
        <v>-7.46408423777876</v>
      </c>
      <c r="K2590">
        <v>0.84694768918182395</v>
      </c>
      <c r="L2590">
        <v>0.77110085738616996</v>
      </c>
      <c r="M2590">
        <v>58.768789608736697</v>
      </c>
      <c r="N2590">
        <v>1.4677487106692699</v>
      </c>
      <c r="O2590">
        <v>31.868131868131801</v>
      </c>
      <c r="P2590">
        <v>121.951219512195</v>
      </c>
      <c r="Q2590">
        <v>1.6246501504972002E-2</v>
      </c>
    </row>
    <row r="2591" spans="1:17" x14ac:dyDescent="0.3">
      <c r="A2591" t="s">
        <v>5386</v>
      </c>
      <c r="B2591" t="s">
        <v>5387</v>
      </c>
      <c r="C2591" t="s">
        <v>10309</v>
      </c>
      <c r="D2591" t="s">
        <v>317</v>
      </c>
      <c r="E2591">
        <v>169.64599049</v>
      </c>
      <c r="F2591">
        <v>2.2999999999999998</v>
      </c>
      <c r="K2591">
        <v>2.2860694928582501</v>
      </c>
      <c r="L2591">
        <v>2.4904968111465999</v>
      </c>
      <c r="M2591">
        <v>41.368652020141496</v>
      </c>
      <c r="N2591">
        <v>1</v>
      </c>
      <c r="Q2591">
        <v>-6.0412528129999996E-4</v>
      </c>
    </row>
    <row r="2592" spans="1:17" x14ac:dyDescent="0.3">
      <c r="A2592" t="s">
        <v>5388</v>
      </c>
      <c r="B2592" t="s">
        <v>5389</v>
      </c>
      <c r="C2592" t="s">
        <v>10309</v>
      </c>
      <c r="D2592" t="s">
        <v>628</v>
      </c>
      <c r="E2592">
        <v>169.53524999999999</v>
      </c>
      <c r="F2592">
        <v>67.95</v>
      </c>
      <c r="G2592">
        <v>-60.340114753713003</v>
      </c>
      <c r="H2592">
        <v>0.99350853156068097</v>
      </c>
      <c r="I2592">
        <v>-24.810580951478801</v>
      </c>
      <c r="J2592">
        <v>-0.67932487948998999</v>
      </c>
      <c r="K2592">
        <v>68.720777923331994</v>
      </c>
      <c r="L2592">
        <v>74.075143329496996</v>
      </c>
      <c r="M2592">
        <v>46.830814345712199</v>
      </c>
      <c r="N2592">
        <v>1.3714285714285701</v>
      </c>
      <c r="O2592">
        <v>51.508462104488501</v>
      </c>
      <c r="P2592">
        <v>31.941747572815501</v>
      </c>
    </row>
    <row r="2593" spans="1:17" x14ac:dyDescent="0.3">
      <c r="A2593" t="s">
        <v>5390</v>
      </c>
      <c r="B2593" t="s">
        <v>5391</v>
      </c>
      <c r="C2593" t="s">
        <v>10309</v>
      </c>
      <c r="D2593" t="s">
        <v>2600</v>
      </c>
      <c r="E2593">
        <v>169.43168</v>
      </c>
      <c r="F2593">
        <v>164</v>
      </c>
      <c r="G2593">
        <v>-36.104356646789299</v>
      </c>
      <c r="H2593">
        <v>17.802730357001199</v>
      </c>
      <c r="I2593">
        <v>-16.529965157619898</v>
      </c>
      <c r="J2593">
        <v>-5.8319261209916098</v>
      </c>
      <c r="K2593">
        <v>155.02196265588</v>
      </c>
      <c r="L2593">
        <v>157.296592927164</v>
      </c>
      <c r="M2593">
        <v>52.675285559276297</v>
      </c>
      <c r="N2593">
        <v>0.65732758620689602</v>
      </c>
      <c r="O2593">
        <v>20.609756097560901</v>
      </c>
      <c r="P2593">
        <v>55.745489078822402</v>
      </c>
    </row>
    <row r="2594" spans="1:17" x14ac:dyDescent="0.3">
      <c r="A2594" t="s">
        <v>5392</v>
      </c>
      <c r="B2594" t="s">
        <v>5393</v>
      </c>
      <c r="C2594" t="s">
        <v>10309</v>
      </c>
      <c r="D2594" t="s">
        <v>139</v>
      </c>
      <c r="E2594">
        <v>169.02698799999999</v>
      </c>
      <c r="F2594">
        <v>67.73</v>
      </c>
      <c r="G2594">
        <v>5.3709783974079697</v>
      </c>
      <c r="H2594">
        <v>-7.3386758858910799</v>
      </c>
      <c r="I2594">
        <v>-20.212920216052499</v>
      </c>
      <c r="J2594">
        <v>-2.1727737159185301</v>
      </c>
      <c r="K2594">
        <v>67.264288247035793</v>
      </c>
      <c r="L2594">
        <v>63.623303528176997</v>
      </c>
      <c r="M2594">
        <v>46.662141520559899</v>
      </c>
      <c r="N2594">
        <v>0.43866798876218799</v>
      </c>
      <c r="O2594">
        <v>44.249224863428303</v>
      </c>
      <c r="P2594">
        <v>48.205689277899303</v>
      </c>
      <c r="Q2594">
        <v>8.1985493988119995E-2</v>
      </c>
    </row>
    <row r="2595" spans="1:17" x14ac:dyDescent="0.3">
      <c r="A2595" t="s">
        <v>5394</v>
      </c>
      <c r="B2595" t="s">
        <v>5395</v>
      </c>
      <c r="C2595" t="s">
        <v>10309</v>
      </c>
      <c r="D2595" t="s">
        <v>514</v>
      </c>
      <c r="E2595">
        <v>168.89870999999999</v>
      </c>
      <c r="F2595">
        <v>17.7</v>
      </c>
      <c r="G2595">
        <v>-9.7372312348878207</v>
      </c>
      <c r="H2595">
        <v>9.7439380028338203</v>
      </c>
      <c r="I2595">
        <v>-17.433347164196402</v>
      </c>
      <c r="J2595">
        <v>7.6107051900458096</v>
      </c>
      <c r="K2595">
        <v>15.282650762057401</v>
      </c>
      <c r="L2595">
        <v>16.3945679112202</v>
      </c>
      <c r="M2595">
        <v>83.882567502596999</v>
      </c>
      <c r="N2595">
        <v>1.7016307139020701</v>
      </c>
      <c r="O2595">
        <v>68.587570621468899</v>
      </c>
      <c r="P2595">
        <v>43.668831168831098</v>
      </c>
      <c r="Q2595">
        <v>1.5039254349969999E-3</v>
      </c>
    </row>
    <row r="2596" spans="1:17" x14ac:dyDescent="0.3">
      <c r="A2596" t="s">
        <v>5396</v>
      </c>
      <c r="B2596" t="s">
        <v>5397</v>
      </c>
      <c r="C2596" t="s">
        <v>10309</v>
      </c>
      <c r="D2596" t="s">
        <v>21</v>
      </c>
      <c r="E2596">
        <v>168.58186559999999</v>
      </c>
      <c r="F2596">
        <v>122.6</v>
      </c>
      <c r="G2596">
        <v>4.9066323641996599</v>
      </c>
      <c r="H2596">
        <v>2.80343621071912</v>
      </c>
      <c r="I2596">
        <v>-7.45871232054043</v>
      </c>
      <c r="J2596">
        <v>-0.959755233449753</v>
      </c>
      <c r="K2596">
        <v>112.70736460106301</v>
      </c>
      <c r="L2596">
        <v>108.08201333000601</v>
      </c>
      <c r="M2596">
        <v>70.420771722449004</v>
      </c>
      <c r="N2596">
        <v>0.59865269461077797</v>
      </c>
      <c r="O2596">
        <v>22.308319738988502</v>
      </c>
      <c r="P2596">
        <v>42.227378190255202</v>
      </c>
      <c r="Q2596">
        <v>5.9694446952312998E-2</v>
      </c>
    </row>
    <row r="2597" spans="1:17" x14ac:dyDescent="0.3">
      <c r="A2597" t="s">
        <v>5398</v>
      </c>
      <c r="B2597" t="s">
        <v>5399</v>
      </c>
      <c r="C2597" t="s">
        <v>10309</v>
      </c>
      <c r="D2597" t="s">
        <v>5400</v>
      </c>
      <c r="E2597">
        <v>168.28740505499999</v>
      </c>
      <c r="F2597">
        <v>75.39</v>
      </c>
      <c r="G2597">
        <v>121.481357638924</v>
      </c>
      <c r="H2597">
        <v>-1.70050446465012</v>
      </c>
      <c r="I2597">
        <v>88.089944350327102</v>
      </c>
      <c r="J2597">
        <v>6.4317505227884801</v>
      </c>
      <c r="K2597">
        <v>63.926647671704202</v>
      </c>
      <c r="L2597">
        <v>45.522022892801402</v>
      </c>
      <c r="M2597">
        <v>76.800883234176098</v>
      </c>
      <c r="N2597">
        <v>0.39384577596326398</v>
      </c>
      <c r="O2597">
        <v>10.7573948799575</v>
      </c>
      <c r="P2597">
        <v>189.85005767012601</v>
      </c>
      <c r="Q2597">
        <v>0.11967272786937699</v>
      </c>
    </row>
    <row r="2598" spans="1:17" x14ac:dyDescent="0.3">
      <c r="A2598" t="s">
        <v>5401</v>
      </c>
      <c r="B2598" t="s">
        <v>5402</v>
      </c>
      <c r="C2598" t="s">
        <v>10309</v>
      </c>
      <c r="D2598" t="s">
        <v>222</v>
      </c>
      <c r="E2598">
        <v>168.03976</v>
      </c>
      <c r="F2598">
        <v>56.56</v>
      </c>
      <c r="G2598">
        <v>146.893686406048</v>
      </c>
      <c r="H2598">
        <v>44.627754869</v>
      </c>
      <c r="I2598">
        <v>97.124754244725906</v>
      </c>
      <c r="J2598">
        <v>6.4112571590218703</v>
      </c>
      <c r="K2598">
        <v>40.435673038580298</v>
      </c>
      <c r="L2598">
        <v>30.632758682145599</v>
      </c>
      <c r="M2598">
        <v>99.8497896465244</v>
      </c>
      <c r="N2598">
        <v>3.0443813664654602</v>
      </c>
      <c r="O2598">
        <v>0</v>
      </c>
      <c r="P2598">
        <v>246.56862745097999</v>
      </c>
      <c r="Q2598">
        <v>3.8077713419938E-2</v>
      </c>
    </row>
    <row r="2599" spans="1:17" x14ac:dyDescent="0.3">
      <c r="A2599" t="s">
        <v>5403</v>
      </c>
      <c r="B2599" t="s">
        <v>5404</v>
      </c>
      <c r="C2599" t="s">
        <v>10309</v>
      </c>
      <c r="D2599" t="s">
        <v>2600</v>
      </c>
      <c r="E2599">
        <v>167.91499999999999</v>
      </c>
      <c r="F2599">
        <v>78.099999999999994</v>
      </c>
      <c r="G2599">
        <v>132.702366042286</v>
      </c>
      <c r="H2599">
        <v>-13.595448623019699</v>
      </c>
      <c r="I2599">
        <v>-45.758755999179897</v>
      </c>
      <c r="J2599">
        <v>-3.9093803563193799</v>
      </c>
      <c r="K2599">
        <v>85.696598672268706</v>
      </c>
      <c r="L2599">
        <v>91.528680438438599</v>
      </c>
      <c r="M2599">
        <v>55.224332593488</v>
      </c>
      <c r="N2599">
        <v>1.9547300487958399</v>
      </c>
      <c r="O2599">
        <v>77.426376440460899</v>
      </c>
      <c r="P2599">
        <v>162.52100840336101</v>
      </c>
      <c r="Q2599">
        <v>4.5063132151438E-2</v>
      </c>
    </row>
    <row r="2600" spans="1:17" x14ac:dyDescent="0.3">
      <c r="A2600" t="s">
        <v>5405</v>
      </c>
      <c r="B2600" t="s">
        <v>5406</v>
      </c>
      <c r="C2600" t="s">
        <v>10309</v>
      </c>
      <c r="D2600" t="s">
        <v>193</v>
      </c>
      <c r="E2600">
        <v>167.75400865</v>
      </c>
      <c r="F2600">
        <v>109.25</v>
      </c>
      <c r="G2600">
        <v>-41.6070961358025</v>
      </c>
      <c r="H2600">
        <v>-2.0832405112517098</v>
      </c>
      <c r="I2600">
        <v>-30.1351330597121</v>
      </c>
      <c r="J2600">
        <v>-1.5154521816391</v>
      </c>
      <c r="K2600">
        <v>109.885493471326</v>
      </c>
      <c r="L2600">
        <v>113.52274886877601</v>
      </c>
      <c r="M2600">
        <v>54.268874929571297</v>
      </c>
      <c r="N2600">
        <v>0.68617850138277603</v>
      </c>
      <c r="O2600">
        <v>23.3409610983981</v>
      </c>
      <c r="P2600">
        <v>13.212435233160599</v>
      </c>
      <c r="Q2600">
        <v>1.7769983852683E-2</v>
      </c>
    </row>
    <row r="2601" spans="1:17" x14ac:dyDescent="0.3">
      <c r="A2601" t="s">
        <v>5407</v>
      </c>
      <c r="B2601" t="s">
        <v>5408</v>
      </c>
      <c r="C2601" t="s">
        <v>10309</v>
      </c>
      <c r="D2601" t="s">
        <v>364</v>
      </c>
      <c r="E2601">
        <v>167.08051080000001</v>
      </c>
      <c r="F2601">
        <v>126</v>
      </c>
      <c r="G2601">
        <v>1704.2424930100999</v>
      </c>
      <c r="H2601">
        <v>8.5719861165571505</v>
      </c>
      <c r="I2601">
        <v>0.18073536229637099</v>
      </c>
      <c r="J2601">
        <v>16.956223815125899</v>
      </c>
      <c r="K2601">
        <v>119.517103462259</v>
      </c>
      <c r="L2601">
        <v>91.295538557213902</v>
      </c>
      <c r="M2601">
        <v>69.901208161912393</v>
      </c>
      <c r="N2601">
        <v>1.1571955719557101</v>
      </c>
      <c r="O2601">
        <v>51.587301587301504</v>
      </c>
      <c r="P2601">
        <v>1734.0611353711699</v>
      </c>
    </row>
    <row r="2602" spans="1:17" x14ac:dyDescent="0.3">
      <c r="A2602" t="s">
        <v>5409</v>
      </c>
      <c r="B2602" t="s">
        <v>5410</v>
      </c>
      <c r="C2602" t="s">
        <v>10309</v>
      </c>
      <c r="D2602" t="s">
        <v>304</v>
      </c>
      <c r="E2602">
        <v>166.26939379999999</v>
      </c>
      <c r="F2602">
        <v>37</v>
      </c>
      <c r="G2602">
        <v>222.898230851508</v>
      </c>
      <c r="H2602">
        <v>-18.660293896262399</v>
      </c>
      <c r="I2602">
        <v>127.35852025270999</v>
      </c>
      <c r="J2602">
        <v>-4.2370464177176901</v>
      </c>
      <c r="K2602">
        <v>38.976986263479397</v>
      </c>
      <c r="L2602">
        <v>26.799846411474501</v>
      </c>
      <c r="M2602">
        <v>27.460592095648401</v>
      </c>
      <c r="N2602">
        <v>0.113527435170343</v>
      </c>
      <c r="O2602">
        <v>38.648648648648603</v>
      </c>
      <c r="P2602">
        <v>259.22330097087303</v>
      </c>
      <c r="Q2602">
        <v>7.499966547834E-2</v>
      </c>
    </row>
    <row r="2603" spans="1:17" x14ac:dyDescent="0.3">
      <c r="A2603" t="s">
        <v>5411</v>
      </c>
      <c r="B2603" t="s">
        <v>5412</v>
      </c>
      <c r="C2603" t="s">
        <v>10309</v>
      </c>
      <c r="D2603" t="s">
        <v>46</v>
      </c>
      <c r="E2603">
        <v>166.21486256</v>
      </c>
      <c r="F2603">
        <v>533.20000000000005</v>
      </c>
      <c r="G2603">
        <v>-82.465914611014796</v>
      </c>
      <c r="H2603">
        <v>-4.6502336471282701</v>
      </c>
      <c r="I2603">
        <v>-86.928148603587204</v>
      </c>
      <c r="J2603">
        <v>-4.8899826743435</v>
      </c>
      <c r="K2603">
        <v>672.04693208025606</v>
      </c>
      <c r="L2603">
        <v>1145.3476314959801</v>
      </c>
      <c r="M2603">
        <v>36.457528528268703</v>
      </c>
      <c r="N2603">
        <v>0.49667286837297397</v>
      </c>
      <c r="O2603">
        <v>344.840585146286</v>
      </c>
      <c r="Q2603">
        <v>3.8498884262873997E-2</v>
      </c>
    </row>
    <row r="2604" spans="1:17" x14ac:dyDescent="0.3">
      <c r="A2604" t="s">
        <v>5413</v>
      </c>
      <c r="B2604" t="s">
        <v>5414</v>
      </c>
      <c r="C2604" t="s">
        <v>10309</v>
      </c>
      <c r="D2604" t="s">
        <v>2629</v>
      </c>
      <c r="E2604">
        <v>165.9069404</v>
      </c>
      <c r="F2604">
        <v>151.66</v>
      </c>
      <c r="G2604">
        <v>105.34960077739601</v>
      </c>
      <c r="H2604">
        <v>59.524908514454197</v>
      </c>
      <c r="I2604">
        <v>84.751456723901697</v>
      </c>
      <c r="J2604">
        <v>2.8151088996974698</v>
      </c>
      <c r="K2604">
        <v>109.522288693226</v>
      </c>
      <c r="L2604">
        <v>89.528990820104994</v>
      </c>
      <c r="M2604">
        <v>81.491545284764399</v>
      </c>
      <c r="N2604">
        <v>3.6425085658542802</v>
      </c>
      <c r="O2604">
        <v>1.8726097850454999</v>
      </c>
      <c r="P2604">
        <v>208.56561546286801</v>
      </c>
      <c r="Q2604">
        <v>8.657388753294E-2</v>
      </c>
    </row>
    <row r="2605" spans="1:17" x14ac:dyDescent="0.3">
      <c r="A2605" t="s">
        <v>5415</v>
      </c>
      <c r="B2605" t="s">
        <v>5416</v>
      </c>
      <c r="C2605" t="s">
        <v>10309</v>
      </c>
      <c r="D2605" t="s">
        <v>402</v>
      </c>
      <c r="E2605">
        <v>165.85619572799999</v>
      </c>
      <c r="F2605">
        <v>25.68</v>
      </c>
      <c r="G2605">
        <v>19.918966968370999</v>
      </c>
      <c r="H2605">
        <v>1.8421258964207401</v>
      </c>
      <c r="I2605">
        <v>-20.182108158449001</v>
      </c>
      <c r="J2605">
        <v>6.87117421419559</v>
      </c>
      <c r="K2605">
        <v>24.042378757294198</v>
      </c>
      <c r="L2605">
        <v>21.581172405792898</v>
      </c>
      <c r="M2605">
        <v>65.177523723506098</v>
      </c>
      <c r="N2605">
        <v>0.57831359706760799</v>
      </c>
      <c r="O2605">
        <v>14.875389408099601</v>
      </c>
      <c r="P2605">
        <v>96.030534351144993</v>
      </c>
      <c r="Q2605">
        <v>5.7209885625789998E-2</v>
      </c>
    </row>
    <row r="2606" spans="1:17" x14ac:dyDescent="0.3">
      <c r="A2606" t="s">
        <v>5417</v>
      </c>
      <c r="B2606" t="s">
        <v>5418</v>
      </c>
      <c r="C2606" t="s">
        <v>10309</v>
      </c>
      <c r="D2606" t="s">
        <v>3520</v>
      </c>
      <c r="E2606">
        <v>165.75</v>
      </c>
      <c r="F2606">
        <v>16.25</v>
      </c>
      <c r="G2606">
        <v>222.141504920709</v>
      </c>
      <c r="H2606">
        <v>2.20976768185505</v>
      </c>
      <c r="I2606">
        <v>-6.7091666589650503</v>
      </c>
      <c r="J2606">
        <v>4.2279641230675402</v>
      </c>
      <c r="K2606">
        <v>15.5772429213606</v>
      </c>
      <c r="L2606">
        <v>13.4620557687818</v>
      </c>
      <c r="M2606">
        <v>56.675467919495098</v>
      </c>
      <c r="N2606">
        <v>0.90080072133571598</v>
      </c>
      <c r="O2606">
        <v>36.799999999999997</v>
      </c>
      <c r="P2606">
        <v>350.76282940360602</v>
      </c>
    </row>
    <row r="2607" spans="1:17" x14ac:dyDescent="0.3">
      <c r="A2607" t="s">
        <v>5419</v>
      </c>
      <c r="B2607" t="s">
        <v>5420</v>
      </c>
      <c r="C2607" t="s">
        <v>10309</v>
      </c>
      <c r="D2607" t="s">
        <v>402</v>
      </c>
      <c r="E2607">
        <v>165.4142445</v>
      </c>
      <c r="F2607">
        <v>23.67</v>
      </c>
      <c r="G2607">
        <v>-81.226049768482397</v>
      </c>
      <c r="H2607">
        <v>0.59260953682865303</v>
      </c>
      <c r="I2607">
        <v>-47.580155774995497</v>
      </c>
      <c r="J2607">
        <v>7.9448466200957597</v>
      </c>
      <c r="K2607">
        <v>25.493393653134401</v>
      </c>
      <c r="L2607">
        <v>32.492462457809097</v>
      </c>
      <c r="M2607">
        <v>44.109899830476103</v>
      </c>
      <c r="N2607">
        <v>1.3340556004121999</v>
      </c>
      <c r="O2607">
        <v>147.14828897338401</v>
      </c>
      <c r="P2607">
        <v>9.8885793871866294</v>
      </c>
      <c r="Q2607">
        <v>0.106421085271726</v>
      </c>
    </row>
    <row r="2608" spans="1:17" x14ac:dyDescent="0.3">
      <c r="A2608" t="s">
        <v>5421</v>
      </c>
      <c r="B2608" t="s">
        <v>5422</v>
      </c>
      <c r="C2608" t="s">
        <v>10309</v>
      </c>
      <c r="D2608" t="s">
        <v>444</v>
      </c>
      <c r="E2608">
        <v>165.37536854999999</v>
      </c>
      <c r="F2608">
        <v>9.4499999999999993</v>
      </c>
      <c r="G2608">
        <v>34.529183725881403</v>
      </c>
      <c r="H2608">
        <v>-2.6024117424972402</v>
      </c>
      <c r="I2608">
        <v>-16.6287627696606</v>
      </c>
      <c r="J2608">
        <v>1.7732894995949799</v>
      </c>
      <c r="K2608">
        <v>9.3419516375837706</v>
      </c>
      <c r="L2608">
        <v>8.5470764898412206</v>
      </c>
      <c r="M2608">
        <v>52.961612007502502</v>
      </c>
      <c r="N2608">
        <v>0.685897088592618</v>
      </c>
      <c r="O2608">
        <v>71.428571428571402</v>
      </c>
      <c r="P2608">
        <v>92.857142857142804</v>
      </c>
      <c r="Q2608">
        <v>0.109410587663402</v>
      </c>
    </row>
    <row r="2609" spans="1:17" x14ac:dyDescent="0.3">
      <c r="A2609" t="s">
        <v>5423</v>
      </c>
      <c r="B2609" t="s">
        <v>5424</v>
      </c>
      <c r="C2609" t="s">
        <v>10309</v>
      </c>
      <c r="D2609" t="s">
        <v>2193</v>
      </c>
      <c r="E2609">
        <v>165.2944</v>
      </c>
      <c r="F2609">
        <v>121.54</v>
      </c>
      <c r="G2609">
        <v>12.333404422550601</v>
      </c>
      <c r="H2609">
        <v>7.3774314825867204</v>
      </c>
      <c r="I2609">
        <v>29.094712585393602</v>
      </c>
      <c r="J2609">
        <v>14.999343139441701</v>
      </c>
      <c r="K2609">
        <v>84.828905148379505</v>
      </c>
      <c r="M2609">
        <v>85.893774819137604</v>
      </c>
      <c r="N2609">
        <v>1.4433596945732201</v>
      </c>
      <c r="O2609">
        <v>1.4069442158959999</v>
      </c>
      <c r="P2609">
        <v>92.920634920634896</v>
      </c>
    </row>
    <row r="2610" spans="1:17" x14ac:dyDescent="0.3">
      <c r="A2610" t="s">
        <v>5425</v>
      </c>
      <c r="B2610" t="s">
        <v>5426</v>
      </c>
      <c r="C2610" t="s">
        <v>10309</v>
      </c>
      <c r="D2610" t="s">
        <v>523</v>
      </c>
      <c r="E2610">
        <v>165.02500000000001</v>
      </c>
      <c r="F2610">
        <v>161</v>
      </c>
      <c r="G2610">
        <v>214.051498604324</v>
      </c>
      <c r="H2610">
        <v>-1.1622203549374399</v>
      </c>
      <c r="I2610">
        <v>19.452953867611502</v>
      </c>
      <c r="J2610">
        <v>-9.5069851570841699</v>
      </c>
      <c r="K2610">
        <v>155.15540359329</v>
      </c>
      <c r="L2610">
        <v>117.715654678381</v>
      </c>
      <c r="M2610">
        <v>34.069867438214899</v>
      </c>
      <c r="N2610">
        <v>0.38340847752984297</v>
      </c>
      <c r="O2610">
        <v>23.6024844720496</v>
      </c>
      <c r="P2610">
        <v>283.15088053307898</v>
      </c>
      <c r="Q2610">
        <v>0.167910409778561</v>
      </c>
    </row>
    <row r="2611" spans="1:17" x14ac:dyDescent="0.3">
      <c r="A2611" t="s">
        <v>5427</v>
      </c>
      <c r="B2611" t="s">
        <v>5428</v>
      </c>
      <c r="C2611" t="s">
        <v>10309</v>
      </c>
      <c r="D2611" t="s">
        <v>46</v>
      </c>
      <c r="E2611">
        <v>164.22612515999899</v>
      </c>
      <c r="F2611">
        <v>98.2</v>
      </c>
      <c r="G2611">
        <v>38.736112187500296</v>
      </c>
      <c r="H2611">
        <v>-6.5648177575348496</v>
      </c>
      <c r="I2611">
        <v>-31.258083885862199</v>
      </c>
      <c r="J2611">
        <v>-1.8833271979514901</v>
      </c>
      <c r="K2611">
        <v>101.722265729857</v>
      </c>
      <c r="L2611">
        <v>98.2346650788038</v>
      </c>
      <c r="M2611">
        <v>38.8744795923932</v>
      </c>
      <c r="N2611">
        <v>0.65918173763893395</v>
      </c>
      <c r="O2611">
        <v>61.761710794297301</v>
      </c>
      <c r="P2611">
        <v>86.976389946686893</v>
      </c>
      <c r="Q2611">
        <v>6.1078077500515998E-2</v>
      </c>
    </row>
    <row r="2612" spans="1:17" x14ac:dyDescent="0.3">
      <c r="A2612" t="s">
        <v>5429</v>
      </c>
      <c r="B2612" t="s">
        <v>5430</v>
      </c>
      <c r="C2612" t="s">
        <v>10309</v>
      </c>
      <c r="D2612" t="s">
        <v>412</v>
      </c>
      <c r="E2612">
        <v>164.1696</v>
      </c>
      <c r="F2612">
        <v>4.4800000000000004</v>
      </c>
      <c r="G2612">
        <v>41.828867217469003</v>
      </c>
      <c r="H2612">
        <v>30.635608681697502</v>
      </c>
      <c r="I2612">
        <v>69.799808658910706</v>
      </c>
      <c r="J2612">
        <v>6.0608711989413804</v>
      </c>
      <c r="K2612">
        <v>3.60217154774231</v>
      </c>
      <c r="L2612">
        <v>3.0424511320768102</v>
      </c>
      <c r="M2612">
        <v>89.197807789812302</v>
      </c>
      <c r="N2612">
        <v>1.3177906513230999</v>
      </c>
      <c r="O2612">
        <v>0.44642857142855802</v>
      </c>
      <c r="P2612">
        <v>160.46511627906901</v>
      </c>
      <c r="Q2612">
        <v>3.9589336027049997E-2</v>
      </c>
    </row>
    <row r="2613" spans="1:17" x14ac:dyDescent="0.3">
      <c r="A2613" t="s">
        <v>5431</v>
      </c>
      <c r="B2613" t="s">
        <v>5432</v>
      </c>
      <c r="C2613" t="s">
        <v>10309</v>
      </c>
      <c r="D2613" t="s">
        <v>139</v>
      </c>
      <c r="E2613">
        <v>163.911133581</v>
      </c>
      <c r="F2613">
        <v>84.23</v>
      </c>
      <c r="G2613">
        <v>78.671456648825895</v>
      </c>
      <c r="H2613">
        <v>4.6369620328921899</v>
      </c>
      <c r="I2613">
        <v>8.0671984448510301</v>
      </c>
      <c r="J2613">
        <v>-2.8096237842302298</v>
      </c>
      <c r="K2613">
        <v>79.935982891297897</v>
      </c>
      <c r="L2613">
        <v>65.9788735470934</v>
      </c>
      <c r="M2613">
        <v>43.4419345818146</v>
      </c>
      <c r="N2613">
        <v>1.18428859469513</v>
      </c>
      <c r="O2613">
        <v>21.9280541374807</v>
      </c>
      <c r="P2613">
        <v>133.00138312586401</v>
      </c>
      <c r="Q2613">
        <v>0.16154897433426599</v>
      </c>
    </row>
    <row r="2614" spans="1:17" x14ac:dyDescent="0.3">
      <c r="A2614" t="s">
        <v>5433</v>
      </c>
      <c r="B2614" t="s">
        <v>5434</v>
      </c>
      <c r="C2614" t="s">
        <v>10309</v>
      </c>
      <c r="D2614" t="s">
        <v>1520</v>
      </c>
      <c r="E2614">
        <v>163.81200000000001</v>
      </c>
      <c r="F2614">
        <v>80.3</v>
      </c>
      <c r="G2614">
        <v>-52.458334075911203</v>
      </c>
      <c r="H2614">
        <v>-23.8208824475618</v>
      </c>
      <c r="I2614">
        <v>-35.697025913068302</v>
      </c>
      <c r="J2614">
        <v>-7.2895124327721703</v>
      </c>
      <c r="M2614">
        <v>32.242664190999001</v>
      </c>
      <c r="O2614">
        <v>30.759651307596499</v>
      </c>
      <c r="P2614">
        <v>5.4497701904136298</v>
      </c>
    </row>
    <row r="2615" spans="1:17" x14ac:dyDescent="0.3">
      <c r="A2615" t="s">
        <v>5435</v>
      </c>
      <c r="B2615" t="s">
        <v>5436</v>
      </c>
      <c r="C2615" t="s">
        <v>10309</v>
      </c>
      <c r="D2615" t="s">
        <v>628</v>
      </c>
      <c r="E2615">
        <v>163.54887325799999</v>
      </c>
      <c r="F2615">
        <v>53.18</v>
      </c>
      <c r="G2615">
        <v>7.2785476363469499</v>
      </c>
      <c r="H2615">
        <v>5.49232509960801</v>
      </c>
      <c r="I2615">
        <v>-9.8953555367383697</v>
      </c>
      <c r="J2615">
        <v>-5.9511886331127002</v>
      </c>
      <c r="K2615">
        <v>54.537406322955299</v>
      </c>
      <c r="L2615">
        <v>51.192174232003403</v>
      </c>
      <c r="M2615">
        <v>45.712315567234299</v>
      </c>
      <c r="N2615">
        <v>0.50038102142029905</v>
      </c>
      <c r="O2615">
        <v>32.568634825122203</v>
      </c>
      <c r="P2615">
        <v>47.231450719822803</v>
      </c>
      <c r="Q2615">
        <v>0.113549896511732</v>
      </c>
    </row>
    <row r="2616" spans="1:17" x14ac:dyDescent="0.3">
      <c r="A2616" t="s">
        <v>5437</v>
      </c>
      <c r="B2616" t="s">
        <v>5438</v>
      </c>
      <c r="C2616" t="s">
        <v>10309</v>
      </c>
      <c r="D2616" t="s">
        <v>51</v>
      </c>
      <c r="E2616">
        <v>163.54</v>
      </c>
      <c r="F2616">
        <v>148</v>
      </c>
      <c r="G2616">
        <v>-7.5551148930866203</v>
      </c>
      <c r="H2616">
        <v>5.6375927351982096</v>
      </c>
      <c r="I2616">
        <v>-5.0281371179401004</v>
      </c>
      <c r="J2616">
        <v>-4.0305554010241096</v>
      </c>
      <c r="K2616">
        <v>147.47875078096101</v>
      </c>
      <c r="L2616">
        <v>132.733754318</v>
      </c>
      <c r="M2616">
        <v>41.0262380311177</v>
      </c>
      <c r="N2616">
        <v>1.15590659340659</v>
      </c>
      <c r="O2616">
        <v>37.027027027027003</v>
      </c>
      <c r="P2616">
        <v>69.919632606199698</v>
      </c>
    </row>
    <row r="2617" spans="1:17" x14ac:dyDescent="0.3">
      <c r="A2617" t="s">
        <v>5439</v>
      </c>
      <c r="B2617" t="s">
        <v>5440</v>
      </c>
      <c r="C2617" t="s">
        <v>10309</v>
      </c>
      <c r="D2617" t="s">
        <v>136</v>
      </c>
      <c r="E2617">
        <v>163.52812125</v>
      </c>
      <c r="F2617">
        <v>237.25</v>
      </c>
      <c r="G2617">
        <v>38.443768986442599</v>
      </c>
      <c r="H2617">
        <v>-16.8486440633875</v>
      </c>
      <c r="I2617">
        <v>1.28001519935828</v>
      </c>
      <c r="J2617">
        <v>1.6742556831698501</v>
      </c>
      <c r="K2617">
        <v>246.72871810354101</v>
      </c>
      <c r="L2617">
        <v>211.49806880836201</v>
      </c>
      <c r="M2617">
        <v>39.3595786001828</v>
      </c>
      <c r="N2617">
        <v>1.34127381449033</v>
      </c>
      <c r="O2617">
        <v>26.027397260273901</v>
      </c>
      <c r="P2617">
        <v>79.666792881484199</v>
      </c>
      <c r="Q2617">
        <v>1.7214678781739001E-2</v>
      </c>
    </row>
    <row r="2618" spans="1:17" x14ac:dyDescent="0.3">
      <c r="A2618" t="s">
        <v>5441</v>
      </c>
      <c r="B2618" t="s">
        <v>5442</v>
      </c>
      <c r="C2618" t="s">
        <v>10309</v>
      </c>
      <c r="D2618" t="s">
        <v>127</v>
      </c>
      <c r="E2618">
        <v>163.51667599999999</v>
      </c>
      <c r="F2618">
        <v>354.8</v>
      </c>
      <c r="G2618">
        <v>129.822777324252</v>
      </c>
      <c r="H2618">
        <v>6.3992337468552103</v>
      </c>
      <c r="I2618">
        <v>-19.045675480690999</v>
      </c>
      <c r="J2618">
        <v>20.825974167503102</v>
      </c>
      <c r="K2618">
        <v>300.054165618951</v>
      </c>
      <c r="L2618">
        <v>268.04542548743598</v>
      </c>
      <c r="M2618">
        <v>83.441784122550402</v>
      </c>
      <c r="N2618">
        <v>1.8880465769234001</v>
      </c>
      <c r="O2618">
        <v>10.639797068771101</v>
      </c>
      <c r="P2618">
        <v>165.37023186237801</v>
      </c>
      <c r="Q2618">
        <v>0.21785174829259099</v>
      </c>
    </row>
    <row r="2619" spans="1:17" x14ac:dyDescent="0.3">
      <c r="A2619" t="s">
        <v>5443</v>
      </c>
      <c r="B2619" t="s">
        <v>5444</v>
      </c>
      <c r="C2619" t="s">
        <v>10309</v>
      </c>
      <c r="D2619" t="s">
        <v>737</v>
      </c>
      <c r="E2619">
        <v>163.46488893</v>
      </c>
      <c r="F2619">
        <v>77.959999999999994</v>
      </c>
      <c r="G2619">
        <v>23.706367485321099</v>
      </c>
      <c r="H2619">
        <v>-2.84999512088809</v>
      </c>
      <c r="I2619">
        <v>-13.3004563991278</v>
      </c>
      <c r="J2619">
        <v>-0.16915300795746199</v>
      </c>
      <c r="K2619">
        <v>79.464194963683994</v>
      </c>
      <c r="L2619">
        <v>73.554422261244994</v>
      </c>
      <c r="M2619">
        <v>88.374458321217901</v>
      </c>
      <c r="N2619">
        <v>0.55096608894478805</v>
      </c>
      <c r="O2619">
        <v>15.8286300667008</v>
      </c>
      <c r="P2619">
        <v>57.336024217961601</v>
      </c>
      <c r="Q2619">
        <v>2.2514289353509E-2</v>
      </c>
    </row>
    <row r="2620" spans="1:17" x14ac:dyDescent="0.3">
      <c r="A2620" t="s">
        <v>5445</v>
      </c>
      <c r="B2620" t="s">
        <v>5446</v>
      </c>
      <c r="C2620" t="s">
        <v>10309</v>
      </c>
      <c r="D2620" t="s">
        <v>402</v>
      </c>
      <c r="E2620">
        <v>163.44687135499899</v>
      </c>
      <c r="F2620">
        <v>101.35</v>
      </c>
      <c r="G2620">
        <v>-48.084771393333099</v>
      </c>
      <c r="H2620">
        <v>-11.229833741989101</v>
      </c>
      <c r="I2620">
        <v>-28.6693242065584</v>
      </c>
      <c r="J2620">
        <v>-5.5845115508185801</v>
      </c>
      <c r="K2620">
        <v>108.055941796298</v>
      </c>
      <c r="L2620">
        <v>113.452236295143</v>
      </c>
      <c r="M2620">
        <v>27.4423122580992</v>
      </c>
      <c r="N2620">
        <v>0.36940506888497099</v>
      </c>
      <c r="O2620">
        <v>56.6847557967439</v>
      </c>
      <c r="P2620">
        <v>14.9744753261485</v>
      </c>
      <c r="Q2620">
        <v>6.3363416140875997E-2</v>
      </c>
    </row>
    <row r="2621" spans="1:17" x14ac:dyDescent="0.3">
      <c r="A2621" t="s">
        <v>5447</v>
      </c>
      <c r="B2621" t="s">
        <v>5448</v>
      </c>
      <c r="C2621" t="s">
        <v>10309</v>
      </c>
      <c r="D2621" t="s">
        <v>297</v>
      </c>
      <c r="E2621">
        <v>163.249587445</v>
      </c>
      <c r="F2621">
        <v>178.15</v>
      </c>
      <c r="G2621">
        <v>1.1740046977484699</v>
      </c>
      <c r="H2621">
        <v>1.0990592906838199</v>
      </c>
      <c r="I2621">
        <v>-23.3318242511154</v>
      </c>
      <c r="J2621">
        <v>-0.17024419803708701</v>
      </c>
      <c r="K2621">
        <v>178.70587025884601</v>
      </c>
      <c r="L2621">
        <v>163.69552759140899</v>
      </c>
      <c r="M2621">
        <v>37.871747843294401</v>
      </c>
      <c r="N2621">
        <v>1.1085115140344399</v>
      </c>
      <c r="O2621">
        <v>26.494527083918001</v>
      </c>
      <c r="P2621">
        <v>61.954545454545404</v>
      </c>
      <c r="Q2621">
        <v>4.7642668081110999E-2</v>
      </c>
    </row>
    <row r="2622" spans="1:17" x14ac:dyDescent="0.3">
      <c r="A2622" t="s">
        <v>5449</v>
      </c>
      <c r="B2622" t="s">
        <v>5450</v>
      </c>
      <c r="C2622" t="s">
        <v>10309</v>
      </c>
      <c r="D2622" t="s">
        <v>358</v>
      </c>
      <c r="E2622">
        <v>163.21413200000001</v>
      </c>
      <c r="F2622">
        <v>161.80000000000001</v>
      </c>
      <c r="G2622">
        <v>14.4524231761518</v>
      </c>
      <c r="H2622">
        <v>39.3711922801063</v>
      </c>
      <c r="I2622">
        <v>-7.0285006464627298</v>
      </c>
      <c r="J2622">
        <v>29.562271759165402</v>
      </c>
      <c r="K2622">
        <v>122.842289809229</v>
      </c>
      <c r="L2622">
        <v>121.738782708782</v>
      </c>
      <c r="M2622">
        <v>88.175713950784001</v>
      </c>
      <c r="N2622">
        <v>4.3420415998210604</v>
      </c>
      <c r="O2622">
        <v>5.5933250927070199</v>
      </c>
      <c r="P2622">
        <v>72.127659574468098</v>
      </c>
      <c r="Q2622">
        <v>0.15952773889501501</v>
      </c>
    </row>
    <row r="2623" spans="1:17" x14ac:dyDescent="0.3">
      <c r="A2623" t="s">
        <v>5451</v>
      </c>
      <c r="B2623" t="s">
        <v>5452</v>
      </c>
      <c r="C2623" t="s">
        <v>10309</v>
      </c>
      <c r="D2623" t="s">
        <v>965</v>
      </c>
      <c r="E2623">
        <v>163.13569139000001</v>
      </c>
      <c r="F2623">
        <v>47.95</v>
      </c>
      <c r="G2623">
        <v>201.78578364169101</v>
      </c>
      <c r="H2623">
        <v>47.579684905609803</v>
      </c>
      <c r="I2623">
        <v>85.8227985267783</v>
      </c>
      <c r="J2623">
        <v>-4.3320668527733197</v>
      </c>
      <c r="K2623">
        <v>38.098420437465798</v>
      </c>
      <c r="L2623">
        <v>28.202446610779202</v>
      </c>
      <c r="M2623">
        <v>58.370571506385097</v>
      </c>
      <c r="N2623">
        <v>0.68780273934164604</v>
      </c>
      <c r="O2623">
        <v>9.8018769551616103</v>
      </c>
      <c r="P2623">
        <v>242.011412268188</v>
      </c>
      <c r="Q2623">
        <v>0.18334165259391899</v>
      </c>
    </row>
    <row r="2624" spans="1:17" x14ac:dyDescent="0.3">
      <c r="A2624" t="s">
        <v>5453</v>
      </c>
      <c r="B2624" t="s">
        <v>5454</v>
      </c>
      <c r="C2624" t="s">
        <v>10309</v>
      </c>
      <c r="D2624" t="s">
        <v>523</v>
      </c>
      <c r="E2624">
        <v>162.54</v>
      </c>
      <c r="F2624">
        <v>46.44</v>
      </c>
      <c r="G2624">
        <v>31.711792421533598</v>
      </c>
      <c r="H2624">
        <v>-1.94925739197448</v>
      </c>
      <c r="I2624">
        <v>-14.2488235599342</v>
      </c>
      <c r="J2624">
        <v>-4.6790175560640304</v>
      </c>
      <c r="K2624">
        <v>47.838838890937801</v>
      </c>
      <c r="L2624">
        <v>44.465916133594497</v>
      </c>
      <c r="M2624">
        <v>42.351804395965502</v>
      </c>
      <c r="N2624">
        <v>0.66282526647386797</v>
      </c>
      <c r="O2624">
        <v>45.887166236003402</v>
      </c>
      <c r="Q2624">
        <v>8.1236557042278001E-2</v>
      </c>
    </row>
    <row r="2625" spans="1:17" x14ac:dyDescent="0.3">
      <c r="A2625" t="s">
        <v>5455</v>
      </c>
      <c r="B2625" t="s">
        <v>5456</v>
      </c>
      <c r="C2625" t="s">
        <v>10309</v>
      </c>
      <c r="D2625" t="s">
        <v>21</v>
      </c>
      <c r="E2625">
        <v>162.50538527999899</v>
      </c>
      <c r="F2625">
        <v>44.4</v>
      </c>
      <c r="G2625">
        <v>64.237301694868904</v>
      </c>
      <c r="H2625">
        <v>-8.0410082337253108</v>
      </c>
      <c r="I2625">
        <v>-2.3341421782819598</v>
      </c>
      <c r="J2625">
        <v>-3.2007057722726202</v>
      </c>
      <c r="K2625">
        <v>41.390770120833302</v>
      </c>
      <c r="L2625">
        <v>37.512751786052299</v>
      </c>
      <c r="M2625">
        <v>67.382961044554193</v>
      </c>
      <c r="N2625">
        <v>0.54441063971316295</v>
      </c>
      <c r="O2625">
        <v>21.509009009008999</v>
      </c>
      <c r="P2625">
        <v>97.508896797153</v>
      </c>
      <c r="Q2625">
        <v>6.9640252368161001E-2</v>
      </c>
    </row>
    <row r="2626" spans="1:17" x14ac:dyDescent="0.3">
      <c r="A2626" t="s">
        <v>5457</v>
      </c>
      <c r="B2626" t="s">
        <v>5458</v>
      </c>
      <c r="C2626" t="s">
        <v>10309</v>
      </c>
      <c r="D2626" t="s">
        <v>201</v>
      </c>
      <c r="E2626">
        <v>162.344367745</v>
      </c>
      <c r="F2626">
        <v>68.95</v>
      </c>
      <c r="G2626">
        <v>-41.8497727514807</v>
      </c>
      <c r="H2626">
        <v>28.704089805490302</v>
      </c>
      <c r="I2626">
        <v>-23.5467539048398</v>
      </c>
      <c r="J2626">
        <v>19.806680403452201</v>
      </c>
      <c r="K2626">
        <v>59.2515695773576</v>
      </c>
      <c r="L2626">
        <v>63.665265748472002</v>
      </c>
      <c r="M2626">
        <v>77.078355371170403</v>
      </c>
      <c r="N2626">
        <v>2.4249523869442702</v>
      </c>
      <c r="O2626">
        <v>38.361131254532197</v>
      </c>
      <c r="P2626">
        <v>35.196078431372499</v>
      </c>
      <c r="Q2626">
        <v>7.4649319583400004E-3</v>
      </c>
    </row>
    <row r="2627" spans="1:17" x14ac:dyDescent="0.3">
      <c r="A2627" t="s">
        <v>5459</v>
      </c>
      <c r="B2627" t="s">
        <v>5460</v>
      </c>
      <c r="C2627" t="s">
        <v>10309</v>
      </c>
      <c r="D2627" t="s">
        <v>139</v>
      </c>
      <c r="E2627">
        <v>162.24</v>
      </c>
      <c r="F2627">
        <v>390</v>
      </c>
      <c r="G2627">
        <v>-24.4132369556696</v>
      </c>
      <c r="H2627">
        <v>-0.70767490039198899</v>
      </c>
      <c r="I2627">
        <v>-13.057334198232001</v>
      </c>
      <c r="J2627">
        <v>-1.7822660559605701</v>
      </c>
      <c r="K2627">
        <v>389.90824826132899</v>
      </c>
      <c r="L2627">
        <v>387.50513851967003</v>
      </c>
      <c r="M2627">
        <v>100</v>
      </c>
      <c r="O2627">
        <v>0</v>
      </c>
      <c r="P2627">
        <v>5.4054054054053902</v>
      </c>
    </row>
    <row r="2628" spans="1:17" x14ac:dyDescent="0.3">
      <c r="A2628" t="s">
        <v>5461</v>
      </c>
      <c r="B2628" t="s">
        <v>5462</v>
      </c>
      <c r="C2628" t="s">
        <v>10309</v>
      </c>
      <c r="E2628">
        <v>161.83026090000001</v>
      </c>
      <c r="F2628">
        <v>227.7</v>
      </c>
      <c r="G2628">
        <v>20.528006698020299</v>
      </c>
      <c r="H2628">
        <v>12.780129977656699</v>
      </c>
      <c r="I2628">
        <v>6.2510231504710898</v>
      </c>
      <c r="J2628">
        <v>-0.63009214291709703</v>
      </c>
      <c r="K2628">
        <v>203.54035614592701</v>
      </c>
      <c r="L2628">
        <v>173.732637896743</v>
      </c>
      <c r="M2628">
        <v>57.457744007506498</v>
      </c>
      <c r="N2628">
        <v>0.419659015316239</v>
      </c>
      <c r="O2628">
        <v>6.7193675889328102</v>
      </c>
      <c r="P2628">
        <v>69.861991794106601</v>
      </c>
      <c r="Q2628">
        <v>0.21324203755492299</v>
      </c>
    </row>
    <row r="2629" spans="1:17" x14ac:dyDescent="0.3">
      <c r="A2629" t="s">
        <v>5463</v>
      </c>
      <c r="B2629" t="s">
        <v>5464</v>
      </c>
      <c r="C2629" t="s">
        <v>10309</v>
      </c>
      <c r="D2629" t="s">
        <v>80</v>
      </c>
      <c r="E2629">
        <v>161.79165817000001</v>
      </c>
      <c r="F2629">
        <v>201.7</v>
      </c>
      <c r="G2629">
        <v>1567.99280545037</v>
      </c>
      <c r="H2629">
        <v>-3.0332562957408098</v>
      </c>
      <c r="I2629">
        <v>5.9748286816734897</v>
      </c>
      <c r="J2629">
        <v>-9.4952705402654995</v>
      </c>
      <c r="K2629">
        <v>215.39623296083099</v>
      </c>
      <c r="L2629">
        <v>150.823663093514</v>
      </c>
      <c r="M2629">
        <v>24.311881445023001</v>
      </c>
      <c r="N2629">
        <v>1.1867138701603199</v>
      </c>
      <c r="O2629">
        <v>30.515617253346502</v>
      </c>
      <c r="P2629">
        <v>1681.8021201413401</v>
      </c>
    </row>
    <row r="2630" spans="1:17" x14ac:dyDescent="0.3">
      <c r="A2630" t="s">
        <v>5465</v>
      </c>
      <c r="B2630" t="s">
        <v>5466</v>
      </c>
      <c r="C2630" t="s">
        <v>10309</v>
      </c>
      <c r="D2630" t="s">
        <v>5467</v>
      </c>
      <c r="E2630">
        <v>161.7567042</v>
      </c>
      <c r="F2630">
        <v>65.099999999999994</v>
      </c>
      <c r="G2630">
        <v>7.9591354167027104</v>
      </c>
      <c r="H2630">
        <v>0.81720471437526998</v>
      </c>
      <c r="I2630">
        <v>24.720443579545599</v>
      </c>
      <c r="J2630">
        <v>3.7223211000027199</v>
      </c>
      <c r="K2630">
        <v>60.837862266975797</v>
      </c>
      <c r="M2630">
        <v>63.319110223647598</v>
      </c>
      <c r="N2630">
        <v>0.652247441032487</v>
      </c>
      <c r="O2630">
        <v>26.574500768049099</v>
      </c>
      <c r="P2630">
        <v>64.8101265822784</v>
      </c>
    </row>
    <row r="2631" spans="1:17" x14ac:dyDescent="0.3">
      <c r="A2631" t="s">
        <v>5468</v>
      </c>
      <c r="B2631" t="s">
        <v>5469</v>
      </c>
      <c r="C2631" t="s">
        <v>10309</v>
      </c>
      <c r="D2631" t="s">
        <v>283</v>
      </c>
      <c r="E2631">
        <v>161.75385474000001</v>
      </c>
      <c r="F2631">
        <v>77.78</v>
      </c>
      <c r="G2631">
        <v>-40.977979882491297</v>
      </c>
      <c r="H2631">
        <v>7.9142332268164797</v>
      </c>
      <c r="I2631">
        <v>0.82260723661419399</v>
      </c>
      <c r="J2631">
        <v>3.6650445916793699</v>
      </c>
      <c r="K2631">
        <v>67.884231030898903</v>
      </c>
      <c r="L2631">
        <v>69.018244814807204</v>
      </c>
      <c r="M2631">
        <v>61.993103803465701</v>
      </c>
      <c r="N2631">
        <v>2.8737227300755199</v>
      </c>
      <c r="O2631">
        <v>42.7102082797634</v>
      </c>
      <c r="P2631">
        <v>60.371134020618499</v>
      </c>
      <c r="Q2631">
        <v>5.3397382711261002E-2</v>
      </c>
    </row>
    <row r="2632" spans="1:17" x14ac:dyDescent="0.3">
      <c r="A2632" t="s">
        <v>5470</v>
      </c>
      <c r="B2632" t="s">
        <v>5471</v>
      </c>
      <c r="C2632" t="s">
        <v>10309</v>
      </c>
      <c r="D2632" t="s">
        <v>253</v>
      </c>
      <c r="E2632">
        <v>161.27241900000001</v>
      </c>
      <c r="F2632">
        <v>503.3</v>
      </c>
      <c r="G2632">
        <v>84.260472909022695</v>
      </c>
      <c r="H2632">
        <v>10.1503930974493</v>
      </c>
      <c r="I2632">
        <v>41.5425736500247</v>
      </c>
      <c r="J2632">
        <v>13.1058771207731</v>
      </c>
      <c r="K2632">
        <v>452.71790670183498</v>
      </c>
      <c r="L2632">
        <v>387.18987545564403</v>
      </c>
      <c r="M2632">
        <v>68.316075544853703</v>
      </c>
      <c r="N2632">
        <v>1.2161221425195401</v>
      </c>
      <c r="O2632">
        <v>5.3049870852374301</v>
      </c>
      <c r="P2632">
        <v>117.17367853290099</v>
      </c>
      <c r="Q2632">
        <v>0.12331331032845499</v>
      </c>
    </row>
    <row r="2633" spans="1:17" x14ac:dyDescent="0.3">
      <c r="A2633" t="s">
        <v>5472</v>
      </c>
      <c r="B2633" t="s">
        <v>5473</v>
      </c>
      <c r="C2633" t="s">
        <v>10309</v>
      </c>
      <c r="D2633" t="s">
        <v>139</v>
      </c>
      <c r="E2633">
        <v>160.99803433599999</v>
      </c>
      <c r="F2633">
        <v>23.12</v>
      </c>
      <c r="G2633">
        <v>399.27226672983397</v>
      </c>
      <c r="H2633">
        <v>16.823811245703698</v>
      </c>
      <c r="I2633">
        <v>35.433353020778803</v>
      </c>
      <c r="J2633">
        <v>-6.0105090773070504</v>
      </c>
      <c r="K2633">
        <v>20.360387826407202</v>
      </c>
      <c r="L2633">
        <v>15.0130848958825</v>
      </c>
      <c r="M2633">
        <v>48.095530994000697</v>
      </c>
      <c r="N2633">
        <v>0.70070862405196099</v>
      </c>
      <c r="O2633">
        <v>14.3598615916955</v>
      </c>
      <c r="P2633">
        <v>451.78997613365101</v>
      </c>
      <c r="Q2633">
        <v>0.10538947438709401</v>
      </c>
    </row>
    <row r="2634" spans="1:17" x14ac:dyDescent="0.3">
      <c r="A2634" t="s">
        <v>5474</v>
      </c>
      <c r="B2634" t="s">
        <v>5475</v>
      </c>
      <c r="C2634" t="s">
        <v>10309</v>
      </c>
      <c r="D2634" t="s">
        <v>127</v>
      </c>
      <c r="E2634">
        <v>160.87481004</v>
      </c>
      <c r="F2634">
        <v>81.260000000000005</v>
      </c>
      <c r="G2634">
        <v>11.503096769359701</v>
      </c>
      <c r="H2634">
        <v>39.552504183912703</v>
      </c>
      <c r="I2634">
        <v>2.6976515567536699</v>
      </c>
      <c r="J2634">
        <v>29.765824579437901</v>
      </c>
      <c r="K2634">
        <v>65.084881992439406</v>
      </c>
      <c r="L2634">
        <v>62.716215294899101</v>
      </c>
      <c r="M2634">
        <v>76.413555509603796</v>
      </c>
      <c r="N2634">
        <v>3.13878379452759</v>
      </c>
      <c r="O2634">
        <v>15.985724833866501</v>
      </c>
      <c r="P2634">
        <v>62.52</v>
      </c>
      <c r="Q2634">
        <v>0.13371858417209601</v>
      </c>
    </row>
    <row r="2635" spans="1:17" x14ac:dyDescent="0.3">
      <c r="A2635" t="s">
        <v>5476</v>
      </c>
      <c r="B2635" t="s">
        <v>5477</v>
      </c>
      <c r="C2635" t="s">
        <v>10309</v>
      </c>
      <c r="D2635" t="s">
        <v>444</v>
      </c>
      <c r="E2635">
        <v>160.86441442500001</v>
      </c>
      <c r="F2635">
        <v>80.73</v>
      </c>
      <c r="G2635">
        <v>15.9560055262488</v>
      </c>
      <c r="H2635">
        <v>-22.031748974466002</v>
      </c>
      <c r="I2635">
        <v>-0.72952008942450897</v>
      </c>
      <c r="J2635">
        <v>-7.6431124995679403</v>
      </c>
      <c r="K2635">
        <v>93.522254826448005</v>
      </c>
      <c r="L2635">
        <v>78.134632901665398</v>
      </c>
      <c r="M2635">
        <v>11.199476421137399</v>
      </c>
      <c r="N2635">
        <v>0.49495914270070102</v>
      </c>
      <c r="O2635">
        <v>65.923448532144107</v>
      </c>
      <c r="P2635">
        <v>68.012486992715907</v>
      </c>
      <c r="Q2635">
        <v>0.14642365212941999</v>
      </c>
    </row>
    <row r="2636" spans="1:17" x14ac:dyDescent="0.3">
      <c r="A2636" t="s">
        <v>5478</v>
      </c>
      <c r="B2636" t="s">
        <v>5479</v>
      </c>
      <c r="C2636" t="s">
        <v>10309</v>
      </c>
      <c r="D2636" t="s">
        <v>54</v>
      </c>
      <c r="E2636">
        <v>160.71853587999999</v>
      </c>
      <c r="F2636">
        <v>137.19999999999999</v>
      </c>
      <c r="G2636">
        <v>-74.938642361074997</v>
      </c>
      <c r="H2636">
        <v>-16.328831111954099</v>
      </c>
      <c r="I2636">
        <v>-54.921740977893101</v>
      </c>
      <c r="J2636">
        <v>-1.7822660559605701</v>
      </c>
      <c r="K2636">
        <v>176.77064066057801</v>
      </c>
      <c r="L2636">
        <v>157.73925938359201</v>
      </c>
      <c r="M2636">
        <v>23.490363099354301</v>
      </c>
      <c r="N2636">
        <v>1.5319148936170199</v>
      </c>
      <c r="O2636">
        <v>102.368804664723</v>
      </c>
      <c r="P2636">
        <v>24.050632911392398</v>
      </c>
    </row>
    <row r="2637" spans="1:17" x14ac:dyDescent="0.3">
      <c r="A2637" t="s">
        <v>5480</v>
      </c>
      <c r="B2637" t="s">
        <v>5481</v>
      </c>
      <c r="C2637" t="s">
        <v>10309</v>
      </c>
      <c r="D2637" t="s">
        <v>21</v>
      </c>
      <c r="E2637">
        <v>160.58394000000001</v>
      </c>
      <c r="F2637">
        <v>181.5</v>
      </c>
      <c r="G2637">
        <v>27.392271454429402</v>
      </c>
      <c r="H2637">
        <v>-13.5217452521507</v>
      </c>
      <c r="I2637">
        <v>44.153579617272399</v>
      </c>
      <c r="J2637">
        <v>-4.8548917542846004</v>
      </c>
      <c r="K2637">
        <v>173.90356041598901</v>
      </c>
      <c r="M2637">
        <v>47.9521977370268</v>
      </c>
      <c r="N2637">
        <v>0.33198847262247799</v>
      </c>
      <c r="O2637">
        <v>28.099173553719002</v>
      </c>
      <c r="P2637">
        <v>86.153846153846104</v>
      </c>
    </row>
    <row r="2638" spans="1:17" x14ac:dyDescent="0.3">
      <c r="A2638" t="s">
        <v>5482</v>
      </c>
      <c r="B2638" t="s">
        <v>5483</v>
      </c>
      <c r="C2638" t="s">
        <v>10309</v>
      </c>
      <c r="D2638" t="s">
        <v>1203</v>
      </c>
      <c r="E2638">
        <v>160.5736</v>
      </c>
      <c r="F2638">
        <v>12.85</v>
      </c>
      <c r="G2638">
        <v>-38.098442503830199</v>
      </c>
      <c r="H2638">
        <v>-3.3372767035474999</v>
      </c>
      <c r="I2638">
        <v>-42.915412800852103</v>
      </c>
      <c r="J2638">
        <v>-8.9455898381955308</v>
      </c>
      <c r="K2638">
        <v>13.754746614104199</v>
      </c>
      <c r="L2638">
        <v>15.494819733678</v>
      </c>
      <c r="M2638">
        <v>43.420042426756801</v>
      </c>
      <c r="N2638">
        <v>0.38702267706842602</v>
      </c>
      <c r="O2638">
        <v>72.684824902723705</v>
      </c>
      <c r="P2638">
        <v>24.757281553397998</v>
      </c>
      <c r="Q2638">
        <v>9.6343433352891E-2</v>
      </c>
    </row>
    <row r="2639" spans="1:17" x14ac:dyDescent="0.3">
      <c r="A2639" t="s">
        <v>5484</v>
      </c>
      <c r="B2639" t="s">
        <v>5485</v>
      </c>
      <c r="C2639" t="s">
        <v>10309</v>
      </c>
      <c r="D2639" t="s">
        <v>995</v>
      </c>
      <c r="E2639">
        <v>160.41813902999999</v>
      </c>
      <c r="F2639">
        <v>159.15</v>
      </c>
      <c r="G2639">
        <v>70.2190650295735</v>
      </c>
      <c r="H2639">
        <v>-3.95304948334618</v>
      </c>
      <c r="I2639">
        <v>11.9623044506288</v>
      </c>
      <c r="J2639">
        <v>0.52690649054358696</v>
      </c>
      <c r="K2639">
        <v>161.10013506169</v>
      </c>
      <c r="L2639">
        <v>132.63013973424299</v>
      </c>
      <c r="M2639">
        <v>47.789240417269298</v>
      </c>
      <c r="N2639">
        <v>0.54489829662676903</v>
      </c>
      <c r="O2639">
        <v>23.405592208608201</v>
      </c>
      <c r="P2639">
        <v>104.16933932007601</v>
      </c>
      <c r="Q2639">
        <v>5.5223253182637003E-2</v>
      </c>
    </row>
    <row r="2640" spans="1:17" x14ac:dyDescent="0.3">
      <c r="A2640" t="s">
        <v>5486</v>
      </c>
      <c r="B2640" t="s">
        <v>5487</v>
      </c>
      <c r="C2640" t="s">
        <v>10309</v>
      </c>
      <c r="D2640" t="s">
        <v>2629</v>
      </c>
      <c r="E2640">
        <v>159.8362515</v>
      </c>
      <c r="F2640">
        <v>14.67</v>
      </c>
      <c r="G2640">
        <v>-12.580015066581799</v>
      </c>
      <c r="H2640">
        <v>-13.6878844463756</v>
      </c>
      <c r="I2640">
        <v>-31.783095971085199</v>
      </c>
      <c r="J2640">
        <v>-3.8778783676829098</v>
      </c>
      <c r="K2640">
        <v>16.870678062602799</v>
      </c>
      <c r="L2640">
        <v>17.542087221218701</v>
      </c>
      <c r="M2640">
        <v>24.959189365358299</v>
      </c>
      <c r="N2640">
        <v>0.87735736174271295</v>
      </c>
      <c r="O2640">
        <v>116.257668711656</v>
      </c>
      <c r="P2640">
        <v>38.005644402633997</v>
      </c>
      <c r="Q2640">
        <v>0.109503644568004</v>
      </c>
    </row>
    <row r="2641" spans="1:17" x14ac:dyDescent="0.3">
      <c r="A2641" t="s">
        <v>5488</v>
      </c>
      <c r="B2641" t="s">
        <v>5489</v>
      </c>
      <c r="C2641" t="s">
        <v>10309</v>
      </c>
      <c r="D2641" t="s">
        <v>958</v>
      </c>
      <c r="E2641">
        <v>159.75749999999999</v>
      </c>
      <c r="F2641">
        <v>626.5</v>
      </c>
      <c r="G2641">
        <v>39.254357234121201</v>
      </c>
      <c r="H2641">
        <v>1.3013451898089099</v>
      </c>
      <c r="I2641">
        <v>-4.0439359034695999</v>
      </c>
      <c r="J2641">
        <v>-8.6684936008707503</v>
      </c>
      <c r="K2641">
        <v>616.85653879808899</v>
      </c>
      <c r="L2641">
        <v>543.10303728493705</v>
      </c>
      <c r="M2641">
        <v>49.404323430397802</v>
      </c>
      <c r="N2641">
        <v>0.663507393599719</v>
      </c>
      <c r="O2641">
        <v>19.553072625698299</v>
      </c>
      <c r="P2641">
        <v>91.795499770396404</v>
      </c>
      <c r="Q2641">
        <v>0.118026794404087</v>
      </c>
    </row>
    <row r="2642" spans="1:17" x14ac:dyDescent="0.3">
      <c r="A2642" t="s">
        <v>5490</v>
      </c>
      <c r="B2642" t="s">
        <v>5491</v>
      </c>
      <c r="C2642" t="s">
        <v>10309</v>
      </c>
      <c r="D2642" t="s">
        <v>139</v>
      </c>
      <c r="E2642">
        <v>159.61500000000001</v>
      </c>
      <c r="F2642">
        <v>177.35</v>
      </c>
      <c r="G2642">
        <v>9.3339665051469698</v>
      </c>
      <c r="H2642">
        <v>-8.5790998560994094</v>
      </c>
      <c r="I2642">
        <v>-25.238567176692001</v>
      </c>
      <c r="J2642">
        <v>-4.4300328385227496</v>
      </c>
      <c r="K2642">
        <v>182.024201341576</v>
      </c>
      <c r="L2642">
        <v>172.24073147367599</v>
      </c>
      <c r="M2642">
        <v>42.2376597288673</v>
      </c>
      <c r="N2642">
        <v>0.14510304654770301</v>
      </c>
      <c r="O2642">
        <v>55.0042289258528</v>
      </c>
      <c r="P2642">
        <v>43.952922077921997</v>
      </c>
      <c r="Q2642">
        <v>8.8038105252963003E-2</v>
      </c>
    </row>
    <row r="2643" spans="1:17" x14ac:dyDescent="0.3">
      <c r="A2643" t="s">
        <v>5492</v>
      </c>
      <c r="B2643" t="s">
        <v>5493</v>
      </c>
      <c r="C2643" t="s">
        <v>10309</v>
      </c>
      <c r="D2643" t="s">
        <v>21</v>
      </c>
      <c r="E2643">
        <v>159.365671104</v>
      </c>
      <c r="F2643">
        <v>9.48</v>
      </c>
      <c r="G2643">
        <v>11.0072741681468</v>
      </c>
      <c r="H2643">
        <v>15.8028637412941</v>
      </c>
      <c r="I2643">
        <v>94.382490747063301</v>
      </c>
      <c r="J2643">
        <v>-8.7916118503530996</v>
      </c>
      <c r="K2643">
        <v>9.0335308146616597</v>
      </c>
      <c r="L2643">
        <v>7.0322046633962296</v>
      </c>
      <c r="M2643">
        <v>36.507081012791701</v>
      </c>
      <c r="N2643">
        <v>1.3473818437687199</v>
      </c>
      <c r="O2643">
        <v>18.5654008438818</v>
      </c>
      <c r="P2643">
        <v>152.80000000000001</v>
      </c>
      <c r="Q2643">
        <v>1.4453320950016E-2</v>
      </c>
    </row>
    <row r="2644" spans="1:17" x14ac:dyDescent="0.3">
      <c r="A2644" t="s">
        <v>5494</v>
      </c>
      <c r="B2644" t="s">
        <v>5495</v>
      </c>
      <c r="C2644" t="s">
        <v>10309</v>
      </c>
      <c r="D2644" t="s">
        <v>628</v>
      </c>
      <c r="E2644">
        <v>159.28044804000001</v>
      </c>
      <c r="F2644">
        <v>221.55</v>
      </c>
      <c r="G2644">
        <v>-38.476651019083697</v>
      </c>
      <c r="H2644">
        <v>-2.52871806585962</v>
      </c>
      <c r="I2644">
        <v>-23.9024046207672</v>
      </c>
      <c r="J2644">
        <v>1.1159431806086899</v>
      </c>
      <c r="K2644">
        <v>219.81859650377399</v>
      </c>
      <c r="L2644">
        <v>231.76686732376001</v>
      </c>
      <c r="M2644">
        <v>61.356068083185797</v>
      </c>
      <c r="N2644">
        <v>1.20955783993106</v>
      </c>
      <c r="O2644">
        <v>44.436921688106501</v>
      </c>
      <c r="P2644">
        <v>9.6782178217821695</v>
      </c>
      <c r="Q2644">
        <v>-2.2270630582927001E-2</v>
      </c>
    </row>
    <row r="2645" spans="1:17" x14ac:dyDescent="0.3">
      <c r="A2645" t="s">
        <v>5496</v>
      </c>
      <c r="B2645" t="s">
        <v>5497</v>
      </c>
      <c r="C2645" t="s">
        <v>10309</v>
      </c>
      <c r="D2645" t="s">
        <v>21</v>
      </c>
      <c r="E2645">
        <v>158.7701304</v>
      </c>
      <c r="F2645">
        <v>123.78</v>
      </c>
      <c r="G2645">
        <v>99.616019362743202</v>
      </c>
      <c r="H2645">
        <v>17.528174156211701</v>
      </c>
      <c r="I2645">
        <v>10.722665801767899</v>
      </c>
      <c r="J2645">
        <v>2.6594006107060801</v>
      </c>
      <c r="K2645">
        <v>114.40415782089001</v>
      </c>
      <c r="L2645">
        <v>100.30259627173599</v>
      </c>
      <c r="M2645">
        <v>63.392596243530001</v>
      </c>
      <c r="N2645">
        <v>1.4661555564687401</v>
      </c>
      <c r="O2645">
        <v>18.759088705768299</v>
      </c>
      <c r="P2645">
        <v>131.14845938375299</v>
      </c>
      <c r="Q2645">
        <v>0.127691092220519</v>
      </c>
    </row>
    <row r="2646" spans="1:17" x14ac:dyDescent="0.3">
      <c r="A2646" t="s">
        <v>5498</v>
      </c>
      <c r="B2646" t="s">
        <v>5499</v>
      </c>
      <c r="C2646" t="s">
        <v>10309</v>
      </c>
      <c r="D2646" t="s">
        <v>154</v>
      </c>
      <c r="E2646">
        <v>158.734836</v>
      </c>
      <c r="F2646">
        <v>150.30000000000001</v>
      </c>
      <c r="G2646">
        <v>-11.4721856681616</v>
      </c>
      <c r="H2646">
        <v>12.8637536710365</v>
      </c>
      <c r="I2646">
        <v>-29.090853751304699</v>
      </c>
      <c r="J2646">
        <v>3.5157471890725298</v>
      </c>
      <c r="K2646">
        <v>147.81714896518699</v>
      </c>
      <c r="L2646">
        <v>141.846058286654</v>
      </c>
      <c r="M2646">
        <v>49.555785612573899</v>
      </c>
      <c r="N2646">
        <v>0.64339732402559602</v>
      </c>
      <c r="O2646">
        <v>25.083166999334601</v>
      </c>
      <c r="P2646">
        <v>27.480916030534299</v>
      </c>
      <c r="Q2646">
        <v>7.1193597831853001E-2</v>
      </c>
    </row>
    <row r="2647" spans="1:17" x14ac:dyDescent="0.3">
      <c r="A2647" t="s">
        <v>5500</v>
      </c>
      <c r="B2647" t="s">
        <v>5501</v>
      </c>
      <c r="C2647" t="s">
        <v>10309</v>
      </c>
      <c r="D2647" t="s">
        <v>5502</v>
      </c>
      <c r="E2647">
        <v>158.68968000000001</v>
      </c>
      <c r="F2647">
        <v>164</v>
      </c>
      <c r="G2647">
        <v>-22.1010725745397</v>
      </c>
      <c r="H2647">
        <v>-12.2025202612167</v>
      </c>
      <c r="I2647">
        <v>-13.8437830790548</v>
      </c>
      <c r="J2647">
        <v>0.42011489642036698</v>
      </c>
      <c r="K2647">
        <v>167.077841462403</v>
      </c>
      <c r="L2647">
        <v>158.102418168269</v>
      </c>
      <c r="M2647">
        <v>34.207660918075902</v>
      </c>
      <c r="N2647">
        <v>0.58473327438844602</v>
      </c>
      <c r="O2647">
        <v>24.878048780487799</v>
      </c>
      <c r="P2647">
        <v>43.796580447172197</v>
      </c>
    </row>
    <row r="2648" spans="1:17" x14ac:dyDescent="0.3">
      <c r="A2648" t="s">
        <v>5503</v>
      </c>
      <c r="B2648" t="s">
        <v>5504</v>
      </c>
      <c r="C2648" t="s">
        <v>10309</v>
      </c>
      <c r="D2648" t="s">
        <v>4078</v>
      </c>
      <c r="E2648">
        <v>158.576142132</v>
      </c>
      <c r="F2648">
        <v>57.06</v>
      </c>
      <c r="G2648">
        <v>12.2276608502766</v>
      </c>
      <c r="H2648">
        <v>5.37611380634754</v>
      </c>
      <c r="I2648">
        <v>-11.922984676785701</v>
      </c>
      <c r="J2648">
        <v>-3.0536679884915099</v>
      </c>
      <c r="K2648">
        <v>56.885753154136999</v>
      </c>
      <c r="L2648">
        <v>53.513444195925203</v>
      </c>
      <c r="M2648">
        <v>45.756919229746501</v>
      </c>
      <c r="N2648">
        <v>1.31669637367431</v>
      </c>
      <c r="O2648">
        <v>29.600420609884299</v>
      </c>
      <c r="P2648">
        <v>51.352785145888497</v>
      </c>
      <c r="Q2648">
        <v>7.8720017428523997E-2</v>
      </c>
    </row>
    <row r="2649" spans="1:17" x14ac:dyDescent="0.3">
      <c r="A2649" t="s">
        <v>5505</v>
      </c>
      <c r="B2649" t="s">
        <v>5506</v>
      </c>
      <c r="C2649" t="s">
        <v>10309</v>
      </c>
      <c r="D2649" t="s">
        <v>1391</v>
      </c>
      <c r="E2649">
        <v>158.413180485</v>
      </c>
      <c r="F2649">
        <v>82.65</v>
      </c>
      <c r="G2649">
        <v>22.391302390306102</v>
      </c>
      <c r="H2649">
        <v>18.119045053932801</v>
      </c>
      <c r="I2649">
        <v>12.8375629837938</v>
      </c>
      <c r="J2649">
        <v>7.7572076282499403</v>
      </c>
      <c r="K2649">
        <v>73.256840923432094</v>
      </c>
      <c r="L2649">
        <v>69.3325842404941</v>
      </c>
      <c r="M2649">
        <v>63.269167662036701</v>
      </c>
      <c r="N2649">
        <v>2.35948433283159</v>
      </c>
      <c r="O2649">
        <v>18.572292800967901</v>
      </c>
      <c r="P2649">
        <v>61.42578125</v>
      </c>
      <c r="Q2649">
        <v>9.6908581467260002E-2</v>
      </c>
    </row>
    <row r="2650" spans="1:17" x14ac:dyDescent="0.3">
      <c r="A2650" t="s">
        <v>5507</v>
      </c>
      <c r="B2650" t="s">
        <v>5508</v>
      </c>
      <c r="C2650" t="s">
        <v>10309</v>
      </c>
      <c r="D2650" t="s">
        <v>46</v>
      </c>
      <c r="E2650">
        <v>158.38865999999999</v>
      </c>
      <c r="F2650">
        <v>153</v>
      </c>
      <c r="G2650">
        <v>149.63341243344499</v>
      </c>
      <c r="H2650">
        <v>4.0542298615127699</v>
      </c>
      <c r="I2650">
        <v>71.169035458601101</v>
      </c>
      <c r="J2650">
        <v>-0.76553926028985897</v>
      </c>
      <c r="K2650">
        <v>140.328076269197</v>
      </c>
      <c r="L2650">
        <v>102.079108158377</v>
      </c>
      <c r="M2650">
        <v>58.680476408587801</v>
      </c>
      <c r="N2650">
        <v>2.53244697689142</v>
      </c>
      <c r="O2650">
        <v>5.8169934640522802</v>
      </c>
      <c r="P2650">
        <v>183.333333333333</v>
      </c>
      <c r="Q2650">
        <v>0.12949967084692801</v>
      </c>
    </row>
    <row r="2651" spans="1:17" x14ac:dyDescent="0.3">
      <c r="A2651" t="s">
        <v>5509</v>
      </c>
      <c r="B2651" t="s">
        <v>5510</v>
      </c>
      <c r="C2651" t="s">
        <v>10309</v>
      </c>
      <c r="E2651">
        <v>158.174834</v>
      </c>
      <c r="F2651">
        <v>159.80000000000001</v>
      </c>
      <c r="G2651">
        <v>153.91715309347001</v>
      </c>
      <c r="H2651">
        <v>-1.36392490039199</v>
      </c>
      <c r="I2651">
        <v>-41.686186364377598</v>
      </c>
      <c r="J2651">
        <v>25.377733944039399</v>
      </c>
      <c r="K2651">
        <v>155.117390308681</v>
      </c>
      <c r="L2651">
        <v>137.07521387038801</v>
      </c>
      <c r="M2651">
        <v>64.720309484980206</v>
      </c>
      <c r="N2651">
        <v>0.94397932505935001</v>
      </c>
      <c r="O2651">
        <v>45.869837296620702</v>
      </c>
      <c r="P2651">
        <v>183.73579545454501</v>
      </c>
      <c r="Q2651">
        <v>0.19915424291390399</v>
      </c>
    </row>
    <row r="2652" spans="1:17" x14ac:dyDescent="0.3">
      <c r="A2652" t="s">
        <v>5511</v>
      </c>
      <c r="B2652" t="s">
        <v>5512</v>
      </c>
      <c r="C2652" t="s">
        <v>10309</v>
      </c>
      <c r="D2652" t="s">
        <v>1203</v>
      </c>
      <c r="E2652">
        <v>157.55085854999999</v>
      </c>
      <c r="F2652">
        <v>85.5</v>
      </c>
      <c r="G2652">
        <v>-80.638314492222605</v>
      </c>
      <c r="H2652">
        <v>-2.7437423814856401</v>
      </c>
      <c r="I2652">
        <v>-56.658917311688498</v>
      </c>
      <c r="J2652">
        <v>-3.87528931177452</v>
      </c>
      <c r="K2652">
        <v>88.284046046110603</v>
      </c>
      <c r="M2652">
        <v>44.301863854814499</v>
      </c>
      <c r="N2652">
        <v>0.56662420382165601</v>
      </c>
      <c r="O2652">
        <v>114.03508771929801</v>
      </c>
      <c r="P2652">
        <v>16.963064295485601</v>
      </c>
    </row>
    <row r="2653" spans="1:17" x14ac:dyDescent="0.3">
      <c r="A2653" t="s">
        <v>5513</v>
      </c>
      <c r="B2653" t="s">
        <v>5514</v>
      </c>
      <c r="C2653" t="s">
        <v>10309</v>
      </c>
      <c r="D2653" t="s">
        <v>127</v>
      </c>
      <c r="E2653">
        <v>157.53124800000001</v>
      </c>
      <c r="F2653">
        <v>44.38</v>
      </c>
      <c r="G2653">
        <v>-36.446035586406403</v>
      </c>
      <c r="H2653">
        <v>-9.0519014799126793</v>
      </c>
      <c r="I2653">
        <v>-30.932981866625799</v>
      </c>
      <c r="J2653">
        <v>-5.0696223777996501</v>
      </c>
      <c r="K2653">
        <v>44.761829988514101</v>
      </c>
      <c r="L2653">
        <v>48.294158084606401</v>
      </c>
      <c r="M2653">
        <v>66.618140604142795</v>
      </c>
      <c r="N2653">
        <v>1.54325864069274</v>
      </c>
      <c r="O2653">
        <v>48.264984227129297</v>
      </c>
      <c r="P2653">
        <v>7.5618031992244301</v>
      </c>
      <c r="Q2653">
        <v>-4.7170351429360997E-2</v>
      </c>
    </row>
    <row r="2654" spans="1:17" x14ac:dyDescent="0.3">
      <c r="A2654" t="s">
        <v>5515</v>
      </c>
      <c r="B2654" t="s">
        <v>5516</v>
      </c>
      <c r="C2654" t="s">
        <v>10309</v>
      </c>
      <c r="D2654" t="s">
        <v>294</v>
      </c>
      <c r="E2654">
        <v>157.517675</v>
      </c>
      <c r="F2654">
        <v>68.709999999999994</v>
      </c>
      <c r="G2654">
        <v>8.9053632920644397</v>
      </c>
      <c r="H2654">
        <v>24.220382653564801</v>
      </c>
      <c r="I2654">
        <v>8.2312801000909506</v>
      </c>
      <c r="J2654">
        <v>1.90485142426034</v>
      </c>
      <c r="K2654">
        <v>58.9680050799669</v>
      </c>
      <c r="L2654">
        <v>54.634043575929198</v>
      </c>
      <c r="M2654">
        <v>66.873851269138001</v>
      </c>
      <c r="N2654">
        <v>1.96721570399889</v>
      </c>
      <c r="O2654">
        <v>7.5534856643865602</v>
      </c>
      <c r="P2654">
        <v>55.734360834088797</v>
      </c>
      <c r="Q2654">
        <v>1.7978846863908E-2</v>
      </c>
    </row>
    <row r="2655" spans="1:17" x14ac:dyDescent="0.3">
      <c r="A2655" t="s">
        <v>5517</v>
      </c>
      <c r="B2655" t="s">
        <v>5518</v>
      </c>
      <c r="C2655" t="s">
        <v>10309</v>
      </c>
      <c r="D2655" t="s">
        <v>46</v>
      </c>
      <c r="E2655">
        <v>157.514038</v>
      </c>
      <c r="F2655">
        <v>1.55</v>
      </c>
      <c r="G2655">
        <v>0.98304540263801898</v>
      </c>
      <c r="H2655">
        <v>-3.8326749003919902</v>
      </c>
      <c r="I2655">
        <v>1.7574806165827299</v>
      </c>
      <c r="J2655">
        <v>8.9320196583251406</v>
      </c>
      <c r="K2655">
        <v>1.46944299921107</v>
      </c>
      <c r="L2655">
        <v>1.2980875583398499</v>
      </c>
      <c r="M2655">
        <v>59.965175989765299</v>
      </c>
      <c r="N2655">
        <v>0.69045191824001495</v>
      </c>
      <c r="O2655">
        <v>19.999999999999901</v>
      </c>
      <c r="P2655">
        <v>55</v>
      </c>
      <c r="Q2655">
        <v>0.165236239018478</v>
      </c>
    </row>
    <row r="2656" spans="1:17" x14ac:dyDescent="0.3">
      <c r="A2656" t="s">
        <v>5519</v>
      </c>
      <c r="B2656" t="s">
        <v>5520</v>
      </c>
      <c r="C2656" t="s">
        <v>10309</v>
      </c>
      <c r="D2656" t="s">
        <v>127</v>
      </c>
      <c r="E2656">
        <v>157.08000000000001</v>
      </c>
      <c r="F2656">
        <v>52.36</v>
      </c>
      <c r="G2656">
        <v>87.894455352022604</v>
      </c>
      <c r="H2656">
        <v>-2.1257227825282601</v>
      </c>
      <c r="I2656">
        <v>21.027172844021401</v>
      </c>
      <c r="J2656">
        <v>0.19906372113981999</v>
      </c>
      <c r="K2656">
        <v>45.093614765307898</v>
      </c>
      <c r="L2656">
        <v>36.663925132384897</v>
      </c>
      <c r="M2656">
        <v>58.713203158712297</v>
      </c>
      <c r="N2656">
        <v>0.92889151095685396</v>
      </c>
      <c r="O2656">
        <v>19.461420932009101</v>
      </c>
      <c r="P2656">
        <v>132.71111111111099</v>
      </c>
      <c r="Q2656">
        <v>0.12707309115821699</v>
      </c>
    </row>
    <row r="2657" spans="1:17" x14ac:dyDescent="0.3">
      <c r="A2657" t="s">
        <v>5521</v>
      </c>
      <c r="B2657" t="s">
        <v>5522</v>
      </c>
      <c r="C2657" t="s">
        <v>10309</v>
      </c>
      <c r="D2657" t="s">
        <v>297</v>
      </c>
      <c r="E2657">
        <v>156.639925035</v>
      </c>
      <c r="F2657">
        <v>163.35</v>
      </c>
      <c r="G2657">
        <v>64.6224955986916</v>
      </c>
      <c r="H2657">
        <v>-18.134956745928498</v>
      </c>
      <c r="I2657">
        <v>-8.6136001828868096</v>
      </c>
      <c r="J2657">
        <v>-5.1850234628247502</v>
      </c>
      <c r="K2657">
        <v>185.00994119756999</v>
      </c>
      <c r="L2657">
        <v>163.30945495378401</v>
      </c>
      <c r="M2657">
        <v>34.552295666818502</v>
      </c>
      <c r="N2657">
        <v>0.27250591839821497</v>
      </c>
      <c r="O2657">
        <v>61.524334251606902</v>
      </c>
      <c r="P2657">
        <v>120.445344129554</v>
      </c>
      <c r="Q2657">
        <v>0.122196587263621</v>
      </c>
    </row>
    <row r="2658" spans="1:17" x14ac:dyDescent="0.3">
      <c r="A2658" t="s">
        <v>5523</v>
      </c>
      <c r="B2658" t="s">
        <v>5524</v>
      </c>
      <c r="C2658" t="s">
        <v>10309</v>
      </c>
      <c r="D2658" t="s">
        <v>628</v>
      </c>
      <c r="E2658">
        <v>156.240656</v>
      </c>
      <c r="F2658">
        <v>296.89999999999998</v>
      </c>
      <c r="G2658">
        <v>-14.9414901072542</v>
      </c>
      <c r="H2658">
        <v>0.264026429304555</v>
      </c>
      <c r="I2658">
        <v>-20.464164075044799</v>
      </c>
      <c r="J2658">
        <v>-3.9137928239711601</v>
      </c>
      <c r="K2658">
        <v>298.60322140293601</v>
      </c>
      <c r="L2658">
        <v>295.24119200181502</v>
      </c>
      <c r="M2658">
        <v>49.3548311258903</v>
      </c>
      <c r="N2658">
        <v>0.372230783780515</v>
      </c>
      <c r="O2658">
        <v>20.242505894240502</v>
      </c>
      <c r="P2658">
        <v>18.122140441615201</v>
      </c>
      <c r="Q2658">
        <v>3.7487713016748997E-2</v>
      </c>
    </row>
    <row r="2659" spans="1:17" x14ac:dyDescent="0.3">
      <c r="A2659" t="s">
        <v>5525</v>
      </c>
      <c r="B2659" t="s">
        <v>5526</v>
      </c>
      <c r="C2659" t="s">
        <v>10309</v>
      </c>
      <c r="D2659" t="s">
        <v>628</v>
      </c>
      <c r="E2659">
        <v>156.22874999999999</v>
      </c>
      <c r="F2659">
        <v>231.45</v>
      </c>
      <c r="G2659">
        <v>6.0088224276573197</v>
      </c>
      <c r="H2659">
        <v>2.6023904002159699</v>
      </c>
      <c r="I2659">
        <v>15.454603614094401</v>
      </c>
      <c r="J2659">
        <v>0.62844822975370995</v>
      </c>
      <c r="K2659">
        <v>216.61010224436899</v>
      </c>
      <c r="L2659">
        <v>192.65843653315</v>
      </c>
      <c r="M2659">
        <v>56.273112690771796</v>
      </c>
      <c r="N2659">
        <v>0.64539561521685196</v>
      </c>
      <c r="O2659">
        <v>14.409159645711799</v>
      </c>
      <c r="P2659">
        <v>56.332320162107301</v>
      </c>
      <c r="Q2659">
        <v>1.5594808018711E-2</v>
      </c>
    </row>
    <row r="2660" spans="1:17" x14ac:dyDescent="0.3">
      <c r="A2660" t="s">
        <v>5527</v>
      </c>
      <c r="B2660" t="s">
        <v>5528</v>
      </c>
      <c r="C2660" t="s">
        <v>10309</v>
      </c>
      <c r="D2660" t="s">
        <v>46</v>
      </c>
      <c r="E2660">
        <v>155.93650460499899</v>
      </c>
      <c r="F2660">
        <v>8.33</v>
      </c>
      <c r="G2660">
        <v>2.4035798611471599</v>
      </c>
      <c r="H2660">
        <v>1.4802272875102001</v>
      </c>
      <c r="I2660">
        <v>-12.6958884150995</v>
      </c>
      <c r="J2660">
        <v>-2.5322660559605699</v>
      </c>
      <c r="K2660">
        <v>7.4511943428596501</v>
      </c>
      <c r="L2660">
        <v>7.6662912045017304</v>
      </c>
      <c r="M2660">
        <v>64.206047656411499</v>
      </c>
      <c r="N2660">
        <v>2.5242390151528098</v>
      </c>
      <c r="O2660">
        <v>23.049219687875102</v>
      </c>
      <c r="P2660">
        <v>60.192307692307601</v>
      </c>
      <c r="Q2660">
        <v>-0.12749408371127599</v>
      </c>
    </row>
    <row r="2661" spans="1:17" x14ac:dyDescent="0.3">
      <c r="A2661" t="s">
        <v>5529</v>
      </c>
      <c r="B2661" t="s">
        <v>5530</v>
      </c>
      <c r="C2661" t="s">
        <v>10309</v>
      </c>
      <c r="E2661">
        <v>155.85528876500001</v>
      </c>
      <c r="F2661">
        <v>10.45</v>
      </c>
      <c r="G2661">
        <v>-16.723404265836901</v>
      </c>
      <c r="H2661">
        <v>-7.1076749003919897</v>
      </c>
      <c r="I2661">
        <v>-32.857794674057097</v>
      </c>
      <c r="J2661">
        <v>0.45074365277727202</v>
      </c>
      <c r="K2661">
        <v>11.058516485714501</v>
      </c>
      <c r="L2661">
        <v>11.3382421425756</v>
      </c>
      <c r="M2661">
        <v>33.3931684070347</v>
      </c>
      <c r="N2661">
        <v>1.03896642982591</v>
      </c>
      <c r="O2661">
        <v>67.559808612440193</v>
      </c>
      <c r="P2661">
        <v>19.977037887485601</v>
      </c>
      <c r="Q2661">
        <v>7.8395658534431006E-2</v>
      </c>
    </row>
    <row r="2662" spans="1:17" x14ac:dyDescent="0.3">
      <c r="A2662" t="s">
        <v>5531</v>
      </c>
      <c r="B2662" t="s">
        <v>5532</v>
      </c>
      <c r="C2662" t="s">
        <v>10309</v>
      </c>
      <c r="D2662" t="s">
        <v>4960</v>
      </c>
      <c r="E2662">
        <v>155.76181005000001</v>
      </c>
      <c r="F2662">
        <v>108.78</v>
      </c>
      <c r="G2662">
        <v>167.801056681332</v>
      </c>
      <c r="H2662">
        <v>-2.9704358195289799</v>
      </c>
      <c r="I2662">
        <v>9.8579200390560509</v>
      </c>
      <c r="J2662">
        <v>-1.38586965956418</v>
      </c>
      <c r="K2662">
        <v>109.130897575362</v>
      </c>
      <c r="L2662">
        <v>90.378754730286801</v>
      </c>
      <c r="M2662">
        <v>34.117368710751101</v>
      </c>
      <c r="N2662">
        <v>2.6747447650550198</v>
      </c>
      <c r="O2662">
        <v>17.255010112152899</v>
      </c>
      <c r="P2662">
        <v>204.70588235294099</v>
      </c>
      <c r="Q2662">
        <v>0.134542182658243</v>
      </c>
    </row>
    <row r="2663" spans="1:17" x14ac:dyDescent="0.3">
      <c r="A2663" t="s">
        <v>5533</v>
      </c>
      <c r="B2663" t="s">
        <v>5534</v>
      </c>
      <c r="C2663" t="s">
        <v>10309</v>
      </c>
      <c r="D2663" t="s">
        <v>4523</v>
      </c>
      <c r="E2663">
        <v>155.7430056</v>
      </c>
      <c r="F2663">
        <v>81.900000000000006</v>
      </c>
      <c r="G2663">
        <v>-67.617685423276001</v>
      </c>
      <c r="H2663">
        <v>-12.322405778578901</v>
      </c>
      <c r="I2663">
        <v>-31.0342996464043</v>
      </c>
      <c r="J2663">
        <v>-3.0480888407707001</v>
      </c>
      <c r="K2663">
        <v>80.772135103680696</v>
      </c>
      <c r="M2663">
        <v>61.065404534685499</v>
      </c>
      <c r="N2663">
        <v>0.27755102040816299</v>
      </c>
      <c r="O2663">
        <v>77.240537240537193</v>
      </c>
      <c r="P2663">
        <v>54.966887417218501</v>
      </c>
    </row>
    <row r="2664" spans="1:17" x14ac:dyDescent="0.3">
      <c r="A2664" t="s">
        <v>5535</v>
      </c>
      <c r="B2664" t="s">
        <v>5536</v>
      </c>
      <c r="C2664" t="s">
        <v>10309</v>
      </c>
      <c r="D2664" t="s">
        <v>139</v>
      </c>
      <c r="E2664">
        <v>155.673422364</v>
      </c>
      <c r="F2664">
        <v>9.89</v>
      </c>
      <c r="G2664">
        <v>-14.146127741192</v>
      </c>
      <c r="H2664">
        <v>-2.8645376454900102</v>
      </c>
      <c r="I2664">
        <v>-23.958235099132899</v>
      </c>
      <c r="J2664">
        <v>-6.2798737114629599</v>
      </c>
      <c r="K2664">
        <v>9.9272628992742593</v>
      </c>
      <c r="L2664">
        <v>10.7401814258711</v>
      </c>
      <c r="M2664">
        <v>48.920341017402997</v>
      </c>
      <c r="N2664">
        <v>0.825443243078547</v>
      </c>
      <c r="O2664">
        <v>52.173913043478201</v>
      </c>
      <c r="P2664">
        <v>22.098765432098698</v>
      </c>
      <c r="Q2664">
        <v>3.3890380595597E-2</v>
      </c>
    </row>
    <row r="2665" spans="1:17" x14ac:dyDescent="0.3">
      <c r="A2665" t="s">
        <v>5537</v>
      </c>
      <c r="B2665" t="s">
        <v>5538</v>
      </c>
      <c r="C2665" t="s">
        <v>10309</v>
      </c>
      <c r="D2665" t="s">
        <v>246</v>
      </c>
      <c r="E2665">
        <v>155.59285</v>
      </c>
      <c r="F2665">
        <v>169.75</v>
      </c>
      <c r="G2665">
        <v>62.314917344640797</v>
      </c>
      <c r="H2665">
        <v>-5.8752726657551104</v>
      </c>
      <c r="I2665">
        <v>-28.097374238272099</v>
      </c>
      <c r="J2665">
        <v>-1.7822660559605701</v>
      </c>
      <c r="K2665">
        <v>146.23606634882401</v>
      </c>
      <c r="L2665">
        <v>137.08902425041799</v>
      </c>
      <c r="M2665">
        <v>71.011674641356805</v>
      </c>
      <c r="N2665">
        <v>4.0772641557514904E-3</v>
      </c>
      <c r="O2665">
        <v>26.3917525773196</v>
      </c>
      <c r="P2665">
        <v>135.763888888888</v>
      </c>
    </row>
    <row r="2666" spans="1:17" x14ac:dyDescent="0.3">
      <c r="A2666" t="s">
        <v>5539</v>
      </c>
      <c r="B2666" t="s">
        <v>5540</v>
      </c>
      <c r="C2666" t="s">
        <v>10309</v>
      </c>
      <c r="D2666" t="s">
        <v>51</v>
      </c>
      <c r="E2666">
        <v>155.24890842400001</v>
      </c>
      <c r="F2666">
        <v>44.02</v>
      </c>
      <c r="G2666">
        <v>-20.637500921869002</v>
      </c>
      <c r="H2666">
        <v>-9.3421286819045903</v>
      </c>
      <c r="I2666">
        <v>-41.839084724036901</v>
      </c>
      <c r="J2666">
        <v>-1.34346697974809</v>
      </c>
      <c r="K2666">
        <v>46.7466440376772</v>
      </c>
      <c r="L2666">
        <v>48.314756926687302</v>
      </c>
      <c r="M2666">
        <v>55.909480662638302</v>
      </c>
      <c r="N2666">
        <v>0.85154914522537295</v>
      </c>
      <c r="O2666">
        <v>79.986369831894507</v>
      </c>
      <c r="P2666">
        <v>33.393939393939398</v>
      </c>
      <c r="Q2666">
        <v>9.6575523015757003E-2</v>
      </c>
    </row>
    <row r="2667" spans="1:17" x14ac:dyDescent="0.3">
      <c r="A2667" t="s">
        <v>5541</v>
      </c>
      <c r="B2667" t="s">
        <v>5542</v>
      </c>
      <c r="C2667" t="s">
        <v>10309</v>
      </c>
      <c r="D2667" t="s">
        <v>995</v>
      </c>
      <c r="E2667">
        <v>155.13193017</v>
      </c>
      <c r="F2667">
        <v>23.94</v>
      </c>
      <c r="G2667">
        <v>32.376479590144399</v>
      </c>
      <c r="H2667">
        <v>-7.8216234844351404E-2</v>
      </c>
      <c r="I2667">
        <v>-7.3619699598214696</v>
      </c>
      <c r="J2667">
        <v>5.5588261553196299</v>
      </c>
      <c r="K2667">
        <v>22.698106353577</v>
      </c>
      <c r="L2667">
        <v>20.626840814200499</v>
      </c>
      <c r="M2667">
        <v>55.444145450396</v>
      </c>
      <c r="N2667">
        <v>0.88872882006194398</v>
      </c>
      <c r="O2667">
        <v>22.848788638262299</v>
      </c>
      <c r="P2667">
        <v>62.195121951219498</v>
      </c>
      <c r="Q2667">
        <v>0.17038593947669001</v>
      </c>
    </row>
    <row r="2668" spans="1:17" x14ac:dyDescent="0.3">
      <c r="A2668" t="s">
        <v>5543</v>
      </c>
      <c r="B2668" t="s">
        <v>5544</v>
      </c>
      <c r="C2668" t="s">
        <v>10309</v>
      </c>
      <c r="D2668" t="s">
        <v>2193</v>
      </c>
      <c r="E2668">
        <v>154.31010000000001</v>
      </c>
      <c r="F2668">
        <v>111.9</v>
      </c>
      <c r="G2668">
        <v>14.057924659175599</v>
      </c>
      <c r="H2668">
        <v>-13.2271756804231</v>
      </c>
      <c r="I2668">
        <v>-34.243416745069602</v>
      </c>
      <c r="J2668">
        <v>-1.0185643488626299</v>
      </c>
      <c r="K2668">
        <v>115.48860419245599</v>
      </c>
      <c r="L2668">
        <v>114.248898350644</v>
      </c>
      <c r="M2668">
        <v>46.4115893865796</v>
      </c>
      <c r="N2668">
        <v>0.90038930703347997</v>
      </c>
      <c r="O2668">
        <v>52.412868632707699</v>
      </c>
      <c r="P2668">
        <v>56.558237145855202</v>
      </c>
      <c r="Q2668">
        <v>0.124641418060196</v>
      </c>
    </row>
    <row r="2669" spans="1:17" x14ac:dyDescent="0.3">
      <c r="A2669" t="s">
        <v>5545</v>
      </c>
      <c r="B2669" t="s">
        <v>5546</v>
      </c>
      <c r="C2669" t="s">
        <v>10309</v>
      </c>
      <c r="D2669" t="s">
        <v>21</v>
      </c>
      <c r="E2669">
        <v>154.05824999999999</v>
      </c>
      <c r="F2669">
        <v>109.65</v>
      </c>
      <c r="G2669">
        <v>81.371650397014307</v>
      </c>
      <c r="H2669">
        <v>-0.92572985023935095</v>
      </c>
      <c r="I2669">
        <v>-7.7360394138693698</v>
      </c>
      <c r="J2669">
        <v>-2.3040051863953499</v>
      </c>
      <c r="K2669">
        <v>109.00974520887</v>
      </c>
      <c r="L2669">
        <v>94.749960958852199</v>
      </c>
      <c r="M2669">
        <v>42.830445927063202</v>
      </c>
      <c r="N2669">
        <v>0.70390567055491804</v>
      </c>
      <c r="O2669">
        <v>18.458732330141299</v>
      </c>
      <c r="P2669">
        <v>136.31465517241301</v>
      </c>
      <c r="Q2669">
        <v>8.2733989775858996E-2</v>
      </c>
    </row>
    <row r="2670" spans="1:17" x14ac:dyDescent="0.3">
      <c r="A2670" t="s">
        <v>5547</v>
      </c>
      <c r="B2670" t="s">
        <v>5548</v>
      </c>
      <c r="C2670" t="s">
        <v>10309</v>
      </c>
      <c r="D2670" t="s">
        <v>628</v>
      </c>
      <c r="E2670">
        <v>153.702</v>
      </c>
      <c r="F2670">
        <v>58.08</v>
      </c>
      <c r="G2670">
        <v>41.5415362826175</v>
      </c>
      <c r="H2670">
        <v>16.119248176530999</v>
      </c>
      <c r="I2670">
        <v>71.558050417152501</v>
      </c>
      <c r="J2670">
        <v>20.9450066713121</v>
      </c>
      <c r="K2670">
        <v>48.053444919575298</v>
      </c>
      <c r="L2670">
        <v>36.029226505493703</v>
      </c>
      <c r="M2670">
        <v>68.636817786734198</v>
      </c>
      <c r="N2670">
        <v>3.4813204195627301</v>
      </c>
      <c r="O2670">
        <v>5.0275482093663904</v>
      </c>
      <c r="P2670">
        <v>189.448617439538</v>
      </c>
      <c r="Q2670">
        <v>0.23471976617746901</v>
      </c>
    </row>
    <row r="2671" spans="1:17" x14ac:dyDescent="0.3">
      <c r="A2671" t="s">
        <v>5549</v>
      </c>
      <c r="B2671" t="s">
        <v>5550</v>
      </c>
      <c r="C2671" t="s">
        <v>10309</v>
      </c>
      <c r="D2671" t="s">
        <v>364</v>
      </c>
      <c r="E2671">
        <v>153.51320572999899</v>
      </c>
      <c r="F2671">
        <v>41.41</v>
      </c>
      <c r="G2671">
        <v>-13.334816763325399</v>
      </c>
      <c r="H2671">
        <v>-5.4814305565005803</v>
      </c>
      <c r="I2671">
        <v>-14.4620961029939</v>
      </c>
      <c r="J2671">
        <v>2.2464042356854899</v>
      </c>
      <c r="K2671">
        <v>42.015261910063103</v>
      </c>
      <c r="L2671">
        <v>42.042924464295602</v>
      </c>
      <c r="M2671">
        <v>47.136267437044602</v>
      </c>
      <c r="N2671">
        <v>0.61309993111685401</v>
      </c>
      <c r="O2671">
        <v>49.118570393624701</v>
      </c>
      <c r="P2671">
        <v>30.630914826498401</v>
      </c>
      <c r="Q2671">
        <v>0.14081513259747999</v>
      </c>
    </row>
    <row r="2672" spans="1:17" x14ac:dyDescent="0.3">
      <c r="A2672" t="s">
        <v>5551</v>
      </c>
      <c r="B2672" t="s">
        <v>5552</v>
      </c>
      <c r="C2672" t="s">
        <v>10309</v>
      </c>
      <c r="D2672" t="s">
        <v>297</v>
      </c>
      <c r="E2672">
        <v>153.49402272</v>
      </c>
      <c r="F2672">
        <v>233.15</v>
      </c>
      <c r="G2672">
        <v>19.876381715971402</v>
      </c>
      <c r="H2672">
        <v>28.095743903026801</v>
      </c>
      <c r="I2672">
        <v>11.1899346533533</v>
      </c>
      <c r="J2672">
        <v>9.0265574734511898</v>
      </c>
      <c r="K2672">
        <v>188.84034389755399</v>
      </c>
      <c r="L2672">
        <v>173.382918802858</v>
      </c>
      <c r="M2672">
        <v>77.617110183482694</v>
      </c>
      <c r="N2672">
        <v>3.08220675944334</v>
      </c>
      <c r="O2672">
        <v>2.95946815354921</v>
      </c>
      <c r="P2672">
        <v>83.294025157232696</v>
      </c>
      <c r="Q2672">
        <v>8.4600829941644001E-2</v>
      </c>
    </row>
    <row r="2673" spans="1:17" x14ac:dyDescent="0.3">
      <c r="A2673" t="s">
        <v>5553</v>
      </c>
      <c r="B2673" t="s">
        <v>5554</v>
      </c>
      <c r="C2673" t="s">
        <v>10309</v>
      </c>
      <c r="D2673" t="s">
        <v>581</v>
      </c>
      <c r="E2673">
        <v>152.88420289999999</v>
      </c>
      <c r="F2673">
        <v>143</v>
      </c>
      <c r="G2673">
        <v>-47.421638615756699</v>
      </c>
      <c r="H2673">
        <v>-24.770174900391901</v>
      </c>
      <c r="I2673">
        <v>-30.660330452913701</v>
      </c>
      <c r="J2673">
        <v>-17.0148241954954</v>
      </c>
      <c r="M2673">
        <v>21.839480894507201</v>
      </c>
      <c r="O2673">
        <v>60.454545454545404</v>
      </c>
      <c r="P2673">
        <v>1.23893805309733</v>
      </c>
    </row>
    <row r="2674" spans="1:17" x14ac:dyDescent="0.3">
      <c r="A2674" t="s">
        <v>5555</v>
      </c>
      <c r="B2674" t="s">
        <v>5556</v>
      </c>
      <c r="C2674" t="s">
        <v>10309</v>
      </c>
      <c r="D2674" t="s">
        <v>253</v>
      </c>
      <c r="E2674">
        <v>152.37119999999999</v>
      </c>
      <c r="F2674">
        <v>153.6</v>
      </c>
      <c r="G2674">
        <v>-26.139938344875201</v>
      </c>
      <c r="H2674">
        <v>11.4246780407844</v>
      </c>
      <c r="I2674">
        <v>-17.7424102143661</v>
      </c>
      <c r="J2674">
        <v>9.0462223161324395</v>
      </c>
      <c r="K2674">
        <v>135.79539722335701</v>
      </c>
      <c r="L2674">
        <v>139.400454649908</v>
      </c>
      <c r="M2674">
        <v>78.387068817643694</v>
      </c>
      <c r="N2674">
        <v>2.6431273286415502</v>
      </c>
      <c r="O2674">
        <v>26.3020833333333</v>
      </c>
      <c r="P2674">
        <v>39.636363636363598</v>
      </c>
      <c r="Q2674">
        <v>0.10086031691203</v>
      </c>
    </row>
    <row r="2675" spans="1:17" x14ac:dyDescent="0.3">
      <c r="A2675" t="s">
        <v>5557</v>
      </c>
      <c r="B2675" t="s">
        <v>5558</v>
      </c>
      <c r="C2675" t="s">
        <v>10309</v>
      </c>
      <c r="D2675" t="s">
        <v>364</v>
      </c>
      <c r="E2675">
        <v>152.34554037500001</v>
      </c>
      <c r="F2675">
        <v>132.65</v>
      </c>
      <c r="G2675">
        <v>-3.80933296618571</v>
      </c>
      <c r="H2675">
        <v>-5.9576749003919804</v>
      </c>
      <c r="I2675">
        <v>-33.099528291059002</v>
      </c>
      <c r="J2675">
        <v>-9.6001951734032396</v>
      </c>
      <c r="K2675">
        <v>149.36621830824501</v>
      </c>
      <c r="L2675">
        <v>152.54504807161399</v>
      </c>
      <c r="M2675">
        <v>39.175226730282603</v>
      </c>
      <c r="N2675">
        <v>1.80438931297709</v>
      </c>
      <c r="O2675">
        <v>69.619298906897797</v>
      </c>
      <c r="P2675">
        <v>59.396779620283603</v>
      </c>
      <c r="Q2675">
        <v>8.9763958732236998E-2</v>
      </c>
    </row>
    <row r="2676" spans="1:17" x14ac:dyDescent="0.3">
      <c r="A2676" t="s">
        <v>5559</v>
      </c>
      <c r="B2676" t="s">
        <v>5560</v>
      </c>
      <c r="C2676" t="s">
        <v>10309</v>
      </c>
      <c r="D2676" t="s">
        <v>54</v>
      </c>
      <c r="E2676">
        <v>152.13</v>
      </c>
      <c r="F2676">
        <v>253.55</v>
      </c>
      <c r="G2676">
        <v>317.280634662377</v>
      </c>
      <c r="H2676">
        <v>67.949041517518395</v>
      </c>
      <c r="I2676">
        <v>188.10669953499001</v>
      </c>
      <c r="J2676">
        <v>12.859191172538299</v>
      </c>
      <c r="K2676">
        <v>182.096056440631</v>
      </c>
      <c r="L2676">
        <v>131.89411467423599</v>
      </c>
      <c r="M2676">
        <v>95.539780222637006</v>
      </c>
      <c r="N2676">
        <v>1.4318171744430099</v>
      </c>
      <c r="O2676">
        <v>0</v>
      </c>
      <c r="P2676">
        <v>372.33606557376999</v>
      </c>
      <c r="Q2676">
        <v>0.13235692141643801</v>
      </c>
    </row>
    <row r="2677" spans="1:17" x14ac:dyDescent="0.3">
      <c r="A2677" t="s">
        <v>5561</v>
      </c>
      <c r="B2677" t="s">
        <v>5562</v>
      </c>
      <c r="C2677" t="s">
        <v>10309</v>
      </c>
      <c r="D2677" t="s">
        <v>412</v>
      </c>
      <c r="E2677">
        <v>152.02788537500001</v>
      </c>
      <c r="F2677">
        <v>103.15</v>
      </c>
      <c r="G2677">
        <v>8.2115998441972398</v>
      </c>
      <c r="H2677">
        <v>-13.0185992701398</v>
      </c>
      <c r="I2677">
        <v>-15.709278328092299</v>
      </c>
      <c r="J2677">
        <v>2.2037827731375699</v>
      </c>
      <c r="K2677">
        <v>105.943039521457</v>
      </c>
      <c r="L2677">
        <v>99.854447940654893</v>
      </c>
      <c r="M2677">
        <v>47.790768593086199</v>
      </c>
      <c r="N2677">
        <v>1.2420829677145999</v>
      </c>
      <c r="O2677">
        <v>27.968977217644198</v>
      </c>
      <c r="P2677">
        <v>41.301369863013697</v>
      </c>
      <c r="Q2677">
        <v>0.111149188922238</v>
      </c>
    </row>
    <row r="2678" spans="1:17" x14ac:dyDescent="0.3">
      <c r="A2678" t="s">
        <v>5563</v>
      </c>
      <c r="B2678" t="s">
        <v>5564</v>
      </c>
      <c r="C2678" t="s">
        <v>10309</v>
      </c>
      <c r="D2678" t="s">
        <v>628</v>
      </c>
      <c r="E2678">
        <v>152.01044769999999</v>
      </c>
      <c r="F2678">
        <v>167.9</v>
      </c>
      <c r="G2678">
        <v>186.85431124133899</v>
      </c>
      <c r="H2678">
        <v>36.832647680253103</v>
      </c>
      <c r="I2678">
        <v>1.9426658017679199</v>
      </c>
      <c r="J2678">
        <v>-1.45873664419586</v>
      </c>
      <c r="K2678">
        <v>146.09537332081999</v>
      </c>
      <c r="L2678">
        <v>116.404897436336</v>
      </c>
      <c r="M2678">
        <v>54.8689880167559</v>
      </c>
      <c r="N2678">
        <v>0.54630448752527005</v>
      </c>
      <c r="O2678">
        <v>11.852293031566401</v>
      </c>
      <c r="P2678">
        <v>222.88461538461499</v>
      </c>
      <c r="Q2678">
        <v>0.180264662821157</v>
      </c>
    </row>
    <row r="2679" spans="1:17" x14ac:dyDescent="0.3">
      <c r="A2679" t="s">
        <v>5565</v>
      </c>
      <c r="B2679" t="s">
        <v>5566</v>
      </c>
      <c r="C2679" t="s">
        <v>10309</v>
      </c>
      <c r="D2679" t="s">
        <v>564</v>
      </c>
      <c r="E2679">
        <v>150.60051375</v>
      </c>
      <c r="F2679">
        <v>106.25</v>
      </c>
      <c r="G2679">
        <v>-58.028101820534502</v>
      </c>
      <c r="H2679">
        <v>-2.3711729992513</v>
      </c>
      <c r="I2679">
        <v>-38.860406823930397</v>
      </c>
      <c r="J2679">
        <v>-4.1879264333190598</v>
      </c>
      <c r="K2679">
        <v>108.03090594194801</v>
      </c>
      <c r="L2679">
        <v>113.525540026032</v>
      </c>
      <c r="M2679">
        <v>58.595801728605899</v>
      </c>
      <c r="N2679">
        <v>0.89455909943714795</v>
      </c>
      <c r="O2679">
        <v>70.352941176470594</v>
      </c>
      <c r="P2679">
        <v>13.636363636363599</v>
      </c>
    </row>
    <row r="2680" spans="1:17" x14ac:dyDescent="0.3">
      <c r="A2680" t="s">
        <v>5567</v>
      </c>
      <c r="B2680" t="s">
        <v>5568</v>
      </c>
      <c r="C2680" t="s">
        <v>10309</v>
      </c>
      <c r="D2680" t="s">
        <v>965</v>
      </c>
      <c r="E2680">
        <v>150.465</v>
      </c>
      <c r="F2680">
        <v>100.31</v>
      </c>
      <c r="G2680">
        <v>54.812316593462</v>
      </c>
      <c r="H2680">
        <v>13.722802267386299</v>
      </c>
      <c r="I2680">
        <v>14.905416152577899</v>
      </c>
      <c r="J2680">
        <v>14.7255046114026</v>
      </c>
      <c r="K2680">
        <v>77.898411303205094</v>
      </c>
      <c r="L2680">
        <v>74.353123939848203</v>
      </c>
      <c r="M2680">
        <v>87.408368729310993</v>
      </c>
      <c r="N2680">
        <v>1.76084583244422</v>
      </c>
      <c r="O2680">
        <v>4.6755059316119896</v>
      </c>
      <c r="P2680">
        <v>90.522317188983806</v>
      </c>
      <c r="Q2680">
        <v>2.7765716155298999E-2</v>
      </c>
    </row>
    <row r="2681" spans="1:17" x14ac:dyDescent="0.3">
      <c r="A2681" t="s">
        <v>5569</v>
      </c>
      <c r="B2681" t="s">
        <v>5570</v>
      </c>
      <c r="C2681" t="s">
        <v>10309</v>
      </c>
      <c r="D2681" t="s">
        <v>766</v>
      </c>
      <c r="E2681">
        <v>150.245</v>
      </c>
      <c r="F2681">
        <v>151</v>
      </c>
      <c r="G2681">
        <v>-14.551466788555899</v>
      </c>
      <c r="H2681">
        <v>-0.70767490039198899</v>
      </c>
      <c r="I2681">
        <v>-6.90619184322329</v>
      </c>
      <c r="J2681">
        <v>-1.7822660559605701</v>
      </c>
      <c r="K2681">
        <v>147.50365898854</v>
      </c>
      <c r="L2681">
        <v>140.48570696261501</v>
      </c>
      <c r="M2681">
        <v>70.029383963446705</v>
      </c>
      <c r="N2681">
        <v>0.51709027169149802</v>
      </c>
      <c r="O2681">
        <v>5.1324503311258303</v>
      </c>
      <c r="P2681">
        <v>18.850846123573302</v>
      </c>
    </row>
    <row r="2682" spans="1:17" x14ac:dyDescent="0.3">
      <c r="A2682" t="s">
        <v>5571</v>
      </c>
      <c r="B2682" t="s">
        <v>5572</v>
      </c>
      <c r="C2682" t="s">
        <v>10309</v>
      </c>
      <c r="D2682" t="s">
        <v>2871</v>
      </c>
      <c r="E2682">
        <v>149.17059359999999</v>
      </c>
      <c r="F2682">
        <v>214.2</v>
      </c>
      <c r="G2682">
        <v>78.445820448842298</v>
      </c>
      <c r="H2682">
        <v>-11.669213361930399</v>
      </c>
      <c r="I2682">
        <v>6.3406591128046896</v>
      </c>
      <c r="J2682">
        <v>2.39273394403941</v>
      </c>
      <c r="K2682">
        <v>197.418034899806</v>
      </c>
      <c r="L2682">
        <v>170.517550714213</v>
      </c>
      <c r="M2682">
        <v>68.080331798699802</v>
      </c>
      <c r="N2682">
        <v>0.51769942092528798</v>
      </c>
      <c r="O2682">
        <v>28.384687208216601</v>
      </c>
      <c r="P2682">
        <v>119.692307692307</v>
      </c>
      <c r="Q2682">
        <v>0.105161496479689</v>
      </c>
    </row>
    <row r="2683" spans="1:17" x14ac:dyDescent="0.3">
      <c r="A2683" t="s">
        <v>5573</v>
      </c>
      <c r="B2683" t="s">
        <v>5574</v>
      </c>
      <c r="C2683" t="s">
        <v>10309</v>
      </c>
      <c r="D2683" t="s">
        <v>40</v>
      </c>
      <c r="E2683">
        <v>148.71924999999999</v>
      </c>
      <c r="F2683">
        <v>562</v>
      </c>
      <c r="G2683">
        <v>57.193481870780097</v>
      </c>
      <c r="H2683">
        <v>16.481798783818501</v>
      </c>
      <c r="I2683">
        <v>24.2838192719536</v>
      </c>
      <c r="J2683">
        <v>-5.9733159699020604</v>
      </c>
      <c r="K2683">
        <v>473.33298722737902</v>
      </c>
      <c r="L2683">
        <v>409.11503580617898</v>
      </c>
      <c r="M2683">
        <v>67.433603295610695</v>
      </c>
      <c r="N2683">
        <v>2.61159153633854</v>
      </c>
      <c r="O2683">
        <v>8.3629893238434008</v>
      </c>
      <c r="P2683">
        <v>94.262011752505998</v>
      </c>
      <c r="Q2683">
        <v>0.113117770248848</v>
      </c>
    </row>
    <row r="2684" spans="1:17" x14ac:dyDescent="0.3">
      <c r="A2684" t="s">
        <v>5575</v>
      </c>
      <c r="B2684" t="s">
        <v>5576</v>
      </c>
      <c r="C2684" t="s">
        <v>10309</v>
      </c>
      <c r="D2684" t="s">
        <v>766</v>
      </c>
      <c r="E2684">
        <v>148.46762215999999</v>
      </c>
      <c r="F2684">
        <v>135.19999999999999</v>
      </c>
      <c r="G2684">
        <v>191.397798598772</v>
      </c>
      <c r="H2684">
        <v>-3.42327123066721</v>
      </c>
      <c r="I2684">
        <v>64.510304362314201</v>
      </c>
      <c r="J2684">
        <v>1.28927360189324</v>
      </c>
      <c r="K2684">
        <v>127.54332002358299</v>
      </c>
      <c r="L2684">
        <v>89.8190722365445</v>
      </c>
      <c r="M2684">
        <v>46.887698635460701</v>
      </c>
      <c r="N2684">
        <v>1.0228275472124799</v>
      </c>
      <c r="O2684">
        <v>10.8727810650887</v>
      </c>
      <c r="P2684">
        <v>279.66863240662701</v>
      </c>
      <c r="Q2684">
        <v>0.12599981528309401</v>
      </c>
    </row>
    <row r="2685" spans="1:17" x14ac:dyDescent="0.3">
      <c r="A2685" t="s">
        <v>5577</v>
      </c>
      <c r="B2685" t="s">
        <v>5578</v>
      </c>
      <c r="C2685" t="s">
        <v>10309</v>
      </c>
      <c r="D2685" t="s">
        <v>253</v>
      </c>
      <c r="E2685">
        <v>148.20480000000001</v>
      </c>
      <c r="F2685">
        <v>132.80000000000001</v>
      </c>
      <c r="G2685">
        <v>-25.170204861075</v>
      </c>
      <c r="H2685">
        <v>-7.1898052437697002</v>
      </c>
      <c r="I2685">
        <v>-5.8741219302740397</v>
      </c>
      <c r="J2685">
        <v>8.9186879050514403</v>
      </c>
      <c r="K2685">
        <v>134.441168291602</v>
      </c>
      <c r="L2685">
        <v>131.659968291745</v>
      </c>
      <c r="M2685">
        <v>55.522581783604402</v>
      </c>
      <c r="N2685">
        <v>0.39592558056924598</v>
      </c>
      <c r="O2685">
        <v>24.209337349397501</v>
      </c>
      <c r="P2685">
        <v>42.6423200859291</v>
      </c>
      <c r="Q2685">
        <v>8.1656687454169999E-2</v>
      </c>
    </row>
    <row r="2686" spans="1:17" x14ac:dyDescent="0.3">
      <c r="A2686" t="s">
        <v>5579</v>
      </c>
      <c r="B2686" t="s">
        <v>5580</v>
      </c>
      <c r="C2686" t="s">
        <v>10309</v>
      </c>
      <c r="D2686" t="s">
        <v>127</v>
      </c>
      <c r="E2686">
        <v>147.28994225</v>
      </c>
      <c r="F2686">
        <v>3.7</v>
      </c>
      <c r="G2686">
        <v>31.7534100406716</v>
      </c>
      <c r="H2686">
        <v>-5.5794697721868598</v>
      </c>
      <c r="I2686">
        <v>-8.5375601869326392</v>
      </c>
      <c r="J2686">
        <v>-0.96704866465623496</v>
      </c>
      <c r="K2686">
        <v>3.7828217637052601</v>
      </c>
      <c r="L2686">
        <v>3.44272242827715</v>
      </c>
      <c r="M2686">
        <v>46.1666252516832</v>
      </c>
      <c r="N2686">
        <v>0.65255989116911095</v>
      </c>
      <c r="O2686">
        <v>42.972972972972897</v>
      </c>
      <c r="P2686">
        <v>91.709844559585505</v>
      </c>
      <c r="Q2686">
        <v>9.1484386934836001E-2</v>
      </c>
    </row>
    <row r="2687" spans="1:17" x14ac:dyDescent="0.3">
      <c r="A2687" t="s">
        <v>5581</v>
      </c>
      <c r="B2687" t="s">
        <v>5582</v>
      </c>
      <c r="C2687" t="s">
        <v>10309</v>
      </c>
      <c r="D2687" t="s">
        <v>3267</v>
      </c>
      <c r="E2687">
        <v>147.1295805</v>
      </c>
      <c r="F2687">
        <v>96.1</v>
      </c>
      <c r="G2687">
        <v>45.5143260753416</v>
      </c>
      <c r="H2687">
        <v>-0.46913517834261798</v>
      </c>
      <c r="I2687">
        <v>66.938919781913995</v>
      </c>
      <c r="J2687">
        <v>10.6014548742719</v>
      </c>
      <c r="K2687">
        <v>80.567083539461805</v>
      </c>
      <c r="L2687">
        <v>66.236229631447102</v>
      </c>
      <c r="M2687">
        <v>69.521431537520996</v>
      </c>
      <c r="N2687">
        <v>0.58881437113822899</v>
      </c>
      <c r="O2687">
        <v>16.139438085327701</v>
      </c>
      <c r="P2687">
        <v>102.188091731537</v>
      </c>
      <c r="Q2687">
        <v>0.14969853117003201</v>
      </c>
    </row>
    <row r="2688" spans="1:17" x14ac:dyDescent="0.3">
      <c r="A2688" t="s">
        <v>5583</v>
      </c>
      <c r="B2688" t="s">
        <v>5584</v>
      </c>
      <c r="C2688" t="s">
        <v>10309</v>
      </c>
      <c r="D2688" t="s">
        <v>628</v>
      </c>
      <c r="E2688">
        <v>146.94793200000001</v>
      </c>
      <c r="F2688">
        <v>444.65</v>
      </c>
      <c r="G2688">
        <v>-24.9978031342952</v>
      </c>
      <c r="H2688">
        <v>-8.8040004141972599</v>
      </c>
      <c r="I2688">
        <v>-1.89483419823208</v>
      </c>
      <c r="J2688">
        <v>-3.1853840960496602</v>
      </c>
      <c r="K2688">
        <v>455.10812957147402</v>
      </c>
      <c r="L2688">
        <v>431.48720083318898</v>
      </c>
      <c r="M2688">
        <v>46.437837401043602</v>
      </c>
      <c r="N2688">
        <v>0.35345336181466702</v>
      </c>
      <c r="O2688">
        <v>21.443832227594701</v>
      </c>
      <c r="P2688">
        <v>23.5138888888888</v>
      </c>
      <c r="Q2688">
        <v>-1.7939873852952998E-2</v>
      </c>
    </row>
    <row r="2689" spans="1:17" x14ac:dyDescent="0.3">
      <c r="A2689" t="s">
        <v>5585</v>
      </c>
      <c r="B2689" t="s">
        <v>5586</v>
      </c>
      <c r="C2689" t="s">
        <v>10309</v>
      </c>
      <c r="D2689" t="s">
        <v>2570</v>
      </c>
      <c r="E2689">
        <v>146.82395099999999</v>
      </c>
      <c r="F2689">
        <v>37.229999999999997</v>
      </c>
      <c r="G2689">
        <v>-1.6602946846551001</v>
      </c>
      <c r="H2689">
        <v>1.1402094059818599</v>
      </c>
      <c r="I2689">
        <v>-29.394412849917401</v>
      </c>
      <c r="J2689">
        <v>-3.7668021384347901</v>
      </c>
      <c r="K2689">
        <v>37.813650956915801</v>
      </c>
      <c r="L2689">
        <v>38.930506846830397</v>
      </c>
      <c r="M2689">
        <v>45.999861258131197</v>
      </c>
      <c r="N2689">
        <v>0.96169399937474898</v>
      </c>
      <c r="O2689">
        <v>58.205748052645703</v>
      </c>
      <c r="P2689">
        <v>40.490566037735803</v>
      </c>
      <c r="Q2689">
        <v>9.9511878674114998E-2</v>
      </c>
    </row>
    <row r="2690" spans="1:17" x14ac:dyDescent="0.3">
      <c r="A2690" t="s">
        <v>5587</v>
      </c>
      <c r="B2690" t="s">
        <v>5588</v>
      </c>
      <c r="C2690" t="s">
        <v>10309</v>
      </c>
      <c r="D2690" t="s">
        <v>222</v>
      </c>
      <c r="E2690">
        <v>146.376</v>
      </c>
      <c r="F2690">
        <v>142.5</v>
      </c>
      <c r="G2690">
        <v>51.1337385913058</v>
      </c>
      <c r="H2690">
        <v>-0.46231913453149498</v>
      </c>
      <c r="I2690">
        <v>-36.854125642082302</v>
      </c>
      <c r="J2690">
        <v>0.36059108689656399</v>
      </c>
      <c r="K2690">
        <v>147.048171164785</v>
      </c>
      <c r="L2690">
        <v>153.608861478374</v>
      </c>
      <c r="M2690">
        <v>46.957227911252502</v>
      </c>
      <c r="N2690">
        <v>0.51788211788211702</v>
      </c>
      <c r="O2690">
        <v>95.3333333333333</v>
      </c>
      <c r="P2690">
        <v>119.230769230769</v>
      </c>
    </row>
    <row r="2691" spans="1:17" x14ac:dyDescent="0.3">
      <c r="A2691" t="s">
        <v>5589</v>
      </c>
      <c r="B2691" t="s">
        <v>5590</v>
      </c>
      <c r="C2691" t="s">
        <v>10309</v>
      </c>
      <c r="D2691" t="s">
        <v>514</v>
      </c>
      <c r="E2691">
        <v>146.22117907000001</v>
      </c>
      <c r="F2691">
        <v>144.85</v>
      </c>
      <c r="G2691">
        <v>28.628596567301098</v>
      </c>
      <c r="H2691">
        <v>16.243544611803099</v>
      </c>
      <c r="I2691">
        <v>31.7202769961707</v>
      </c>
      <c r="J2691">
        <v>-1.7474955413569699</v>
      </c>
      <c r="K2691">
        <v>124.201370669797</v>
      </c>
      <c r="L2691">
        <v>103.552512804984</v>
      </c>
      <c r="M2691">
        <v>78.6291644423234</v>
      </c>
      <c r="N2691">
        <v>3.5320725555299202</v>
      </c>
      <c r="O2691">
        <v>3.55540214014498</v>
      </c>
      <c r="P2691">
        <v>62.752808988764002</v>
      </c>
    </row>
    <row r="2692" spans="1:17" x14ac:dyDescent="0.3">
      <c r="A2692" t="s">
        <v>5591</v>
      </c>
      <c r="B2692" t="s">
        <v>5592</v>
      </c>
      <c r="C2692" t="s">
        <v>10309</v>
      </c>
      <c r="D2692" t="s">
        <v>412</v>
      </c>
      <c r="E2692">
        <v>146.21924235999899</v>
      </c>
      <c r="F2692">
        <v>211.7</v>
      </c>
      <c r="G2692">
        <v>129.427010345268</v>
      </c>
      <c r="H2692">
        <v>24.837224838056098</v>
      </c>
      <c r="I2692">
        <v>58.290298339202103</v>
      </c>
      <c r="J2692">
        <v>6.3258420521475198</v>
      </c>
      <c r="K2692">
        <v>202.768994032248</v>
      </c>
      <c r="L2692">
        <v>173.39582563567001</v>
      </c>
      <c r="M2692">
        <v>68.384553012928805</v>
      </c>
      <c r="N2692">
        <v>1.38484886179873</v>
      </c>
      <c r="O2692">
        <v>31.4359943316013</v>
      </c>
      <c r="P2692">
        <v>218.202314745227</v>
      </c>
      <c r="Q2692">
        <v>6.4953677296374995E-2</v>
      </c>
    </row>
    <row r="2693" spans="1:17" x14ac:dyDescent="0.3">
      <c r="A2693" t="s">
        <v>5593</v>
      </c>
      <c r="B2693" t="s">
        <v>5594</v>
      </c>
      <c r="C2693" t="s">
        <v>10309</v>
      </c>
      <c r="D2693" t="s">
        <v>193</v>
      </c>
      <c r="E2693">
        <v>146.0207217</v>
      </c>
      <c r="F2693">
        <v>609</v>
      </c>
      <c r="G2693">
        <v>11.349646929606401</v>
      </c>
      <c r="H2693">
        <v>19.194859212668401</v>
      </c>
      <c r="I2693">
        <v>-2.3300614709593499</v>
      </c>
      <c r="J2693">
        <v>2.9156062844649502</v>
      </c>
      <c r="K2693">
        <v>558.73428023404801</v>
      </c>
      <c r="L2693">
        <v>513.61601654770595</v>
      </c>
      <c r="M2693">
        <v>55.605796417491</v>
      </c>
      <c r="N2693">
        <v>1.33169115077308</v>
      </c>
      <c r="O2693">
        <v>14.433497536945801</v>
      </c>
      <c r="P2693">
        <v>57.833354930672499</v>
      </c>
      <c r="Q2693">
        <v>8.8377980430155004E-2</v>
      </c>
    </row>
    <row r="2694" spans="1:17" x14ac:dyDescent="0.3">
      <c r="A2694" t="s">
        <v>5595</v>
      </c>
      <c r="B2694" t="s">
        <v>5596</v>
      </c>
      <c r="C2694" t="s">
        <v>10309</v>
      </c>
      <c r="D2694" t="s">
        <v>358</v>
      </c>
      <c r="E2694">
        <v>145.97999999999999</v>
      </c>
      <c r="F2694">
        <v>364.95</v>
      </c>
      <c r="G2694">
        <v>130.48806234648501</v>
      </c>
      <c r="H2694">
        <v>0.35851175150498199</v>
      </c>
      <c r="I2694">
        <v>145.77245303581</v>
      </c>
      <c r="J2694">
        <v>-1.79596468609756</v>
      </c>
      <c r="K2694">
        <v>306.38738165157599</v>
      </c>
      <c r="M2694">
        <v>49.555585744956403</v>
      </c>
      <c r="N2694">
        <v>0.30181086519114603</v>
      </c>
      <c r="O2694">
        <v>4.1238525825455499</v>
      </c>
      <c r="P2694">
        <v>180.730769230769</v>
      </c>
    </row>
    <row r="2695" spans="1:17" x14ac:dyDescent="0.3">
      <c r="A2695" t="s">
        <v>5597</v>
      </c>
      <c r="B2695" t="s">
        <v>5598</v>
      </c>
      <c r="C2695" t="s">
        <v>10309</v>
      </c>
      <c r="D2695" t="s">
        <v>46</v>
      </c>
      <c r="E2695">
        <v>145.876643</v>
      </c>
      <c r="F2695">
        <v>82.9</v>
      </c>
      <c r="G2695">
        <v>-55.601990615327502</v>
      </c>
      <c r="H2695">
        <v>-23.5930132462566</v>
      </c>
      <c r="I2695">
        <v>-38.840682452484501</v>
      </c>
      <c r="J2695">
        <v>-13.5564596043476</v>
      </c>
      <c r="M2695">
        <v>35.087621646793899</v>
      </c>
      <c r="O2695">
        <v>48.492159227985503</v>
      </c>
      <c r="P2695">
        <v>7.59247242050618</v>
      </c>
    </row>
    <row r="2696" spans="1:17" x14ac:dyDescent="0.3">
      <c r="A2696" t="s">
        <v>5599</v>
      </c>
      <c r="B2696" t="s">
        <v>5600</v>
      </c>
      <c r="C2696" t="s">
        <v>10309</v>
      </c>
      <c r="D2696" t="s">
        <v>304</v>
      </c>
      <c r="E2696">
        <v>145.50342499999999</v>
      </c>
      <c r="F2696">
        <v>64.599999999999994</v>
      </c>
      <c r="G2696">
        <v>-29.818642361075</v>
      </c>
      <c r="M2696">
        <v>99.999992872253003</v>
      </c>
      <c r="N2696">
        <v>1</v>
      </c>
      <c r="O2696">
        <v>0</v>
      </c>
      <c r="P2696">
        <v>0</v>
      </c>
    </row>
    <row r="2697" spans="1:17" x14ac:dyDescent="0.3">
      <c r="A2697" t="s">
        <v>5601</v>
      </c>
      <c r="B2697" t="s">
        <v>5602</v>
      </c>
      <c r="C2697" t="s">
        <v>10309</v>
      </c>
      <c r="D2697" t="s">
        <v>253</v>
      </c>
      <c r="E2697">
        <v>145.3283696</v>
      </c>
      <c r="F2697">
        <v>402.4</v>
      </c>
      <c r="G2697">
        <v>-14.7321272745599</v>
      </c>
      <c r="H2697">
        <v>9.5949385796630295</v>
      </c>
      <c r="I2697">
        <v>1.7664637758013</v>
      </c>
      <c r="J2697">
        <v>1.71541076386389</v>
      </c>
      <c r="K2697">
        <v>375.71541903773499</v>
      </c>
      <c r="L2697">
        <v>359.66471484807101</v>
      </c>
      <c r="M2697">
        <v>72.205587474526894</v>
      </c>
      <c r="N2697">
        <v>1.91705848169475</v>
      </c>
      <c r="O2697">
        <v>10.561630218687799</v>
      </c>
      <c r="P2697">
        <v>42.948490230905797</v>
      </c>
      <c r="Q2697">
        <v>4.3570037411439999E-2</v>
      </c>
    </row>
    <row r="2698" spans="1:17" x14ac:dyDescent="0.3">
      <c r="A2698" t="s">
        <v>5603</v>
      </c>
      <c r="B2698" t="s">
        <v>5604</v>
      </c>
      <c r="C2698" t="s">
        <v>10309</v>
      </c>
      <c r="E2698">
        <v>145.17212982999999</v>
      </c>
      <c r="F2698">
        <v>141.05000000000001</v>
      </c>
      <c r="G2698">
        <v>-29.176473256544099</v>
      </c>
      <c r="H2698">
        <v>-5.7761680510769198</v>
      </c>
      <c r="I2698">
        <v>-12.1271016400925</v>
      </c>
      <c r="J2698">
        <v>-2.0700358401332402</v>
      </c>
      <c r="K2698">
        <v>133.28891232801601</v>
      </c>
      <c r="L2698">
        <v>135.420255620902</v>
      </c>
      <c r="M2698">
        <v>58.320798311544003</v>
      </c>
      <c r="N2698">
        <v>1.07839645480283</v>
      </c>
      <c r="O2698">
        <v>19.567529244948599</v>
      </c>
      <c r="P2698">
        <v>29.344337459880801</v>
      </c>
      <c r="Q2698">
        <v>0.11117210228889</v>
      </c>
    </row>
    <row r="2699" spans="1:17" x14ac:dyDescent="0.3">
      <c r="A2699" t="s">
        <v>5605</v>
      </c>
      <c r="B2699" t="s">
        <v>5606</v>
      </c>
      <c r="C2699" t="s">
        <v>10309</v>
      </c>
      <c r="D2699" t="s">
        <v>412</v>
      </c>
      <c r="E2699">
        <v>144.99496349</v>
      </c>
      <c r="F2699">
        <v>144.94999999999999</v>
      </c>
      <c r="G2699">
        <v>8.2289766865439695</v>
      </c>
      <c r="H2699">
        <v>7.8737356826198903</v>
      </c>
      <c r="I2699">
        <v>7.2830560051718098</v>
      </c>
      <c r="J2699">
        <v>8.7132527944949505</v>
      </c>
      <c r="K2699">
        <v>137.615453014004</v>
      </c>
      <c r="L2699">
        <v>128.92601977593</v>
      </c>
      <c r="M2699">
        <v>58.138643119803199</v>
      </c>
      <c r="N2699">
        <v>3.72591782503418</v>
      </c>
      <c r="O2699">
        <v>26.112452569851602</v>
      </c>
      <c r="P2699">
        <v>43.585933630510098</v>
      </c>
      <c r="Q2699">
        <v>6.5993873157980998E-2</v>
      </c>
    </row>
    <row r="2700" spans="1:17" x14ac:dyDescent="0.3">
      <c r="A2700" t="s">
        <v>5607</v>
      </c>
      <c r="B2700" t="s">
        <v>5608</v>
      </c>
      <c r="C2700" t="s">
        <v>10309</v>
      </c>
      <c r="D2700" t="s">
        <v>931</v>
      </c>
      <c r="E2700">
        <v>144.96389216099999</v>
      </c>
      <c r="F2700">
        <v>8.91</v>
      </c>
      <c r="G2700">
        <v>-52.340381491509802</v>
      </c>
      <c r="H2700">
        <v>-0.14713678380005299</v>
      </c>
      <c r="I2700">
        <v>-34.207776676108097</v>
      </c>
      <c r="J2700">
        <v>-5.3306531527347696</v>
      </c>
      <c r="K2700">
        <v>8.8872068457450393</v>
      </c>
      <c r="L2700">
        <v>9.5445118306398999</v>
      </c>
      <c r="M2700">
        <v>47.617092704238701</v>
      </c>
      <c r="N2700">
        <v>1.0200239194454801</v>
      </c>
      <c r="O2700">
        <v>77.890011223344501</v>
      </c>
      <c r="P2700">
        <v>12.784810126582199</v>
      </c>
      <c r="Q2700">
        <v>8.7635446785449995E-3</v>
      </c>
    </row>
    <row r="2701" spans="1:17" x14ac:dyDescent="0.3">
      <c r="A2701" t="s">
        <v>5609</v>
      </c>
      <c r="B2701" t="s">
        <v>5610</v>
      </c>
      <c r="C2701" t="s">
        <v>10309</v>
      </c>
      <c r="D2701" t="s">
        <v>523</v>
      </c>
      <c r="E2701">
        <v>144.72676799999999</v>
      </c>
      <c r="F2701">
        <v>149.4</v>
      </c>
      <c r="G2701">
        <v>73.170488073707503</v>
      </c>
      <c r="H2701">
        <v>28.009139258899999</v>
      </c>
      <c r="I2701">
        <v>-4.6393371009897004</v>
      </c>
      <c r="J2701">
        <v>-6.3739354557637897</v>
      </c>
      <c r="K2701">
        <v>124.32136144621001</v>
      </c>
      <c r="L2701">
        <v>111.730001084553</v>
      </c>
      <c r="M2701">
        <v>71.363273933526898</v>
      </c>
      <c r="N2701">
        <v>4.0567344876303197</v>
      </c>
      <c r="O2701">
        <v>6.0910307898259504</v>
      </c>
      <c r="P2701">
        <v>113.398085987716</v>
      </c>
      <c r="Q2701">
        <v>8.7453538934502001E-2</v>
      </c>
    </row>
    <row r="2702" spans="1:17" x14ac:dyDescent="0.3">
      <c r="A2702" t="s">
        <v>5611</v>
      </c>
      <c r="B2702" t="s">
        <v>5612</v>
      </c>
      <c r="C2702" t="s">
        <v>10309</v>
      </c>
      <c r="D2702" t="s">
        <v>412</v>
      </c>
      <c r="E2702">
        <v>144.5504976</v>
      </c>
      <c r="F2702">
        <v>14.4</v>
      </c>
      <c r="G2702">
        <v>148.496007812871</v>
      </c>
      <c r="H2702">
        <v>-19.365393021197299</v>
      </c>
      <c r="I2702">
        <v>5.1789742014723101</v>
      </c>
      <c r="J2702">
        <v>-16.140660629165701</v>
      </c>
      <c r="K2702">
        <v>16.636304327804702</v>
      </c>
      <c r="L2702">
        <v>13.1427796480229</v>
      </c>
      <c r="M2702">
        <v>24.3114545648234</v>
      </c>
      <c r="N2702">
        <v>0.22097145182518499</v>
      </c>
      <c r="O2702">
        <v>35.3472222222222</v>
      </c>
      <c r="P2702">
        <v>225.35020334387701</v>
      </c>
    </row>
    <row r="2703" spans="1:17" x14ac:dyDescent="0.3">
      <c r="A2703" t="s">
        <v>5613</v>
      </c>
      <c r="B2703" t="s">
        <v>5614</v>
      </c>
      <c r="C2703" t="s">
        <v>10309</v>
      </c>
      <c r="D2703" t="s">
        <v>201</v>
      </c>
      <c r="E2703">
        <v>144.40223574999999</v>
      </c>
      <c r="F2703">
        <v>137.35</v>
      </c>
      <c r="G2703">
        <v>-89.540049985708393</v>
      </c>
      <c r="H2703">
        <v>-1.4076749003919899</v>
      </c>
      <c r="I2703">
        <v>-50.3404392210631</v>
      </c>
      <c r="J2703">
        <v>22.342733944039399</v>
      </c>
      <c r="K2703">
        <v>146.720811157236</v>
      </c>
      <c r="L2703">
        <v>187.01789798425801</v>
      </c>
      <c r="M2703">
        <v>50.323393688282003</v>
      </c>
      <c r="N2703">
        <v>1.21180705543556</v>
      </c>
      <c r="O2703">
        <v>157.007644703312</v>
      </c>
      <c r="P2703">
        <v>28.364485981308398</v>
      </c>
      <c r="Q2703">
        <v>2.9573681791707999E-2</v>
      </c>
    </row>
    <row r="2704" spans="1:17" x14ac:dyDescent="0.3">
      <c r="A2704" t="s">
        <v>5615</v>
      </c>
      <c r="B2704" t="s">
        <v>5616</v>
      </c>
      <c r="C2704" t="s">
        <v>10309</v>
      </c>
      <c r="D2704" t="s">
        <v>297</v>
      </c>
      <c r="E2704">
        <v>144.3599825</v>
      </c>
      <c r="F2704">
        <v>404.5</v>
      </c>
      <c r="G2704">
        <v>513.777220805193</v>
      </c>
      <c r="H2704">
        <v>13.774222727572999</v>
      </c>
      <c r="I2704">
        <v>355.49357510328502</v>
      </c>
      <c r="J2704">
        <v>2.1990871001437302</v>
      </c>
      <c r="K2704">
        <v>324.93811766591898</v>
      </c>
      <c r="L2704">
        <v>184.26219016656901</v>
      </c>
      <c r="M2704">
        <v>52.617146169521199</v>
      </c>
      <c r="N2704">
        <v>0.809601053848922</v>
      </c>
      <c r="O2704">
        <v>6.20519159456118</v>
      </c>
      <c r="P2704">
        <v>792.54192409532197</v>
      </c>
      <c r="Q2704">
        <v>0.22757582342794799</v>
      </c>
    </row>
    <row r="2705" spans="1:17" x14ac:dyDescent="0.3">
      <c r="A2705" t="s">
        <v>5617</v>
      </c>
      <c r="B2705" t="s">
        <v>5618</v>
      </c>
      <c r="C2705" t="s">
        <v>10309</v>
      </c>
      <c r="D2705" t="s">
        <v>683</v>
      </c>
      <c r="E2705">
        <v>144.058842992</v>
      </c>
      <c r="F2705">
        <v>3.04</v>
      </c>
      <c r="G2705">
        <v>-15.1016612289995</v>
      </c>
      <c r="H2705">
        <v>-5.67661899977087</v>
      </c>
      <c r="I2705">
        <v>-24.941392169246502</v>
      </c>
      <c r="J2705">
        <v>-0.121136487854257</v>
      </c>
      <c r="K2705">
        <v>3.1376171490117799</v>
      </c>
      <c r="L2705">
        <v>3.03460303876306</v>
      </c>
      <c r="M2705">
        <v>38.507993128219397</v>
      </c>
      <c r="N2705">
        <v>0.180253057582379</v>
      </c>
      <c r="O2705">
        <v>38.157894736842103</v>
      </c>
      <c r="P2705">
        <v>32.173913043478201</v>
      </c>
      <c r="Q2705">
        <v>4.1404689911569002E-2</v>
      </c>
    </row>
    <row r="2706" spans="1:17" x14ac:dyDescent="0.3">
      <c r="A2706" t="s">
        <v>5619</v>
      </c>
      <c r="B2706" t="s">
        <v>5620</v>
      </c>
      <c r="C2706" t="s">
        <v>10309</v>
      </c>
      <c r="D2706" t="s">
        <v>965</v>
      </c>
      <c r="E2706">
        <v>143.9874375</v>
      </c>
      <c r="F2706">
        <v>70.5</v>
      </c>
      <c r="G2706">
        <v>46.431357638924901</v>
      </c>
      <c r="H2706">
        <v>-6.7848025599664599</v>
      </c>
      <c r="I2706">
        <v>-4.6124795604840401</v>
      </c>
      <c r="J2706">
        <v>6.5958220213756</v>
      </c>
      <c r="K2706">
        <v>70.803571074216805</v>
      </c>
      <c r="L2706">
        <v>60.853042164438399</v>
      </c>
      <c r="M2706">
        <v>52.0436121077488</v>
      </c>
      <c r="N2706">
        <v>0.62361778709416604</v>
      </c>
      <c r="O2706">
        <v>23.404255319148898</v>
      </c>
      <c r="P2706">
        <v>85.526315789473699</v>
      </c>
      <c r="Q2706">
        <v>8.9909343648496995E-2</v>
      </c>
    </row>
    <row r="2707" spans="1:17" x14ac:dyDescent="0.3">
      <c r="A2707" t="s">
        <v>5621</v>
      </c>
      <c r="B2707" t="s">
        <v>5622</v>
      </c>
      <c r="C2707" t="s">
        <v>10309</v>
      </c>
      <c r="D2707" t="s">
        <v>80</v>
      </c>
      <c r="E2707">
        <v>143.88488000000001</v>
      </c>
      <c r="F2707">
        <v>64.930000000000007</v>
      </c>
      <c r="G2707">
        <v>41.953844411411701</v>
      </c>
      <c r="H2707">
        <v>-6.7526815190123601</v>
      </c>
      <c r="I2707">
        <v>-10.4822947037612</v>
      </c>
      <c r="J2707">
        <v>-2.28070842356182</v>
      </c>
      <c r="K2707">
        <v>63.667475843474001</v>
      </c>
      <c r="L2707">
        <v>56.047749611381398</v>
      </c>
      <c r="M2707">
        <v>47.8812904637524</v>
      </c>
      <c r="N2707">
        <v>0.50461089114877</v>
      </c>
      <c r="O2707">
        <v>18.5892499614969</v>
      </c>
      <c r="P2707">
        <v>86.312769010042999</v>
      </c>
      <c r="Q2707">
        <v>9.3917534898654995E-2</v>
      </c>
    </row>
    <row r="2708" spans="1:17" x14ac:dyDescent="0.3">
      <c r="A2708" t="s">
        <v>5623</v>
      </c>
      <c r="B2708" t="s">
        <v>5624</v>
      </c>
      <c r="C2708" t="s">
        <v>10309</v>
      </c>
      <c r="D2708" t="s">
        <v>628</v>
      </c>
      <c r="E2708">
        <v>143.7355206</v>
      </c>
      <c r="F2708">
        <v>159.6</v>
      </c>
      <c r="G2708">
        <v>64.531089738291698</v>
      </c>
      <c r="H2708">
        <v>-6.7682809609980499</v>
      </c>
      <c r="I2708">
        <v>16.857195716297799</v>
      </c>
      <c r="J2708">
        <v>-5.0885667421739296</v>
      </c>
      <c r="K2708">
        <v>155.57127201310999</v>
      </c>
      <c r="L2708">
        <v>130.15933684928001</v>
      </c>
      <c r="M2708">
        <v>50.562965920932598</v>
      </c>
      <c r="N2708">
        <v>0.80324482542337405</v>
      </c>
      <c r="O2708">
        <v>15.2882205513784</v>
      </c>
      <c r="P2708">
        <v>111.811546118115</v>
      </c>
      <c r="Q2708">
        <v>9.7484177367790997E-2</v>
      </c>
    </row>
    <row r="2709" spans="1:17" x14ac:dyDescent="0.3">
      <c r="A2709" t="s">
        <v>5625</v>
      </c>
      <c r="B2709" t="s">
        <v>5626</v>
      </c>
      <c r="C2709" t="s">
        <v>10309</v>
      </c>
      <c r="D2709" t="s">
        <v>57</v>
      </c>
      <c r="E2709">
        <v>143.570192905</v>
      </c>
      <c r="F2709">
        <v>17.89</v>
      </c>
      <c r="G2709">
        <v>2.99501762407712</v>
      </c>
      <c r="H2709">
        <v>34.039947630697903</v>
      </c>
      <c r="I2709">
        <v>-42.955453320489099</v>
      </c>
      <c r="J2709">
        <v>21.8418950178649</v>
      </c>
      <c r="K2709">
        <v>15.4442494624872</v>
      </c>
      <c r="L2709">
        <v>16.870652093224901</v>
      </c>
      <c r="M2709">
        <v>72.614228910173694</v>
      </c>
      <c r="N2709">
        <v>0.72736909493858204</v>
      </c>
      <c r="O2709">
        <v>73.840134153158203</v>
      </c>
      <c r="P2709">
        <v>45.802770986144999</v>
      </c>
      <c r="Q2709">
        <v>5.1078795488388999E-2</v>
      </c>
    </row>
    <row r="2710" spans="1:17" x14ac:dyDescent="0.3">
      <c r="A2710" t="s">
        <v>5627</v>
      </c>
      <c r="B2710" t="s">
        <v>5628</v>
      </c>
      <c r="C2710" t="s">
        <v>10309</v>
      </c>
      <c r="D2710" t="s">
        <v>2600</v>
      </c>
      <c r="E2710">
        <v>143.3402174</v>
      </c>
      <c r="F2710">
        <v>17.350000000000001</v>
      </c>
      <c r="G2710">
        <v>11.1236809533035</v>
      </c>
      <c r="H2710">
        <v>46.768800719796197</v>
      </c>
      <c r="I2710">
        <v>20.404204263306301</v>
      </c>
      <c r="J2710">
        <v>-1.3745782283543</v>
      </c>
      <c r="K2710">
        <v>13.199484261045599</v>
      </c>
      <c r="L2710">
        <v>12.251919009358099</v>
      </c>
      <c r="M2710">
        <v>83.029963224731304</v>
      </c>
      <c r="N2710">
        <v>3.1620218270335201</v>
      </c>
      <c r="O2710">
        <v>13.775216138328499</v>
      </c>
      <c r="P2710">
        <v>83.403805496828696</v>
      </c>
      <c r="Q2710">
        <v>0.180897720927403</v>
      </c>
    </row>
    <row r="2711" spans="1:17" x14ac:dyDescent="0.3">
      <c r="A2711" t="s">
        <v>5629</v>
      </c>
      <c r="B2711" t="s">
        <v>5630</v>
      </c>
      <c r="C2711" t="s">
        <v>10309</v>
      </c>
      <c r="D2711" t="s">
        <v>940</v>
      </c>
      <c r="E2711">
        <v>143.12123524200001</v>
      </c>
      <c r="F2711">
        <v>11.81</v>
      </c>
      <c r="G2711">
        <v>113.6865122781</v>
      </c>
      <c r="H2711">
        <v>29.097940650363899</v>
      </c>
      <c r="I2711">
        <v>19.639295015251001</v>
      </c>
      <c r="J2711">
        <v>5.3478587212230098</v>
      </c>
      <c r="K2711">
        <v>9.3391263857737403</v>
      </c>
      <c r="L2711">
        <v>8.6127541742309592</v>
      </c>
      <c r="M2711">
        <v>62.791309494401098</v>
      </c>
      <c r="N2711">
        <v>1.45449072083442</v>
      </c>
      <c r="O2711">
        <v>9.1447925486875601</v>
      </c>
      <c r="P2711">
        <v>156.739130434782</v>
      </c>
      <c r="Q2711">
        <v>-8.2833985134407997E-2</v>
      </c>
    </row>
    <row r="2712" spans="1:17" x14ac:dyDescent="0.3">
      <c r="A2712" t="s">
        <v>5631</v>
      </c>
      <c r="B2712" t="s">
        <v>5632</v>
      </c>
      <c r="C2712" t="s">
        <v>10309</v>
      </c>
      <c r="D2712" t="s">
        <v>139</v>
      </c>
      <c r="E2712">
        <v>143.03156906999999</v>
      </c>
      <c r="F2712">
        <v>555.9</v>
      </c>
      <c r="G2712">
        <v>-17.025703332973201</v>
      </c>
      <c r="H2712">
        <v>-6.11846328213473</v>
      </c>
      <c r="I2712">
        <v>-22.593542497662501</v>
      </c>
      <c r="J2712">
        <v>-3.5067013034170298</v>
      </c>
      <c r="K2712">
        <v>583.45781440113103</v>
      </c>
      <c r="L2712">
        <v>558.72098357098901</v>
      </c>
      <c r="M2712">
        <v>38.918994973895401</v>
      </c>
      <c r="N2712">
        <v>0.266212980466288</v>
      </c>
      <c r="O2712">
        <v>43.910775319301997</v>
      </c>
      <c r="P2712">
        <v>31.729857819905199</v>
      </c>
      <c r="Q2712">
        <v>7.2676618875515006E-2</v>
      </c>
    </row>
    <row r="2713" spans="1:17" x14ac:dyDescent="0.3">
      <c r="A2713" t="s">
        <v>5633</v>
      </c>
      <c r="B2713" t="s">
        <v>5634</v>
      </c>
      <c r="C2713" t="s">
        <v>10309</v>
      </c>
      <c r="D2713" t="s">
        <v>628</v>
      </c>
      <c r="E2713">
        <v>143.00062500000001</v>
      </c>
      <c r="F2713">
        <v>265</v>
      </c>
      <c r="G2713">
        <v>132.55759526268699</v>
      </c>
      <c r="H2713">
        <v>-14.005288149296</v>
      </c>
      <c r="I2713">
        <v>34.6984505801342</v>
      </c>
      <c r="J2713">
        <v>-1.33079878733755</v>
      </c>
      <c r="K2713">
        <v>279.123117032663</v>
      </c>
      <c r="L2713">
        <v>218.79196429348801</v>
      </c>
      <c r="M2713">
        <v>50.694450174097497</v>
      </c>
      <c r="N2713">
        <v>0.124060193315343</v>
      </c>
      <c r="O2713">
        <v>70.966037735849</v>
      </c>
      <c r="P2713">
        <v>170.408163265306</v>
      </c>
      <c r="Q2713">
        <v>9.1135766572151E-2</v>
      </c>
    </row>
    <row r="2714" spans="1:17" x14ac:dyDescent="0.3">
      <c r="A2714" t="s">
        <v>5635</v>
      </c>
      <c r="B2714" t="s">
        <v>5636</v>
      </c>
      <c r="C2714" t="s">
        <v>10309</v>
      </c>
      <c r="D2714" t="s">
        <v>186</v>
      </c>
      <c r="E2714">
        <v>142.954533126</v>
      </c>
      <c r="F2714">
        <v>137.11000000000001</v>
      </c>
      <c r="G2714">
        <v>107.68352289096001</v>
      </c>
      <c r="H2714">
        <v>59.019839243471303</v>
      </c>
      <c r="I2714">
        <v>57.774960842884298</v>
      </c>
      <c r="J2714">
        <v>8.5367132103871004</v>
      </c>
      <c r="K2714">
        <v>101.221388266437</v>
      </c>
      <c r="L2714">
        <v>81.708909565913203</v>
      </c>
      <c r="M2714">
        <v>74.632999193493106</v>
      </c>
      <c r="N2714">
        <v>2.26873378619793</v>
      </c>
      <c r="O2714">
        <v>11.224564218510601</v>
      </c>
      <c r="P2714">
        <v>169.742278182175</v>
      </c>
      <c r="Q2714">
        <v>0.17489051182079801</v>
      </c>
    </row>
    <row r="2715" spans="1:17" x14ac:dyDescent="0.3">
      <c r="A2715" t="s">
        <v>5637</v>
      </c>
      <c r="B2715" t="s">
        <v>5638</v>
      </c>
      <c r="C2715" t="s">
        <v>10309</v>
      </c>
      <c r="D2715" t="s">
        <v>737</v>
      </c>
      <c r="E2715">
        <v>142.89995898000001</v>
      </c>
      <c r="F2715">
        <v>87.68</v>
      </c>
      <c r="G2715">
        <v>-3.4057242526552098</v>
      </c>
      <c r="H2715">
        <v>0.574228321689081</v>
      </c>
      <c r="I2715">
        <v>-0.169475308055686</v>
      </c>
      <c r="J2715">
        <v>0.19447813008593601</v>
      </c>
      <c r="K2715">
        <v>85.424145572846896</v>
      </c>
      <c r="L2715">
        <v>79.915674817915004</v>
      </c>
      <c r="M2715">
        <v>66.033807332126898</v>
      </c>
      <c r="N2715">
        <v>0.82873107378178701</v>
      </c>
      <c r="O2715">
        <v>1.5054744525547299</v>
      </c>
      <c r="P2715">
        <v>50.9122203098106</v>
      </c>
      <c r="Q2715">
        <v>1.9804733760708002E-2</v>
      </c>
    </row>
    <row r="2716" spans="1:17" x14ac:dyDescent="0.3">
      <c r="A2716" t="s">
        <v>5639</v>
      </c>
      <c r="B2716" t="s">
        <v>5640</v>
      </c>
      <c r="C2716" t="s">
        <v>10309</v>
      </c>
      <c r="D2716" t="s">
        <v>21</v>
      </c>
      <c r="E2716">
        <v>142.13141192999899</v>
      </c>
      <c r="F2716">
        <v>222.35</v>
      </c>
      <c r="G2716">
        <v>30.1453864159033</v>
      </c>
      <c r="H2716">
        <v>5.05787533884246</v>
      </c>
      <c r="I2716">
        <v>-3.74071669577387</v>
      </c>
      <c r="J2716">
        <v>6.0627286587221697E-2</v>
      </c>
      <c r="K2716">
        <v>215.058991894385</v>
      </c>
      <c r="L2716">
        <v>196.28150377484101</v>
      </c>
      <c r="M2716">
        <v>54.1187752824939</v>
      </c>
      <c r="N2716">
        <v>0.57882089920841495</v>
      </c>
      <c r="O2716">
        <v>16.932763660894899</v>
      </c>
      <c r="P2716">
        <v>75.631911532385402</v>
      </c>
      <c r="Q2716">
        <v>-2.3631732688089999E-3</v>
      </c>
    </row>
    <row r="2717" spans="1:17" x14ac:dyDescent="0.3">
      <c r="A2717" t="s">
        <v>5641</v>
      </c>
      <c r="B2717" t="s">
        <v>5642</v>
      </c>
      <c r="C2717" t="s">
        <v>10309</v>
      </c>
      <c r="D2717" t="s">
        <v>473</v>
      </c>
      <c r="E2717">
        <v>142.120818504</v>
      </c>
      <c r="F2717">
        <v>46.12</v>
      </c>
      <c r="G2717">
        <v>-41.719310937961403</v>
      </c>
      <c r="H2717">
        <v>-4.8220546576435801</v>
      </c>
      <c r="I2717">
        <v>-24.279663360888399</v>
      </c>
      <c r="J2717">
        <v>2.0956033445297302</v>
      </c>
      <c r="K2717">
        <v>47.4157650254541</v>
      </c>
      <c r="L2717">
        <v>47.0864856273569</v>
      </c>
      <c r="M2717">
        <v>42.713219939711102</v>
      </c>
      <c r="N2717">
        <v>1.0483395528080399</v>
      </c>
      <c r="O2717">
        <v>45.273200346921001</v>
      </c>
      <c r="P2717">
        <v>24.480431848852898</v>
      </c>
      <c r="Q2717">
        <v>-6.0769989992981999E-2</v>
      </c>
    </row>
    <row r="2718" spans="1:17" x14ac:dyDescent="0.3">
      <c r="A2718" t="s">
        <v>5643</v>
      </c>
      <c r="B2718" t="s">
        <v>5644</v>
      </c>
      <c r="C2718" t="s">
        <v>10309</v>
      </c>
      <c r="D2718" t="s">
        <v>514</v>
      </c>
      <c r="E2718">
        <v>142.01890499999999</v>
      </c>
      <c r="F2718">
        <v>75.95</v>
      </c>
      <c r="G2718">
        <v>57.250323156166303</v>
      </c>
      <c r="H2718">
        <v>19.465485272768099</v>
      </c>
      <c r="I2718">
        <v>30.2445525942207</v>
      </c>
      <c r="J2718">
        <v>17.872906357832498</v>
      </c>
      <c r="K2718">
        <v>55.016916648323701</v>
      </c>
      <c r="L2718">
        <v>52.665922373640399</v>
      </c>
      <c r="M2718">
        <v>93.402148434434906</v>
      </c>
      <c r="N2718">
        <v>2.1599093997734902</v>
      </c>
      <c r="O2718">
        <v>2.6991441737985502</v>
      </c>
      <c r="P2718">
        <v>104.993252361673</v>
      </c>
    </row>
    <row r="2719" spans="1:17" x14ac:dyDescent="0.3">
      <c r="A2719" t="s">
        <v>5645</v>
      </c>
      <c r="B2719" t="s">
        <v>5646</v>
      </c>
      <c r="C2719" t="s">
        <v>10309</v>
      </c>
      <c r="D2719" t="s">
        <v>2193</v>
      </c>
      <c r="E2719">
        <v>141.97970699999999</v>
      </c>
      <c r="F2719">
        <v>154.44999999999999</v>
      </c>
      <c r="G2719">
        <v>156.04106520879299</v>
      </c>
      <c r="H2719">
        <v>-8.2143773132606199</v>
      </c>
      <c r="I2719">
        <v>62.3543637006889</v>
      </c>
      <c r="J2719">
        <v>-0.31167782066645999</v>
      </c>
      <c r="K2719">
        <v>147.84463921519401</v>
      </c>
      <c r="L2719">
        <v>110.02521789846899</v>
      </c>
      <c r="M2719">
        <v>53.379209118721597</v>
      </c>
      <c r="N2719">
        <v>0.57590762355279101</v>
      </c>
      <c r="O2719">
        <v>15.0534153447717</v>
      </c>
      <c r="P2719">
        <v>196.962122668717</v>
      </c>
      <c r="Q2719">
        <v>0.19878274530885401</v>
      </c>
    </row>
    <row r="2720" spans="1:17" x14ac:dyDescent="0.3">
      <c r="A2720" t="s">
        <v>5647</v>
      </c>
      <c r="B2720" t="s">
        <v>5648</v>
      </c>
      <c r="C2720" t="s">
        <v>10309</v>
      </c>
      <c r="D2720" t="s">
        <v>628</v>
      </c>
      <c r="E2720">
        <v>141.94313030000001</v>
      </c>
      <c r="F2720">
        <v>49.3</v>
      </c>
      <c r="G2720">
        <v>21.640651033702198</v>
      </c>
      <c r="H2720">
        <v>14.3960221239542</v>
      </c>
      <c r="I2720">
        <v>14.1684722533808</v>
      </c>
      <c r="J2720">
        <v>1.39009199617116</v>
      </c>
      <c r="K2720">
        <v>47.570572158977001</v>
      </c>
      <c r="L2720">
        <v>40.310767230564799</v>
      </c>
      <c r="M2720">
        <v>39.114144203843701</v>
      </c>
      <c r="N2720">
        <v>0.16248248247099201</v>
      </c>
      <c r="O2720">
        <v>35.0912778904665</v>
      </c>
      <c r="P2720">
        <v>70</v>
      </c>
      <c r="Q2720">
        <v>-1.714645828486E-3</v>
      </c>
    </row>
    <row r="2721" spans="1:17" x14ac:dyDescent="0.3">
      <c r="A2721" t="s">
        <v>5649</v>
      </c>
      <c r="B2721" t="s">
        <v>5650</v>
      </c>
      <c r="C2721" t="s">
        <v>10309</v>
      </c>
      <c r="D2721" t="s">
        <v>389</v>
      </c>
      <c r="E2721">
        <v>141.78551999999999</v>
      </c>
      <c r="F2721">
        <v>144.75</v>
      </c>
      <c r="G2721">
        <v>13.7825481151154</v>
      </c>
      <c r="H2721">
        <v>45.860952550588401</v>
      </c>
      <c r="I2721">
        <v>30.543856277958302</v>
      </c>
      <c r="J2721">
        <v>-5.0811017610058498</v>
      </c>
      <c r="M2721">
        <v>71.733708863434103</v>
      </c>
      <c r="O2721">
        <v>9.8445595854922097</v>
      </c>
      <c r="P2721">
        <v>53.580901856763901</v>
      </c>
    </row>
    <row r="2722" spans="1:17" x14ac:dyDescent="0.3">
      <c r="A2722" t="s">
        <v>5651</v>
      </c>
      <c r="B2722" t="s">
        <v>5652</v>
      </c>
      <c r="C2722" t="s">
        <v>10309</v>
      </c>
      <c r="D2722" t="s">
        <v>402</v>
      </c>
      <c r="E2722">
        <v>141.75004226999999</v>
      </c>
      <c r="F2722">
        <v>5.38</v>
      </c>
      <c r="G2722">
        <v>3.02086381176444</v>
      </c>
      <c r="H2722">
        <v>4.9897710721030997</v>
      </c>
      <c r="I2722">
        <v>-55.207871832640599</v>
      </c>
      <c r="J2722">
        <v>15.684982852336301</v>
      </c>
      <c r="K2722">
        <v>5.0320292238489799</v>
      </c>
      <c r="L2722">
        <v>5.99326360667472</v>
      </c>
      <c r="M2722">
        <v>80.629083433834396</v>
      </c>
      <c r="N2722">
        <v>0.61821305736181498</v>
      </c>
      <c r="O2722">
        <v>81.226765799256498</v>
      </c>
      <c r="P2722">
        <v>55.9420289855072</v>
      </c>
      <c r="Q2722">
        <v>-5.5371218910752001E-2</v>
      </c>
    </row>
    <row r="2723" spans="1:17" x14ac:dyDescent="0.3">
      <c r="A2723" t="s">
        <v>5653</v>
      </c>
      <c r="B2723" t="s">
        <v>5654</v>
      </c>
      <c r="C2723" t="s">
        <v>10309</v>
      </c>
      <c r="D2723" t="s">
        <v>628</v>
      </c>
      <c r="E2723">
        <v>141.73177862399999</v>
      </c>
      <c r="F2723">
        <v>4.72</v>
      </c>
      <c r="G2723">
        <v>72.359530343413397</v>
      </c>
      <c r="H2723">
        <v>-22.2330986292055</v>
      </c>
      <c r="I2723">
        <v>-0.67638181727970803</v>
      </c>
      <c r="J2723">
        <v>-4.10294116144581</v>
      </c>
      <c r="K2723">
        <v>4.6010378065026201</v>
      </c>
      <c r="L2723">
        <v>3.8728964442537199</v>
      </c>
      <c r="M2723">
        <v>37.237722341456099</v>
      </c>
      <c r="N2723">
        <v>0.37924466703711002</v>
      </c>
      <c r="O2723">
        <v>31.144067796610098</v>
      </c>
      <c r="P2723">
        <v>113.41029341029299</v>
      </c>
      <c r="Q2723">
        <v>-4.3788354404046E-2</v>
      </c>
    </row>
    <row r="2724" spans="1:17" x14ac:dyDescent="0.3">
      <c r="A2724" t="s">
        <v>5655</v>
      </c>
      <c r="B2724" t="s">
        <v>5656</v>
      </c>
      <c r="C2724" t="s">
        <v>10309</v>
      </c>
      <c r="D2724" t="s">
        <v>139</v>
      </c>
      <c r="E2724">
        <v>141.14215894500001</v>
      </c>
      <c r="F2724">
        <v>191.15</v>
      </c>
      <c r="G2724">
        <v>120.246768418621</v>
      </c>
      <c r="H2724">
        <v>45.966725718324099</v>
      </c>
      <c r="I2724">
        <v>1.3352450956039501</v>
      </c>
      <c r="J2724">
        <v>0.152697663469679</v>
      </c>
      <c r="K2724">
        <v>155.67979991581799</v>
      </c>
      <c r="L2724">
        <v>133.47023793417199</v>
      </c>
      <c r="M2724">
        <v>72.526262073053999</v>
      </c>
      <c r="N2724">
        <v>1.87860468547277</v>
      </c>
      <c r="O2724">
        <v>7.2979335600313799</v>
      </c>
      <c r="P2724">
        <v>154.86666666666599</v>
      </c>
      <c r="Q2724">
        <v>0.106312343424791</v>
      </c>
    </row>
    <row r="2725" spans="1:17" x14ac:dyDescent="0.3">
      <c r="A2725" t="s">
        <v>5657</v>
      </c>
      <c r="B2725" t="s">
        <v>5658</v>
      </c>
      <c r="C2725" t="s">
        <v>10309</v>
      </c>
      <c r="D2725" t="s">
        <v>737</v>
      </c>
      <c r="E2725">
        <v>141.05316456</v>
      </c>
      <c r="F2725">
        <v>77.599999999999994</v>
      </c>
      <c r="G2725">
        <v>39.3551095464897</v>
      </c>
      <c r="H2725">
        <v>2.2140596316016499</v>
      </c>
      <c r="I2725">
        <v>13.5332041378201</v>
      </c>
      <c r="J2725">
        <v>0.47702725810746099</v>
      </c>
      <c r="K2725">
        <v>74.863597749915797</v>
      </c>
      <c r="L2725">
        <v>65.424080187585801</v>
      </c>
      <c r="M2725">
        <v>44.340069516080298</v>
      </c>
      <c r="N2725">
        <v>1.10475228850509</v>
      </c>
      <c r="O2725">
        <v>3.0927835051546499</v>
      </c>
      <c r="P2725">
        <v>77.371428571428496</v>
      </c>
      <c r="Q2725">
        <v>1.5864695888099999E-4</v>
      </c>
    </row>
    <row r="2726" spans="1:17" x14ac:dyDescent="0.3">
      <c r="A2726" t="s">
        <v>5659</v>
      </c>
      <c r="B2726" t="s">
        <v>5660</v>
      </c>
      <c r="C2726" t="s">
        <v>10309</v>
      </c>
      <c r="D2726" t="s">
        <v>297</v>
      </c>
      <c r="E2726">
        <v>140.89032</v>
      </c>
      <c r="F2726">
        <v>456</v>
      </c>
      <c r="G2726">
        <v>-17.239948372678501</v>
      </c>
      <c r="H2726">
        <v>35.854963762527603</v>
      </c>
      <c r="I2726">
        <v>10.252563043520199</v>
      </c>
      <c r="J2726">
        <v>15.091151665558399</v>
      </c>
      <c r="K2726">
        <v>371.646249209659</v>
      </c>
      <c r="L2726">
        <v>378.56633162448202</v>
      </c>
      <c r="M2726">
        <v>84.165638197217504</v>
      </c>
      <c r="N2726">
        <v>2.7879051400936099</v>
      </c>
      <c r="O2726">
        <v>4.8245614035087696</v>
      </c>
      <c r="P2726">
        <v>42.5</v>
      </c>
      <c r="Q2726">
        <v>7.3713601629577005E-2</v>
      </c>
    </row>
    <row r="2727" spans="1:17" x14ac:dyDescent="0.3">
      <c r="A2727" t="s">
        <v>5661</v>
      </c>
      <c r="B2727" t="s">
        <v>5662</v>
      </c>
      <c r="C2727" t="s">
        <v>10309</v>
      </c>
      <c r="D2727" t="s">
        <v>1369</v>
      </c>
      <c r="E2727">
        <v>140.685</v>
      </c>
      <c r="F2727">
        <v>468.95</v>
      </c>
      <c r="G2727">
        <v>241.95082014090599</v>
      </c>
      <c r="H2727">
        <v>73.255324125898099</v>
      </c>
      <c r="I2727">
        <v>77.340554555320395</v>
      </c>
      <c r="J2727">
        <v>19.738615456758701</v>
      </c>
      <c r="K2727">
        <v>324.106722472755</v>
      </c>
      <c r="L2727">
        <v>246.96651813365801</v>
      </c>
      <c r="M2727">
        <v>76.5421829981683</v>
      </c>
      <c r="N2727">
        <v>1.30295676808341</v>
      </c>
      <c r="O2727">
        <v>0</v>
      </c>
      <c r="P2727">
        <v>271.76946250198102</v>
      </c>
      <c r="Q2727">
        <v>0.20818606215989199</v>
      </c>
    </row>
    <row r="2728" spans="1:17" x14ac:dyDescent="0.3">
      <c r="A2728" t="s">
        <v>5663</v>
      </c>
      <c r="B2728" t="s">
        <v>5664</v>
      </c>
      <c r="C2728" t="s">
        <v>10309</v>
      </c>
      <c r="D2728" t="s">
        <v>51</v>
      </c>
      <c r="E2728">
        <v>140.68427911199899</v>
      </c>
      <c r="F2728">
        <v>28.08</v>
      </c>
      <c r="G2728">
        <v>-28.8114481164707</v>
      </c>
      <c r="H2728">
        <v>20.512256371085599</v>
      </c>
      <c r="I2728">
        <v>-23.4879562078014</v>
      </c>
      <c r="J2728">
        <v>12.9331810985109</v>
      </c>
      <c r="K2728">
        <v>24.879156597216699</v>
      </c>
      <c r="L2728">
        <v>25.727701851110499</v>
      </c>
      <c r="M2728">
        <v>71.221739718029696</v>
      </c>
      <c r="N2728">
        <v>1.7970693223407801</v>
      </c>
      <c r="O2728">
        <v>46.723646723646702</v>
      </c>
      <c r="P2728">
        <v>47.789473684210499</v>
      </c>
      <c r="Q2728">
        <v>-8.9021850863839999E-2</v>
      </c>
    </row>
    <row r="2729" spans="1:17" x14ac:dyDescent="0.3">
      <c r="A2729" t="s">
        <v>5665</v>
      </c>
      <c r="B2729" t="s">
        <v>5666</v>
      </c>
      <c r="C2729" t="s">
        <v>10309</v>
      </c>
      <c r="D2729" t="s">
        <v>1885</v>
      </c>
      <c r="E2729">
        <v>140.61335099999999</v>
      </c>
      <c r="F2729">
        <v>94.67</v>
      </c>
      <c r="G2729">
        <v>1193.1271374041501</v>
      </c>
      <c r="H2729">
        <v>44.801025522871797</v>
      </c>
      <c r="I2729">
        <v>57.396392845340102</v>
      </c>
      <c r="J2729">
        <v>6.4373911668445896</v>
      </c>
      <c r="K2729">
        <v>68.376690944020297</v>
      </c>
      <c r="L2729">
        <v>50.5762288895043</v>
      </c>
      <c r="M2729">
        <v>98.8780255316112</v>
      </c>
      <c r="N2729">
        <v>1.0152137172091</v>
      </c>
      <c r="O2729">
        <v>0</v>
      </c>
      <c r="P2729">
        <v>1292.2058823529401</v>
      </c>
      <c r="Q2729">
        <v>0.224718234782566</v>
      </c>
    </row>
    <row r="2730" spans="1:17" x14ac:dyDescent="0.3">
      <c r="A2730" t="s">
        <v>5667</v>
      </c>
      <c r="B2730" t="s">
        <v>5668</v>
      </c>
      <c r="C2730" t="s">
        <v>10309</v>
      </c>
      <c r="D2730" t="s">
        <v>21</v>
      </c>
      <c r="E2730">
        <v>140.55489169000001</v>
      </c>
      <c r="F2730">
        <v>170.15</v>
      </c>
      <c r="G2730">
        <v>-62.298801091233699</v>
      </c>
      <c r="H2730">
        <v>-17.807674900391898</v>
      </c>
      <c r="I2730">
        <v>-45.537492928390797</v>
      </c>
      <c r="J2730">
        <v>-7.5777206014151099</v>
      </c>
      <c r="M2730">
        <v>44.740030052976898</v>
      </c>
      <c r="O2730">
        <v>55.509844255068998</v>
      </c>
      <c r="P2730">
        <v>7.7239632795188502</v>
      </c>
    </row>
    <row r="2731" spans="1:17" x14ac:dyDescent="0.3">
      <c r="A2731" t="s">
        <v>5669</v>
      </c>
      <c r="B2731" t="s">
        <v>5670</v>
      </c>
      <c r="C2731" t="s">
        <v>10309</v>
      </c>
      <c r="D2731" t="s">
        <v>564</v>
      </c>
      <c r="E2731">
        <v>140.492223</v>
      </c>
      <c r="F2731">
        <v>156.94999999999999</v>
      </c>
      <c r="G2731">
        <v>-19.678291483881999</v>
      </c>
      <c r="H2731">
        <v>-22.356135674969899</v>
      </c>
      <c r="I2731">
        <v>-2.9169833210390999</v>
      </c>
      <c r="J2731">
        <v>12.565560030995901</v>
      </c>
      <c r="O2731">
        <v>8.3147499203568103</v>
      </c>
      <c r="P2731">
        <v>21.196911196911099</v>
      </c>
    </row>
    <row r="2732" spans="1:17" x14ac:dyDescent="0.3">
      <c r="A2732" t="s">
        <v>5671</v>
      </c>
      <c r="B2732" t="s">
        <v>5672</v>
      </c>
      <c r="C2732" t="s">
        <v>10309</v>
      </c>
      <c r="D2732" t="s">
        <v>72</v>
      </c>
      <c r="E2732">
        <v>140.4749376</v>
      </c>
      <c r="F2732">
        <v>543.6</v>
      </c>
      <c r="G2732">
        <v>5.4557137419484496</v>
      </c>
      <c r="H2732">
        <v>17.597046129650899</v>
      </c>
      <c r="I2732">
        <v>0.89298547475817502</v>
      </c>
      <c r="J2732">
        <v>2.6306127319182</v>
      </c>
      <c r="K2732">
        <v>480.35747330614299</v>
      </c>
      <c r="L2732">
        <v>452.27755833724501</v>
      </c>
      <c r="M2732">
        <v>62.964324458799297</v>
      </c>
      <c r="N2732">
        <v>2.3906588213773898</v>
      </c>
      <c r="O2732">
        <v>26.287711552612201</v>
      </c>
      <c r="P2732">
        <v>54.871794871794798</v>
      </c>
      <c r="Q2732">
        <v>4.5101953306621999E-2</v>
      </c>
    </row>
    <row r="2733" spans="1:17" x14ac:dyDescent="0.3">
      <c r="A2733" t="s">
        <v>5673</v>
      </c>
      <c r="B2733" t="s">
        <v>5674</v>
      </c>
      <c r="C2733" t="s">
        <v>10309</v>
      </c>
      <c r="D2733" t="s">
        <v>1467</v>
      </c>
      <c r="E2733">
        <v>140.43375</v>
      </c>
      <c r="F2733">
        <v>337.5</v>
      </c>
      <c r="G2733">
        <v>27.1581018249714</v>
      </c>
      <c r="H2733">
        <v>4.6307866380695497</v>
      </c>
      <c r="I2733">
        <v>5.3637184333468699</v>
      </c>
      <c r="J2733">
        <v>1.8816249357124</v>
      </c>
      <c r="K2733">
        <v>324.60163892624502</v>
      </c>
      <c r="L2733">
        <v>289.13287081882203</v>
      </c>
      <c r="M2733">
        <v>58.451121219542102</v>
      </c>
      <c r="N2733">
        <v>1.3306682513100301</v>
      </c>
      <c r="O2733">
        <v>15.022222222222201</v>
      </c>
      <c r="P2733">
        <v>72.899590163934405</v>
      </c>
      <c r="Q2733">
        <v>7.2827023786757997E-2</v>
      </c>
    </row>
    <row r="2734" spans="1:17" x14ac:dyDescent="0.3">
      <c r="A2734" t="s">
        <v>5675</v>
      </c>
      <c r="B2734" t="s">
        <v>5676</v>
      </c>
      <c r="C2734" t="s">
        <v>10309</v>
      </c>
      <c r="E2734">
        <v>140.14878306</v>
      </c>
      <c r="F2734">
        <v>254.35</v>
      </c>
      <c r="G2734">
        <v>211.590753612079</v>
      </c>
      <c r="H2734">
        <v>-0.70767490039198899</v>
      </c>
      <c r="I2734">
        <v>28.9979576196958</v>
      </c>
      <c r="J2734">
        <v>-1.7822660559605701</v>
      </c>
      <c r="K2734">
        <v>243.108511826518</v>
      </c>
      <c r="L2734">
        <v>182.92167919602801</v>
      </c>
      <c r="M2734">
        <v>100</v>
      </c>
      <c r="N2734">
        <v>0</v>
      </c>
      <c r="O2734">
        <v>0</v>
      </c>
      <c r="P2734">
        <v>241.40939597315401</v>
      </c>
    </row>
    <row r="2735" spans="1:17" x14ac:dyDescent="0.3">
      <c r="A2735" t="s">
        <v>5677</v>
      </c>
      <c r="B2735" t="s">
        <v>5678</v>
      </c>
      <c r="C2735" t="s">
        <v>10309</v>
      </c>
      <c r="D2735" t="s">
        <v>683</v>
      </c>
      <c r="E2735">
        <v>139.95400000000001</v>
      </c>
      <c r="F2735">
        <v>73.66</v>
      </c>
      <c r="G2735">
        <v>7.7864389017681903</v>
      </c>
      <c r="H2735">
        <v>1.2414776419808999</v>
      </c>
      <c r="I2735">
        <v>-16.021370557078001</v>
      </c>
      <c r="J2735">
        <v>-6.2987589218733195E-2</v>
      </c>
      <c r="K2735">
        <v>71.394229766590897</v>
      </c>
      <c r="L2735">
        <v>69.958995127321799</v>
      </c>
      <c r="M2735">
        <v>61.252655239692999</v>
      </c>
      <c r="N2735">
        <v>3.2718206022118399</v>
      </c>
      <c r="O2735">
        <v>20.4860168341026</v>
      </c>
      <c r="P2735">
        <v>38.981132075471599</v>
      </c>
      <c r="Q2735">
        <v>-8.1152044014337996E-2</v>
      </c>
    </row>
    <row r="2736" spans="1:17" x14ac:dyDescent="0.3">
      <c r="A2736" t="s">
        <v>5679</v>
      </c>
      <c r="B2736" t="s">
        <v>5680</v>
      </c>
      <c r="C2736" t="s">
        <v>10309</v>
      </c>
      <c r="D2736" t="s">
        <v>523</v>
      </c>
      <c r="E2736">
        <v>139.83127132000001</v>
      </c>
      <c r="F2736">
        <v>92.56</v>
      </c>
      <c r="G2736">
        <v>19.351381812978101</v>
      </c>
      <c r="H2736">
        <v>3.32784668234182</v>
      </c>
      <c r="I2736">
        <v>1.2848523366660001</v>
      </c>
      <c r="J2736">
        <v>-1.3263884916492701</v>
      </c>
      <c r="K2736">
        <v>91.8400503554126</v>
      </c>
      <c r="L2736">
        <v>84.256603968404804</v>
      </c>
      <c r="M2736">
        <v>51.478065213609902</v>
      </c>
      <c r="N2736">
        <v>0.67843691991356403</v>
      </c>
      <c r="O2736">
        <v>18.517718236819299</v>
      </c>
      <c r="P2736">
        <v>51.118367346938697</v>
      </c>
      <c r="Q2736">
        <v>3.0277964567333001E-2</v>
      </c>
    </row>
    <row r="2737" spans="1:17" x14ac:dyDescent="0.3">
      <c r="A2737" t="s">
        <v>5681</v>
      </c>
      <c r="B2737" t="s">
        <v>5682</v>
      </c>
      <c r="C2737" t="s">
        <v>10309</v>
      </c>
      <c r="D2737" t="s">
        <v>5683</v>
      </c>
      <c r="E2737">
        <v>139.7281725</v>
      </c>
      <c r="F2737">
        <v>56.5</v>
      </c>
      <c r="G2737">
        <v>-33.730206986925303</v>
      </c>
      <c r="H2737">
        <v>6.5650523723352698</v>
      </c>
      <c r="I2737">
        <v>-17.294622333825298</v>
      </c>
      <c r="J2737">
        <v>-1.7822660559605701</v>
      </c>
      <c r="K2737">
        <v>54.300581204768797</v>
      </c>
      <c r="M2737">
        <v>62.449396133455799</v>
      </c>
      <c r="N2737">
        <v>0.96618357487922701</v>
      </c>
      <c r="O2737">
        <v>32.4778761061946</v>
      </c>
      <c r="P2737">
        <v>24.861878453038599</v>
      </c>
    </row>
    <row r="2738" spans="1:17" x14ac:dyDescent="0.3">
      <c r="A2738" t="s">
        <v>5684</v>
      </c>
      <c r="B2738" t="s">
        <v>5685</v>
      </c>
      <c r="C2738" t="s">
        <v>10309</v>
      </c>
      <c r="D2738" t="s">
        <v>1059</v>
      </c>
      <c r="E2738">
        <v>139.41899875999999</v>
      </c>
      <c r="F2738">
        <v>7.6</v>
      </c>
      <c r="G2738">
        <v>-61.961499503932203</v>
      </c>
      <c r="H2738">
        <v>19.412445219728099</v>
      </c>
      <c r="I2738">
        <v>-66.431567327066404</v>
      </c>
      <c r="J2738">
        <v>-1.7822660559605701</v>
      </c>
      <c r="K2738">
        <v>7.89282666097938</v>
      </c>
      <c r="L2738">
        <v>10.5986859396419</v>
      </c>
      <c r="M2738">
        <v>23.897741811353601</v>
      </c>
      <c r="N2738">
        <v>2.2328225842664802</v>
      </c>
      <c r="O2738">
        <v>192.763157894736</v>
      </c>
      <c r="P2738">
        <v>21.405750798722</v>
      </c>
      <c r="Q2738">
        <v>-3.9411042845372002E-2</v>
      </c>
    </row>
    <row r="2739" spans="1:17" x14ac:dyDescent="0.3">
      <c r="A2739" t="s">
        <v>5686</v>
      </c>
      <c r="B2739" t="s">
        <v>5687</v>
      </c>
      <c r="C2739" t="s">
        <v>10309</v>
      </c>
      <c r="D2739" t="s">
        <v>253</v>
      </c>
      <c r="E2739">
        <v>139.23694</v>
      </c>
      <c r="F2739">
        <v>170.05</v>
      </c>
      <c r="G2739">
        <v>141.17737357517899</v>
      </c>
      <c r="H2739">
        <v>-4.3101593724416798</v>
      </c>
      <c r="I2739">
        <v>75.071883635599093</v>
      </c>
      <c r="J2739">
        <v>7.1682428945483698</v>
      </c>
      <c r="K2739">
        <v>136.30984934593999</v>
      </c>
      <c r="L2739">
        <v>109.886276303223</v>
      </c>
      <c r="M2739">
        <v>80.735635495448605</v>
      </c>
      <c r="N2739">
        <v>1.02202814258999</v>
      </c>
      <c r="O2739">
        <v>1.14672155248456</v>
      </c>
      <c r="P2739">
        <v>183.416666666666</v>
      </c>
      <c r="Q2739">
        <v>0.16553270226475</v>
      </c>
    </row>
    <row r="2740" spans="1:17" x14ac:dyDescent="0.3">
      <c r="A2740" t="s">
        <v>5688</v>
      </c>
      <c r="B2740" t="s">
        <v>5689</v>
      </c>
      <c r="C2740" t="s">
        <v>10309</v>
      </c>
      <c r="D2740" t="s">
        <v>628</v>
      </c>
      <c r="E2740">
        <v>138.59445600000001</v>
      </c>
      <c r="F2740">
        <v>1.76</v>
      </c>
      <c r="G2740">
        <v>-87.302563929702501</v>
      </c>
      <c r="H2740">
        <v>-5.9748798215761303</v>
      </c>
      <c r="I2740">
        <v>-38.2050834387733</v>
      </c>
      <c r="J2740">
        <v>14.3564971416261</v>
      </c>
      <c r="K2740">
        <v>1.5826579168569199</v>
      </c>
      <c r="L2740">
        <v>2.1635907533425098</v>
      </c>
      <c r="M2740">
        <v>75.405584576210899</v>
      </c>
      <c r="N2740">
        <v>1.8208122779159801</v>
      </c>
      <c r="O2740">
        <v>149.317443919716</v>
      </c>
      <c r="P2740">
        <v>37.681601137864398</v>
      </c>
      <c r="Q2740">
        <v>-6.6702228269519007E-2</v>
      </c>
    </row>
    <row r="2741" spans="1:17" x14ac:dyDescent="0.3">
      <c r="A2741" t="s">
        <v>5690</v>
      </c>
      <c r="B2741" t="s">
        <v>5691</v>
      </c>
      <c r="C2741" t="s">
        <v>10309</v>
      </c>
      <c r="D2741" t="s">
        <v>51</v>
      </c>
      <c r="E2741">
        <v>138.32964719</v>
      </c>
      <c r="F2741">
        <v>214.9</v>
      </c>
      <c r="G2741">
        <v>108.959135416702</v>
      </c>
      <c r="H2741">
        <v>17.696371179967599</v>
      </c>
      <c r="I2741">
        <v>115.778785490831</v>
      </c>
      <c r="J2741">
        <v>21.039068831827201</v>
      </c>
      <c r="K2741">
        <v>162.38394801173999</v>
      </c>
      <c r="L2741">
        <v>121.298214392508</v>
      </c>
      <c r="M2741">
        <v>86.808008305284403</v>
      </c>
      <c r="N2741">
        <v>0.41226064287862002</v>
      </c>
      <c r="O2741">
        <v>0</v>
      </c>
      <c r="P2741">
        <v>188.45637583892599</v>
      </c>
      <c r="Q2741">
        <v>3.8654013351108997E-2</v>
      </c>
    </row>
    <row r="2742" spans="1:17" x14ac:dyDescent="0.3">
      <c r="A2742" t="s">
        <v>5692</v>
      </c>
      <c r="B2742" t="s">
        <v>5693</v>
      </c>
      <c r="C2742" t="s">
        <v>10309</v>
      </c>
      <c r="E2742">
        <v>138.2791995</v>
      </c>
      <c r="F2742">
        <v>38.97</v>
      </c>
      <c r="G2742">
        <v>-19.076954381535401</v>
      </c>
      <c r="H2742">
        <v>22.577468132520899</v>
      </c>
      <c r="I2742">
        <v>-31.015228935074099</v>
      </c>
      <c r="J2742">
        <v>-1.0787484680208701</v>
      </c>
      <c r="K2742">
        <v>34.8440755941037</v>
      </c>
      <c r="L2742">
        <v>34.157204081634703</v>
      </c>
      <c r="M2742">
        <v>65.653365517558001</v>
      </c>
      <c r="N2742">
        <v>1.45503849692508</v>
      </c>
      <c r="O2742">
        <v>34.128817038747698</v>
      </c>
      <c r="P2742">
        <v>55.755395683453202</v>
      </c>
      <c r="Q2742">
        <v>3.0450915028758001E-2</v>
      </c>
    </row>
    <row r="2743" spans="1:17" x14ac:dyDescent="0.3">
      <c r="A2743" t="s">
        <v>5694</v>
      </c>
      <c r="B2743" t="s">
        <v>5695</v>
      </c>
      <c r="C2743" t="s">
        <v>10309</v>
      </c>
      <c r="D2743" t="s">
        <v>729</v>
      </c>
      <c r="E2743">
        <v>138.04</v>
      </c>
      <c r="F2743">
        <v>72.5</v>
      </c>
      <c r="G2743">
        <v>-33.919171461604101</v>
      </c>
      <c r="H2743">
        <v>-14.0797679236478</v>
      </c>
      <c r="I2743">
        <v>-17.1578632987611</v>
      </c>
      <c r="J2743">
        <v>-9.2356822050288994</v>
      </c>
      <c r="M2743">
        <v>36.0886106571322</v>
      </c>
      <c r="O2743">
        <v>14.4827586206896</v>
      </c>
      <c r="P2743">
        <v>3.4975017844396801</v>
      </c>
    </row>
    <row r="2744" spans="1:17" x14ac:dyDescent="0.3">
      <c r="A2744" t="s">
        <v>5696</v>
      </c>
      <c r="B2744" t="s">
        <v>5697</v>
      </c>
      <c r="C2744" t="s">
        <v>10309</v>
      </c>
      <c r="D2744" t="s">
        <v>402</v>
      </c>
      <c r="E2744">
        <v>137.69999999999999</v>
      </c>
      <c r="F2744">
        <v>765</v>
      </c>
      <c r="G2744">
        <v>-20.532928075360701</v>
      </c>
      <c r="H2744">
        <v>-1.6880670572547301</v>
      </c>
      <c r="I2744">
        <v>4.6349734940756102</v>
      </c>
      <c r="J2744">
        <v>5.97022327547612</v>
      </c>
      <c r="K2744">
        <v>738.31422329682698</v>
      </c>
      <c r="L2744">
        <v>704.31530973428698</v>
      </c>
      <c r="M2744">
        <v>62.567462447095402</v>
      </c>
      <c r="N2744">
        <v>1.0339844795290301</v>
      </c>
      <c r="O2744">
        <v>10.183006535947699</v>
      </c>
      <c r="P2744">
        <v>33.043478260869499</v>
      </c>
      <c r="Q2744">
        <v>3.9494136957985003E-2</v>
      </c>
    </row>
    <row r="2745" spans="1:17" x14ac:dyDescent="0.3">
      <c r="A2745" t="s">
        <v>5698</v>
      </c>
      <c r="B2745" t="s">
        <v>5699</v>
      </c>
      <c r="C2745" t="s">
        <v>10309</v>
      </c>
      <c r="D2745" t="s">
        <v>317</v>
      </c>
      <c r="E2745">
        <v>137.56493081099899</v>
      </c>
      <c r="F2745">
        <v>56.21</v>
      </c>
      <c r="G2745">
        <v>161.302585804008</v>
      </c>
      <c r="H2745">
        <v>21.488487146516299</v>
      </c>
      <c r="I2745">
        <v>9.7792042633063794</v>
      </c>
      <c r="J2745">
        <v>-4.2333298857477999</v>
      </c>
      <c r="K2745">
        <v>52.354229088529301</v>
      </c>
      <c r="L2745">
        <v>42.348218168285001</v>
      </c>
      <c r="M2745">
        <v>38.736613844875201</v>
      </c>
      <c r="N2745">
        <v>0.26080700299110399</v>
      </c>
      <c r="O2745">
        <v>33.339263476249698</v>
      </c>
      <c r="P2745">
        <v>198.92298812583499</v>
      </c>
      <c r="Q2745">
        <v>0.13014056570590701</v>
      </c>
    </row>
    <row r="2746" spans="1:17" x14ac:dyDescent="0.3">
      <c r="A2746" t="s">
        <v>5700</v>
      </c>
      <c r="B2746" t="s">
        <v>5701</v>
      </c>
      <c r="C2746" t="s">
        <v>10309</v>
      </c>
      <c r="E2746">
        <v>137.10124999999999</v>
      </c>
      <c r="F2746">
        <v>42.25</v>
      </c>
      <c r="G2746">
        <v>1409.3434705715299</v>
      </c>
      <c r="H2746">
        <v>49.473484519897802</v>
      </c>
      <c r="I2746">
        <v>243.33237478531899</v>
      </c>
      <c r="J2746">
        <v>6.0200746462500803</v>
      </c>
      <c r="K2746">
        <v>31.710976540625602</v>
      </c>
      <c r="L2746">
        <v>20.666443969246298</v>
      </c>
      <c r="M2746">
        <v>98.443625888750105</v>
      </c>
      <c r="N2746">
        <v>0.89138475588350197</v>
      </c>
      <c r="O2746">
        <v>0</v>
      </c>
      <c r="P2746">
        <v>1583.26693227091</v>
      </c>
      <c r="Q2746">
        <v>0.217709823936061</v>
      </c>
    </row>
    <row r="2747" spans="1:17" x14ac:dyDescent="0.3">
      <c r="A2747" t="s">
        <v>5702</v>
      </c>
      <c r="B2747" t="s">
        <v>5703</v>
      </c>
      <c r="C2747" t="s">
        <v>10309</v>
      </c>
      <c r="D2747" t="s">
        <v>726</v>
      </c>
      <c r="E2747">
        <v>136.81607310000001</v>
      </c>
      <c r="F2747">
        <v>71.400000000000006</v>
      </c>
      <c r="G2747">
        <v>1156.6678441254101</v>
      </c>
      <c r="H2747">
        <v>-6.1002955248006803</v>
      </c>
      <c r="I2747">
        <v>98.372929349295305</v>
      </c>
      <c r="J2747">
        <v>-0.74300508598367399</v>
      </c>
      <c r="K2747">
        <v>71.585599239378098</v>
      </c>
      <c r="L2747">
        <v>51.448601277284503</v>
      </c>
      <c r="M2747">
        <v>49.999783756734203</v>
      </c>
      <c r="N2747">
        <v>0.246082140545206</v>
      </c>
      <c r="O2747">
        <v>24.565826330532101</v>
      </c>
      <c r="P2747">
        <v>1229.60893854748</v>
      </c>
      <c r="Q2747">
        <v>0.34973978216451501</v>
      </c>
    </row>
    <row r="2748" spans="1:17" x14ac:dyDescent="0.3">
      <c r="A2748" t="s">
        <v>5704</v>
      </c>
      <c r="B2748" t="s">
        <v>5705</v>
      </c>
      <c r="C2748" t="s">
        <v>10309</v>
      </c>
      <c r="D2748" t="s">
        <v>46</v>
      </c>
      <c r="E2748">
        <v>136.73257776</v>
      </c>
      <c r="F2748">
        <v>437.7</v>
      </c>
      <c r="G2748">
        <v>-4.7972199103467004</v>
      </c>
      <c r="H2748">
        <v>2.3686999659816799</v>
      </c>
      <c r="I2748">
        <v>-31.971746943693301</v>
      </c>
      <c r="J2748">
        <v>-8.2693350214778203</v>
      </c>
      <c r="K2748">
        <v>462.738901803212</v>
      </c>
      <c r="L2748">
        <v>458.41349093254303</v>
      </c>
      <c r="M2748">
        <v>49.2621160503003</v>
      </c>
      <c r="N2748">
        <v>0.60963248403979897</v>
      </c>
      <c r="O2748">
        <v>46.196024674434497</v>
      </c>
      <c r="P2748">
        <v>50.931034482758598</v>
      </c>
      <c r="Q2748">
        <v>0.20130122248413801</v>
      </c>
    </row>
    <row r="2749" spans="1:17" x14ac:dyDescent="0.3">
      <c r="A2749" t="s">
        <v>5706</v>
      </c>
      <c r="B2749" t="s">
        <v>5707</v>
      </c>
      <c r="C2749" t="s">
        <v>10309</v>
      </c>
      <c r="D2749" t="s">
        <v>628</v>
      </c>
      <c r="E2749">
        <v>136.66847749999999</v>
      </c>
      <c r="F2749">
        <v>46.85</v>
      </c>
      <c r="G2749">
        <v>38.1025045923299</v>
      </c>
      <c r="H2749">
        <v>-0.164196639522424</v>
      </c>
      <c r="I2749">
        <v>-20.266682584051001</v>
      </c>
      <c r="J2749">
        <v>2.5018376644452802</v>
      </c>
      <c r="K2749">
        <v>46.072484638128103</v>
      </c>
      <c r="L2749">
        <v>44.884626405496199</v>
      </c>
      <c r="M2749">
        <v>57.470062854787699</v>
      </c>
      <c r="N2749">
        <v>0.367191617987082</v>
      </c>
      <c r="O2749">
        <v>23.265741728921999</v>
      </c>
      <c r="P2749">
        <v>70.363636363636303</v>
      </c>
      <c r="Q2749">
        <v>6.5457263405426999E-2</v>
      </c>
    </row>
    <row r="2750" spans="1:17" x14ac:dyDescent="0.3">
      <c r="A2750" t="s">
        <v>5708</v>
      </c>
      <c r="B2750" t="s">
        <v>5709</v>
      </c>
      <c r="C2750" t="s">
        <v>10309</v>
      </c>
      <c r="D2750" t="s">
        <v>127</v>
      </c>
      <c r="E2750">
        <v>136.296506435</v>
      </c>
      <c r="F2750">
        <v>6.97</v>
      </c>
      <c r="G2750">
        <v>-26.396023313455999</v>
      </c>
      <c r="H2750">
        <v>-3.40653853675563</v>
      </c>
      <c r="I2750">
        <v>-39.688913145600502</v>
      </c>
      <c r="J2750">
        <v>-1.48944028729294</v>
      </c>
      <c r="K2750">
        <v>7.0947835723418402</v>
      </c>
      <c r="L2750">
        <v>7.6761319701903901</v>
      </c>
      <c r="M2750">
        <v>55.044334100753296</v>
      </c>
      <c r="N2750">
        <v>1.0471494798979299</v>
      </c>
      <c r="O2750">
        <v>75.753228120516496</v>
      </c>
      <c r="P2750">
        <v>15.016501650165001</v>
      </c>
      <c r="Q2750">
        <v>4.0553192233319997E-2</v>
      </c>
    </row>
    <row r="2751" spans="1:17" x14ac:dyDescent="0.3">
      <c r="A2751" t="s">
        <v>5710</v>
      </c>
      <c r="B2751" t="s">
        <v>5711</v>
      </c>
      <c r="C2751" t="s">
        <v>10309</v>
      </c>
      <c r="D2751" t="s">
        <v>4260</v>
      </c>
      <c r="E2751">
        <v>135.96487500000001</v>
      </c>
      <c r="F2751">
        <v>1250</v>
      </c>
      <c r="G2751">
        <v>189.018240689556</v>
      </c>
      <c r="H2751">
        <v>4.50017485694078</v>
      </c>
      <c r="I2751">
        <v>58.752163430796799</v>
      </c>
      <c r="J2751">
        <v>1.91573727182644</v>
      </c>
      <c r="K2751">
        <v>1056.1179669933099</v>
      </c>
      <c r="L2751">
        <v>791.44106261307695</v>
      </c>
      <c r="M2751">
        <v>76.981421635885297</v>
      </c>
      <c r="N2751">
        <v>1.0342628062360799</v>
      </c>
      <c r="O2751">
        <v>2.96</v>
      </c>
      <c r="P2751">
        <v>220.92426187419699</v>
      </c>
      <c r="Q2751">
        <v>0.1039227466609</v>
      </c>
    </row>
    <row r="2752" spans="1:17" x14ac:dyDescent="0.3">
      <c r="A2752" t="s">
        <v>5712</v>
      </c>
      <c r="B2752" t="s">
        <v>5713</v>
      </c>
      <c r="C2752" t="s">
        <v>10309</v>
      </c>
      <c r="D2752" t="s">
        <v>965</v>
      </c>
      <c r="E2752">
        <v>135.94319999999999</v>
      </c>
      <c r="F2752">
        <v>215.1</v>
      </c>
      <c r="G2752">
        <v>-13.548372090804699</v>
      </c>
      <c r="H2752">
        <v>11.891395883975299</v>
      </c>
      <c r="I2752">
        <v>1.1752733429256299</v>
      </c>
      <c r="J2752">
        <v>5.5094006107060798</v>
      </c>
      <c r="K2752">
        <v>184.14521029770799</v>
      </c>
      <c r="L2752">
        <v>182.03468149754499</v>
      </c>
      <c r="M2752">
        <v>74.308697141877801</v>
      </c>
      <c r="N2752">
        <v>2.1916907198460498</v>
      </c>
      <c r="O2752">
        <v>7.8568107856810698</v>
      </c>
      <c r="P2752">
        <v>49.3231516834432</v>
      </c>
      <c r="Q2752">
        <v>-4.5692721381539E-2</v>
      </c>
    </row>
    <row r="2753" spans="1:17" x14ac:dyDescent="0.3">
      <c r="A2753" t="s">
        <v>5714</v>
      </c>
      <c r="B2753" t="s">
        <v>5715</v>
      </c>
      <c r="C2753" t="s">
        <v>10309</v>
      </c>
      <c r="D2753" t="s">
        <v>253</v>
      </c>
      <c r="E2753">
        <v>135.93268800000001</v>
      </c>
      <c r="F2753">
        <v>9.1199999999999992</v>
      </c>
      <c r="G2753">
        <v>219.606644995246</v>
      </c>
      <c r="H2753">
        <v>25.883555651234499</v>
      </c>
      <c r="I2753">
        <v>116.665587716125</v>
      </c>
      <c r="J2753">
        <v>22.178952780604501</v>
      </c>
      <c r="K2753">
        <v>6.8694093583542699</v>
      </c>
      <c r="L2753">
        <v>5.2172076683167798</v>
      </c>
      <c r="M2753">
        <v>85.485128350296904</v>
      </c>
      <c r="N2753">
        <v>1.2148713379143701</v>
      </c>
      <c r="O2753">
        <v>2.9605263157894899</v>
      </c>
      <c r="P2753">
        <v>272.24489795918299</v>
      </c>
      <c r="Q2753">
        <v>0.113392153456918</v>
      </c>
    </row>
    <row r="2754" spans="1:17" x14ac:dyDescent="0.3">
      <c r="A2754" t="s">
        <v>5716</v>
      </c>
      <c r="B2754" t="s">
        <v>5717</v>
      </c>
      <c r="C2754" t="s">
        <v>10309</v>
      </c>
      <c r="D2754" t="s">
        <v>101</v>
      </c>
      <c r="E2754">
        <v>135.89750000000001</v>
      </c>
      <c r="F2754">
        <v>28.61</v>
      </c>
      <c r="G2754">
        <v>47.883220992962102</v>
      </c>
      <c r="H2754">
        <v>4.4708965281794297</v>
      </c>
      <c r="I2754">
        <v>14.0982213573234</v>
      </c>
      <c r="J2754">
        <v>8.5586856113305299</v>
      </c>
      <c r="K2754">
        <v>26.247800405444401</v>
      </c>
      <c r="L2754">
        <v>23.807503281726301</v>
      </c>
      <c r="M2754">
        <v>57.917519893829301</v>
      </c>
      <c r="N2754">
        <v>0.57818237100828296</v>
      </c>
      <c r="O2754">
        <v>28.626354421530898</v>
      </c>
      <c r="P2754">
        <v>78.8125</v>
      </c>
      <c r="Q2754">
        <v>9.9009059366534993E-2</v>
      </c>
    </row>
    <row r="2755" spans="1:17" x14ac:dyDescent="0.3">
      <c r="A2755" t="s">
        <v>5718</v>
      </c>
      <c r="B2755" t="s">
        <v>5719</v>
      </c>
      <c r="C2755" t="s">
        <v>10309</v>
      </c>
      <c r="D2755" t="s">
        <v>54</v>
      </c>
      <c r="E2755">
        <v>135.79918509999999</v>
      </c>
      <c r="F2755">
        <v>113</v>
      </c>
      <c r="G2755">
        <v>68.079781456788297</v>
      </c>
      <c r="H2755">
        <v>10.492325099607999</v>
      </c>
      <c r="I2755">
        <v>27.9635069349265</v>
      </c>
      <c r="J2755">
        <v>4.8332660629272501</v>
      </c>
      <c r="K2755">
        <v>108.27024296003501</v>
      </c>
      <c r="L2755">
        <v>87.791079830769604</v>
      </c>
      <c r="M2755">
        <v>56.405792143066201</v>
      </c>
      <c r="N2755">
        <v>0.397760021289433</v>
      </c>
      <c r="O2755">
        <v>29.601769911504402</v>
      </c>
      <c r="P2755">
        <v>156.81818181818099</v>
      </c>
      <c r="Q2755">
        <v>0.148221210304536</v>
      </c>
    </row>
    <row r="2756" spans="1:17" x14ac:dyDescent="0.3">
      <c r="A2756" t="s">
        <v>5720</v>
      </c>
      <c r="B2756" t="s">
        <v>5721</v>
      </c>
      <c r="C2756" t="s">
        <v>10309</v>
      </c>
      <c r="D2756" t="s">
        <v>121</v>
      </c>
      <c r="E2756">
        <v>135.5795798</v>
      </c>
      <c r="F2756">
        <v>0.68</v>
      </c>
      <c r="G2756">
        <v>-16.4853090277417</v>
      </c>
      <c r="H2756">
        <v>-13.865569637234</v>
      </c>
      <c r="I2756">
        <v>-41.478386829811001</v>
      </c>
      <c r="J2756">
        <v>-3.27480336939341</v>
      </c>
      <c r="K2756">
        <v>0.95563082474439198</v>
      </c>
      <c r="L2756">
        <v>0.98621885001151899</v>
      </c>
      <c r="M2756">
        <v>33.3264984298035</v>
      </c>
      <c r="N2756">
        <v>1.7539681827028</v>
      </c>
      <c r="O2756">
        <v>83.823529411764696</v>
      </c>
      <c r="P2756">
        <v>23.636363636363601</v>
      </c>
      <c r="Q2756">
        <v>-9.9660014472326003E-2</v>
      </c>
    </row>
    <row r="2757" spans="1:17" x14ac:dyDescent="0.3">
      <c r="A2757" t="s">
        <v>5722</v>
      </c>
      <c r="B2757" t="s">
        <v>5723</v>
      </c>
      <c r="C2757" t="s">
        <v>10309</v>
      </c>
      <c r="D2757" t="s">
        <v>27</v>
      </c>
      <c r="E2757">
        <v>135.309519228</v>
      </c>
      <c r="F2757">
        <v>2.21</v>
      </c>
      <c r="G2757">
        <v>121.31772127528799</v>
      </c>
      <c r="H2757">
        <v>-14.1405107212875</v>
      </c>
      <c r="I2757">
        <v>-22.4835637064288</v>
      </c>
      <c r="J2757">
        <v>4.1538070034001402</v>
      </c>
      <c r="K2757">
        <v>2.3249922853853899</v>
      </c>
      <c r="L2757">
        <v>1.9333409839295601</v>
      </c>
      <c r="M2757">
        <v>36.482552673336599</v>
      </c>
      <c r="N2757">
        <v>0.78474450204388901</v>
      </c>
      <c r="O2757">
        <v>38.461538461538403</v>
      </c>
      <c r="P2757">
        <v>154.02298850574701</v>
      </c>
      <c r="Q2757">
        <v>0.14306370177852701</v>
      </c>
    </row>
    <row r="2758" spans="1:17" x14ac:dyDescent="0.3">
      <c r="A2758" t="s">
        <v>5724</v>
      </c>
      <c r="B2758" t="s">
        <v>5725</v>
      </c>
      <c r="C2758" t="s">
        <v>10309</v>
      </c>
      <c r="D2758" t="s">
        <v>364</v>
      </c>
      <c r="E2758">
        <v>135.28269169199999</v>
      </c>
      <c r="F2758">
        <v>79.02</v>
      </c>
      <c r="G2758">
        <v>-60.0396335506897</v>
      </c>
      <c r="H2758">
        <v>-5.3086138675281402</v>
      </c>
      <c r="I2758">
        <v>-26.3974439635161</v>
      </c>
      <c r="J2758">
        <v>-2.2354197607983002</v>
      </c>
      <c r="K2758">
        <v>81.314824887862798</v>
      </c>
      <c r="L2758">
        <v>85.1487357450128</v>
      </c>
      <c r="M2758">
        <v>37.285718485232302</v>
      </c>
      <c r="N2758">
        <v>0.57340738440290895</v>
      </c>
      <c r="O2758">
        <v>72.274542338529898</v>
      </c>
      <c r="P2758">
        <v>25.981338226679501</v>
      </c>
      <c r="Q2758">
        <v>0.20682849804681</v>
      </c>
    </row>
    <row r="2759" spans="1:17" x14ac:dyDescent="0.3">
      <c r="A2759" t="s">
        <v>5726</v>
      </c>
      <c r="B2759" t="s">
        <v>5727</v>
      </c>
      <c r="C2759" t="s">
        <v>10309</v>
      </c>
      <c r="D2759" t="s">
        <v>523</v>
      </c>
      <c r="E2759">
        <v>135.12</v>
      </c>
      <c r="F2759">
        <v>168.9</v>
      </c>
      <c r="G2759">
        <v>443.69578887831301</v>
      </c>
      <c r="H2759">
        <v>12.5251559203785</v>
      </c>
      <c r="I2759">
        <v>98.067665801767902</v>
      </c>
      <c r="J2759">
        <v>-1.4855301509160601</v>
      </c>
      <c r="K2759">
        <v>152.921782619872</v>
      </c>
      <c r="L2759">
        <v>112.268091205454</v>
      </c>
      <c r="M2759">
        <v>62.334114749706004</v>
      </c>
      <c r="N2759">
        <v>0.64975788509357402</v>
      </c>
      <c r="O2759">
        <v>8.2889283599763193</v>
      </c>
      <c r="P2759">
        <v>473.51443123938799</v>
      </c>
      <c r="Q2759">
        <v>0.18538820414021501</v>
      </c>
    </row>
    <row r="2760" spans="1:17" x14ac:dyDescent="0.3">
      <c r="A2760" t="s">
        <v>5728</v>
      </c>
      <c r="B2760" t="s">
        <v>5729</v>
      </c>
      <c r="C2760" t="s">
        <v>10309</v>
      </c>
      <c r="D2760" t="s">
        <v>2193</v>
      </c>
      <c r="E2760">
        <v>134.9507175</v>
      </c>
      <c r="F2760">
        <v>43.35</v>
      </c>
      <c r="G2760">
        <v>132.11489238212701</v>
      </c>
      <c r="H2760">
        <v>30.372007748797301</v>
      </c>
      <c r="I2760">
        <v>50.960826982244598</v>
      </c>
      <c r="J2760">
        <v>25.520916523603901</v>
      </c>
      <c r="K2760">
        <v>31.063022189000701</v>
      </c>
      <c r="L2760">
        <v>26.496856950027201</v>
      </c>
      <c r="M2760">
        <v>87.192076960328905</v>
      </c>
      <c r="N2760">
        <v>2.4874563451210299</v>
      </c>
      <c r="O2760">
        <v>3.8062283737024099</v>
      </c>
      <c r="P2760">
        <v>172.641509433962</v>
      </c>
      <c r="Q2760">
        <v>0.14991863033618699</v>
      </c>
    </row>
    <row r="2761" spans="1:17" x14ac:dyDescent="0.3">
      <c r="A2761" t="s">
        <v>5730</v>
      </c>
      <c r="B2761" t="s">
        <v>5731</v>
      </c>
      <c r="C2761" t="s">
        <v>10309</v>
      </c>
      <c r="D2761" t="s">
        <v>139</v>
      </c>
      <c r="E2761">
        <v>134.858925</v>
      </c>
      <c r="F2761">
        <v>42.15</v>
      </c>
      <c r="K2761">
        <v>41.094271927697299</v>
      </c>
      <c r="L2761">
        <v>39.061986140059297</v>
      </c>
      <c r="M2761">
        <v>77.450142708280893</v>
      </c>
      <c r="N2761">
        <v>1</v>
      </c>
      <c r="Q2761">
        <v>5.6226245136147997E-2</v>
      </c>
    </row>
    <row r="2762" spans="1:17" x14ac:dyDescent="0.3">
      <c r="A2762" t="s">
        <v>5732</v>
      </c>
      <c r="B2762" t="s">
        <v>5733</v>
      </c>
      <c r="C2762" t="s">
        <v>10309</v>
      </c>
      <c r="D2762" t="s">
        <v>139</v>
      </c>
      <c r="E2762">
        <v>134.80934839</v>
      </c>
      <c r="F2762">
        <v>34.81</v>
      </c>
      <c r="G2762">
        <v>-40.904210688022602</v>
      </c>
      <c r="H2762">
        <v>-9.1606254586057005</v>
      </c>
      <c r="I2762">
        <v>-24.36943610906</v>
      </c>
      <c r="J2762">
        <v>-9.5981118803717091</v>
      </c>
      <c r="K2762">
        <v>36.802697857378497</v>
      </c>
      <c r="L2762">
        <v>35.849836368463201</v>
      </c>
      <c r="M2762">
        <v>34.203603194150098</v>
      </c>
      <c r="N2762">
        <v>0.73271562570598103</v>
      </c>
      <c r="O2762">
        <v>46.222349899454102</v>
      </c>
      <c r="Q2762">
        <v>3.3406106912086002E-2</v>
      </c>
    </row>
    <row r="2763" spans="1:17" x14ac:dyDescent="0.3">
      <c r="A2763" t="s">
        <v>5734</v>
      </c>
      <c r="B2763" t="s">
        <v>5735</v>
      </c>
      <c r="C2763" t="s">
        <v>10309</v>
      </c>
      <c r="D2763" t="s">
        <v>628</v>
      </c>
      <c r="E2763">
        <v>134.592186</v>
      </c>
      <c r="F2763">
        <v>1892.2</v>
      </c>
      <c r="G2763">
        <v>80.403579861147094</v>
      </c>
      <c r="H2763">
        <v>4.1260279820913803</v>
      </c>
      <c r="I2763">
        <v>99.6569595457958</v>
      </c>
      <c r="J2763">
        <v>-11.300721669193999</v>
      </c>
      <c r="K2763">
        <v>1811.0036088903501</v>
      </c>
      <c r="L2763">
        <v>1296.3253485824</v>
      </c>
      <c r="M2763">
        <v>32.042986591631902</v>
      </c>
      <c r="N2763">
        <v>0.75666505089675196</v>
      </c>
      <c r="O2763">
        <v>21.9532818940915</v>
      </c>
      <c r="P2763">
        <v>156.08336716741101</v>
      </c>
      <c r="Q2763">
        <v>8.5551253785632997E-2</v>
      </c>
    </row>
    <row r="2764" spans="1:17" x14ac:dyDescent="0.3">
      <c r="A2764" t="s">
        <v>5736</v>
      </c>
      <c r="B2764" t="s">
        <v>5737</v>
      </c>
      <c r="C2764" t="s">
        <v>10309</v>
      </c>
      <c r="D2764" t="s">
        <v>253</v>
      </c>
      <c r="E2764">
        <v>134.55264617999899</v>
      </c>
      <c r="F2764">
        <v>1744.2</v>
      </c>
      <c r="G2764">
        <v>98.062204255073297</v>
      </c>
      <c r="H2764">
        <v>8.7992750078167692</v>
      </c>
      <c r="I2764">
        <v>-10.294122037741801</v>
      </c>
      <c r="J2764">
        <v>9.9367974891899191</v>
      </c>
      <c r="K2764">
        <v>1496.74447181613</v>
      </c>
      <c r="L2764">
        <v>1356.79818072227</v>
      </c>
      <c r="M2764">
        <v>79.337436704266494</v>
      </c>
      <c r="N2764">
        <v>1.39043888952885</v>
      </c>
      <c r="O2764">
        <v>8.1154684095860503</v>
      </c>
      <c r="P2764">
        <v>139.917469050894</v>
      </c>
      <c r="Q2764">
        <v>0.103102722116651</v>
      </c>
    </row>
    <row r="2765" spans="1:17" x14ac:dyDescent="0.3">
      <c r="A2765" t="s">
        <v>5738</v>
      </c>
      <c r="B2765" t="s">
        <v>5739</v>
      </c>
      <c r="C2765" t="s">
        <v>10309</v>
      </c>
      <c r="D2765" t="s">
        <v>581</v>
      </c>
      <c r="E2765">
        <v>134.28798405000001</v>
      </c>
      <c r="F2765">
        <v>66.55</v>
      </c>
      <c r="G2765">
        <v>-58.4895962731865</v>
      </c>
      <c r="H2765">
        <v>-3.6722446762416001</v>
      </c>
      <c r="I2765">
        <v>-31.300577441475301</v>
      </c>
      <c r="J2765">
        <v>-3.1057954677252901</v>
      </c>
      <c r="K2765">
        <v>69.244388096184096</v>
      </c>
      <c r="L2765">
        <v>77.820750000000004</v>
      </c>
      <c r="M2765">
        <v>34.291568193849002</v>
      </c>
      <c r="N2765">
        <v>0.71045556385362196</v>
      </c>
      <c r="O2765">
        <v>71.675432006010496</v>
      </c>
      <c r="P2765">
        <v>12.796610169491499</v>
      </c>
    </row>
    <row r="2766" spans="1:17" x14ac:dyDescent="0.3">
      <c r="A2766" t="s">
        <v>5740</v>
      </c>
      <c r="B2766" t="s">
        <v>5741</v>
      </c>
      <c r="C2766" t="s">
        <v>10309</v>
      </c>
      <c r="D2766" t="s">
        <v>729</v>
      </c>
      <c r="E2766">
        <v>134.04194874000001</v>
      </c>
      <c r="F2766">
        <v>101.45</v>
      </c>
      <c r="G2766">
        <v>168.47597686856301</v>
      </c>
      <c r="H2766">
        <v>-5.2878275721477097</v>
      </c>
      <c r="I2766">
        <v>94.704287755484899</v>
      </c>
      <c r="J2766">
        <v>-6.3624187277162996</v>
      </c>
      <c r="K2766">
        <v>94.758428418239802</v>
      </c>
      <c r="L2766">
        <v>69.457313853387603</v>
      </c>
      <c r="M2766">
        <v>48.535559765956201</v>
      </c>
      <c r="N2766">
        <v>2.1405757984705298</v>
      </c>
      <c r="O2766">
        <v>7.2548053228191201</v>
      </c>
      <c r="P2766">
        <v>198.29461922963799</v>
      </c>
      <c r="Q2766">
        <v>9.3328647210117993E-2</v>
      </c>
    </row>
    <row r="2767" spans="1:17" x14ac:dyDescent="0.3">
      <c r="A2767" t="s">
        <v>5742</v>
      </c>
      <c r="B2767" t="s">
        <v>5743</v>
      </c>
      <c r="C2767" t="s">
        <v>10309</v>
      </c>
      <c r="D2767" t="s">
        <v>46</v>
      </c>
      <c r="E2767">
        <v>133.95226679999999</v>
      </c>
      <c r="F2767">
        <v>138</v>
      </c>
      <c r="G2767">
        <v>12.4493988760383</v>
      </c>
      <c r="H2767">
        <v>-15.2986394913565</v>
      </c>
      <c r="I2767">
        <v>-68.541205165974006</v>
      </c>
      <c r="J2767">
        <v>-2.5624078999322002</v>
      </c>
      <c r="K2767">
        <v>156.66588962881099</v>
      </c>
      <c r="L2767">
        <v>173.640638389137</v>
      </c>
      <c r="M2767">
        <v>40.941323367834002</v>
      </c>
      <c r="N2767">
        <v>1.3915651358950301</v>
      </c>
      <c r="O2767">
        <v>149.27536231884</v>
      </c>
      <c r="P2767">
        <v>75.126903553299499</v>
      </c>
      <c r="Q2767">
        <v>0.14239856858170799</v>
      </c>
    </row>
    <row r="2768" spans="1:17" x14ac:dyDescent="0.3">
      <c r="A2768" t="s">
        <v>5744</v>
      </c>
      <c r="B2768" t="s">
        <v>5745</v>
      </c>
      <c r="C2768" t="s">
        <v>10309</v>
      </c>
      <c r="D2768" t="s">
        <v>5746</v>
      </c>
      <c r="E2768">
        <v>133.91867325999999</v>
      </c>
      <c r="F2768">
        <v>83.21</v>
      </c>
      <c r="G2768">
        <v>-4.6908228122028799</v>
      </c>
      <c r="H2768">
        <v>14.405001155946</v>
      </c>
      <c r="I2768">
        <v>49.557479168975199</v>
      </c>
      <c r="J2768">
        <v>7.1910672773727597</v>
      </c>
      <c r="K2768">
        <v>70.150115147041205</v>
      </c>
      <c r="M2768">
        <v>84.636730295212999</v>
      </c>
      <c r="N2768">
        <v>0.73436997319034802</v>
      </c>
      <c r="O2768">
        <v>3.3529623843288001</v>
      </c>
      <c r="P2768">
        <v>113.358974358974</v>
      </c>
    </row>
    <row r="2769" spans="1:17" x14ac:dyDescent="0.3">
      <c r="A2769" t="s">
        <v>5747</v>
      </c>
      <c r="B2769" t="s">
        <v>5748</v>
      </c>
      <c r="C2769" t="s">
        <v>10309</v>
      </c>
      <c r="D2769" t="s">
        <v>1185</v>
      </c>
      <c r="E2769">
        <v>133.874481</v>
      </c>
      <c r="F2769">
        <v>103.61</v>
      </c>
      <c r="G2769">
        <v>-32.395041044666897</v>
      </c>
      <c r="H2769">
        <v>-8.3809203203406604</v>
      </c>
      <c r="I2769">
        <v>-26.643656133177799</v>
      </c>
      <c r="J2769">
        <v>2.3295103911452002</v>
      </c>
      <c r="K2769">
        <v>112.342837905536</v>
      </c>
      <c r="L2769">
        <v>116.877104526978</v>
      </c>
      <c r="M2769">
        <v>38.0837618842639</v>
      </c>
      <c r="N2769">
        <v>0.51531866476976795</v>
      </c>
      <c r="O2769">
        <v>61.519158382395503</v>
      </c>
      <c r="P2769">
        <v>14.2967457253171</v>
      </c>
      <c r="Q2769">
        <v>-3.7813513780950998E-2</v>
      </c>
    </row>
    <row r="2770" spans="1:17" x14ac:dyDescent="0.3">
      <c r="A2770" t="s">
        <v>5749</v>
      </c>
      <c r="B2770" t="s">
        <v>5750</v>
      </c>
      <c r="C2770" t="s">
        <v>10309</v>
      </c>
      <c r="D2770" t="s">
        <v>46</v>
      </c>
      <c r="E2770">
        <v>133.44969</v>
      </c>
      <c r="F2770">
        <v>160.05000000000001</v>
      </c>
      <c r="G2770">
        <v>-2.4714112980578702</v>
      </c>
      <c r="H2770">
        <v>-2.8066723941263199</v>
      </c>
      <c r="I2770">
        <v>-22.526195559168698</v>
      </c>
      <c r="J2770">
        <v>-3.7891647702910798</v>
      </c>
      <c r="K2770">
        <v>161.75308900816199</v>
      </c>
      <c r="M2770">
        <v>59.6465781734519</v>
      </c>
      <c r="N2770">
        <v>0.78656663093962098</v>
      </c>
      <c r="O2770">
        <v>62.386754139331401</v>
      </c>
      <c r="P2770">
        <v>33.709273182957403</v>
      </c>
    </row>
    <row r="2771" spans="1:17" x14ac:dyDescent="0.3">
      <c r="A2771" t="s">
        <v>5751</v>
      </c>
      <c r="B2771" t="s">
        <v>5752</v>
      </c>
      <c r="C2771" t="s">
        <v>10309</v>
      </c>
      <c r="D2771" t="s">
        <v>217</v>
      </c>
      <c r="E2771">
        <v>133.37046731999999</v>
      </c>
      <c r="F2771">
        <v>430.8</v>
      </c>
      <c r="G2771">
        <v>14.915105329165099</v>
      </c>
      <c r="H2771">
        <v>4.2798250996079998</v>
      </c>
      <c r="I2771">
        <v>12.522027410862799</v>
      </c>
      <c r="J2771">
        <v>1.5264670313702899</v>
      </c>
      <c r="K2771">
        <v>405.80960027197602</v>
      </c>
      <c r="L2771">
        <v>353.11341232335701</v>
      </c>
      <c r="M2771">
        <v>58.492225700205601</v>
      </c>
      <c r="N2771">
        <v>0.31490852658608498</v>
      </c>
      <c r="O2771">
        <v>21.866295264623901</v>
      </c>
      <c r="P2771">
        <v>64.364746280045694</v>
      </c>
      <c r="Q2771">
        <v>1.4295574131359E-2</v>
      </c>
    </row>
    <row r="2772" spans="1:17" x14ac:dyDescent="0.3">
      <c r="A2772" t="s">
        <v>5753</v>
      </c>
      <c r="B2772" t="s">
        <v>5754</v>
      </c>
      <c r="C2772" t="s">
        <v>10309</v>
      </c>
      <c r="D2772" t="s">
        <v>328</v>
      </c>
      <c r="E2772">
        <v>133.03516999999999</v>
      </c>
      <c r="F2772">
        <v>87.65</v>
      </c>
      <c r="G2772">
        <v>17.9891148058726</v>
      </c>
      <c r="H2772">
        <v>-19.2228401335291</v>
      </c>
      <c r="I2772">
        <v>34.750422968715597</v>
      </c>
      <c r="J2772">
        <v>-3.9561790994388302</v>
      </c>
      <c r="K2772">
        <v>97.174149388543896</v>
      </c>
      <c r="M2772">
        <v>32.959644083844204</v>
      </c>
      <c r="N2772">
        <v>0.29262109551833398</v>
      </c>
      <c r="O2772">
        <v>50.598973188819102</v>
      </c>
      <c r="P2772">
        <v>55.822222222222202</v>
      </c>
    </row>
    <row r="2773" spans="1:17" x14ac:dyDescent="0.3">
      <c r="A2773" t="s">
        <v>5755</v>
      </c>
      <c r="B2773" t="s">
        <v>5756</v>
      </c>
      <c r="C2773" t="s">
        <v>10309</v>
      </c>
      <c r="D2773" t="s">
        <v>46</v>
      </c>
      <c r="E2773">
        <v>133</v>
      </c>
      <c r="F2773">
        <v>53.2</v>
      </c>
      <c r="G2773">
        <v>46.049126233966199</v>
      </c>
      <c r="H2773">
        <v>3.8917636657924</v>
      </c>
      <c r="I2773">
        <v>-49.874436335999299</v>
      </c>
      <c r="J2773">
        <v>5.88610469309475</v>
      </c>
      <c r="K2773">
        <v>48.591965177984399</v>
      </c>
      <c r="L2773">
        <v>47.677316502067001</v>
      </c>
      <c r="M2773">
        <v>78.418114792623996</v>
      </c>
      <c r="N2773">
        <v>1.5574999999999899</v>
      </c>
      <c r="O2773">
        <v>74.473684210526201</v>
      </c>
      <c r="P2773">
        <v>151.774727875059</v>
      </c>
      <c r="Q2773">
        <v>0.184556996727196</v>
      </c>
    </row>
    <row r="2774" spans="1:17" x14ac:dyDescent="0.3">
      <c r="A2774" t="s">
        <v>5757</v>
      </c>
      <c r="B2774" t="s">
        <v>5758</v>
      </c>
      <c r="C2774" t="s">
        <v>10309</v>
      </c>
      <c r="D2774" t="s">
        <v>139</v>
      </c>
      <c r="E2774">
        <v>132.93587155999899</v>
      </c>
      <c r="F2774">
        <v>9.91</v>
      </c>
      <c r="G2774">
        <v>33.983010531486897</v>
      </c>
      <c r="H2774">
        <v>-11.955478063836599</v>
      </c>
      <c r="I2774">
        <v>-13.957334198231999</v>
      </c>
      <c r="J2774">
        <v>-6.4092726659700201</v>
      </c>
      <c r="K2774">
        <v>11.081452878383301</v>
      </c>
      <c r="L2774">
        <v>9.6393309589549201</v>
      </c>
      <c r="M2774">
        <v>22.6021607573207</v>
      </c>
      <c r="N2774">
        <v>0.110903585211883</v>
      </c>
      <c r="O2774">
        <v>69.122098890010093</v>
      </c>
      <c r="P2774">
        <v>65.1666666666666</v>
      </c>
      <c r="Q2774">
        <v>8.1517706292838998E-2</v>
      </c>
    </row>
    <row r="2775" spans="1:17" x14ac:dyDescent="0.3">
      <c r="A2775" t="s">
        <v>5759</v>
      </c>
      <c r="B2775" t="s">
        <v>5760</v>
      </c>
      <c r="C2775" t="s">
        <v>10309</v>
      </c>
      <c r="D2775" t="s">
        <v>127</v>
      </c>
      <c r="E2775">
        <v>132.88421818</v>
      </c>
      <c r="F2775">
        <v>9.31</v>
      </c>
      <c r="G2775">
        <v>-21.562828407586601</v>
      </c>
      <c r="H2775">
        <v>0.80747661475953103</v>
      </c>
      <c r="I2775">
        <v>-20.420518277833999</v>
      </c>
      <c r="J2775">
        <v>-1.5685908422853501</v>
      </c>
      <c r="K2775">
        <v>9.2965794429796293</v>
      </c>
      <c r="L2775">
        <v>10.4692593819656</v>
      </c>
      <c r="M2775">
        <v>49.7009153786097</v>
      </c>
      <c r="N2775">
        <v>1.1451986746243099</v>
      </c>
      <c r="O2775">
        <v>33.1901181525241</v>
      </c>
      <c r="P2775">
        <v>23.311258278145701</v>
      </c>
    </row>
    <row r="2776" spans="1:17" x14ac:dyDescent="0.3">
      <c r="A2776" t="s">
        <v>5761</v>
      </c>
      <c r="B2776" t="s">
        <v>5762</v>
      </c>
      <c r="C2776" t="s">
        <v>10309</v>
      </c>
      <c r="D2776" t="s">
        <v>1885</v>
      </c>
      <c r="E2776">
        <v>132.84</v>
      </c>
      <c r="F2776">
        <v>13.12</v>
      </c>
      <c r="G2776">
        <v>75.181357638924894</v>
      </c>
      <c r="H2776">
        <v>-10.874805819612</v>
      </c>
      <c r="I2776">
        <v>12.4929050362176</v>
      </c>
      <c r="J2776">
        <v>-1.3149763363344</v>
      </c>
      <c r="K2776">
        <v>13.051288572348501</v>
      </c>
      <c r="L2776">
        <v>11.2192710413788</v>
      </c>
      <c r="M2776">
        <v>51.386238961477702</v>
      </c>
      <c r="N2776">
        <v>0.30729041596557499</v>
      </c>
      <c r="O2776">
        <v>30.716463414634099</v>
      </c>
      <c r="P2776">
        <v>130.17543859649101</v>
      </c>
      <c r="Q2776">
        <v>-2.2502188163818999E-2</v>
      </c>
    </row>
    <row r="2777" spans="1:17" x14ac:dyDescent="0.3">
      <c r="A2777" t="s">
        <v>5763</v>
      </c>
      <c r="B2777" t="s">
        <v>5764</v>
      </c>
      <c r="C2777" t="s">
        <v>10309</v>
      </c>
      <c r="D2777" t="s">
        <v>46</v>
      </c>
      <c r="E2777">
        <v>132.35041887</v>
      </c>
      <c r="F2777">
        <v>6.33</v>
      </c>
      <c r="G2777">
        <v>30.434522195886899</v>
      </c>
      <c r="H2777">
        <v>-9.2124759977856794</v>
      </c>
      <c r="I2777">
        <v>-37.248950964699098</v>
      </c>
      <c r="J2777">
        <v>-6.9031764400288598</v>
      </c>
      <c r="K2777">
        <v>6.0953140443907401</v>
      </c>
      <c r="L2777">
        <v>4.6395566911189601</v>
      </c>
      <c r="M2777">
        <v>8.9537849917945795</v>
      </c>
      <c r="N2777">
        <v>0.19039160538525299</v>
      </c>
      <c r="O2777">
        <v>52.448657187993597</v>
      </c>
      <c r="P2777">
        <v>71.081081081080995</v>
      </c>
      <c r="Q2777">
        <v>4.5537096305748002E-2</v>
      </c>
    </row>
    <row r="2778" spans="1:17" x14ac:dyDescent="0.3">
      <c r="A2778" t="s">
        <v>5765</v>
      </c>
      <c r="B2778" t="s">
        <v>5766</v>
      </c>
      <c r="C2778" t="s">
        <v>10309</v>
      </c>
      <c r="D2778" t="s">
        <v>139</v>
      </c>
      <c r="E2778">
        <v>132.2813214</v>
      </c>
      <c r="F2778">
        <v>26.66</v>
      </c>
      <c r="G2778">
        <v>120.980981345415</v>
      </c>
      <c r="H2778">
        <v>3.9077097149926199</v>
      </c>
      <c r="I2778">
        <v>42.394560845499697</v>
      </c>
      <c r="J2778">
        <v>-3.5873202075851198</v>
      </c>
      <c r="K2778">
        <v>23.121585640202699</v>
      </c>
      <c r="L2778">
        <v>17.671295934180399</v>
      </c>
      <c r="M2778">
        <v>53.448383280453299</v>
      </c>
      <c r="N2778">
        <v>0.51987501157617799</v>
      </c>
      <c r="O2778">
        <v>9.7899474868717196</v>
      </c>
      <c r="P2778">
        <v>186.051502145922</v>
      </c>
      <c r="Q2778">
        <v>0.124236271672203</v>
      </c>
    </row>
    <row r="2779" spans="1:17" x14ac:dyDescent="0.3">
      <c r="A2779" t="s">
        <v>5767</v>
      </c>
      <c r="B2779" t="s">
        <v>5768</v>
      </c>
      <c r="C2779" t="s">
        <v>10309</v>
      </c>
      <c r="D2779" t="s">
        <v>72</v>
      </c>
      <c r="E2779">
        <v>132.14845439999999</v>
      </c>
      <c r="F2779">
        <v>97</v>
      </c>
      <c r="G2779">
        <v>3.6982193044445402</v>
      </c>
      <c r="H2779">
        <v>-0.74808302242450997</v>
      </c>
      <c r="I2779">
        <v>-10.0302497585082</v>
      </c>
      <c r="J2779">
        <v>-7.5441708178653304</v>
      </c>
      <c r="K2779">
        <v>96.550589565179394</v>
      </c>
      <c r="L2779">
        <v>89.316447488232001</v>
      </c>
      <c r="M2779">
        <v>41.455724854648402</v>
      </c>
      <c r="N2779">
        <v>0.83480995324949803</v>
      </c>
      <c r="O2779">
        <v>38.041237113401998</v>
      </c>
      <c r="P2779">
        <v>51.5625</v>
      </c>
      <c r="Q2779">
        <v>2.8830255118148001E-2</v>
      </c>
    </row>
    <row r="2780" spans="1:17" x14ac:dyDescent="0.3">
      <c r="A2780" t="s">
        <v>5769</v>
      </c>
      <c r="B2780" t="s">
        <v>5770</v>
      </c>
      <c r="C2780" t="s">
        <v>10309</v>
      </c>
      <c r="D2780" t="s">
        <v>297</v>
      </c>
      <c r="E2780">
        <v>131.98249999999999</v>
      </c>
      <c r="F2780">
        <v>32.5</v>
      </c>
      <c r="G2780">
        <v>67.151054608621905</v>
      </c>
      <c r="H2780">
        <v>-4.96481775753485</v>
      </c>
      <c r="I2780">
        <v>46.647825506927603</v>
      </c>
      <c r="J2780">
        <v>3.4296648702560502</v>
      </c>
      <c r="K2780">
        <v>32.889474891257002</v>
      </c>
      <c r="L2780">
        <v>26.616976680309801</v>
      </c>
      <c r="M2780">
        <v>43.048826055548403</v>
      </c>
      <c r="N2780">
        <v>0.41024761615002098</v>
      </c>
      <c r="O2780">
        <v>30.061538461538401</v>
      </c>
      <c r="P2780">
        <v>121.088435374149</v>
      </c>
      <c r="Q2780">
        <v>0.113434411615773</v>
      </c>
    </row>
    <row r="2781" spans="1:17" x14ac:dyDescent="0.3">
      <c r="A2781" t="s">
        <v>5771</v>
      </c>
      <c r="B2781" t="s">
        <v>5772</v>
      </c>
      <c r="C2781" t="s">
        <v>10309</v>
      </c>
      <c r="D2781" t="s">
        <v>779</v>
      </c>
      <c r="E2781">
        <v>131.837747796</v>
      </c>
      <c r="F2781">
        <v>49.86</v>
      </c>
      <c r="G2781">
        <v>35.554491967283099</v>
      </c>
      <c r="H2781">
        <v>4.7085293171440901</v>
      </c>
      <c r="I2781">
        <v>29.6036100077764</v>
      </c>
      <c r="J2781">
        <v>-11.307889984327799</v>
      </c>
      <c r="K2781">
        <v>48.520525704070501</v>
      </c>
      <c r="L2781">
        <v>40.693105155712701</v>
      </c>
      <c r="M2781">
        <v>48.271364730609001</v>
      </c>
      <c r="N2781">
        <v>0.94386573664270801</v>
      </c>
      <c r="O2781">
        <v>20.356999598876801</v>
      </c>
      <c r="Q2781">
        <v>0.241717524271999</v>
      </c>
    </row>
    <row r="2782" spans="1:17" x14ac:dyDescent="0.3">
      <c r="A2782" t="s">
        <v>5773</v>
      </c>
      <c r="B2782" t="s">
        <v>5774</v>
      </c>
      <c r="C2782" t="s">
        <v>10309</v>
      </c>
      <c r="D2782" t="s">
        <v>51</v>
      </c>
      <c r="E2782">
        <v>131.76635246999999</v>
      </c>
      <c r="F2782">
        <v>7.65</v>
      </c>
      <c r="G2782">
        <v>84.418971876539104</v>
      </c>
      <c r="H2782">
        <v>2.84346146324437</v>
      </c>
      <c r="I2782">
        <v>17.488740887092099</v>
      </c>
      <c r="J2782">
        <v>7.0237040932931496</v>
      </c>
      <c r="K2782">
        <v>6.7286517000062602</v>
      </c>
      <c r="L2782">
        <v>5.88293540932548</v>
      </c>
      <c r="M2782">
        <v>69.450480785733106</v>
      </c>
      <c r="N2782">
        <v>0.53849394283696705</v>
      </c>
      <c r="O2782">
        <v>7.0588235294117601</v>
      </c>
      <c r="P2782">
        <v>122.477522477522</v>
      </c>
      <c r="Q2782">
        <v>-1.5687899379560001E-3</v>
      </c>
    </row>
    <row r="2783" spans="1:17" x14ac:dyDescent="0.3">
      <c r="A2783" t="s">
        <v>5775</v>
      </c>
      <c r="B2783" t="s">
        <v>5776</v>
      </c>
      <c r="C2783" t="s">
        <v>10309</v>
      </c>
      <c r="D2783" t="s">
        <v>1203</v>
      </c>
      <c r="E2783">
        <v>131.55293628499999</v>
      </c>
      <c r="F2783">
        <v>22.85</v>
      </c>
      <c r="G2783">
        <v>-26.0021952915612</v>
      </c>
      <c r="H2783">
        <v>-2.0302004976616201</v>
      </c>
      <c r="I2783">
        <v>-20.6220591173259</v>
      </c>
      <c r="J2783">
        <v>-4.6382089371029496</v>
      </c>
      <c r="K2783">
        <v>23.258172209746299</v>
      </c>
      <c r="L2783">
        <v>23.090840625257201</v>
      </c>
      <c r="M2783">
        <v>39.222857866100497</v>
      </c>
      <c r="N2783">
        <v>1.0554695724669501</v>
      </c>
      <c r="O2783">
        <v>55.2735229759299</v>
      </c>
      <c r="P2783">
        <v>22.8494623655914</v>
      </c>
      <c r="Q2783">
        <v>6.2076505221448003E-2</v>
      </c>
    </row>
    <row r="2784" spans="1:17" x14ac:dyDescent="0.3">
      <c r="A2784" t="s">
        <v>5777</v>
      </c>
      <c r="B2784" t="s">
        <v>5778</v>
      </c>
      <c r="C2784" t="s">
        <v>10309</v>
      </c>
      <c r="D2784" t="s">
        <v>2629</v>
      </c>
      <c r="E2784">
        <v>131.38994</v>
      </c>
      <c r="F2784">
        <v>92.45</v>
      </c>
      <c r="G2784">
        <v>-38.967620348496403</v>
      </c>
      <c r="H2784">
        <v>-10.9457701384872</v>
      </c>
      <c r="I2784">
        <v>-26.695820886695401</v>
      </c>
      <c r="J2784">
        <v>-2.2574508500471699</v>
      </c>
      <c r="K2784">
        <v>95.115542246841301</v>
      </c>
      <c r="L2784">
        <v>96.830745633225803</v>
      </c>
      <c r="M2784">
        <v>41.574202241281299</v>
      </c>
      <c r="N2784">
        <v>0.46930265995686499</v>
      </c>
      <c r="O2784">
        <v>50.027041644131899</v>
      </c>
      <c r="P2784">
        <v>11.924939467312299</v>
      </c>
    </row>
    <row r="2785" spans="1:17" x14ac:dyDescent="0.3">
      <c r="A2785" t="s">
        <v>5779</v>
      </c>
      <c r="B2785" t="s">
        <v>5780</v>
      </c>
      <c r="C2785" t="s">
        <v>10309</v>
      </c>
      <c r="D2785" t="s">
        <v>965</v>
      </c>
      <c r="E2785">
        <v>130.75721999999999</v>
      </c>
      <c r="F2785">
        <v>220.13</v>
      </c>
      <c r="G2785">
        <v>-16.056368459266199</v>
      </c>
      <c r="H2785">
        <v>-14.298659622824299</v>
      </c>
      <c r="I2785">
        <v>-0.31469655418598502</v>
      </c>
      <c r="J2785">
        <v>5.9905855618113204</v>
      </c>
      <c r="K2785">
        <v>216.22437211036799</v>
      </c>
      <c r="L2785">
        <v>197.607680465188</v>
      </c>
      <c r="M2785">
        <v>46.803411289706098</v>
      </c>
      <c r="N2785">
        <v>0.40235516576802299</v>
      </c>
      <c r="O2785">
        <v>40.4397401535456</v>
      </c>
      <c r="P2785">
        <v>44.158480681074003</v>
      </c>
      <c r="Q2785">
        <v>0.129606707439125</v>
      </c>
    </row>
    <row r="2786" spans="1:17" x14ac:dyDescent="0.3">
      <c r="A2786" t="s">
        <v>5781</v>
      </c>
      <c r="B2786" t="s">
        <v>5782</v>
      </c>
      <c r="C2786" t="s">
        <v>10309</v>
      </c>
      <c r="D2786" t="s">
        <v>5783</v>
      </c>
      <c r="E2786">
        <v>130.590957</v>
      </c>
      <c r="F2786">
        <v>109.65</v>
      </c>
      <c r="G2786">
        <v>-65.695835343531201</v>
      </c>
      <c r="H2786">
        <v>21.138478945761801</v>
      </c>
      <c r="I2786">
        <v>-15.242882815538</v>
      </c>
      <c r="J2786">
        <v>21.967733944039399</v>
      </c>
      <c r="K2786">
        <v>85.930449601159197</v>
      </c>
      <c r="M2786">
        <v>90.541818404379995</v>
      </c>
      <c r="N2786">
        <v>2.3088607594936699</v>
      </c>
      <c r="O2786">
        <v>68.718650250797893</v>
      </c>
      <c r="P2786">
        <v>44.2763157894736</v>
      </c>
    </row>
    <row r="2787" spans="1:17" x14ac:dyDescent="0.3">
      <c r="A2787" t="s">
        <v>5784</v>
      </c>
      <c r="B2787" t="s">
        <v>5785</v>
      </c>
      <c r="C2787" t="s">
        <v>10309</v>
      </c>
      <c r="D2787" t="s">
        <v>304</v>
      </c>
      <c r="E2787">
        <v>130.35743600000001</v>
      </c>
      <c r="F2787">
        <v>116</v>
      </c>
      <c r="G2787">
        <v>67.796349121037295</v>
      </c>
      <c r="H2787">
        <v>-5.0297087986970697</v>
      </c>
      <c r="I2787">
        <v>-15.741897956621299</v>
      </c>
      <c r="J2787">
        <v>-2.3109004171940501</v>
      </c>
      <c r="K2787">
        <v>118.917296150306</v>
      </c>
      <c r="L2787">
        <v>110.986610678529</v>
      </c>
      <c r="M2787">
        <v>43.668318426873697</v>
      </c>
      <c r="N2787">
        <v>1.00318302387267</v>
      </c>
      <c r="O2787">
        <v>28.879310344827498</v>
      </c>
      <c r="P2787">
        <v>103.50877192982399</v>
      </c>
      <c r="Q2787">
        <v>0.18595426182607999</v>
      </c>
    </row>
    <row r="2788" spans="1:17" x14ac:dyDescent="0.3">
      <c r="A2788" t="s">
        <v>5786</v>
      </c>
      <c r="B2788" t="s">
        <v>5787</v>
      </c>
      <c r="C2788" t="s">
        <v>10309</v>
      </c>
      <c r="D2788" t="s">
        <v>51</v>
      </c>
      <c r="E2788">
        <v>130.320155118</v>
      </c>
      <c r="F2788">
        <v>24.06</v>
      </c>
      <c r="G2788">
        <v>-5.4775570897572399</v>
      </c>
      <c r="H2788">
        <v>10.741256215997501</v>
      </c>
      <c r="I2788">
        <v>23.259946255025699</v>
      </c>
      <c r="J2788">
        <v>-3.210837484532</v>
      </c>
      <c r="K2788">
        <v>22.725300882138399</v>
      </c>
      <c r="L2788">
        <v>20.156116751674301</v>
      </c>
      <c r="M2788">
        <v>55.774538920462803</v>
      </c>
      <c r="N2788">
        <v>1.1899315006458999</v>
      </c>
      <c r="O2788">
        <v>29.6758104738154</v>
      </c>
      <c r="P2788">
        <v>71.857142857142804</v>
      </c>
      <c r="Q2788">
        <v>7.9212980840355995E-2</v>
      </c>
    </row>
    <row r="2789" spans="1:17" x14ac:dyDescent="0.3">
      <c r="A2789" t="s">
        <v>5788</v>
      </c>
      <c r="B2789" t="s">
        <v>5789</v>
      </c>
      <c r="C2789" t="s">
        <v>10309</v>
      </c>
      <c r="D2789" t="s">
        <v>253</v>
      </c>
      <c r="E2789">
        <v>130.30132499999999</v>
      </c>
      <c r="F2789">
        <v>120.75</v>
      </c>
      <c r="G2789">
        <v>-72.509672261407204</v>
      </c>
      <c r="H2789">
        <v>-13.871474451626</v>
      </c>
      <c r="I2789">
        <v>-34.264512012261399</v>
      </c>
      <c r="J2789">
        <v>-4.3420646291876102</v>
      </c>
      <c r="K2789">
        <v>130.3665816205</v>
      </c>
      <c r="L2789">
        <v>145.557556220827</v>
      </c>
      <c r="M2789">
        <v>43.230249394233702</v>
      </c>
      <c r="N2789">
        <v>1.5975772415348399</v>
      </c>
      <c r="O2789">
        <v>100.041407867494</v>
      </c>
      <c r="P2789">
        <v>5</v>
      </c>
      <c r="Q2789">
        <v>0.105559257833713</v>
      </c>
    </row>
    <row r="2790" spans="1:17" x14ac:dyDescent="0.3">
      <c r="A2790" t="s">
        <v>5790</v>
      </c>
      <c r="B2790" t="s">
        <v>5791</v>
      </c>
      <c r="C2790" t="s">
        <v>10309</v>
      </c>
      <c r="D2790" t="s">
        <v>253</v>
      </c>
      <c r="E2790">
        <v>130.1934832</v>
      </c>
      <c r="F2790">
        <v>121</v>
      </c>
      <c r="G2790">
        <v>56.1921185920379</v>
      </c>
      <c r="H2790">
        <v>-6.2955677991114198</v>
      </c>
      <c r="I2790">
        <v>59.799808658910699</v>
      </c>
      <c r="J2790">
        <v>-1.36955454130931</v>
      </c>
      <c r="K2790">
        <v>118.536345234339</v>
      </c>
      <c r="L2790">
        <v>92.554886737599105</v>
      </c>
      <c r="M2790">
        <v>45.316548031135</v>
      </c>
      <c r="N2790">
        <v>0.416485900216919</v>
      </c>
      <c r="O2790">
        <v>12.7272727272727</v>
      </c>
      <c r="P2790">
        <v>120</v>
      </c>
    </row>
    <row r="2791" spans="1:17" x14ac:dyDescent="0.3">
      <c r="A2791" t="s">
        <v>5792</v>
      </c>
      <c r="B2791" t="s">
        <v>5793</v>
      </c>
      <c r="C2791" t="s">
        <v>10309</v>
      </c>
      <c r="D2791" t="s">
        <v>628</v>
      </c>
      <c r="E2791">
        <v>130.10789879999999</v>
      </c>
      <c r="F2791">
        <v>12.05</v>
      </c>
      <c r="G2791">
        <v>36.848024305591501</v>
      </c>
      <c r="H2791">
        <v>7.8776909532665496</v>
      </c>
      <c r="I2791">
        <v>-3.0116720977754401</v>
      </c>
      <c r="J2791">
        <v>3.8154569041912398</v>
      </c>
      <c r="K2791">
        <v>10.104090369659801</v>
      </c>
      <c r="L2791">
        <v>9.6680374389134993</v>
      </c>
      <c r="M2791">
        <v>92.438144886533195</v>
      </c>
      <c r="N2791">
        <v>1.65837221243993</v>
      </c>
      <c r="O2791">
        <v>6.2240663900414903</v>
      </c>
      <c r="P2791">
        <v>70.679886685552404</v>
      </c>
      <c r="Q2791">
        <v>7.5964069074601001E-2</v>
      </c>
    </row>
    <row r="2792" spans="1:17" x14ac:dyDescent="0.3">
      <c r="A2792" t="s">
        <v>5794</v>
      </c>
      <c r="B2792" t="s">
        <v>5795</v>
      </c>
      <c r="C2792" t="s">
        <v>10309</v>
      </c>
      <c r="D2792" t="s">
        <v>193</v>
      </c>
      <c r="E2792">
        <v>130.10340059999999</v>
      </c>
      <c r="F2792">
        <v>120.6</v>
      </c>
      <c r="G2792">
        <v>0.82809147057913801</v>
      </c>
      <c r="H2792">
        <v>-3.0575443520891099</v>
      </c>
      <c r="I2792">
        <v>-12.263351749423</v>
      </c>
      <c r="J2792">
        <v>3.07754702815157</v>
      </c>
      <c r="K2792">
        <v>108.83860301512701</v>
      </c>
      <c r="L2792">
        <v>110.681850702608</v>
      </c>
      <c r="M2792">
        <v>81.057550328317603</v>
      </c>
      <c r="N2792">
        <v>0.95607694617346906</v>
      </c>
      <c r="O2792">
        <v>40.713101160862301</v>
      </c>
      <c r="P2792">
        <v>50.261649638674299</v>
      </c>
      <c r="Q2792">
        <v>0.14172244750055599</v>
      </c>
    </row>
    <row r="2793" spans="1:17" x14ac:dyDescent="0.3">
      <c r="A2793" t="s">
        <v>5796</v>
      </c>
      <c r="B2793" t="s">
        <v>5797</v>
      </c>
      <c r="C2793" t="s">
        <v>10309</v>
      </c>
      <c r="D2793" t="s">
        <v>1674</v>
      </c>
      <c r="E2793">
        <v>130.02585719999999</v>
      </c>
      <c r="F2793">
        <v>60.5</v>
      </c>
      <c r="G2793">
        <v>-8.0882600673124898</v>
      </c>
      <c r="H2793">
        <v>-0.40667155591038401</v>
      </c>
      <c r="I2793">
        <v>2.2466490302794502</v>
      </c>
      <c r="J2793">
        <v>-1.24589327687911</v>
      </c>
      <c r="K2793">
        <v>59.854740041857603</v>
      </c>
      <c r="L2793">
        <v>57.174796148811197</v>
      </c>
      <c r="M2793">
        <v>57.650387217952897</v>
      </c>
      <c r="N2793">
        <v>1.14559913572074</v>
      </c>
      <c r="O2793">
        <v>5.2727272727272698</v>
      </c>
      <c r="P2793">
        <v>26.331175610774601</v>
      </c>
      <c r="Q2793">
        <v>-2.9836431339762999E-2</v>
      </c>
    </row>
    <row r="2794" spans="1:17" x14ac:dyDescent="0.3">
      <c r="A2794" t="s">
        <v>5798</v>
      </c>
      <c r="B2794" t="s">
        <v>5799</v>
      </c>
      <c r="C2794" t="s">
        <v>10309</v>
      </c>
      <c r="D2794" t="s">
        <v>51</v>
      </c>
      <c r="E2794">
        <v>129.54</v>
      </c>
      <c r="F2794">
        <v>30</v>
      </c>
      <c r="G2794">
        <v>2.6316887647527598</v>
      </c>
      <c r="H2794">
        <v>-6.2701749003919902</v>
      </c>
      <c r="I2794">
        <v>-22.230812853999499</v>
      </c>
      <c r="J2794">
        <v>0.45048089938448299</v>
      </c>
      <c r="K2794">
        <v>30.172959546370599</v>
      </c>
      <c r="L2794">
        <v>29.679777542931198</v>
      </c>
      <c r="M2794">
        <v>44.021838763351901</v>
      </c>
      <c r="N2794">
        <v>0.88592513330145795</v>
      </c>
      <c r="O2794">
        <v>46.3</v>
      </c>
      <c r="P2794">
        <v>36.0544217687074</v>
      </c>
      <c r="Q2794">
        <v>-2.7432601845921001E-2</v>
      </c>
    </row>
    <row r="2795" spans="1:17" x14ac:dyDescent="0.3">
      <c r="A2795" t="s">
        <v>5800</v>
      </c>
      <c r="B2795" t="s">
        <v>5801</v>
      </c>
      <c r="C2795" t="s">
        <v>10309</v>
      </c>
      <c r="D2795" t="s">
        <v>139</v>
      </c>
      <c r="E2795">
        <v>129.3365574</v>
      </c>
      <c r="F2795">
        <v>35.799999999999997</v>
      </c>
      <c r="G2795">
        <v>13.1526036453147</v>
      </c>
      <c r="H2795">
        <v>-6.9196424460309203</v>
      </c>
      <c r="I2795">
        <v>-1.60029808366171</v>
      </c>
      <c r="J2795">
        <v>6.5022772695663704</v>
      </c>
      <c r="K2795">
        <v>36.210157752617199</v>
      </c>
      <c r="L2795">
        <v>32.598214218847801</v>
      </c>
      <c r="M2795">
        <v>48.415181217128399</v>
      </c>
      <c r="N2795">
        <v>0.35983258498383303</v>
      </c>
      <c r="O2795">
        <v>42.430167597765298</v>
      </c>
      <c r="P2795">
        <v>50.736842105263101</v>
      </c>
      <c r="Q2795">
        <v>8.6199346218952005E-2</v>
      </c>
    </row>
    <row r="2796" spans="1:17" x14ac:dyDescent="0.3">
      <c r="A2796" t="s">
        <v>5802</v>
      </c>
      <c r="B2796" t="s">
        <v>5803</v>
      </c>
      <c r="C2796" t="s">
        <v>10309</v>
      </c>
      <c r="D2796" t="s">
        <v>193</v>
      </c>
      <c r="E2796">
        <v>129.13308850000001</v>
      </c>
      <c r="F2796">
        <v>155</v>
      </c>
      <c r="G2796">
        <v>129.16214293549899</v>
      </c>
      <c r="H2796">
        <v>1.24037704765995</v>
      </c>
      <c r="I2796">
        <v>44.303071893138402</v>
      </c>
      <c r="J2796">
        <v>3.02414248876571</v>
      </c>
      <c r="K2796">
        <v>148.32123296558501</v>
      </c>
      <c r="L2796">
        <v>121.231943125535</v>
      </c>
      <c r="M2796">
        <v>56.409396772837802</v>
      </c>
      <c r="N2796">
        <v>0.73636537535536895</v>
      </c>
      <c r="O2796">
        <v>15.806451612903199</v>
      </c>
      <c r="P2796">
        <v>158.980785296574</v>
      </c>
      <c r="Q2796">
        <v>0.21506792192653801</v>
      </c>
    </row>
    <row r="2797" spans="1:17" x14ac:dyDescent="0.3">
      <c r="A2797" t="s">
        <v>5804</v>
      </c>
      <c r="B2797" t="s">
        <v>5805</v>
      </c>
      <c r="C2797" t="s">
        <v>10309</v>
      </c>
      <c r="D2797" t="s">
        <v>737</v>
      </c>
      <c r="E2797">
        <v>128.966509</v>
      </c>
      <c r="F2797">
        <v>90.91</v>
      </c>
      <c r="G2797">
        <v>-2.9012808394301701</v>
      </c>
      <c r="H2797">
        <v>1.0863000516558501</v>
      </c>
      <c r="I2797">
        <v>0.16971773849726501</v>
      </c>
      <c r="J2797">
        <v>-1.40398390197748</v>
      </c>
      <c r="K2797">
        <v>88.214966044086793</v>
      </c>
      <c r="L2797">
        <v>82.268429696791401</v>
      </c>
      <c r="M2797">
        <v>61.719228691607398</v>
      </c>
      <c r="N2797">
        <v>0.51471262100353599</v>
      </c>
      <c r="O2797">
        <v>2.2439775602243999</v>
      </c>
      <c r="P2797">
        <v>30.889981836209099</v>
      </c>
      <c r="Q2797">
        <v>1.0011050249949E-2</v>
      </c>
    </row>
    <row r="2798" spans="1:17" x14ac:dyDescent="0.3">
      <c r="A2798" t="s">
        <v>5806</v>
      </c>
      <c r="B2798" t="s">
        <v>5807</v>
      </c>
      <c r="C2798" t="s">
        <v>10309</v>
      </c>
      <c r="D2798" t="s">
        <v>127</v>
      </c>
      <c r="E2798">
        <v>128.82418848</v>
      </c>
      <c r="F2798">
        <v>447.2</v>
      </c>
      <c r="G2798">
        <v>-22.5249763342036</v>
      </c>
      <c r="H2798">
        <v>-4.71695955960279</v>
      </c>
      <c r="I2798">
        <v>-22.282950761715199</v>
      </c>
      <c r="J2798">
        <v>-2.4591219511570799</v>
      </c>
      <c r="K2798">
        <v>456.73840504992597</v>
      </c>
      <c r="L2798">
        <v>466.90376111542298</v>
      </c>
      <c r="M2798">
        <v>46.087207449135398</v>
      </c>
      <c r="N2798">
        <v>0.40964970776291498</v>
      </c>
      <c r="O2798">
        <v>51.073345259391701</v>
      </c>
      <c r="P2798">
        <v>25.635622980755699</v>
      </c>
      <c r="Q2798">
        <v>9.8028340445204004E-2</v>
      </c>
    </row>
    <row r="2799" spans="1:17" x14ac:dyDescent="0.3">
      <c r="A2799" t="s">
        <v>5808</v>
      </c>
      <c r="B2799" t="s">
        <v>5809</v>
      </c>
      <c r="C2799" t="s">
        <v>10309</v>
      </c>
      <c r="D2799" t="s">
        <v>364</v>
      </c>
      <c r="E2799">
        <v>128.50431</v>
      </c>
      <c r="F2799">
        <v>71.67</v>
      </c>
      <c r="G2799">
        <v>-67.306649338833395</v>
      </c>
      <c r="H2799">
        <v>-18.664046886614699</v>
      </c>
      <c r="I2799">
        <v>-41.099502872930799</v>
      </c>
      <c r="J2799">
        <v>1.78295133534376</v>
      </c>
      <c r="K2799">
        <v>72.705808144139496</v>
      </c>
      <c r="L2799">
        <v>86.719170908668303</v>
      </c>
      <c r="M2799">
        <v>53.4673623102044</v>
      </c>
      <c r="N2799">
        <v>0.92456131506333605</v>
      </c>
      <c r="O2799">
        <v>135.105343937491</v>
      </c>
      <c r="P2799">
        <v>21.867029416765799</v>
      </c>
      <c r="Q2799">
        <v>0.22531942854952899</v>
      </c>
    </row>
    <row r="2800" spans="1:17" x14ac:dyDescent="0.3">
      <c r="A2800" t="s">
        <v>5810</v>
      </c>
      <c r="B2800" t="s">
        <v>5811</v>
      </c>
      <c r="C2800" t="s">
        <v>10309</v>
      </c>
      <c r="E2800">
        <v>128.42861535999899</v>
      </c>
      <c r="F2800">
        <v>66.760000000000005</v>
      </c>
      <c r="G2800">
        <v>-46.1594944914008</v>
      </c>
      <c r="H2800">
        <v>-9.2653008493222799</v>
      </c>
      <c r="I2800">
        <v>-29.398186328557799</v>
      </c>
      <c r="J2800">
        <v>-5.3484960414045402</v>
      </c>
      <c r="M2800">
        <v>44.9839290945473</v>
      </c>
      <c r="O2800">
        <v>23.876572798082599</v>
      </c>
      <c r="P2800">
        <v>5.9682539682539701</v>
      </c>
    </row>
    <row r="2801" spans="1:17" x14ac:dyDescent="0.3">
      <c r="A2801" t="s">
        <v>5812</v>
      </c>
      <c r="B2801" t="s">
        <v>5813</v>
      </c>
      <c r="C2801" t="s">
        <v>10309</v>
      </c>
      <c r="D2801" t="s">
        <v>297</v>
      </c>
      <c r="E2801">
        <v>128.11537817000001</v>
      </c>
      <c r="F2801">
        <v>61.1</v>
      </c>
      <c r="G2801">
        <v>-34.898648575149899</v>
      </c>
      <c r="H2801">
        <v>13.8327150717528</v>
      </c>
      <c r="I2801">
        <v>-15.030701757994599</v>
      </c>
      <c r="J2801">
        <v>8.1446631901631008</v>
      </c>
      <c r="K2801">
        <v>57.8122752384281</v>
      </c>
      <c r="L2801">
        <v>56.649981726634998</v>
      </c>
      <c r="M2801">
        <v>55.380770257182</v>
      </c>
      <c r="N2801">
        <v>1.76895160005482</v>
      </c>
      <c r="O2801">
        <v>17.512274959083399</v>
      </c>
      <c r="P2801">
        <v>36.9034281873179</v>
      </c>
      <c r="Q2801">
        <v>-1.9970453084644998E-2</v>
      </c>
    </row>
    <row r="2802" spans="1:17" x14ac:dyDescent="0.3">
      <c r="A2802" t="s">
        <v>5814</v>
      </c>
      <c r="B2802" t="s">
        <v>5815</v>
      </c>
      <c r="C2802" t="s">
        <v>10309</v>
      </c>
      <c r="D2802" t="s">
        <v>3939</v>
      </c>
      <c r="E2802">
        <v>128.096205462</v>
      </c>
      <c r="F2802">
        <v>35.01</v>
      </c>
      <c r="G2802">
        <v>72.551299835456703</v>
      </c>
      <c r="H2802">
        <v>-0.16169788889772199</v>
      </c>
      <c r="I2802">
        <v>0.243636675554327</v>
      </c>
      <c r="J2802">
        <v>0.88792173746666203</v>
      </c>
      <c r="K2802">
        <v>35.303745920270103</v>
      </c>
      <c r="L2802">
        <v>32.395187895649897</v>
      </c>
      <c r="M2802">
        <v>65.147882914899</v>
      </c>
      <c r="N2802">
        <v>0.93656653238767595</v>
      </c>
      <c r="O2802">
        <v>63.610397029420099</v>
      </c>
      <c r="P2802">
        <v>179.40941739824399</v>
      </c>
      <c r="Q2802">
        <v>0.135458158667601</v>
      </c>
    </row>
    <row r="2803" spans="1:17" x14ac:dyDescent="0.3">
      <c r="A2803" t="s">
        <v>5816</v>
      </c>
      <c r="B2803" t="s">
        <v>5817</v>
      </c>
      <c r="C2803" t="s">
        <v>10309</v>
      </c>
      <c r="D2803" t="s">
        <v>51</v>
      </c>
      <c r="E2803">
        <v>127.605193759999</v>
      </c>
      <c r="F2803">
        <v>111.1</v>
      </c>
      <c r="G2803">
        <v>-0.286171800272914</v>
      </c>
      <c r="H2803">
        <v>12.7819084329413</v>
      </c>
      <c r="I2803">
        <v>15.8289767066402</v>
      </c>
      <c r="J2803">
        <v>6.3566917604165898</v>
      </c>
      <c r="K2803">
        <v>102.532721018646</v>
      </c>
      <c r="L2803">
        <v>100.64346887244901</v>
      </c>
      <c r="M2803">
        <v>82.295361989088804</v>
      </c>
      <c r="N2803">
        <v>0.22726410374432099</v>
      </c>
      <c r="O2803">
        <v>51.125112511251103</v>
      </c>
      <c r="P2803">
        <v>46.957671957671899</v>
      </c>
      <c r="Q2803">
        <v>0.11862202145011699</v>
      </c>
    </row>
    <row r="2804" spans="1:17" x14ac:dyDescent="0.3">
      <c r="A2804" t="s">
        <v>5818</v>
      </c>
      <c r="B2804" t="s">
        <v>5819</v>
      </c>
      <c r="C2804" t="s">
        <v>10309</v>
      </c>
      <c r="D2804" t="s">
        <v>389</v>
      </c>
      <c r="E2804">
        <v>127.557976</v>
      </c>
      <c r="F2804">
        <v>254.8</v>
      </c>
      <c r="G2804">
        <v>33.410057190494399</v>
      </c>
      <c r="H2804">
        <v>-9.8795826572054004</v>
      </c>
      <c r="I2804">
        <v>33.843790045065703</v>
      </c>
      <c r="J2804">
        <v>-4.9485912561840797</v>
      </c>
      <c r="K2804">
        <v>249.76283048369501</v>
      </c>
      <c r="L2804">
        <v>180.810996973116</v>
      </c>
      <c r="M2804">
        <v>19.175863616285699</v>
      </c>
      <c r="N2804">
        <v>0.31763035098397202</v>
      </c>
      <c r="O2804">
        <v>26.275510204081598</v>
      </c>
      <c r="P2804">
        <v>167.085953878406</v>
      </c>
      <c r="Q2804">
        <v>0.183858853496702</v>
      </c>
    </row>
    <row r="2805" spans="1:17" x14ac:dyDescent="0.3">
      <c r="A2805" t="s">
        <v>5820</v>
      </c>
      <c r="B2805" t="s">
        <v>5821</v>
      </c>
      <c r="C2805" t="s">
        <v>10309</v>
      </c>
      <c r="D2805" t="s">
        <v>412</v>
      </c>
      <c r="E2805">
        <v>127.54783949599999</v>
      </c>
      <c r="F2805">
        <v>11.11</v>
      </c>
      <c r="G2805">
        <v>417.47199803301299</v>
      </c>
      <c r="H2805">
        <v>6.4702995342196097</v>
      </c>
      <c r="I2805">
        <v>244.17739248986999</v>
      </c>
      <c r="J2805">
        <v>6.2454841918094903</v>
      </c>
      <c r="K2805">
        <v>9.3243346355077108</v>
      </c>
      <c r="L2805">
        <v>6.2575696825781</v>
      </c>
      <c r="M2805">
        <v>81.077900677057798</v>
      </c>
      <c r="N2805">
        <v>0.274981098057616</v>
      </c>
      <c r="O2805">
        <v>0</v>
      </c>
      <c r="P2805">
        <v>466.83673469387702</v>
      </c>
      <c r="Q2805">
        <v>0.13546014910761001</v>
      </c>
    </row>
    <row r="2806" spans="1:17" x14ac:dyDescent="0.3">
      <c r="A2806" t="s">
        <v>5822</v>
      </c>
      <c r="B2806" t="s">
        <v>5823</v>
      </c>
      <c r="C2806" t="s">
        <v>10309</v>
      </c>
      <c r="D2806" t="s">
        <v>364</v>
      </c>
      <c r="E2806">
        <v>127.436090568</v>
      </c>
      <c r="F2806">
        <v>22.02</v>
      </c>
      <c r="G2806">
        <v>-33.661437120900302</v>
      </c>
      <c r="H2806">
        <v>-4.8815879438702501</v>
      </c>
      <c r="I2806">
        <v>-30.461685286003998</v>
      </c>
      <c r="J2806">
        <v>-0.54202719514294095</v>
      </c>
      <c r="K2806">
        <v>22.9815745598411</v>
      </c>
      <c r="L2806">
        <v>23.522590204515399</v>
      </c>
      <c r="M2806">
        <v>54.3158157641844</v>
      </c>
      <c r="N2806">
        <v>0.76680423798928399</v>
      </c>
      <c r="O2806">
        <v>35.967302452315998</v>
      </c>
      <c r="P2806">
        <v>25.398633257403102</v>
      </c>
      <c r="Q2806">
        <v>3.1433376735036003E-2</v>
      </c>
    </row>
    <row r="2807" spans="1:17" x14ac:dyDescent="0.3">
      <c r="A2807" t="s">
        <v>5824</v>
      </c>
      <c r="B2807" t="s">
        <v>5825</v>
      </c>
      <c r="C2807" t="s">
        <v>10309</v>
      </c>
      <c r="E2807">
        <v>127.17928125</v>
      </c>
      <c r="F2807">
        <v>106.75</v>
      </c>
      <c r="G2807">
        <v>33.282961916999803</v>
      </c>
      <c r="H2807">
        <v>-32.294141554070798</v>
      </c>
      <c r="I2807">
        <v>50.044270079842697</v>
      </c>
      <c r="J2807">
        <v>-9.41049928699959</v>
      </c>
      <c r="M2807">
        <v>13.3406182574863</v>
      </c>
      <c r="O2807">
        <v>69.508196721311407</v>
      </c>
      <c r="P2807">
        <v>71.238370227783093</v>
      </c>
    </row>
    <row r="2808" spans="1:17" x14ac:dyDescent="0.3">
      <c r="A2808" t="s">
        <v>5826</v>
      </c>
      <c r="B2808" t="s">
        <v>5827</v>
      </c>
      <c r="C2808" t="s">
        <v>10309</v>
      </c>
      <c r="D2808" t="s">
        <v>127</v>
      </c>
      <c r="E2808">
        <v>126.98288435999901</v>
      </c>
      <c r="F2808">
        <v>139.80000000000001</v>
      </c>
      <c r="G2808">
        <v>-6.6251280854317596</v>
      </c>
      <c r="H2808">
        <v>1.59411538093793</v>
      </c>
      <c r="I2808">
        <v>10.769060841626199</v>
      </c>
      <c r="J2808">
        <v>1.1589104146276501</v>
      </c>
      <c r="K2808">
        <v>133.91747687572601</v>
      </c>
      <c r="L2808">
        <v>125.349580917553</v>
      </c>
      <c r="M2808">
        <v>63.814950472061298</v>
      </c>
      <c r="N2808">
        <v>0.59421769638928701</v>
      </c>
      <c r="O2808">
        <v>39.3061516452074</v>
      </c>
      <c r="P2808">
        <v>54.903047091412702</v>
      </c>
      <c r="Q2808">
        <v>8.4596956037436E-2</v>
      </c>
    </row>
    <row r="2809" spans="1:17" x14ac:dyDescent="0.3">
      <c r="A2809" t="s">
        <v>5828</v>
      </c>
      <c r="B2809" t="s">
        <v>5829</v>
      </c>
      <c r="C2809" t="s">
        <v>10309</v>
      </c>
      <c r="D2809" t="s">
        <v>628</v>
      </c>
      <c r="E2809">
        <v>126.79384912</v>
      </c>
      <c r="F2809">
        <v>58.67</v>
      </c>
      <c r="G2809">
        <v>-6.8980473474567701</v>
      </c>
      <c r="H2809">
        <v>0.59973951557222505</v>
      </c>
      <c r="I2809">
        <v>-27.966688803018101</v>
      </c>
      <c r="J2809">
        <v>-0.63145877323985999</v>
      </c>
      <c r="K2809">
        <v>58.9319171851294</v>
      </c>
      <c r="L2809">
        <v>58.889110790302198</v>
      </c>
      <c r="M2809">
        <v>50.392369524792699</v>
      </c>
      <c r="N2809">
        <v>0.87286092391681902</v>
      </c>
      <c r="O2809">
        <v>56.7751832282256</v>
      </c>
      <c r="P2809">
        <v>24.5383145828911</v>
      </c>
      <c r="Q2809">
        <v>5.6547788884851999E-2</v>
      </c>
    </row>
    <row r="2810" spans="1:17" x14ac:dyDescent="0.3">
      <c r="A2810" t="s">
        <v>5830</v>
      </c>
      <c r="B2810" t="s">
        <v>5831</v>
      </c>
      <c r="C2810" t="s">
        <v>10309</v>
      </c>
      <c r="D2810" t="s">
        <v>5359</v>
      </c>
      <c r="E2810">
        <v>126.460764</v>
      </c>
      <c r="F2810">
        <v>72</v>
      </c>
      <c r="G2810">
        <v>-72.721100727450903</v>
      </c>
      <c r="H2810">
        <v>-11.207034695526399</v>
      </c>
      <c r="I2810">
        <v>-36.461589517381</v>
      </c>
      <c r="J2810">
        <v>2.5460921529946501</v>
      </c>
      <c r="K2810">
        <v>72.428304982394906</v>
      </c>
      <c r="M2810">
        <v>58.138094109571803</v>
      </c>
      <c r="N2810">
        <v>0.39370529327610798</v>
      </c>
      <c r="O2810">
        <v>86.0416666666666</v>
      </c>
      <c r="P2810">
        <v>18.968935888962299</v>
      </c>
    </row>
    <row r="2811" spans="1:17" x14ac:dyDescent="0.3">
      <c r="A2811" t="s">
        <v>5832</v>
      </c>
      <c r="B2811" t="s">
        <v>5833</v>
      </c>
      <c r="C2811" t="s">
        <v>10309</v>
      </c>
      <c r="D2811" t="s">
        <v>2193</v>
      </c>
      <c r="E2811">
        <v>126.4288344</v>
      </c>
      <c r="F2811">
        <v>55.46</v>
      </c>
      <c r="G2811">
        <v>392.895777997077</v>
      </c>
      <c r="H2811">
        <v>55.241542696301202</v>
      </c>
      <c r="I2811">
        <v>168.17998831698</v>
      </c>
      <c r="J2811">
        <v>19.726820670517402</v>
      </c>
      <c r="K2811">
        <v>38.038324992928104</v>
      </c>
      <c r="L2811">
        <v>28.040671240742299</v>
      </c>
      <c r="M2811">
        <v>90.828808485715996</v>
      </c>
      <c r="N2811">
        <v>1.17939048368549</v>
      </c>
      <c r="O2811">
        <v>0</v>
      </c>
      <c r="P2811">
        <v>454.6</v>
      </c>
      <c r="Q2811">
        <v>0.169046852824421</v>
      </c>
    </row>
    <row r="2812" spans="1:17" x14ac:dyDescent="0.3">
      <c r="A2812" t="s">
        <v>5834</v>
      </c>
      <c r="B2812" t="s">
        <v>5835</v>
      </c>
      <c r="C2812" t="s">
        <v>10309</v>
      </c>
      <c r="D2812" t="s">
        <v>4620</v>
      </c>
      <c r="E2812">
        <v>126.24</v>
      </c>
      <c r="F2812">
        <v>300</v>
      </c>
      <c r="G2812">
        <v>114.38160183916899</v>
      </c>
      <c r="H2812">
        <v>-2.0883455118318199</v>
      </c>
      <c r="I2812">
        <v>103.00316274091</v>
      </c>
      <c r="J2812">
        <v>1.6660098061083799</v>
      </c>
      <c r="K2812">
        <v>245.128624881408</v>
      </c>
      <c r="M2812">
        <v>67.549774694587398</v>
      </c>
      <c r="N2812">
        <v>0.33269598470363199</v>
      </c>
      <c r="O2812">
        <v>9.9666666666666508</v>
      </c>
      <c r="P2812">
        <v>203.030303030303</v>
      </c>
    </row>
    <row r="2813" spans="1:17" x14ac:dyDescent="0.3">
      <c r="A2813" t="s">
        <v>5836</v>
      </c>
      <c r="B2813" t="s">
        <v>5837</v>
      </c>
      <c r="C2813" t="s">
        <v>10309</v>
      </c>
      <c r="D2813" t="s">
        <v>1391</v>
      </c>
      <c r="E2813">
        <v>125.776101</v>
      </c>
      <c r="F2813">
        <v>139.69999999999999</v>
      </c>
      <c r="G2813">
        <v>26.288185217425301</v>
      </c>
      <c r="H2813">
        <v>-0.81558856945674096</v>
      </c>
      <c r="I2813">
        <v>-6.8215927533651604</v>
      </c>
      <c r="J2813">
        <v>10.193540395652301</v>
      </c>
      <c r="K2813">
        <v>127.14399364631301</v>
      </c>
      <c r="L2813">
        <v>116.252356968274</v>
      </c>
      <c r="M2813">
        <v>64.393746842928195</v>
      </c>
      <c r="N2813">
        <v>1.7365503684822601</v>
      </c>
      <c r="O2813">
        <v>10.0214745884037</v>
      </c>
      <c r="P2813">
        <v>69.026013309134797</v>
      </c>
      <c r="Q2813">
        <v>0.13133284912086199</v>
      </c>
    </row>
    <row r="2814" spans="1:17" x14ac:dyDescent="0.3">
      <c r="A2814" t="s">
        <v>5838</v>
      </c>
      <c r="B2814" t="s">
        <v>5839</v>
      </c>
      <c r="C2814" t="s">
        <v>10309</v>
      </c>
      <c r="D2814" t="s">
        <v>72</v>
      </c>
      <c r="E2814">
        <v>125.55074</v>
      </c>
      <c r="F2814">
        <v>1400</v>
      </c>
      <c r="G2814">
        <v>-12.6638306455938</v>
      </c>
      <c r="H2814">
        <v>0.69092649820940899</v>
      </c>
      <c r="I2814">
        <v>-13.770074881186501</v>
      </c>
      <c r="J2814">
        <v>-7.01102422589521</v>
      </c>
      <c r="K2814">
        <v>1448.6634118279501</v>
      </c>
      <c r="L2814">
        <v>1384.5523177821501</v>
      </c>
      <c r="M2814">
        <v>33.5340655637116</v>
      </c>
      <c r="N2814">
        <v>2.91078838174273</v>
      </c>
      <c r="O2814">
        <v>16.0678571428571</v>
      </c>
      <c r="P2814">
        <v>24.4444444444444</v>
      </c>
      <c r="Q2814">
        <v>3.0089191802053002E-2</v>
      </c>
    </row>
    <row r="2815" spans="1:17" x14ac:dyDescent="0.3">
      <c r="A2815" t="s">
        <v>5840</v>
      </c>
      <c r="B2815" t="s">
        <v>5841</v>
      </c>
      <c r="C2815" t="s">
        <v>10309</v>
      </c>
      <c r="D2815" t="s">
        <v>402</v>
      </c>
      <c r="E2815">
        <v>125.50584886999999</v>
      </c>
      <c r="F2815">
        <v>59.53</v>
      </c>
      <c r="G2815">
        <v>-8.20475063482378</v>
      </c>
      <c r="H2815">
        <v>5.7985173200859501</v>
      </c>
      <c r="I2815">
        <v>-22.379497183761401</v>
      </c>
      <c r="J2815">
        <v>5.2841901951353298</v>
      </c>
      <c r="K2815">
        <v>57.929468056027901</v>
      </c>
      <c r="L2815">
        <v>58.547855235453497</v>
      </c>
      <c r="M2815">
        <v>52.478431618405203</v>
      </c>
      <c r="N2815">
        <v>0.92085434274721001</v>
      </c>
      <c r="O2815">
        <v>33.378128674617798</v>
      </c>
      <c r="P2815">
        <v>28.021505376343999</v>
      </c>
      <c r="Q2815">
        <v>-7.6353609783522999E-2</v>
      </c>
    </row>
    <row r="2816" spans="1:17" x14ac:dyDescent="0.3">
      <c r="A2816" t="s">
        <v>5842</v>
      </c>
      <c r="B2816" t="s">
        <v>5843</v>
      </c>
      <c r="C2816" t="s">
        <v>10309</v>
      </c>
      <c r="D2816" t="s">
        <v>5844</v>
      </c>
      <c r="E2816">
        <v>125.39069865</v>
      </c>
      <c r="F2816">
        <v>124.95</v>
      </c>
      <c r="G2816">
        <v>159.305923778531</v>
      </c>
      <c r="H2816">
        <v>-9.4976712225692506</v>
      </c>
      <c r="I2816">
        <v>147.25516580176699</v>
      </c>
      <c r="J2816">
        <v>-5.2842115812524</v>
      </c>
      <c r="K2816">
        <v>112.691972962485</v>
      </c>
      <c r="L2816">
        <v>80.205974437456405</v>
      </c>
      <c r="M2816">
        <v>63.0432677021345</v>
      </c>
      <c r="N2816">
        <v>1.0597849462365501</v>
      </c>
      <c r="O2816">
        <v>13.1652661064425</v>
      </c>
      <c r="P2816">
        <v>752.90102389078402</v>
      </c>
    </row>
    <row r="2817" spans="1:17" x14ac:dyDescent="0.3">
      <c r="A2817" t="s">
        <v>5845</v>
      </c>
      <c r="B2817" t="s">
        <v>5846</v>
      </c>
      <c r="C2817" t="s">
        <v>10309</v>
      </c>
      <c r="D2817" t="s">
        <v>444</v>
      </c>
      <c r="E2817">
        <v>125.349074688</v>
      </c>
      <c r="F2817">
        <v>8.81</v>
      </c>
      <c r="G2817">
        <v>90.431357638924894</v>
      </c>
      <c r="H2817">
        <v>-17.8425063610661</v>
      </c>
      <c r="I2817">
        <v>-15.168445309343101</v>
      </c>
      <c r="J2817">
        <v>-5.6910608442342001</v>
      </c>
      <c r="K2817">
        <v>9.8707745737022297</v>
      </c>
      <c r="L2817">
        <v>8.3351856350295108</v>
      </c>
      <c r="M2817">
        <v>23.3253199355471</v>
      </c>
      <c r="N2817">
        <v>0.20340155627360099</v>
      </c>
      <c r="O2817">
        <v>75.368898978433506</v>
      </c>
      <c r="P2817">
        <v>131.84210526315701</v>
      </c>
      <c r="Q2817">
        <v>0.150049615290201</v>
      </c>
    </row>
    <row r="2818" spans="1:17" x14ac:dyDescent="0.3">
      <c r="A2818" t="s">
        <v>5847</v>
      </c>
      <c r="B2818" t="s">
        <v>5848</v>
      </c>
      <c r="C2818" t="s">
        <v>10309</v>
      </c>
      <c r="D2818" t="s">
        <v>628</v>
      </c>
      <c r="E2818">
        <v>125.332875</v>
      </c>
      <c r="F2818">
        <v>3.75</v>
      </c>
      <c r="G2818">
        <v>182.681357638924</v>
      </c>
      <c r="H2818">
        <v>-12.4582744207756</v>
      </c>
      <c r="I2818">
        <v>20.8712372303393</v>
      </c>
      <c r="J2818">
        <v>1.8797057750253401</v>
      </c>
      <c r="K2818">
        <v>3.7366934487394299</v>
      </c>
      <c r="L2818">
        <v>3.1159163599114601</v>
      </c>
      <c r="M2818">
        <v>58.607844379565698</v>
      </c>
      <c r="N2818">
        <v>0.47940855465878202</v>
      </c>
      <c r="O2818">
        <v>23.466666666666601</v>
      </c>
      <c r="P2818">
        <v>226.08695652173901</v>
      </c>
    </row>
    <row r="2819" spans="1:17" x14ac:dyDescent="0.3">
      <c r="A2819" t="s">
        <v>5849</v>
      </c>
      <c r="B2819" t="s">
        <v>5850</v>
      </c>
      <c r="C2819" t="s">
        <v>10309</v>
      </c>
      <c r="D2819" t="s">
        <v>294</v>
      </c>
      <c r="E2819">
        <v>125.22294754000001</v>
      </c>
      <c r="F2819">
        <v>37.479999999999997</v>
      </c>
      <c r="G2819">
        <v>-36.816160971496899</v>
      </c>
      <c r="H2819">
        <v>-2.9411234513092799</v>
      </c>
      <c r="I2819">
        <v>-51.564307126862097</v>
      </c>
      <c r="J2819">
        <v>4.7974440889669596</v>
      </c>
      <c r="K2819">
        <v>37.720199888929002</v>
      </c>
      <c r="L2819">
        <v>42.538938259184697</v>
      </c>
      <c r="M2819">
        <v>60.265736867490503</v>
      </c>
      <c r="N2819">
        <v>2.5898169598646898</v>
      </c>
      <c r="O2819">
        <v>94.503735325506895</v>
      </c>
      <c r="P2819">
        <v>11.580827627269899</v>
      </c>
      <c r="Q2819">
        <v>-9.5532426492629996E-2</v>
      </c>
    </row>
    <row r="2820" spans="1:17" x14ac:dyDescent="0.3">
      <c r="A2820" t="s">
        <v>5851</v>
      </c>
      <c r="B2820" t="s">
        <v>5852</v>
      </c>
      <c r="C2820" t="s">
        <v>10309</v>
      </c>
      <c r="D2820" t="s">
        <v>581</v>
      </c>
      <c r="E2820">
        <v>125.093630206</v>
      </c>
      <c r="F2820">
        <v>115.33</v>
      </c>
      <c r="G2820">
        <v>37.326285175156798</v>
      </c>
      <c r="H2820">
        <v>-8.5830020476677493</v>
      </c>
      <c r="I2820">
        <v>-13.7633178400745</v>
      </c>
      <c r="J2820">
        <v>-9.5917898654843903</v>
      </c>
      <c r="K2820">
        <v>115.39761310921899</v>
      </c>
      <c r="L2820">
        <v>104.129142679184</v>
      </c>
      <c r="M2820">
        <v>30.1623347769752</v>
      </c>
      <c r="N2820">
        <v>0.70337154263006696</v>
      </c>
      <c r="O2820">
        <v>44.628457469868998</v>
      </c>
      <c r="P2820">
        <v>73.298271975957903</v>
      </c>
      <c r="Q2820">
        <v>2.8490675067779001E-2</v>
      </c>
    </row>
    <row r="2821" spans="1:17" x14ac:dyDescent="0.3">
      <c r="A2821" t="s">
        <v>5853</v>
      </c>
      <c r="B2821" t="s">
        <v>5854</v>
      </c>
      <c r="C2821" t="s">
        <v>10309</v>
      </c>
      <c r="D2821" t="s">
        <v>127</v>
      </c>
      <c r="E2821">
        <v>124.96166720999901</v>
      </c>
      <c r="F2821">
        <v>9.27</v>
      </c>
      <c r="G2821">
        <v>-7.0371854074326796</v>
      </c>
      <c r="H2821">
        <v>21.253651066458801</v>
      </c>
      <c r="I2821">
        <v>-42.5630376202853</v>
      </c>
      <c r="J2821">
        <v>22.759341842487899</v>
      </c>
      <c r="K2821">
        <v>7.7492088443809797</v>
      </c>
      <c r="L2821">
        <v>8.2527086241010394</v>
      </c>
      <c r="M2821">
        <v>88.384148665897897</v>
      </c>
      <c r="N2821">
        <v>1.24456523614512</v>
      </c>
      <c r="O2821">
        <v>88.781014023732396</v>
      </c>
      <c r="P2821">
        <v>59.827586206896498</v>
      </c>
      <c r="Q2821">
        <v>-7.1762977597379998E-3</v>
      </c>
    </row>
    <row r="2822" spans="1:17" x14ac:dyDescent="0.3">
      <c r="A2822" t="s">
        <v>5855</v>
      </c>
      <c r="B2822" t="s">
        <v>5856</v>
      </c>
      <c r="C2822" t="s">
        <v>10309</v>
      </c>
      <c r="D2822" t="s">
        <v>133</v>
      </c>
      <c r="E2822">
        <v>124.74176</v>
      </c>
      <c r="F2822">
        <v>114.4</v>
      </c>
      <c r="G2822">
        <v>24.255431712998998</v>
      </c>
      <c r="H2822">
        <v>10.9510928721198</v>
      </c>
      <c r="I2822">
        <v>-33.640465055573202</v>
      </c>
      <c r="J2822">
        <v>-3.61559938929391</v>
      </c>
      <c r="K2822">
        <v>113.261144166306</v>
      </c>
      <c r="L2822">
        <v>114.45878766894501</v>
      </c>
      <c r="M2822">
        <v>52.727596626160803</v>
      </c>
      <c r="N2822">
        <v>0.55075697211155294</v>
      </c>
      <c r="O2822">
        <v>78.889860139860104</v>
      </c>
      <c r="P2822">
        <v>56.390977443609003</v>
      </c>
      <c r="Q2822">
        <v>0.26253101374193399</v>
      </c>
    </row>
    <row r="2823" spans="1:17" x14ac:dyDescent="0.3">
      <c r="A2823" t="s">
        <v>5857</v>
      </c>
      <c r="B2823" t="s">
        <v>5858</v>
      </c>
      <c r="C2823" t="s">
        <v>10309</v>
      </c>
      <c r="D2823" t="s">
        <v>130</v>
      </c>
      <c r="E2823">
        <v>124.62517385999899</v>
      </c>
      <c r="F2823">
        <v>5.94</v>
      </c>
      <c r="G2823">
        <v>2.1813576389249398</v>
      </c>
      <c r="H2823">
        <v>-1.5423994412934801</v>
      </c>
      <c r="I2823">
        <v>-28.200191341089202</v>
      </c>
      <c r="J2823">
        <v>1.52208177012638</v>
      </c>
      <c r="K2823">
        <v>5.7498308391468704</v>
      </c>
      <c r="L2823">
        <v>5.8689328493768498</v>
      </c>
      <c r="M2823">
        <v>56.637458575826599</v>
      </c>
      <c r="N2823">
        <v>0.97248955021420003</v>
      </c>
      <c r="O2823">
        <v>76.767676767676704</v>
      </c>
      <c r="P2823">
        <v>41.428571428571402</v>
      </c>
      <c r="Q2823">
        <v>-7.9107691709380007E-2</v>
      </c>
    </row>
    <row r="2824" spans="1:17" x14ac:dyDescent="0.3">
      <c r="A2824" t="s">
        <v>5859</v>
      </c>
      <c r="B2824" t="s">
        <v>5860</v>
      </c>
      <c r="C2824" t="s">
        <v>10309</v>
      </c>
      <c r="D2824" t="s">
        <v>5861</v>
      </c>
      <c r="E2824">
        <v>124.07750344</v>
      </c>
      <c r="F2824">
        <v>402.55</v>
      </c>
      <c r="G2824">
        <v>-19.5460769590753</v>
      </c>
      <c r="H2824">
        <v>-24.786882821184001</v>
      </c>
      <c r="I2824">
        <v>-43.544296726292799</v>
      </c>
      <c r="J2824">
        <v>-8.4653323865093694E-2</v>
      </c>
      <c r="K2824">
        <v>393.14674557522801</v>
      </c>
      <c r="L2824">
        <v>375.92237976208003</v>
      </c>
      <c r="M2824">
        <v>60.017675127747502</v>
      </c>
      <c r="N2824">
        <v>0.60934245760190398</v>
      </c>
      <c r="O2824">
        <v>63.395851447025201</v>
      </c>
      <c r="P2824">
        <v>94.468599033816403</v>
      </c>
    </row>
    <row r="2825" spans="1:17" x14ac:dyDescent="0.3">
      <c r="A2825" t="s">
        <v>5862</v>
      </c>
      <c r="B2825" t="s">
        <v>5863</v>
      </c>
      <c r="C2825" t="s">
        <v>10309</v>
      </c>
      <c r="D2825" t="s">
        <v>628</v>
      </c>
      <c r="E2825">
        <v>123.857</v>
      </c>
      <c r="F2825">
        <v>211</v>
      </c>
      <c r="G2825">
        <v>10.6139699517369</v>
      </c>
      <c r="H2825">
        <v>15.8478132742593</v>
      </c>
      <c r="I2825">
        <v>13.2899711909894</v>
      </c>
      <c r="J2825">
        <v>17.8194763211396</v>
      </c>
      <c r="K2825">
        <v>168.90213804118301</v>
      </c>
      <c r="L2825">
        <v>164.49535040861099</v>
      </c>
      <c r="M2825">
        <v>83.790826717436801</v>
      </c>
      <c r="N2825">
        <v>1.93494725051841</v>
      </c>
      <c r="O2825">
        <v>6.6350710900473899</v>
      </c>
      <c r="P2825">
        <v>58.0524344569288</v>
      </c>
      <c r="Q2825">
        <v>7.9322244903916997E-2</v>
      </c>
    </row>
    <row r="2826" spans="1:17" x14ac:dyDescent="0.3">
      <c r="A2826" t="s">
        <v>5864</v>
      </c>
      <c r="B2826" t="s">
        <v>5865</v>
      </c>
      <c r="C2826" t="s">
        <v>10309</v>
      </c>
      <c r="D2826" t="s">
        <v>51</v>
      </c>
      <c r="E2826">
        <v>123.77745</v>
      </c>
      <c r="F2826">
        <v>198.6</v>
      </c>
      <c r="G2826">
        <v>21.2769145470198</v>
      </c>
      <c r="H2826">
        <v>17.645266276078502</v>
      </c>
      <c r="I2826">
        <v>2.13988157903009</v>
      </c>
      <c r="J2826">
        <v>12.796321643356</v>
      </c>
      <c r="K2826">
        <v>186.951876187473</v>
      </c>
      <c r="L2826">
        <v>169.94431361918501</v>
      </c>
      <c r="M2826">
        <v>70.685177413364102</v>
      </c>
      <c r="N2826">
        <v>2.1937641796849601</v>
      </c>
      <c r="O2826">
        <v>54.682779456193302</v>
      </c>
      <c r="P2826">
        <v>88.783269961977098</v>
      </c>
      <c r="Q2826">
        <v>4.3337074922914998E-2</v>
      </c>
    </row>
    <row r="2827" spans="1:17" x14ac:dyDescent="0.3">
      <c r="A2827" t="s">
        <v>5866</v>
      </c>
      <c r="B2827" t="s">
        <v>5867</v>
      </c>
      <c r="C2827" t="s">
        <v>10309</v>
      </c>
      <c r="D2827" t="s">
        <v>628</v>
      </c>
      <c r="E2827">
        <v>123.2824</v>
      </c>
      <c r="F2827">
        <v>73</v>
      </c>
      <c r="G2827">
        <v>-38.339945619220401</v>
      </c>
      <c r="H2827">
        <v>-3.2904563573456298</v>
      </c>
      <c r="I2827">
        <v>-11.386025006031501</v>
      </c>
      <c r="J2827">
        <v>-3.05743384119548</v>
      </c>
      <c r="K2827">
        <v>70.630635772376905</v>
      </c>
      <c r="M2827">
        <v>56.237143408196097</v>
      </c>
      <c r="N2827">
        <v>0.935104364326375</v>
      </c>
      <c r="O2827">
        <v>32.767123287671197</v>
      </c>
      <c r="P2827">
        <v>57.837837837837803</v>
      </c>
    </row>
    <row r="2828" spans="1:17" x14ac:dyDescent="0.3">
      <c r="A2828" t="s">
        <v>5868</v>
      </c>
      <c r="B2828" t="s">
        <v>5869</v>
      </c>
      <c r="C2828" t="s">
        <v>10309</v>
      </c>
      <c r="D2828" t="s">
        <v>4810</v>
      </c>
      <c r="E2828">
        <v>123.1011888</v>
      </c>
      <c r="F2828">
        <v>62.56</v>
      </c>
      <c r="G2828">
        <v>-82.8340385308084</v>
      </c>
      <c r="H2828">
        <v>-3.5473695568805299</v>
      </c>
      <c r="I2828">
        <v>-41.363545520716599</v>
      </c>
      <c r="J2828">
        <v>-2.3447660559605699</v>
      </c>
      <c r="K2828">
        <v>65.339911500571901</v>
      </c>
      <c r="L2828">
        <v>80.714676403686397</v>
      </c>
      <c r="M2828">
        <v>42.751378945772402</v>
      </c>
      <c r="N2828">
        <v>1.1080103359173099</v>
      </c>
      <c r="O2828">
        <v>126.182864450127</v>
      </c>
      <c r="P2828">
        <v>12.720720720720699</v>
      </c>
    </row>
    <row r="2829" spans="1:17" x14ac:dyDescent="0.3">
      <c r="A2829" t="s">
        <v>5870</v>
      </c>
      <c r="B2829" t="s">
        <v>5871</v>
      </c>
      <c r="C2829" t="s">
        <v>10309</v>
      </c>
      <c r="D2829" t="s">
        <v>1098</v>
      </c>
      <c r="E2829">
        <v>122.90702804999999</v>
      </c>
      <c r="F2829">
        <v>170.55</v>
      </c>
      <c r="G2829">
        <v>18.421253336447698</v>
      </c>
      <c r="H2829">
        <v>-0.61964673137790105</v>
      </c>
      <c r="I2829">
        <v>-22.339249091848998</v>
      </c>
      <c r="J2829">
        <v>-1.45873664419586</v>
      </c>
      <c r="K2829">
        <v>168.09765465234901</v>
      </c>
      <c r="L2829">
        <v>134.62035415157601</v>
      </c>
      <c r="M2829">
        <v>28.164617747413601</v>
      </c>
      <c r="N2829">
        <v>0.32571428571428501</v>
      </c>
      <c r="O2829">
        <v>30.020521841102301</v>
      </c>
      <c r="P2829">
        <v>48.239895697522797</v>
      </c>
    </row>
    <row r="2830" spans="1:17" x14ac:dyDescent="0.3">
      <c r="A2830" t="s">
        <v>5872</v>
      </c>
      <c r="B2830" t="s">
        <v>5873</v>
      </c>
      <c r="C2830" t="s">
        <v>10309</v>
      </c>
      <c r="D2830" t="s">
        <v>4113</v>
      </c>
      <c r="E2830">
        <v>122.82078</v>
      </c>
      <c r="F2830">
        <v>65.150000000000006</v>
      </c>
      <c r="G2830">
        <v>36.380337230761597</v>
      </c>
      <c r="H2830">
        <v>82.349363593567006</v>
      </c>
      <c r="I2830">
        <v>76.3322006854888</v>
      </c>
      <c r="J2830">
        <v>-1.7822660559605701</v>
      </c>
      <c r="K2830">
        <v>49.0821814205352</v>
      </c>
      <c r="L2830">
        <v>36.9269994281983</v>
      </c>
      <c r="M2830">
        <v>59.9005235776539</v>
      </c>
      <c r="N2830">
        <v>7.1693765202918897E-2</v>
      </c>
      <c r="O2830">
        <v>19.723714504988401</v>
      </c>
      <c r="P2830">
        <v>159.561752988047</v>
      </c>
      <c r="Q2830">
        <v>0.125593067063861</v>
      </c>
    </row>
    <row r="2831" spans="1:17" x14ac:dyDescent="0.3">
      <c r="A2831" t="s">
        <v>5874</v>
      </c>
      <c r="B2831" t="s">
        <v>5875</v>
      </c>
      <c r="C2831" t="s">
        <v>10309</v>
      </c>
      <c r="D2831" t="s">
        <v>253</v>
      </c>
      <c r="E2831">
        <v>122.67359999999999</v>
      </c>
      <c r="F2831">
        <v>109.53</v>
      </c>
      <c r="G2831">
        <v>88.238295723734794</v>
      </c>
      <c r="H2831">
        <v>11.448983063054399</v>
      </c>
      <c r="I2831">
        <v>32.073181238365201</v>
      </c>
      <c r="J2831">
        <v>8.4065293472817793</v>
      </c>
      <c r="K2831">
        <v>93.736913514333096</v>
      </c>
      <c r="L2831">
        <v>82.869347217517898</v>
      </c>
      <c r="M2831">
        <v>79.841959655369394</v>
      </c>
      <c r="N2831">
        <v>0.67904421535339099</v>
      </c>
      <c r="O2831">
        <v>15.949968045284299</v>
      </c>
      <c r="P2831">
        <v>122.170385395537</v>
      </c>
      <c r="Q2831">
        <v>8.7582153703050003E-2</v>
      </c>
    </row>
    <row r="2832" spans="1:17" x14ac:dyDescent="0.3">
      <c r="A2832" t="s">
        <v>5876</v>
      </c>
      <c r="B2832" t="s">
        <v>5877</v>
      </c>
      <c r="C2832" t="s">
        <v>10309</v>
      </c>
      <c r="D2832" t="s">
        <v>412</v>
      </c>
      <c r="E2832">
        <v>122.343773247</v>
      </c>
      <c r="F2832">
        <v>5.49</v>
      </c>
      <c r="G2832">
        <v>-23.2549357973685</v>
      </c>
      <c r="H2832">
        <v>-5.0872369441876097</v>
      </c>
      <c r="I2832">
        <v>-41.479759230826602</v>
      </c>
      <c r="J2832">
        <v>-2.3515260180099</v>
      </c>
      <c r="K2832">
        <v>5.3875460542812901</v>
      </c>
      <c r="L2832">
        <v>5.3064047373108503</v>
      </c>
      <c r="M2832">
        <v>62.688500535272802</v>
      </c>
      <c r="N2832">
        <v>0.79073909129334297</v>
      </c>
      <c r="O2832">
        <v>72.677595628415204</v>
      </c>
      <c r="P2832">
        <v>38.9873417721519</v>
      </c>
      <c r="Q2832">
        <v>5.7355017022205003E-2</v>
      </c>
    </row>
    <row r="2833" spans="1:17" x14ac:dyDescent="0.3">
      <c r="A2833" t="s">
        <v>5878</v>
      </c>
      <c r="B2833" t="s">
        <v>5879</v>
      </c>
      <c r="C2833" t="s">
        <v>10309</v>
      </c>
      <c r="D2833" t="s">
        <v>564</v>
      </c>
      <c r="E2833">
        <v>121.78919999999999</v>
      </c>
      <c r="F2833">
        <v>105.5</v>
      </c>
      <c r="G2833">
        <v>-2.7102086261352998</v>
      </c>
      <c r="H2833">
        <v>4.2428201491129602</v>
      </c>
      <c r="I2833">
        <v>-15.9118461687661</v>
      </c>
      <c r="J2833">
        <v>6.38099925016187</v>
      </c>
      <c r="K2833">
        <v>102.055244710165</v>
      </c>
      <c r="L2833">
        <v>102.575984071332</v>
      </c>
      <c r="M2833">
        <v>70.629847219116797</v>
      </c>
      <c r="N2833">
        <v>0.95809290055187701</v>
      </c>
      <c r="O2833">
        <v>26.492890995260598</v>
      </c>
      <c r="P2833">
        <v>29.4478527607362</v>
      </c>
      <c r="Q2833">
        <v>-5.6452157194848002E-2</v>
      </c>
    </row>
    <row r="2834" spans="1:17" x14ac:dyDescent="0.3">
      <c r="A2834" t="s">
        <v>5880</v>
      </c>
      <c r="B2834" t="s">
        <v>5881</v>
      </c>
      <c r="C2834" t="s">
        <v>10309</v>
      </c>
      <c r="D2834" t="s">
        <v>628</v>
      </c>
      <c r="E2834">
        <v>121.6842</v>
      </c>
      <c r="F2834">
        <v>179</v>
      </c>
      <c r="G2834">
        <v>-48.362442133543702</v>
      </c>
      <c r="H2834">
        <v>4.9011597407006997</v>
      </c>
      <c r="I2834">
        <v>-37.0811032984018</v>
      </c>
      <c r="J2834">
        <v>8.1390890559571307</v>
      </c>
      <c r="K2834">
        <v>176.24564675152499</v>
      </c>
      <c r="L2834">
        <v>189.93813529590599</v>
      </c>
      <c r="M2834">
        <v>54.460244779257202</v>
      </c>
      <c r="N2834">
        <v>2.8710564791381898</v>
      </c>
      <c r="O2834">
        <v>110.614525139664</v>
      </c>
      <c r="P2834">
        <v>16.2337662337662</v>
      </c>
      <c r="Q2834">
        <v>3.9158907388925003E-2</v>
      </c>
    </row>
    <row r="2835" spans="1:17" x14ac:dyDescent="0.3">
      <c r="A2835" t="s">
        <v>5882</v>
      </c>
      <c r="B2835" t="s">
        <v>5883</v>
      </c>
      <c r="C2835" t="s">
        <v>10309</v>
      </c>
      <c r="D2835" t="s">
        <v>412</v>
      </c>
      <c r="E2835">
        <v>120.5376</v>
      </c>
      <c r="F2835">
        <v>313.89999999999998</v>
      </c>
      <c r="G2835">
        <v>90.926786612201994</v>
      </c>
      <c r="H2835">
        <v>5.5423250996080098</v>
      </c>
      <c r="I2835">
        <v>-2.3927828144844998</v>
      </c>
      <c r="J2835">
        <v>-3.2353910559605699</v>
      </c>
      <c r="K2835">
        <v>303.68686707535602</v>
      </c>
      <c r="L2835">
        <v>266.99354924910398</v>
      </c>
      <c r="M2835">
        <v>53.049876401129801</v>
      </c>
      <c r="N2835">
        <v>0.79815339053177103</v>
      </c>
      <c r="O2835">
        <v>20.739088881809501</v>
      </c>
      <c r="P2835">
        <v>120.745428973277</v>
      </c>
      <c r="Q2835">
        <v>0.106308308004626</v>
      </c>
    </row>
    <row r="2836" spans="1:17" x14ac:dyDescent="0.3">
      <c r="A2836" t="s">
        <v>5884</v>
      </c>
      <c r="B2836" t="s">
        <v>5885</v>
      </c>
      <c r="C2836" t="s">
        <v>10309</v>
      </c>
      <c r="D2836" t="s">
        <v>139</v>
      </c>
      <c r="E2836">
        <v>120.45110625</v>
      </c>
      <c r="F2836">
        <v>559.1</v>
      </c>
      <c r="G2836">
        <v>189.667071924639</v>
      </c>
      <c r="H2836">
        <v>-28.418518273885901</v>
      </c>
      <c r="I2836">
        <v>57.218286328644702</v>
      </c>
      <c r="J2836">
        <v>-5.9195011720049804</v>
      </c>
      <c r="K2836">
        <v>750.25769454458396</v>
      </c>
      <c r="L2836">
        <v>601.02833582238895</v>
      </c>
      <c r="M2836">
        <v>10.1310760540873</v>
      </c>
      <c r="N2836">
        <v>2.42559347181008</v>
      </c>
      <c r="O2836">
        <v>102.682883205151</v>
      </c>
      <c r="P2836">
        <v>226.00583090379001</v>
      </c>
    </row>
    <row r="2837" spans="1:17" x14ac:dyDescent="0.3">
      <c r="A2837" t="s">
        <v>5886</v>
      </c>
      <c r="B2837" t="s">
        <v>5887</v>
      </c>
      <c r="C2837" t="s">
        <v>10309</v>
      </c>
      <c r="D2837" t="s">
        <v>51</v>
      </c>
      <c r="E2837">
        <v>119.934</v>
      </c>
      <c r="F2837">
        <v>999.45</v>
      </c>
      <c r="G2837">
        <v>-2.3377750141362799</v>
      </c>
      <c r="H2837">
        <v>0.117274797797149</v>
      </c>
      <c r="I2837">
        <v>0.52943702577065799</v>
      </c>
      <c r="J2837">
        <v>5.1589920137187697</v>
      </c>
      <c r="K2837">
        <v>962.907069496811</v>
      </c>
      <c r="L2837">
        <v>912.92569857313799</v>
      </c>
      <c r="M2837">
        <v>63.972213083444998</v>
      </c>
      <c r="N2837">
        <v>0.82348977634954701</v>
      </c>
      <c r="O2837">
        <v>30.371704437440499</v>
      </c>
      <c r="P2837">
        <v>40.966149506346902</v>
      </c>
      <c r="Q2837">
        <v>3.909344088721E-2</v>
      </c>
    </row>
    <row r="2838" spans="1:17" x14ac:dyDescent="0.3">
      <c r="A2838" t="s">
        <v>5888</v>
      </c>
      <c r="B2838" t="s">
        <v>5889</v>
      </c>
      <c r="C2838" t="s">
        <v>10309</v>
      </c>
      <c r="D2838" t="s">
        <v>412</v>
      </c>
      <c r="E2838">
        <v>119.760957</v>
      </c>
      <c r="F2838">
        <v>172.95</v>
      </c>
      <c r="G2838">
        <v>-13.7448168577193</v>
      </c>
      <c r="H2838">
        <v>-3.5686735508643301</v>
      </c>
      <c r="I2838">
        <v>-26.991148579918999</v>
      </c>
      <c r="J2838">
        <v>-8.5439240870486604</v>
      </c>
      <c r="K2838">
        <v>187.216568568181</v>
      </c>
      <c r="L2838">
        <v>172.391436853307</v>
      </c>
      <c r="M2838">
        <v>42.104830919623502</v>
      </c>
      <c r="N2838">
        <v>0.60682278672933498</v>
      </c>
      <c r="O2838">
        <v>38.190228389707997</v>
      </c>
      <c r="P2838">
        <v>52.378854625550602</v>
      </c>
      <c r="Q2838">
        <v>0.12653918648891099</v>
      </c>
    </row>
    <row r="2839" spans="1:17" x14ac:dyDescent="0.3">
      <c r="A2839" t="s">
        <v>5890</v>
      </c>
      <c r="B2839" t="s">
        <v>5891</v>
      </c>
      <c r="C2839" t="s">
        <v>10309</v>
      </c>
      <c r="D2839" t="s">
        <v>54</v>
      </c>
      <c r="E2839">
        <v>119.717831852</v>
      </c>
      <c r="F2839">
        <v>37.58</v>
      </c>
      <c r="G2839">
        <v>-1.9955131093743701</v>
      </c>
      <c r="H2839">
        <v>-18.336985245219498</v>
      </c>
      <c r="I2839">
        <v>-19.968406776879501</v>
      </c>
      <c r="J2839">
        <v>0.68422187969626203</v>
      </c>
      <c r="K2839">
        <v>37.163180005505502</v>
      </c>
      <c r="L2839">
        <v>36.174283994958998</v>
      </c>
      <c r="M2839">
        <v>47.388999067522299</v>
      </c>
      <c r="N2839">
        <v>0.88373669223693596</v>
      </c>
      <c r="O2839">
        <v>29.0580095795635</v>
      </c>
      <c r="P2839">
        <v>40.7490636704119</v>
      </c>
      <c r="Q2839">
        <v>7.2426566478552001E-2</v>
      </c>
    </row>
    <row r="2840" spans="1:17" x14ac:dyDescent="0.3">
      <c r="A2840" t="s">
        <v>5892</v>
      </c>
      <c r="B2840" t="s">
        <v>5893</v>
      </c>
      <c r="C2840" t="s">
        <v>10309</v>
      </c>
      <c r="D2840" t="s">
        <v>168</v>
      </c>
      <c r="E2840">
        <v>119.3871432</v>
      </c>
      <c r="F2840">
        <v>52</v>
      </c>
      <c r="G2840">
        <v>4.7221079623402096</v>
      </c>
      <c r="H2840">
        <v>-4.9893114370237601</v>
      </c>
      <c r="I2840">
        <v>-24.395782621079402</v>
      </c>
      <c r="J2840">
        <v>-3.82705670834617</v>
      </c>
      <c r="K2840">
        <v>50.252952900676298</v>
      </c>
      <c r="L2840">
        <v>47.264836116785702</v>
      </c>
      <c r="M2840">
        <v>56.189548215318901</v>
      </c>
      <c r="N2840">
        <v>0.75966386554621801</v>
      </c>
      <c r="O2840">
        <v>33.269230769230703</v>
      </c>
      <c r="P2840">
        <v>54.9925484351714</v>
      </c>
      <c r="Q2840">
        <v>-1.2749403193016999E-2</v>
      </c>
    </row>
    <row r="2841" spans="1:17" x14ac:dyDescent="0.3">
      <c r="A2841" t="s">
        <v>5894</v>
      </c>
      <c r="B2841" t="s">
        <v>5895</v>
      </c>
      <c r="C2841" t="s">
        <v>10309</v>
      </c>
      <c r="D2841" t="s">
        <v>217</v>
      </c>
      <c r="E2841">
        <v>119.37710265</v>
      </c>
      <c r="F2841">
        <v>1027.05</v>
      </c>
      <c r="G2841">
        <v>-11.644669285479599</v>
      </c>
      <c r="H2841">
        <v>1.6561483267405901</v>
      </c>
      <c r="I2841">
        <v>-8.6186520749861906</v>
      </c>
      <c r="J2841">
        <v>0.408263877861821</v>
      </c>
      <c r="K2841">
        <v>959.32872918127896</v>
      </c>
      <c r="L2841">
        <v>931.27334355698804</v>
      </c>
      <c r="M2841">
        <v>65.115768754411903</v>
      </c>
      <c r="N2841">
        <v>1.5738494928466999</v>
      </c>
      <c r="O2841">
        <v>9.1475585414536802</v>
      </c>
      <c r="P2841">
        <v>37.757360338005498</v>
      </c>
      <c r="Q2841">
        <v>-2.1733417871958999E-2</v>
      </c>
    </row>
    <row r="2842" spans="1:17" x14ac:dyDescent="0.3">
      <c r="A2842" t="s">
        <v>5896</v>
      </c>
      <c r="B2842" t="s">
        <v>5897</v>
      </c>
      <c r="C2842" t="s">
        <v>10309</v>
      </c>
      <c r="D2842" t="s">
        <v>1380</v>
      </c>
      <c r="E2842">
        <v>119.34</v>
      </c>
      <c r="F2842">
        <v>175.5</v>
      </c>
      <c r="G2842">
        <v>-18.390070932503601</v>
      </c>
      <c r="H2842">
        <v>-0.76737639292929904</v>
      </c>
      <c r="I2842">
        <v>-1.6287627696606499</v>
      </c>
      <c r="J2842">
        <v>-3.3116778206664499</v>
      </c>
      <c r="K2842">
        <v>175.39719607843099</v>
      </c>
      <c r="M2842">
        <v>58.792198665832203</v>
      </c>
      <c r="O2842">
        <v>44.729344729344703</v>
      </c>
      <c r="P2842">
        <v>23.6350827756252</v>
      </c>
    </row>
    <row r="2843" spans="1:17" x14ac:dyDescent="0.3">
      <c r="A2843" t="s">
        <v>5898</v>
      </c>
      <c r="B2843" t="s">
        <v>5899</v>
      </c>
      <c r="C2843" t="s">
        <v>10309</v>
      </c>
      <c r="D2843" t="s">
        <v>1566</v>
      </c>
      <c r="E2843">
        <v>118.93002</v>
      </c>
      <c r="F2843">
        <v>1101</v>
      </c>
      <c r="G2843">
        <v>-11.125240032485101</v>
      </c>
      <c r="H2843">
        <v>17.786948755521902</v>
      </c>
      <c r="I2843">
        <v>-12.454264022793399</v>
      </c>
      <c r="J2843">
        <v>-1.60044787414239</v>
      </c>
      <c r="K2843">
        <v>1028.42109537734</v>
      </c>
      <c r="L2843">
        <v>973.858208258388</v>
      </c>
      <c r="M2843">
        <v>56.312075079335898</v>
      </c>
      <c r="N2843">
        <v>1.01857585139318</v>
      </c>
      <c r="O2843">
        <v>6.2624886466848304</v>
      </c>
      <c r="P2843">
        <v>30.589491163563</v>
      </c>
      <c r="Q2843">
        <v>3.7985346114339999E-2</v>
      </c>
    </row>
    <row r="2844" spans="1:17" x14ac:dyDescent="0.3">
      <c r="A2844" t="s">
        <v>5900</v>
      </c>
      <c r="B2844" t="s">
        <v>5901</v>
      </c>
      <c r="C2844" t="s">
        <v>10309</v>
      </c>
      <c r="D2844" t="s">
        <v>253</v>
      </c>
      <c r="E2844">
        <v>118.9170072</v>
      </c>
      <c r="F2844">
        <v>121.5</v>
      </c>
      <c r="G2844">
        <v>6.0873979073813</v>
      </c>
      <c r="H2844">
        <v>13.833141426138599</v>
      </c>
      <c r="I2844">
        <v>-10.047584304209099</v>
      </c>
      <c r="J2844">
        <v>9.2464184148603898</v>
      </c>
      <c r="K2844">
        <v>100.178686552502</v>
      </c>
      <c r="L2844">
        <v>94.977230540763401</v>
      </c>
      <c r="M2844">
        <v>81.424087602774094</v>
      </c>
      <c r="N2844">
        <v>2.9361316319677599</v>
      </c>
      <c r="O2844">
        <v>3.70370370370369</v>
      </c>
      <c r="P2844">
        <v>73.571428571428498</v>
      </c>
    </row>
    <row r="2845" spans="1:17" x14ac:dyDescent="0.3">
      <c r="A2845" t="s">
        <v>5902</v>
      </c>
      <c r="B2845" t="s">
        <v>5903</v>
      </c>
      <c r="C2845" t="s">
        <v>10309</v>
      </c>
      <c r="D2845" t="s">
        <v>5746</v>
      </c>
      <c r="E2845">
        <v>117.78</v>
      </c>
      <c r="F2845">
        <v>78</v>
      </c>
      <c r="G2845">
        <v>-33.492615809670298</v>
      </c>
      <c r="H2845">
        <v>-3.19548587676403</v>
      </c>
      <c r="I2845">
        <v>-44.3651281216138</v>
      </c>
      <c r="J2845">
        <v>2.1207577884513098</v>
      </c>
      <c r="K2845">
        <v>81.053095064784401</v>
      </c>
      <c r="L2845">
        <v>91.774627730633796</v>
      </c>
      <c r="M2845">
        <v>53.764455792373198</v>
      </c>
      <c r="N2845">
        <v>0.78048780487804803</v>
      </c>
      <c r="O2845">
        <v>88.461538461538396</v>
      </c>
      <c r="P2845">
        <v>8.3333333333333197</v>
      </c>
      <c r="Q2845">
        <v>6.9015516902351998E-2</v>
      </c>
    </row>
    <row r="2846" spans="1:17" x14ac:dyDescent="0.3">
      <c r="A2846" t="s">
        <v>5904</v>
      </c>
      <c r="B2846" t="s">
        <v>5905</v>
      </c>
      <c r="C2846" t="s">
        <v>10309</v>
      </c>
      <c r="D2846" t="s">
        <v>523</v>
      </c>
      <c r="E2846">
        <v>117.1065</v>
      </c>
      <c r="F2846">
        <v>111.53</v>
      </c>
      <c r="G2846">
        <v>463.426038489988</v>
      </c>
      <c r="H2846">
        <v>39.143968532271998</v>
      </c>
      <c r="I2846">
        <v>95.409955521393996</v>
      </c>
      <c r="J2846">
        <v>6.4529116140384204</v>
      </c>
      <c r="K2846">
        <v>82.873602649795501</v>
      </c>
      <c r="L2846">
        <v>55.747265425966603</v>
      </c>
      <c r="M2846">
        <v>93.549809093630799</v>
      </c>
      <c r="N2846">
        <v>1.10725439144379</v>
      </c>
      <c r="O2846">
        <v>0</v>
      </c>
      <c r="P2846">
        <v>530.11299435028195</v>
      </c>
      <c r="Q2846">
        <v>0.11045776620358499</v>
      </c>
    </row>
    <row r="2847" spans="1:17" x14ac:dyDescent="0.3">
      <c r="A2847" t="s">
        <v>5906</v>
      </c>
      <c r="B2847" t="s">
        <v>5907</v>
      </c>
      <c r="C2847" t="s">
        <v>10309</v>
      </c>
      <c r="D2847" t="s">
        <v>473</v>
      </c>
      <c r="E2847">
        <v>117.10543</v>
      </c>
      <c r="F2847">
        <v>70.930000000000007</v>
      </c>
      <c r="G2847">
        <v>204.126743702955</v>
      </c>
      <c r="H2847">
        <v>65.287411094693994</v>
      </c>
      <c r="I2847">
        <v>72.526129956660597</v>
      </c>
      <c r="J2847">
        <v>21.054097580402999</v>
      </c>
      <c r="K2847">
        <v>47.940454408562601</v>
      </c>
      <c r="L2847">
        <v>38.6279053200928</v>
      </c>
      <c r="M2847">
        <v>90.881124015817903</v>
      </c>
      <c r="N2847">
        <v>1.9800571030347101</v>
      </c>
      <c r="O2847">
        <v>0</v>
      </c>
      <c r="P2847">
        <v>265.43019062338999</v>
      </c>
      <c r="Q2847">
        <v>0.26505806584288799</v>
      </c>
    </row>
    <row r="2848" spans="1:17" x14ac:dyDescent="0.3">
      <c r="A2848" t="s">
        <v>5908</v>
      </c>
      <c r="B2848" t="s">
        <v>5909</v>
      </c>
      <c r="C2848" t="s">
        <v>10309</v>
      </c>
      <c r="D2848" t="s">
        <v>523</v>
      </c>
      <c r="E2848">
        <v>116.910937</v>
      </c>
      <c r="F2848">
        <v>130</v>
      </c>
      <c r="G2848">
        <v>96.071887612860607</v>
      </c>
      <c r="H2848">
        <v>-2.90316362219649</v>
      </c>
      <c r="I2848">
        <v>-2.8411408959853599</v>
      </c>
      <c r="J2848">
        <v>2.2817339440394302</v>
      </c>
      <c r="K2848">
        <v>125.88972188884399</v>
      </c>
      <c r="L2848">
        <v>107.57782306272701</v>
      </c>
      <c r="M2848">
        <v>52.707751706745398</v>
      </c>
      <c r="N2848">
        <v>0.60547663735364299</v>
      </c>
      <c r="O2848">
        <v>26.9615384615384</v>
      </c>
      <c r="P2848">
        <v>132.350312779267</v>
      </c>
      <c r="Q2848">
        <v>9.1312768333267E-2</v>
      </c>
    </row>
    <row r="2849" spans="1:17" x14ac:dyDescent="0.3">
      <c r="A2849" t="s">
        <v>5910</v>
      </c>
      <c r="B2849" t="s">
        <v>5911</v>
      </c>
      <c r="C2849" t="s">
        <v>10309</v>
      </c>
      <c r="E2849">
        <v>116.88593280000001</v>
      </c>
      <c r="F2849">
        <v>2.73</v>
      </c>
      <c r="G2849">
        <v>2.1200486082704302</v>
      </c>
      <c r="H2849">
        <v>-5.2531294458465299</v>
      </c>
      <c r="I2849">
        <v>-32.288103429001303</v>
      </c>
      <c r="J2849">
        <v>-3.2263093772602098</v>
      </c>
      <c r="K2849">
        <v>2.6881602837982301</v>
      </c>
      <c r="L2849">
        <v>2.73470963364931</v>
      </c>
      <c r="M2849">
        <v>49.514831001995198</v>
      </c>
      <c r="N2849">
        <v>0.91578252829444096</v>
      </c>
      <c r="O2849">
        <v>59.3406593406593</v>
      </c>
      <c r="P2849">
        <v>34.463833380242001</v>
      </c>
      <c r="Q2849">
        <v>5.0870573387021001E-2</v>
      </c>
    </row>
    <row r="2850" spans="1:17" x14ac:dyDescent="0.3">
      <c r="A2850" t="s">
        <v>5912</v>
      </c>
      <c r="B2850" t="s">
        <v>5913</v>
      </c>
      <c r="C2850" t="s">
        <v>10309</v>
      </c>
      <c r="E2850">
        <v>116.870894448</v>
      </c>
      <c r="F2850">
        <v>93.28</v>
      </c>
      <c r="G2850">
        <v>644.28924145635199</v>
      </c>
      <c r="H2850">
        <v>20.111347556675302</v>
      </c>
      <c r="I2850">
        <v>204.00588809952399</v>
      </c>
      <c r="J2850">
        <v>5.9190999355608396</v>
      </c>
      <c r="K2850">
        <v>76.962518527152199</v>
      </c>
      <c r="L2850">
        <v>50.7150615044809</v>
      </c>
      <c r="M2850">
        <v>79.527559592463604</v>
      </c>
      <c r="N2850">
        <v>1.4163336901205701</v>
      </c>
      <c r="O2850">
        <v>0</v>
      </c>
      <c r="P2850">
        <v>753.43092406221399</v>
      </c>
      <c r="Q2850">
        <v>0.22275541090468901</v>
      </c>
    </row>
    <row r="2851" spans="1:17" x14ac:dyDescent="0.3">
      <c r="A2851" t="s">
        <v>5914</v>
      </c>
      <c r="B2851" t="s">
        <v>5915</v>
      </c>
      <c r="C2851" t="s">
        <v>10309</v>
      </c>
      <c r="D2851" t="s">
        <v>412</v>
      </c>
      <c r="E2851">
        <v>116.8245</v>
      </c>
      <c r="F2851">
        <v>90</v>
      </c>
      <c r="G2851">
        <v>590.18135763892496</v>
      </c>
      <c r="H2851">
        <v>5.2249093692709296</v>
      </c>
      <c r="I2851">
        <v>606.94266580176702</v>
      </c>
      <c r="J2851">
        <v>-11.285049699654101</v>
      </c>
      <c r="K2851">
        <v>91.001498697628804</v>
      </c>
      <c r="M2851">
        <v>32.761413449300001</v>
      </c>
      <c r="N2851">
        <v>1.30834888640039</v>
      </c>
      <c r="O2851">
        <v>19.4444444444444</v>
      </c>
      <c r="P2851">
        <v>620</v>
      </c>
    </row>
    <row r="2852" spans="1:17" x14ac:dyDescent="0.3">
      <c r="A2852" t="s">
        <v>5916</v>
      </c>
      <c r="B2852" t="s">
        <v>5917</v>
      </c>
      <c r="C2852" t="s">
        <v>10309</v>
      </c>
      <c r="D2852" t="s">
        <v>297</v>
      </c>
      <c r="E2852">
        <v>116.701701266</v>
      </c>
      <c r="F2852">
        <v>114.61</v>
      </c>
      <c r="G2852">
        <v>-22.706492828364699</v>
      </c>
      <c r="H2852">
        <v>-17.1797984413185</v>
      </c>
      <c r="I2852">
        <v>-17.866304297899799</v>
      </c>
      <c r="J2852">
        <v>-6.4097494996691902</v>
      </c>
      <c r="K2852">
        <v>126.12974368248101</v>
      </c>
      <c r="L2852">
        <v>123.25471605122701</v>
      </c>
      <c r="M2852">
        <v>25.4450403317956</v>
      </c>
      <c r="N2852">
        <v>0.65213663748607498</v>
      </c>
      <c r="O2852">
        <v>43.966495070238103</v>
      </c>
      <c r="P2852">
        <v>19.947671376242798</v>
      </c>
      <c r="Q2852">
        <v>5.0598511669180002E-2</v>
      </c>
    </row>
    <row r="2853" spans="1:17" x14ac:dyDescent="0.3">
      <c r="A2853" t="s">
        <v>5918</v>
      </c>
      <c r="B2853" t="s">
        <v>5919</v>
      </c>
      <c r="C2853" t="s">
        <v>10309</v>
      </c>
      <c r="D2853" t="s">
        <v>364</v>
      </c>
      <c r="E2853">
        <v>116.622624860999</v>
      </c>
      <c r="F2853">
        <v>50.01</v>
      </c>
      <c r="G2853">
        <v>120.35644518269601</v>
      </c>
      <c r="H2853">
        <v>-4.9264249003919902</v>
      </c>
      <c r="I2853">
        <v>26.909080579265801</v>
      </c>
      <c r="J2853">
        <v>0.384400610706086</v>
      </c>
      <c r="K2853">
        <v>49.7376076321639</v>
      </c>
      <c r="L2853">
        <v>39.853616908061497</v>
      </c>
      <c r="M2853">
        <v>48.8452812503891</v>
      </c>
      <c r="N2853">
        <v>0.52451544347064505</v>
      </c>
      <c r="O2853">
        <v>22.375524895021002</v>
      </c>
      <c r="P2853">
        <v>205.684596577017</v>
      </c>
      <c r="Q2853">
        <v>0.139969420127767</v>
      </c>
    </row>
    <row r="2854" spans="1:17" x14ac:dyDescent="0.3">
      <c r="A2854" t="s">
        <v>5920</v>
      </c>
      <c r="B2854" t="s">
        <v>5921</v>
      </c>
      <c r="C2854" t="s">
        <v>10309</v>
      </c>
      <c r="D2854" t="s">
        <v>628</v>
      </c>
      <c r="E2854">
        <v>116.34170399999999</v>
      </c>
      <c r="F2854">
        <v>116.04</v>
      </c>
      <c r="G2854">
        <v>1475.1606107509499</v>
      </c>
      <c r="H2854">
        <v>42.004317071509597</v>
      </c>
      <c r="I2854">
        <v>218.76994632793301</v>
      </c>
      <c r="J2854">
        <v>6.4464249638263196</v>
      </c>
      <c r="K2854">
        <v>84.035929852495499</v>
      </c>
      <c r="L2854">
        <v>46.519653165159802</v>
      </c>
      <c r="M2854">
        <v>100</v>
      </c>
      <c r="N2854">
        <v>2.1594321766561499</v>
      </c>
      <c r="O2854">
        <v>0</v>
      </c>
      <c r="P2854">
        <v>1504.9792531120299</v>
      </c>
    </row>
    <row r="2855" spans="1:17" x14ac:dyDescent="0.3">
      <c r="A2855" t="s">
        <v>5922</v>
      </c>
      <c r="B2855" t="s">
        <v>3099</v>
      </c>
      <c r="C2855" t="s">
        <v>10309</v>
      </c>
      <c r="D2855" t="s">
        <v>4078</v>
      </c>
      <c r="E2855">
        <v>116.194</v>
      </c>
      <c r="F2855">
        <v>893.8</v>
      </c>
      <c r="G2855">
        <v>20.995497519124001</v>
      </c>
      <c r="H2855">
        <v>-5.9280138834428397</v>
      </c>
      <c r="I2855">
        <v>4.5479289596626504</v>
      </c>
      <c r="J2855">
        <v>-0.47791822987362698</v>
      </c>
      <c r="K2855">
        <v>845.22387855840304</v>
      </c>
      <c r="L2855">
        <v>777.37602703801497</v>
      </c>
      <c r="M2855">
        <v>60.5641129239728</v>
      </c>
      <c r="N2855">
        <v>1.06312030538111</v>
      </c>
      <c r="O2855">
        <v>33.782725441933302</v>
      </c>
      <c r="P2855">
        <v>55.429962611946699</v>
      </c>
      <c r="Q2855">
        <v>6.1101896108687999E-2</v>
      </c>
    </row>
    <row r="2856" spans="1:17" x14ac:dyDescent="0.3">
      <c r="A2856" t="s">
        <v>5923</v>
      </c>
      <c r="B2856" t="s">
        <v>5924</v>
      </c>
      <c r="C2856" t="s">
        <v>10309</v>
      </c>
      <c r="D2856" t="s">
        <v>21</v>
      </c>
      <c r="E2856">
        <v>115.8386</v>
      </c>
      <c r="F2856">
        <v>154.4</v>
      </c>
      <c r="G2856">
        <v>-9.8030963058865606</v>
      </c>
      <c r="H2856">
        <v>-32.809444811896398</v>
      </c>
      <c r="I2856">
        <v>-44.647941198675099</v>
      </c>
      <c r="J2856">
        <v>-1.25819137531859</v>
      </c>
      <c r="K2856">
        <v>207.26845848772899</v>
      </c>
      <c r="L2856">
        <v>231.67412976564501</v>
      </c>
      <c r="M2856">
        <v>37.385328351876197</v>
      </c>
      <c r="N2856">
        <v>1.4108818011257001</v>
      </c>
      <c r="O2856">
        <v>230.95854922279699</v>
      </c>
      <c r="P2856">
        <v>24.7172859450726</v>
      </c>
      <c r="Q2856">
        <v>0.16297112726430099</v>
      </c>
    </row>
    <row r="2857" spans="1:17" x14ac:dyDescent="0.3">
      <c r="A2857" t="s">
        <v>5925</v>
      </c>
      <c r="B2857" t="s">
        <v>5926</v>
      </c>
      <c r="C2857" t="s">
        <v>10309</v>
      </c>
      <c r="D2857" t="s">
        <v>283</v>
      </c>
      <c r="E2857">
        <v>115.82407062</v>
      </c>
      <c r="F2857">
        <v>61.8</v>
      </c>
      <c r="G2857">
        <v>-20.3933550047532</v>
      </c>
      <c r="H2857">
        <v>-1.57864264232747</v>
      </c>
      <c r="I2857">
        <v>0.56649371131010995</v>
      </c>
      <c r="J2857">
        <v>-1.7659926629581399</v>
      </c>
      <c r="K2857">
        <v>63.537012744521</v>
      </c>
      <c r="L2857">
        <v>63.127905300773698</v>
      </c>
      <c r="M2857">
        <v>52.0759990188443</v>
      </c>
      <c r="N2857">
        <v>0.51905676192363703</v>
      </c>
      <c r="O2857">
        <v>74.660194174757294</v>
      </c>
      <c r="P2857">
        <v>40.454545454545404</v>
      </c>
      <c r="Q2857">
        <v>-5.2343429172130003E-3</v>
      </c>
    </row>
    <row r="2858" spans="1:17" x14ac:dyDescent="0.3">
      <c r="A2858" t="s">
        <v>5927</v>
      </c>
      <c r="B2858" t="s">
        <v>5928</v>
      </c>
      <c r="C2858" t="s">
        <v>10309</v>
      </c>
      <c r="E2858">
        <v>115.73025</v>
      </c>
      <c r="F2858">
        <v>230</v>
      </c>
      <c r="G2858">
        <v>56.945466449318701</v>
      </c>
      <c r="H2858">
        <v>-4.6992715390474498</v>
      </c>
      <c r="I2858">
        <v>31.687788520458898</v>
      </c>
      <c r="J2858">
        <v>1.6113991024104599</v>
      </c>
      <c r="K2858">
        <v>213.015729427542</v>
      </c>
      <c r="L2858">
        <v>170.606580806517</v>
      </c>
      <c r="M2858">
        <v>62.633752518912601</v>
      </c>
      <c r="N2858">
        <v>0.163458551618613</v>
      </c>
      <c r="O2858">
        <v>15.0652173913043</v>
      </c>
      <c r="P2858">
        <v>116.572504708097</v>
      </c>
      <c r="Q2858">
        <v>0.168619286628826</v>
      </c>
    </row>
    <row r="2859" spans="1:17" x14ac:dyDescent="0.3">
      <c r="A2859" t="s">
        <v>5929</v>
      </c>
      <c r="B2859" t="s">
        <v>5930</v>
      </c>
      <c r="C2859" t="s">
        <v>10309</v>
      </c>
      <c r="D2859" t="s">
        <v>628</v>
      </c>
      <c r="E2859">
        <v>115.70780000000001</v>
      </c>
      <c r="F2859">
        <v>49.66</v>
      </c>
      <c r="G2859">
        <v>-26.144320857943502</v>
      </c>
      <c r="H2859">
        <v>-2.1197164771717398</v>
      </c>
      <c r="I2859">
        <v>-25.318818297172001</v>
      </c>
      <c r="J2859">
        <v>0.72589055089097898</v>
      </c>
      <c r="K2859">
        <v>49.878743973797803</v>
      </c>
      <c r="L2859">
        <v>50.454393512397502</v>
      </c>
      <c r="M2859">
        <v>52.746523390684999</v>
      </c>
      <c r="N2859">
        <v>1.14263294634329</v>
      </c>
      <c r="O2859">
        <v>38.139347563431301</v>
      </c>
      <c r="P2859">
        <v>20.827250608272401</v>
      </c>
      <c r="Q2859">
        <v>1.0173742359077E-2</v>
      </c>
    </row>
    <row r="2860" spans="1:17" x14ac:dyDescent="0.3">
      <c r="A2860" t="s">
        <v>5931</v>
      </c>
      <c r="B2860" t="s">
        <v>5932</v>
      </c>
      <c r="C2860" t="s">
        <v>10309</v>
      </c>
      <c r="D2860" t="s">
        <v>253</v>
      </c>
      <c r="E2860">
        <v>115.45161659999999</v>
      </c>
      <c r="F2860">
        <v>20.079999999999998</v>
      </c>
      <c r="G2860">
        <v>-80.542568741443105</v>
      </c>
      <c r="H2860">
        <v>-13.4755727572091</v>
      </c>
      <c r="I2860">
        <v>-9.81825964810354</v>
      </c>
      <c r="J2860">
        <v>-0.77909815733334598</v>
      </c>
      <c r="K2860">
        <v>18.993354135850002</v>
      </c>
      <c r="L2860">
        <v>21.130458935295898</v>
      </c>
      <c r="M2860">
        <v>56.7610666081357</v>
      </c>
      <c r="N2860">
        <v>1.3148197053652</v>
      </c>
      <c r="O2860">
        <v>126.593625498007</v>
      </c>
      <c r="P2860">
        <v>54.461538461538403</v>
      </c>
      <c r="Q2860">
        <v>0.14247637336171601</v>
      </c>
    </row>
    <row r="2861" spans="1:17" x14ac:dyDescent="0.3">
      <c r="A2861" t="s">
        <v>5933</v>
      </c>
      <c r="B2861" t="s">
        <v>5934</v>
      </c>
      <c r="C2861" t="s">
        <v>10309</v>
      </c>
      <c r="D2861" t="s">
        <v>779</v>
      </c>
      <c r="E2861">
        <v>114.98055241500001</v>
      </c>
      <c r="F2861">
        <v>69.150000000000006</v>
      </c>
      <c r="G2861">
        <v>-63.039308705836</v>
      </c>
      <c r="H2861">
        <v>-11.392255834493</v>
      </c>
      <c r="I2861">
        <v>-46.278000542992999</v>
      </c>
      <c r="J2861">
        <v>-1.71058146814696</v>
      </c>
      <c r="M2861">
        <v>42.514099172542799</v>
      </c>
      <c r="O2861">
        <v>57.628344179320301</v>
      </c>
      <c r="P2861">
        <v>9.7619047619047699</v>
      </c>
    </row>
    <row r="2862" spans="1:17" x14ac:dyDescent="0.3">
      <c r="A2862" t="s">
        <v>5935</v>
      </c>
      <c r="B2862" t="s">
        <v>5936</v>
      </c>
      <c r="C2862" t="s">
        <v>10309</v>
      </c>
      <c r="D2862" t="s">
        <v>5467</v>
      </c>
      <c r="E2862">
        <v>114.75976875000001</v>
      </c>
      <c r="F2862">
        <v>182.05</v>
      </c>
      <c r="G2862">
        <v>-17.442099151198502</v>
      </c>
      <c r="H2862">
        <v>8.9944778569067303</v>
      </c>
      <c r="I2862">
        <v>12.6678039233148</v>
      </c>
      <c r="J2862">
        <v>0.35941433942657403</v>
      </c>
      <c r="K2862">
        <v>180.919474538587</v>
      </c>
      <c r="L2862">
        <v>152.590308808195</v>
      </c>
      <c r="M2862">
        <v>40.983590068659304</v>
      </c>
      <c r="N2862">
        <v>0.48837209302325502</v>
      </c>
      <c r="O2862">
        <v>34.221367756110901</v>
      </c>
      <c r="P2862">
        <v>72.804935927859503</v>
      </c>
    </row>
    <row r="2863" spans="1:17" x14ac:dyDescent="0.3">
      <c r="A2863" t="s">
        <v>5937</v>
      </c>
      <c r="B2863" t="s">
        <v>5938</v>
      </c>
      <c r="C2863" t="s">
        <v>10309</v>
      </c>
      <c r="D2863" t="s">
        <v>965</v>
      </c>
      <c r="E2863">
        <v>114.7</v>
      </c>
      <c r="F2863">
        <v>310</v>
      </c>
      <c r="G2863">
        <v>-9.8960118001466206</v>
      </c>
      <c r="H2863">
        <v>37.750445517292903</v>
      </c>
      <c r="I2863">
        <v>17.2221362787588</v>
      </c>
      <c r="J2863">
        <v>15.3605910868965</v>
      </c>
      <c r="K2863">
        <v>246.37485748191</v>
      </c>
      <c r="L2863">
        <v>237.82398404987899</v>
      </c>
      <c r="M2863">
        <v>76.289540209074502</v>
      </c>
      <c r="N2863">
        <v>4.64607303003163</v>
      </c>
      <c r="O2863">
        <v>8.0645161290322491</v>
      </c>
      <c r="P2863">
        <v>48.254423720707798</v>
      </c>
      <c r="Q2863">
        <v>-3.5860882161719999E-3</v>
      </c>
    </row>
    <row r="2864" spans="1:17" x14ac:dyDescent="0.3">
      <c r="A2864" t="s">
        <v>5939</v>
      </c>
      <c r="B2864" t="s">
        <v>5940</v>
      </c>
      <c r="C2864" t="s">
        <v>10309</v>
      </c>
      <c r="D2864" t="s">
        <v>86</v>
      </c>
      <c r="E2864">
        <v>114.45689731500001</v>
      </c>
      <c r="F2864">
        <v>21.33</v>
      </c>
      <c r="G2864">
        <v>34.891782349349597</v>
      </c>
      <c r="H2864">
        <v>3.0397583644950701</v>
      </c>
      <c r="I2864">
        <v>-29.245939306286999</v>
      </c>
      <c r="J2864">
        <v>1.9119360989906899</v>
      </c>
      <c r="K2864">
        <v>17.869861573058799</v>
      </c>
      <c r="L2864">
        <v>16.695903050913302</v>
      </c>
      <c r="M2864">
        <v>63.767027253854302</v>
      </c>
      <c r="N2864">
        <v>2.6844131419467798</v>
      </c>
      <c r="O2864">
        <v>38.068448195030399</v>
      </c>
      <c r="P2864">
        <v>83.879310344827502</v>
      </c>
      <c r="Q2864">
        <v>-2.8067360193878999E-2</v>
      </c>
    </row>
    <row r="2865" spans="1:17" x14ac:dyDescent="0.3">
      <c r="A2865" t="s">
        <v>5941</v>
      </c>
      <c r="B2865" t="s">
        <v>5942</v>
      </c>
      <c r="C2865" t="s">
        <v>10309</v>
      </c>
      <c r="D2865" t="s">
        <v>965</v>
      </c>
      <c r="E2865">
        <v>114.40949999999999</v>
      </c>
      <c r="F2865">
        <v>66.75</v>
      </c>
      <c r="G2865">
        <v>-4.2306837533610304</v>
      </c>
      <c r="H2865">
        <v>23.271916936342699</v>
      </c>
      <c r="I2865">
        <v>28.2125070716091</v>
      </c>
      <c r="J2865">
        <v>27.473053092975501</v>
      </c>
      <c r="K2865">
        <v>47.699791760570903</v>
      </c>
      <c r="L2865">
        <v>44.938084918076001</v>
      </c>
      <c r="M2865">
        <v>87.983766158818398</v>
      </c>
      <c r="N2865">
        <v>3.0121701669359102</v>
      </c>
      <c r="O2865">
        <v>3.67041198501874</v>
      </c>
      <c r="P2865">
        <v>82.876712328767098</v>
      </c>
    </row>
    <row r="2866" spans="1:17" x14ac:dyDescent="0.3">
      <c r="A2866" t="s">
        <v>5943</v>
      </c>
      <c r="B2866" t="s">
        <v>5944</v>
      </c>
      <c r="C2866" t="s">
        <v>10309</v>
      </c>
      <c r="D2866" t="s">
        <v>121</v>
      </c>
      <c r="E2866">
        <v>114.403425</v>
      </c>
      <c r="F2866">
        <v>7.43</v>
      </c>
      <c r="G2866">
        <v>-68.9170030168127</v>
      </c>
      <c r="H2866">
        <v>1.6371526858148999</v>
      </c>
      <c r="I2866">
        <v>-51.905070823746399</v>
      </c>
      <c r="J2866">
        <v>4.98032387209697</v>
      </c>
      <c r="K2866">
        <v>7.5054048040431498</v>
      </c>
      <c r="L2866">
        <v>9.3973753889421001</v>
      </c>
      <c r="M2866">
        <v>70.386691493340393</v>
      </c>
      <c r="N2866">
        <v>0.78402436896058703</v>
      </c>
      <c r="O2866">
        <v>86.406460296096895</v>
      </c>
      <c r="P2866">
        <v>9.2647058823529296</v>
      </c>
      <c r="Q2866">
        <v>-6.3371942755299004E-2</v>
      </c>
    </row>
    <row r="2867" spans="1:17" x14ac:dyDescent="0.3">
      <c r="A2867" t="s">
        <v>5945</v>
      </c>
      <c r="B2867" t="s">
        <v>5946</v>
      </c>
      <c r="C2867" t="s">
        <v>10309</v>
      </c>
      <c r="D2867" t="s">
        <v>1523</v>
      </c>
      <c r="E2867">
        <v>114.35885039999999</v>
      </c>
      <c r="F2867">
        <v>120.36</v>
      </c>
      <c r="G2867">
        <v>-5.1578448468337301</v>
      </c>
      <c r="H2867">
        <v>3.6101143914905598</v>
      </c>
      <c r="I2867">
        <v>-11.272979018528</v>
      </c>
      <c r="J2867">
        <v>5.9114131809120201</v>
      </c>
      <c r="K2867">
        <v>114.883586762766</v>
      </c>
      <c r="L2867">
        <v>110.830412156851</v>
      </c>
      <c r="M2867">
        <v>64.029888620299403</v>
      </c>
      <c r="N2867">
        <v>0.55382406675304896</v>
      </c>
      <c r="O2867">
        <v>15.2791625124626</v>
      </c>
      <c r="P2867">
        <v>29.6284329563812</v>
      </c>
      <c r="Q2867">
        <v>6.8786496348419999E-3</v>
      </c>
    </row>
    <row r="2868" spans="1:17" x14ac:dyDescent="0.3">
      <c r="A2868" t="s">
        <v>5947</v>
      </c>
      <c r="B2868" t="s">
        <v>5948</v>
      </c>
      <c r="C2868" t="s">
        <v>10309</v>
      </c>
      <c r="D2868" t="s">
        <v>523</v>
      </c>
      <c r="E2868">
        <v>114.31583999999999</v>
      </c>
      <c r="F2868">
        <v>24.24</v>
      </c>
      <c r="G2868">
        <v>3.3681708257381202</v>
      </c>
      <c r="H2868">
        <v>-2.91692875616521</v>
      </c>
      <c r="I2868">
        <v>-27.974849115746999</v>
      </c>
      <c r="J2868">
        <v>9.9320196583251406</v>
      </c>
      <c r="K2868">
        <v>27.174752541860698</v>
      </c>
      <c r="L2868">
        <v>29.741441114828401</v>
      </c>
      <c r="M2868">
        <v>62.261422855449503</v>
      </c>
      <c r="N2868">
        <v>0.35044072397813197</v>
      </c>
      <c r="O2868">
        <v>73.267326732673197</v>
      </c>
      <c r="P2868">
        <v>34.6666666666666</v>
      </c>
      <c r="Q2868">
        <v>3.1641201911302999E-2</v>
      </c>
    </row>
    <row r="2869" spans="1:17" x14ac:dyDescent="0.3">
      <c r="A2869" t="s">
        <v>5949</v>
      </c>
      <c r="B2869" t="s">
        <v>5950</v>
      </c>
      <c r="C2869" t="s">
        <v>10309</v>
      </c>
      <c r="D2869" t="s">
        <v>564</v>
      </c>
      <c r="E2869">
        <v>114.30800000000001</v>
      </c>
      <c r="F2869">
        <v>82</v>
      </c>
      <c r="G2869">
        <v>20.640073235255201</v>
      </c>
      <c r="H2869">
        <v>8.1900674634858301</v>
      </c>
      <c r="I2869">
        <v>5.5254568357520002</v>
      </c>
      <c r="J2869">
        <v>-0.54769815472601002</v>
      </c>
      <c r="K2869">
        <v>77.894241869888106</v>
      </c>
      <c r="L2869">
        <v>69.438892213505298</v>
      </c>
      <c r="M2869">
        <v>66.289889917253007</v>
      </c>
      <c r="N2869">
        <v>0.64</v>
      </c>
      <c r="O2869">
        <v>6.7073170731707297</v>
      </c>
      <c r="P2869">
        <v>63.999999999999901</v>
      </c>
    </row>
    <row r="2870" spans="1:17" x14ac:dyDescent="0.3">
      <c r="A2870" t="s">
        <v>5951</v>
      </c>
      <c r="B2870" t="s">
        <v>5952</v>
      </c>
      <c r="C2870" t="s">
        <v>10309</v>
      </c>
      <c r="D2870" t="s">
        <v>3520</v>
      </c>
      <c r="E2870">
        <v>114.244530144</v>
      </c>
      <c r="F2870">
        <v>52.16</v>
      </c>
      <c r="G2870">
        <v>44.105999186107297</v>
      </c>
      <c r="H2870">
        <v>10.9192416243098</v>
      </c>
      <c r="I2870">
        <v>2.3153709554949602</v>
      </c>
      <c r="J2870">
        <v>0.30147298980378401</v>
      </c>
      <c r="K2870">
        <v>48.755055521495699</v>
      </c>
      <c r="L2870">
        <v>43.090752909308499</v>
      </c>
      <c r="M2870">
        <v>63.427561301434103</v>
      </c>
      <c r="N2870">
        <v>1.7062275134537499</v>
      </c>
      <c r="O2870">
        <v>11.1771472392638</v>
      </c>
      <c r="P2870">
        <v>123.862660944206</v>
      </c>
      <c r="Q2870">
        <v>0.173459840313229</v>
      </c>
    </row>
    <row r="2871" spans="1:17" x14ac:dyDescent="0.3">
      <c r="A2871" t="s">
        <v>5953</v>
      </c>
      <c r="B2871" t="s">
        <v>5954</v>
      </c>
      <c r="C2871" t="s">
        <v>10309</v>
      </c>
      <c r="D2871" t="s">
        <v>412</v>
      </c>
      <c r="E2871">
        <v>113.83619565999901</v>
      </c>
      <c r="F2871">
        <v>138.05000000000001</v>
      </c>
      <c r="G2871">
        <v>-11.4640804793674</v>
      </c>
      <c r="H2871">
        <v>-9.3743415670586501</v>
      </c>
      <c r="I2871">
        <v>-35.934429170299097</v>
      </c>
      <c r="J2871">
        <v>-5.9780702517647697</v>
      </c>
      <c r="K2871">
        <v>151.61900696633501</v>
      </c>
      <c r="L2871">
        <v>152.48498987211701</v>
      </c>
      <c r="M2871">
        <v>37.0578660043318</v>
      </c>
      <c r="N2871">
        <v>1.1098366804186901</v>
      </c>
      <c r="O2871">
        <v>56.320173850054303</v>
      </c>
      <c r="P2871">
        <v>39.658383020415002</v>
      </c>
      <c r="Q2871">
        <v>6.7741875551951006E-2</v>
      </c>
    </row>
    <row r="2872" spans="1:17" x14ac:dyDescent="0.3">
      <c r="A2872" t="s">
        <v>5955</v>
      </c>
      <c r="B2872" t="s">
        <v>5956</v>
      </c>
      <c r="C2872" t="s">
        <v>10309</v>
      </c>
      <c r="D2872" t="s">
        <v>402</v>
      </c>
      <c r="E2872">
        <v>113.79644710999899</v>
      </c>
      <c r="M2872">
        <v>50</v>
      </c>
    </row>
    <row r="2873" spans="1:17" x14ac:dyDescent="0.3">
      <c r="A2873" t="s">
        <v>5957</v>
      </c>
      <c r="B2873" t="s">
        <v>5958</v>
      </c>
      <c r="C2873" t="s">
        <v>10309</v>
      </c>
      <c r="D2873" t="s">
        <v>581</v>
      </c>
      <c r="E2873">
        <v>113.712</v>
      </c>
      <c r="F2873">
        <v>184</v>
      </c>
      <c r="G2873">
        <v>28.938907250659099</v>
      </c>
      <c r="H2873">
        <v>2.7435761781239698</v>
      </c>
      <c r="I2873">
        <v>117.08650570170499</v>
      </c>
      <c r="J2873">
        <v>22.2522167026601</v>
      </c>
      <c r="K2873">
        <v>139.76677203033</v>
      </c>
      <c r="L2873">
        <v>101.30262850344801</v>
      </c>
      <c r="M2873">
        <v>82.391855205026005</v>
      </c>
      <c r="N2873">
        <v>0.534717176959003</v>
      </c>
      <c r="O2873">
        <v>0.54347826086955597</v>
      </c>
      <c r="P2873">
        <v>208.46605196982401</v>
      </c>
    </row>
    <row r="2874" spans="1:17" x14ac:dyDescent="0.3">
      <c r="A2874" t="s">
        <v>5959</v>
      </c>
      <c r="B2874" t="s">
        <v>5960</v>
      </c>
      <c r="C2874" t="s">
        <v>10309</v>
      </c>
      <c r="D2874" t="s">
        <v>555</v>
      </c>
      <c r="E2874">
        <v>113.61495252</v>
      </c>
      <c r="F2874">
        <v>67.67</v>
      </c>
      <c r="G2874">
        <v>131.556405920114</v>
      </c>
      <c r="H2874">
        <v>32.152653500175603</v>
      </c>
      <c r="I2874">
        <v>68.949120885146002</v>
      </c>
      <c r="J2874">
        <v>23.9177723023056</v>
      </c>
      <c r="K2874">
        <v>49.246291671095797</v>
      </c>
      <c r="L2874">
        <v>41.302927156154396</v>
      </c>
      <c r="M2874">
        <v>89.540036890689393</v>
      </c>
      <c r="N2874">
        <v>3.4176897331352598</v>
      </c>
      <c r="O2874">
        <v>1.6846460765479401</v>
      </c>
      <c r="P2874">
        <v>178.93652102225801</v>
      </c>
      <c r="Q2874">
        <v>0.120161659618191</v>
      </c>
    </row>
    <row r="2875" spans="1:17" x14ac:dyDescent="0.3">
      <c r="A2875" t="s">
        <v>5961</v>
      </c>
      <c r="B2875" t="s">
        <v>5962</v>
      </c>
      <c r="C2875" t="s">
        <v>10309</v>
      </c>
      <c r="D2875" t="s">
        <v>423</v>
      </c>
      <c r="E2875">
        <v>113.580707625</v>
      </c>
      <c r="F2875">
        <v>103.95</v>
      </c>
      <c r="G2875">
        <v>86.698749848881207</v>
      </c>
      <c r="H2875">
        <v>3.8530158055501</v>
      </c>
      <c r="I2875">
        <v>1.5512655812607501</v>
      </c>
      <c r="J2875">
        <v>6.73554967248133</v>
      </c>
      <c r="K2875">
        <v>99.0580369485359</v>
      </c>
      <c r="L2875">
        <v>85.896811992038096</v>
      </c>
      <c r="M2875">
        <v>66.065896527244902</v>
      </c>
      <c r="N2875">
        <v>0.457199345965352</v>
      </c>
      <c r="O2875">
        <v>28.763828763828698</v>
      </c>
      <c r="P2875">
        <v>141.744186046511</v>
      </c>
      <c r="Q2875">
        <v>8.0924527893907E-2</v>
      </c>
    </row>
    <row r="2876" spans="1:17" x14ac:dyDescent="0.3">
      <c r="A2876" t="s">
        <v>5963</v>
      </c>
      <c r="B2876" t="s">
        <v>5964</v>
      </c>
      <c r="C2876" t="s">
        <v>10309</v>
      </c>
      <c r="D2876" t="s">
        <v>253</v>
      </c>
      <c r="E2876">
        <v>113.565</v>
      </c>
      <c r="F2876">
        <v>113</v>
      </c>
      <c r="G2876">
        <v>35.144861288559902</v>
      </c>
      <c r="H2876">
        <v>6.1938005874709301</v>
      </c>
      <c r="I2876">
        <v>-7.4498575627180603</v>
      </c>
      <c r="J2876">
        <v>-3.27349412613601</v>
      </c>
      <c r="K2876">
        <v>110.840742439783</v>
      </c>
      <c r="L2876">
        <v>107.946589633241</v>
      </c>
      <c r="M2876">
        <v>47.276548834146801</v>
      </c>
      <c r="N2876">
        <v>0.69662650602409604</v>
      </c>
      <c r="O2876">
        <v>35.442477876106203</v>
      </c>
      <c r="P2876">
        <v>73.846153846153797</v>
      </c>
    </row>
    <row r="2877" spans="1:17" x14ac:dyDescent="0.3">
      <c r="A2877" t="s">
        <v>5965</v>
      </c>
      <c r="B2877" t="s">
        <v>5966</v>
      </c>
      <c r="C2877" t="s">
        <v>10309</v>
      </c>
      <c r="D2877" t="s">
        <v>54</v>
      </c>
      <c r="E2877">
        <v>113.49715899</v>
      </c>
      <c r="F2877">
        <v>217.9</v>
      </c>
      <c r="G2877">
        <v>204.12771779218099</v>
      </c>
      <c r="H2877">
        <v>4.2447060519889597</v>
      </c>
      <c r="I2877">
        <v>2.1727028192190101</v>
      </c>
      <c r="J2877">
        <v>9.4185412094279197</v>
      </c>
      <c r="K2877">
        <v>203.316919660514</v>
      </c>
      <c r="L2877">
        <v>171.152192862487</v>
      </c>
      <c r="M2877">
        <v>69.848953527379606</v>
      </c>
      <c r="N2877">
        <v>0.69345139530424704</v>
      </c>
      <c r="O2877">
        <v>12.4368976594768</v>
      </c>
      <c r="P2877">
        <v>248.584226523756</v>
      </c>
      <c r="Q2877">
        <v>0.151950668793539</v>
      </c>
    </row>
    <row r="2878" spans="1:17" x14ac:dyDescent="0.3">
      <c r="A2878" t="s">
        <v>5967</v>
      </c>
      <c r="B2878" t="s">
        <v>5968</v>
      </c>
      <c r="C2878" t="s">
        <v>10309</v>
      </c>
      <c r="D2878" t="s">
        <v>46</v>
      </c>
      <c r="E2878">
        <v>113.1588</v>
      </c>
      <c r="F2878">
        <v>277.35000000000002</v>
      </c>
      <c r="G2878">
        <v>2.9164617308129701</v>
      </c>
      <c r="H2878">
        <v>-1.1095620225307199</v>
      </c>
      <c r="I2878">
        <v>19.677769893655899</v>
      </c>
      <c r="J2878">
        <v>0.185533586257668</v>
      </c>
      <c r="K2878">
        <v>276.92545181687302</v>
      </c>
      <c r="M2878">
        <v>49.977389397310397</v>
      </c>
      <c r="N2878">
        <v>0.40320341697810902</v>
      </c>
      <c r="O2878">
        <v>37.5157742924102</v>
      </c>
      <c r="P2878">
        <v>49.112903225806399</v>
      </c>
    </row>
    <row r="2879" spans="1:17" x14ac:dyDescent="0.3">
      <c r="A2879" t="s">
        <v>5969</v>
      </c>
      <c r="B2879" t="s">
        <v>5970</v>
      </c>
      <c r="C2879" t="s">
        <v>10309</v>
      </c>
      <c r="D2879" t="s">
        <v>46</v>
      </c>
      <c r="E2879">
        <v>113.11839999999999</v>
      </c>
      <c r="F2879">
        <v>60.8</v>
      </c>
      <c r="G2879">
        <v>-59.8933979677455</v>
      </c>
      <c r="H2879">
        <v>-19.968888620708601</v>
      </c>
      <c r="I2879">
        <v>-34.096295237193097</v>
      </c>
      <c r="J2879">
        <v>4.7451490876425497</v>
      </c>
      <c r="K2879">
        <v>60.313500120799603</v>
      </c>
      <c r="L2879">
        <v>89.9577993135497</v>
      </c>
      <c r="M2879">
        <v>49.555261860572202</v>
      </c>
      <c r="N2879">
        <v>0.218801522151816</v>
      </c>
      <c r="O2879">
        <v>95.723684210526301</v>
      </c>
      <c r="P2879">
        <v>125.18518518518501</v>
      </c>
    </row>
    <row r="2880" spans="1:17" x14ac:dyDescent="0.3">
      <c r="A2880" t="s">
        <v>5971</v>
      </c>
      <c r="B2880" t="s">
        <v>5972</v>
      </c>
      <c r="C2880" t="s">
        <v>10309</v>
      </c>
      <c r="D2880" t="s">
        <v>46</v>
      </c>
      <c r="E2880">
        <v>112.978784238</v>
      </c>
      <c r="F2880">
        <v>5.34</v>
      </c>
      <c r="G2880">
        <v>0.42526007794933901</v>
      </c>
      <c r="H2880">
        <v>7.3602656516249896</v>
      </c>
      <c r="I2880">
        <v>-24.792871388314701</v>
      </c>
      <c r="J2880">
        <v>1.88372172408014</v>
      </c>
      <c r="K2880">
        <v>5.01786520689204</v>
      </c>
      <c r="L2880">
        <v>4.8580014810265002</v>
      </c>
      <c r="M2880">
        <v>52.726947863080703</v>
      </c>
      <c r="N2880">
        <v>0.98016283062787501</v>
      </c>
      <c r="O2880">
        <v>32.958801498127301</v>
      </c>
      <c r="P2880">
        <v>84.137931034482705</v>
      </c>
      <c r="Q2880">
        <v>2.7564300966783001E-2</v>
      </c>
    </row>
    <row r="2881" spans="1:17" x14ac:dyDescent="0.3">
      <c r="A2881" t="s">
        <v>5973</v>
      </c>
      <c r="B2881" t="s">
        <v>5974</v>
      </c>
      <c r="C2881" t="s">
        <v>10309</v>
      </c>
      <c r="D2881" t="s">
        <v>628</v>
      </c>
      <c r="E2881">
        <v>112.93982699999999</v>
      </c>
      <c r="F2881">
        <v>34.19</v>
      </c>
      <c r="G2881">
        <v>26.6573301789706</v>
      </c>
      <c r="H2881">
        <v>-2.2350524220058201</v>
      </c>
      <c r="I2881">
        <v>23.7026658017679</v>
      </c>
      <c r="J2881">
        <v>-2.45087070712336</v>
      </c>
      <c r="K2881">
        <v>34.094552099375399</v>
      </c>
      <c r="L2881">
        <v>30.1524734932635</v>
      </c>
      <c r="M2881">
        <v>51.206625068576002</v>
      </c>
      <c r="N2881">
        <v>2.0096656161342801</v>
      </c>
      <c r="O2881">
        <v>23.4279028955835</v>
      </c>
      <c r="P2881">
        <v>87.857142857142804</v>
      </c>
      <c r="Q2881">
        <v>0.112228737321436</v>
      </c>
    </row>
    <row r="2882" spans="1:17" x14ac:dyDescent="0.3">
      <c r="A2882" t="s">
        <v>5975</v>
      </c>
      <c r="B2882" t="s">
        <v>5976</v>
      </c>
      <c r="C2882" t="s">
        <v>10309</v>
      </c>
      <c r="D2882" t="s">
        <v>46</v>
      </c>
      <c r="E2882">
        <v>112.8556044</v>
      </c>
      <c r="F2882">
        <v>0.8</v>
      </c>
      <c r="G2882">
        <v>70.181357638924894</v>
      </c>
      <c r="H2882">
        <v>-5.3588376910896596</v>
      </c>
      <c r="I2882">
        <v>46.942665801767902</v>
      </c>
      <c r="J2882">
        <v>2.0152022984697902</v>
      </c>
      <c r="K2882">
        <v>0.75567026836908902</v>
      </c>
      <c r="L2882">
        <v>0.63241098847884103</v>
      </c>
      <c r="M2882">
        <v>49.409098737698301</v>
      </c>
      <c r="N2882">
        <v>0.58171476820111201</v>
      </c>
      <c r="O2882">
        <v>18.749999999999901</v>
      </c>
      <c r="P2882">
        <v>166.666666666666</v>
      </c>
      <c r="Q2882">
        <v>0.106541348938298</v>
      </c>
    </row>
    <row r="2883" spans="1:17" x14ac:dyDescent="0.3">
      <c r="A2883" t="s">
        <v>5977</v>
      </c>
      <c r="B2883" t="s">
        <v>5978</v>
      </c>
      <c r="C2883" t="s">
        <v>10309</v>
      </c>
      <c r="D2883" t="s">
        <v>965</v>
      </c>
      <c r="E2883">
        <v>112.70775</v>
      </c>
      <c r="F2883">
        <v>72.95</v>
      </c>
      <c r="G2883">
        <v>587.76436101144998</v>
      </c>
      <c r="H2883">
        <v>16.405791433772499</v>
      </c>
      <c r="I2883">
        <v>200.59956775361201</v>
      </c>
      <c r="J2883">
        <v>19.685564529231701</v>
      </c>
      <c r="K2883">
        <v>63.323796749294601</v>
      </c>
      <c r="L2883">
        <v>45.128276569618102</v>
      </c>
      <c r="M2883">
        <v>83.491367998896195</v>
      </c>
      <c r="N2883">
        <v>2.1152538659767099</v>
      </c>
      <c r="O2883">
        <v>19.709690642808301</v>
      </c>
      <c r="P2883">
        <v>617.58300337252501</v>
      </c>
    </row>
    <row r="2884" spans="1:17" x14ac:dyDescent="0.3">
      <c r="A2884" t="s">
        <v>5979</v>
      </c>
      <c r="B2884" t="s">
        <v>5980</v>
      </c>
      <c r="C2884" t="s">
        <v>10309</v>
      </c>
      <c r="D2884" t="s">
        <v>139</v>
      </c>
      <c r="E2884">
        <v>112.44799999999999</v>
      </c>
      <c r="F2884">
        <v>40.159999999999997</v>
      </c>
      <c r="G2884">
        <v>-3.3304533846971101</v>
      </c>
      <c r="H2884">
        <v>-4.4689936837678799</v>
      </c>
      <c r="I2884">
        <v>-9.5521795590568193</v>
      </c>
      <c r="J2884">
        <v>1.7133644059620301</v>
      </c>
      <c r="K2884">
        <v>41.071286188289001</v>
      </c>
      <c r="L2884">
        <v>39.062648679100697</v>
      </c>
      <c r="M2884">
        <v>45.975432258653001</v>
      </c>
      <c r="N2884">
        <v>0.157346765946099</v>
      </c>
      <c r="O2884">
        <v>69.571713147410307</v>
      </c>
      <c r="P2884">
        <v>43.121881682109702</v>
      </c>
      <c r="Q2884">
        <v>8.5084513477847998E-2</v>
      </c>
    </row>
    <row r="2885" spans="1:17" x14ac:dyDescent="0.3">
      <c r="A2885" t="s">
        <v>5981</v>
      </c>
      <c r="B2885" t="s">
        <v>5982</v>
      </c>
      <c r="C2885" t="s">
        <v>10309</v>
      </c>
      <c r="D2885" t="s">
        <v>222</v>
      </c>
      <c r="E2885">
        <v>112.360463244</v>
      </c>
      <c r="F2885">
        <v>26.28</v>
      </c>
      <c r="G2885">
        <v>8.9353175122089894</v>
      </c>
      <c r="H2885">
        <v>17.8289104654616</v>
      </c>
      <c r="I2885">
        <v>-4.5967481478812697</v>
      </c>
      <c r="J2885">
        <v>-5.63118691926993</v>
      </c>
      <c r="K2885">
        <v>24.1453193869344</v>
      </c>
      <c r="L2885">
        <v>22.989644448252399</v>
      </c>
      <c r="M2885">
        <v>67.529514455417001</v>
      </c>
      <c r="N2885">
        <v>1.1351357132247299</v>
      </c>
      <c r="O2885">
        <v>15.296803652968</v>
      </c>
      <c r="P2885">
        <v>52.968568102444699</v>
      </c>
      <c r="Q2885">
        <v>0.11208055353344799</v>
      </c>
    </row>
    <row r="2886" spans="1:17" x14ac:dyDescent="0.3">
      <c r="A2886" t="s">
        <v>5983</v>
      </c>
      <c r="B2886" t="s">
        <v>5984</v>
      </c>
      <c r="C2886" t="s">
        <v>10309</v>
      </c>
      <c r="D2886" t="s">
        <v>2212</v>
      </c>
      <c r="E2886">
        <v>112.294617</v>
      </c>
      <c r="F2886">
        <v>185.1</v>
      </c>
      <c r="G2886">
        <v>1543.7799109843099</v>
      </c>
      <c r="H2886">
        <v>44.655131442712197</v>
      </c>
      <c r="I2886">
        <v>33.463682187424503</v>
      </c>
      <c r="J2886">
        <v>6.41445525551483</v>
      </c>
      <c r="K2886">
        <v>138.03020994379801</v>
      </c>
      <c r="L2886">
        <v>101.047209862598</v>
      </c>
      <c r="M2886">
        <v>99.085779571797801</v>
      </c>
      <c r="N2886">
        <v>0.54579694232336795</v>
      </c>
      <c r="O2886">
        <v>0</v>
      </c>
      <c r="P2886">
        <v>1573.59855334538</v>
      </c>
      <c r="Q2886">
        <v>0.300865078078565</v>
      </c>
    </row>
    <row r="2887" spans="1:17" x14ac:dyDescent="0.3">
      <c r="A2887" t="s">
        <v>5985</v>
      </c>
      <c r="B2887" t="s">
        <v>5986</v>
      </c>
      <c r="C2887" t="s">
        <v>10309</v>
      </c>
      <c r="D2887" t="s">
        <v>564</v>
      </c>
      <c r="E2887">
        <v>111.80329195</v>
      </c>
      <c r="F2887">
        <v>2767.1</v>
      </c>
      <c r="G2887">
        <v>37.884387941955197</v>
      </c>
      <c r="H2887">
        <v>-1.8490176565757399</v>
      </c>
      <c r="I2887">
        <v>-13.377939385551899</v>
      </c>
      <c r="J2887">
        <v>-2.7486377373765101</v>
      </c>
      <c r="K2887">
        <v>2825.9123604206702</v>
      </c>
      <c r="L2887">
        <v>2627.8198230982198</v>
      </c>
      <c r="M2887">
        <v>44.944994476882599</v>
      </c>
      <c r="N2887">
        <v>0.52974241769102404</v>
      </c>
      <c r="O2887">
        <v>20.703986122655401</v>
      </c>
      <c r="P2887">
        <v>67.703030303030204</v>
      </c>
      <c r="Q2887">
        <v>0.15059017867103999</v>
      </c>
    </row>
    <row r="2888" spans="1:17" x14ac:dyDescent="0.3">
      <c r="A2888" t="s">
        <v>5987</v>
      </c>
      <c r="B2888" t="s">
        <v>5988</v>
      </c>
      <c r="C2888" t="s">
        <v>10309</v>
      </c>
      <c r="D2888" t="s">
        <v>1595</v>
      </c>
      <c r="E2888">
        <v>111.79984140000001</v>
      </c>
      <c r="F2888">
        <v>5.85</v>
      </c>
      <c r="G2888">
        <v>58.891035058279698</v>
      </c>
      <c r="H2888">
        <v>-1.2684225639433699</v>
      </c>
      <c r="I2888">
        <v>-7.6519287928266699</v>
      </c>
      <c r="J2888">
        <v>3.5642685975047699</v>
      </c>
      <c r="K2888">
        <v>5.18862742008697</v>
      </c>
      <c r="L2888">
        <v>4.7959682239912302</v>
      </c>
      <c r="M2888">
        <v>79.564767018818799</v>
      </c>
      <c r="N2888">
        <v>1.2372912032780401</v>
      </c>
      <c r="O2888">
        <v>10.2564102564102</v>
      </c>
      <c r="P2888">
        <v>101.72413793103399</v>
      </c>
      <c r="Q2888">
        <v>6.2409952746437E-2</v>
      </c>
    </row>
    <row r="2889" spans="1:17" x14ac:dyDescent="0.3">
      <c r="A2889" t="s">
        <v>5989</v>
      </c>
      <c r="B2889" t="s">
        <v>5990</v>
      </c>
      <c r="C2889" t="s">
        <v>10309</v>
      </c>
      <c r="D2889" t="s">
        <v>523</v>
      </c>
      <c r="E2889">
        <v>111.69746865</v>
      </c>
      <c r="F2889">
        <v>124.7</v>
      </c>
      <c r="G2889">
        <v>301.24533300669702</v>
      </c>
      <c r="H2889">
        <v>38.600835737905797</v>
      </c>
      <c r="I2889">
        <v>121.915343397396</v>
      </c>
      <c r="J2889">
        <v>-11.7822660559605</v>
      </c>
      <c r="K2889">
        <v>109.910001136923</v>
      </c>
      <c r="L2889">
        <v>73.331574549907899</v>
      </c>
      <c r="M2889">
        <v>41.611034907396302</v>
      </c>
      <c r="N2889">
        <v>2.3943511558980402</v>
      </c>
      <c r="O2889">
        <v>30.232558139534799</v>
      </c>
      <c r="P2889">
        <v>361.16863905325403</v>
      </c>
      <c r="Q2889">
        <v>0.17557641425599799</v>
      </c>
    </row>
    <row r="2890" spans="1:17" x14ac:dyDescent="0.3">
      <c r="A2890" t="s">
        <v>5991</v>
      </c>
      <c r="B2890" t="s">
        <v>5992</v>
      </c>
      <c r="C2890" t="s">
        <v>10309</v>
      </c>
      <c r="D2890" t="s">
        <v>364</v>
      </c>
      <c r="E2890">
        <v>111.61875000000001</v>
      </c>
      <c r="F2890">
        <v>187.5</v>
      </c>
      <c r="G2890">
        <v>240.80796368755099</v>
      </c>
      <c r="H2890">
        <v>68.332388566486202</v>
      </c>
      <c r="I2890">
        <v>23.7041537667569</v>
      </c>
      <c r="J2890">
        <v>39.093767001890598</v>
      </c>
      <c r="K2890">
        <v>112.285860131714</v>
      </c>
      <c r="L2890">
        <v>96.859721805010807</v>
      </c>
      <c r="M2890">
        <v>95.352574151781795</v>
      </c>
      <c r="N2890">
        <v>3.1638984524142</v>
      </c>
      <c r="O2890">
        <v>0</v>
      </c>
      <c r="P2890">
        <v>301.49892933618798</v>
      </c>
      <c r="Q2890">
        <v>0.17456013538694101</v>
      </c>
    </row>
    <row r="2891" spans="1:17" x14ac:dyDescent="0.3">
      <c r="A2891" t="s">
        <v>5993</v>
      </c>
      <c r="B2891" t="s">
        <v>5994</v>
      </c>
      <c r="C2891" t="s">
        <v>10309</v>
      </c>
      <c r="D2891" t="s">
        <v>1566</v>
      </c>
      <c r="E2891">
        <v>111.51021894</v>
      </c>
      <c r="F2891">
        <v>76.2</v>
      </c>
      <c r="G2891">
        <v>-6.9154165546234401</v>
      </c>
      <c r="H2891">
        <v>-10.648643023178201</v>
      </c>
      <c r="I2891">
        <v>-32.652142681929398</v>
      </c>
      <c r="J2891">
        <v>-0.49425649547724398</v>
      </c>
      <c r="K2891">
        <v>82.153982574149694</v>
      </c>
      <c r="L2891">
        <v>83.675255432217597</v>
      </c>
      <c r="M2891">
        <v>42.03371643813</v>
      </c>
      <c r="N2891">
        <v>0.421187800963081</v>
      </c>
      <c r="O2891">
        <v>95.209973753280806</v>
      </c>
      <c r="P2891">
        <v>27</v>
      </c>
      <c r="Q2891">
        <v>4.5017938106803997E-2</v>
      </c>
    </row>
    <row r="2892" spans="1:17" x14ac:dyDescent="0.3">
      <c r="A2892" t="s">
        <v>5995</v>
      </c>
      <c r="B2892" t="s">
        <v>5996</v>
      </c>
      <c r="C2892" t="s">
        <v>10309</v>
      </c>
      <c r="D2892" t="s">
        <v>1520</v>
      </c>
      <c r="E2892">
        <v>111.445956</v>
      </c>
      <c r="F2892">
        <v>184.05</v>
      </c>
      <c r="G2892">
        <v>-7.07772872319575</v>
      </c>
      <c r="H2892">
        <v>21.464738892711399</v>
      </c>
      <c r="I2892">
        <v>-2.8477533599087099</v>
      </c>
      <c r="J2892">
        <v>8.9364839440394199</v>
      </c>
      <c r="K2892">
        <v>151.329344519356</v>
      </c>
      <c r="L2892">
        <v>142.321343396191</v>
      </c>
      <c r="M2892">
        <v>75.595903351556004</v>
      </c>
      <c r="N2892">
        <v>1.1514190317195301</v>
      </c>
      <c r="O2892">
        <v>8.6661233360499601</v>
      </c>
      <c r="P2892">
        <v>75.285714285714207</v>
      </c>
    </row>
    <row r="2893" spans="1:17" x14ac:dyDescent="0.3">
      <c r="A2893" t="s">
        <v>5997</v>
      </c>
      <c r="B2893" t="s">
        <v>5998</v>
      </c>
      <c r="C2893" t="s">
        <v>10309</v>
      </c>
      <c r="D2893" t="s">
        <v>51</v>
      </c>
      <c r="E2893">
        <v>111.12</v>
      </c>
      <c r="F2893">
        <v>138.9</v>
      </c>
      <c r="G2893">
        <v>-8.56154938857396</v>
      </c>
      <c r="H2893">
        <v>-13.355014817562999</v>
      </c>
      <c r="I2893">
        <v>-7.7103489877656299</v>
      </c>
      <c r="J2893">
        <v>2.1601145353965001</v>
      </c>
      <c r="K2893">
        <v>144.81145722026699</v>
      </c>
      <c r="L2893">
        <v>135.688383181825</v>
      </c>
      <c r="M2893">
        <v>43.109411324144801</v>
      </c>
      <c r="N2893">
        <v>0.71158365516893796</v>
      </c>
      <c r="O2893">
        <v>32.4694024478041</v>
      </c>
      <c r="P2893">
        <v>30.790960451977401</v>
      </c>
      <c r="Q2893">
        <v>-0.10273398725135</v>
      </c>
    </row>
    <row r="2894" spans="1:17" x14ac:dyDescent="0.3">
      <c r="A2894" t="s">
        <v>5999</v>
      </c>
      <c r="B2894" t="s">
        <v>6000</v>
      </c>
      <c r="C2894" t="s">
        <v>10309</v>
      </c>
      <c r="D2894" t="s">
        <v>222</v>
      </c>
      <c r="E2894">
        <v>111.10769999999999</v>
      </c>
      <c r="F2894">
        <v>78.3</v>
      </c>
      <c r="G2894">
        <v>71.725759183326403</v>
      </c>
      <c r="H2894">
        <v>12.9155135054051</v>
      </c>
      <c r="I2894">
        <v>21.1328971642357</v>
      </c>
      <c r="J2894">
        <v>2.7510672773727598</v>
      </c>
      <c r="K2894">
        <v>70.213813120979793</v>
      </c>
      <c r="L2894">
        <v>61.447223866957501</v>
      </c>
      <c r="M2894">
        <v>54.838725022110197</v>
      </c>
      <c r="N2894">
        <v>0.90593784403438005</v>
      </c>
      <c r="O2894">
        <v>33.971902937420097</v>
      </c>
      <c r="P2894">
        <v>123.140495867768</v>
      </c>
      <c r="Q2894">
        <v>0.16253321695967701</v>
      </c>
    </row>
    <row r="2895" spans="1:17" x14ac:dyDescent="0.3">
      <c r="A2895" t="s">
        <v>6001</v>
      </c>
      <c r="B2895" t="s">
        <v>6002</v>
      </c>
      <c r="C2895" t="s">
        <v>10309</v>
      </c>
      <c r="D2895" t="s">
        <v>222</v>
      </c>
      <c r="E2895">
        <v>111.04326648</v>
      </c>
      <c r="F2895">
        <v>109.53</v>
      </c>
      <c r="G2895">
        <v>132.21485046189099</v>
      </c>
      <c r="H2895">
        <v>-7.7604171467561001</v>
      </c>
      <c r="I2895">
        <v>15.423604218190199</v>
      </c>
      <c r="J2895">
        <v>3.15344116461312</v>
      </c>
      <c r="K2895">
        <v>107.939496576804</v>
      </c>
      <c r="L2895">
        <v>89.022539911093403</v>
      </c>
      <c r="M2895">
        <v>64.513325656186893</v>
      </c>
      <c r="N2895">
        <v>0.32880883278058998</v>
      </c>
      <c r="O2895">
        <v>26.376335250616201</v>
      </c>
      <c r="P2895">
        <v>175.54716981132</v>
      </c>
      <c r="Q2895">
        <v>0.12732854038539099</v>
      </c>
    </row>
    <row r="2896" spans="1:17" x14ac:dyDescent="0.3">
      <c r="A2896" t="s">
        <v>6003</v>
      </c>
      <c r="B2896" t="s">
        <v>6004</v>
      </c>
      <c r="C2896" t="s">
        <v>10309</v>
      </c>
      <c r="D2896" t="s">
        <v>523</v>
      </c>
      <c r="E2896">
        <v>110.964</v>
      </c>
      <c r="F2896">
        <v>462.35</v>
      </c>
      <c r="G2896">
        <v>478.45658458274801</v>
      </c>
      <c r="H2896">
        <v>61.0377796450625</v>
      </c>
      <c r="I2896">
        <v>49.000149152626598</v>
      </c>
      <c r="J2896">
        <v>-9.1059456059136892</v>
      </c>
      <c r="K2896">
        <v>336.67539502903799</v>
      </c>
      <c r="L2896">
        <v>241.371531944965</v>
      </c>
      <c r="M2896">
        <v>76.247133677266802</v>
      </c>
      <c r="N2896">
        <v>2.8525907023188699</v>
      </c>
      <c r="O2896">
        <v>3.8931545366064499</v>
      </c>
      <c r="P2896">
        <v>557.68136557610205</v>
      </c>
      <c r="Q2896">
        <v>0.181361971457349</v>
      </c>
    </row>
    <row r="2897" spans="1:17" x14ac:dyDescent="0.3">
      <c r="A2897" t="s">
        <v>6005</v>
      </c>
      <c r="B2897" t="s">
        <v>6006</v>
      </c>
      <c r="C2897" t="s">
        <v>10309</v>
      </c>
      <c r="D2897" t="s">
        <v>737</v>
      </c>
      <c r="E2897">
        <v>110.88097019999999</v>
      </c>
      <c r="F2897">
        <v>77.39</v>
      </c>
      <c r="G2897">
        <v>40.231895982146199</v>
      </c>
      <c r="H2897">
        <v>-0.77434156705865198</v>
      </c>
      <c r="I2897">
        <v>13.500310936682</v>
      </c>
      <c r="J2897">
        <v>-4.9476407329631602</v>
      </c>
      <c r="K2897">
        <v>74.630859055346903</v>
      </c>
      <c r="L2897">
        <v>65.220937128677207</v>
      </c>
      <c r="M2897">
        <v>46.511713315869002</v>
      </c>
      <c r="N2897">
        <v>0.61274450974530703</v>
      </c>
      <c r="O2897">
        <v>3.3725287504845398</v>
      </c>
      <c r="P2897">
        <v>76.287015945330296</v>
      </c>
      <c r="Q2897">
        <v>1.7417697266181999E-2</v>
      </c>
    </row>
    <row r="2898" spans="1:17" x14ac:dyDescent="0.3">
      <c r="A2898" t="s">
        <v>6007</v>
      </c>
      <c r="B2898" t="s">
        <v>6008</v>
      </c>
      <c r="C2898" t="s">
        <v>10309</v>
      </c>
      <c r="D2898" t="s">
        <v>628</v>
      </c>
      <c r="E2898">
        <v>110.77236000000001</v>
      </c>
      <c r="F2898">
        <v>64.44</v>
      </c>
      <c r="G2898">
        <v>-47.990070932503599</v>
      </c>
      <c r="H2898">
        <v>-6.3020804947975799</v>
      </c>
      <c r="I2898">
        <v>-31.228762769660602</v>
      </c>
      <c r="J2898">
        <v>3.6864839440394199</v>
      </c>
      <c r="M2898">
        <v>38.636834031114901</v>
      </c>
      <c r="O2898">
        <v>29.422718808193601</v>
      </c>
      <c r="P2898">
        <v>5.6393442622950802</v>
      </c>
    </row>
    <row r="2899" spans="1:17" x14ac:dyDescent="0.3">
      <c r="A2899" t="s">
        <v>6009</v>
      </c>
      <c r="B2899" t="s">
        <v>6010</v>
      </c>
      <c r="C2899" t="s">
        <v>10309</v>
      </c>
      <c r="D2899" t="s">
        <v>564</v>
      </c>
      <c r="E2899">
        <v>110.73211763499999</v>
      </c>
      <c r="F2899">
        <v>45.61</v>
      </c>
      <c r="G2899">
        <v>53.354048401977103</v>
      </c>
      <c r="H2899">
        <v>60.028759208135099</v>
      </c>
      <c r="I2899">
        <v>27.931846636389199</v>
      </c>
      <c r="J2899">
        <v>59.957203522822503</v>
      </c>
      <c r="K2899">
        <v>28.089544560938801</v>
      </c>
      <c r="L2899">
        <v>26.797973191669598</v>
      </c>
      <c r="M2899">
        <v>91.556950777631101</v>
      </c>
      <c r="N2899">
        <v>2.3280156199686899</v>
      </c>
      <c r="O2899">
        <v>0</v>
      </c>
      <c r="P2899">
        <v>133.897435897435</v>
      </c>
      <c r="Q2899">
        <v>6.8185113480064993E-2</v>
      </c>
    </row>
    <row r="2900" spans="1:17" x14ac:dyDescent="0.3">
      <c r="A2900" t="s">
        <v>6011</v>
      </c>
      <c r="B2900" t="s">
        <v>6012</v>
      </c>
      <c r="C2900" t="s">
        <v>10309</v>
      </c>
      <c r="D2900" t="s">
        <v>21</v>
      </c>
      <c r="E2900">
        <v>110.71695486599999</v>
      </c>
      <c r="F2900">
        <v>90.51</v>
      </c>
      <c r="G2900">
        <v>-71.556653304106902</v>
      </c>
      <c r="H2900">
        <v>-17.811831836403201</v>
      </c>
      <c r="I2900">
        <v>-59.4058819160743</v>
      </c>
      <c r="J2900">
        <v>-2.05198958933887</v>
      </c>
      <c r="K2900">
        <v>101.562916117789</v>
      </c>
      <c r="L2900">
        <v>128.981910437198</v>
      </c>
      <c r="M2900">
        <v>41.323198126485501</v>
      </c>
      <c r="N2900">
        <v>0.64832467326174903</v>
      </c>
      <c r="O2900">
        <v>154.11556734062501</v>
      </c>
      <c r="P2900">
        <v>7.5451520912547698</v>
      </c>
      <c r="Q2900">
        <v>-5.4989371775759997E-3</v>
      </c>
    </row>
    <row r="2901" spans="1:17" x14ac:dyDescent="0.3">
      <c r="A2901" t="s">
        <v>6013</v>
      </c>
      <c r="B2901" t="s">
        <v>6014</v>
      </c>
      <c r="C2901" t="s">
        <v>10309</v>
      </c>
      <c r="D2901" t="s">
        <v>21</v>
      </c>
      <c r="E2901">
        <v>110.61542304</v>
      </c>
      <c r="F2901">
        <v>22.65</v>
      </c>
      <c r="G2901">
        <v>-114.180986313434</v>
      </c>
      <c r="H2901">
        <v>-21.445811982993</v>
      </c>
      <c r="I2901">
        <v>-84.833035132811503</v>
      </c>
      <c r="J2901">
        <v>-3.7387877950910098</v>
      </c>
      <c r="K2901">
        <v>26.846376863851201</v>
      </c>
      <c r="L2901">
        <v>72.644374787243393</v>
      </c>
      <c r="M2901">
        <v>36.896129153865701</v>
      </c>
      <c r="N2901">
        <v>0.31601907162821202</v>
      </c>
      <c r="O2901">
        <v>959.38189845474596</v>
      </c>
      <c r="P2901">
        <v>64.130434782608603</v>
      </c>
    </row>
    <row r="2902" spans="1:17" x14ac:dyDescent="0.3">
      <c r="A2902" t="s">
        <v>6015</v>
      </c>
      <c r="B2902" t="s">
        <v>6016</v>
      </c>
      <c r="C2902" t="s">
        <v>10309</v>
      </c>
      <c r="D2902" t="s">
        <v>581</v>
      </c>
      <c r="E2902">
        <v>110.431795908</v>
      </c>
      <c r="F2902">
        <v>11.19</v>
      </c>
      <c r="G2902">
        <v>-28.551674035283199</v>
      </c>
      <c r="H2902">
        <v>13.3030202867737</v>
      </c>
      <c r="I2902">
        <v>-3.8866024909150099</v>
      </c>
      <c r="J2902">
        <v>4.8177339440394196</v>
      </c>
      <c r="K2902">
        <v>10.1856262857969</v>
      </c>
      <c r="L2902">
        <v>11.216327466123699</v>
      </c>
      <c r="M2902">
        <v>81.204078586494603</v>
      </c>
      <c r="N2902">
        <v>0.80774081762521399</v>
      </c>
      <c r="O2902">
        <v>39.857015192135798</v>
      </c>
      <c r="P2902">
        <v>67.014925373134304</v>
      </c>
      <c r="Q2902">
        <v>-0.106020575311879</v>
      </c>
    </row>
    <row r="2903" spans="1:17" x14ac:dyDescent="0.3">
      <c r="A2903" t="s">
        <v>6017</v>
      </c>
      <c r="B2903" t="s">
        <v>6018</v>
      </c>
      <c r="C2903" t="s">
        <v>10309</v>
      </c>
      <c r="D2903" t="s">
        <v>523</v>
      </c>
      <c r="E2903">
        <v>110.329793446</v>
      </c>
      <c r="F2903">
        <v>20.87</v>
      </c>
      <c r="G2903">
        <v>-31.606877655192701</v>
      </c>
      <c r="H2903">
        <v>16.454041271225101</v>
      </c>
      <c r="I2903">
        <v>-71.771478609705795</v>
      </c>
      <c r="J2903">
        <v>8.5804282445575506</v>
      </c>
      <c r="K2903">
        <v>19.214697111589199</v>
      </c>
      <c r="L2903">
        <v>22.895741668778399</v>
      </c>
      <c r="M2903">
        <v>70.374761355203105</v>
      </c>
      <c r="N2903">
        <v>1.04063237077035</v>
      </c>
      <c r="O2903">
        <v>151.796837565884</v>
      </c>
      <c r="P2903">
        <v>26.869300911854101</v>
      </c>
      <c r="Q2903">
        <v>8.0130387059739003E-2</v>
      </c>
    </row>
    <row r="2904" spans="1:17" x14ac:dyDescent="0.3">
      <c r="A2904" t="s">
        <v>6019</v>
      </c>
      <c r="B2904" t="s">
        <v>6020</v>
      </c>
      <c r="C2904" t="s">
        <v>10309</v>
      </c>
      <c r="D2904" t="s">
        <v>46</v>
      </c>
      <c r="E2904">
        <v>110.03083974</v>
      </c>
      <c r="F2904">
        <v>15.9</v>
      </c>
      <c r="G2904">
        <v>-7.5109500533827402</v>
      </c>
      <c r="H2904">
        <v>30.2673035292887</v>
      </c>
      <c r="I2904">
        <v>12.041013559439</v>
      </c>
      <c r="J2904">
        <v>3.7076575020658198</v>
      </c>
      <c r="K2904">
        <v>12.0045552380691</v>
      </c>
      <c r="L2904">
        <v>11.451720790269</v>
      </c>
      <c r="M2904">
        <v>90.004366168650193</v>
      </c>
      <c r="N2904">
        <v>1.83537410539127</v>
      </c>
      <c r="O2904">
        <v>6.54088050314465</v>
      </c>
      <c r="P2904">
        <v>105.958549222797</v>
      </c>
      <c r="Q2904">
        <v>5.8496385148480001E-3</v>
      </c>
    </row>
    <row r="2905" spans="1:17" x14ac:dyDescent="0.3">
      <c r="A2905" t="s">
        <v>6021</v>
      </c>
      <c r="B2905" t="s">
        <v>6022</v>
      </c>
      <c r="C2905" t="s">
        <v>10309</v>
      </c>
      <c r="D2905" t="s">
        <v>564</v>
      </c>
      <c r="E2905">
        <v>109.97125517000001</v>
      </c>
      <c r="F2905">
        <v>11.69</v>
      </c>
      <c r="G2905">
        <v>-33.446012517711502</v>
      </c>
      <c r="H2905">
        <v>-21.249757639336298</v>
      </c>
      <c r="I2905">
        <v>3.95968281878493</v>
      </c>
      <c r="J2905">
        <v>-9.0262294198240092</v>
      </c>
      <c r="K2905">
        <v>12.552154645300799</v>
      </c>
      <c r="L2905">
        <v>11.6052341386234</v>
      </c>
      <c r="M2905">
        <v>33.797619343912103</v>
      </c>
      <c r="N2905">
        <v>2.0051984428597902</v>
      </c>
      <c r="O2905">
        <v>38.152266894781803</v>
      </c>
      <c r="P2905">
        <v>36.885245901639301</v>
      </c>
      <c r="Q2905">
        <v>-9.7661762701494001E-2</v>
      </c>
    </row>
    <row r="2906" spans="1:17" x14ac:dyDescent="0.3">
      <c r="A2906" t="s">
        <v>6023</v>
      </c>
      <c r="B2906" t="s">
        <v>6024</v>
      </c>
      <c r="C2906" t="s">
        <v>10309</v>
      </c>
      <c r="D2906" t="s">
        <v>628</v>
      </c>
      <c r="E2906">
        <v>109.90205</v>
      </c>
      <c r="F2906">
        <v>210.5</v>
      </c>
      <c r="G2906">
        <v>-30.992351281262799</v>
      </c>
      <c r="H2906">
        <v>2.4016290938677498</v>
      </c>
      <c r="I2906">
        <v>-12.508014876521999</v>
      </c>
      <c r="J2906">
        <v>-1.5264521024722</v>
      </c>
      <c r="K2906">
        <v>213.43137086002599</v>
      </c>
      <c r="L2906">
        <v>212.07570964192499</v>
      </c>
      <c r="M2906">
        <v>49.1121933977048</v>
      </c>
      <c r="N2906">
        <v>1.32824108857166</v>
      </c>
      <c r="O2906">
        <v>16.365795724465499</v>
      </c>
      <c r="P2906">
        <v>13.6609071274298</v>
      </c>
      <c r="Q2906">
        <v>-9.6744285135243996E-2</v>
      </c>
    </row>
    <row r="2907" spans="1:17" x14ac:dyDescent="0.3">
      <c r="A2907" t="s">
        <v>6025</v>
      </c>
      <c r="B2907" t="s">
        <v>6026</v>
      </c>
      <c r="C2907" t="s">
        <v>10309</v>
      </c>
      <c r="D2907" t="s">
        <v>628</v>
      </c>
      <c r="E2907">
        <v>109.6328</v>
      </c>
      <c r="F2907">
        <v>0.86</v>
      </c>
      <c r="G2907">
        <v>-5.1809612016547604</v>
      </c>
      <c r="H2907">
        <v>6.9846327919156899</v>
      </c>
      <c r="I2907">
        <v>-20.5842159186621</v>
      </c>
      <c r="J2907">
        <v>3.2177339440394102</v>
      </c>
      <c r="K2907">
        <v>0.79464024980202097</v>
      </c>
      <c r="L2907">
        <v>0.81913651658529596</v>
      </c>
      <c r="M2907">
        <v>67.3893689238691</v>
      </c>
      <c r="N2907">
        <v>0.88203216847921695</v>
      </c>
      <c r="O2907">
        <v>83.720930232558104</v>
      </c>
      <c r="P2907">
        <v>59.259259259259203</v>
      </c>
    </row>
    <row r="2908" spans="1:17" x14ac:dyDescent="0.3">
      <c r="A2908" t="s">
        <v>6027</v>
      </c>
      <c r="B2908" t="s">
        <v>6028</v>
      </c>
      <c r="C2908" t="s">
        <v>10309</v>
      </c>
      <c r="D2908" t="s">
        <v>4960</v>
      </c>
      <c r="E2908">
        <v>109.60262640000001</v>
      </c>
      <c r="F2908">
        <v>40.380000000000003</v>
      </c>
      <c r="G2908">
        <v>3.6689609447100602</v>
      </c>
      <c r="H2908">
        <v>5.2128441588131897</v>
      </c>
      <c r="I2908">
        <v>-8.1742173151151896</v>
      </c>
      <c r="J2908">
        <v>3.3143004676445602</v>
      </c>
      <c r="K2908">
        <v>37.996319053028003</v>
      </c>
      <c r="L2908">
        <v>36.423029726172103</v>
      </c>
      <c r="M2908">
        <v>56.500338373962997</v>
      </c>
      <c r="N2908">
        <v>2.44361304348699</v>
      </c>
      <c r="O2908">
        <v>26.052501238236701</v>
      </c>
      <c r="P2908">
        <v>53.828571428571401</v>
      </c>
      <c r="Q2908">
        <v>5.8310188168250003E-3</v>
      </c>
    </row>
    <row r="2909" spans="1:17" x14ac:dyDescent="0.3">
      <c r="A2909" t="s">
        <v>6029</v>
      </c>
      <c r="B2909" t="s">
        <v>6030</v>
      </c>
      <c r="C2909" t="s">
        <v>10309</v>
      </c>
      <c r="D2909" t="s">
        <v>490</v>
      </c>
      <c r="E2909">
        <v>109.11250560000001</v>
      </c>
      <c r="F2909">
        <v>39.04</v>
      </c>
      <c r="G2909">
        <v>9.6597427764740598</v>
      </c>
      <c r="H2909">
        <v>-4.6273221321411304</v>
      </c>
      <c r="I2909">
        <v>10.097239934259999</v>
      </c>
      <c r="J2909">
        <v>-7.6617956935895704</v>
      </c>
      <c r="K2909">
        <v>39.961383263577503</v>
      </c>
      <c r="L2909">
        <v>35.930847755214799</v>
      </c>
      <c r="M2909">
        <v>40.108217347508003</v>
      </c>
      <c r="N2909">
        <v>0.22923134140465501</v>
      </c>
      <c r="O2909">
        <v>34.246926229508198</v>
      </c>
      <c r="P2909">
        <v>49.235474006116199</v>
      </c>
      <c r="Q2909">
        <v>5.1498096284980002E-3</v>
      </c>
    </row>
    <row r="2910" spans="1:17" x14ac:dyDescent="0.3">
      <c r="A2910" t="s">
        <v>6031</v>
      </c>
      <c r="B2910" t="s">
        <v>6032</v>
      </c>
      <c r="C2910" t="s">
        <v>10309</v>
      </c>
      <c r="D2910" t="s">
        <v>473</v>
      </c>
      <c r="E2910">
        <v>109.01769059999999</v>
      </c>
      <c r="F2910">
        <v>46.47</v>
      </c>
      <c r="G2910">
        <v>70.483081776855897</v>
      </c>
      <c r="H2910">
        <v>22.2367695440524</v>
      </c>
      <c r="I2910">
        <v>24.427872902359599</v>
      </c>
      <c r="J2910">
        <v>10.9820651542304</v>
      </c>
      <c r="K2910">
        <v>35.372576924830703</v>
      </c>
      <c r="L2910">
        <v>29.765062624202301</v>
      </c>
      <c r="M2910">
        <v>90.776657034242703</v>
      </c>
      <c r="N2910">
        <v>1.0363307554299199</v>
      </c>
      <c r="O2910">
        <v>0</v>
      </c>
      <c r="P2910">
        <v>130.04950495049499</v>
      </c>
      <c r="Q2910">
        <v>8.3930506716761E-2</v>
      </c>
    </row>
    <row r="2911" spans="1:17" x14ac:dyDescent="0.3">
      <c r="A2911" t="s">
        <v>6033</v>
      </c>
      <c r="B2911" t="s">
        <v>6034</v>
      </c>
      <c r="C2911" t="s">
        <v>10309</v>
      </c>
      <c r="D2911" t="s">
        <v>139</v>
      </c>
      <c r="E2911">
        <v>108.7299</v>
      </c>
      <c r="F2911">
        <v>15</v>
      </c>
      <c r="G2911">
        <v>-26.298973624015002</v>
      </c>
      <c r="H2911">
        <v>6.2641560855235001</v>
      </c>
      <c r="I2911">
        <v>-33.692254833152703</v>
      </c>
      <c r="J2911">
        <v>5.2649502935813501</v>
      </c>
      <c r="K2911">
        <v>15.0908525136756</v>
      </c>
      <c r="L2911">
        <v>15.9790508836571</v>
      </c>
      <c r="M2911">
        <v>63.313100715627698</v>
      </c>
      <c r="N2911">
        <v>1.3507784295218499</v>
      </c>
      <c r="O2911">
        <v>54.3333333333333</v>
      </c>
      <c r="P2911">
        <v>18.577075098814198</v>
      </c>
      <c r="Q2911">
        <v>-4.9207268824404002E-2</v>
      </c>
    </row>
    <row r="2912" spans="1:17" x14ac:dyDescent="0.3">
      <c r="A2912" t="s">
        <v>6035</v>
      </c>
      <c r="B2912" t="s">
        <v>6036</v>
      </c>
      <c r="C2912" t="s">
        <v>10309</v>
      </c>
      <c r="D2912" t="s">
        <v>965</v>
      </c>
      <c r="E2912">
        <v>108.70946327999999</v>
      </c>
      <c r="F2912">
        <v>136.4</v>
      </c>
      <c r="G2912">
        <v>-57.6493301917628</v>
      </c>
      <c r="H2912">
        <v>3.1340461906567998</v>
      </c>
      <c r="I2912">
        <v>-28.677501225760601</v>
      </c>
      <c r="J2912">
        <v>-0.77329744609511097</v>
      </c>
      <c r="K2912">
        <v>135.10636012405399</v>
      </c>
      <c r="L2912">
        <v>144.33179306690701</v>
      </c>
      <c r="M2912">
        <v>57.494815698550497</v>
      </c>
      <c r="N2912">
        <v>1.1048001955936999</v>
      </c>
      <c r="O2912">
        <v>108.760997067448</v>
      </c>
      <c r="P2912">
        <v>12.7272727272727</v>
      </c>
      <c r="Q2912">
        <v>1.8569119762901001E-2</v>
      </c>
    </row>
    <row r="2913" spans="1:17" x14ac:dyDescent="0.3">
      <c r="A2913" t="s">
        <v>6037</v>
      </c>
      <c r="B2913" t="s">
        <v>6038</v>
      </c>
      <c r="C2913" t="s">
        <v>10309</v>
      </c>
      <c r="D2913" t="s">
        <v>628</v>
      </c>
      <c r="E2913">
        <v>108.50594706</v>
      </c>
      <c r="F2913">
        <v>166.95</v>
      </c>
      <c r="G2913">
        <v>281.28699664409601</v>
      </c>
      <c r="H2913">
        <v>-7.6837727325209499</v>
      </c>
      <c r="I2913">
        <v>35.938649737510801</v>
      </c>
      <c r="J2913">
        <v>-3.3410895853723401</v>
      </c>
      <c r="K2913">
        <v>167.55485142094199</v>
      </c>
      <c r="L2913">
        <v>139.937843438925</v>
      </c>
      <c r="M2913">
        <v>49.398590949779397</v>
      </c>
      <c r="N2913">
        <v>0.65748924797791197</v>
      </c>
      <c r="O2913">
        <v>49.775381850853499</v>
      </c>
      <c r="P2913">
        <v>327.52880921895002</v>
      </c>
      <c r="Q2913">
        <v>0.15738817945663999</v>
      </c>
    </row>
    <row r="2914" spans="1:17" x14ac:dyDescent="0.3">
      <c r="A2914" t="s">
        <v>6039</v>
      </c>
      <c r="B2914" t="s">
        <v>6040</v>
      </c>
      <c r="C2914" t="s">
        <v>10309</v>
      </c>
      <c r="D2914" t="s">
        <v>402</v>
      </c>
      <c r="E2914">
        <v>108.38064862500001</v>
      </c>
      <c r="F2914">
        <v>29.85</v>
      </c>
      <c r="G2914">
        <v>69.314112809038306</v>
      </c>
      <c r="H2914">
        <v>-15.562421830610599</v>
      </c>
      <c r="I2914">
        <v>42.007600866703001</v>
      </c>
      <c r="J2914">
        <v>-5.4093847000283697</v>
      </c>
      <c r="K2914">
        <v>29.5582123696812</v>
      </c>
      <c r="L2914">
        <v>24.5344231195898</v>
      </c>
      <c r="M2914">
        <v>57.9578839717433</v>
      </c>
      <c r="N2914">
        <v>0.37622984872799498</v>
      </c>
      <c r="O2914">
        <v>22.3115577889447</v>
      </c>
      <c r="P2914">
        <v>121.111111111111</v>
      </c>
      <c r="Q2914">
        <v>9.4341031164365999E-2</v>
      </c>
    </row>
    <row r="2915" spans="1:17" x14ac:dyDescent="0.3">
      <c r="A2915" t="s">
        <v>6041</v>
      </c>
      <c r="B2915" t="s">
        <v>6042</v>
      </c>
      <c r="C2915" t="s">
        <v>10309</v>
      </c>
      <c r="D2915" t="s">
        <v>412</v>
      </c>
      <c r="E2915">
        <v>107.93595645000001</v>
      </c>
      <c r="F2915">
        <v>107.85</v>
      </c>
      <c r="G2915">
        <v>-41.669888785267901</v>
      </c>
      <c r="H2915">
        <v>-9.6725947791273796</v>
      </c>
      <c r="I2915">
        <v>-17.105376902858399</v>
      </c>
      <c r="J2915">
        <v>-5.9755203859514703</v>
      </c>
      <c r="K2915">
        <v>115.552473199806</v>
      </c>
      <c r="L2915">
        <v>123.025132410656</v>
      </c>
      <c r="M2915">
        <v>44.667406745785598</v>
      </c>
      <c r="N2915">
        <v>1.1964617960366</v>
      </c>
      <c r="O2915">
        <v>64.561891515994404</v>
      </c>
      <c r="P2915">
        <v>17.483660130718899</v>
      </c>
      <c r="Q2915">
        <v>7.2005090696949006E-2</v>
      </c>
    </row>
    <row r="2916" spans="1:17" x14ac:dyDescent="0.3">
      <c r="A2916" t="s">
        <v>6043</v>
      </c>
      <c r="B2916" t="s">
        <v>6044</v>
      </c>
      <c r="C2916" t="s">
        <v>10309</v>
      </c>
      <c r="D2916" t="s">
        <v>628</v>
      </c>
      <c r="E2916">
        <v>107.79026684999999</v>
      </c>
      <c r="F2916">
        <v>183.45</v>
      </c>
      <c r="G2916">
        <v>74.468662761419296</v>
      </c>
      <c r="H2916">
        <v>-7.5125529491724699</v>
      </c>
      <c r="I2916">
        <v>-23.5695293201833</v>
      </c>
      <c r="J2916">
        <v>-1.41452242580559</v>
      </c>
      <c r="K2916">
        <v>209.74557288262099</v>
      </c>
      <c r="L2916">
        <v>177.729402914909</v>
      </c>
      <c r="M2916">
        <v>14.595421438801999</v>
      </c>
      <c r="N2916">
        <v>0.50943396226415005</v>
      </c>
      <c r="O2916">
        <v>53.1752521122921</v>
      </c>
      <c r="P2916">
        <v>182.230769230769</v>
      </c>
    </row>
    <row r="2917" spans="1:17" x14ac:dyDescent="0.3">
      <c r="A2917" t="s">
        <v>6045</v>
      </c>
      <c r="B2917" t="s">
        <v>6046</v>
      </c>
      <c r="C2917" t="s">
        <v>10309</v>
      </c>
      <c r="D2917" t="s">
        <v>51</v>
      </c>
      <c r="E2917">
        <v>107.569818</v>
      </c>
      <c r="F2917">
        <v>66.099999999999994</v>
      </c>
      <c r="G2917">
        <v>11.4206738782411</v>
      </c>
      <c r="H2917">
        <v>6.4363086984094604</v>
      </c>
      <c r="I2917">
        <v>-17.051524466932101</v>
      </c>
      <c r="J2917">
        <v>6.1275179338742296</v>
      </c>
      <c r="K2917">
        <v>64.876687514828305</v>
      </c>
      <c r="L2917">
        <v>61.972275587277302</v>
      </c>
      <c r="M2917">
        <v>56.371164431433598</v>
      </c>
      <c r="N2917">
        <v>0.84247372200467596</v>
      </c>
      <c r="O2917">
        <v>19.515885022692899</v>
      </c>
      <c r="P2917">
        <v>45.755237045203899</v>
      </c>
      <c r="Q2917">
        <v>-3.7398977851140001E-3</v>
      </c>
    </row>
    <row r="2918" spans="1:17" x14ac:dyDescent="0.3">
      <c r="A2918" t="s">
        <v>6047</v>
      </c>
      <c r="B2918" t="s">
        <v>6048</v>
      </c>
      <c r="C2918" t="s">
        <v>10309</v>
      </c>
      <c r="D2918" t="s">
        <v>412</v>
      </c>
      <c r="E2918">
        <v>107.153925</v>
      </c>
      <c r="F2918">
        <v>45.07</v>
      </c>
      <c r="G2918">
        <v>97.922641115428206</v>
      </c>
      <c r="H2918">
        <v>5.5510177282589197</v>
      </c>
      <c r="I2918">
        <v>-10.438937112621799</v>
      </c>
      <c r="J2918">
        <v>-4.2295952749433301</v>
      </c>
      <c r="K2918">
        <v>45.765256463571703</v>
      </c>
      <c r="L2918">
        <v>39.0754341551186</v>
      </c>
      <c r="M2918">
        <v>45.570590585019701</v>
      </c>
      <c r="N2918">
        <v>0.64319412561589395</v>
      </c>
      <c r="O2918">
        <v>20.368315952962</v>
      </c>
      <c r="P2918">
        <v>166.68639053254401</v>
      </c>
      <c r="Q2918">
        <v>9.5790819562837998E-2</v>
      </c>
    </row>
    <row r="2919" spans="1:17" x14ac:dyDescent="0.3">
      <c r="A2919" t="s">
        <v>6049</v>
      </c>
      <c r="B2919" t="s">
        <v>6050</v>
      </c>
      <c r="C2919" t="s">
        <v>10309</v>
      </c>
      <c r="D2919" t="s">
        <v>683</v>
      </c>
      <c r="E2919">
        <v>106.8105</v>
      </c>
      <c r="F2919">
        <v>22.97</v>
      </c>
      <c r="G2919">
        <v>-48.220063320222401</v>
      </c>
      <c r="H2919">
        <v>-10.719546685116899</v>
      </c>
      <c r="I2919">
        <v>-35.192927418571003</v>
      </c>
      <c r="J2919">
        <v>-7.5817689557120298</v>
      </c>
      <c r="K2919">
        <v>23.8503678176947</v>
      </c>
      <c r="L2919">
        <v>25.674130549946899</v>
      </c>
      <c r="M2919">
        <v>40.055334292255601</v>
      </c>
      <c r="N2919">
        <v>1.4362003067524201</v>
      </c>
      <c r="O2919">
        <v>78.058336961253801</v>
      </c>
      <c r="P2919">
        <v>20.8947368421052</v>
      </c>
      <c r="Q2919">
        <v>-0.10673979773073899</v>
      </c>
    </row>
    <row r="2920" spans="1:17" x14ac:dyDescent="0.3">
      <c r="A2920" t="s">
        <v>6051</v>
      </c>
      <c r="B2920" t="s">
        <v>6052</v>
      </c>
      <c r="C2920" t="s">
        <v>10309</v>
      </c>
      <c r="D2920" t="s">
        <v>5844</v>
      </c>
      <c r="E2920">
        <v>106.741224</v>
      </c>
      <c r="F2920">
        <v>43.02</v>
      </c>
      <c r="G2920">
        <v>766.43135763892496</v>
      </c>
      <c r="H2920">
        <v>16.983307293749299</v>
      </c>
      <c r="I2920">
        <v>761.33290970420603</v>
      </c>
      <c r="J2920">
        <v>0.53983132231657405</v>
      </c>
      <c r="K2920">
        <v>35.241669343317199</v>
      </c>
      <c r="L2920">
        <v>19.570415447249701</v>
      </c>
      <c r="M2920">
        <v>67.415200447800601</v>
      </c>
      <c r="N2920">
        <v>0.33568985176738803</v>
      </c>
      <c r="O2920">
        <v>3.44026034402602</v>
      </c>
      <c r="P2920">
        <v>1139.76945244956</v>
      </c>
      <c r="Q2920">
        <v>0.128800670001187</v>
      </c>
    </row>
    <row r="2921" spans="1:17" x14ac:dyDescent="0.3">
      <c r="A2921" t="s">
        <v>6053</v>
      </c>
      <c r="B2921" t="s">
        <v>6054</v>
      </c>
      <c r="C2921" t="s">
        <v>10309</v>
      </c>
      <c r="D2921" t="s">
        <v>628</v>
      </c>
      <c r="E2921">
        <v>106.59308760099999</v>
      </c>
      <c r="F2921">
        <v>1.43</v>
      </c>
      <c r="G2921">
        <v>-113.907072093428</v>
      </c>
      <c r="H2921">
        <v>16.227808970575701</v>
      </c>
      <c r="I2921">
        <v>-17.724000864898699</v>
      </c>
      <c r="J2921">
        <v>11.4989839440394</v>
      </c>
      <c r="K2921">
        <v>1.3523500565486499</v>
      </c>
      <c r="L2921">
        <v>2.2992569374662799</v>
      </c>
      <c r="M2921">
        <v>70.308705197523295</v>
      </c>
      <c r="N2921">
        <v>1.19850150639995</v>
      </c>
      <c r="O2921">
        <v>646.39507220349105</v>
      </c>
      <c r="P2921">
        <v>38.146214099216699</v>
      </c>
      <c r="Q2921">
        <v>7.2677969366227002E-2</v>
      </c>
    </row>
    <row r="2922" spans="1:17" x14ac:dyDescent="0.3">
      <c r="A2922" t="s">
        <v>6055</v>
      </c>
      <c r="B2922" t="s">
        <v>6056</v>
      </c>
      <c r="C2922" t="s">
        <v>10309</v>
      </c>
      <c r="D2922" t="s">
        <v>444</v>
      </c>
      <c r="E2922">
        <v>106.5</v>
      </c>
      <c r="F2922">
        <v>177.5</v>
      </c>
      <c r="G2922">
        <v>4.6001384037867199</v>
      </c>
      <c r="H2922">
        <v>-2.0004068739627998</v>
      </c>
      <c r="I2922">
        <v>-4.1950220240523803</v>
      </c>
      <c r="J2922">
        <v>2.9738315050150299</v>
      </c>
      <c r="K2922">
        <v>171.51046367847499</v>
      </c>
      <c r="L2922">
        <v>160.57839461488999</v>
      </c>
      <c r="M2922">
        <v>62.837628436209997</v>
      </c>
      <c r="N2922">
        <v>0.14598744783204301</v>
      </c>
      <c r="O2922">
        <v>31.239436619718301</v>
      </c>
      <c r="P2922">
        <v>35.496183206106799</v>
      </c>
      <c r="Q2922">
        <v>-4.4330327745734997E-2</v>
      </c>
    </row>
    <row r="2923" spans="1:17" x14ac:dyDescent="0.3">
      <c r="A2923" t="s">
        <v>6057</v>
      </c>
      <c r="B2923" t="s">
        <v>6058</v>
      </c>
      <c r="C2923" t="s">
        <v>10309</v>
      </c>
      <c r="D2923" t="s">
        <v>364</v>
      </c>
      <c r="E2923">
        <v>106.488</v>
      </c>
      <c r="F2923">
        <v>197.2</v>
      </c>
      <c r="G2923">
        <v>34.583191736465501</v>
      </c>
      <c r="H2923">
        <v>-0.24872538483869699</v>
      </c>
      <c r="I2923">
        <v>59.9251219421187</v>
      </c>
      <c r="J2923">
        <v>1.3590952005839201</v>
      </c>
      <c r="K2923">
        <v>189.18991934754499</v>
      </c>
      <c r="M2923">
        <v>52.947429485999798</v>
      </c>
      <c r="N2923">
        <v>0.45528455284552799</v>
      </c>
      <c r="O2923">
        <v>19.1937119675456</v>
      </c>
      <c r="P2923">
        <v>74.822695035460995</v>
      </c>
    </row>
    <row r="2924" spans="1:17" x14ac:dyDescent="0.3">
      <c r="A2924" t="s">
        <v>6059</v>
      </c>
      <c r="B2924" t="s">
        <v>6060</v>
      </c>
      <c r="C2924" t="s">
        <v>10309</v>
      </c>
      <c r="D2924" t="s">
        <v>523</v>
      </c>
      <c r="E2924">
        <v>106.18323599999999</v>
      </c>
      <c r="F2924">
        <v>155.94999999999999</v>
      </c>
      <c r="G2924">
        <v>107.079428427319</v>
      </c>
      <c r="H2924">
        <v>8.4262406745716003</v>
      </c>
      <c r="I2924">
        <v>39.984864035330197</v>
      </c>
      <c r="J2924">
        <v>0.22453666512784901</v>
      </c>
      <c r="K2924">
        <v>140.979436668359</v>
      </c>
      <c r="L2924">
        <v>114.27285715670899</v>
      </c>
      <c r="M2924">
        <v>69.106915952416202</v>
      </c>
      <c r="N2924">
        <v>0.43151151083878603</v>
      </c>
      <c r="O2924">
        <v>9.0734209682590699</v>
      </c>
      <c r="P2924">
        <v>167.49571183533399</v>
      </c>
      <c r="Q2924">
        <v>0.13234303753958199</v>
      </c>
    </row>
    <row r="2925" spans="1:17" x14ac:dyDescent="0.3">
      <c r="A2925" t="s">
        <v>6061</v>
      </c>
      <c r="B2925" t="s">
        <v>6062</v>
      </c>
      <c r="C2925" t="s">
        <v>10309</v>
      </c>
      <c r="D2925" t="s">
        <v>402</v>
      </c>
      <c r="E2925">
        <v>106.079050224</v>
      </c>
      <c r="F2925">
        <v>22.86</v>
      </c>
      <c r="G2925">
        <v>98.781357638924902</v>
      </c>
      <c r="H2925">
        <v>37.561280750537797</v>
      </c>
      <c r="I2925">
        <v>38.333394278589097</v>
      </c>
      <c r="J2925">
        <v>32.921566696652597</v>
      </c>
      <c r="K2925">
        <v>14.442230631544399</v>
      </c>
      <c r="L2925">
        <v>13.730075467883401</v>
      </c>
      <c r="M2925">
        <v>93.380898631442193</v>
      </c>
      <c r="N2925">
        <v>4.1729107491882198</v>
      </c>
      <c r="O2925">
        <v>1.44356955380577</v>
      </c>
      <c r="P2925">
        <v>148.47826086956499</v>
      </c>
      <c r="Q2925">
        <v>3.9563294515937E-2</v>
      </c>
    </row>
    <row r="2926" spans="1:17" x14ac:dyDescent="0.3">
      <c r="A2926" t="s">
        <v>6063</v>
      </c>
      <c r="B2926" t="s">
        <v>6064</v>
      </c>
      <c r="C2926" t="s">
        <v>10309</v>
      </c>
      <c r="D2926" t="s">
        <v>127</v>
      </c>
      <c r="E2926">
        <v>105.98014134</v>
      </c>
      <c r="F2926">
        <v>185.7</v>
      </c>
      <c r="G2926">
        <v>110.041858801415</v>
      </c>
      <c r="H2926">
        <v>23.092325099608001</v>
      </c>
      <c r="I2926">
        <v>2.2842807086002099</v>
      </c>
      <c r="J2926">
        <v>3.1922958434175901</v>
      </c>
      <c r="K2926">
        <v>166.72966524562801</v>
      </c>
      <c r="L2926">
        <v>141.34792602912401</v>
      </c>
      <c r="M2926">
        <v>88.526460733297199</v>
      </c>
      <c r="N2926">
        <v>0.61899269511726196</v>
      </c>
      <c r="O2926">
        <v>15.751211631663899</v>
      </c>
      <c r="P2926">
        <v>158.88749477206099</v>
      </c>
      <c r="Q2926">
        <v>8.1914716738656995E-2</v>
      </c>
    </row>
    <row r="2927" spans="1:17" x14ac:dyDescent="0.3">
      <c r="A2927" t="s">
        <v>6065</v>
      </c>
      <c r="B2927" t="s">
        <v>6066</v>
      </c>
      <c r="C2927" t="s">
        <v>10309</v>
      </c>
      <c r="D2927" t="s">
        <v>737</v>
      </c>
      <c r="E2927">
        <v>105.953940543</v>
      </c>
      <c r="F2927">
        <v>87.78</v>
      </c>
      <c r="G2927">
        <v>-13.0433330621526</v>
      </c>
      <c r="H2927">
        <v>3.3187674073003102</v>
      </c>
      <c r="I2927">
        <v>9.5575561495818508</v>
      </c>
      <c r="J2927">
        <v>0.49851862851116902</v>
      </c>
      <c r="K2927">
        <v>86.317952467358595</v>
      </c>
      <c r="L2927">
        <v>82.002110551333402</v>
      </c>
      <c r="M2927">
        <v>58.050219930369003</v>
      </c>
      <c r="N2927">
        <v>1.01760937728653</v>
      </c>
      <c r="O2927">
        <v>10.2301207564365</v>
      </c>
      <c r="P2927">
        <v>29.069254521393901</v>
      </c>
    </row>
    <row r="2928" spans="1:17" x14ac:dyDescent="0.3">
      <c r="A2928" t="s">
        <v>6067</v>
      </c>
      <c r="B2928" t="s">
        <v>6068</v>
      </c>
      <c r="C2928" t="s">
        <v>10309</v>
      </c>
      <c r="D2928" t="s">
        <v>523</v>
      </c>
      <c r="E2928">
        <v>105.86584728</v>
      </c>
      <c r="F2928">
        <v>148.32</v>
      </c>
      <c r="G2928">
        <v>132.69463197520801</v>
      </c>
      <c r="H2928">
        <v>-6.9128031055201902</v>
      </c>
      <c r="I2928">
        <v>45.066333179166598</v>
      </c>
      <c r="J2928">
        <v>-0.30504849579690801</v>
      </c>
      <c r="K2928">
        <v>136.726246709599</v>
      </c>
      <c r="L2928">
        <v>102.315905613092</v>
      </c>
      <c r="M2928">
        <v>47.079441390907</v>
      </c>
      <c r="N2928">
        <v>0.32545610002915099</v>
      </c>
      <c r="O2928">
        <v>25.4180151024811</v>
      </c>
      <c r="P2928">
        <v>213.24181626187899</v>
      </c>
      <c r="Q2928">
        <v>0.10589037964340001</v>
      </c>
    </row>
    <row r="2929" spans="1:17" x14ac:dyDescent="0.3">
      <c r="A2929" t="s">
        <v>6069</v>
      </c>
      <c r="B2929" t="s">
        <v>6070</v>
      </c>
      <c r="C2929" t="s">
        <v>10309</v>
      </c>
      <c r="D2929" t="s">
        <v>766</v>
      </c>
      <c r="E2929">
        <v>105.835549716</v>
      </c>
      <c r="F2929">
        <v>84.03</v>
      </c>
      <c r="G2929">
        <v>45.426404562803903</v>
      </c>
      <c r="H2929">
        <v>21.6432716946913</v>
      </c>
      <c r="I2929">
        <v>13.5892370150309</v>
      </c>
      <c r="J2929">
        <v>22.0027539554745</v>
      </c>
      <c r="K2929">
        <v>70.985828802281603</v>
      </c>
      <c r="L2929">
        <v>65.018553527568997</v>
      </c>
      <c r="M2929">
        <v>68.253292016260403</v>
      </c>
      <c r="N2929">
        <v>3.7796544358716</v>
      </c>
      <c r="O2929">
        <v>15.910984172319401</v>
      </c>
      <c r="P2929">
        <v>82.673913043478194</v>
      </c>
      <c r="Q2929">
        <v>4.1188582542885002E-2</v>
      </c>
    </row>
    <row r="2930" spans="1:17" x14ac:dyDescent="0.3">
      <c r="A2930" t="s">
        <v>6071</v>
      </c>
      <c r="B2930" t="s">
        <v>6072</v>
      </c>
      <c r="C2930" t="s">
        <v>10309</v>
      </c>
      <c r="D2930" t="s">
        <v>729</v>
      </c>
      <c r="E2930">
        <v>105.808255</v>
      </c>
      <c r="F2930">
        <v>59.5</v>
      </c>
      <c r="G2930">
        <v>-56.632910503756399</v>
      </c>
      <c r="H2930">
        <v>-4.2474979092415399</v>
      </c>
      <c r="I2930">
        <v>-10.9990151587809</v>
      </c>
      <c r="J2930">
        <v>-6.6235358972304104</v>
      </c>
      <c r="K2930">
        <v>59.463554939804403</v>
      </c>
      <c r="L2930">
        <v>59.907553908296798</v>
      </c>
      <c r="M2930">
        <v>47.425950528678598</v>
      </c>
      <c r="N2930">
        <v>1.49316987740805</v>
      </c>
      <c r="O2930">
        <v>62.941176470588204</v>
      </c>
      <c r="P2930">
        <v>27.9569892473118</v>
      </c>
      <c r="Q2930">
        <v>9.4284305983486E-2</v>
      </c>
    </row>
    <row r="2931" spans="1:17" x14ac:dyDescent="0.3">
      <c r="A2931" t="s">
        <v>6073</v>
      </c>
      <c r="B2931" t="s">
        <v>6074</v>
      </c>
      <c r="C2931" t="s">
        <v>10309</v>
      </c>
      <c r="D2931" t="s">
        <v>124</v>
      </c>
      <c r="E2931">
        <v>105.64812993</v>
      </c>
      <c r="F2931">
        <v>2</v>
      </c>
      <c r="K2931">
        <v>2.1140989605141698</v>
      </c>
      <c r="L2931">
        <v>3.1857726977597598</v>
      </c>
      <c r="M2931">
        <v>71.039956020089093</v>
      </c>
      <c r="Q2931">
        <v>-6.9211309357390005E-2</v>
      </c>
    </row>
    <row r="2932" spans="1:17" x14ac:dyDescent="0.3">
      <c r="A2932" t="s">
        <v>6075</v>
      </c>
      <c r="B2932" t="s">
        <v>6076</v>
      </c>
      <c r="C2932" t="s">
        <v>10309</v>
      </c>
      <c r="D2932" t="s">
        <v>1391</v>
      </c>
      <c r="E2932">
        <v>105.2605015</v>
      </c>
      <c r="F2932">
        <v>24.5</v>
      </c>
      <c r="G2932">
        <v>467.74233324868101</v>
      </c>
      <c r="H2932">
        <v>10.255627851901499</v>
      </c>
      <c r="I2932">
        <v>200.24189853834</v>
      </c>
      <c r="J2932">
        <v>-1.3671560518094701</v>
      </c>
      <c r="K2932">
        <v>21.301829633588401</v>
      </c>
      <c r="M2932">
        <v>80.578564933947007</v>
      </c>
      <c r="N2932">
        <v>1.2425918417366699</v>
      </c>
      <c r="O2932">
        <v>0.69387755102041604</v>
      </c>
      <c r="P2932">
        <v>497.56097560975599</v>
      </c>
    </row>
    <row r="2933" spans="1:17" x14ac:dyDescent="0.3">
      <c r="A2933" t="s">
        <v>6077</v>
      </c>
      <c r="B2933" t="s">
        <v>6078</v>
      </c>
      <c r="C2933" t="s">
        <v>10309</v>
      </c>
      <c r="D2933" t="s">
        <v>4523</v>
      </c>
      <c r="E2933">
        <v>104.861531</v>
      </c>
      <c r="F2933">
        <v>699.8</v>
      </c>
      <c r="G2933">
        <v>36.919503933897502</v>
      </c>
      <c r="H2933">
        <v>-3.9242872782421498</v>
      </c>
      <c r="I2933">
        <v>42.2467048608003</v>
      </c>
      <c r="J2933">
        <v>10.361534661155799</v>
      </c>
      <c r="K2933">
        <v>556.04408820539504</v>
      </c>
      <c r="L2933">
        <v>504.111609302489</v>
      </c>
      <c r="M2933">
        <v>86.836775898200003</v>
      </c>
      <c r="N2933">
        <v>1.5404995864350699</v>
      </c>
      <c r="O2933">
        <v>1.40754501286082</v>
      </c>
      <c r="P2933">
        <v>84.157894736842096</v>
      </c>
      <c r="Q2933">
        <v>6.6719870453140998E-2</v>
      </c>
    </row>
    <row r="2934" spans="1:17" x14ac:dyDescent="0.3">
      <c r="A2934" t="s">
        <v>6079</v>
      </c>
      <c r="B2934" t="s">
        <v>6080</v>
      </c>
      <c r="C2934" t="s">
        <v>10309</v>
      </c>
      <c r="D2934" t="s">
        <v>628</v>
      </c>
      <c r="E2934">
        <v>104.8400352</v>
      </c>
      <c r="F2934">
        <v>52.16</v>
      </c>
      <c r="G2934">
        <v>79.239473871389805</v>
      </c>
      <c r="H2934">
        <v>-4.0145787874544503</v>
      </c>
      <c r="I2934">
        <v>24.205823696504702</v>
      </c>
      <c r="J2934">
        <v>3.4808918387762602</v>
      </c>
      <c r="K2934">
        <v>50.324760565582999</v>
      </c>
      <c r="L2934">
        <v>43.157762960339603</v>
      </c>
      <c r="M2934">
        <v>67.176616227720302</v>
      </c>
      <c r="N2934">
        <v>0.23047706887885899</v>
      </c>
      <c r="O2934">
        <v>32.285276073619599</v>
      </c>
      <c r="P2934">
        <v>126.88125271857299</v>
      </c>
      <c r="Q2934">
        <v>9.4355271573469998E-2</v>
      </c>
    </row>
    <row r="2935" spans="1:17" x14ac:dyDescent="0.3">
      <c r="A2935" t="s">
        <v>6081</v>
      </c>
      <c r="B2935" t="s">
        <v>6082</v>
      </c>
      <c r="C2935" t="s">
        <v>10309</v>
      </c>
      <c r="D2935" t="s">
        <v>628</v>
      </c>
      <c r="E2935">
        <v>104.74693177499999</v>
      </c>
      <c r="F2935">
        <v>132.75</v>
      </c>
      <c r="G2935">
        <v>100.421907467103</v>
      </c>
      <c r="H2935">
        <v>17.723697648627599</v>
      </c>
      <c r="I2935">
        <v>41.034366324112597</v>
      </c>
      <c r="J2935">
        <v>24.460186336050501</v>
      </c>
      <c r="K2935">
        <v>109.810602597204</v>
      </c>
      <c r="L2935">
        <v>91.401768044685795</v>
      </c>
      <c r="M2935">
        <v>63.9562290862699</v>
      </c>
      <c r="N2935">
        <v>2.1987221227210498</v>
      </c>
      <c r="O2935">
        <v>12.7683615819208</v>
      </c>
      <c r="P2935">
        <v>139.18918918918899</v>
      </c>
      <c r="Q2935">
        <v>5.7659457592159999E-2</v>
      </c>
    </row>
    <row r="2936" spans="1:17" x14ac:dyDescent="0.3">
      <c r="A2936" t="s">
        <v>6083</v>
      </c>
      <c r="B2936" t="s">
        <v>6084</v>
      </c>
      <c r="C2936" t="s">
        <v>10309</v>
      </c>
      <c r="D2936" t="s">
        <v>124</v>
      </c>
      <c r="E2936">
        <v>104.36585319</v>
      </c>
      <c r="F2936">
        <v>106.17</v>
      </c>
      <c r="G2936">
        <v>235.27764374621501</v>
      </c>
      <c r="H2936">
        <v>32.741043048325899</v>
      </c>
      <c r="I2936">
        <v>159.59289692657501</v>
      </c>
      <c r="J2936">
        <v>6.4531503940758101</v>
      </c>
      <c r="K2936">
        <v>76.291410034434094</v>
      </c>
      <c r="L2936">
        <v>42.944829033409903</v>
      </c>
      <c r="M2936">
        <v>91.721642432778395</v>
      </c>
      <c r="N2936">
        <v>0.660116681783667</v>
      </c>
      <c r="O2936">
        <v>0</v>
      </c>
      <c r="P2936">
        <v>265.09628610728998</v>
      </c>
      <c r="Q2936">
        <v>0.27713013345177001</v>
      </c>
    </row>
    <row r="2937" spans="1:17" x14ac:dyDescent="0.3">
      <c r="A2937" t="s">
        <v>6085</v>
      </c>
      <c r="B2937" t="s">
        <v>6086</v>
      </c>
      <c r="C2937" t="s">
        <v>10309</v>
      </c>
      <c r="D2937" t="s">
        <v>101</v>
      </c>
      <c r="E2937">
        <v>103.909433558</v>
      </c>
      <c r="F2937">
        <v>89.81</v>
      </c>
      <c r="G2937">
        <v>80.755800780777193</v>
      </c>
      <c r="H2937">
        <v>-4.6151624914786904</v>
      </c>
      <c r="I2937">
        <v>-4.3285206389100299</v>
      </c>
      <c r="J2937">
        <v>7.5281616230399004</v>
      </c>
      <c r="K2937">
        <v>80.961918337697497</v>
      </c>
      <c r="L2937">
        <v>71.8398743494852</v>
      </c>
      <c r="M2937">
        <v>65.346005593172805</v>
      </c>
      <c r="N2937">
        <v>0.42057750864128801</v>
      </c>
      <c r="O2937">
        <v>17.0248301970827</v>
      </c>
      <c r="Q2937">
        <v>0.12710658746909601</v>
      </c>
    </row>
    <row r="2938" spans="1:17" x14ac:dyDescent="0.3">
      <c r="A2938" t="s">
        <v>6087</v>
      </c>
      <c r="B2938" t="s">
        <v>6088</v>
      </c>
      <c r="C2938" t="s">
        <v>10309</v>
      </c>
      <c r="D2938" t="s">
        <v>253</v>
      </c>
      <c r="E2938">
        <v>103.62412999999999</v>
      </c>
      <c r="F2938">
        <v>168.5</v>
      </c>
      <c r="G2938">
        <v>11.481147995319001</v>
      </c>
      <c r="H2938">
        <v>5.2797859146550401</v>
      </c>
      <c r="I2938">
        <v>-12.0986763192626</v>
      </c>
      <c r="J2938">
        <v>-5.0993950236471504</v>
      </c>
      <c r="K2938">
        <v>162.992431511489</v>
      </c>
      <c r="L2938">
        <v>157.14462799823099</v>
      </c>
      <c r="M2938">
        <v>57.422484588784798</v>
      </c>
      <c r="N2938">
        <v>1.1649823286121599</v>
      </c>
      <c r="O2938">
        <v>23.442136498516302</v>
      </c>
      <c r="P2938">
        <v>48.458149779735599</v>
      </c>
      <c r="Q2938">
        <v>2.0388864246045E-2</v>
      </c>
    </row>
    <row r="2939" spans="1:17" x14ac:dyDescent="0.3">
      <c r="A2939" t="s">
        <v>6089</v>
      </c>
      <c r="B2939" t="s">
        <v>6090</v>
      </c>
      <c r="C2939" t="s">
        <v>10309</v>
      </c>
      <c r="D2939" t="s">
        <v>1748</v>
      </c>
      <c r="E2939">
        <v>103.429</v>
      </c>
      <c r="F2939">
        <v>35.299999999999997</v>
      </c>
      <c r="G2939">
        <v>-17.755150297583</v>
      </c>
      <c r="H2939">
        <v>-17.4839906898656</v>
      </c>
      <c r="I2939">
        <v>-0.99384213474002403</v>
      </c>
      <c r="J2939">
        <v>-7.1438620659356298</v>
      </c>
      <c r="O2939">
        <v>25.2124645892351</v>
      </c>
      <c r="P2939">
        <v>23.859649122806999</v>
      </c>
    </row>
    <row r="2940" spans="1:17" x14ac:dyDescent="0.3">
      <c r="A2940" t="s">
        <v>6091</v>
      </c>
      <c r="B2940" t="s">
        <v>6092</v>
      </c>
      <c r="C2940" t="s">
        <v>10309</v>
      </c>
      <c r="D2940" t="s">
        <v>683</v>
      </c>
      <c r="E2940">
        <v>103.35911</v>
      </c>
      <c r="F2940">
        <v>46.79</v>
      </c>
      <c r="G2940">
        <v>683.92048807370702</v>
      </c>
      <c r="H2940">
        <v>5.3075359776905104</v>
      </c>
      <c r="I2940">
        <v>6.6714273166092699</v>
      </c>
      <c r="J2940">
        <v>5.1944781300859297</v>
      </c>
      <c r="K2940">
        <v>42.421628287994402</v>
      </c>
      <c r="L2940">
        <v>34.236201454493496</v>
      </c>
      <c r="M2940">
        <v>83.076228644237801</v>
      </c>
      <c r="N2940">
        <v>0.85334664327827703</v>
      </c>
      <c r="O2940">
        <v>7.2451378499679402</v>
      </c>
      <c r="P2940">
        <v>735.53571428571399</v>
      </c>
      <c r="Q2940">
        <v>0.18354812673626</v>
      </c>
    </row>
    <row r="2941" spans="1:17" x14ac:dyDescent="0.3">
      <c r="A2941" t="s">
        <v>6093</v>
      </c>
      <c r="B2941" t="s">
        <v>6094</v>
      </c>
      <c r="C2941" t="s">
        <v>10309</v>
      </c>
      <c r="D2941" t="s">
        <v>1203</v>
      </c>
      <c r="E2941">
        <v>102.81129025</v>
      </c>
      <c r="F2941">
        <v>17.899999999999999</v>
      </c>
      <c r="G2941">
        <v>-1.9614995039322001</v>
      </c>
      <c r="H2941">
        <v>1.2753279324692</v>
      </c>
      <c r="I2941">
        <v>-26.374525481525001</v>
      </c>
      <c r="J2941">
        <v>6.1961382631755804</v>
      </c>
      <c r="K2941">
        <v>17.827095302868901</v>
      </c>
      <c r="L2941">
        <v>17.9425823523034</v>
      </c>
      <c r="M2941">
        <v>61.531242038766301</v>
      </c>
      <c r="N2941">
        <v>1.46128685946651</v>
      </c>
      <c r="O2941">
        <v>41.061452513966401</v>
      </c>
      <c r="P2941">
        <v>39.843749999999901</v>
      </c>
      <c r="Q2941">
        <v>3.9235333880540998E-2</v>
      </c>
    </row>
    <row r="2942" spans="1:17" x14ac:dyDescent="0.3">
      <c r="A2942" t="s">
        <v>6095</v>
      </c>
      <c r="B2942" t="s">
        <v>6096</v>
      </c>
      <c r="C2942" t="s">
        <v>10309</v>
      </c>
      <c r="D2942" t="s">
        <v>21</v>
      </c>
      <c r="E2942">
        <v>102.79380020000001</v>
      </c>
      <c r="F2942">
        <v>8.1199999999999992</v>
      </c>
      <c r="G2942">
        <v>347.82841646245402</v>
      </c>
      <c r="H2942">
        <v>42.895928703211602</v>
      </c>
      <c r="I2942">
        <v>182.21539307449501</v>
      </c>
      <c r="J2942">
        <v>6.2123138898388701</v>
      </c>
      <c r="K2942">
        <v>5.6018560255978898</v>
      </c>
      <c r="L2942">
        <v>3.5568290913209801</v>
      </c>
      <c r="M2942">
        <v>99.999573575635196</v>
      </c>
      <c r="N2942">
        <v>2.06441673561396</v>
      </c>
      <c r="O2942">
        <v>0</v>
      </c>
      <c r="P2942">
        <v>407.49999999999898</v>
      </c>
      <c r="Q2942">
        <v>0.10023142073886999</v>
      </c>
    </row>
    <row r="2943" spans="1:17" x14ac:dyDescent="0.3">
      <c r="A2943" t="s">
        <v>6097</v>
      </c>
      <c r="B2943" t="s">
        <v>6098</v>
      </c>
      <c r="C2943" t="s">
        <v>10309</v>
      </c>
      <c r="D2943" t="s">
        <v>46</v>
      </c>
      <c r="E2943">
        <v>102.6643</v>
      </c>
      <c r="F2943">
        <v>23.71</v>
      </c>
      <c r="G2943">
        <v>260.14846290208197</v>
      </c>
      <c r="H2943">
        <v>-29.759182438080401</v>
      </c>
      <c r="I2943">
        <v>84.690789237964694</v>
      </c>
      <c r="J2943">
        <v>10.1048067523603</v>
      </c>
      <c r="K2943">
        <v>23.929081190256898</v>
      </c>
      <c r="L2943">
        <v>15.9946765819776</v>
      </c>
      <c r="M2943">
        <v>47.250742812081</v>
      </c>
      <c r="N2943">
        <v>1.5457428797467301</v>
      </c>
      <c r="O2943">
        <v>36.988612399831197</v>
      </c>
      <c r="P2943">
        <v>333.45521023766003</v>
      </c>
      <c r="Q2943">
        <v>8.9942516339188996E-2</v>
      </c>
    </row>
    <row r="2944" spans="1:17" x14ac:dyDescent="0.3">
      <c r="A2944" t="s">
        <v>6099</v>
      </c>
      <c r="B2944" t="s">
        <v>6100</v>
      </c>
      <c r="C2944" t="s">
        <v>10309</v>
      </c>
      <c r="D2944" t="s">
        <v>21</v>
      </c>
      <c r="E2944">
        <v>102.61394900000001</v>
      </c>
      <c r="F2944">
        <v>86.47</v>
      </c>
      <c r="G2944">
        <v>-84.711704437235696</v>
      </c>
      <c r="H2944">
        <v>-2.92853379609751</v>
      </c>
      <c r="I2944">
        <v>-44.074486172703502</v>
      </c>
      <c r="J2944">
        <v>4.6129275354946797</v>
      </c>
      <c r="K2944">
        <v>81.728722002421407</v>
      </c>
      <c r="L2944">
        <v>113.093413191905</v>
      </c>
      <c r="M2944">
        <v>82.246690941400402</v>
      </c>
      <c r="N2944">
        <v>1.8392896785963799</v>
      </c>
      <c r="O2944">
        <v>132.45056088816901</v>
      </c>
      <c r="P2944">
        <v>23.5462208886984</v>
      </c>
      <c r="Q2944">
        <v>-5.2244663810203998E-2</v>
      </c>
    </row>
    <row r="2945" spans="1:17" x14ac:dyDescent="0.3">
      <c r="A2945" t="s">
        <v>6101</v>
      </c>
      <c r="B2945" t="s">
        <v>6102</v>
      </c>
      <c r="C2945" t="s">
        <v>10309</v>
      </c>
      <c r="D2945" t="s">
        <v>412</v>
      </c>
      <c r="E2945">
        <v>102.4373755</v>
      </c>
      <c r="F2945">
        <v>146.94999999999999</v>
      </c>
      <c r="G2945">
        <v>-15.460665707378499</v>
      </c>
      <c r="H2945">
        <v>2.6726067897488601</v>
      </c>
      <c r="I2945">
        <v>-6.8028150369884202</v>
      </c>
      <c r="J2945">
        <v>-2.32427147601476</v>
      </c>
      <c r="K2945">
        <v>141.17656621842301</v>
      </c>
      <c r="L2945">
        <v>133.803711559541</v>
      </c>
      <c r="M2945">
        <v>61.7648464010203</v>
      </c>
      <c r="N2945">
        <v>0.13275752899559001</v>
      </c>
      <c r="O2945">
        <v>23.1030962912555</v>
      </c>
      <c r="P2945">
        <v>46.949999999999903</v>
      </c>
      <c r="Q2945">
        <v>9.3792981301060001E-3</v>
      </c>
    </row>
    <row r="2946" spans="1:17" x14ac:dyDescent="0.3">
      <c r="A2946" t="s">
        <v>6103</v>
      </c>
      <c r="B2946" t="s">
        <v>6104</v>
      </c>
      <c r="C2946" t="s">
        <v>10309</v>
      </c>
      <c r="D2946" t="s">
        <v>21</v>
      </c>
      <c r="E2946">
        <v>102.3536</v>
      </c>
      <c r="F2946">
        <v>120.7</v>
      </c>
      <c r="G2946">
        <v>-28.090871606755599</v>
      </c>
      <c r="H2946">
        <v>11.048699037284999</v>
      </c>
      <c r="I2946">
        <v>-20.566912742293301</v>
      </c>
      <c r="J2946">
        <v>16.154953674981101</v>
      </c>
      <c r="K2946">
        <v>106.76484505223399</v>
      </c>
      <c r="L2946">
        <v>119.928503400031</v>
      </c>
      <c r="M2946">
        <v>86.427826851440599</v>
      </c>
      <c r="N2946">
        <v>1.3545722713864301</v>
      </c>
      <c r="O2946">
        <v>40.720795360397602</v>
      </c>
      <c r="P2946">
        <v>47.645259938837903</v>
      </c>
    </row>
    <row r="2947" spans="1:17" x14ac:dyDescent="0.3">
      <c r="A2947" t="s">
        <v>6105</v>
      </c>
      <c r="B2947" t="s">
        <v>6106</v>
      </c>
      <c r="C2947" t="s">
        <v>10309</v>
      </c>
      <c r="D2947" t="s">
        <v>412</v>
      </c>
      <c r="E2947">
        <v>102.31400615</v>
      </c>
      <c r="F2947">
        <v>95.05</v>
      </c>
      <c r="G2947">
        <v>23.4878092518281</v>
      </c>
      <c r="H2947">
        <v>16.084532891815801</v>
      </c>
      <c r="I2947">
        <v>4.4769801334112902</v>
      </c>
      <c r="J2947">
        <v>-2.4450297806927002</v>
      </c>
      <c r="K2947">
        <v>80.120045313764393</v>
      </c>
      <c r="L2947">
        <v>70.860546339975798</v>
      </c>
      <c r="M2947">
        <v>75.897846797257102</v>
      </c>
      <c r="N2947">
        <v>1.3646761722615</v>
      </c>
      <c r="O2947">
        <v>5.2077853761178297</v>
      </c>
      <c r="P2947">
        <v>93.979591836734599</v>
      </c>
      <c r="Q2947">
        <v>0.115287118001056</v>
      </c>
    </row>
    <row r="2948" spans="1:17" x14ac:dyDescent="0.3">
      <c r="A2948" t="s">
        <v>6107</v>
      </c>
      <c r="B2948" t="s">
        <v>6108</v>
      </c>
      <c r="C2948" t="s">
        <v>10309</v>
      </c>
      <c r="D2948" t="s">
        <v>1695</v>
      </c>
      <c r="E2948">
        <v>102.19828022</v>
      </c>
      <c r="F2948">
        <v>6.28</v>
      </c>
      <c r="G2948">
        <v>-71.400037709912198</v>
      </c>
      <c r="H2948">
        <v>-1.81570814138922</v>
      </c>
      <c r="I2948">
        <v>-43.279556420454298</v>
      </c>
      <c r="J2948">
        <v>-0.93480842884193904</v>
      </c>
      <c r="K2948">
        <v>7.38284477176067</v>
      </c>
      <c r="L2948">
        <v>8.9124559790944193</v>
      </c>
      <c r="M2948">
        <v>10.775435131869701</v>
      </c>
      <c r="N2948">
        <v>1.4449258542871499</v>
      </c>
      <c r="O2948">
        <v>88.694267515923499</v>
      </c>
      <c r="P2948">
        <v>7.9037800687285102</v>
      </c>
      <c r="Q2948">
        <v>2.5214391388929999E-3</v>
      </c>
    </row>
    <row r="2949" spans="1:17" x14ac:dyDescent="0.3">
      <c r="A2949" t="s">
        <v>6109</v>
      </c>
      <c r="B2949" t="s">
        <v>6110</v>
      </c>
      <c r="C2949" t="s">
        <v>10309</v>
      </c>
      <c r="D2949" t="s">
        <v>564</v>
      </c>
      <c r="E2949">
        <v>101.94</v>
      </c>
      <c r="F2949">
        <v>169.9</v>
      </c>
      <c r="G2949">
        <v>380.23839756687403</v>
      </c>
      <c r="H2949">
        <v>5.2073577793465802</v>
      </c>
      <c r="I2949">
        <v>41.186878239353</v>
      </c>
      <c r="J2949">
        <v>1.43429445359356</v>
      </c>
      <c r="K2949">
        <v>141.117440137285</v>
      </c>
      <c r="L2949">
        <v>104.84080158608801</v>
      </c>
      <c r="M2949">
        <v>75.159121291894294</v>
      </c>
      <c r="N2949">
        <v>0.59824296936742505</v>
      </c>
      <c r="O2949">
        <v>0.91230135373747601</v>
      </c>
      <c r="P2949">
        <v>472.82535401213698</v>
      </c>
      <c r="Q2949">
        <v>0.13896251748703001</v>
      </c>
    </row>
    <row r="2950" spans="1:17" x14ac:dyDescent="0.3">
      <c r="A2950" t="s">
        <v>6111</v>
      </c>
      <c r="B2950" t="s">
        <v>6112</v>
      </c>
      <c r="C2950" t="s">
        <v>10309</v>
      </c>
      <c r="D2950" t="s">
        <v>297</v>
      </c>
      <c r="E2950">
        <v>101.905910417999</v>
      </c>
      <c r="F2950">
        <v>49.66</v>
      </c>
      <c r="G2950">
        <v>-51.920603145388696</v>
      </c>
      <c r="H2950">
        <v>-1.7529710676393699</v>
      </c>
      <c r="I2950">
        <v>-10.0282885550785</v>
      </c>
      <c r="J2950">
        <v>3.6632784984948601</v>
      </c>
      <c r="K2950">
        <v>49.894329880083902</v>
      </c>
      <c r="L2950">
        <v>50.529204532829503</v>
      </c>
      <c r="M2950">
        <v>46.126341944668198</v>
      </c>
      <c r="N2950">
        <v>0.550524718233671</v>
      </c>
      <c r="O2950">
        <v>33.507853403141297</v>
      </c>
      <c r="P2950">
        <v>41.481481481481403</v>
      </c>
      <c r="Q2950">
        <v>2.2451580269660001E-2</v>
      </c>
    </row>
    <row r="2951" spans="1:17" x14ac:dyDescent="0.3">
      <c r="A2951" t="s">
        <v>6113</v>
      </c>
      <c r="B2951" t="s">
        <v>6114</v>
      </c>
      <c r="C2951" t="s">
        <v>10309</v>
      </c>
      <c r="D2951" t="s">
        <v>113</v>
      </c>
      <c r="E2951">
        <v>101.72925322499999</v>
      </c>
      <c r="F2951">
        <v>5.62</v>
      </c>
      <c r="G2951">
        <v>-7.6447293175967799</v>
      </c>
      <c r="H2951">
        <v>1.9613642455154701</v>
      </c>
      <c r="I2951">
        <v>-16.160782474094098</v>
      </c>
      <c r="J2951">
        <v>11.3549888460002</v>
      </c>
      <c r="K2951">
        <v>5.4446636601132798</v>
      </c>
      <c r="L2951">
        <v>5.5783476532864</v>
      </c>
      <c r="M2951">
        <v>47.887425104037902</v>
      </c>
      <c r="N2951">
        <v>0.87120418848167502</v>
      </c>
      <c r="O2951">
        <v>21.8861209964412</v>
      </c>
      <c r="P2951">
        <v>37.0731707317073</v>
      </c>
      <c r="Q2951">
        <v>-2.9348977013354999E-2</v>
      </c>
    </row>
    <row r="2952" spans="1:17" x14ac:dyDescent="0.3">
      <c r="A2952" t="s">
        <v>6115</v>
      </c>
      <c r="B2952" t="s">
        <v>6116</v>
      </c>
      <c r="C2952" t="s">
        <v>10309</v>
      </c>
      <c r="D2952" t="s">
        <v>995</v>
      </c>
      <c r="E2952">
        <v>101.71150528</v>
      </c>
      <c r="F2952">
        <v>24.64</v>
      </c>
      <c r="G2952">
        <v>-33.001353559503301</v>
      </c>
      <c r="H2952">
        <v>-10.082674900391901</v>
      </c>
      <c r="I2952">
        <v>-37.358409467049199</v>
      </c>
      <c r="J2952">
        <v>2.4460637537645802</v>
      </c>
      <c r="K2952">
        <v>27.004849042118799</v>
      </c>
      <c r="L2952">
        <v>28.295935976798201</v>
      </c>
      <c r="M2952">
        <v>47.956039033770402</v>
      </c>
      <c r="N2952">
        <v>0.26561731079071099</v>
      </c>
      <c r="O2952">
        <v>56.25</v>
      </c>
      <c r="P2952">
        <v>7.8336980306345598</v>
      </c>
      <c r="Q2952">
        <v>-1.0904830051779999E-3</v>
      </c>
    </row>
    <row r="2953" spans="1:17" x14ac:dyDescent="0.3">
      <c r="A2953" t="s">
        <v>6117</v>
      </c>
      <c r="B2953" t="s">
        <v>6118</v>
      </c>
      <c r="C2953" t="s">
        <v>10309</v>
      </c>
      <c r="D2953" t="s">
        <v>1391</v>
      </c>
      <c r="E2953">
        <v>101.7</v>
      </c>
      <c r="F2953">
        <v>180</v>
      </c>
      <c r="G2953">
        <v>-33.818642361075</v>
      </c>
      <c r="H2953">
        <v>-2.1561270446691898</v>
      </c>
      <c r="I2953">
        <v>-4.1314643041322299</v>
      </c>
      <c r="J2953">
        <v>-1.7822660559605701</v>
      </c>
      <c r="K2953">
        <v>169.80540391661401</v>
      </c>
      <c r="L2953">
        <v>166.36758614567</v>
      </c>
      <c r="M2953">
        <v>60.5959256459399</v>
      </c>
      <c r="N2953">
        <v>0.66895475819032701</v>
      </c>
      <c r="O2953">
        <v>7.7777777777777697</v>
      </c>
      <c r="P2953">
        <v>26.582278481012601</v>
      </c>
      <c r="Q2953">
        <v>0.104016580668297</v>
      </c>
    </row>
    <row r="2954" spans="1:17" x14ac:dyDescent="0.3">
      <c r="A2954" t="s">
        <v>6119</v>
      </c>
      <c r="B2954" t="s">
        <v>6120</v>
      </c>
      <c r="C2954" t="s">
        <v>10309</v>
      </c>
      <c r="D2954" t="s">
        <v>564</v>
      </c>
      <c r="E2954">
        <v>101.643584</v>
      </c>
      <c r="F2954">
        <v>93.56</v>
      </c>
      <c r="G2954">
        <v>-71.197088476363206</v>
      </c>
      <c r="H2954">
        <v>-4.7581799508970404</v>
      </c>
      <c r="I2954">
        <v>-15.751041946541999</v>
      </c>
      <c r="J2954">
        <v>0.357518890275975</v>
      </c>
      <c r="K2954">
        <v>92.523958993201305</v>
      </c>
      <c r="M2954">
        <v>52.836423111443899</v>
      </c>
      <c r="N2954">
        <v>0.59218573046432599</v>
      </c>
      <c r="O2954">
        <v>70.585720393330405</v>
      </c>
      <c r="P2954">
        <v>43.938461538461503</v>
      </c>
    </row>
    <row r="2955" spans="1:17" x14ac:dyDescent="0.3">
      <c r="A2955" t="s">
        <v>6121</v>
      </c>
      <c r="B2955" t="s">
        <v>6122</v>
      </c>
      <c r="C2955" t="s">
        <v>10309</v>
      </c>
      <c r="D2955" t="s">
        <v>683</v>
      </c>
      <c r="E2955">
        <v>101.46947283</v>
      </c>
      <c r="F2955">
        <v>94.05</v>
      </c>
      <c r="G2955">
        <v>-4.8684630067506198</v>
      </c>
      <c r="H2955">
        <v>-1.7386027354435301</v>
      </c>
      <c r="I2955">
        <v>-39.118654952949001</v>
      </c>
      <c r="J2955">
        <v>-4.8125690862635997</v>
      </c>
      <c r="K2955">
        <v>98.265402496726793</v>
      </c>
      <c r="L2955">
        <v>98.369846920185907</v>
      </c>
      <c r="M2955">
        <v>38.9185978122308</v>
      </c>
      <c r="N2955">
        <v>0.18344435892672301</v>
      </c>
      <c r="O2955">
        <v>103.359914938862</v>
      </c>
      <c r="P2955">
        <v>34.050741163055797</v>
      </c>
      <c r="Q2955">
        <v>3.0896678129732999E-2</v>
      </c>
    </row>
    <row r="2956" spans="1:17" x14ac:dyDescent="0.3">
      <c r="A2956" t="s">
        <v>6123</v>
      </c>
      <c r="B2956" t="s">
        <v>6124</v>
      </c>
      <c r="C2956" t="s">
        <v>10309</v>
      </c>
      <c r="D2956" t="s">
        <v>444</v>
      </c>
      <c r="E2956">
        <v>101.1798</v>
      </c>
      <c r="F2956">
        <v>187.37</v>
      </c>
      <c r="G2956">
        <v>-36.738662231914603</v>
      </c>
      <c r="H2956">
        <v>-8.4353067392227192</v>
      </c>
      <c r="I2956">
        <v>-21.7018978257308</v>
      </c>
      <c r="J2956">
        <v>-2.0650835586286602</v>
      </c>
      <c r="K2956">
        <v>194.022895387571</v>
      </c>
      <c r="L2956">
        <v>189.98893102667199</v>
      </c>
      <c r="M2956">
        <v>43.117751423085799</v>
      </c>
      <c r="N2956">
        <v>0.403320896618584</v>
      </c>
      <c r="O2956">
        <v>25.100069381437802</v>
      </c>
      <c r="P2956">
        <v>21.668831168831101</v>
      </c>
      <c r="Q2956">
        <v>3.7408838683758001E-2</v>
      </c>
    </row>
    <row r="2957" spans="1:17" x14ac:dyDescent="0.3">
      <c r="A2957" t="s">
        <v>6125</v>
      </c>
      <c r="B2957" t="s">
        <v>6126</v>
      </c>
      <c r="C2957" t="s">
        <v>10309</v>
      </c>
      <c r="D2957" t="s">
        <v>253</v>
      </c>
      <c r="E2957">
        <v>101.14328952</v>
      </c>
      <c r="F2957">
        <v>93.21</v>
      </c>
      <c r="G2957">
        <v>-23.6569111537857</v>
      </c>
      <c r="H2957">
        <v>-1.0812191763752701</v>
      </c>
      <c r="I2957">
        <v>-17.2608285456113</v>
      </c>
      <c r="J2957">
        <v>7.3261444842872896</v>
      </c>
      <c r="K2957">
        <v>92.858615966452305</v>
      </c>
      <c r="L2957">
        <v>93.904076389415394</v>
      </c>
      <c r="M2957">
        <v>60.781344014849402</v>
      </c>
      <c r="N2957">
        <v>1.0705395242936699</v>
      </c>
      <c r="O2957">
        <v>42.420341165110997</v>
      </c>
      <c r="P2957">
        <v>19.042145593869702</v>
      </c>
      <c r="Q2957">
        <v>4.8126973451920997E-2</v>
      </c>
    </row>
    <row r="2958" spans="1:17" x14ac:dyDescent="0.3">
      <c r="A2958" t="s">
        <v>6127</v>
      </c>
      <c r="B2958" t="s">
        <v>6128</v>
      </c>
      <c r="C2958" t="s">
        <v>10309</v>
      </c>
      <c r="D2958" t="s">
        <v>21</v>
      </c>
      <c r="E2958">
        <v>100.924637125</v>
      </c>
      <c r="F2958">
        <v>96.04</v>
      </c>
      <c r="G2958">
        <v>-19.427837763373901</v>
      </c>
      <c r="H2958">
        <v>-0.65670650079972503</v>
      </c>
      <c r="I2958">
        <v>-22.239367295158701</v>
      </c>
      <c r="J2958">
        <v>-4.7001691222315802</v>
      </c>
      <c r="K2958">
        <v>100.41377070005601</v>
      </c>
      <c r="L2958">
        <v>99.070206249805295</v>
      </c>
      <c r="M2958">
        <v>46.5041028716835</v>
      </c>
      <c r="N2958">
        <v>1.1761149817400101</v>
      </c>
      <c r="O2958">
        <v>51.343190337359403</v>
      </c>
      <c r="P2958">
        <v>34.604064470917997</v>
      </c>
    </row>
    <row r="2959" spans="1:17" x14ac:dyDescent="0.3">
      <c r="A2959" t="s">
        <v>6129</v>
      </c>
      <c r="B2959" t="s">
        <v>6130</v>
      </c>
      <c r="C2959" t="s">
        <v>10309</v>
      </c>
      <c r="D2959" t="s">
        <v>1391</v>
      </c>
      <c r="E2959">
        <v>100.84</v>
      </c>
      <c r="F2959">
        <v>100.84</v>
      </c>
      <c r="G2959">
        <v>-1.93024667305982</v>
      </c>
      <c r="H2959">
        <v>0.167448010129151</v>
      </c>
      <c r="I2959">
        <v>-8.3429001380036194</v>
      </c>
      <c r="J2959">
        <v>2.9227757893139601</v>
      </c>
      <c r="K2959">
        <v>99.470338209213295</v>
      </c>
      <c r="L2959">
        <v>91.8332800405027</v>
      </c>
      <c r="M2959">
        <v>53.953504414897701</v>
      </c>
      <c r="N2959">
        <v>0.58674060172568399</v>
      </c>
      <c r="O2959">
        <v>30.107100357001102</v>
      </c>
      <c r="P2959">
        <v>49.836552748885502</v>
      </c>
      <c r="Q2959">
        <v>3.9721188281111E-2</v>
      </c>
    </row>
    <row r="2960" spans="1:17" x14ac:dyDescent="0.3">
      <c r="A2960" t="s">
        <v>6131</v>
      </c>
      <c r="B2960" t="s">
        <v>6132</v>
      </c>
      <c r="C2960" t="s">
        <v>10309</v>
      </c>
      <c r="D2960" t="s">
        <v>523</v>
      </c>
      <c r="E2960">
        <v>100.7402374</v>
      </c>
      <c r="F2960">
        <v>40.270000000000003</v>
      </c>
      <c r="G2960">
        <v>56.357964203880996</v>
      </c>
      <c r="H2960">
        <v>6.59407856728662</v>
      </c>
      <c r="I2960">
        <v>8.1283413961104003</v>
      </c>
      <c r="J2960">
        <v>2.5434336895865002</v>
      </c>
      <c r="K2960">
        <v>39.268481660091702</v>
      </c>
      <c r="L2960">
        <v>34.305453920759199</v>
      </c>
      <c r="M2960">
        <v>57.843577340105199</v>
      </c>
      <c r="N2960">
        <v>1.2437086624561799</v>
      </c>
      <c r="O2960">
        <v>16.439036503600601</v>
      </c>
      <c r="P2960">
        <v>123.10249307479199</v>
      </c>
      <c r="Q2960">
        <v>8.2338164679399001E-2</v>
      </c>
    </row>
    <row r="2961" spans="1:17" x14ac:dyDescent="0.3">
      <c r="A2961" t="s">
        <v>6133</v>
      </c>
      <c r="B2961" t="s">
        <v>6134</v>
      </c>
      <c r="C2961" t="s">
        <v>10309</v>
      </c>
      <c r="D2961" t="s">
        <v>127</v>
      </c>
      <c r="E2961">
        <v>100.71858216</v>
      </c>
      <c r="F2961">
        <v>40.799999999999997</v>
      </c>
      <c r="G2961">
        <v>-76.134431834759198</v>
      </c>
      <c r="H2961">
        <v>-7.5413878844466504</v>
      </c>
      <c r="I2961">
        <v>-33.291938303803903</v>
      </c>
      <c r="J2961">
        <v>-2.0261684949849701</v>
      </c>
      <c r="K2961">
        <v>41.412844177019203</v>
      </c>
      <c r="L2961">
        <v>46.537170880635202</v>
      </c>
      <c r="M2961">
        <v>44.756610251938</v>
      </c>
      <c r="N2961">
        <v>1.26893903024483</v>
      </c>
      <c r="O2961">
        <v>96.078431372549005</v>
      </c>
      <c r="P2961">
        <v>25.345622119815602</v>
      </c>
    </row>
    <row r="2962" spans="1:17" x14ac:dyDescent="0.3">
      <c r="A2962" t="s">
        <v>6135</v>
      </c>
      <c r="B2962" t="s">
        <v>6136</v>
      </c>
      <c r="C2962" t="s">
        <v>10309</v>
      </c>
      <c r="E2962">
        <v>100.6056</v>
      </c>
      <c r="F2962">
        <v>320.39999999999998</v>
      </c>
      <c r="G2962">
        <v>652.59894005650699</v>
      </c>
      <c r="H2962">
        <v>44.7658143332268</v>
      </c>
      <c r="I2962">
        <v>685.94515956735302</v>
      </c>
      <c r="J2962">
        <v>6.43337293818339</v>
      </c>
      <c r="K2962">
        <v>217.316434370889</v>
      </c>
      <c r="L2962">
        <v>129.557660136305</v>
      </c>
      <c r="M2962">
        <v>99.999808110864507</v>
      </c>
      <c r="N2962">
        <v>0.18624424312971299</v>
      </c>
      <c r="O2962">
        <v>0</v>
      </c>
      <c r="P2962">
        <v>824.67532467532396</v>
      </c>
    </row>
    <row r="2963" spans="1:17" x14ac:dyDescent="0.3">
      <c r="A2963" t="s">
        <v>6137</v>
      </c>
      <c r="B2963" t="s">
        <v>6138</v>
      </c>
      <c r="C2963" t="s">
        <v>10309</v>
      </c>
      <c r="D2963" t="s">
        <v>294</v>
      </c>
      <c r="E2963">
        <v>100.5483564</v>
      </c>
      <c r="F2963">
        <v>159</v>
      </c>
      <c r="G2963">
        <v>-23.535219901182</v>
      </c>
      <c r="H2963">
        <v>13.823463252793401</v>
      </c>
      <c r="I2963">
        <v>-35.154345467217802</v>
      </c>
      <c r="J2963">
        <v>-5.6861699598644799</v>
      </c>
      <c r="K2963">
        <v>151.63702344779099</v>
      </c>
      <c r="L2963">
        <v>163.62809387483799</v>
      </c>
      <c r="M2963">
        <v>47.734602362735103</v>
      </c>
      <c r="N2963">
        <v>1.0297973778307501</v>
      </c>
      <c r="O2963">
        <v>72.327044025157207</v>
      </c>
      <c r="P2963">
        <v>51.428571428571402</v>
      </c>
    </row>
    <row r="2964" spans="1:17" x14ac:dyDescent="0.3">
      <c r="A2964" t="s">
        <v>6139</v>
      </c>
      <c r="B2964" t="s">
        <v>6140</v>
      </c>
      <c r="C2964" t="s">
        <v>10309</v>
      </c>
      <c r="D2964" t="s">
        <v>46</v>
      </c>
      <c r="E2964">
        <v>100.43491333999999</v>
      </c>
      <c r="F2964">
        <v>13.61</v>
      </c>
      <c r="G2964">
        <v>119.906128281126</v>
      </c>
      <c r="H2964">
        <v>-24.547956755941001</v>
      </c>
      <c r="I2964">
        <v>32.504163127971097</v>
      </c>
      <c r="J2964">
        <v>1.56434748985615</v>
      </c>
      <c r="K2964">
        <v>13.750182021773499</v>
      </c>
      <c r="L2964">
        <v>10.668094051944299</v>
      </c>
      <c r="M2964">
        <v>52.211217045278801</v>
      </c>
      <c r="N2964">
        <v>0.56005164990466405</v>
      </c>
      <c r="O2964">
        <v>44.379132990448198</v>
      </c>
      <c r="Q2964">
        <v>8.7342727344833004E-2</v>
      </c>
    </row>
    <row r="2965" spans="1:17" x14ac:dyDescent="0.3">
      <c r="A2965" t="s">
        <v>6141</v>
      </c>
      <c r="B2965" t="s">
        <v>6142</v>
      </c>
      <c r="C2965" t="s">
        <v>10309</v>
      </c>
      <c r="D2965" t="s">
        <v>402</v>
      </c>
      <c r="E2965">
        <v>100.3334</v>
      </c>
      <c r="F2965">
        <v>10.1</v>
      </c>
      <c r="G2965">
        <v>76.303806618516703</v>
      </c>
      <c r="H2965">
        <v>-1.7967838112830701</v>
      </c>
      <c r="I2965">
        <v>27.8073798882393</v>
      </c>
      <c r="J2965">
        <v>0.99551172181719405</v>
      </c>
      <c r="K2965">
        <v>10.6246811162698</v>
      </c>
      <c r="L2965">
        <v>9.0264917166512504</v>
      </c>
      <c r="M2965">
        <v>40.235523732994302</v>
      </c>
      <c r="N2965">
        <v>1.08630329236305</v>
      </c>
      <c r="O2965">
        <v>24.7524752475247</v>
      </c>
      <c r="P2965">
        <v>117.20430107526801</v>
      </c>
      <c r="Q2965">
        <v>6.8558435078599003E-2</v>
      </c>
    </row>
    <row r="2966" spans="1:17" x14ac:dyDescent="0.3">
      <c r="A2966" t="s">
        <v>6143</v>
      </c>
      <c r="B2966" t="s">
        <v>6144</v>
      </c>
      <c r="C2966" t="s">
        <v>10309</v>
      </c>
      <c r="D2966" t="s">
        <v>127</v>
      </c>
      <c r="E2966">
        <v>100.324224</v>
      </c>
      <c r="F2966">
        <v>91.35</v>
      </c>
      <c r="G2966">
        <v>88.304566807979299</v>
      </c>
      <c r="H2966">
        <v>2.8067375164594499</v>
      </c>
      <c r="I2966">
        <v>-5.48550188546713</v>
      </c>
      <c r="J2966">
        <v>4.3200066713121501</v>
      </c>
      <c r="K2966">
        <v>90.843194947036096</v>
      </c>
      <c r="L2966">
        <v>80.706121394662802</v>
      </c>
      <c r="M2966">
        <v>55.432437746161597</v>
      </c>
      <c r="N2966">
        <v>0.64960373493090795</v>
      </c>
      <c r="O2966">
        <v>25.779967159277501</v>
      </c>
      <c r="P2966">
        <v>136.658031088082</v>
      </c>
      <c r="Q2966">
        <v>0.102055903415991</v>
      </c>
    </row>
    <row r="2967" spans="1:17" x14ac:dyDescent="0.3">
      <c r="A2967" t="s">
        <v>6145</v>
      </c>
      <c r="B2967" t="s">
        <v>6146</v>
      </c>
      <c r="C2967" t="s">
        <v>10309</v>
      </c>
      <c r="D2967" t="s">
        <v>133</v>
      </c>
      <c r="E2967">
        <v>100.22033</v>
      </c>
      <c r="F2967">
        <v>90.37</v>
      </c>
      <c r="G2967">
        <v>27.757643602307599</v>
      </c>
      <c r="H2967">
        <v>-0.26347723242974003</v>
      </c>
      <c r="I2967">
        <v>-9.1001272501128998</v>
      </c>
      <c r="J2967">
        <v>-2.3866616603561699</v>
      </c>
      <c r="K2967">
        <v>92.817751439158499</v>
      </c>
      <c r="L2967">
        <v>85.161338012362094</v>
      </c>
      <c r="M2967">
        <v>44.9571789003001</v>
      </c>
      <c r="N2967">
        <v>1.2513665657608199</v>
      </c>
      <c r="O2967">
        <v>40.533362841650899</v>
      </c>
      <c r="P2967">
        <v>58.404907975460098</v>
      </c>
      <c r="Q2967">
        <v>0.121148585518987</v>
      </c>
    </row>
    <row r="2968" spans="1:17" x14ac:dyDescent="0.3">
      <c r="A2968" t="s">
        <v>6147</v>
      </c>
      <c r="B2968" t="s">
        <v>6148</v>
      </c>
      <c r="C2968" t="s">
        <v>10309</v>
      </c>
      <c r="D2968" t="s">
        <v>4113</v>
      </c>
      <c r="E2968">
        <v>100.152925</v>
      </c>
      <c r="F2968">
        <v>75.73</v>
      </c>
      <c r="G2968">
        <v>-26.784628755632799</v>
      </c>
      <c r="H2968">
        <v>9.4312776114418799</v>
      </c>
      <c r="I2968">
        <v>-8.8895212683833797</v>
      </c>
      <c r="J2968">
        <v>-10.2467330610367</v>
      </c>
      <c r="K2968">
        <v>69.698912785267893</v>
      </c>
      <c r="L2968">
        <v>67.290993614722197</v>
      </c>
      <c r="M2968">
        <v>60.719668281996498</v>
      </c>
      <c r="N2968">
        <v>1.4288521746260101</v>
      </c>
      <c r="O2968">
        <v>53.149346362075804</v>
      </c>
      <c r="P2968">
        <v>36.919182787922601</v>
      </c>
      <c r="Q2968">
        <v>0.17729216758286001</v>
      </c>
    </row>
    <row r="2969" spans="1:17" x14ac:dyDescent="0.3">
      <c r="A2969" t="s">
        <v>6149</v>
      </c>
      <c r="B2969" t="s">
        <v>6150</v>
      </c>
      <c r="C2969" t="s">
        <v>10309</v>
      </c>
      <c r="D2969" t="s">
        <v>51</v>
      </c>
      <c r="E2969">
        <v>100.040875079999</v>
      </c>
      <c r="F2969">
        <v>169.55</v>
      </c>
      <c r="G2969">
        <v>31.6575481151154</v>
      </c>
      <c r="H2969">
        <v>28.511655954626601</v>
      </c>
      <c r="I2969">
        <v>13.378161700351001</v>
      </c>
      <c r="J2969">
        <v>2.9165291247623202</v>
      </c>
      <c r="K2969">
        <v>147.61031387815501</v>
      </c>
      <c r="L2969">
        <v>133.79182639243899</v>
      </c>
      <c r="M2969">
        <v>60.6477453300093</v>
      </c>
      <c r="N2969">
        <v>0.80701763092919099</v>
      </c>
      <c r="O2969">
        <v>4.0990858153936802</v>
      </c>
      <c r="P2969">
        <v>72.921978582355905</v>
      </c>
      <c r="Q2969">
        <v>-3.3121008396364997E-2</v>
      </c>
    </row>
    <row r="2970" spans="1:17" x14ac:dyDescent="0.3">
      <c r="A2970" t="s">
        <v>6151</v>
      </c>
      <c r="B2970" t="s">
        <v>6152</v>
      </c>
      <c r="C2970" t="s">
        <v>10309</v>
      </c>
      <c r="D2970" t="s">
        <v>297</v>
      </c>
      <c r="E2970">
        <v>99.761230975999993</v>
      </c>
      <c r="F2970">
        <v>92.72</v>
      </c>
      <c r="G2970">
        <v>114.181357638924</v>
      </c>
      <c r="H2970">
        <v>132.31569780631801</v>
      </c>
      <c r="I2970">
        <v>102.620730467969</v>
      </c>
      <c r="J2970">
        <v>12.899242911262601</v>
      </c>
      <c r="K2970">
        <v>59.2213183593705</v>
      </c>
      <c r="L2970">
        <v>46.719627966242001</v>
      </c>
      <c r="M2970">
        <v>87.380445543955304</v>
      </c>
      <c r="N2970">
        <v>1.2317242017985801</v>
      </c>
      <c r="O2970">
        <v>1.9952545297670301</v>
      </c>
      <c r="P2970">
        <v>155.356651060313</v>
      </c>
      <c r="Q2970">
        <v>6.5814420107173005E-2</v>
      </c>
    </row>
    <row r="2971" spans="1:17" x14ac:dyDescent="0.3">
      <c r="A2971" t="s">
        <v>6153</v>
      </c>
      <c r="B2971" t="s">
        <v>6154</v>
      </c>
      <c r="C2971" t="s">
        <v>10309</v>
      </c>
      <c r="D2971" t="s">
        <v>3939</v>
      </c>
      <c r="E2971">
        <v>99.7440912</v>
      </c>
      <c r="F2971">
        <v>75.66</v>
      </c>
      <c r="G2971">
        <v>-59.180980144662001</v>
      </c>
      <c r="H2971">
        <v>-10.436767951039799</v>
      </c>
      <c r="I2971">
        <v>-28.9158751234989</v>
      </c>
      <c r="J2971">
        <v>-1.5992595200128601</v>
      </c>
      <c r="K2971">
        <v>80.823456980391001</v>
      </c>
      <c r="L2971">
        <v>84.861390596624304</v>
      </c>
      <c r="M2971">
        <v>37.6641106776882</v>
      </c>
      <c r="N2971">
        <v>0.52924798602018397</v>
      </c>
      <c r="O2971">
        <v>54.163362410785098</v>
      </c>
      <c r="P2971">
        <v>11.6423196104471</v>
      </c>
      <c r="Q2971">
        <v>7.9093340474318E-2</v>
      </c>
    </row>
    <row r="2972" spans="1:17" x14ac:dyDescent="0.3">
      <c r="A2972" t="s">
        <v>6155</v>
      </c>
      <c r="B2972" t="s">
        <v>6156</v>
      </c>
      <c r="C2972" t="s">
        <v>10309</v>
      </c>
      <c r="D2972" t="s">
        <v>965</v>
      </c>
      <c r="E2972">
        <v>99.580304999999996</v>
      </c>
      <c r="F2972">
        <v>196.5</v>
      </c>
      <c r="G2972">
        <v>-28.005170858484298</v>
      </c>
      <c r="H2972">
        <v>-16.1347892225339</v>
      </c>
      <c r="I2972">
        <v>-42.373880960822</v>
      </c>
      <c r="J2972">
        <v>-6.1091891328836496</v>
      </c>
      <c r="K2972">
        <v>224.34294829181599</v>
      </c>
      <c r="L2972">
        <v>241.59360686367799</v>
      </c>
      <c r="M2972">
        <v>38.979326002005799</v>
      </c>
      <c r="N2972">
        <v>2.64728286979462</v>
      </c>
      <c r="O2972">
        <v>79.338422391857407</v>
      </c>
      <c r="P2972">
        <v>11.552653988078299</v>
      </c>
      <c r="Q2972">
        <v>4.3378719091645999E-2</v>
      </c>
    </row>
    <row r="2973" spans="1:17" x14ac:dyDescent="0.3">
      <c r="A2973" t="s">
        <v>6157</v>
      </c>
      <c r="B2973" t="s">
        <v>6158</v>
      </c>
      <c r="C2973" t="s">
        <v>10309</v>
      </c>
      <c r="E2973">
        <v>99.471608500000002</v>
      </c>
      <c r="F2973">
        <v>106.7</v>
      </c>
      <c r="G2973">
        <v>-1.26442549360517</v>
      </c>
      <c r="H2973">
        <v>-6.1495353655082603</v>
      </c>
      <c r="I2973">
        <v>-1.00104350299998</v>
      </c>
      <c r="J2973">
        <v>-8.0524366414838493</v>
      </c>
      <c r="K2973">
        <v>103.945006539421</v>
      </c>
      <c r="L2973">
        <v>96.670790415597693</v>
      </c>
      <c r="M2973">
        <v>62.354166076387799</v>
      </c>
      <c r="N2973">
        <v>2.4546752379362098</v>
      </c>
      <c r="O2973">
        <v>21.040299906279198</v>
      </c>
      <c r="P2973">
        <v>95.707997065297107</v>
      </c>
      <c r="Q2973">
        <v>4.2788063407558002E-2</v>
      </c>
    </row>
    <row r="2974" spans="1:17" x14ac:dyDescent="0.3">
      <c r="A2974" t="s">
        <v>6159</v>
      </c>
      <c r="B2974" t="s">
        <v>6160</v>
      </c>
      <c r="C2974" t="s">
        <v>10309</v>
      </c>
      <c r="D2974" t="s">
        <v>402</v>
      </c>
      <c r="E2974">
        <v>99.373334400000005</v>
      </c>
      <c r="F2974">
        <v>161.4</v>
      </c>
      <c r="G2974">
        <v>-34.877465890486803</v>
      </c>
      <c r="H2974">
        <v>37.3914315171547</v>
      </c>
      <c r="I2974">
        <v>41.392426567318097</v>
      </c>
      <c r="J2974">
        <v>18.956370307675702</v>
      </c>
      <c r="K2974">
        <v>136.084012312776</v>
      </c>
      <c r="L2974">
        <v>139.22152679399699</v>
      </c>
      <c r="M2974">
        <v>62.728195135032699</v>
      </c>
      <c r="N2974">
        <v>1.4825525636296499</v>
      </c>
      <c r="O2974">
        <v>45.353159851301101</v>
      </c>
      <c r="P2974">
        <v>118.108108108108</v>
      </c>
      <c r="Q2974">
        <v>0.13591407911582001</v>
      </c>
    </row>
    <row r="2975" spans="1:17" x14ac:dyDescent="0.3">
      <c r="A2975" t="s">
        <v>6161</v>
      </c>
      <c r="B2975" t="s">
        <v>6162</v>
      </c>
      <c r="C2975" t="s">
        <v>10309</v>
      </c>
      <c r="D2975" t="s">
        <v>1520</v>
      </c>
      <c r="E2975">
        <v>99.344999999999999</v>
      </c>
      <c r="F2975">
        <v>8.8800000000000008</v>
      </c>
      <c r="G2975">
        <v>2734.6974866711798</v>
      </c>
      <c r="H2975">
        <v>43.259267248368303</v>
      </c>
      <c r="I2975">
        <v>144.33397014959399</v>
      </c>
      <c r="J2975">
        <v>6.2822500730716797</v>
      </c>
      <c r="K2975">
        <v>6.0722095430578999</v>
      </c>
      <c r="L2975">
        <v>3.55789258109851</v>
      </c>
      <c r="M2975">
        <v>99.963606709640999</v>
      </c>
      <c r="N2975">
        <v>0.47399052648446999</v>
      </c>
      <c r="O2975">
        <v>0</v>
      </c>
      <c r="P2975">
        <v>2860</v>
      </c>
    </row>
    <row r="2976" spans="1:17" x14ac:dyDescent="0.3">
      <c r="A2976" t="s">
        <v>6163</v>
      </c>
      <c r="B2976" t="s">
        <v>6164</v>
      </c>
      <c r="C2976" t="s">
        <v>10309</v>
      </c>
      <c r="D2976" t="s">
        <v>1203</v>
      </c>
      <c r="E2976">
        <v>99.287020999999996</v>
      </c>
      <c r="F2976">
        <v>68.63</v>
      </c>
      <c r="G2976">
        <v>56.422877313280402</v>
      </c>
      <c r="H2976">
        <v>-4.6194518458768101</v>
      </c>
      <c r="I2976">
        <v>-8.1184962777427891</v>
      </c>
      <c r="J2976">
        <v>-1.81113024992797</v>
      </c>
      <c r="K2976">
        <v>67.546988606794898</v>
      </c>
      <c r="L2976">
        <v>59.281085533990002</v>
      </c>
      <c r="M2976">
        <v>46.061089384489001</v>
      </c>
      <c r="N2976">
        <v>0.60822130247306505</v>
      </c>
      <c r="O2976">
        <v>12.1229782893778</v>
      </c>
      <c r="P2976">
        <v>88.803301237964206</v>
      </c>
      <c r="Q2976">
        <v>6.3116529268087002E-2</v>
      </c>
    </row>
    <row r="2977" spans="1:17" x14ac:dyDescent="0.3">
      <c r="A2977" t="s">
        <v>6165</v>
      </c>
      <c r="B2977" t="s">
        <v>6166</v>
      </c>
      <c r="C2977" t="s">
        <v>10309</v>
      </c>
      <c r="D2977" t="s">
        <v>523</v>
      </c>
      <c r="E2977">
        <v>98.905658320000001</v>
      </c>
      <c r="F2977">
        <v>9.14</v>
      </c>
      <c r="G2977">
        <v>-37.681545586881498</v>
      </c>
      <c r="H2977">
        <v>-0.82066925067447305</v>
      </c>
      <c r="I2977">
        <v>-26.340066646049898</v>
      </c>
      <c r="J2977">
        <v>1.24803697434244</v>
      </c>
      <c r="K2977">
        <v>8.7877811965260797</v>
      </c>
      <c r="L2977">
        <v>9.2362358487676399</v>
      </c>
      <c r="M2977">
        <v>63.141683126805397</v>
      </c>
      <c r="N2977">
        <v>1.3985297963043299</v>
      </c>
      <c r="O2977">
        <v>57.221006564551402</v>
      </c>
      <c r="P2977">
        <v>20.105124835742402</v>
      </c>
      <c r="Q2977">
        <v>0.18803212177099499</v>
      </c>
    </row>
    <row r="2978" spans="1:17" x14ac:dyDescent="0.3">
      <c r="A2978" t="s">
        <v>6167</v>
      </c>
      <c r="B2978" t="s">
        <v>6168</v>
      </c>
      <c r="C2978" t="s">
        <v>10309</v>
      </c>
      <c r="D2978" t="s">
        <v>193</v>
      </c>
      <c r="E2978">
        <v>98.829499999999996</v>
      </c>
      <c r="F2978">
        <v>65.45</v>
      </c>
      <c r="G2978">
        <v>58.310130274739798</v>
      </c>
      <c r="H2978">
        <v>-10.8776236460084</v>
      </c>
      <c r="I2978">
        <v>-2.04987151166491</v>
      </c>
      <c r="J2978">
        <v>-0.85788357376630697</v>
      </c>
      <c r="K2978">
        <v>67.990255357587301</v>
      </c>
      <c r="L2978">
        <v>57.841648460313401</v>
      </c>
      <c r="M2978">
        <v>41.531392828138202</v>
      </c>
      <c r="N2978">
        <v>0.44199180047583497</v>
      </c>
      <c r="O2978">
        <v>28.189457601222301</v>
      </c>
      <c r="P2978">
        <v>106.727732154137</v>
      </c>
      <c r="Q2978">
        <v>8.9740112068095998E-2</v>
      </c>
    </row>
    <row r="2979" spans="1:17" x14ac:dyDescent="0.3">
      <c r="A2979" t="s">
        <v>6169</v>
      </c>
      <c r="B2979" t="s">
        <v>6170</v>
      </c>
      <c r="C2979" t="s">
        <v>10309</v>
      </c>
      <c r="D2979" t="s">
        <v>1391</v>
      </c>
      <c r="E2979">
        <v>98.445300000000003</v>
      </c>
      <c r="F2979">
        <v>199</v>
      </c>
      <c r="G2979">
        <v>-53.088355104472001</v>
      </c>
      <c r="H2979">
        <v>-6.0555215639035804</v>
      </c>
      <c r="I2979">
        <v>-36.327046941629</v>
      </c>
      <c r="J2979">
        <v>-10.873175146869601</v>
      </c>
      <c r="M2979">
        <v>32.3104060774385</v>
      </c>
      <c r="O2979">
        <v>30.326633165829101</v>
      </c>
      <c r="P2979">
        <v>12.4293785310734</v>
      </c>
    </row>
    <row r="2980" spans="1:17" x14ac:dyDescent="0.3">
      <c r="A2980" t="s">
        <v>6171</v>
      </c>
      <c r="B2980" t="s">
        <v>6172</v>
      </c>
      <c r="C2980" t="s">
        <v>10309</v>
      </c>
      <c r="D2980" t="s">
        <v>51</v>
      </c>
      <c r="E2980">
        <v>98.238162000000003</v>
      </c>
      <c r="F2980">
        <v>309.10000000000002</v>
      </c>
      <c r="G2980">
        <v>13.615232348901699</v>
      </c>
      <c r="H2980">
        <v>11.265040949545099</v>
      </c>
      <c r="I2980">
        <v>27.602506529867998</v>
      </c>
      <c r="J2980">
        <v>-9.3811402968137898</v>
      </c>
      <c r="K2980">
        <v>298.35547219742699</v>
      </c>
      <c r="L2980">
        <v>239.119006076223</v>
      </c>
      <c r="M2980">
        <v>37.1085142646672</v>
      </c>
      <c r="N2980">
        <v>0.767873484074452</v>
      </c>
      <c r="O2980">
        <v>28.760918796505901</v>
      </c>
      <c r="P2980">
        <v>78.361223312175397</v>
      </c>
      <c r="Q2980">
        <v>7.9102734211229001E-2</v>
      </c>
    </row>
    <row r="2981" spans="1:17" x14ac:dyDescent="0.3">
      <c r="A2981" t="s">
        <v>6173</v>
      </c>
      <c r="B2981" t="s">
        <v>6174</v>
      </c>
      <c r="C2981" t="s">
        <v>10309</v>
      </c>
      <c r="D2981" t="s">
        <v>412</v>
      </c>
      <c r="E2981">
        <v>98.209512519</v>
      </c>
      <c r="F2981">
        <v>93.77</v>
      </c>
      <c r="G2981">
        <v>60.820951547554301</v>
      </c>
      <c r="H2981">
        <v>-10.617584810301899</v>
      </c>
      <c r="I2981">
        <v>-40.926564967462802</v>
      </c>
      <c r="J2981">
        <v>2.8688967347370902</v>
      </c>
      <c r="K2981">
        <v>95.241219340757794</v>
      </c>
      <c r="L2981">
        <v>90.987642797176704</v>
      </c>
      <c r="M2981">
        <v>57.205356546681102</v>
      </c>
      <c r="N2981">
        <v>0.70107572691447395</v>
      </c>
      <c r="O2981">
        <v>40.769969073264299</v>
      </c>
      <c r="P2981">
        <v>110.529860799281</v>
      </c>
      <c r="Q2981">
        <v>0.16341142328331801</v>
      </c>
    </row>
    <row r="2982" spans="1:17" x14ac:dyDescent="0.3">
      <c r="A2982" t="s">
        <v>6175</v>
      </c>
      <c r="B2982" t="s">
        <v>6176</v>
      </c>
      <c r="C2982" t="s">
        <v>10309</v>
      </c>
      <c r="D2982" t="s">
        <v>4633</v>
      </c>
      <c r="E2982">
        <v>97.995900000000006</v>
      </c>
      <c r="F2982">
        <v>136.19999999999999</v>
      </c>
      <c r="G2982">
        <v>-17.051627954716398</v>
      </c>
      <c r="H2982">
        <v>12.0226433575644</v>
      </c>
      <c r="I2982">
        <v>-44.855030743049298</v>
      </c>
      <c r="J2982">
        <v>-4.8082026553842203</v>
      </c>
      <c r="K2982">
        <v>134.56483664454899</v>
      </c>
      <c r="L2982">
        <v>149.49778312753301</v>
      </c>
      <c r="M2982">
        <v>51.598283753608399</v>
      </c>
      <c r="N2982">
        <v>1.0462206148282001</v>
      </c>
      <c r="O2982">
        <v>91.593245227606403</v>
      </c>
      <c r="P2982">
        <v>34.055118110236201</v>
      </c>
      <c r="Q2982">
        <v>0.109296032380298</v>
      </c>
    </row>
    <row r="2983" spans="1:17" x14ac:dyDescent="0.3">
      <c r="A2983" t="s">
        <v>6177</v>
      </c>
      <c r="B2983" t="s">
        <v>6178</v>
      </c>
      <c r="C2983" t="s">
        <v>10309</v>
      </c>
      <c r="E2983">
        <v>97.969499999999996</v>
      </c>
      <c r="F2983">
        <v>72.569999999999993</v>
      </c>
      <c r="G2983">
        <v>-45.090095951267699</v>
      </c>
      <c r="H2983">
        <v>8.7826402584280303E-2</v>
      </c>
      <c r="I2983">
        <v>-30.619528904582101</v>
      </c>
      <c r="J2983">
        <v>2.8745268805247401</v>
      </c>
      <c r="K2983">
        <v>74.531280894308793</v>
      </c>
      <c r="L2983">
        <v>81.033325566396499</v>
      </c>
      <c r="M2983">
        <v>45.821014230392002</v>
      </c>
      <c r="N2983">
        <v>0.94185073428393895</v>
      </c>
      <c r="O2983">
        <v>61.016949152542303</v>
      </c>
      <c r="P2983">
        <v>15.190476190476099</v>
      </c>
      <c r="Q2983">
        <v>-0.129069770943921</v>
      </c>
    </row>
    <row r="2984" spans="1:17" x14ac:dyDescent="0.3">
      <c r="A2984" t="s">
        <v>6179</v>
      </c>
      <c r="B2984" t="s">
        <v>6180</v>
      </c>
      <c r="C2984" t="s">
        <v>10309</v>
      </c>
      <c r="D2984" t="s">
        <v>80</v>
      </c>
      <c r="E2984">
        <v>97.938574500000001</v>
      </c>
      <c r="F2984">
        <v>48.1</v>
      </c>
      <c r="G2984">
        <v>-12.872374430124401</v>
      </c>
      <c r="H2984">
        <v>-7.521302154901</v>
      </c>
      <c r="I2984">
        <v>7.1325708492441704</v>
      </c>
      <c r="J2984">
        <v>-10.6057954677252</v>
      </c>
      <c r="K2984">
        <v>50.916326354052003</v>
      </c>
      <c r="L2984">
        <v>50.666555641396201</v>
      </c>
      <c r="M2984">
        <v>41.791260225433398</v>
      </c>
      <c r="N2984">
        <v>0.55806540595212495</v>
      </c>
      <c r="O2984">
        <v>132.84823284823199</v>
      </c>
      <c r="P2984">
        <v>32.470393830900498</v>
      </c>
      <c r="Q2984">
        <v>4.0053109508711E-2</v>
      </c>
    </row>
    <row r="2985" spans="1:17" x14ac:dyDescent="0.3">
      <c r="A2985" t="s">
        <v>6181</v>
      </c>
      <c r="B2985" t="s">
        <v>6182</v>
      </c>
      <c r="C2985" t="s">
        <v>10309</v>
      </c>
      <c r="D2985" t="s">
        <v>386</v>
      </c>
      <c r="E2985">
        <v>97.789545164999893</v>
      </c>
      <c r="F2985">
        <v>102.05</v>
      </c>
      <c r="G2985">
        <v>-39.787764548988598</v>
      </c>
      <c r="H2985">
        <v>2.8655767586177001</v>
      </c>
      <c r="I2985">
        <v>-23.579035206561699</v>
      </c>
      <c r="J2985">
        <v>2.7407094231245201</v>
      </c>
      <c r="K2985">
        <v>99.844702267844895</v>
      </c>
      <c r="L2985">
        <v>108.21660487681601</v>
      </c>
      <c r="M2985">
        <v>64.917973826078494</v>
      </c>
      <c r="N2985">
        <v>0.62972784368457702</v>
      </c>
      <c r="O2985">
        <v>42.087212150906403</v>
      </c>
      <c r="P2985">
        <v>14.6629213483145</v>
      </c>
      <c r="Q2985">
        <v>-6.9835419428399999E-3</v>
      </c>
    </row>
    <row r="2986" spans="1:17" x14ac:dyDescent="0.3">
      <c r="A2986" t="s">
        <v>6183</v>
      </c>
      <c r="B2986" t="s">
        <v>6184</v>
      </c>
      <c r="C2986" t="s">
        <v>10309</v>
      </c>
      <c r="D2986" t="s">
        <v>473</v>
      </c>
      <c r="E2986">
        <v>97.608879724000005</v>
      </c>
      <c r="F2986">
        <v>17.260000000000002</v>
      </c>
      <c r="G2986">
        <v>-26.465348947901301</v>
      </c>
      <c r="H2986">
        <v>0.98427375771768999</v>
      </c>
      <c r="I2986">
        <v>-10.012558078829001</v>
      </c>
      <c r="J2986">
        <v>4.2396317542583901</v>
      </c>
      <c r="K2986">
        <v>17.7335749690264</v>
      </c>
      <c r="L2986">
        <v>17.927456072977801</v>
      </c>
      <c r="M2986">
        <v>51.098890587764899</v>
      </c>
      <c r="N2986">
        <v>0.40035867214950799</v>
      </c>
      <c r="O2986">
        <v>38.760139049826101</v>
      </c>
      <c r="P2986">
        <v>19.8611111111111</v>
      </c>
      <c r="Q2986">
        <v>6.6491129797035003E-2</v>
      </c>
    </row>
    <row r="2987" spans="1:17" x14ac:dyDescent="0.3">
      <c r="A2987" t="s">
        <v>6185</v>
      </c>
      <c r="B2987" t="s">
        <v>6186</v>
      </c>
      <c r="C2987" t="s">
        <v>10309</v>
      </c>
      <c r="D2987" t="s">
        <v>364</v>
      </c>
      <c r="E2987">
        <v>97.5357609</v>
      </c>
      <c r="F2987">
        <v>23.18</v>
      </c>
      <c r="G2987">
        <v>-19.337055958808701</v>
      </c>
      <c r="H2987">
        <v>14.8637536710365</v>
      </c>
      <c r="I2987">
        <v>2.66907618619127</v>
      </c>
      <c r="J2987">
        <v>2.1132818892449001</v>
      </c>
      <c r="K2987">
        <v>20.965743202536999</v>
      </c>
      <c r="L2987">
        <v>19.629564578968299</v>
      </c>
      <c r="M2987">
        <v>53.804860065099298</v>
      </c>
      <c r="N2987">
        <v>1.9730765054102199</v>
      </c>
      <c r="O2987">
        <v>11.087144089732501</v>
      </c>
      <c r="P2987">
        <v>49.838396897220399</v>
      </c>
      <c r="Q2987">
        <v>4.6327249099280002E-2</v>
      </c>
    </row>
    <row r="2988" spans="1:17" x14ac:dyDescent="0.3">
      <c r="A2988" t="s">
        <v>6187</v>
      </c>
      <c r="B2988" t="s">
        <v>6188</v>
      </c>
      <c r="C2988" t="s">
        <v>10309</v>
      </c>
      <c r="D2988" t="s">
        <v>86</v>
      </c>
      <c r="E2988">
        <v>97.293629550000006</v>
      </c>
      <c r="F2988">
        <v>5.07</v>
      </c>
      <c r="G2988">
        <v>32.681357638924901</v>
      </c>
      <c r="H2988">
        <v>-11.7791034718205</v>
      </c>
      <c r="I2988">
        <v>-21.2095081112755</v>
      </c>
      <c r="J2988">
        <v>1.9677339440394299</v>
      </c>
      <c r="K2988">
        <v>4.9787438278884997</v>
      </c>
      <c r="L2988">
        <v>4.6322206930913197</v>
      </c>
      <c r="M2988">
        <v>51.435009866725402</v>
      </c>
      <c r="N2988">
        <v>0.392500192950333</v>
      </c>
      <c r="O2988">
        <v>28.796844181459502</v>
      </c>
      <c r="P2988">
        <v>69</v>
      </c>
    </row>
    <row r="2989" spans="1:17" x14ac:dyDescent="0.3">
      <c r="A2989" t="s">
        <v>6189</v>
      </c>
      <c r="B2989" t="s">
        <v>6190</v>
      </c>
      <c r="C2989" t="s">
        <v>10309</v>
      </c>
      <c r="D2989" t="s">
        <v>412</v>
      </c>
      <c r="E2989">
        <v>97.209344000000002</v>
      </c>
      <c r="F2989">
        <v>37.76</v>
      </c>
      <c r="G2989">
        <v>20.0226274801947</v>
      </c>
      <c r="H2989">
        <v>-23.229291630735801</v>
      </c>
      <c r="I2989">
        <v>-40.720169447274202</v>
      </c>
      <c r="J2989">
        <v>-9.4948409062599701</v>
      </c>
      <c r="K2989">
        <v>41.331756844182898</v>
      </c>
      <c r="L2989">
        <v>38.769713631893303</v>
      </c>
      <c r="M2989">
        <v>31.565241899839201</v>
      </c>
      <c r="N2989">
        <v>0.353265522132793</v>
      </c>
      <c r="O2989">
        <v>102.54237288135501</v>
      </c>
      <c r="P2989">
        <v>71.558382553384803</v>
      </c>
      <c r="Q2989">
        <v>9.2244028560794E-2</v>
      </c>
    </row>
    <row r="2990" spans="1:17" x14ac:dyDescent="0.3">
      <c r="A2990" t="s">
        <v>6191</v>
      </c>
      <c r="B2990" t="s">
        <v>6192</v>
      </c>
      <c r="C2990" t="s">
        <v>10309</v>
      </c>
      <c r="D2990" t="s">
        <v>127</v>
      </c>
      <c r="E2990">
        <v>97.17105445</v>
      </c>
      <c r="F2990">
        <v>94.7</v>
      </c>
      <c r="G2990">
        <v>-5.9792282117354398</v>
      </c>
      <c r="H2990">
        <v>-1.9990901644969901</v>
      </c>
      <c r="I2990">
        <v>-17.699364205280698</v>
      </c>
      <c r="J2990">
        <v>0.25296755822040301</v>
      </c>
      <c r="K2990">
        <v>94.667941292461293</v>
      </c>
      <c r="L2990">
        <v>93.518896418206197</v>
      </c>
      <c r="M2990">
        <v>71.389563400067203</v>
      </c>
      <c r="N2990">
        <v>0.72669695248224497</v>
      </c>
      <c r="O2990">
        <v>25.1214361140443</v>
      </c>
      <c r="P2990">
        <v>37.206606780643298</v>
      </c>
      <c r="Q2990">
        <v>5.0931130970246E-2</v>
      </c>
    </row>
    <row r="2991" spans="1:17" x14ac:dyDescent="0.3">
      <c r="A2991" t="s">
        <v>6193</v>
      </c>
      <c r="B2991" t="s">
        <v>6194</v>
      </c>
      <c r="C2991" t="s">
        <v>10309</v>
      </c>
      <c r="D2991" t="s">
        <v>51</v>
      </c>
      <c r="E2991">
        <v>96.898514624000001</v>
      </c>
      <c r="F2991">
        <v>1.39</v>
      </c>
      <c r="G2991">
        <v>7.8051200151625402</v>
      </c>
      <c r="H2991">
        <v>-7.5103959888273497</v>
      </c>
      <c r="I2991">
        <v>-57.0089471014578</v>
      </c>
      <c r="J2991">
        <v>8.7016049117813594</v>
      </c>
      <c r="K2991">
        <v>1.47036491537584</v>
      </c>
      <c r="L2991">
        <v>1.6200238676582499</v>
      </c>
      <c r="M2991">
        <v>48.393761518227898</v>
      </c>
      <c r="N2991">
        <v>1.60521192768623</v>
      </c>
      <c r="O2991">
        <v>123.021582733812</v>
      </c>
      <c r="P2991">
        <v>54.4444444444444</v>
      </c>
      <c r="Q2991">
        <v>-0.148862253068588</v>
      </c>
    </row>
    <row r="2992" spans="1:17" x14ac:dyDescent="0.3">
      <c r="A2992" t="s">
        <v>6195</v>
      </c>
      <c r="B2992" t="s">
        <v>6196</v>
      </c>
      <c r="C2992" t="s">
        <v>10309</v>
      </c>
      <c r="D2992" t="s">
        <v>101</v>
      </c>
      <c r="E2992">
        <v>96.599586000000002</v>
      </c>
      <c r="F2992">
        <v>49.45</v>
      </c>
      <c r="G2992">
        <v>54.696283012059197</v>
      </c>
      <c r="H2992">
        <v>-10.6257822707286</v>
      </c>
      <c r="I2992">
        <v>-46.991869936374997</v>
      </c>
      <c r="J2992">
        <v>5.8264295962133303</v>
      </c>
      <c r="K2992">
        <v>51.530509172812401</v>
      </c>
      <c r="L2992">
        <v>50.930284682286597</v>
      </c>
      <c r="M2992">
        <v>59.600380216739403</v>
      </c>
      <c r="N2992">
        <v>0.58181818181818101</v>
      </c>
      <c r="O2992">
        <v>71.284125379170803</v>
      </c>
      <c r="P2992">
        <v>116.411378555798</v>
      </c>
      <c r="Q2992">
        <v>7.2870942096633001E-2</v>
      </c>
    </row>
    <row r="2993" spans="1:17" x14ac:dyDescent="0.3">
      <c r="A2993" t="s">
        <v>6197</v>
      </c>
      <c r="B2993" t="s">
        <v>6198</v>
      </c>
      <c r="C2993" t="s">
        <v>10309</v>
      </c>
      <c r="D2993" t="s">
        <v>294</v>
      </c>
      <c r="E2993">
        <v>96.430415025000002</v>
      </c>
      <c r="F2993">
        <v>127.85</v>
      </c>
      <c r="G2993">
        <v>-2.4780049108758599</v>
      </c>
      <c r="H2993">
        <v>-7.1025589931177997</v>
      </c>
      <c r="I2993">
        <v>-24.702116506455901</v>
      </c>
      <c r="J2993">
        <v>-4.4646594622611301E-2</v>
      </c>
      <c r="K2993">
        <v>125.62644794470199</v>
      </c>
      <c r="L2993">
        <v>128.678125733342</v>
      </c>
      <c r="M2993">
        <v>75.465030093462602</v>
      </c>
      <c r="N2993">
        <v>1.2134160575703601</v>
      </c>
      <c r="O2993">
        <v>32.264372311302303</v>
      </c>
      <c r="P2993">
        <v>40.109589041095802</v>
      </c>
      <c r="Q2993">
        <v>6.1412829325514E-2</v>
      </c>
    </row>
    <row r="2994" spans="1:17" x14ac:dyDescent="0.3">
      <c r="A2994" t="s">
        <v>6199</v>
      </c>
      <c r="B2994" t="s">
        <v>6200</v>
      </c>
      <c r="C2994" t="s">
        <v>10309</v>
      </c>
      <c r="D2994" t="s">
        <v>51</v>
      </c>
      <c r="E2994">
        <v>96.394649999999999</v>
      </c>
      <c r="F2994">
        <v>94</v>
      </c>
      <c r="G2994">
        <v>50.9158317785134</v>
      </c>
      <c r="H2994">
        <v>11.463056806925</v>
      </c>
      <c r="I2994">
        <v>19.0764864371348</v>
      </c>
      <c r="J2994">
        <v>17.672279398584799</v>
      </c>
      <c r="K2994">
        <v>84.132998275610504</v>
      </c>
      <c r="L2994">
        <v>75.315446182855297</v>
      </c>
      <c r="M2994">
        <v>72.861790509138302</v>
      </c>
      <c r="N2994">
        <v>3.28709003826956</v>
      </c>
      <c r="O2994">
        <v>8.2446808510638192</v>
      </c>
      <c r="P2994">
        <v>92.820512820512803</v>
      </c>
      <c r="Q2994">
        <v>8.5581274107189007E-2</v>
      </c>
    </row>
    <row r="2995" spans="1:17" x14ac:dyDescent="0.3">
      <c r="A2995" t="s">
        <v>6201</v>
      </c>
      <c r="B2995" t="s">
        <v>6202</v>
      </c>
      <c r="C2995" t="s">
        <v>10309</v>
      </c>
      <c r="D2995" t="s">
        <v>2456</v>
      </c>
      <c r="E2995">
        <v>96.207166709999996</v>
      </c>
      <c r="F2995">
        <v>40.85</v>
      </c>
      <c r="G2995">
        <v>25.283398455251401</v>
      </c>
      <c r="H2995">
        <v>6.4528869283053201</v>
      </c>
      <c r="I2995">
        <v>-48.390561996237402</v>
      </c>
      <c r="J2995">
        <v>15.9128337625512</v>
      </c>
      <c r="K2995">
        <v>40.785364833763801</v>
      </c>
      <c r="L2995">
        <v>45.817689723769</v>
      </c>
      <c r="M2995">
        <v>80.066633616042296</v>
      </c>
      <c r="N2995">
        <v>1.1169169554217899</v>
      </c>
      <c r="O2995">
        <v>83.598531211750299</v>
      </c>
      <c r="P2995">
        <v>55.1020408163265</v>
      </c>
      <c r="Q2995">
        <v>0.19210102947424501</v>
      </c>
    </row>
    <row r="2996" spans="1:17" x14ac:dyDescent="0.3">
      <c r="A2996" t="s">
        <v>6203</v>
      </c>
      <c r="B2996" t="s">
        <v>6204</v>
      </c>
      <c r="C2996" t="s">
        <v>10309</v>
      </c>
      <c r="D2996" t="s">
        <v>1354</v>
      </c>
      <c r="E2996">
        <v>96.080539380000005</v>
      </c>
      <c r="F2996">
        <v>26.13</v>
      </c>
      <c r="G2996">
        <v>-19.565477804113002</v>
      </c>
      <c r="H2996">
        <v>-1.4831692780577399</v>
      </c>
      <c r="I2996">
        <v>-8.2017964775258303</v>
      </c>
      <c r="J2996">
        <v>-3.7362890444663299</v>
      </c>
      <c r="K2996">
        <v>25.7898864012082</v>
      </c>
      <c r="L2996">
        <v>25.1005242827848</v>
      </c>
      <c r="M2996">
        <v>53.842876406836702</v>
      </c>
      <c r="N2996">
        <v>1.0531408095500401</v>
      </c>
      <c r="O2996">
        <v>7.0417145044010701</v>
      </c>
      <c r="P2996">
        <v>13.1168831168831</v>
      </c>
      <c r="Q2996">
        <v>-6.9436672557021004E-2</v>
      </c>
    </row>
    <row r="2997" spans="1:17" x14ac:dyDescent="0.3">
      <c r="A2997" t="s">
        <v>6205</v>
      </c>
      <c r="B2997" t="s">
        <v>6206</v>
      </c>
      <c r="C2997" t="s">
        <v>10309</v>
      </c>
      <c r="D2997" t="s">
        <v>1520</v>
      </c>
      <c r="E2997">
        <v>96.04534348</v>
      </c>
      <c r="F2997">
        <v>22.7</v>
      </c>
      <c r="G2997">
        <v>16.1620650344233</v>
      </c>
      <c r="H2997">
        <v>-6.1074237492827299</v>
      </c>
      <c r="I2997">
        <v>-37.767118609508998</v>
      </c>
      <c r="J2997">
        <v>-6.8242828626832601</v>
      </c>
      <c r="K2997">
        <v>23.663525456401</v>
      </c>
      <c r="L2997">
        <v>22.725192759594201</v>
      </c>
      <c r="M2997">
        <v>41.4091044668167</v>
      </c>
      <c r="N2997">
        <v>0.49711647582372698</v>
      </c>
      <c r="O2997">
        <v>52.643171806167402</v>
      </c>
      <c r="P2997">
        <v>50.331125827814503</v>
      </c>
      <c r="Q2997">
        <v>8.2514771415818006E-2</v>
      </c>
    </row>
    <row r="2998" spans="1:17" x14ac:dyDescent="0.3">
      <c r="A2998" t="s">
        <v>6207</v>
      </c>
      <c r="B2998" t="s">
        <v>6208</v>
      </c>
      <c r="C2998" t="s">
        <v>10309</v>
      </c>
      <c r="D2998" t="s">
        <v>253</v>
      </c>
      <c r="E2998">
        <v>96.001835299999996</v>
      </c>
      <c r="F2998">
        <v>39.619999999999997</v>
      </c>
      <c r="G2998">
        <v>31.2382682080306</v>
      </c>
      <c r="H2998">
        <v>4.8569287912475199</v>
      </c>
      <c r="I2998">
        <v>6.8216370574411398</v>
      </c>
      <c r="J2998">
        <v>-6.2059573806103598</v>
      </c>
      <c r="K2998">
        <v>38.399992111922003</v>
      </c>
      <c r="L2998">
        <v>35.237802941180803</v>
      </c>
      <c r="M2998">
        <v>50.251144144971903</v>
      </c>
      <c r="N2998">
        <v>0.64977805001800004</v>
      </c>
      <c r="O2998">
        <v>28.722867238768298</v>
      </c>
      <c r="P2998">
        <v>61.056910569105597</v>
      </c>
      <c r="Q2998">
        <v>6.7569786674316998E-2</v>
      </c>
    </row>
    <row r="2999" spans="1:17" x14ac:dyDescent="0.3">
      <c r="A2999" t="s">
        <v>6209</v>
      </c>
      <c r="B2999" t="s">
        <v>6210</v>
      </c>
      <c r="C2999" t="s">
        <v>10309</v>
      </c>
      <c r="E2999">
        <v>95.884053300000005</v>
      </c>
      <c r="F2999">
        <v>281.10000000000002</v>
      </c>
      <c r="G2999">
        <v>707.78564846133202</v>
      </c>
      <c r="H2999">
        <v>-3.70767490039198</v>
      </c>
      <c r="I2999">
        <v>52.441635480896501</v>
      </c>
      <c r="J2999">
        <v>-5.8361009838023099</v>
      </c>
      <c r="K2999">
        <v>288.85249776073499</v>
      </c>
      <c r="L2999">
        <v>197.294879229836</v>
      </c>
      <c r="M2999">
        <v>18.943639274050401</v>
      </c>
      <c r="N2999">
        <v>1.26916140667267</v>
      </c>
      <c r="O2999">
        <v>24.012806830309401</v>
      </c>
      <c r="P2999">
        <v>737.60429082240705</v>
      </c>
      <c r="Q2999">
        <v>0.34900326835024997</v>
      </c>
    </row>
    <row r="3000" spans="1:17" x14ac:dyDescent="0.3">
      <c r="A3000" t="s">
        <v>6211</v>
      </c>
      <c r="B3000" t="s">
        <v>6212</v>
      </c>
      <c r="C3000" t="s">
        <v>10309</v>
      </c>
      <c r="D3000" t="s">
        <v>222</v>
      </c>
      <c r="E3000">
        <v>95.841852000000003</v>
      </c>
      <c r="F3000">
        <v>6.46</v>
      </c>
      <c r="G3000">
        <v>-39.595178673924202</v>
      </c>
      <c r="H3000">
        <v>-1.46068694858475</v>
      </c>
      <c r="I3000">
        <v>-58.5425662657426</v>
      </c>
      <c r="J3000">
        <v>1.6714231120142999</v>
      </c>
      <c r="K3000">
        <v>7.2629007533206904</v>
      </c>
      <c r="L3000">
        <v>7.99681226777576</v>
      </c>
      <c r="M3000">
        <v>39.154301345886601</v>
      </c>
      <c r="N3000">
        <v>1.27796588462961</v>
      </c>
      <c r="O3000">
        <v>101.238390092879</v>
      </c>
      <c r="P3000">
        <v>9.49152542372879</v>
      </c>
      <c r="Q3000">
        <v>0.13505675733511199</v>
      </c>
    </row>
    <row r="3001" spans="1:17" x14ac:dyDescent="0.3">
      <c r="A3001" t="s">
        <v>6213</v>
      </c>
      <c r="B3001" t="s">
        <v>6214</v>
      </c>
      <c r="C3001" t="s">
        <v>10309</v>
      </c>
      <c r="D3001" t="s">
        <v>46</v>
      </c>
      <c r="E3001">
        <v>95.7042</v>
      </c>
      <c r="F3001">
        <v>43.11</v>
      </c>
      <c r="G3001">
        <v>55.123442581009797</v>
      </c>
      <c r="H3001">
        <v>-8.9628343750636592</v>
      </c>
      <c r="I3001">
        <v>-15.4129400872467</v>
      </c>
      <c r="J3001">
        <v>-7.4414300430988396</v>
      </c>
      <c r="K3001">
        <v>45.206127076349702</v>
      </c>
      <c r="L3001">
        <v>42.701581754904602</v>
      </c>
      <c r="M3001">
        <v>41.4807746905797</v>
      </c>
      <c r="N3001">
        <v>1.1180427180427099</v>
      </c>
      <c r="O3001">
        <v>46.0913941080955</v>
      </c>
      <c r="P3001">
        <v>104.119318181818</v>
      </c>
      <c r="Q3001">
        <v>-4.1196799222610004E-3</v>
      </c>
    </row>
    <row r="3002" spans="1:17" x14ac:dyDescent="0.3">
      <c r="A3002" t="s">
        <v>6215</v>
      </c>
      <c r="B3002" t="s">
        <v>6216</v>
      </c>
      <c r="C3002" t="s">
        <v>10309</v>
      </c>
      <c r="D3002" t="s">
        <v>564</v>
      </c>
      <c r="E3002">
        <v>95.699714999999998</v>
      </c>
      <c r="F3002">
        <v>82.45</v>
      </c>
      <c r="G3002">
        <v>10.641323567374601</v>
      </c>
      <c r="H3002">
        <v>6.7923250996080098</v>
      </c>
      <c r="I3002">
        <v>27.4026317302176</v>
      </c>
      <c r="J3002">
        <v>3.0957827245272198</v>
      </c>
      <c r="K3002">
        <v>73.450005360721505</v>
      </c>
      <c r="M3002">
        <v>50.067138809585202</v>
      </c>
      <c r="N3002">
        <v>0.34252001685630001</v>
      </c>
      <c r="O3002">
        <v>18.859915100060601</v>
      </c>
      <c r="P3002">
        <v>78.850325379609501</v>
      </c>
    </row>
    <row r="3003" spans="1:17" x14ac:dyDescent="0.3">
      <c r="A3003" t="s">
        <v>6217</v>
      </c>
      <c r="B3003" t="s">
        <v>6218</v>
      </c>
      <c r="C3003" t="s">
        <v>10309</v>
      </c>
      <c r="D3003" t="s">
        <v>154</v>
      </c>
      <c r="E3003">
        <v>95.580563775000002</v>
      </c>
      <c r="F3003">
        <v>1497.75</v>
      </c>
      <c r="G3003">
        <v>53.954363773894201</v>
      </c>
      <c r="H3003">
        <v>-14.227299226439801</v>
      </c>
      <c r="I3003">
        <v>-19.301465653631102</v>
      </c>
      <c r="J3003">
        <v>1.09359601300494</v>
      </c>
      <c r="K3003">
        <v>1493.6367090169199</v>
      </c>
      <c r="L3003">
        <v>1392.56356496681</v>
      </c>
      <c r="M3003">
        <v>50.976449427133304</v>
      </c>
      <c r="N3003">
        <v>0.53693784291397295</v>
      </c>
      <c r="O3003">
        <v>24.309798030378801</v>
      </c>
      <c r="P3003">
        <v>99.833222148098699</v>
      </c>
      <c r="Q3003">
        <v>0.12178624557309201</v>
      </c>
    </row>
    <row r="3004" spans="1:17" x14ac:dyDescent="0.3">
      <c r="A3004" t="s">
        <v>6219</v>
      </c>
      <c r="B3004" t="s">
        <v>6220</v>
      </c>
      <c r="C3004" t="s">
        <v>10309</v>
      </c>
      <c r="D3004" t="s">
        <v>3939</v>
      </c>
      <c r="E3004">
        <v>95.444999999999993</v>
      </c>
      <c r="F3004">
        <v>150</v>
      </c>
      <c r="G3004">
        <v>13.0385004960677</v>
      </c>
      <c r="H3004">
        <v>8.5121832556363799</v>
      </c>
      <c r="I3004">
        <v>17.947032613994999</v>
      </c>
      <c r="J3004">
        <v>-6.7205376608988496</v>
      </c>
      <c r="K3004">
        <v>145.14261938323199</v>
      </c>
      <c r="M3004">
        <v>37.189656528108301</v>
      </c>
      <c r="N3004">
        <v>0.80910240202275596</v>
      </c>
      <c r="O3004">
        <v>13.3333333333333</v>
      </c>
      <c r="P3004">
        <v>55.440414507771997</v>
      </c>
    </row>
    <row r="3005" spans="1:17" x14ac:dyDescent="0.3">
      <c r="A3005" t="s">
        <v>6221</v>
      </c>
      <c r="B3005" t="s">
        <v>6222</v>
      </c>
      <c r="C3005" t="s">
        <v>10309</v>
      </c>
      <c r="D3005" t="s">
        <v>186</v>
      </c>
      <c r="E3005">
        <v>95.442013529999997</v>
      </c>
      <c r="F3005">
        <v>49.26</v>
      </c>
      <c r="G3005">
        <v>-58.561590429930803</v>
      </c>
      <c r="H3005">
        <v>-2.3910416338589102</v>
      </c>
      <c r="I3005">
        <v>-29.763455266882701</v>
      </c>
      <c r="J3005">
        <v>15.166482454170501</v>
      </c>
      <c r="K3005">
        <v>47.725934335868402</v>
      </c>
      <c r="L3005">
        <v>52.779948381031403</v>
      </c>
      <c r="M3005">
        <v>68.772529629432697</v>
      </c>
      <c r="N3005">
        <v>1.09668092184363</v>
      </c>
      <c r="O3005">
        <v>67.722289890377596</v>
      </c>
      <c r="P3005">
        <v>24.7088607594936</v>
      </c>
      <c r="Q3005">
        <v>5.7903159147336999E-2</v>
      </c>
    </row>
    <row r="3006" spans="1:17" x14ac:dyDescent="0.3">
      <c r="A3006" t="s">
        <v>6223</v>
      </c>
      <c r="B3006" t="s">
        <v>6224</v>
      </c>
      <c r="C3006" t="s">
        <v>10309</v>
      </c>
      <c r="D3006" t="s">
        <v>1674</v>
      </c>
      <c r="E3006">
        <v>95.118487040000005</v>
      </c>
      <c r="F3006">
        <v>6573.7</v>
      </c>
      <c r="G3006">
        <v>-7.1669766739499599</v>
      </c>
      <c r="H3006">
        <v>-3.1257289033479601</v>
      </c>
      <c r="I3006">
        <v>2.5262365019120998</v>
      </c>
      <c r="J3006">
        <v>-1.422698154726</v>
      </c>
      <c r="K3006">
        <v>6510.6755770433101</v>
      </c>
      <c r="L3006">
        <v>6205.3006955946803</v>
      </c>
      <c r="M3006">
        <v>55.282251015972101</v>
      </c>
      <c r="N3006">
        <v>1.1620578336424201</v>
      </c>
      <c r="O3006">
        <v>6.2559897774464996</v>
      </c>
      <c r="P3006">
        <v>28.6186656231657</v>
      </c>
      <c r="Q3006">
        <v>-2.1659899071474999E-2</v>
      </c>
    </row>
    <row r="3007" spans="1:17" x14ac:dyDescent="0.3">
      <c r="A3007" t="s">
        <v>6225</v>
      </c>
      <c r="B3007" t="s">
        <v>6226</v>
      </c>
      <c r="C3007" t="s">
        <v>10309</v>
      </c>
      <c r="D3007" t="s">
        <v>2833</v>
      </c>
      <c r="E3007">
        <v>94.973265624999996</v>
      </c>
      <c r="F3007">
        <v>6.25</v>
      </c>
      <c r="G3007">
        <v>60.730138126729798</v>
      </c>
      <c r="H3007">
        <v>9.6909386178055907</v>
      </c>
      <c r="I3007">
        <v>29.3116863029068</v>
      </c>
      <c r="J3007">
        <v>-9.3294358672813207</v>
      </c>
      <c r="K3007">
        <v>6.425346143973</v>
      </c>
      <c r="L3007">
        <v>5.2644516459553099</v>
      </c>
      <c r="M3007">
        <v>31.769702539505801</v>
      </c>
      <c r="N3007">
        <v>0.88176637561742899</v>
      </c>
      <c r="O3007">
        <v>33.599999999999902</v>
      </c>
      <c r="P3007">
        <v>108.333333333333</v>
      </c>
      <c r="Q3007">
        <v>8.0879713740477005E-2</v>
      </c>
    </row>
    <row r="3008" spans="1:17" x14ac:dyDescent="0.3">
      <c r="A3008" t="s">
        <v>6227</v>
      </c>
      <c r="B3008" t="s">
        <v>6228</v>
      </c>
      <c r="C3008" t="s">
        <v>10309</v>
      </c>
      <c r="D3008" t="s">
        <v>139</v>
      </c>
      <c r="E3008">
        <v>94.927571200000003</v>
      </c>
      <c r="F3008">
        <v>9631.4500000000007</v>
      </c>
      <c r="G3008">
        <v>165.75607645557599</v>
      </c>
      <c r="H3008">
        <v>64.071499246825198</v>
      </c>
      <c r="I3008">
        <v>105.340416394164</v>
      </c>
      <c r="J3008">
        <v>46.253217815007098</v>
      </c>
      <c r="K3008">
        <v>5945.8880836542203</v>
      </c>
      <c r="L3008">
        <v>4736.1047791954798</v>
      </c>
      <c r="M3008">
        <v>94.347284898210006</v>
      </c>
      <c r="N3008">
        <v>2.2220773293342799</v>
      </c>
      <c r="O3008">
        <v>5.8661987551200598E-2</v>
      </c>
      <c r="P3008">
        <v>196.261150415256</v>
      </c>
      <c r="Q3008">
        <v>9.4140456222932004E-2</v>
      </c>
    </row>
    <row r="3009" spans="1:17" x14ac:dyDescent="0.3">
      <c r="A3009" t="s">
        <v>6229</v>
      </c>
      <c r="B3009" t="s">
        <v>6230</v>
      </c>
      <c r="C3009" t="s">
        <v>10309</v>
      </c>
      <c r="D3009" t="s">
        <v>201</v>
      </c>
      <c r="E3009">
        <v>94.661514725000004</v>
      </c>
      <c r="F3009">
        <v>61.15</v>
      </c>
      <c r="G3009">
        <v>-33.701069270851796</v>
      </c>
      <c r="H3009">
        <v>19.611433134978999</v>
      </c>
      <c r="I3009">
        <v>-10.456663057292401</v>
      </c>
      <c r="J3009">
        <v>-0.257529640713206</v>
      </c>
      <c r="K3009">
        <v>55.866415281968699</v>
      </c>
      <c r="L3009">
        <v>54.778834142404001</v>
      </c>
      <c r="M3009">
        <v>55.9348266936491</v>
      </c>
      <c r="N3009">
        <v>1.20054061707577</v>
      </c>
      <c r="O3009">
        <v>16.009811937857702</v>
      </c>
      <c r="P3009">
        <v>45.042694497153697</v>
      </c>
      <c r="Q3009">
        <v>-3.2853980923809999E-2</v>
      </c>
    </row>
    <row r="3010" spans="1:17" x14ac:dyDescent="0.3">
      <c r="A3010" t="s">
        <v>6231</v>
      </c>
      <c r="B3010" t="s">
        <v>6232</v>
      </c>
      <c r="C3010" t="s">
        <v>10309</v>
      </c>
      <c r="D3010" t="s">
        <v>54</v>
      </c>
      <c r="E3010">
        <v>94.5</v>
      </c>
      <c r="F3010">
        <v>77.94</v>
      </c>
      <c r="G3010">
        <v>113.21222761086101</v>
      </c>
      <c r="H3010">
        <v>29.146402352826801</v>
      </c>
      <c r="I3010">
        <v>-18.378033906686799</v>
      </c>
      <c r="J3010">
        <v>27.384400610705999</v>
      </c>
      <c r="K3010">
        <v>60.172506380315703</v>
      </c>
      <c r="L3010">
        <v>55.639227927631197</v>
      </c>
      <c r="M3010">
        <v>84.278181043154405</v>
      </c>
      <c r="N3010">
        <v>2.2932782425432499</v>
      </c>
      <c r="O3010">
        <v>33.115216833461602</v>
      </c>
      <c r="P3010">
        <v>150.610932475884</v>
      </c>
      <c r="Q3010">
        <v>4.6517478921412003E-2</v>
      </c>
    </row>
    <row r="3011" spans="1:17" x14ac:dyDescent="0.3">
      <c r="A3011" t="s">
        <v>6233</v>
      </c>
      <c r="B3011" t="s">
        <v>6234</v>
      </c>
      <c r="C3011" t="s">
        <v>10309</v>
      </c>
      <c r="D3011" t="s">
        <v>1098</v>
      </c>
      <c r="E3011">
        <v>94.4601775</v>
      </c>
      <c r="F3011">
        <v>82.15</v>
      </c>
      <c r="G3011">
        <v>7.32659970904181</v>
      </c>
      <c r="H3011">
        <v>33.780913434350097</v>
      </c>
      <c r="I3011">
        <v>19.229300262315402</v>
      </c>
      <c r="J3011">
        <v>16.0695857958912</v>
      </c>
      <c r="K3011">
        <v>64.015639719262694</v>
      </c>
      <c r="L3011">
        <v>60.881787402442697</v>
      </c>
      <c r="M3011">
        <v>81.227741210601394</v>
      </c>
      <c r="N3011">
        <v>1.96718621821164</v>
      </c>
      <c r="O3011">
        <v>1.88679245283018</v>
      </c>
      <c r="P3011">
        <v>66.802030456852805</v>
      </c>
    </row>
    <row r="3012" spans="1:17" x14ac:dyDescent="0.3">
      <c r="A3012" t="s">
        <v>6235</v>
      </c>
      <c r="B3012" t="s">
        <v>6236</v>
      </c>
      <c r="C3012" t="s">
        <v>10309</v>
      </c>
      <c r="D3012" t="s">
        <v>297</v>
      </c>
      <c r="E3012">
        <v>94.194990000000004</v>
      </c>
      <c r="F3012">
        <v>42.6</v>
      </c>
      <c r="G3012">
        <v>63.7297447356991</v>
      </c>
      <c r="H3012">
        <v>12.8376096307327</v>
      </c>
      <c r="I3012">
        <v>-2.8374118178957102</v>
      </c>
      <c r="J3012">
        <v>-0.59178986548438695</v>
      </c>
      <c r="K3012">
        <v>37.118163701789399</v>
      </c>
      <c r="L3012">
        <v>30.972360591242399</v>
      </c>
      <c r="M3012">
        <v>51.1785070892916</v>
      </c>
      <c r="N3012">
        <v>1.5211516022029701</v>
      </c>
      <c r="O3012">
        <v>10.0704225352112</v>
      </c>
      <c r="P3012">
        <v>117.90281329923199</v>
      </c>
      <c r="Q3012">
        <v>6.9473623693280001E-2</v>
      </c>
    </row>
    <row r="3013" spans="1:17" x14ac:dyDescent="0.3">
      <c r="A3013" t="s">
        <v>6237</v>
      </c>
      <c r="B3013" t="s">
        <v>6238</v>
      </c>
      <c r="C3013" t="s">
        <v>10309</v>
      </c>
      <c r="D3013" t="s">
        <v>547</v>
      </c>
      <c r="E3013">
        <v>93.919227731999996</v>
      </c>
      <c r="F3013">
        <v>1.38</v>
      </c>
      <c r="G3013">
        <v>-1.7917516047725499</v>
      </c>
      <c r="H3013">
        <v>6.4351822424651504</v>
      </c>
      <c r="I3013">
        <v>-18.919914524480198</v>
      </c>
      <c r="J3013">
        <v>6.2177339440394199</v>
      </c>
      <c r="K3013">
        <v>1.23870328581922</v>
      </c>
      <c r="L3013">
        <v>2.1078728572223802</v>
      </c>
      <c r="M3013">
        <v>65.858966421936699</v>
      </c>
      <c r="N3013">
        <v>3.6107466423653798</v>
      </c>
      <c r="O3013">
        <v>674.83721907162305</v>
      </c>
      <c r="P3013">
        <v>60.033613445378101</v>
      </c>
      <c r="Q3013">
        <v>6.5896083539739997E-2</v>
      </c>
    </row>
    <row r="3014" spans="1:17" x14ac:dyDescent="0.3">
      <c r="A3014" t="s">
        <v>6239</v>
      </c>
      <c r="B3014" t="s">
        <v>6240</v>
      </c>
      <c r="C3014" t="s">
        <v>10309</v>
      </c>
      <c r="D3014" t="s">
        <v>1566</v>
      </c>
      <c r="E3014">
        <v>93.9084</v>
      </c>
      <c r="F3014">
        <v>27.8</v>
      </c>
      <c r="G3014">
        <v>-27.045999107840299</v>
      </c>
      <c r="H3014">
        <v>5.4219911113958297</v>
      </c>
      <c r="I3014">
        <v>-37.1010500452266</v>
      </c>
      <c r="J3014">
        <v>2.2223546602504398</v>
      </c>
      <c r="K3014">
        <v>26.3099159091811</v>
      </c>
      <c r="L3014">
        <v>27.6293987364493</v>
      </c>
      <c r="M3014">
        <v>69.495297581390503</v>
      </c>
      <c r="N3014">
        <v>1.6682444584834999</v>
      </c>
      <c r="O3014">
        <v>52.877697841726601</v>
      </c>
      <c r="P3014">
        <v>26.363636363636299</v>
      </c>
      <c r="Q3014">
        <v>4.0122798419523001E-2</v>
      </c>
    </row>
    <row r="3015" spans="1:17" x14ac:dyDescent="0.3">
      <c r="A3015" t="s">
        <v>6241</v>
      </c>
      <c r="B3015" t="s">
        <v>6242</v>
      </c>
      <c r="C3015" t="s">
        <v>10309</v>
      </c>
      <c r="D3015" t="s">
        <v>253</v>
      </c>
      <c r="E3015">
        <v>93.883980375999997</v>
      </c>
      <c r="F3015">
        <v>39.28</v>
      </c>
      <c r="G3015">
        <v>-46.114703060358103</v>
      </c>
      <c r="H3015">
        <v>-10.834257178873001</v>
      </c>
      <c r="I3015">
        <v>-12.339385480283299</v>
      </c>
      <c r="J3015">
        <v>7.4821229868217998</v>
      </c>
      <c r="K3015">
        <v>34.553487707965097</v>
      </c>
      <c r="L3015">
        <v>36.449347655498698</v>
      </c>
      <c r="M3015">
        <v>72.342269645787894</v>
      </c>
      <c r="N3015">
        <v>2.3913352070972098</v>
      </c>
      <c r="O3015">
        <v>55.886655354041501</v>
      </c>
      <c r="P3015">
        <v>76.143497757847499</v>
      </c>
      <c r="Q3015">
        <v>3.627725738794E-2</v>
      </c>
    </row>
    <row r="3016" spans="1:17" x14ac:dyDescent="0.3">
      <c r="A3016" t="s">
        <v>6243</v>
      </c>
      <c r="B3016" t="s">
        <v>6244</v>
      </c>
      <c r="C3016" t="s">
        <v>10309</v>
      </c>
      <c r="D3016" t="s">
        <v>2212</v>
      </c>
      <c r="E3016">
        <v>93.830929999999995</v>
      </c>
      <c r="F3016">
        <v>335.35</v>
      </c>
      <c r="G3016">
        <v>424.47887830008199</v>
      </c>
      <c r="H3016">
        <v>-9.9819257170373596</v>
      </c>
      <c r="I3016">
        <v>60.789218419704603</v>
      </c>
      <c r="J3016">
        <v>5.0583427414971798</v>
      </c>
      <c r="K3016">
        <v>291.86191603959497</v>
      </c>
      <c r="L3016">
        <v>202.21588640165899</v>
      </c>
      <c r="M3016">
        <v>54.078843126939098</v>
      </c>
      <c r="N3016">
        <v>0.81142857142857105</v>
      </c>
      <c r="O3016">
        <v>27.583122111226999</v>
      </c>
      <c r="P3016">
        <v>637.03296703296701</v>
      </c>
    </row>
    <row r="3017" spans="1:17" x14ac:dyDescent="0.3">
      <c r="A3017" t="s">
        <v>6245</v>
      </c>
      <c r="B3017" t="s">
        <v>6246</v>
      </c>
      <c r="C3017" t="s">
        <v>10309</v>
      </c>
      <c r="D3017" t="s">
        <v>1626</v>
      </c>
      <c r="E3017">
        <v>93.343564999999998</v>
      </c>
      <c r="F3017">
        <v>54.95</v>
      </c>
      <c r="G3017">
        <v>-13.8903723188809</v>
      </c>
      <c r="H3017">
        <v>2.6698209010634901</v>
      </c>
      <c r="I3017">
        <v>2.8709358439620201</v>
      </c>
      <c r="J3017">
        <v>3.8421381385103301</v>
      </c>
      <c r="K3017">
        <v>52.818823307929399</v>
      </c>
      <c r="M3017">
        <v>53.980183583607001</v>
      </c>
      <c r="N3017">
        <v>0.38040254237288101</v>
      </c>
      <c r="O3017">
        <v>14.6496815286624</v>
      </c>
      <c r="P3017">
        <v>21.840354767183999</v>
      </c>
    </row>
    <row r="3018" spans="1:17" x14ac:dyDescent="0.3">
      <c r="A3018" t="s">
        <v>6247</v>
      </c>
      <c r="B3018" t="s">
        <v>6248</v>
      </c>
      <c r="C3018" t="s">
        <v>10309</v>
      </c>
      <c r="D3018" t="s">
        <v>124</v>
      </c>
      <c r="E3018">
        <v>93.030110151999907</v>
      </c>
      <c r="F3018">
        <v>82.01</v>
      </c>
      <c r="G3018">
        <v>715.64527516469798</v>
      </c>
      <c r="H3018">
        <v>12.5458462263685</v>
      </c>
      <c r="I3018">
        <v>369.922642244641</v>
      </c>
      <c r="J3018">
        <v>-1.83198637914268</v>
      </c>
      <c r="K3018">
        <v>64.185088142545695</v>
      </c>
      <c r="L3018">
        <v>37.565265412346697</v>
      </c>
      <c r="M3018">
        <v>74.793228855732394</v>
      </c>
      <c r="N3018">
        <v>0.47018591473606403</v>
      </c>
      <c r="O3018">
        <v>0</v>
      </c>
      <c r="P3018">
        <v>768.75</v>
      </c>
      <c r="Q3018">
        <v>0.14087259519151399</v>
      </c>
    </row>
    <row r="3019" spans="1:17" x14ac:dyDescent="0.3">
      <c r="A3019" t="s">
        <v>6249</v>
      </c>
      <c r="B3019" t="s">
        <v>6250</v>
      </c>
      <c r="C3019" t="s">
        <v>10309</v>
      </c>
      <c r="D3019" t="s">
        <v>168</v>
      </c>
      <c r="E3019">
        <v>93.012571739999998</v>
      </c>
      <c r="F3019">
        <v>72.599999999999994</v>
      </c>
      <c r="G3019">
        <v>86.252786210353406</v>
      </c>
      <c r="H3019">
        <v>50.4931984620534</v>
      </c>
      <c r="I3019">
        <v>103.014094373196</v>
      </c>
      <c r="J3019">
        <v>3.7013592296448898</v>
      </c>
      <c r="K3019">
        <v>52.680687578676597</v>
      </c>
      <c r="M3019">
        <v>79.115988107551303</v>
      </c>
      <c r="O3019">
        <v>4.4765840220385602</v>
      </c>
      <c r="P3019">
        <v>138.032786885245</v>
      </c>
    </row>
    <row r="3020" spans="1:17" x14ac:dyDescent="0.3">
      <c r="A3020" t="s">
        <v>6251</v>
      </c>
      <c r="B3020" t="s">
        <v>6252</v>
      </c>
      <c r="C3020" t="s">
        <v>10309</v>
      </c>
      <c r="D3020" t="s">
        <v>80</v>
      </c>
      <c r="E3020">
        <v>92.913993419999997</v>
      </c>
      <c r="F3020">
        <v>115.9</v>
      </c>
      <c r="G3020">
        <v>-44.346665959895098</v>
      </c>
      <c r="H3020">
        <v>-3.5720388431047101</v>
      </c>
      <c r="I3020">
        <v>-30.858752637948299</v>
      </c>
      <c r="J3020">
        <v>-11.7041410559605</v>
      </c>
      <c r="K3020">
        <v>118.96161594721301</v>
      </c>
      <c r="L3020">
        <v>124.490507869079</v>
      </c>
      <c r="M3020">
        <v>44.942676511286898</v>
      </c>
      <c r="N3020">
        <v>0.64193394879604004</v>
      </c>
      <c r="O3020">
        <v>31.1475409836065</v>
      </c>
      <c r="P3020">
        <v>13.405088062622299</v>
      </c>
      <c r="Q3020">
        <v>-5.5840073840775002E-2</v>
      </c>
    </row>
    <row r="3021" spans="1:17" x14ac:dyDescent="0.3">
      <c r="A3021" t="s">
        <v>6253</v>
      </c>
      <c r="B3021" t="s">
        <v>6254</v>
      </c>
      <c r="C3021" t="s">
        <v>10309</v>
      </c>
      <c r="D3021" t="s">
        <v>564</v>
      </c>
      <c r="E3021">
        <v>92.788143599999998</v>
      </c>
      <c r="F3021">
        <v>174.05</v>
      </c>
      <c r="G3021">
        <v>65.743155391733893</v>
      </c>
      <c r="H3021">
        <v>-10.3859312574236</v>
      </c>
      <c r="I3021">
        <v>-9.4253008549751396</v>
      </c>
      <c r="K3021">
        <v>152.87892291945499</v>
      </c>
      <c r="M3021">
        <v>4.1647139559229798</v>
      </c>
      <c r="N3021">
        <v>0.86666666666666603</v>
      </c>
      <c r="O3021">
        <v>16.546969261706401</v>
      </c>
      <c r="P3021">
        <v>95.561797752808999</v>
      </c>
    </row>
    <row r="3022" spans="1:17" x14ac:dyDescent="0.3">
      <c r="A3022" t="s">
        <v>6255</v>
      </c>
      <c r="B3022" t="s">
        <v>6256</v>
      </c>
      <c r="C3022" t="s">
        <v>10309</v>
      </c>
      <c r="D3022" t="s">
        <v>628</v>
      </c>
      <c r="E3022">
        <v>92.597999999999999</v>
      </c>
      <c r="F3022">
        <v>7.32</v>
      </c>
      <c r="G3022">
        <v>-46.636824179256799</v>
      </c>
      <c r="H3022">
        <v>-8.9355230016578098</v>
      </c>
      <c r="I3022">
        <v>-29.875516016413901</v>
      </c>
      <c r="J3022">
        <v>-2.4671975628098899</v>
      </c>
      <c r="K3022">
        <v>7.2705786297514701</v>
      </c>
      <c r="L3022">
        <v>8.5391469112977703</v>
      </c>
      <c r="M3022">
        <v>49.5697455757659</v>
      </c>
      <c r="N3022">
        <v>0.68484904981082395</v>
      </c>
      <c r="O3022">
        <v>48.907103825136602</v>
      </c>
      <c r="P3022">
        <v>26.2068965517241</v>
      </c>
      <c r="Q3022">
        <v>-0.19856259601207399</v>
      </c>
    </row>
    <row r="3023" spans="1:17" x14ac:dyDescent="0.3">
      <c r="A3023" t="s">
        <v>6257</v>
      </c>
      <c r="B3023" t="s">
        <v>6258</v>
      </c>
      <c r="C3023" t="s">
        <v>10309</v>
      </c>
      <c r="D3023" t="s">
        <v>1391</v>
      </c>
      <c r="E3023">
        <v>92.573268479999996</v>
      </c>
      <c r="F3023">
        <v>123.2</v>
      </c>
      <c r="G3023">
        <v>-39.562232104664801</v>
      </c>
      <c r="H3023">
        <v>-3.5538287465458298</v>
      </c>
      <c r="I3023">
        <v>-22.8009239418218</v>
      </c>
      <c r="J3023">
        <v>-3.6089275406088501</v>
      </c>
      <c r="O3023">
        <v>17.410714285714199</v>
      </c>
      <c r="P3023">
        <v>5.5698371893744696</v>
      </c>
    </row>
    <row r="3024" spans="1:17" x14ac:dyDescent="0.3">
      <c r="A3024" t="s">
        <v>6259</v>
      </c>
      <c r="B3024" t="s">
        <v>6260</v>
      </c>
      <c r="C3024" t="s">
        <v>10309</v>
      </c>
      <c r="D3024" t="s">
        <v>297</v>
      </c>
      <c r="E3024">
        <v>92.309700000000007</v>
      </c>
      <c r="F3024">
        <v>84.75</v>
      </c>
      <c r="G3024">
        <v>-18.671101377468499</v>
      </c>
      <c r="H3024">
        <v>12.5185302912025</v>
      </c>
      <c r="I3024">
        <v>-26.5777423614973</v>
      </c>
      <c r="J3024">
        <v>10.1297681529581</v>
      </c>
      <c r="K3024">
        <v>83.259912877868501</v>
      </c>
      <c r="L3024">
        <v>87.991565084411704</v>
      </c>
      <c r="M3024">
        <v>56.112372683215497</v>
      </c>
      <c r="N3024">
        <v>1.1618739903069399</v>
      </c>
      <c r="O3024">
        <v>47.079646017699098</v>
      </c>
      <c r="P3024">
        <v>20.812544547398399</v>
      </c>
    </row>
    <row r="3025" spans="1:17" x14ac:dyDescent="0.3">
      <c r="A3025" t="s">
        <v>6261</v>
      </c>
      <c r="B3025" t="s">
        <v>6262</v>
      </c>
      <c r="C3025" t="s">
        <v>10309</v>
      </c>
      <c r="D3025" t="s">
        <v>46</v>
      </c>
      <c r="E3025">
        <v>92.186894183999996</v>
      </c>
      <c r="F3025">
        <v>17.93</v>
      </c>
      <c r="G3025">
        <v>27.462059393310799</v>
      </c>
      <c r="H3025">
        <v>-8.9429690180390402</v>
      </c>
      <c r="I3025">
        <v>-3.0573341982320801</v>
      </c>
      <c r="J3025">
        <v>-10.9084796481936</v>
      </c>
      <c r="K3025">
        <v>19.980004179297001</v>
      </c>
      <c r="L3025">
        <v>17.4405277643083</v>
      </c>
      <c r="M3025">
        <v>31.627683061092799</v>
      </c>
      <c r="N3025">
        <v>0.62170591433231204</v>
      </c>
      <c r="O3025">
        <v>37.702175125487997</v>
      </c>
      <c r="P3025">
        <v>76.129666011787805</v>
      </c>
      <c r="Q3025">
        <v>0.12637992585315699</v>
      </c>
    </row>
    <row r="3026" spans="1:17" x14ac:dyDescent="0.3">
      <c r="A3026" t="s">
        <v>6263</v>
      </c>
      <c r="B3026" t="s">
        <v>6264</v>
      </c>
      <c r="C3026" t="s">
        <v>10309</v>
      </c>
      <c r="D3026" t="s">
        <v>127</v>
      </c>
      <c r="E3026">
        <v>92.085169239999999</v>
      </c>
      <c r="F3026">
        <v>110.45</v>
      </c>
      <c r="G3026">
        <v>-77.148160720636298</v>
      </c>
      <c r="H3026">
        <v>12.992325099607999</v>
      </c>
      <c r="I3026">
        <v>-60.386852557793297</v>
      </c>
      <c r="J3026">
        <v>-2.13283573168362</v>
      </c>
      <c r="K3026">
        <v>109.236585811845</v>
      </c>
      <c r="M3026">
        <v>39.264402359432999</v>
      </c>
      <c r="N3026">
        <v>0.38713896457765601</v>
      </c>
      <c r="O3026">
        <v>90.131281122679894</v>
      </c>
      <c r="P3026">
        <v>33.878787878787797</v>
      </c>
    </row>
    <row r="3027" spans="1:17" x14ac:dyDescent="0.3">
      <c r="A3027" t="s">
        <v>6265</v>
      </c>
      <c r="B3027" t="s">
        <v>6266</v>
      </c>
      <c r="C3027" t="s">
        <v>10309</v>
      </c>
      <c r="D3027" t="s">
        <v>386</v>
      </c>
      <c r="E3027">
        <v>92.024207985000004</v>
      </c>
      <c r="F3027">
        <v>45.39</v>
      </c>
      <c r="G3027">
        <v>-0.50240304483574505</v>
      </c>
      <c r="H3027">
        <v>-1.5708327951288199</v>
      </c>
      <c r="I3027">
        <v>-18.198400028952999</v>
      </c>
      <c r="J3027">
        <v>4.39586246715103</v>
      </c>
      <c r="K3027">
        <v>45.456688070202098</v>
      </c>
      <c r="L3027">
        <v>43.878900347912101</v>
      </c>
      <c r="M3027">
        <v>53.097004806744998</v>
      </c>
      <c r="N3027">
        <v>0.57225987554499302</v>
      </c>
      <c r="O3027">
        <v>44.855695087023499</v>
      </c>
      <c r="P3027">
        <v>37.545454545454497</v>
      </c>
      <c r="Q3027">
        <v>9.1839280618389002E-2</v>
      </c>
    </row>
    <row r="3028" spans="1:17" x14ac:dyDescent="0.3">
      <c r="A3028" t="s">
        <v>6267</v>
      </c>
      <c r="B3028" t="s">
        <v>6268</v>
      </c>
      <c r="C3028" t="s">
        <v>10309</v>
      </c>
      <c r="D3028" t="s">
        <v>965</v>
      </c>
      <c r="E3028">
        <v>92</v>
      </c>
      <c r="F3028">
        <v>160</v>
      </c>
      <c r="G3028">
        <v>-48.019051359030001</v>
      </c>
      <c r="H3028">
        <v>2.46133918411505</v>
      </c>
      <c r="I3028">
        <v>-18.9119973344486</v>
      </c>
      <c r="J3028">
        <v>-7.0828478271305704</v>
      </c>
      <c r="K3028">
        <v>149.005215488099</v>
      </c>
      <c r="L3028">
        <v>166.86553966371301</v>
      </c>
      <c r="M3028">
        <v>61.248402851321501</v>
      </c>
      <c r="N3028">
        <v>1.53436241366113</v>
      </c>
      <c r="O3028">
        <v>31.25</v>
      </c>
      <c r="P3028">
        <v>22.044241037376</v>
      </c>
      <c r="Q3028">
        <v>0.17890866813832201</v>
      </c>
    </row>
    <row r="3029" spans="1:17" x14ac:dyDescent="0.3">
      <c r="A3029" t="s">
        <v>6269</v>
      </c>
      <c r="B3029" t="s">
        <v>6270</v>
      </c>
      <c r="C3029" t="s">
        <v>10309</v>
      </c>
      <c r="D3029" t="s">
        <v>473</v>
      </c>
      <c r="E3029">
        <v>91.96</v>
      </c>
      <c r="F3029">
        <v>302.5</v>
      </c>
      <c r="G3029">
        <v>6.4426189001861998</v>
      </c>
      <c r="H3029">
        <v>-5.7980363461751097</v>
      </c>
      <c r="I3029">
        <v>-3.2370401339735801</v>
      </c>
      <c r="J3029">
        <v>3.2510672773727598</v>
      </c>
      <c r="K3029">
        <v>306.65026126879502</v>
      </c>
      <c r="L3029">
        <v>277.44265801045799</v>
      </c>
      <c r="M3029">
        <v>44.631133332404602</v>
      </c>
      <c r="N3029">
        <v>0.34670743179680102</v>
      </c>
      <c r="O3029">
        <v>22.132231404958599</v>
      </c>
      <c r="P3029">
        <v>52.7777777777777</v>
      </c>
      <c r="Q3029">
        <v>0.107011275209925</v>
      </c>
    </row>
    <row r="3030" spans="1:17" x14ac:dyDescent="0.3">
      <c r="A3030" t="s">
        <v>6271</v>
      </c>
      <c r="B3030" t="s">
        <v>6272</v>
      </c>
      <c r="C3030" t="s">
        <v>10309</v>
      </c>
      <c r="D3030" t="s">
        <v>72</v>
      </c>
      <c r="E3030">
        <v>91.883338300000005</v>
      </c>
      <c r="F3030">
        <v>149</v>
      </c>
      <c r="G3030">
        <v>56.059601151898903</v>
      </c>
      <c r="H3030">
        <v>-18.147327734674601</v>
      </c>
      <c r="I3030">
        <v>23.0778873641251</v>
      </c>
      <c r="J3030">
        <v>-0.65269794964829297</v>
      </c>
      <c r="K3030">
        <v>149.22086851826199</v>
      </c>
      <c r="L3030">
        <v>122.730034460496</v>
      </c>
      <c r="M3030">
        <v>38.196508296144202</v>
      </c>
      <c r="N3030">
        <v>0.217526332673802</v>
      </c>
      <c r="O3030">
        <v>61.040268456375799</v>
      </c>
      <c r="P3030">
        <v>98.6666666666666</v>
      </c>
      <c r="Q3030">
        <v>2.4685605164118999E-2</v>
      </c>
    </row>
    <row r="3031" spans="1:17" x14ac:dyDescent="0.3">
      <c r="A3031" t="s">
        <v>6273</v>
      </c>
      <c r="B3031" t="s">
        <v>6274</v>
      </c>
      <c r="C3031" t="s">
        <v>10309</v>
      </c>
      <c r="D3031" t="s">
        <v>628</v>
      </c>
      <c r="E3031">
        <v>91.822000000000003</v>
      </c>
      <c r="F3031">
        <v>148.1</v>
      </c>
      <c r="G3031">
        <v>100.90265379097301</v>
      </c>
      <c r="H3031">
        <v>10.723003565684699</v>
      </c>
      <c r="I3031">
        <v>91.218527870733396</v>
      </c>
      <c r="J3031">
        <v>-9.4792727755696102</v>
      </c>
      <c r="K3031">
        <v>154.207248892607</v>
      </c>
      <c r="L3031">
        <v>109.39380730012201</v>
      </c>
      <c r="M3031">
        <v>27.597167297828101</v>
      </c>
      <c r="N3031">
        <v>0.63337058458321005</v>
      </c>
      <c r="O3031">
        <v>42.282241728561701</v>
      </c>
      <c r="P3031">
        <v>175.99701826313799</v>
      </c>
      <c r="Q3031">
        <v>0.16843341965358399</v>
      </c>
    </row>
    <row r="3032" spans="1:17" x14ac:dyDescent="0.3">
      <c r="A3032" t="s">
        <v>6275</v>
      </c>
      <c r="B3032" t="s">
        <v>6276</v>
      </c>
      <c r="C3032" t="s">
        <v>10309</v>
      </c>
      <c r="D3032" t="s">
        <v>139</v>
      </c>
      <c r="E3032">
        <v>91.711290000000005</v>
      </c>
      <c r="F3032">
        <v>22.8</v>
      </c>
      <c r="G3032">
        <v>78.020920081951303</v>
      </c>
      <c r="H3032">
        <v>-13.93961406389</v>
      </c>
      <c r="I3032">
        <v>6.1271927228343097</v>
      </c>
      <c r="J3032">
        <v>-4.7996906203464702</v>
      </c>
      <c r="K3032">
        <v>24.375452769172401</v>
      </c>
      <c r="L3032">
        <v>20.3880710587617</v>
      </c>
      <c r="M3032">
        <v>35.086283682091803</v>
      </c>
      <c r="N3032">
        <v>0.40686069765423299</v>
      </c>
      <c r="O3032">
        <v>38.5964912280701</v>
      </c>
      <c r="P3032">
        <v>185</v>
      </c>
      <c r="Q3032">
        <v>6.8252019234147004E-2</v>
      </c>
    </row>
    <row r="3033" spans="1:17" x14ac:dyDescent="0.3">
      <c r="A3033" t="s">
        <v>6277</v>
      </c>
      <c r="B3033" t="s">
        <v>6278</v>
      </c>
      <c r="C3033" t="s">
        <v>10309</v>
      </c>
      <c r="D3033" t="s">
        <v>3520</v>
      </c>
      <c r="E3033">
        <v>91.665000000000006</v>
      </c>
      <c r="F3033">
        <v>45</v>
      </c>
      <c r="G3033">
        <v>36.786318764434</v>
      </c>
      <c r="H3033">
        <v>-1.9548404332718099</v>
      </c>
      <c r="I3033">
        <v>-17.312653347168201</v>
      </c>
      <c r="J3033">
        <v>-1.7822660559605701</v>
      </c>
      <c r="K3033">
        <v>44.316729464236097</v>
      </c>
      <c r="L3033">
        <v>40.811802525466298</v>
      </c>
      <c r="M3033">
        <v>84.321342125773</v>
      </c>
      <c r="N3033">
        <v>0.27188940092165897</v>
      </c>
      <c r="O3033">
        <v>16.2222222222222</v>
      </c>
      <c r="P3033">
        <v>87.5</v>
      </c>
    </row>
    <row r="3034" spans="1:17" x14ac:dyDescent="0.3">
      <c r="A3034" t="s">
        <v>6279</v>
      </c>
      <c r="B3034" t="s">
        <v>6280</v>
      </c>
      <c r="C3034" t="s">
        <v>10309</v>
      </c>
      <c r="D3034" t="s">
        <v>1626</v>
      </c>
      <c r="E3034">
        <v>91.549400000000006</v>
      </c>
      <c r="F3034">
        <v>83.5</v>
      </c>
      <c r="G3034">
        <v>138.84287630044301</v>
      </c>
      <c r="H3034">
        <v>-12.6275061240206</v>
      </c>
      <c r="I3034">
        <v>33.433893871943297</v>
      </c>
      <c r="J3034">
        <v>-1.6623619792219699</v>
      </c>
      <c r="K3034">
        <v>86.137599768982597</v>
      </c>
      <c r="L3034">
        <v>67.4302763768777</v>
      </c>
      <c r="M3034">
        <v>44.884427140190397</v>
      </c>
      <c r="N3034">
        <v>0.67432950191570795</v>
      </c>
      <c r="O3034">
        <v>38.562874251497</v>
      </c>
      <c r="P3034">
        <v>200.90090090090001</v>
      </c>
      <c r="Q3034">
        <v>0.14848261643793301</v>
      </c>
    </row>
    <row r="3035" spans="1:17" x14ac:dyDescent="0.3">
      <c r="A3035" t="s">
        <v>6281</v>
      </c>
      <c r="B3035" t="s">
        <v>6282</v>
      </c>
      <c r="C3035" t="s">
        <v>10309</v>
      </c>
      <c r="D3035" t="s">
        <v>154</v>
      </c>
      <c r="E3035">
        <v>91.383992000000006</v>
      </c>
      <c r="F3035">
        <v>74.900000000000006</v>
      </c>
      <c r="G3035">
        <v>-22.818642361075</v>
      </c>
      <c r="H3035">
        <v>-12.4862379157041</v>
      </c>
      <c r="I3035">
        <v>-41.485427843716998</v>
      </c>
      <c r="J3035">
        <v>-0.56604983974435397</v>
      </c>
      <c r="K3035">
        <v>76.738329066307003</v>
      </c>
      <c r="L3035">
        <v>76.618405955576307</v>
      </c>
      <c r="M3035">
        <v>46.053741687372003</v>
      </c>
      <c r="N3035">
        <v>0.33750000000000002</v>
      </c>
      <c r="O3035">
        <v>57.543391188250901</v>
      </c>
      <c r="P3035">
        <v>26.413502109704599</v>
      </c>
    </row>
    <row r="3036" spans="1:17" x14ac:dyDescent="0.3">
      <c r="A3036" t="s">
        <v>6283</v>
      </c>
      <c r="B3036" t="s">
        <v>6284</v>
      </c>
      <c r="C3036" t="s">
        <v>10309</v>
      </c>
      <c r="D3036" t="s">
        <v>726</v>
      </c>
      <c r="E3036">
        <v>91.382499999999993</v>
      </c>
      <c r="F3036">
        <v>50</v>
      </c>
      <c r="G3036">
        <v>-82.626570629125993</v>
      </c>
      <c r="H3036">
        <v>-8.0661654664297195</v>
      </c>
      <c r="I3036">
        <v>-35.477815191249903</v>
      </c>
      <c r="J3036">
        <v>-1.06431733801185</v>
      </c>
      <c r="K3036">
        <v>49.372935380355301</v>
      </c>
      <c r="M3036">
        <v>57.581181101955401</v>
      </c>
      <c r="N3036">
        <v>0.52359015091342298</v>
      </c>
      <c r="O3036">
        <v>124</v>
      </c>
      <c r="P3036">
        <v>32.978723404255298</v>
      </c>
    </row>
    <row r="3037" spans="1:17" x14ac:dyDescent="0.3">
      <c r="A3037" t="s">
        <v>6285</v>
      </c>
      <c r="B3037" t="s">
        <v>6286</v>
      </c>
      <c r="C3037" t="s">
        <v>10309</v>
      </c>
      <c r="D3037" t="s">
        <v>995</v>
      </c>
      <c r="E3037">
        <v>91.133200000000002</v>
      </c>
      <c r="F3037">
        <v>36.5</v>
      </c>
      <c r="G3037">
        <v>-52.895565437998101</v>
      </c>
      <c r="H3037">
        <v>3.8683681682486601</v>
      </c>
      <c r="I3037">
        <v>-36.697501562248803</v>
      </c>
      <c r="J3037">
        <v>-2.6751231988177202</v>
      </c>
      <c r="K3037">
        <v>38.4964067396158</v>
      </c>
      <c r="L3037">
        <v>41.184960606257597</v>
      </c>
      <c r="M3037">
        <v>41.954883820787003</v>
      </c>
      <c r="N3037">
        <v>0.42926378952227001</v>
      </c>
      <c r="O3037">
        <v>58.630136986301302</v>
      </c>
      <c r="P3037">
        <v>13.5303265940902</v>
      </c>
    </row>
    <row r="3038" spans="1:17" x14ac:dyDescent="0.3">
      <c r="A3038" t="s">
        <v>6287</v>
      </c>
      <c r="B3038" t="s">
        <v>6288</v>
      </c>
      <c r="C3038" t="s">
        <v>10309</v>
      </c>
      <c r="D3038" t="s">
        <v>139</v>
      </c>
      <c r="E3038">
        <v>91.095839999999995</v>
      </c>
      <c r="F3038">
        <v>4.8600000000000003</v>
      </c>
      <c r="G3038">
        <v>32.498073181446898</v>
      </c>
      <c r="H3038">
        <v>3.84844972615518</v>
      </c>
      <c r="I3038">
        <v>1.9556528147549399</v>
      </c>
      <c r="J3038">
        <v>-8.0138396386108798E-2</v>
      </c>
      <c r="K3038">
        <v>4.55183876633963</v>
      </c>
      <c r="L3038">
        <v>4.0052927880047804</v>
      </c>
      <c r="M3038">
        <v>48.315950412040898</v>
      </c>
      <c r="N3038">
        <v>0.69126984844470996</v>
      </c>
      <c r="O3038">
        <v>26.196928635953</v>
      </c>
      <c r="P3038">
        <v>86.363636363636303</v>
      </c>
      <c r="Q3038">
        <v>0.12763433526107801</v>
      </c>
    </row>
    <row r="3039" spans="1:17" x14ac:dyDescent="0.3">
      <c r="A3039" t="s">
        <v>6289</v>
      </c>
      <c r="B3039" t="s">
        <v>6290</v>
      </c>
      <c r="C3039" t="s">
        <v>10309</v>
      </c>
      <c r="D3039" t="s">
        <v>21</v>
      </c>
      <c r="E3039">
        <v>91.048914374999995</v>
      </c>
      <c r="F3039">
        <v>72.77</v>
      </c>
      <c r="G3039">
        <v>45.9543044988283</v>
      </c>
      <c r="H3039">
        <v>-8.9863739619680398</v>
      </c>
      <c r="I3039">
        <v>6.4336346030815399</v>
      </c>
      <c r="J3039">
        <v>-8.5020987138243491</v>
      </c>
      <c r="K3039">
        <v>74.814006703749001</v>
      </c>
      <c r="L3039">
        <v>63.230515500961801</v>
      </c>
      <c r="M3039">
        <v>35.811254770579602</v>
      </c>
      <c r="N3039">
        <v>8.7234158166626594E-2</v>
      </c>
      <c r="O3039">
        <v>40.854747835646499</v>
      </c>
      <c r="P3039">
        <v>83.530895334174005</v>
      </c>
      <c r="Q3039">
        <v>3.9145803737325E-2</v>
      </c>
    </row>
    <row r="3040" spans="1:17" x14ac:dyDescent="0.3">
      <c r="A3040" t="s">
        <v>6291</v>
      </c>
      <c r="B3040" t="s">
        <v>6292</v>
      </c>
      <c r="C3040" t="s">
        <v>10309</v>
      </c>
      <c r="D3040" t="s">
        <v>304</v>
      </c>
      <c r="E3040">
        <v>90.990133599999993</v>
      </c>
      <c r="F3040">
        <v>45.88</v>
      </c>
      <c r="G3040">
        <v>16.716011104271399</v>
      </c>
      <c r="H3040">
        <v>-22.533761856913699</v>
      </c>
      <c r="I3040">
        <v>-12.354963697793</v>
      </c>
      <c r="J3040">
        <v>5.62514135144683</v>
      </c>
      <c r="K3040">
        <v>45.2532973981033</v>
      </c>
      <c r="L3040">
        <v>41.034682461270798</v>
      </c>
      <c r="M3040">
        <v>56.254333107322999</v>
      </c>
      <c r="N3040">
        <v>0.25327464455000398</v>
      </c>
      <c r="O3040">
        <v>41.6739319965126</v>
      </c>
      <c r="P3040">
        <v>63.857142857142797</v>
      </c>
      <c r="Q3040">
        <v>4.9439856634855998E-2</v>
      </c>
    </row>
    <row r="3041" spans="1:17" x14ac:dyDescent="0.3">
      <c r="A3041" t="s">
        <v>6293</v>
      </c>
      <c r="B3041" t="s">
        <v>6294</v>
      </c>
      <c r="C3041" t="s">
        <v>10309</v>
      </c>
      <c r="D3041" t="s">
        <v>737</v>
      </c>
      <c r="E3041">
        <v>90.884969691999999</v>
      </c>
      <c r="F3041">
        <v>43.11</v>
      </c>
      <c r="G3041">
        <v>3.6075414829360701</v>
      </c>
      <c r="H3041">
        <v>-1.7260048392921801</v>
      </c>
      <c r="I3041">
        <v>0.18143648734711501</v>
      </c>
      <c r="J3041">
        <v>-1.53014595511253</v>
      </c>
      <c r="K3041">
        <v>43.3733850560943</v>
      </c>
      <c r="L3041">
        <v>40.120970837493303</v>
      </c>
      <c r="M3041">
        <v>59.271834326705303</v>
      </c>
      <c r="N3041">
        <v>1.6170883018411</v>
      </c>
      <c r="O3041">
        <v>8.7914636975179707</v>
      </c>
      <c r="P3041">
        <v>40.149544863458999</v>
      </c>
    </row>
    <row r="3042" spans="1:17" x14ac:dyDescent="0.3">
      <c r="A3042" t="s">
        <v>6295</v>
      </c>
      <c r="B3042" t="s">
        <v>6296</v>
      </c>
      <c r="C3042" t="s">
        <v>10309</v>
      </c>
      <c r="D3042" t="s">
        <v>72</v>
      </c>
      <c r="E3042">
        <v>90.862859999999998</v>
      </c>
      <c r="F3042">
        <v>222.05</v>
      </c>
      <c r="G3042">
        <v>839.40876924957502</v>
      </c>
      <c r="H3042">
        <v>44.555834105612</v>
      </c>
      <c r="I3042">
        <v>372.08577264030799</v>
      </c>
      <c r="J3042">
        <v>6.4164917080145702</v>
      </c>
      <c r="K3042">
        <v>150.40315057951199</v>
      </c>
      <c r="L3042">
        <v>82.450522025178898</v>
      </c>
      <c r="M3042">
        <v>99.999838382510404</v>
      </c>
      <c r="N3042">
        <v>1.5403589962945901</v>
      </c>
      <c r="O3042">
        <v>0</v>
      </c>
      <c r="P3042">
        <v>897.97752808988696</v>
      </c>
      <c r="Q3042">
        <v>0.21855534762312301</v>
      </c>
    </row>
    <row r="3043" spans="1:17" x14ac:dyDescent="0.3">
      <c r="A3043" t="s">
        <v>6297</v>
      </c>
      <c r="B3043" t="s">
        <v>6298</v>
      </c>
      <c r="C3043" t="s">
        <v>10309</v>
      </c>
      <c r="D3043" t="s">
        <v>766</v>
      </c>
      <c r="E3043">
        <v>90.836640000000003</v>
      </c>
      <c r="F3043">
        <v>88.02</v>
      </c>
      <c r="G3043">
        <v>22.070917604412401</v>
      </c>
      <c r="H3043">
        <v>-2.6394930822101701</v>
      </c>
      <c r="I3043">
        <v>22.358050417152501</v>
      </c>
      <c r="J3043">
        <v>-8.2929366225297496</v>
      </c>
      <c r="K3043">
        <v>81.340301501329094</v>
      </c>
      <c r="L3043">
        <v>63.746671593176799</v>
      </c>
      <c r="M3043">
        <v>34.5032445191028</v>
      </c>
      <c r="N3043">
        <v>0.36746491916895002</v>
      </c>
      <c r="O3043">
        <v>28.436718927516399</v>
      </c>
      <c r="P3043">
        <v>90.932754880694105</v>
      </c>
    </row>
    <row r="3044" spans="1:17" x14ac:dyDescent="0.3">
      <c r="A3044" t="s">
        <v>6299</v>
      </c>
      <c r="B3044" t="s">
        <v>6300</v>
      </c>
      <c r="C3044" t="s">
        <v>10309</v>
      </c>
      <c r="D3044" t="s">
        <v>86</v>
      </c>
      <c r="E3044">
        <v>90.829679999999996</v>
      </c>
      <c r="F3044">
        <v>210.4</v>
      </c>
      <c r="G3044">
        <v>-39.128987188661199</v>
      </c>
      <c r="H3044">
        <v>-5.07131126402835</v>
      </c>
      <c r="I3044">
        <v>-20.349689342536902</v>
      </c>
      <c r="J3044">
        <v>-1.7822660559605701</v>
      </c>
      <c r="K3044">
        <v>220.36155289494999</v>
      </c>
      <c r="L3044">
        <v>221.552420137122</v>
      </c>
      <c r="M3044">
        <v>38.068407777074597</v>
      </c>
      <c r="N3044">
        <v>0</v>
      </c>
      <c r="O3044">
        <v>25</v>
      </c>
      <c r="P3044">
        <v>0</v>
      </c>
    </row>
    <row r="3045" spans="1:17" x14ac:dyDescent="0.3">
      <c r="A3045" t="s">
        <v>6301</v>
      </c>
      <c r="B3045" t="s">
        <v>6302</v>
      </c>
      <c r="C3045" t="s">
        <v>10309</v>
      </c>
      <c r="D3045" t="s">
        <v>965</v>
      </c>
      <c r="E3045">
        <v>90.7714</v>
      </c>
      <c r="F3045">
        <v>58.6</v>
      </c>
      <c r="G3045">
        <v>-59.173675513576498</v>
      </c>
      <c r="H3045">
        <v>7.4253857210100499E-2</v>
      </c>
      <c r="I3045">
        <v>-42.412367350733497</v>
      </c>
      <c r="J3045">
        <v>7.96229401972532</v>
      </c>
      <c r="K3045">
        <v>52.765645696624397</v>
      </c>
      <c r="M3045">
        <v>76.581586974696904</v>
      </c>
      <c r="N3045">
        <v>0.505683947532792</v>
      </c>
      <c r="O3045">
        <v>48.464163822525499</v>
      </c>
      <c r="P3045">
        <v>62.7777777777777</v>
      </c>
    </row>
    <row r="3046" spans="1:17" x14ac:dyDescent="0.3">
      <c r="A3046" t="s">
        <v>6303</v>
      </c>
      <c r="B3046" t="s">
        <v>6304</v>
      </c>
      <c r="C3046" t="s">
        <v>10309</v>
      </c>
      <c r="D3046" t="s">
        <v>1908</v>
      </c>
      <c r="E3046">
        <v>90.693600191999906</v>
      </c>
      <c r="F3046">
        <v>1.04</v>
      </c>
      <c r="G3046">
        <v>-7.4657011846044599</v>
      </c>
      <c r="H3046">
        <v>22.183891364668199</v>
      </c>
      <c r="I3046">
        <v>9.29560697823851</v>
      </c>
      <c r="J3046">
        <v>3.37237311929715</v>
      </c>
      <c r="K3046">
        <v>0.84028861292228396</v>
      </c>
      <c r="L3046">
        <v>0.84396688953768495</v>
      </c>
      <c r="M3046">
        <v>99.952607064939599</v>
      </c>
      <c r="N3046">
        <v>0.36074177687619402</v>
      </c>
      <c r="O3046">
        <v>10.576923076923</v>
      </c>
      <c r="P3046">
        <v>108</v>
      </c>
      <c r="Q3046">
        <v>1.7082253659524E-2</v>
      </c>
    </row>
    <row r="3047" spans="1:17" x14ac:dyDescent="0.3">
      <c r="A3047" t="s">
        <v>6305</v>
      </c>
      <c r="B3047" t="s">
        <v>6306</v>
      </c>
      <c r="C3047" t="s">
        <v>10309</v>
      </c>
      <c r="E3047">
        <v>90.674999999999997</v>
      </c>
      <c r="F3047">
        <v>181.35</v>
      </c>
      <c r="G3047">
        <v>149.181357638924</v>
      </c>
      <c r="H3047">
        <v>1.28435697211797</v>
      </c>
      <c r="I3047">
        <v>28.733127099656802</v>
      </c>
      <c r="J3047">
        <v>6.8237945501000201</v>
      </c>
      <c r="K3047">
        <v>174.84961380374301</v>
      </c>
      <c r="L3047">
        <v>141.28479301047599</v>
      </c>
      <c r="M3047">
        <v>56.711006699958901</v>
      </c>
      <c r="N3047">
        <v>0.99060291845088499</v>
      </c>
      <c r="O3047">
        <v>13.454645712710199</v>
      </c>
      <c r="P3047">
        <v>180.07722007722001</v>
      </c>
      <c r="Q3047">
        <v>0.121797005144968</v>
      </c>
    </row>
    <row r="3048" spans="1:17" x14ac:dyDescent="0.3">
      <c r="A3048" t="s">
        <v>6307</v>
      </c>
      <c r="B3048" t="s">
        <v>6308</v>
      </c>
      <c r="C3048" t="s">
        <v>10309</v>
      </c>
      <c r="D3048" t="s">
        <v>127</v>
      </c>
      <c r="E3048">
        <v>90.42671532</v>
      </c>
      <c r="F3048">
        <v>31.8</v>
      </c>
      <c r="G3048">
        <v>-14.434026976459601</v>
      </c>
      <c r="H3048">
        <v>10.730921590835999</v>
      </c>
      <c r="I3048">
        <v>-18.835111976009799</v>
      </c>
      <c r="J3048">
        <v>-0.409779621233469</v>
      </c>
      <c r="K3048">
        <v>29.576832819421998</v>
      </c>
      <c r="L3048">
        <v>29.964908353713099</v>
      </c>
      <c r="M3048">
        <v>65.707404036282796</v>
      </c>
      <c r="N3048">
        <v>1.71560191421345</v>
      </c>
      <c r="O3048">
        <v>37.389937106918197</v>
      </c>
      <c r="P3048">
        <v>26.946107784431099</v>
      </c>
      <c r="Q3048">
        <v>4.5781234409885997E-2</v>
      </c>
    </row>
    <row r="3049" spans="1:17" x14ac:dyDescent="0.3">
      <c r="A3049" t="s">
        <v>6309</v>
      </c>
      <c r="B3049" t="s">
        <v>6310</v>
      </c>
      <c r="C3049" t="s">
        <v>10309</v>
      </c>
      <c r="D3049" t="s">
        <v>1470</v>
      </c>
      <c r="E3049">
        <v>90.407700000000006</v>
      </c>
      <c r="F3049">
        <v>59.09</v>
      </c>
      <c r="G3049">
        <v>-14.2956707090711</v>
      </c>
      <c r="H3049">
        <v>-0.90595646020693399</v>
      </c>
      <c r="I3049">
        <v>-5.9131818863553702</v>
      </c>
      <c r="J3049">
        <v>2.7160038402331899</v>
      </c>
      <c r="K3049">
        <v>57.782270196344399</v>
      </c>
      <c r="L3049">
        <v>54.473845592199297</v>
      </c>
      <c r="M3049">
        <v>52.141808996476001</v>
      </c>
      <c r="N3049">
        <v>1.19836530747642</v>
      </c>
      <c r="O3049">
        <v>17.2787273650363</v>
      </c>
      <c r="P3049">
        <v>43.771289537712804</v>
      </c>
      <c r="Q3049">
        <v>-3.0376043071624999E-2</v>
      </c>
    </row>
    <row r="3050" spans="1:17" x14ac:dyDescent="0.3">
      <c r="A3050" t="s">
        <v>6311</v>
      </c>
      <c r="B3050" t="s">
        <v>6312</v>
      </c>
      <c r="C3050" t="s">
        <v>10309</v>
      </c>
      <c r="D3050" t="s">
        <v>139</v>
      </c>
      <c r="E3050">
        <v>90.2988</v>
      </c>
      <c r="F3050">
        <v>83.61</v>
      </c>
      <c r="G3050">
        <v>-23.9295846103151</v>
      </c>
      <c r="H3050">
        <v>-6.4941917543245804</v>
      </c>
      <c r="I3050">
        <v>-24.590505291238099</v>
      </c>
      <c r="J3050">
        <v>-1.96083748453201</v>
      </c>
      <c r="K3050">
        <v>87.479749462909396</v>
      </c>
      <c r="L3050">
        <v>84.637399531550301</v>
      </c>
      <c r="M3050">
        <v>39.107051431934799</v>
      </c>
      <c r="N3050">
        <v>0.29476111014630602</v>
      </c>
      <c r="O3050">
        <v>30.546585336682199</v>
      </c>
      <c r="P3050">
        <v>65.041452822739799</v>
      </c>
      <c r="Q3050">
        <v>0.153752953513697</v>
      </c>
    </row>
    <row r="3051" spans="1:17" x14ac:dyDescent="0.3">
      <c r="A3051" t="s">
        <v>6313</v>
      </c>
      <c r="B3051" t="s">
        <v>6314</v>
      </c>
      <c r="C3051" t="s">
        <v>10309</v>
      </c>
      <c r="D3051" t="s">
        <v>364</v>
      </c>
      <c r="E3051">
        <v>90.193535999999995</v>
      </c>
      <c r="F3051">
        <v>96</v>
      </c>
      <c r="G3051">
        <v>189.118234715336</v>
      </c>
      <c r="H3051">
        <v>26.450219836450099</v>
      </c>
      <c r="I3051">
        <v>245.55305056082599</v>
      </c>
      <c r="J3051">
        <v>23.724227450532901</v>
      </c>
      <c r="K3051">
        <v>78.495251464075395</v>
      </c>
      <c r="L3051">
        <v>54.833197154816901</v>
      </c>
      <c r="M3051">
        <v>86.187568285620401</v>
      </c>
      <c r="N3051">
        <v>0.40715705765407501</v>
      </c>
      <c r="O3051">
        <v>5.2083333333333197</v>
      </c>
      <c r="P3051">
        <v>319.580419580419</v>
      </c>
    </row>
    <row r="3052" spans="1:17" x14ac:dyDescent="0.3">
      <c r="A3052" t="s">
        <v>6315</v>
      </c>
      <c r="B3052" t="s">
        <v>6316</v>
      </c>
      <c r="C3052" t="s">
        <v>10309</v>
      </c>
      <c r="D3052" t="s">
        <v>246</v>
      </c>
      <c r="E3052">
        <v>90.146100000000004</v>
      </c>
      <c r="F3052">
        <v>13.89</v>
      </c>
      <c r="G3052">
        <v>60.585950312516999</v>
      </c>
      <c r="H3052">
        <v>-9.5675650102821006</v>
      </c>
      <c r="I3052">
        <v>54.2920633921293</v>
      </c>
      <c r="J3052">
        <v>-2.00782996573502</v>
      </c>
      <c r="K3052">
        <v>13.271673370239199</v>
      </c>
      <c r="L3052">
        <v>10.6076228202863</v>
      </c>
      <c r="M3052">
        <v>57.242238010628803</v>
      </c>
      <c r="N3052">
        <v>2.0373287133642299</v>
      </c>
      <c r="O3052">
        <v>7.9913606911446999</v>
      </c>
      <c r="P3052">
        <v>128.49152821187599</v>
      </c>
    </row>
    <row r="3053" spans="1:17" x14ac:dyDescent="0.3">
      <c r="A3053" t="s">
        <v>6317</v>
      </c>
      <c r="B3053" t="s">
        <v>6318</v>
      </c>
      <c r="C3053" t="s">
        <v>10309</v>
      </c>
      <c r="D3053" t="s">
        <v>6319</v>
      </c>
      <c r="E3053">
        <v>90.059213999999997</v>
      </c>
      <c r="F3053">
        <v>1.38</v>
      </c>
      <c r="G3053">
        <v>47.104434562001799</v>
      </c>
      <c r="H3053">
        <v>-14.993389186106199</v>
      </c>
      <c r="I3053">
        <v>6.9426658017679204</v>
      </c>
      <c r="J3053">
        <v>-2.5341457552086899</v>
      </c>
      <c r="K3053">
        <v>1.3248940584431801</v>
      </c>
      <c r="L3053">
        <v>1.18458515464213</v>
      </c>
      <c r="M3053">
        <v>63.755201285143002</v>
      </c>
      <c r="N3053">
        <v>0.42064242696966098</v>
      </c>
      <c r="O3053">
        <v>34.057971014492701</v>
      </c>
      <c r="P3053">
        <v>102.941176470588</v>
      </c>
      <c r="Q3053">
        <v>7.3519656537088002E-2</v>
      </c>
    </row>
    <row r="3054" spans="1:17" x14ac:dyDescent="0.3">
      <c r="A3054" t="s">
        <v>6320</v>
      </c>
      <c r="B3054" t="s">
        <v>6321</v>
      </c>
      <c r="C3054" t="s">
        <v>10309</v>
      </c>
      <c r="D3054" t="s">
        <v>1626</v>
      </c>
      <c r="E3054">
        <v>89.9773</v>
      </c>
      <c r="F3054">
        <v>260.05</v>
      </c>
      <c r="G3054">
        <v>-5.98530902774172</v>
      </c>
      <c r="H3054">
        <v>35.194433925434602</v>
      </c>
      <c r="I3054">
        <v>-52.720907284078898</v>
      </c>
      <c r="J3054">
        <v>13.653381887427299</v>
      </c>
      <c r="K3054">
        <v>232.92312269623901</v>
      </c>
      <c r="M3054">
        <v>66.712143876105898</v>
      </c>
      <c r="N3054">
        <v>1.6057020669992801</v>
      </c>
      <c r="O3054">
        <v>74.947125552778203</v>
      </c>
      <c r="P3054">
        <v>42.884615384615302</v>
      </c>
    </row>
    <row r="3055" spans="1:17" x14ac:dyDescent="0.3">
      <c r="A3055" t="s">
        <v>6322</v>
      </c>
      <c r="B3055" t="s">
        <v>6323</v>
      </c>
      <c r="C3055" t="s">
        <v>10309</v>
      </c>
      <c r="D3055" t="s">
        <v>6324</v>
      </c>
      <c r="E3055">
        <v>89.830679399999994</v>
      </c>
      <c r="F3055">
        <v>116.55</v>
      </c>
      <c r="G3055">
        <v>-50.532928075360701</v>
      </c>
      <c r="H3055">
        <v>-0.66493985765694896</v>
      </c>
      <c r="I3055">
        <v>-40.778264430790202</v>
      </c>
      <c r="J3055">
        <v>5.6030550449568501</v>
      </c>
      <c r="K3055">
        <v>114.306554346911</v>
      </c>
      <c r="M3055">
        <v>60.097829311791003</v>
      </c>
      <c r="N3055">
        <v>0.95589743589743503</v>
      </c>
      <c r="O3055">
        <v>80.180180180180102</v>
      </c>
      <c r="P3055">
        <v>29.284525790349399</v>
      </c>
    </row>
    <row r="3056" spans="1:17" x14ac:dyDescent="0.3">
      <c r="A3056" t="s">
        <v>6325</v>
      </c>
      <c r="B3056" t="s">
        <v>6326</v>
      </c>
      <c r="C3056" t="s">
        <v>10309</v>
      </c>
      <c r="D3056" t="s">
        <v>46</v>
      </c>
      <c r="E3056">
        <v>89.595500000000001</v>
      </c>
      <c r="F3056">
        <v>145</v>
      </c>
      <c r="G3056">
        <v>8.2765957341630294</v>
      </c>
      <c r="H3056">
        <v>4.1612389572859101</v>
      </c>
      <c r="I3056">
        <v>29.099528546865901</v>
      </c>
      <c r="J3056">
        <v>12.038872155421499</v>
      </c>
      <c r="K3056">
        <v>137.56787072510099</v>
      </c>
      <c r="L3056">
        <v>115.33114001491801</v>
      </c>
      <c r="M3056">
        <v>68.198822436924601</v>
      </c>
      <c r="N3056">
        <v>0.79598906107566003</v>
      </c>
      <c r="O3056">
        <v>28.6551724137931</v>
      </c>
      <c r="P3056">
        <v>69.392523364485996</v>
      </c>
      <c r="Q3056">
        <v>0.144832524394998</v>
      </c>
    </row>
    <row r="3057" spans="1:17" x14ac:dyDescent="0.3">
      <c r="A3057" t="s">
        <v>6327</v>
      </c>
      <c r="B3057" t="s">
        <v>6328</v>
      </c>
      <c r="C3057" t="s">
        <v>10309</v>
      </c>
      <c r="E3057">
        <v>89.483784665000002</v>
      </c>
      <c r="F3057">
        <v>125.95</v>
      </c>
      <c r="G3057">
        <v>162.952161916005</v>
      </c>
      <c r="H3057">
        <v>-22.280568901013599</v>
      </c>
      <c r="I3057">
        <v>38.5252870558297</v>
      </c>
      <c r="J3057">
        <v>-5.7411545218912803</v>
      </c>
      <c r="K3057">
        <v>131.49130382643</v>
      </c>
      <c r="L3057">
        <v>95.859267891384604</v>
      </c>
      <c r="M3057">
        <v>28.8177865239713</v>
      </c>
      <c r="N3057">
        <v>0.21374515511182801</v>
      </c>
      <c r="O3057">
        <v>34.061135371178999</v>
      </c>
      <c r="P3057">
        <v>245.06849315068399</v>
      </c>
      <c r="Q3057">
        <v>0.15368130469789701</v>
      </c>
    </row>
    <row r="3058" spans="1:17" x14ac:dyDescent="0.3">
      <c r="A3058" t="s">
        <v>6329</v>
      </c>
      <c r="B3058" t="s">
        <v>6330</v>
      </c>
      <c r="C3058" t="s">
        <v>10309</v>
      </c>
      <c r="D3058" t="s">
        <v>364</v>
      </c>
      <c r="E3058">
        <v>89.438999999999993</v>
      </c>
      <c r="F3058">
        <v>212.95</v>
      </c>
      <c r="G3058">
        <v>-14.2106076162324</v>
      </c>
      <c r="H3058">
        <v>-3.9787029377751599</v>
      </c>
      <c r="I3058">
        <v>20.286435369707799</v>
      </c>
      <c r="J3058">
        <v>-3.6780006531169702</v>
      </c>
      <c r="K3058">
        <v>206.39377195391401</v>
      </c>
      <c r="L3058">
        <v>183.16234572910199</v>
      </c>
      <c r="M3058">
        <v>55.446935085891802</v>
      </c>
      <c r="N3058">
        <v>0.42009948150774801</v>
      </c>
      <c r="O3058">
        <v>16.506222117867999</v>
      </c>
      <c r="P3058">
        <v>50.601131541725501</v>
      </c>
      <c r="Q3058">
        <v>5.3039180401553997E-2</v>
      </c>
    </row>
    <row r="3059" spans="1:17" x14ac:dyDescent="0.3">
      <c r="A3059" t="s">
        <v>6331</v>
      </c>
      <c r="B3059" t="s">
        <v>6332</v>
      </c>
      <c r="C3059" t="s">
        <v>10309</v>
      </c>
      <c r="D3059" t="s">
        <v>3939</v>
      </c>
      <c r="E3059">
        <v>89.382149999999996</v>
      </c>
      <c r="F3059">
        <v>107.25</v>
      </c>
      <c r="G3059">
        <v>7.8578659829557402</v>
      </c>
      <c r="H3059">
        <v>-3.1500086860093601</v>
      </c>
      <c r="I3059">
        <v>-34.772662665385297</v>
      </c>
      <c r="J3059">
        <v>-5.2721989418666197</v>
      </c>
      <c r="K3059">
        <v>117.76103185696201</v>
      </c>
      <c r="M3059">
        <v>36.465775695754303</v>
      </c>
      <c r="N3059">
        <v>0.35493934142114297</v>
      </c>
      <c r="O3059">
        <v>54.7785547785547</v>
      </c>
      <c r="P3059">
        <v>46.716826265389798</v>
      </c>
    </row>
    <row r="3060" spans="1:17" x14ac:dyDescent="0.3">
      <c r="A3060" t="s">
        <v>6333</v>
      </c>
      <c r="B3060" t="s">
        <v>6334</v>
      </c>
      <c r="C3060" t="s">
        <v>10309</v>
      </c>
      <c r="D3060" t="s">
        <v>124</v>
      </c>
      <c r="E3060">
        <v>89.308939980999995</v>
      </c>
      <c r="F3060">
        <v>9.9700000000000006</v>
      </c>
      <c r="G3060">
        <v>-45.404561133761803</v>
      </c>
      <c r="H3060">
        <v>-0.311635296431584</v>
      </c>
      <c r="I3060">
        <v>-35.8303783500523</v>
      </c>
      <c r="J3060">
        <v>6.7830444365447802</v>
      </c>
      <c r="K3060">
        <v>10.2084343208227</v>
      </c>
      <c r="L3060">
        <v>11.812287825414399</v>
      </c>
      <c r="M3060">
        <v>56.284752758704897</v>
      </c>
      <c r="N3060">
        <v>1.0122136906592101</v>
      </c>
      <c r="O3060">
        <v>88.825586069950702</v>
      </c>
      <c r="P3060">
        <v>13.0385487528344</v>
      </c>
      <c r="Q3060">
        <v>8.0454546752718001E-2</v>
      </c>
    </row>
    <row r="3061" spans="1:17" x14ac:dyDescent="0.3">
      <c r="A3061" t="s">
        <v>6335</v>
      </c>
      <c r="B3061" t="s">
        <v>6336</v>
      </c>
      <c r="C3061" t="s">
        <v>10309</v>
      </c>
      <c r="D3061" t="s">
        <v>2600</v>
      </c>
      <c r="E3061">
        <v>89.249245200000004</v>
      </c>
      <c r="F3061">
        <v>6.12</v>
      </c>
      <c r="G3061">
        <v>112.078590840506</v>
      </c>
      <c r="H3061">
        <v>58.203216188716901</v>
      </c>
      <c r="I3061">
        <v>31.966362484232299</v>
      </c>
      <c r="J3061">
        <v>62.833118559424001</v>
      </c>
      <c r="K3061">
        <v>4.2579227279879204</v>
      </c>
      <c r="L3061">
        <v>3.7292716736225699</v>
      </c>
      <c r="M3061">
        <v>80.628638665763901</v>
      </c>
      <c r="N3061">
        <v>3.3848084339696798</v>
      </c>
      <c r="O3061">
        <v>14.2156862745097</v>
      </c>
      <c r="P3061">
        <v>148.78048780487799</v>
      </c>
      <c r="Q3061">
        <v>9.5075804112696005E-2</v>
      </c>
    </row>
    <row r="3062" spans="1:17" x14ac:dyDescent="0.3">
      <c r="A3062" t="s">
        <v>6337</v>
      </c>
      <c r="B3062" t="s">
        <v>6338</v>
      </c>
      <c r="C3062" t="s">
        <v>10309</v>
      </c>
      <c r="D3062" t="s">
        <v>1391</v>
      </c>
      <c r="E3062">
        <v>88.778499999999994</v>
      </c>
      <c r="F3062">
        <v>64.099999999999994</v>
      </c>
      <c r="G3062">
        <v>-32.345278586341401</v>
      </c>
      <c r="H3062">
        <v>-31.176988979814301</v>
      </c>
      <c r="I3062">
        <v>-19.739529568737201</v>
      </c>
      <c r="J3062">
        <v>10.5677339440394</v>
      </c>
      <c r="K3062">
        <v>59.027863569702902</v>
      </c>
      <c r="L3062">
        <v>53.994798249244099</v>
      </c>
      <c r="M3062">
        <v>53.225231901613803</v>
      </c>
      <c r="N3062">
        <v>0.188410257211369</v>
      </c>
      <c r="O3062">
        <v>51.248049921996802</v>
      </c>
      <c r="P3062">
        <v>51.859748874674203</v>
      </c>
      <c r="Q3062">
        <v>7.2391831465811005E-2</v>
      </c>
    </row>
    <row r="3063" spans="1:17" x14ac:dyDescent="0.3">
      <c r="A3063" t="s">
        <v>6339</v>
      </c>
      <c r="B3063" t="s">
        <v>6340</v>
      </c>
      <c r="C3063" t="s">
        <v>10309</v>
      </c>
      <c r="D3063" t="s">
        <v>139</v>
      </c>
      <c r="E3063">
        <v>88.774290820000004</v>
      </c>
      <c r="F3063">
        <v>80.06</v>
      </c>
      <c r="G3063">
        <v>-13.6549743401812</v>
      </c>
      <c r="H3063">
        <v>11.7316539028253</v>
      </c>
      <c r="I3063">
        <v>-21.633330544012502</v>
      </c>
      <c r="J3063">
        <v>3.9972512304060102</v>
      </c>
      <c r="K3063">
        <v>77.929398591755003</v>
      </c>
      <c r="L3063">
        <v>78.159057343900997</v>
      </c>
      <c r="M3063">
        <v>60.583114202770403</v>
      </c>
      <c r="N3063">
        <v>1.4371586252117301</v>
      </c>
      <c r="O3063">
        <v>57.819135648263703</v>
      </c>
      <c r="P3063">
        <v>40.3330411919369</v>
      </c>
      <c r="Q3063">
        <v>0.105606985626233</v>
      </c>
    </row>
    <row r="3064" spans="1:17" x14ac:dyDescent="0.3">
      <c r="A3064" t="s">
        <v>6341</v>
      </c>
      <c r="B3064" t="s">
        <v>6342</v>
      </c>
      <c r="C3064" t="s">
        <v>10309</v>
      </c>
      <c r="D3064" t="s">
        <v>193</v>
      </c>
      <c r="E3064">
        <v>88.742099999999994</v>
      </c>
      <c r="F3064">
        <v>115.1</v>
      </c>
      <c r="G3064">
        <v>-54.169611799129598</v>
      </c>
      <c r="H3064">
        <v>-0.11091445708422901</v>
      </c>
      <c r="I3064">
        <v>-29.287319642191299</v>
      </c>
      <c r="J3064">
        <v>2.0909733806591402</v>
      </c>
      <c r="K3064">
        <v>118.41332412465199</v>
      </c>
      <c r="L3064">
        <v>121.45008300252699</v>
      </c>
      <c r="M3064">
        <v>44.833174685874198</v>
      </c>
      <c r="N3064">
        <v>0.75657686212361297</v>
      </c>
      <c r="O3064">
        <v>44.8305821025195</v>
      </c>
      <c r="P3064">
        <v>11.7475728155339</v>
      </c>
    </row>
    <row r="3065" spans="1:17" x14ac:dyDescent="0.3">
      <c r="A3065" t="s">
        <v>6343</v>
      </c>
      <c r="B3065" t="s">
        <v>6344</v>
      </c>
      <c r="C3065" t="s">
        <v>10309</v>
      </c>
      <c r="D3065" t="s">
        <v>737</v>
      </c>
      <c r="E3065">
        <v>88.390709483999998</v>
      </c>
      <c r="F3065">
        <v>94.49</v>
      </c>
      <c r="G3065">
        <v>22.7814868378913</v>
      </c>
      <c r="H3065">
        <v>-1.60504467862819</v>
      </c>
      <c r="I3065">
        <v>0.199288119878897</v>
      </c>
      <c r="J3065">
        <v>-1.43761853637833</v>
      </c>
      <c r="K3065">
        <v>95.449416008434</v>
      </c>
      <c r="L3065">
        <v>86.127699162324305</v>
      </c>
      <c r="M3065">
        <v>50.698257281001702</v>
      </c>
      <c r="N3065">
        <v>0.93658995284561297</v>
      </c>
      <c r="O3065">
        <v>8.7416657847391299</v>
      </c>
      <c r="P3065">
        <v>60.1525423728813</v>
      </c>
    </row>
    <row r="3066" spans="1:17" x14ac:dyDescent="0.3">
      <c r="A3066" t="s">
        <v>6345</v>
      </c>
      <c r="B3066" t="s">
        <v>6346</v>
      </c>
      <c r="C3066" t="s">
        <v>10309</v>
      </c>
      <c r="D3066" t="s">
        <v>412</v>
      </c>
      <c r="E3066">
        <v>87.766896000000003</v>
      </c>
      <c r="F3066">
        <v>0.82</v>
      </c>
      <c r="G3066">
        <v>-9.2304070669574294</v>
      </c>
      <c r="H3066">
        <v>-25.707674900391901</v>
      </c>
      <c r="I3066">
        <v>-19.875516016413901</v>
      </c>
      <c r="J3066">
        <v>-4.1919046101774304</v>
      </c>
      <c r="K3066">
        <v>0.89885509000841801</v>
      </c>
      <c r="L3066">
        <v>0.77895723963293395</v>
      </c>
      <c r="M3066">
        <v>30.400787134870502</v>
      </c>
      <c r="N3066">
        <v>0.25205691206298098</v>
      </c>
      <c r="O3066">
        <v>74.390243902438996</v>
      </c>
      <c r="P3066">
        <v>78.260869565217305</v>
      </c>
      <c r="Q3066">
        <v>8.9828930589040998E-2</v>
      </c>
    </row>
    <row r="3067" spans="1:17" x14ac:dyDescent="0.3">
      <c r="A3067" t="s">
        <v>6347</v>
      </c>
      <c r="B3067" t="s">
        <v>6348</v>
      </c>
      <c r="C3067" t="s">
        <v>10309</v>
      </c>
      <c r="D3067" t="s">
        <v>683</v>
      </c>
      <c r="E3067">
        <v>87.616308000000004</v>
      </c>
      <c r="F3067">
        <v>51.36</v>
      </c>
      <c r="G3067">
        <v>17.979918790004</v>
      </c>
      <c r="H3067">
        <v>20.0456840247519</v>
      </c>
      <c r="I3067">
        <v>-10.7465772261205</v>
      </c>
      <c r="J3067">
        <v>20.141183556442499</v>
      </c>
      <c r="K3067">
        <v>43.153543641729598</v>
      </c>
      <c r="L3067">
        <v>41.082158919086403</v>
      </c>
      <c r="M3067">
        <v>67.212910711382904</v>
      </c>
      <c r="N3067">
        <v>2.0070759378344398</v>
      </c>
      <c r="O3067">
        <v>36.098130841121502</v>
      </c>
      <c r="P3067">
        <v>51.952662721893397</v>
      </c>
      <c r="Q3067">
        <v>3.1584827438076002E-2</v>
      </c>
    </row>
    <row r="3068" spans="1:17" x14ac:dyDescent="0.3">
      <c r="A3068" t="s">
        <v>6349</v>
      </c>
      <c r="B3068" t="s">
        <v>6350</v>
      </c>
      <c r="C3068" t="s">
        <v>10309</v>
      </c>
      <c r="D3068" t="s">
        <v>297</v>
      </c>
      <c r="E3068">
        <v>87.5928416</v>
      </c>
      <c r="F3068">
        <v>213.95</v>
      </c>
      <c r="G3068">
        <v>-38.776089169585703</v>
      </c>
      <c r="H3068">
        <v>-2.5826749003919902</v>
      </c>
      <c r="I3068">
        <v>-29.155373413918301</v>
      </c>
      <c r="J3068">
        <v>-2.48769052689223</v>
      </c>
      <c r="K3068">
        <v>216.407489929869</v>
      </c>
      <c r="L3068">
        <v>220.78933883566799</v>
      </c>
      <c r="M3068">
        <v>47.402717109179598</v>
      </c>
      <c r="N3068">
        <v>0.96653696498054398</v>
      </c>
      <c r="O3068">
        <v>57.770507127833604</v>
      </c>
      <c r="P3068">
        <v>14.4117647058823</v>
      </c>
      <c r="Q3068">
        <v>0.12881879136222699</v>
      </c>
    </row>
    <row r="3069" spans="1:17" x14ac:dyDescent="0.3">
      <c r="A3069" t="s">
        <v>6351</v>
      </c>
      <c r="B3069" t="s">
        <v>6352</v>
      </c>
      <c r="C3069" t="s">
        <v>10309</v>
      </c>
      <c r="D3069" t="s">
        <v>304</v>
      </c>
      <c r="E3069">
        <v>87.4915965</v>
      </c>
      <c r="F3069">
        <v>231</v>
      </c>
      <c r="G3069">
        <v>19.213615703441</v>
      </c>
      <c r="H3069">
        <v>-1.62687113810041</v>
      </c>
      <c r="I3069">
        <v>4.8599705490879801</v>
      </c>
      <c r="J3069">
        <v>0.28776257209491002</v>
      </c>
      <c r="K3069">
        <v>224.22134587825201</v>
      </c>
      <c r="L3069">
        <v>196.923140394988</v>
      </c>
      <c r="M3069">
        <v>47.3223129432793</v>
      </c>
      <c r="N3069">
        <v>0.35198318487144897</v>
      </c>
      <c r="O3069">
        <v>12.9870129870129</v>
      </c>
      <c r="P3069">
        <v>58.110882956878797</v>
      </c>
      <c r="Q3069">
        <v>2.6254704481786999E-2</v>
      </c>
    </row>
    <row r="3070" spans="1:17" x14ac:dyDescent="0.3">
      <c r="A3070" t="s">
        <v>6353</v>
      </c>
      <c r="B3070" t="s">
        <v>6354</v>
      </c>
      <c r="C3070" t="s">
        <v>10309</v>
      </c>
      <c r="D3070" t="s">
        <v>3089</v>
      </c>
      <c r="E3070">
        <v>87.045714599999997</v>
      </c>
      <c r="F3070">
        <v>123.5</v>
      </c>
      <c r="G3070">
        <v>-31.919316162105499</v>
      </c>
      <c r="H3070">
        <v>-0.30117083535133898</v>
      </c>
      <c r="I3070">
        <v>-15.158007999262599</v>
      </c>
      <c r="J3070">
        <v>-0.96593952534833305</v>
      </c>
      <c r="K3070">
        <v>123.380024568952</v>
      </c>
      <c r="M3070">
        <v>48.876062479240801</v>
      </c>
      <c r="N3070">
        <v>0.75305498981670005</v>
      </c>
      <c r="O3070">
        <v>21.4574898785425</v>
      </c>
      <c r="P3070">
        <v>17.619047619047599</v>
      </c>
    </row>
    <row r="3071" spans="1:17" x14ac:dyDescent="0.3">
      <c r="A3071" t="s">
        <v>6355</v>
      </c>
      <c r="B3071" t="s">
        <v>6356</v>
      </c>
      <c r="C3071" t="s">
        <v>10309</v>
      </c>
      <c r="D3071" t="s">
        <v>72</v>
      </c>
      <c r="E3071">
        <v>87.038084851999997</v>
      </c>
      <c r="F3071">
        <v>16.93</v>
      </c>
      <c r="G3071">
        <v>21.3420719246392</v>
      </c>
      <c r="H3071">
        <v>3.15177210421631</v>
      </c>
      <c r="I3071">
        <v>-5.0164918242690897</v>
      </c>
      <c r="J3071">
        <v>-1.50417929289049</v>
      </c>
      <c r="K3071">
        <v>16.759009917007099</v>
      </c>
      <c r="L3071">
        <v>15.2291969480651</v>
      </c>
      <c r="M3071">
        <v>41.024261501423901</v>
      </c>
      <c r="N3071">
        <v>0.78122619804413496</v>
      </c>
      <c r="O3071">
        <v>18.015357353809801</v>
      </c>
      <c r="P3071">
        <v>60.473933649289002</v>
      </c>
      <c r="Q3071">
        <v>4.6662412152257998E-2</v>
      </c>
    </row>
    <row r="3072" spans="1:17" x14ac:dyDescent="0.3">
      <c r="A3072" t="s">
        <v>6357</v>
      </c>
      <c r="B3072" t="s">
        <v>6358</v>
      </c>
      <c r="C3072" t="s">
        <v>10309</v>
      </c>
      <c r="E3072">
        <v>87.015262500000006</v>
      </c>
      <c r="F3072">
        <v>303.75</v>
      </c>
      <c r="G3072">
        <v>394.702165789503</v>
      </c>
      <c r="H3072">
        <v>-17.463305677634501</v>
      </c>
      <c r="I3072">
        <v>-59.674205902977199</v>
      </c>
      <c r="J3072">
        <v>-9.5167537904483108</v>
      </c>
      <c r="K3072">
        <v>327.34930231856998</v>
      </c>
      <c r="L3072">
        <v>279.69017044672501</v>
      </c>
      <c r="M3072">
        <v>10.5152334798945</v>
      </c>
      <c r="N3072">
        <v>0.68934247648115898</v>
      </c>
      <c r="O3072">
        <v>123.539094650205</v>
      </c>
      <c r="P3072">
        <v>424.52080815057798</v>
      </c>
    </row>
    <row r="3073" spans="1:17" x14ac:dyDescent="0.3">
      <c r="A3073" t="s">
        <v>6359</v>
      </c>
      <c r="B3073" t="s">
        <v>6360</v>
      </c>
      <c r="C3073" t="s">
        <v>10309</v>
      </c>
      <c r="D3073" t="s">
        <v>737</v>
      </c>
      <c r="E3073">
        <v>86.967899709999998</v>
      </c>
      <c r="F3073">
        <v>51.95</v>
      </c>
      <c r="G3073">
        <v>-13.884699044851001</v>
      </c>
      <c r="H3073">
        <v>-6.6275483482371805E-2</v>
      </c>
      <c r="I3073">
        <v>-2.3605517562972702</v>
      </c>
      <c r="J3073">
        <v>-1.51115838748652</v>
      </c>
      <c r="K3073">
        <v>51.497416000197802</v>
      </c>
      <c r="L3073">
        <v>48.983183754625898</v>
      </c>
      <c r="M3073">
        <v>73.635405148885695</v>
      </c>
      <c r="N3073">
        <v>0.65005991842632505</v>
      </c>
      <c r="O3073">
        <v>6.6410009624638899</v>
      </c>
      <c r="P3073">
        <v>27.2660460558549</v>
      </c>
      <c r="Q3073">
        <v>-4.1911912161719999E-3</v>
      </c>
    </row>
    <row r="3074" spans="1:17" x14ac:dyDescent="0.3">
      <c r="A3074" t="s">
        <v>6361</v>
      </c>
      <c r="B3074" t="s">
        <v>6362</v>
      </c>
      <c r="C3074" t="s">
        <v>10309</v>
      </c>
      <c r="D3074" t="s">
        <v>523</v>
      </c>
      <c r="E3074">
        <v>86.919039999999995</v>
      </c>
      <c r="F3074">
        <v>161.19999999999999</v>
      </c>
      <c r="G3074">
        <v>128.10135763892399</v>
      </c>
      <c r="H3074">
        <v>31.757808334322</v>
      </c>
      <c r="I3074">
        <v>53.6782884745027</v>
      </c>
      <c r="J3074">
        <v>8.6782602598288907</v>
      </c>
      <c r="K3074">
        <v>135.050489326871</v>
      </c>
      <c r="L3074">
        <v>109.17982962713199</v>
      </c>
      <c r="M3074">
        <v>65.729500849790597</v>
      </c>
      <c r="N3074">
        <v>2.2043139782813501</v>
      </c>
      <c r="O3074">
        <v>4.52853598014888</v>
      </c>
      <c r="P3074">
        <v>224.73811442385099</v>
      </c>
      <c r="Q3074">
        <v>0.132015147384835</v>
      </c>
    </row>
    <row r="3075" spans="1:17" x14ac:dyDescent="0.3">
      <c r="A3075" t="s">
        <v>6363</v>
      </c>
      <c r="B3075" t="s">
        <v>6364</v>
      </c>
      <c r="C3075" t="s">
        <v>10309</v>
      </c>
      <c r="D3075" t="s">
        <v>297</v>
      </c>
      <c r="E3075">
        <v>86.814542759999995</v>
      </c>
      <c r="F3075">
        <v>36.299999999999997</v>
      </c>
      <c r="G3075">
        <v>-70.4078403970816</v>
      </c>
      <c r="H3075">
        <v>-1.7192355940336099</v>
      </c>
      <c r="I3075">
        <v>-27.645569492349701</v>
      </c>
      <c r="J3075">
        <v>-0.30078457447909601</v>
      </c>
      <c r="K3075">
        <v>35.6348816356669</v>
      </c>
      <c r="L3075">
        <v>42.475682835820898</v>
      </c>
      <c r="M3075">
        <v>70.390830681074306</v>
      </c>
      <c r="N3075">
        <v>0.63713004484304903</v>
      </c>
      <c r="O3075">
        <v>73.553719008264395</v>
      </c>
      <c r="P3075">
        <v>16.720257234726599</v>
      </c>
    </row>
    <row r="3076" spans="1:17" x14ac:dyDescent="0.3">
      <c r="A3076" t="s">
        <v>6365</v>
      </c>
      <c r="B3076" t="s">
        <v>6366</v>
      </c>
      <c r="C3076" t="s">
        <v>10309</v>
      </c>
      <c r="D3076" t="s">
        <v>628</v>
      </c>
      <c r="E3076">
        <v>86.623974907000004</v>
      </c>
      <c r="F3076">
        <v>54.37</v>
      </c>
      <c r="G3076">
        <v>24.571271312396</v>
      </c>
      <c r="H3076">
        <v>36.173454016135103</v>
      </c>
      <c r="I3076">
        <v>8.6574632049467706</v>
      </c>
      <c r="J3076">
        <v>15.037493078556601</v>
      </c>
      <c r="K3076">
        <v>45.925163978708802</v>
      </c>
      <c r="L3076">
        <v>44.068590839863397</v>
      </c>
      <c r="M3076">
        <v>71.137851152599396</v>
      </c>
      <c r="N3076">
        <v>2.6651519727386499</v>
      </c>
      <c r="O3076">
        <v>28.508368585616999</v>
      </c>
      <c r="P3076">
        <v>69.010324912926606</v>
      </c>
      <c r="Q3076">
        <v>5.7182838531585997E-2</v>
      </c>
    </row>
    <row r="3077" spans="1:17" x14ac:dyDescent="0.3">
      <c r="A3077" t="s">
        <v>6367</v>
      </c>
      <c r="B3077" t="s">
        <v>6368</v>
      </c>
      <c r="C3077" t="s">
        <v>10309</v>
      </c>
      <c r="D3077" t="s">
        <v>581</v>
      </c>
      <c r="E3077">
        <v>86.490880000000004</v>
      </c>
      <c r="F3077">
        <v>315.2</v>
      </c>
      <c r="G3077">
        <v>122.442262000669</v>
      </c>
      <c r="H3077">
        <v>8.1852470596806004</v>
      </c>
      <c r="I3077">
        <v>40.698763362743499</v>
      </c>
      <c r="J3077">
        <v>7.3086430349485099</v>
      </c>
      <c r="K3077">
        <v>291.635500111525</v>
      </c>
      <c r="L3077">
        <v>247.886019145349</v>
      </c>
      <c r="M3077">
        <v>66.963603795952594</v>
      </c>
      <c r="N3077">
        <v>0.6</v>
      </c>
      <c r="O3077">
        <v>27.252538071065999</v>
      </c>
      <c r="P3077">
        <v>158.466584665846</v>
      </c>
      <c r="Q3077">
        <v>0.141703399206277</v>
      </c>
    </row>
    <row r="3078" spans="1:17" x14ac:dyDescent="0.3">
      <c r="A3078" t="s">
        <v>6369</v>
      </c>
      <c r="B3078" t="s">
        <v>6370</v>
      </c>
      <c r="C3078" t="s">
        <v>10309</v>
      </c>
      <c r="D3078" t="s">
        <v>193</v>
      </c>
      <c r="E3078">
        <v>86.458250000000007</v>
      </c>
      <c r="F3078">
        <v>144.69999999999999</v>
      </c>
      <c r="G3078">
        <v>59.282246295485301</v>
      </c>
      <c r="H3078">
        <v>30.173382368330401</v>
      </c>
      <c r="I3078">
        <v>34.746547313514498</v>
      </c>
      <c r="J3078">
        <v>2.0988528251583101</v>
      </c>
      <c r="K3078">
        <v>128.83540133159701</v>
      </c>
      <c r="L3078">
        <v>108.88993452504501</v>
      </c>
      <c r="M3078">
        <v>50.921877640122602</v>
      </c>
      <c r="N3078">
        <v>0.60765796602339295</v>
      </c>
      <c r="O3078">
        <v>18.866620594333099</v>
      </c>
      <c r="P3078">
        <v>100.693481276005</v>
      </c>
      <c r="Q3078">
        <v>6.2826662008638998E-2</v>
      </c>
    </row>
    <row r="3079" spans="1:17" x14ac:dyDescent="0.3">
      <c r="A3079" t="s">
        <v>6371</v>
      </c>
      <c r="B3079" t="s">
        <v>6372</v>
      </c>
      <c r="C3079" t="s">
        <v>10309</v>
      </c>
      <c r="D3079" t="s">
        <v>737</v>
      </c>
      <c r="E3079">
        <v>86.396236028999994</v>
      </c>
      <c r="F3079">
        <v>999.99</v>
      </c>
      <c r="G3079">
        <v>-29.818642361075</v>
      </c>
      <c r="H3079">
        <v>-0.70767490039198899</v>
      </c>
      <c r="I3079">
        <v>-13.057334198232001</v>
      </c>
      <c r="J3079">
        <v>-1.7822660559605701</v>
      </c>
      <c r="K3079">
        <v>999.98588457582196</v>
      </c>
      <c r="L3079">
        <v>999.98514840984399</v>
      </c>
      <c r="M3079">
        <v>51.871899376974604</v>
      </c>
      <c r="N3079">
        <v>0.69926554034353405</v>
      </c>
      <c r="O3079">
        <v>3.0010300103000902</v>
      </c>
      <c r="P3079">
        <v>3.09175257731959</v>
      </c>
      <c r="Q3079">
        <v>-0.10191571481775601</v>
      </c>
    </row>
    <row r="3080" spans="1:17" x14ac:dyDescent="0.3">
      <c r="A3080" t="s">
        <v>6373</v>
      </c>
      <c r="B3080" t="s">
        <v>6374</v>
      </c>
      <c r="C3080" t="s">
        <v>10309</v>
      </c>
      <c r="D3080" t="s">
        <v>965</v>
      </c>
      <c r="E3080">
        <v>86.378232460000007</v>
      </c>
      <c r="F3080">
        <v>75.400000000000006</v>
      </c>
      <c r="G3080">
        <v>-29.818642361075</v>
      </c>
      <c r="H3080">
        <v>16.128196504007299</v>
      </c>
      <c r="I3080">
        <v>-7.8969436821930197</v>
      </c>
      <c r="J3080">
        <v>19.464441582318599</v>
      </c>
      <c r="K3080">
        <v>60.085675741133002</v>
      </c>
      <c r="M3080">
        <v>93.130533171615198</v>
      </c>
      <c r="N3080">
        <v>1.68200654307524</v>
      </c>
      <c r="O3080">
        <v>21.883289124668401</v>
      </c>
      <c r="P3080">
        <v>38.348623853211002</v>
      </c>
    </row>
    <row r="3081" spans="1:17" x14ac:dyDescent="0.3">
      <c r="A3081" t="s">
        <v>6375</v>
      </c>
      <c r="B3081" t="s">
        <v>6376</v>
      </c>
      <c r="C3081" t="s">
        <v>10309</v>
      </c>
      <c r="D3081" t="s">
        <v>965</v>
      </c>
      <c r="E3081">
        <v>86.040143810000004</v>
      </c>
      <c r="F3081">
        <v>52.7</v>
      </c>
      <c r="G3081">
        <v>-56.826952610382499</v>
      </c>
      <c r="H3081">
        <v>-0.61439131830244198</v>
      </c>
      <c r="I3081">
        <v>-32.905242943479202</v>
      </c>
      <c r="J3081">
        <v>2.3924912255928099</v>
      </c>
      <c r="K3081">
        <v>53.464234426275702</v>
      </c>
      <c r="M3081">
        <v>48.657464479390001</v>
      </c>
      <c r="N3081">
        <v>0.80963855421686703</v>
      </c>
      <c r="O3081">
        <v>53.130929791271299</v>
      </c>
      <c r="P3081">
        <v>9.3360995850622199</v>
      </c>
    </row>
    <row r="3082" spans="1:17" x14ac:dyDescent="0.3">
      <c r="A3082" t="s">
        <v>6377</v>
      </c>
      <c r="B3082" t="s">
        <v>6378</v>
      </c>
      <c r="C3082" t="s">
        <v>10309</v>
      </c>
      <c r="E3082">
        <v>85.449879960000004</v>
      </c>
      <c r="F3082">
        <v>31.44</v>
      </c>
      <c r="G3082">
        <v>27.3813576389249</v>
      </c>
      <c r="H3082">
        <v>-10.649195368228201</v>
      </c>
      <c r="I3082">
        <v>4.0812649075801399</v>
      </c>
      <c r="J3082">
        <v>-1.45653315693777</v>
      </c>
      <c r="K3082">
        <v>31.123268806681399</v>
      </c>
      <c r="L3082">
        <v>28.758251490000699</v>
      </c>
      <c r="M3082">
        <v>61.331254422820599</v>
      </c>
      <c r="N3082">
        <v>0.86670853831564698</v>
      </c>
      <c r="O3082">
        <v>16.0941475826972</v>
      </c>
      <c r="P3082">
        <v>63.75</v>
      </c>
      <c r="Q3082">
        <v>2.6996035495092999E-2</v>
      </c>
    </row>
    <row r="3083" spans="1:17" x14ac:dyDescent="0.3">
      <c r="A3083" t="s">
        <v>6379</v>
      </c>
      <c r="B3083" t="s">
        <v>6380</v>
      </c>
      <c r="C3083" t="s">
        <v>10309</v>
      </c>
      <c r="D3083" t="s">
        <v>564</v>
      </c>
      <c r="E3083">
        <v>85.428276249999996</v>
      </c>
      <c r="F3083">
        <v>69.83</v>
      </c>
      <c r="G3083">
        <v>-5.0999425932593798</v>
      </c>
      <c r="H3083">
        <v>50.399756273278001</v>
      </c>
      <c r="I3083">
        <v>8.3861440626374808</v>
      </c>
      <c r="J3083">
        <v>44.217733944039402</v>
      </c>
      <c r="K3083">
        <v>52.4181634237735</v>
      </c>
      <c r="L3083">
        <v>51.371663450776097</v>
      </c>
      <c r="M3083">
        <v>81.861643808011294</v>
      </c>
      <c r="N3083">
        <v>4.2338461538461498</v>
      </c>
      <c r="O3083">
        <v>13.1318917370757</v>
      </c>
      <c r="P3083">
        <v>56.921348314606703</v>
      </c>
      <c r="Q3083">
        <v>5.7764875985355998E-2</v>
      </c>
    </row>
    <row r="3084" spans="1:17" x14ac:dyDescent="0.3">
      <c r="A3084" t="s">
        <v>6381</v>
      </c>
      <c r="B3084" t="s">
        <v>6382</v>
      </c>
      <c r="C3084" t="s">
        <v>10309</v>
      </c>
      <c r="D3084" t="s">
        <v>304</v>
      </c>
      <c r="E3084">
        <v>85.33</v>
      </c>
      <c r="F3084">
        <v>121.9</v>
      </c>
      <c r="G3084">
        <v>162.29734134369301</v>
      </c>
      <c r="H3084">
        <v>4.1594007642296704</v>
      </c>
      <c r="I3084">
        <v>71.332319409391502</v>
      </c>
      <c r="J3084">
        <v>14.498913082361399</v>
      </c>
      <c r="K3084">
        <v>116.31205029553701</v>
      </c>
      <c r="L3084">
        <v>90.537726670512896</v>
      </c>
      <c r="M3084">
        <v>50.6637947783423</v>
      </c>
      <c r="N3084">
        <v>0.854517958772821</v>
      </c>
      <c r="O3084">
        <v>16.488925348646401</v>
      </c>
      <c r="P3084">
        <v>203.99002493765499</v>
      </c>
      <c r="Q3084">
        <v>0.12216151951257501</v>
      </c>
    </row>
    <row r="3085" spans="1:17" x14ac:dyDescent="0.3">
      <c r="A3085" t="s">
        <v>6383</v>
      </c>
      <c r="B3085" t="s">
        <v>6384</v>
      </c>
      <c r="C3085" t="s">
        <v>10309</v>
      </c>
      <c r="D3085" t="s">
        <v>779</v>
      </c>
      <c r="E3085">
        <v>85.164473831999999</v>
      </c>
      <c r="F3085">
        <v>42.18</v>
      </c>
      <c r="G3085">
        <v>-15.1990771436837</v>
      </c>
      <c r="H3085">
        <v>-8.2338529108631899</v>
      </c>
      <c r="I3085">
        <v>-10.3045936379397</v>
      </c>
      <c r="J3085">
        <v>-2.9480389633981998</v>
      </c>
      <c r="K3085">
        <v>42.595758681920898</v>
      </c>
      <c r="L3085">
        <v>42.947985901226097</v>
      </c>
      <c r="M3085">
        <v>48.417496743770499</v>
      </c>
      <c r="N3085">
        <v>0.20885822950819599</v>
      </c>
      <c r="O3085">
        <v>34.423897581792303</v>
      </c>
      <c r="P3085">
        <v>33.692551505546703</v>
      </c>
      <c r="Q3085">
        <v>0.11324626571276999</v>
      </c>
    </row>
    <row r="3086" spans="1:17" x14ac:dyDescent="0.3">
      <c r="A3086" t="s">
        <v>6385</v>
      </c>
      <c r="B3086" t="s">
        <v>6386</v>
      </c>
      <c r="C3086" t="s">
        <v>10309</v>
      </c>
      <c r="D3086" t="s">
        <v>253</v>
      </c>
      <c r="E3086">
        <v>85.070925617</v>
      </c>
      <c r="F3086">
        <v>27.97</v>
      </c>
      <c r="G3086">
        <v>-13.276975694408399</v>
      </c>
      <c r="H3086">
        <v>24.614213511625099</v>
      </c>
      <c r="I3086">
        <v>-2.9392239620115999</v>
      </c>
      <c r="J3086">
        <v>12.1813072311166</v>
      </c>
      <c r="K3086">
        <v>22.373152673752202</v>
      </c>
      <c r="L3086">
        <v>22.343946976496799</v>
      </c>
      <c r="M3086">
        <v>86.760143426186104</v>
      </c>
      <c r="N3086">
        <v>3.4571451143808498</v>
      </c>
      <c r="O3086">
        <v>25.8491240614944</v>
      </c>
      <c r="Q3086">
        <v>6.6734707690868006E-2</v>
      </c>
    </row>
    <row r="3087" spans="1:17" x14ac:dyDescent="0.3">
      <c r="A3087" t="s">
        <v>6387</v>
      </c>
      <c r="B3087" t="s">
        <v>6388</v>
      </c>
      <c r="C3087" t="s">
        <v>10309</v>
      </c>
      <c r="D3087" t="s">
        <v>1647</v>
      </c>
      <c r="E3087">
        <v>85</v>
      </c>
      <c r="F3087">
        <v>85</v>
      </c>
      <c r="G3087">
        <v>-28.1440012127496</v>
      </c>
      <c r="H3087">
        <v>8.0209778510311605</v>
      </c>
      <c r="I3087">
        <v>-11.382693049906701</v>
      </c>
      <c r="J3087">
        <v>5.7896989002346597</v>
      </c>
      <c r="K3087">
        <v>79.175509285712707</v>
      </c>
      <c r="M3087">
        <v>72.568816575328896</v>
      </c>
      <c r="N3087">
        <v>0.76971990915972699</v>
      </c>
      <c r="O3087">
        <v>13.764705882352899</v>
      </c>
      <c r="P3087">
        <v>21.428571428571399</v>
      </c>
    </row>
    <row r="3088" spans="1:17" x14ac:dyDescent="0.3">
      <c r="A3088" t="s">
        <v>6389</v>
      </c>
      <c r="B3088" t="s">
        <v>6390</v>
      </c>
      <c r="C3088" t="s">
        <v>10309</v>
      </c>
      <c r="D3088" t="s">
        <v>2600</v>
      </c>
      <c r="E3088">
        <v>84.929901799999996</v>
      </c>
      <c r="F3088">
        <v>75.97</v>
      </c>
      <c r="G3088">
        <v>-13.8339095366475</v>
      </c>
      <c r="H3088">
        <v>-3.0234643740761999</v>
      </c>
      <c r="I3088">
        <v>-17.785199761312001</v>
      </c>
      <c r="J3088">
        <v>-8.3635918974283893E-2</v>
      </c>
      <c r="K3088">
        <v>71.949650341615694</v>
      </c>
      <c r="L3088">
        <v>72.153827433543398</v>
      </c>
      <c r="M3088">
        <v>74.300067375002897</v>
      </c>
      <c r="N3088">
        <v>0.848477391571824</v>
      </c>
      <c r="O3088">
        <v>38.212452283796203</v>
      </c>
      <c r="P3088">
        <v>26.511240632806</v>
      </c>
      <c r="Q3088">
        <v>0.223683260242626</v>
      </c>
    </row>
    <row r="3089" spans="1:17" x14ac:dyDescent="0.3">
      <c r="A3089" t="s">
        <v>6391</v>
      </c>
      <c r="B3089" t="s">
        <v>6392</v>
      </c>
      <c r="C3089" t="s">
        <v>10309</v>
      </c>
      <c r="D3089" t="s">
        <v>1391</v>
      </c>
      <c r="E3089">
        <v>84.850305000000006</v>
      </c>
      <c r="F3089">
        <v>37.770000000000003</v>
      </c>
      <c r="G3089">
        <v>46.924455439580001</v>
      </c>
      <c r="H3089">
        <v>-4.8072356617389804</v>
      </c>
      <c r="I3089">
        <v>3.30126099585295</v>
      </c>
      <c r="J3089">
        <v>2.4617657742781298</v>
      </c>
      <c r="K3089">
        <v>34.797838253290102</v>
      </c>
      <c r="L3089">
        <v>29.855472317830699</v>
      </c>
      <c r="M3089">
        <v>50.832148062480101</v>
      </c>
      <c r="N3089">
        <v>1.5624200564152499</v>
      </c>
      <c r="O3089">
        <v>11.1993645750595</v>
      </c>
      <c r="P3089">
        <v>93.493852459016395</v>
      </c>
      <c r="Q3089">
        <v>7.5172200249064999E-2</v>
      </c>
    </row>
    <row r="3090" spans="1:17" x14ac:dyDescent="0.3">
      <c r="A3090" t="s">
        <v>6393</v>
      </c>
      <c r="B3090" t="s">
        <v>6394</v>
      </c>
      <c r="C3090" t="s">
        <v>10309</v>
      </c>
      <c r="D3090" t="s">
        <v>364</v>
      </c>
      <c r="E3090">
        <v>84.461234340000004</v>
      </c>
      <c r="F3090">
        <v>56.35</v>
      </c>
      <c r="G3090">
        <v>4.3480243055916104</v>
      </c>
      <c r="H3090">
        <v>12.7191788070228</v>
      </c>
      <c r="I3090">
        <v>5.69925168164146</v>
      </c>
      <c r="J3090">
        <v>1.1642599534974101</v>
      </c>
      <c r="K3090">
        <v>53.846643700958602</v>
      </c>
      <c r="L3090">
        <v>51.392010551158997</v>
      </c>
      <c r="M3090">
        <v>59.338421051457097</v>
      </c>
      <c r="N3090">
        <v>1.9043663450874899</v>
      </c>
      <c r="O3090">
        <v>47.648624667258197</v>
      </c>
      <c r="P3090">
        <v>37.439024390243901</v>
      </c>
      <c r="Q3090">
        <v>-1.840859226707E-3</v>
      </c>
    </row>
    <row r="3091" spans="1:17" x14ac:dyDescent="0.3">
      <c r="A3091" t="s">
        <v>6395</v>
      </c>
      <c r="B3091" t="s">
        <v>6396</v>
      </c>
      <c r="C3091" t="s">
        <v>10309</v>
      </c>
      <c r="D3091" t="s">
        <v>1196</v>
      </c>
      <c r="E3091">
        <v>84.299917614999998</v>
      </c>
      <c r="F3091">
        <v>111.97</v>
      </c>
      <c r="G3091">
        <v>-57.110850153282797</v>
      </c>
      <c r="H3091">
        <v>16.984632791915601</v>
      </c>
      <c r="I3091">
        <v>-26.926564967462799</v>
      </c>
      <c r="J3091">
        <v>-8.6518312733518794</v>
      </c>
      <c r="K3091">
        <v>100.03625495987799</v>
      </c>
      <c r="L3091">
        <v>109.905870943404</v>
      </c>
      <c r="M3091">
        <v>63.878802488792999</v>
      </c>
      <c r="N3091">
        <v>1.37360890302066</v>
      </c>
      <c r="O3091">
        <v>51.647762793605402</v>
      </c>
      <c r="P3091">
        <v>65.881481481481401</v>
      </c>
    </row>
    <row r="3092" spans="1:17" x14ac:dyDescent="0.3">
      <c r="A3092" t="s">
        <v>6397</v>
      </c>
      <c r="B3092" t="s">
        <v>6398</v>
      </c>
      <c r="C3092" t="s">
        <v>10309</v>
      </c>
      <c r="D3092" t="s">
        <v>46</v>
      </c>
      <c r="E3092">
        <v>84.230476800000005</v>
      </c>
      <c r="F3092">
        <v>55.68</v>
      </c>
      <c r="G3092">
        <v>-44.406769374420598</v>
      </c>
      <c r="H3092">
        <v>12.298721688094099</v>
      </c>
      <c r="I3092">
        <v>-22.594296017890802</v>
      </c>
      <c r="J3092">
        <v>-9.8481810602970903</v>
      </c>
      <c r="K3092">
        <v>50.975967481596399</v>
      </c>
      <c r="L3092">
        <v>55.137358744563102</v>
      </c>
      <c r="M3092">
        <v>71.541574319005306</v>
      </c>
      <c r="N3092">
        <v>0.56543960921622405</v>
      </c>
      <c r="O3092">
        <v>31.106321839080401</v>
      </c>
      <c r="P3092">
        <v>33.974975938402302</v>
      </c>
      <c r="Q3092">
        <v>7.2715376815987998E-2</v>
      </c>
    </row>
    <row r="3093" spans="1:17" x14ac:dyDescent="0.3">
      <c r="A3093" t="s">
        <v>6399</v>
      </c>
      <c r="B3093" t="s">
        <v>6400</v>
      </c>
      <c r="C3093" t="s">
        <v>10309</v>
      </c>
      <c r="D3093" t="s">
        <v>217</v>
      </c>
      <c r="E3093">
        <v>84.030649499999996</v>
      </c>
      <c r="F3093">
        <v>122.15</v>
      </c>
      <c r="G3093">
        <v>35.696262787976401</v>
      </c>
      <c r="H3093">
        <v>9.6068486888772107</v>
      </c>
      <c r="I3093">
        <v>5.6847674835021396</v>
      </c>
      <c r="J3093">
        <v>-4.0363644166163102</v>
      </c>
      <c r="K3093">
        <v>109.35497093525601</v>
      </c>
      <c r="L3093">
        <v>94.069432802623894</v>
      </c>
      <c r="M3093">
        <v>64.832018244461693</v>
      </c>
      <c r="N3093">
        <v>0.822797188770511</v>
      </c>
      <c r="O3093">
        <v>2.3331968890708099</v>
      </c>
      <c r="P3093">
        <v>88.503086419753103</v>
      </c>
      <c r="Q3093">
        <v>7.6118116502319005E-2</v>
      </c>
    </row>
    <row r="3094" spans="1:17" x14ac:dyDescent="0.3">
      <c r="A3094" t="s">
        <v>6401</v>
      </c>
      <c r="B3094" t="s">
        <v>6402</v>
      </c>
      <c r="C3094" t="s">
        <v>10309</v>
      </c>
      <c r="D3094" t="s">
        <v>564</v>
      </c>
      <c r="E3094">
        <v>83.830053699999993</v>
      </c>
      <c r="F3094">
        <v>31.55</v>
      </c>
      <c r="G3094">
        <v>14.245284579564199</v>
      </c>
      <c r="H3094">
        <v>3.1372766469665598</v>
      </c>
      <c r="I3094">
        <v>11.8931608512728</v>
      </c>
      <c r="J3094">
        <v>-1.7822660559605701</v>
      </c>
      <c r="K3094">
        <v>28.3544941397777</v>
      </c>
      <c r="L3094">
        <v>25.468637220103499</v>
      </c>
      <c r="M3094">
        <v>19.3762350971339</v>
      </c>
      <c r="N3094">
        <v>0.124132036210297</v>
      </c>
      <c r="O3094">
        <v>22.9160063391442</v>
      </c>
      <c r="Q3094">
        <v>-2.9600676738045999E-2</v>
      </c>
    </row>
    <row r="3095" spans="1:17" x14ac:dyDescent="0.3">
      <c r="A3095" t="s">
        <v>6403</v>
      </c>
      <c r="B3095" t="s">
        <v>6404</v>
      </c>
      <c r="C3095" t="s">
        <v>10309</v>
      </c>
      <c r="D3095" t="s">
        <v>124</v>
      </c>
      <c r="E3095">
        <v>83.727121499999996</v>
      </c>
      <c r="F3095">
        <v>112.05</v>
      </c>
      <c r="G3095">
        <v>5.0513624535614303</v>
      </c>
      <c r="H3095">
        <v>6.2648021638281799</v>
      </c>
      <c r="I3095">
        <v>-1.6202382260789201</v>
      </c>
      <c r="J3095">
        <v>4.3141852634206597</v>
      </c>
      <c r="K3095">
        <v>107.03898994774001</v>
      </c>
      <c r="L3095">
        <v>97.299121252360493</v>
      </c>
      <c r="M3095">
        <v>52.728698183814402</v>
      </c>
      <c r="N3095">
        <v>0.305019556884571</v>
      </c>
      <c r="O3095">
        <v>28.514056224899502</v>
      </c>
      <c r="P3095">
        <v>53.703703703703603</v>
      </c>
      <c r="Q3095">
        <v>0.111118791248268</v>
      </c>
    </row>
    <row r="3096" spans="1:17" x14ac:dyDescent="0.3">
      <c r="A3096" t="s">
        <v>6405</v>
      </c>
      <c r="B3096" t="s">
        <v>6406</v>
      </c>
      <c r="C3096" t="s">
        <v>10309</v>
      </c>
      <c r="D3096" t="s">
        <v>51</v>
      </c>
      <c r="E3096">
        <v>83.663854999999998</v>
      </c>
      <c r="F3096">
        <v>111.1</v>
      </c>
      <c r="G3096">
        <v>-22.630991613366401</v>
      </c>
      <c r="H3096">
        <v>-1.67292586564295</v>
      </c>
      <c r="I3096">
        <v>-1.64538072851688</v>
      </c>
      <c r="J3096">
        <v>0.66406444828304401</v>
      </c>
      <c r="K3096">
        <v>101.444197733767</v>
      </c>
      <c r="L3096">
        <v>98.329160363569599</v>
      </c>
      <c r="M3096">
        <v>77.5279115875353</v>
      </c>
      <c r="N3096">
        <v>1.6728483644536301</v>
      </c>
      <c r="O3096">
        <v>2.61026102610262</v>
      </c>
      <c r="P3096">
        <v>35.3227771010962</v>
      </c>
      <c r="Q3096">
        <v>2.6363003711695001E-2</v>
      </c>
    </row>
    <row r="3097" spans="1:17" x14ac:dyDescent="0.3">
      <c r="A3097" t="s">
        <v>6407</v>
      </c>
      <c r="B3097" t="s">
        <v>6408</v>
      </c>
      <c r="C3097" t="s">
        <v>10309</v>
      </c>
      <c r="D3097" t="s">
        <v>54</v>
      </c>
      <c r="E3097">
        <v>83.662499999999994</v>
      </c>
      <c r="F3097">
        <v>242.5</v>
      </c>
      <c r="G3097">
        <v>25.979622977826299</v>
      </c>
      <c r="H3097">
        <v>-0.70767490039198899</v>
      </c>
      <c r="I3097">
        <v>0.26042281111371501</v>
      </c>
      <c r="J3097">
        <v>-0.51644327115045097</v>
      </c>
      <c r="K3097">
        <v>224.87016122978201</v>
      </c>
      <c r="L3097">
        <v>198.59518972074099</v>
      </c>
      <c r="M3097">
        <v>58.609138843908099</v>
      </c>
      <c r="N3097">
        <v>0.213366964365271</v>
      </c>
      <c r="O3097">
        <v>9.2783505154639005</v>
      </c>
      <c r="P3097">
        <v>78.703021370670598</v>
      </c>
      <c r="Q3097">
        <v>7.0282137793415994E-2</v>
      </c>
    </row>
    <row r="3098" spans="1:17" x14ac:dyDescent="0.3">
      <c r="A3098" t="s">
        <v>6409</v>
      </c>
      <c r="B3098" t="s">
        <v>6410</v>
      </c>
      <c r="C3098" t="s">
        <v>10309</v>
      </c>
      <c r="D3098" t="s">
        <v>253</v>
      </c>
      <c r="E3098">
        <v>83.662499999999994</v>
      </c>
      <c r="F3098">
        <v>111.55</v>
      </c>
      <c r="G3098">
        <v>70.630593937217796</v>
      </c>
      <c r="H3098">
        <v>-20.821797582275</v>
      </c>
      <c r="I3098">
        <v>76.010462411937397</v>
      </c>
      <c r="J3098">
        <v>-7.6646189971370404</v>
      </c>
      <c r="K3098">
        <v>111.299663388939</v>
      </c>
      <c r="L3098">
        <v>80.518005181037296</v>
      </c>
      <c r="M3098">
        <v>41.033158194868598</v>
      </c>
      <c r="N3098">
        <v>0.32898378805852102</v>
      </c>
      <c r="O3098">
        <v>28.955625280143401</v>
      </c>
      <c r="P3098">
        <v>156.14236509758899</v>
      </c>
    </row>
    <row r="3099" spans="1:17" x14ac:dyDescent="0.3">
      <c r="A3099" t="s">
        <v>6411</v>
      </c>
      <c r="B3099" t="s">
        <v>6412</v>
      </c>
      <c r="C3099" t="s">
        <v>10309</v>
      </c>
      <c r="D3099" t="s">
        <v>3267</v>
      </c>
      <c r="E3099">
        <v>83.447999999999993</v>
      </c>
      <c r="F3099">
        <v>97.6</v>
      </c>
      <c r="G3099">
        <v>67.712221836455797</v>
      </c>
      <c r="H3099">
        <v>2.9765356259238001</v>
      </c>
      <c r="I3099">
        <v>22.479396811349901</v>
      </c>
      <c r="J3099">
        <v>1.90194447035521</v>
      </c>
      <c r="K3099">
        <v>99.442466377336501</v>
      </c>
      <c r="L3099">
        <v>84.370105190821505</v>
      </c>
      <c r="M3099">
        <v>38.451075965085202</v>
      </c>
      <c r="N3099">
        <v>0.119662391491567</v>
      </c>
      <c r="O3099">
        <v>29.610655737704899</v>
      </c>
      <c r="P3099">
        <v>102.995008319467</v>
      </c>
      <c r="Q3099">
        <v>0.16041716630875699</v>
      </c>
    </row>
    <row r="3100" spans="1:17" x14ac:dyDescent="0.3">
      <c r="A3100" t="s">
        <v>6413</v>
      </c>
      <c r="B3100" t="s">
        <v>6414</v>
      </c>
      <c r="C3100" t="s">
        <v>10309</v>
      </c>
      <c r="D3100" t="s">
        <v>628</v>
      </c>
      <c r="E3100">
        <v>83.307029119999996</v>
      </c>
      <c r="F3100">
        <v>96.4</v>
      </c>
      <c r="G3100">
        <v>5.95600552624889</v>
      </c>
      <c r="H3100">
        <v>1.3734350249014999</v>
      </c>
      <c r="I3100">
        <v>-9.6793181124411802</v>
      </c>
      <c r="J3100">
        <v>3.8849897990990798</v>
      </c>
      <c r="K3100">
        <v>92.692184543156003</v>
      </c>
      <c r="L3100">
        <v>91.320365425620196</v>
      </c>
      <c r="M3100">
        <v>64.883396480578398</v>
      </c>
      <c r="N3100">
        <v>1.69563231748316</v>
      </c>
      <c r="O3100">
        <v>23.807053941908599</v>
      </c>
      <c r="P3100">
        <v>38.705035971222998</v>
      </c>
      <c r="Q3100">
        <v>1.5812238042879002E-2</v>
      </c>
    </row>
    <row r="3101" spans="1:17" x14ac:dyDescent="0.3">
      <c r="A3101" t="s">
        <v>6415</v>
      </c>
      <c r="B3101" t="s">
        <v>6416</v>
      </c>
      <c r="C3101" t="s">
        <v>10309</v>
      </c>
      <c r="D3101" t="s">
        <v>46</v>
      </c>
      <c r="E3101">
        <v>83.261250000000004</v>
      </c>
      <c r="F3101">
        <v>7.5</v>
      </c>
      <c r="G3101">
        <v>-101.72296239406801</v>
      </c>
      <c r="H3101">
        <v>3.2311950584138902</v>
      </c>
      <c r="I3101">
        <v>-64.704580900781295</v>
      </c>
      <c r="J3101">
        <v>-5.7391259445857603</v>
      </c>
      <c r="K3101">
        <v>7.7115618803991897</v>
      </c>
      <c r="L3101">
        <v>10.9367309848486</v>
      </c>
      <c r="M3101">
        <v>50.236905373448202</v>
      </c>
      <c r="N3101">
        <v>1.20811598474871</v>
      </c>
      <c r="O3101">
        <v>282.63730886850101</v>
      </c>
      <c r="P3101">
        <v>14.936872592300899</v>
      </c>
      <c r="Q3101">
        <v>2.7184977937392E-2</v>
      </c>
    </row>
    <row r="3102" spans="1:17" x14ac:dyDescent="0.3">
      <c r="A3102" t="s">
        <v>6417</v>
      </c>
      <c r="B3102" t="s">
        <v>6418</v>
      </c>
      <c r="C3102" t="s">
        <v>10309</v>
      </c>
      <c r="D3102" t="s">
        <v>193</v>
      </c>
      <c r="E3102">
        <v>83.136174400000002</v>
      </c>
      <c r="F3102">
        <v>72.86</v>
      </c>
      <c r="G3102">
        <v>-55.044422328234297</v>
      </c>
      <c r="H3102">
        <v>2.00192929878521</v>
      </c>
      <c r="I3102">
        <v>-26.070705735958899</v>
      </c>
      <c r="J3102">
        <v>-2.6041838641797401</v>
      </c>
      <c r="K3102">
        <v>70.717394710469605</v>
      </c>
      <c r="L3102">
        <v>76.687404235178406</v>
      </c>
      <c r="M3102">
        <v>59.5823608522238</v>
      </c>
      <c r="N3102">
        <v>2.15610358094164</v>
      </c>
      <c r="O3102">
        <v>41.367005215481697</v>
      </c>
      <c r="P3102">
        <v>15.669153833941801</v>
      </c>
      <c r="Q3102">
        <v>9.3101219214374004E-2</v>
      </c>
    </row>
    <row r="3103" spans="1:17" x14ac:dyDescent="0.3">
      <c r="A3103" t="s">
        <v>6419</v>
      </c>
      <c r="B3103" t="s">
        <v>6420</v>
      </c>
      <c r="C3103" t="s">
        <v>10309</v>
      </c>
      <c r="D3103" t="s">
        <v>405</v>
      </c>
      <c r="E3103">
        <v>82.818327550000006</v>
      </c>
      <c r="F3103">
        <v>56.35</v>
      </c>
      <c r="G3103">
        <v>107.145192794517</v>
      </c>
      <c r="H3103">
        <v>1.60713991442282</v>
      </c>
      <c r="I3103">
        <v>28.170735977206501</v>
      </c>
      <c r="J3103">
        <v>2.2079466299042698</v>
      </c>
      <c r="K3103">
        <v>52.104947727044099</v>
      </c>
      <c r="L3103">
        <v>41.8122921316725</v>
      </c>
      <c r="M3103">
        <v>55.216737450881901</v>
      </c>
      <c r="N3103">
        <v>0.51622066668873601</v>
      </c>
      <c r="O3103">
        <v>17.568766637089599</v>
      </c>
      <c r="P3103">
        <v>168.333333333333</v>
      </c>
      <c r="Q3103">
        <v>0.12590746178190201</v>
      </c>
    </row>
    <row r="3104" spans="1:17" x14ac:dyDescent="0.3">
      <c r="A3104" t="s">
        <v>6421</v>
      </c>
      <c r="B3104" t="s">
        <v>6422</v>
      </c>
      <c r="C3104" t="s">
        <v>10309</v>
      </c>
      <c r="D3104" t="s">
        <v>364</v>
      </c>
      <c r="E3104">
        <v>82.747900000000001</v>
      </c>
      <c r="F3104">
        <v>6.98</v>
      </c>
      <c r="G3104">
        <v>18.376686725973698</v>
      </c>
      <c r="H3104">
        <v>0.45342814750351201</v>
      </c>
      <c r="I3104">
        <v>45.1834275338014</v>
      </c>
      <c r="J3104">
        <v>0.118318739361057</v>
      </c>
      <c r="K3104">
        <v>6.1402396732156497</v>
      </c>
      <c r="L3104">
        <v>4.9643986027371696</v>
      </c>
      <c r="M3104">
        <v>62.405494058266299</v>
      </c>
      <c r="N3104">
        <v>0.36515911452223698</v>
      </c>
      <c r="O3104">
        <v>13.1088825214899</v>
      </c>
      <c r="P3104">
        <v>116.770186335403</v>
      </c>
      <c r="Q3104">
        <v>0.135422431272441</v>
      </c>
    </row>
    <row r="3105" spans="1:17" x14ac:dyDescent="0.3">
      <c r="A3105" t="s">
        <v>6423</v>
      </c>
      <c r="B3105" t="s">
        <v>6424</v>
      </c>
      <c r="C3105" t="s">
        <v>10309</v>
      </c>
      <c r="D3105" t="s">
        <v>2193</v>
      </c>
      <c r="E3105">
        <v>82.545599999999993</v>
      </c>
      <c r="F3105">
        <v>177.9</v>
      </c>
      <c r="G3105">
        <v>-24.639500821521999</v>
      </c>
      <c r="H3105">
        <v>10.185997637116101</v>
      </c>
      <c r="I3105">
        <v>-33.602220308102503</v>
      </c>
      <c r="J3105">
        <v>3.1560055489776899</v>
      </c>
      <c r="K3105">
        <v>175.678893245023</v>
      </c>
      <c r="L3105">
        <v>176.84033185470301</v>
      </c>
      <c r="M3105">
        <v>65.368559530063806</v>
      </c>
      <c r="N3105">
        <v>0.37382422072359001</v>
      </c>
      <c r="O3105">
        <v>54.187745924676697</v>
      </c>
      <c r="P3105">
        <v>43.179074446679998</v>
      </c>
      <c r="Q3105">
        <v>0.12568334443376</v>
      </c>
    </row>
    <row r="3106" spans="1:17" x14ac:dyDescent="0.3">
      <c r="A3106" t="s">
        <v>6425</v>
      </c>
      <c r="B3106" t="s">
        <v>6426</v>
      </c>
      <c r="C3106" t="s">
        <v>10309</v>
      </c>
      <c r="D3106" t="s">
        <v>940</v>
      </c>
      <c r="E3106">
        <v>82.486398514999905</v>
      </c>
      <c r="F3106">
        <v>156.55000000000001</v>
      </c>
      <c r="G3106">
        <v>9.2133292197420094</v>
      </c>
      <c r="H3106">
        <v>3.6149057447692901</v>
      </c>
      <c r="I3106">
        <v>25.974637382584898</v>
      </c>
      <c r="J3106">
        <v>8.74404973351308</v>
      </c>
      <c r="K3106">
        <v>140.42556265724099</v>
      </c>
      <c r="M3106">
        <v>56.590860886754001</v>
      </c>
      <c r="N3106">
        <v>0.33103448275862002</v>
      </c>
      <c r="O3106">
        <v>13.0629191951453</v>
      </c>
      <c r="P3106">
        <v>95.077881619937699</v>
      </c>
    </row>
    <row r="3107" spans="1:17" x14ac:dyDescent="0.3">
      <c r="A3107" t="s">
        <v>6427</v>
      </c>
      <c r="B3107" t="s">
        <v>6428</v>
      </c>
      <c r="C3107" t="s">
        <v>10309</v>
      </c>
      <c r="D3107" t="s">
        <v>523</v>
      </c>
      <c r="E3107">
        <v>82.44557485</v>
      </c>
      <c r="F3107">
        <v>15.7</v>
      </c>
      <c r="G3107">
        <v>-43.460006497488699</v>
      </c>
      <c r="H3107">
        <v>-3.0289943872582099</v>
      </c>
      <c r="I3107">
        <v>-50.332603874620403</v>
      </c>
      <c r="J3107">
        <v>6.2582744845799496</v>
      </c>
      <c r="K3107">
        <v>16.077691341731899</v>
      </c>
      <c r="L3107">
        <v>17.663459169719001</v>
      </c>
      <c r="M3107">
        <v>53.262246517533903</v>
      </c>
      <c r="N3107">
        <v>1.2559708653807</v>
      </c>
      <c r="O3107">
        <v>77.707006369426693</v>
      </c>
      <c r="P3107">
        <v>12.1428571428571</v>
      </c>
      <c r="Q3107">
        <v>7.1158650221511993E-2</v>
      </c>
    </row>
    <row r="3108" spans="1:17" x14ac:dyDescent="0.3">
      <c r="A3108" t="s">
        <v>6429</v>
      </c>
      <c r="B3108" t="s">
        <v>6430</v>
      </c>
      <c r="C3108" t="s">
        <v>10309</v>
      </c>
      <c r="D3108" t="s">
        <v>564</v>
      </c>
      <c r="E3108">
        <v>82.236869999999996</v>
      </c>
      <c r="F3108">
        <v>101.25</v>
      </c>
      <c r="G3108">
        <v>-7.3141051559933903</v>
      </c>
      <c r="H3108">
        <v>-8.0471244416763898</v>
      </c>
      <c r="I3108">
        <v>-46.945678958271202</v>
      </c>
      <c r="J3108">
        <v>-4.7135490929620101</v>
      </c>
      <c r="K3108">
        <v>110.361489433795</v>
      </c>
      <c r="L3108">
        <v>108.603439089356</v>
      </c>
      <c r="M3108">
        <v>39.869954983727503</v>
      </c>
      <c r="N3108">
        <v>0.55856741573033697</v>
      </c>
      <c r="O3108">
        <v>57.382716049382701</v>
      </c>
      <c r="P3108">
        <v>27.840909090909001</v>
      </c>
      <c r="Q3108">
        <v>1.9444080587951999E-2</v>
      </c>
    </row>
    <row r="3109" spans="1:17" x14ac:dyDescent="0.3">
      <c r="A3109" t="s">
        <v>6431</v>
      </c>
      <c r="B3109" t="s">
        <v>6432</v>
      </c>
      <c r="C3109" t="s">
        <v>10309</v>
      </c>
      <c r="D3109" t="s">
        <v>139</v>
      </c>
      <c r="E3109">
        <v>82.188000000000002</v>
      </c>
      <c r="F3109">
        <v>45.66</v>
      </c>
      <c r="G3109">
        <v>88.128851672337802</v>
      </c>
      <c r="H3109">
        <v>19.0570911440979</v>
      </c>
      <c r="I3109">
        <v>25.306302165404201</v>
      </c>
      <c r="J3109">
        <v>5.0364340580645104</v>
      </c>
      <c r="K3109">
        <v>38.889506898261303</v>
      </c>
      <c r="L3109">
        <v>32.801380917199502</v>
      </c>
      <c r="M3109">
        <v>61.240670991336003</v>
      </c>
      <c r="N3109">
        <v>0.68458976828376805</v>
      </c>
      <c r="O3109">
        <v>22.974156811213302</v>
      </c>
      <c r="P3109">
        <v>127.164179104477</v>
      </c>
      <c r="Q3109">
        <v>0.101697941795536</v>
      </c>
    </row>
    <row r="3110" spans="1:17" x14ac:dyDescent="0.3">
      <c r="A3110" t="s">
        <v>6433</v>
      </c>
      <c r="B3110" t="s">
        <v>6434</v>
      </c>
      <c r="C3110" t="s">
        <v>10309</v>
      </c>
      <c r="D3110" t="s">
        <v>364</v>
      </c>
      <c r="E3110">
        <v>82.185097499999998</v>
      </c>
      <c r="F3110">
        <v>216.75</v>
      </c>
      <c r="G3110">
        <v>36.592106199385498</v>
      </c>
      <c r="H3110">
        <v>53.6734099396636</v>
      </c>
      <c r="I3110">
        <v>38.941263277223698</v>
      </c>
      <c r="J3110">
        <v>-11.2254640979756</v>
      </c>
      <c r="K3110">
        <v>161.52367448253401</v>
      </c>
      <c r="L3110">
        <v>145.654687141051</v>
      </c>
      <c r="M3110">
        <v>64.669339014712804</v>
      </c>
      <c r="N3110">
        <v>3.2772929482175299</v>
      </c>
      <c r="O3110">
        <v>24.405997693194902</v>
      </c>
      <c r="P3110">
        <v>105.45023696682399</v>
      </c>
      <c r="Q3110">
        <v>6.6749528590419993E-2</v>
      </c>
    </row>
    <row r="3111" spans="1:17" x14ac:dyDescent="0.3">
      <c r="A3111" t="s">
        <v>6435</v>
      </c>
      <c r="B3111" t="s">
        <v>6436</v>
      </c>
      <c r="C3111" t="s">
        <v>10309</v>
      </c>
      <c r="D3111" t="s">
        <v>412</v>
      </c>
      <c r="E3111">
        <v>82.159782370000002</v>
      </c>
      <c r="F3111">
        <v>64.73</v>
      </c>
      <c r="G3111">
        <v>93.004077088150396</v>
      </c>
      <c r="H3111">
        <v>-21.806440332490698</v>
      </c>
      <c r="I3111">
        <v>41.061713420815501</v>
      </c>
      <c r="J3111">
        <v>-14.234320850481099</v>
      </c>
      <c r="K3111">
        <v>68.154143370385597</v>
      </c>
      <c r="L3111">
        <v>51.257351734501299</v>
      </c>
      <c r="M3111">
        <v>29.281605059105001</v>
      </c>
      <c r="N3111">
        <v>0.38077713374428801</v>
      </c>
      <c r="O3111">
        <v>42.283330758535399</v>
      </c>
      <c r="P3111">
        <v>187.43339253996399</v>
      </c>
      <c r="Q3111">
        <v>0.14449091100476399</v>
      </c>
    </row>
    <row r="3112" spans="1:17" x14ac:dyDescent="0.3">
      <c r="A3112" t="s">
        <v>6437</v>
      </c>
      <c r="B3112" t="s">
        <v>6438</v>
      </c>
      <c r="C3112" t="s">
        <v>10309</v>
      </c>
      <c r="D3112" t="s">
        <v>5344</v>
      </c>
      <c r="E3112">
        <v>82.108440000000002</v>
      </c>
      <c r="F3112">
        <v>48.8</v>
      </c>
      <c r="G3112">
        <v>-26.756340354739201</v>
      </c>
      <c r="H3112">
        <v>-4.8334116390953303</v>
      </c>
      <c r="I3112">
        <v>-27.593236124676899</v>
      </c>
      <c r="J3112">
        <v>4.8844006107060798</v>
      </c>
      <c r="K3112">
        <v>50.457875189729002</v>
      </c>
      <c r="L3112">
        <v>49.788612272284603</v>
      </c>
      <c r="M3112">
        <v>45.593989655253502</v>
      </c>
      <c r="N3112">
        <v>0.11307519640852901</v>
      </c>
      <c r="O3112">
        <v>24.569672131147499</v>
      </c>
      <c r="P3112">
        <v>21.302510564255499</v>
      </c>
    </row>
    <row r="3113" spans="1:17" x14ac:dyDescent="0.3">
      <c r="A3113" t="s">
        <v>6439</v>
      </c>
      <c r="B3113" t="s">
        <v>6440</v>
      </c>
      <c r="C3113" t="s">
        <v>10309</v>
      </c>
      <c r="D3113" t="s">
        <v>4650</v>
      </c>
      <c r="E3113">
        <v>81.921419999999998</v>
      </c>
      <c r="F3113">
        <v>5.53</v>
      </c>
      <c r="G3113">
        <v>-100.615009069989</v>
      </c>
      <c r="H3113">
        <v>3.5844937743068002</v>
      </c>
      <c r="I3113">
        <v>-77.635863534639896</v>
      </c>
      <c r="J3113">
        <v>-7.0814113551058702</v>
      </c>
      <c r="K3113">
        <v>5.7785600839901701</v>
      </c>
      <c r="L3113">
        <v>9.5603312269025498</v>
      </c>
      <c r="M3113">
        <v>48.012218121872301</v>
      </c>
      <c r="N3113">
        <v>0.63839649350788596</v>
      </c>
      <c r="O3113">
        <v>272.875226039783</v>
      </c>
      <c r="P3113">
        <v>22.7797513321492</v>
      </c>
      <c r="Q3113">
        <v>-5.0614118507917999E-2</v>
      </c>
    </row>
    <row r="3114" spans="1:17" x14ac:dyDescent="0.3">
      <c r="A3114" t="s">
        <v>6441</v>
      </c>
      <c r="B3114" t="s">
        <v>6442</v>
      </c>
      <c r="C3114" t="s">
        <v>10309</v>
      </c>
      <c r="D3114" t="s">
        <v>1595</v>
      </c>
      <c r="E3114">
        <v>81.807072509999998</v>
      </c>
      <c r="F3114">
        <v>6.95</v>
      </c>
      <c r="G3114">
        <v>105.774577977907</v>
      </c>
      <c r="H3114">
        <v>35.047583225803002</v>
      </c>
      <c r="I3114">
        <v>13.306302165404199</v>
      </c>
      <c r="J3114">
        <v>-9.8133541388621293</v>
      </c>
      <c r="K3114">
        <v>6.2518183570534704</v>
      </c>
      <c r="L3114">
        <v>5.1126146855829901</v>
      </c>
      <c r="M3114">
        <v>39.879376588042902</v>
      </c>
      <c r="N3114">
        <v>0.47298028104129197</v>
      </c>
      <c r="O3114">
        <v>27.194244604316498</v>
      </c>
      <c r="P3114">
        <v>152.72727272727201</v>
      </c>
      <c r="Q3114">
        <v>9.8064499244505998E-2</v>
      </c>
    </row>
    <row r="3115" spans="1:17" x14ac:dyDescent="0.3">
      <c r="A3115" t="s">
        <v>6443</v>
      </c>
      <c r="B3115" t="s">
        <v>6444</v>
      </c>
      <c r="C3115" t="s">
        <v>10309</v>
      </c>
      <c r="D3115" t="s">
        <v>2833</v>
      </c>
      <c r="E3115">
        <v>81.623294999999999</v>
      </c>
      <c r="F3115">
        <v>188.55</v>
      </c>
      <c r="G3115">
        <v>75.609802868606906</v>
      </c>
      <c r="H3115">
        <v>-0.99845710452109604</v>
      </c>
      <c r="I3115">
        <v>-3.4670988015450699</v>
      </c>
      <c r="J3115">
        <v>-0.81053460719734005</v>
      </c>
      <c r="K3115">
        <v>163.39543318232199</v>
      </c>
      <c r="L3115">
        <v>143.51972937990001</v>
      </c>
      <c r="M3115">
        <v>79.815316684387696</v>
      </c>
      <c r="N3115">
        <v>1.02709677419354</v>
      </c>
      <c r="O3115">
        <v>10.2890479978785</v>
      </c>
      <c r="P3115">
        <v>142.993730407523</v>
      </c>
    </row>
    <row r="3116" spans="1:17" x14ac:dyDescent="0.3">
      <c r="A3116" t="s">
        <v>6445</v>
      </c>
      <c r="B3116" t="s">
        <v>6446</v>
      </c>
      <c r="C3116" t="s">
        <v>10309</v>
      </c>
      <c r="E3116">
        <v>81.474000000000004</v>
      </c>
      <c r="F3116">
        <v>54.69</v>
      </c>
      <c r="G3116">
        <v>48.071358651415302</v>
      </c>
      <c r="H3116">
        <v>-5.47083279512883</v>
      </c>
      <c r="I3116">
        <v>-6.4491470637291499</v>
      </c>
      <c r="K3116">
        <v>41.285532929021898</v>
      </c>
      <c r="L3116">
        <v>41.175601090376198</v>
      </c>
      <c r="M3116">
        <v>89.398939630950494</v>
      </c>
      <c r="N3116">
        <v>1.5803088229334099</v>
      </c>
      <c r="O3116">
        <v>9.8189797037849793</v>
      </c>
      <c r="P3116">
        <v>104.457485946312</v>
      </c>
      <c r="Q3116">
        <v>0.25264978903748597</v>
      </c>
    </row>
    <row r="3117" spans="1:17" x14ac:dyDescent="0.3">
      <c r="A3117" t="s">
        <v>6447</v>
      </c>
      <c r="B3117" t="s">
        <v>6448</v>
      </c>
      <c r="C3117" t="s">
        <v>10309</v>
      </c>
      <c r="D3117" t="s">
        <v>1626</v>
      </c>
      <c r="E3117">
        <v>81.425591999999995</v>
      </c>
      <c r="F3117">
        <v>22.92</v>
      </c>
      <c r="G3117">
        <v>-2.4853090277417098</v>
      </c>
      <c r="H3117">
        <v>-28.195027345585899</v>
      </c>
      <c r="I3117">
        <v>-57.894879324585801</v>
      </c>
      <c r="J3117">
        <v>-10.6805711407063</v>
      </c>
      <c r="K3117">
        <v>25.738558288321698</v>
      </c>
      <c r="L3117">
        <v>28.196092365076101</v>
      </c>
      <c r="M3117">
        <v>50.9224333861562</v>
      </c>
      <c r="N3117">
        <v>0.96728857124200796</v>
      </c>
      <c r="O3117">
        <v>96.116928446771297</v>
      </c>
      <c r="P3117">
        <v>32.869565217391298</v>
      </c>
      <c r="Q3117">
        <v>0.18808723164538199</v>
      </c>
    </row>
    <row r="3118" spans="1:17" x14ac:dyDescent="0.3">
      <c r="A3118" t="s">
        <v>6449</v>
      </c>
      <c r="B3118" t="s">
        <v>6450</v>
      </c>
      <c r="C3118" t="s">
        <v>10309</v>
      </c>
      <c r="D3118" t="s">
        <v>253</v>
      </c>
      <c r="E3118">
        <v>81.258797000000001</v>
      </c>
      <c r="F3118">
        <v>233.65</v>
      </c>
      <c r="G3118">
        <v>9.2587385913058906</v>
      </c>
      <c r="H3118">
        <v>2.1440809327449299</v>
      </c>
      <c r="I3118">
        <v>4.97752308896166</v>
      </c>
      <c r="J3118">
        <v>5.7054186731034502</v>
      </c>
      <c r="K3118">
        <v>212.89867319421401</v>
      </c>
      <c r="L3118">
        <v>201.149335191175</v>
      </c>
      <c r="M3118">
        <v>84.591008468168894</v>
      </c>
      <c r="N3118">
        <v>1.2334398454336</v>
      </c>
      <c r="O3118">
        <v>14.615878450674</v>
      </c>
      <c r="P3118">
        <v>59.324923286737103</v>
      </c>
      <c r="Q3118">
        <v>0.116872872876487</v>
      </c>
    </row>
    <row r="3119" spans="1:17" x14ac:dyDescent="0.3">
      <c r="A3119" t="s">
        <v>6451</v>
      </c>
      <c r="B3119" t="s">
        <v>6452</v>
      </c>
      <c r="C3119" t="s">
        <v>10309</v>
      </c>
      <c r="D3119" t="s">
        <v>523</v>
      </c>
      <c r="E3119">
        <v>81.233374248000004</v>
      </c>
      <c r="F3119">
        <v>66.06</v>
      </c>
      <c r="G3119">
        <v>83.415702377465905</v>
      </c>
      <c r="H3119">
        <v>27.966528593955299</v>
      </c>
      <c r="I3119">
        <v>44.641400583338701</v>
      </c>
      <c r="J3119">
        <v>9.6452882338222601</v>
      </c>
      <c r="K3119">
        <v>51.3870783555464</v>
      </c>
      <c r="L3119">
        <v>45.576253765413298</v>
      </c>
      <c r="M3119">
        <v>83.488760185774396</v>
      </c>
      <c r="N3119">
        <v>2.6875133798398099</v>
      </c>
      <c r="O3119">
        <v>3.54223433242506</v>
      </c>
      <c r="P3119">
        <v>126.543209876543</v>
      </c>
      <c r="Q3119">
        <v>6.5914084921058005E-2</v>
      </c>
    </row>
    <row r="3120" spans="1:17" x14ac:dyDescent="0.3">
      <c r="A3120" t="s">
        <v>6453</v>
      </c>
      <c r="B3120" t="s">
        <v>6454</v>
      </c>
      <c r="C3120" t="s">
        <v>10309</v>
      </c>
      <c r="D3120" t="s">
        <v>444</v>
      </c>
      <c r="E3120">
        <v>81.222750000000005</v>
      </c>
      <c r="F3120">
        <v>85.95</v>
      </c>
      <c r="G3120">
        <v>-25.320162117913899</v>
      </c>
      <c r="H3120">
        <v>1.6137536710365801</v>
      </c>
      <c r="I3120">
        <v>6.0694849285870403</v>
      </c>
      <c r="J3120">
        <v>4.9879202794431503</v>
      </c>
      <c r="K3120">
        <v>79.916167742127797</v>
      </c>
      <c r="L3120">
        <v>71.621072545187104</v>
      </c>
      <c r="M3120">
        <v>57.5845229621073</v>
      </c>
      <c r="N3120">
        <v>0.64599999999999902</v>
      </c>
      <c r="O3120">
        <v>3.6067481093658902</v>
      </c>
      <c r="P3120">
        <v>59.1666666666666</v>
      </c>
      <c r="Q3120">
        <v>9.9723158350250002E-2</v>
      </c>
    </row>
    <row r="3121" spans="1:17" x14ac:dyDescent="0.3">
      <c r="A3121" t="s">
        <v>6455</v>
      </c>
      <c r="B3121" t="s">
        <v>6456</v>
      </c>
      <c r="C3121" t="s">
        <v>10309</v>
      </c>
      <c r="D3121" t="s">
        <v>139</v>
      </c>
      <c r="E3121">
        <v>81.180000000000007</v>
      </c>
      <c r="F3121">
        <v>73.8</v>
      </c>
      <c r="G3121">
        <v>27.873665331232601</v>
      </c>
      <c r="H3121">
        <v>-3.97864346345676</v>
      </c>
      <c r="I3121">
        <v>-4.5279224335262001</v>
      </c>
      <c r="J3121">
        <v>-2.4358608272023998</v>
      </c>
      <c r="K3121">
        <v>80.449185547212096</v>
      </c>
      <c r="L3121">
        <v>72.505889936688504</v>
      </c>
      <c r="M3121">
        <v>27.333426632615801</v>
      </c>
      <c r="N3121">
        <v>1.30827067669172</v>
      </c>
      <c r="O3121">
        <v>38.9295392953929</v>
      </c>
      <c r="P3121">
        <v>57.692307692307601</v>
      </c>
    </row>
    <row r="3122" spans="1:17" x14ac:dyDescent="0.3">
      <c r="A3122" t="s">
        <v>6457</v>
      </c>
      <c r="B3122" t="s">
        <v>6458</v>
      </c>
      <c r="C3122" t="s">
        <v>10309</v>
      </c>
      <c r="D3122" t="s">
        <v>523</v>
      </c>
      <c r="E3122">
        <v>80.882549999999995</v>
      </c>
      <c r="F3122">
        <v>6.34</v>
      </c>
      <c r="G3122">
        <v>4.2194126072124503</v>
      </c>
      <c r="H3122">
        <v>1.99502780231071</v>
      </c>
      <c r="I3122">
        <v>-33.2084676994915</v>
      </c>
      <c r="J3122">
        <v>-3.4565430727033499</v>
      </c>
      <c r="K3122">
        <v>6.62786151585503</v>
      </c>
      <c r="L3122">
        <v>6.6175582159943298</v>
      </c>
      <c r="M3122">
        <v>43.210039127023599</v>
      </c>
      <c r="N3122">
        <v>0.24206598191168099</v>
      </c>
      <c r="O3122">
        <v>80.914826498422698</v>
      </c>
      <c r="P3122">
        <v>37.826086956521699</v>
      </c>
      <c r="Q3122">
        <v>7.1471499442499996E-3</v>
      </c>
    </row>
    <row r="3123" spans="1:17" x14ac:dyDescent="0.3">
      <c r="A3123" t="s">
        <v>6459</v>
      </c>
      <c r="B3123" t="s">
        <v>6460</v>
      </c>
      <c r="C3123" t="s">
        <v>10309</v>
      </c>
      <c r="D3123" t="s">
        <v>523</v>
      </c>
      <c r="E3123">
        <v>80.708071179999905</v>
      </c>
      <c r="F3123">
        <v>58.33</v>
      </c>
      <c r="G3123">
        <v>44.822076201799099</v>
      </c>
      <c r="H3123">
        <v>10.8772307599853</v>
      </c>
      <c r="I3123">
        <v>-10.867425298442299</v>
      </c>
      <c r="J3123">
        <v>4.3936764934110499</v>
      </c>
      <c r="K3123">
        <v>53.428746513157101</v>
      </c>
      <c r="L3123">
        <v>48.572566480318301</v>
      </c>
      <c r="M3123">
        <v>64.353419070861506</v>
      </c>
      <c r="N3123">
        <v>1.43622713334038</v>
      </c>
      <c r="O3123">
        <v>22.406994685410599</v>
      </c>
      <c r="P3123">
        <v>79.476923076923001</v>
      </c>
      <c r="Q3123">
        <v>7.9967340045221005E-2</v>
      </c>
    </row>
    <row r="3124" spans="1:17" x14ac:dyDescent="0.3">
      <c r="A3124" t="s">
        <v>6461</v>
      </c>
      <c r="B3124" t="s">
        <v>6462</v>
      </c>
      <c r="C3124" t="s">
        <v>10309</v>
      </c>
      <c r="D3124" t="s">
        <v>51</v>
      </c>
      <c r="E3124">
        <v>80.613</v>
      </c>
      <c r="F3124">
        <v>68.900000000000006</v>
      </c>
      <c r="G3124">
        <v>-82.202885622996206</v>
      </c>
      <c r="H3124">
        <v>-27.409245581020201</v>
      </c>
      <c r="I3124">
        <v>-65.441577460153198</v>
      </c>
      <c r="J3124">
        <v>-7.7594319391036297</v>
      </c>
      <c r="M3124">
        <v>37.504193883282902</v>
      </c>
      <c r="O3124">
        <v>131.34978229317801</v>
      </c>
      <c r="P3124">
        <v>7.3208722741432997</v>
      </c>
    </row>
    <row r="3125" spans="1:17" x14ac:dyDescent="0.3">
      <c r="A3125" t="s">
        <v>6463</v>
      </c>
      <c r="B3125" t="s">
        <v>6464</v>
      </c>
      <c r="C3125" t="s">
        <v>10309</v>
      </c>
      <c r="E3125">
        <v>80.501464560000002</v>
      </c>
      <c r="F3125">
        <v>58.08</v>
      </c>
      <c r="G3125">
        <v>-28.880164780261701</v>
      </c>
      <c r="H3125">
        <v>-6.3598488134354598</v>
      </c>
      <c r="I3125">
        <v>-14.949226090123901</v>
      </c>
      <c r="J3125">
        <v>-7.2822660559605703</v>
      </c>
      <c r="K3125">
        <v>59.276121525393897</v>
      </c>
      <c r="L3125">
        <v>57.961553786147697</v>
      </c>
      <c r="M3125">
        <v>29.474891423630499</v>
      </c>
      <c r="N3125">
        <v>0.62892417792812405</v>
      </c>
      <c r="O3125">
        <v>40.013774104683101</v>
      </c>
      <c r="P3125">
        <v>28.780487804878</v>
      </c>
      <c r="Q3125">
        <v>-1.6172058463225E-2</v>
      </c>
    </row>
    <row r="3126" spans="1:17" x14ac:dyDescent="0.3">
      <c r="A3126" t="s">
        <v>6465</v>
      </c>
      <c r="B3126" t="s">
        <v>6466</v>
      </c>
      <c r="C3126" t="s">
        <v>10309</v>
      </c>
      <c r="D3126" t="s">
        <v>258</v>
      </c>
      <c r="E3126">
        <v>80.424000000000007</v>
      </c>
      <c r="F3126">
        <v>33.51</v>
      </c>
      <c r="G3126">
        <v>29.3737566888061</v>
      </c>
      <c r="H3126">
        <v>15.887224072777901</v>
      </c>
      <c r="I3126">
        <v>15.579901886220799</v>
      </c>
      <c r="J3126">
        <v>11.8761130205651</v>
      </c>
      <c r="K3126">
        <v>30.717014926034</v>
      </c>
      <c r="L3126">
        <v>25.5525259748363</v>
      </c>
      <c r="M3126">
        <v>54.723100549873202</v>
      </c>
      <c r="N3126">
        <v>0.65759685660738898</v>
      </c>
      <c r="O3126">
        <v>15.4580722172485</v>
      </c>
      <c r="P3126">
        <v>84.628099173553693</v>
      </c>
      <c r="Q3126">
        <v>9.1554035630890998E-2</v>
      </c>
    </row>
    <row r="3127" spans="1:17" x14ac:dyDescent="0.3">
      <c r="A3127" t="s">
        <v>6467</v>
      </c>
      <c r="B3127" t="s">
        <v>6468</v>
      </c>
      <c r="C3127" t="s">
        <v>10309</v>
      </c>
      <c r="D3127" t="s">
        <v>1470</v>
      </c>
      <c r="E3127">
        <v>80.415520970000003</v>
      </c>
      <c r="F3127">
        <v>78.31</v>
      </c>
      <c r="G3127">
        <v>-19.522867713187701</v>
      </c>
      <c r="H3127">
        <v>5.15718996447288</v>
      </c>
      <c r="I3127">
        <v>-10.891646005146599</v>
      </c>
      <c r="J3127">
        <v>3.3720963601467999</v>
      </c>
      <c r="K3127">
        <v>76.526414696268702</v>
      </c>
      <c r="L3127">
        <v>75.929493214791094</v>
      </c>
      <c r="M3127">
        <v>62.5183993560997</v>
      </c>
      <c r="N3127">
        <v>0.453756853847608</v>
      </c>
      <c r="O3127">
        <v>25.526752649725399</v>
      </c>
      <c r="P3127">
        <v>29.975103734439799</v>
      </c>
      <c r="Q3127">
        <v>-2.4647948874900001E-3</v>
      </c>
    </row>
    <row r="3128" spans="1:17" x14ac:dyDescent="0.3">
      <c r="A3128" t="s">
        <v>6469</v>
      </c>
      <c r="B3128" t="s">
        <v>6470</v>
      </c>
      <c r="C3128" t="s">
        <v>10309</v>
      </c>
      <c r="D3128" t="s">
        <v>364</v>
      </c>
      <c r="E3128">
        <v>80.328817799999996</v>
      </c>
      <c r="F3128">
        <v>17.82</v>
      </c>
      <c r="G3128">
        <v>190.10954435346699</v>
      </c>
      <c r="H3128">
        <v>38.575193625504397</v>
      </c>
      <c r="I3128">
        <v>80.8490858235307</v>
      </c>
      <c r="J3128">
        <v>-2.9134877754175799</v>
      </c>
      <c r="K3128">
        <v>15.744507336705899</v>
      </c>
      <c r="L3128">
        <v>12.6330455893424</v>
      </c>
      <c r="M3128">
        <v>68.771245577557195</v>
      </c>
      <c r="N3128">
        <v>3.4751063660651602</v>
      </c>
      <c r="O3128">
        <v>3.1986531986531999</v>
      </c>
      <c r="P3128">
        <v>256.39999999999998</v>
      </c>
    </row>
    <row r="3129" spans="1:17" x14ac:dyDescent="0.3">
      <c r="A3129" t="s">
        <v>6471</v>
      </c>
      <c r="B3129" t="s">
        <v>6472</v>
      </c>
      <c r="C3129" t="s">
        <v>10309</v>
      </c>
      <c r="D3129" t="s">
        <v>995</v>
      </c>
      <c r="E3129">
        <v>80.14622</v>
      </c>
      <c r="F3129">
        <v>24.85</v>
      </c>
      <c r="G3129">
        <v>-50.552294673674702</v>
      </c>
      <c r="H3129">
        <v>2.4144970453093499</v>
      </c>
      <c r="I3129">
        <v>-25.248146919080099</v>
      </c>
      <c r="J3129">
        <v>-2.6953095342214501</v>
      </c>
      <c r="K3129">
        <v>22.409290581509602</v>
      </c>
      <c r="M3129">
        <v>78.899270408685695</v>
      </c>
      <c r="N3129">
        <v>4.0288195320575504</v>
      </c>
      <c r="O3129">
        <v>60.563380281690101</v>
      </c>
      <c r="P3129">
        <v>30.720673329826301</v>
      </c>
    </row>
    <row r="3130" spans="1:17" x14ac:dyDescent="0.3">
      <c r="A3130" t="s">
        <v>6473</v>
      </c>
      <c r="B3130" t="s">
        <v>6474</v>
      </c>
      <c r="C3130" t="s">
        <v>10309</v>
      </c>
      <c r="D3130" t="s">
        <v>766</v>
      </c>
      <c r="E3130">
        <v>80.048357999999993</v>
      </c>
      <c r="F3130">
        <v>78.78</v>
      </c>
      <c r="G3130">
        <v>-22.342516849478798</v>
      </c>
      <c r="H3130">
        <v>7.2708341660955798</v>
      </c>
      <c r="I3130">
        <v>-11.797694095404299</v>
      </c>
      <c r="J3130">
        <v>9.8705117218172003</v>
      </c>
      <c r="K3130">
        <v>75.2958377651929</v>
      </c>
      <c r="L3130">
        <v>73.663241354329799</v>
      </c>
      <c r="M3130">
        <v>59.968733124068898</v>
      </c>
      <c r="N3130">
        <v>1.4684338493292</v>
      </c>
      <c r="O3130">
        <v>45.595328763645597</v>
      </c>
      <c r="P3130">
        <v>36.179775280898802</v>
      </c>
      <c r="Q3130">
        <v>0.13919350505865699</v>
      </c>
    </row>
    <row r="3131" spans="1:17" x14ac:dyDescent="0.3">
      <c r="A3131" t="s">
        <v>6475</v>
      </c>
      <c r="B3131" t="s">
        <v>6476</v>
      </c>
      <c r="C3131" t="s">
        <v>10309</v>
      </c>
      <c r="D3131" t="s">
        <v>3520</v>
      </c>
      <c r="E3131">
        <v>79.934785500000004</v>
      </c>
      <c r="F3131">
        <v>177.55</v>
      </c>
      <c r="G3131">
        <v>0.11183696567210701</v>
      </c>
      <c r="H3131">
        <v>9.7840256946596806</v>
      </c>
      <c r="I3131">
        <v>-7.6106072237802594E-2</v>
      </c>
      <c r="J3131">
        <v>-0.895791935285707</v>
      </c>
      <c r="K3131">
        <v>163.08997785896301</v>
      </c>
      <c r="L3131">
        <v>149.83035389673199</v>
      </c>
      <c r="M3131">
        <v>74.0874286614835</v>
      </c>
      <c r="N3131">
        <v>1.19483222251879</v>
      </c>
      <c r="O3131">
        <v>5.3224443818642602</v>
      </c>
      <c r="P3131">
        <v>43.185483870967701</v>
      </c>
      <c r="Q3131">
        <v>0.102893419413448</v>
      </c>
    </row>
    <row r="3132" spans="1:17" x14ac:dyDescent="0.3">
      <c r="A3132" t="s">
        <v>6477</v>
      </c>
      <c r="B3132" t="s">
        <v>6478</v>
      </c>
      <c r="C3132" t="s">
        <v>10309</v>
      </c>
      <c r="D3132" t="s">
        <v>21</v>
      </c>
      <c r="E3132">
        <v>79.696745000000007</v>
      </c>
      <c r="F3132">
        <v>50</v>
      </c>
      <c r="G3132">
        <v>-85.067847492572696</v>
      </c>
      <c r="H3132">
        <v>9.5932510255339203</v>
      </c>
      <c r="I3132">
        <v>-34.776348174579702</v>
      </c>
      <c r="J3132">
        <v>8.7745784916032203</v>
      </c>
      <c r="K3132">
        <v>46.326523822199498</v>
      </c>
      <c r="L3132">
        <v>56.291172194894003</v>
      </c>
      <c r="M3132">
        <v>59.959123296402304</v>
      </c>
      <c r="N3132">
        <v>3.0505463451834798</v>
      </c>
      <c r="O3132">
        <v>128.62587369711801</v>
      </c>
      <c r="P3132">
        <v>43.479974382974497</v>
      </c>
      <c r="Q3132">
        <v>4.5189155333192003E-2</v>
      </c>
    </row>
    <row r="3133" spans="1:17" x14ac:dyDescent="0.3">
      <c r="A3133" t="s">
        <v>6479</v>
      </c>
      <c r="B3133" t="s">
        <v>6480</v>
      </c>
      <c r="C3133" t="s">
        <v>10309</v>
      </c>
      <c r="D3133" t="s">
        <v>3520</v>
      </c>
      <c r="E3133">
        <v>79.417354743999994</v>
      </c>
      <c r="F3133">
        <v>71.44</v>
      </c>
      <c r="G3133">
        <v>-48.172928075360701</v>
      </c>
      <c r="H3133">
        <v>-0.70767490039198899</v>
      </c>
      <c r="I3133">
        <v>-5.6287627696606499</v>
      </c>
      <c r="J3133">
        <v>-1.7822660559605701</v>
      </c>
      <c r="K3133">
        <v>73.414163432113099</v>
      </c>
      <c r="L3133">
        <v>69.538113905987998</v>
      </c>
      <c r="M3133">
        <v>25.223788617929799</v>
      </c>
      <c r="N3133">
        <v>0</v>
      </c>
      <c r="O3133">
        <v>22.4804031354983</v>
      </c>
      <c r="P3133">
        <v>55.948482864003402</v>
      </c>
    </row>
    <row r="3134" spans="1:17" x14ac:dyDescent="0.3">
      <c r="A3134" t="s">
        <v>6481</v>
      </c>
      <c r="B3134" t="s">
        <v>6482</v>
      </c>
      <c r="C3134" t="s">
        <v>10309</v>
      </c>
      <c r="D3134" t="s">
        <v>304</v>
      </c>
      <c r="E3134">
        <v>79.313646360000007</v>
      </c>
      <c r="F3134">
        <v>4.9400000000000004</v>
      </c>
      <c r="G3134">
        <v>-103.670782438896</v>
      </c>
      <c r="H3134">
        <v>-5.97083279512883</v>
      </c>
      <c r="I3134">
        <v>-77.847070477633295</v>
      </c>
      <c r="J3134">
        <v>-2.9587366441958598</v>
      </c>
      <c r="K3134">
        <v>5.4365555122303304</v>
      </c>
      <c r="L3134">
        <v>9.2599220384393508</v>
      </c>
      <c r="M3134">
        <v>30.004617164391998</v>
      </c>
      <c r="N3134">
        <v>1.0858307491952299</v>
      </c>
      <c r="O3134">
        <v>377.732793522267</v>
      </c>
      <c r="P3134">
        <v>2.9166666666666701</v>
      </c>
      <c r="Q3134">
        <v>0.15490634172503101</v>
      </c>
    </row>
    <row r="3135" spans="1:17" x14ac:dyDescent="0.3">
      <c r="A3135" t="s">
        <v>6483</v>
      </c>
      <c r="B3135" t="s">
        <v>6484</v>
      </c>
      <c r="C3135" t="s">
        <v>10309</v>
      </c>
      <c r="D3135" t="s">
        <v>473</v>
      </c>
      <c r="E3135">
        <v>78.919200000000004</v>
      </c>
      <c r="F3135">
        <v>58.2</v>
      </c>
      <c r="G3135">
        <v>-4.3876078783164303</v>
      </c>
      <c r="H3135">
        <v>19.0624400421367</v>
      </c>
      <c r="I3135">
        <v>-10.8624263843602</v>
      </c>
      <c r="J3135">
        <v>3.0467077870977701</v>
      </c>
      <c r="K3135">
        <v>51.965632130907601</v>
      </c>
      <c r="L3135">
        <v>50.319459427820298</v>
      </c>
      <c r="M3135">
        <v>64.831708068939705</v>
      </c>
      <c r="N3135">
        <v>1.4050659689641301</v>
      </c>
      <c r="O3135">
        <v>30.240549828178601</v>
      </c>
      <c r="P3135">
        <v>39.2344497607655</v>
      </c>
      <c r="Q3135">
        <v>5.5117775736018997E-2</v>
      </c>
    </row>
    <row r="3136" spans="1:17" x14ac:dyDescent="0.3">
      <c r="A3136" t="s">
        <v>6485</v>
      </c>
      <c r="B3136" t="s">
        <v>6486</v>
      </c>
      <c r="C3136" t="s">
        <v>10309</v>
      </c>
      <c r="D3136" t="s">
        <v>113</v>
      </c>
      <c r="E3136">
        <v>78.751999999999995</v>
      </c>
      <c r="F3136">
        <v>1968.8</v>
      </c>
      <c r="G3136">
        <v>91.357563896297293</v>
      </c>
      <c r="H3136">
        <v>1.6275612179266401</v>
      </c>
      <c r="I3136">
        <v>5.4273045644435598</v>
      </c>
      <c r="J3136">
        <v>-1.8709297671702001</v>
      </c>
      <c r="K3136">
        <v>1903.49437169015</v>
      </c>
      <c r="L3136">
        <v>1623.54026657137</v>
      </c>
      <c r="M3136">
        <v>59.315398214624999</v>
      </c>
      <c r="N3136">
        <v>0.56604359510301505</v>
      </c>
      <c r="O3136">
        <v>25.660300690776101</v>
      </c>
      <c r="P3136">
        <v>135.784431137724</v>
      </c>
      <c r="Q3136">
        <v>0.101505165141601</v>
      </c>
    </row>
    <row r="3137" spans="1:17" x14ac:dyDescent="0.3">
      <c r="A3137" t="s">
        <v>6487</v>
      </c>
      <c r="B3137" t="s">
        <v>6488</v>
      </c>
      <c r="C3137" t="s">
        <v>10309</v>
      </c>
      <c r="D3137" t="s">
        <v>72</v>
      </c>
      <c r="E3137">
        <v>78.742793000000006</v>
      </c>
      <c r="F3137">
        <v>187.3</v>
      </c>
      <c r="G3137">
        <v>211.16078600229599</v>
      </c>
      <c r="H3137">
        <v>23.6263082055209</v>
      </c>
      <c r="I3137">
        <v>3.0977045614578498</v>
      </c>
      <c r="J3137">
        <v>-14.0070366981624</v>
      </c>
      <c r="K3137">
        <v>174.59032428097601</v>
      </c>
      <c r="L3137">
        <v>140.00456526382999</v>
      </c>
      <c r="M3137">
        <v>46.748499052430397</v>
      </c>
      <c r="N3137">
        <v>3.3965882132908001</v>
      </c>
      <c r="O3137">
        <v>20.154831820608599</v>
      </c>
      <c r="P3137">
        <v>241.85070268297099</v>
      </c>
      <c r="Q3137">
        <v>0.27685139164439698</v>
      </c>
    </row>
    <row r="3138" spans="1:17" x14ac:dyDescent="0.3">
      <c r="A3138" t="s">
        <v>6489</v>
      </c>
      <c r="B3138" t="s">
        <v>6490</v>
      </c>
      <c r="C3138" t="s">
        <v>10309</v>
      </c>
      <c r="D3138" t="s">
        <v>523</v>
      </c>
      <c r="E3138">
        <v>78.604021250000002</v>
      </c>
      <c r="F3138">
        <v>36.49</v>
      </c>
      <c r="G3138">
        <v>35.145191273644599</v>
      </c>
      <c r="H3138">
        <v>-49.150627920526198</v>
      </c>
      <c r="I3138">
        <v>-71.114805462599804</v>
      </c>
      <c r="J3138">
        <v>-11.8080332145457</v>
      </c>
      <c r="K3138">
        <v>59.328966623589103</v>
      </c>
      <c r="L3138">
        <v>61.905405874460797</v>
      </c>
      <c r="M3138">
        <v>14.5311239076495</v>
      </c>
      <c r="N3138">
        <v>1.8343114603217501</v>
      </c>
      <c r="O3138">
        <v>164.67525349410701</v>
      </c>
      <c r="P3138">
        <v>65.863636363636303</v>
      </c>
      <c r="Q3138">
        <v>0.10329748433488201</v>
      </c>
    </row>
    <row r="3139" spans="1:17" x14ac:dyDescent="0.3">
      <c r="A3139" t="s">
        <v>6491</v>
      </c>
      <c r="B3139" t="s">
        <v>6492</v>
      </c>
      <c r="C3139" t="s">
        <v>10309</v>
      </c>
      <c r="D3139" t="s">
        <v>2871</v>
      </c>
      <c r="E3139">
        <v>78.576423199999994</v>
      </c>
      <c r="F3139">
        <v>88</v>
      </c>
      <c r="G3139">
        <v>15.4678030739587</v>
      </c>
      <c r="H3139">
        <v>-3.53490003128204</v>
      </c>
      <c r="I3139">
        <v>-22.1012618468108</v>
      </c>
      <c r="J3139">
        <v>4.8844006107060798</v>
      </c>
      <c r="K3139">
        <v>96.475015921621605</v>
      </c>
      <c r="L3139">
        <v>94.202451310446094</v>
      </c>
      <c r="M3139">
        <v>39.779839623850201</v>
      </c>
      <c r="N3139">
        <v>0.44745762711864401</v>
      </c>
      <c r="O3139">
        <v>55.556818181818102</v>
      </c>
      <c r="P3139">
        <v>60</v>
      </c>
    </row>
    <row r="3140" spans="1:17" x14ac:dyDescent="0.3">
      <c r="A3140" t="s">
        <v>6493</v>
      </c>
      <c r="B3140" t="s">
        <v>6494</v>
      </c>
      <c r="C3140" t="s">
        <v>10309</v>
      </c>
      <c r="D3140" t="s">
        <v>444</v>
      </c>
      <c r="E3140">
        <v>78.548064804999996</v>
      </c>
      <c r="F3140">
        <v>38.99</v>
      </c>
      <c r="G3140">
        <v>107.92526007794901</v>
      </c>
      <c r="H3140">
        <v>2.4525959799691899</v>
      </c>
      <c r="I3140">
        <v>-4.3592578112791802</v>
      </c>
      <c r="J3140">
        <v>-13.473087311999199</v>
      </c>
      <c r="K3140">
        <v>37.094148306401898</v>
      </c>
      <c r="L3140">
        <v>31.943554607939902</v>
      </c>
      <c r="M3140">
        <v>53.154103015953297</v>
      </c>
      <c r="N3140">
        <v>0.67837459563783398</v>
      </c>
      <c r="O3140">
        <v>25.4167735316747</v>
      </c>
      <c r="P3140">
        <v>167.05479452054701</v>
      </c>
      <c r="Q3140">
        <v>5.1904658167525999E-2</v>
      </c>
    </row>
    <row r="3141" spans="1:17" x14ac:dyDescent="0.3">
      <c r="A3141" t="s">
        <v>6495</v>
      </c>
      <c r="B3141" t="s">
        <v>6496</v>
      </c>
      <c r="C3141" t="s">
        <v>10309</v>
      </c>
      <c r="D3141" t="s">
        <v>2193</v>
      </c>
      <c r="E3141">
        <v>78.419527689999995</v>
      </c>
      <c r="F3141">
        <v>46.3</v>
      </c>
      <c r="G3141">
        <v>-5.7232255827314598</v>
      </c>
      <c r="H3141">
        <v>11.7742528104513</v>
      </c>
      <c r="I3141">
        <v>-5.7820793326157602</v>
      </c>
      <c r="J3141">
        <v>-6.8076984059097096</v>
      </c>
      <c r="K3141">
        <v>44.158061189785798</v>
      </c>
      <c r="L3141">
        <v>42.684766960603</v>
      </c>
      <c r="M3141">
        <v>52.641675724476798</v>
      </c>
      <c r="N3141">
        <v>1.37949746409075</v>
      </c>
      <c r="O3141">
        <v>32.397408207343403</v>
      </c>
      <c r="P3141">
        <v>49.018345671065298</v>
      </c>
      <c r="Q3141">
        <v>9.4049295510309997E-3</v>
      </c>
    </row>
    <row r="3142" spans="1:17" x14ac:dyDescent="0.3">
      <c r="A3142" t="s">
        <v>6497</v>
      </c>
      <c r="B3142" t="s">
        <v>6498</v>
      </c>
      <c r="C3142" t="s">
        <v>10309</v>
      </c>
      <c r="D3142" t="s">
        <v>72</v>
      </c>
      <c r="E3142">
        <v>77.957533329999904</v>
      </c>
      <c r="F3142">
        <v>2.74</v>
      </c>
      <c r="G3142">
        <v>-36.572569062645698</v>
      </c>
      <c r="H3142">
        <v>-10.7894187696018</v>
      </c>
      <c r="I3142">
        <v>-31.547036715394501</v>
      </c>
      <c r="J3142">
        <v>-4.7234425265488102</v>
      </c>
      <c r="K3142">
        <v>3.4434605545334902</v>
      </c>
      <c r="L3142">
        <v>3.34242596150315</v>
      </c>
      <c r="M3142">
        <v>25.3749181597261</v>
      </c>
      <c r="N3142">
        <v>2.4264607273543701</v>
      </c>
      <c r="O3142">
        <v>71.532846715328404</v>
      </c>
      <c r="P3142">
        <v>14.9032258064516</v>
      </c>
      <c r="Q3142">
        <v>-1.9466390500611001E-2</v>
      </c>
    </row>
    <row r="3143" spans="1:17" x14ac:dyDescent="0.3">
      <c r="A3143" t="s">
        <v>6499</v>
      </c>
      <c r="B3143" t="s">
        <v>6500</v>
      </c>
      <c r="C3143" t="s">
        <v>10309</v>
      </c>
      <c r="D3143" t="s">
        <v>139</v>
      </c>
      <c r="E3143">
        <v>77.890032750000003</v>
      </c>
      <c r="F3143">
        <v>49.9</v>
      </c>
      <c r="G3143">
        <v>-20.508675219782599</v>
      </c>
      <c r="H3143">
        <v>-11.752719945437001</v>
      </c>
      <c r="I3143">
        <v>-32.573463230490098</v>
      </c>
      <c r="J3143">
        <v>-3.8453487776427799</v>
      </c>
      <c r="K3143">
        <v>58.143393639055198</v>
      </c>
      <c r="L3143">
        <v>60.542076373593503</v>
      </c>
      <c r="M3143">
        <v>38.618056753317497</v>
      </c>
      <c r="N3143">
        <v>0.76315993579202102</v>
      </c>
      <c r="O3143">
        <v>52.6452905811623</v>
      </c>
      <c r="P3143">
        <v>41.963015647226101</v>
      </c>
      <c r="Q3143">
        <v>9.8522221891681999E-2</v>
      </c>
    </row>
    <row r="3144" spans="1:17" x14ac:dyDescent="0.3">
      <c r="A3144" t="s">
        <v>6501</v>
      </c>
      <c r="B3144" t="s">
        <v>6502</v>
      </c>
      <c r="C3144" t="s">
        <v>10309</v>
      </c>
      <c r="D3144" t="s">
        <v>127</v>
      </c>
      <c r="E3144">
        <v>77.716168963000001</v>
      </c>
      <c r="F3144">
        <v>47.59</v>
      </c>
      <c r="G3144">
        <v>60.693767566867301</v>
      </c>
      <c r="H3144">
        <v>-1.4087058282270399</v>
      </c>
      <c r="I3144">
        <v>-4.8982432891411598</v>
      </c>
      <c r="J3144">
        <v>10.3742313823254</v>
      </c>
      <c r="K3144">
        <v>45.4401252955129</v>
      </c>
      <c r="L3144">
        <v>39.950583717071297</v>
      </c>
      <c r="M3144">
        <v>58.361438078937503</v>
      </c>
      <c r="N3144">
        <v>0.79830046829103296</v>
      </c>
      <c r="O3144">
        <v>18.554318134061699</v>
      </c>
      <c r="P3144">
        <v>115.339366515837</v>
      </c>
      <c r="Q3144">
        <v>4.6656781219504999E-2</v>
      </c>
    </row>
    <row r="3145" spans="1:17" x14ac:dyDescent="0.3">
      <c r="A3145" t="s">
        <v>6503</v>
      </c>
      <c r="B3145" t="s">
        <v>6504</v>
      </c>
      <c r="C3145" t="s">
        <v>10309</v>
      </c>
      <c r="D3145" t="s">
        <v>523</v>
      </c>
      <c r="E3145">
        <v>77.714504405999904</v>
      </c>
      <c r="F3145">
        <v>74.14</v>
      </c>
      <c r="G3145">
        <v>78.439784605217</v>
      </c>
      <c r="H3145">
        <v>-14.021284367847599</v>
      </c>
      <c r="I3145">
        <v>0.72412682079800905</v>
      </c>
      <c r="J3145">
        <v>6.1605574041042601</v>
      </c>
      <c r="K3145">
        <v>73.405316602062499</v>
      </c>
      <c r="L3145">
        <v>61.537642462349503</v>
      </c>
      <c r="M3145">
        <v>53.416269682059799</v>
      </c>
      <c r="N3145">
        <v>0.41743486453496897</v>
      </c>
      <c r="O3145">
        <v>30.820070137577499</v>
      </c>
      <c r="P3145">
        <v>119.478981645944</v>
      </c>
      <c r="Q3145">
        <v>5.3279437670449001E-2</v>
      </c>
    </row>
    <row r="3146" spans="1:17" x14ac:dyDescent="0.3">
      <c r="A3146" t="s">
        <v>6505</v>
      </c>
      <c r="B3146" t="s">
        <v>6506</v>
      </c>
      <c r="C3146" t="s">
        <v>10309</v>
      </c>
      <c r="E3146">
        <v>77.679521335999993</v>
      </c>
      <c r="F3146">
        <v>17.690000000000001</v>
      </c>
      <c r="G3146">
        <v>17.230401695450301</v>
      </c>
      <c r="H3146">
        <v>-29.3666787318096</v>
      </c>
      <c r="I3146">
        <v>-18.508964342539901</v>
      </c>
      <c r="J3146">
        <v>-13.9520773767152</v>
      </c>
      <c r="K3146">
        <v>24.1010531655125</v>
      </c>
      <c r="L3146">
        <v>21.734813997221199</v>
      </c>
      <c r="M3146">
        <v>23.180284356352999</v>
      </c>
      <c r="N3146">
        <v>0.58217484111631101</v>
      </c>
      <c r="O3146">
        <v>114.245336348219</v>
      </c>
      <c r="P3146">
        <v>101.94063926940601</v>
      </c>
      <c r="Q3146">
        <v>7.5054335551794998E-2</v>
      </c>
    </row>
    <row r="3147" spans="1:17" x14ac:dyDescent="0.3">
      <c r="A3147" t="s">
        <v>6507</v>
      </c>
      <c r="B3147" t="s">
        <v>6508</v>
      </c>
      <c r="C3147" t="s">
        <v>10309</v>
      </c>
      <c r="D3147" t="s">
        <v>133</v>
      </c>
      <c r="E3147">
        <v>77.501483405000002</v>
      </c>
      <c r="F3147">
        <v>140.65</v>
      </c>
      <c r="G3147">
        <v>-6.9694852294478302</v>
      </c>
      <c r="H3147">
        <v>0.83078663806954101</v>
      </c>
      <c r="I3147">
        <v>-4.0263264462940898</v>
      </c>
      <c r="J3147">
        <v>-0.94893272262725203</v>
      </c>
      <c r="K3147">
        <v>150.23074964478201</v>
      </c>
      <c r="L3147">
        <v>132.08058473129799</v>
      </c>
      <c r="M3147">
        <v>40.443970404972397</v>
      </c>
      <c r="N3147">
        <v>1.5032099485323001</v>
      </c>
      <c r="O3147">
        <v>29.363668681123301</v>
      </c>
      <c r="P3147">
        <v>79.171974522292999</v>
      </c>
      <c r="Q3147">
        <v>7.4088620519911996E-2</v>
      </c>
    </row>
    <row r="3148" spans="1:17" x14ac:dyDescent="0.3">
      <c r="A3148" t="s">
        <v>6509</v>
      </c>
      <c r="B3148" t="s">
        <v>6510</v>
      </c>
      <c r="C3148" t="s">
        <v>10309</v>
      </c>
      <c r="D3148" t="s">
        <v>364</v>
      </c>
      <c r="E3148">
        <v>77.483009999999993</v>
      </c>
      <c r="F3148">
        <v>156.19999999999999</v>
      </c>
      <c r="G3148">
        <v>81.262438720005903</v>
      </c>
      <c r="H3148">
        <v>1.87764050808784</v>
      </c>
      <c r="I3148">
        <v>37.134973494075602</v>
      </c>
      <c r="J3148">
        <v>3.0064663384056201</v>
      </c>
      <c r="K3148">
        <v>142.94962338278</v>
      </c>
      <c r="L3148">
        <v>111.86985131547399</v>
      </c>
      <c r="M3148">
        <v>75.591621223381395</v>
      </c>
      <c r="N3148">
        <v>0.55335968379446598</v>
      </c>
      <c r="O3148">
        <v>19.2061459667093</v>
      </c>
      <c r="P3148">
        <v>200.38461538461499</v>
      </c>
    </row>
    <row r="3149" spans="1:17" x14ac:dyDescent="0.3">
      <c r="A3149" t="s">
        <v>6511</v>
      </c>
      <c r="B3149" t="s">
        <v>6512</v>
      </c>
      <c r="C3149" t="s">
        <v>10309</v>
      </c>
      <c r="D3149" t="s">
        <v>1391</v>
      </c>
      <c r="E3149">
        <v>77.350092500000002</v>
      </c>
      <c r="F3149">
        <v>116.15</v>
      </c>
      <c r="G3149">
        <v>6.82841646245436</v>
      </c>
      <c r="H3149">
        <v>-2.88685165583993</v>
      </c>
      <c r="I3149">
        <v>-13.868606614969901</v>
      </c>
      <c r="J3149">
        <v>5.7121907067888698</v>
      </c>
      <c r="K3149">
        <v>118.36346265008299</v>
      </c>
      <c r="L3149">
        <v>109.02812330896001</v>
      </c>
      <c r="M3149">
        <v>48.257119778133699</v>
      </c>
      <c r="N3149">
        <v>2.58274468778664</v>
      </c>
      <c r="O3149">
        <v>54.928971157985302</v>
      </c>
      <c r="P3149">
        <v>54.866666666666603</v>
      </c>
      <c r="Q3149">
        <v>0.12143837945629</v>
      </c>
    </row>
    <row r="3150" spans="1:17" x14ac:dyDescent="0.3">
      <c r="A3150" t="s">
        <v>6513</v>
      </c>
      <c r="B3150" t="s">
        <v>6514</v>
      </c>
      <c r="C3150" t="s">
        <v>10309</v>
      </c>
      <c r="D3150" t="s">
        <v>46</v>
      </c>
      <c r="E3150">
        <v>77.339154390000004</v>
      </c>
      <c r="F3150">
        <v>99.7</v>
      </c>
      <c r="G3150">
        <v>23.6840520192174</v>
      </c>
      <c r="H3150">
        <v>3.1464917662746799</v>
      </c>
      <c r="I3150">
        <v>62.935604901503098</v>
      </c>
      <c r="K3150">
        <v>96.684755408892897</v>
      </c>
      <c r="L3150">
        <v>75.755762445692298</v>
      </c>
      <c r="M3150">
        <v>56.7063385546818</v>
      </c>
      <c r="N3150">
        <v>1.2182741116751199</v>
      </c>
      <c r="O3150">
        <v>14.3430290872617</v>
      </c>
      <c r="P3150">
        <v>121.555555555555</v>
      </c>
    </row>
    <row r="3151" spans="1:17" x14ac:dyDescent="0.3">
      <c r="A3151" t="s">
        <v>6515</v>
      </c>
      <c r="B3151" t="s">
        <v>6516</v>
      </c>
      <c r="C3151" t="s">
        <v>10309</v>
      </c>
      <c r="D3151" t="s">
        <v>737</v>
      </c>
      <c r="E3151">
        <v>77.053211959999999</v>
      </c>
      <c r="F3151">
        <v>63.13</v>
      </c>
      <c r="G3151">
        <v>23.707622230364599</v>
      </c>
      <c r="H3151">
        <v>2.4259957377669599</v>
      </c>
      <c r="I3151">
        <v>7.37379895705216</v>
      </c>
      <c r="J3151">
        <v>-2.70325615966551E-2</v>
      </c>
      <c r="K3151">
        <v>60.423835375542701</v>
      </c>
      <c r="L3151">
        <v>53.791174763779601</v>
      </c>
      <c r="M3151">
        <v>51.880968766981397</v>
      </c>
      <c r="N3151">
        <v>1.14386559583931</v>
      </c>
      <c r="O3151">
        <v>2.1701251386028799</v>
      </c>
      <c r="P3151">
        <v>57.706719960029901</v>
      </c>
      <c r="Q3151">
        <v>6.5320406444950005E-2</v>
      </c>
    </row>
    <row r="3152" spans="1:17" x14ac:dyDescent="0.3">
      <c r="A3152" t="s">
        <v>6517</v>
      </c>
      <c r="B3152" t="s">
        <v>6518</v>
      </c>
      <c r="C3152" t="s">
        <v>10309</v>
      </c>
      <c r="D3152" t="s">
        <v>54</v>
      </c>
      <c r="E3152">
        <v>77.047169719999999</v>
      </c>
      <c r="F3152">
        <v>86.65</v>
      </c>
      <c r="G3152">
        <v>47.415965943281599</v>
      </c>
      <c r="H3152">
        <v>-4.8490332659358799</v>
      </c>
      <c r="I3152">
        <v>-25.971907062553601</v>
      </c>
      <c r="J3152">
        <v>5.5770413033467801</v>
      </c>
      <c r="K3152">
        <v>96.094891025506797</v>
      </c>
      <c r="L3152">
        <v>89.981924058323997</v>
      </c>
      <c r="M3152">
        <v>39.280985782692603</v>
      </c>
      <c r="N3152">
        <v>4.3066195429333201</v>
      </c>
      <c r="O3152">
        <v>37.160992498557398</v>
      </c>
      <c r="P3152">
        <v>77.234608304356698</v>
      </c>
    </row>
    <row r="3153" spans="1:17" x14ac:dyDescent="0.3">
      <c r="A3153" t="s">
        <v>6519</v>
      </c>
      <c r="B3153" t="s">
        <v>6520</v>
      </c>
      <c r="C3153" t="s">
        <v>10309</v>
      </c>
      <c r="D3153" t="s">
        <v>364</v>
      </c>
      <c r="E3153">
        <v>76.837828549999998</v>
      </c>
      <c r="F3153">
        <v>92.75</v>
      </c>
      <c r="G3153">
        <v>-5.35541101378573</v>
      </c>
      <c r="H3153">
        <v>1.1543185278665</v>
      </c>
      <c r="I3153">
        <v>-17.419058265049902</v>
      </c>
      <c r="J3153">
        <v>1.5510672773727501</v>
      </c>
      <c r="K3153">
        <v>93.130685402159898</v>
      </c>
      <c r="L3153">
        <v>89.223690850772101</v>
      </c>
      <c r="M3153">
        <v>47.970887685409203</v>
      </c>
      <c r="N3153">
        <v>1.2278355721644201</v>
      </c>
      <c r="O3153">
        <v>18.4905660377358</v>
      </c>
      <c r="P3153">
        <v>37.529655990510001</v>
      </c>
      <c r="Q3153">
        <v>1.8675499188963E-2</v>
      </c>
    </row>
    <row r="3154" spans="1:17" x14ac:dyDescent="0.3">
      <c r="A3154" t="s">
        <v>6521</v>
      </c>
      <c r="B3154" t="s">
        <v>6522</v>
      </c>
      <c r="C3154" t="s">
        <v>10309</v>
      </c>
      <c r="D3154" t="s">
        <v>473</v>
      </c>
      <c r="E3154">
        <v>76.607007428000003</v>
      </c>
      <c r="F3154">
        <v>44.38</v>
      </c>
      <c r="G3154">
        <v>-74.401338039731797</v>
      </c>
      <c r="H3154">
        <v>-1.90959797731505</v>
      </c>
      <c r="I3154">
        <v>-33.268472576282598</v>
      </c>
      <c r="J3154">
        <v>8.9662369380514004</v>
      </c>
      <c r="K3154">
        <v>38.9199247344025</v>
      </c>
      <c r="L3154">
        <v>49.052098739926599</v>
      </c>
      <c r="M3154">
        <v>80.451233641972607</v>
      </c>
      <c r="N3154">
        <v>3.6625856993376602</v>
      </c>
      <c r="O3154">
        <v>86.584124459289995</v>
      </c>
      <c r="P3154">
        <v>45.795006570302199</v>
      </c>
      <c r="Q3154">
        <v>-3.2101419819867999E-2</v>
      </c>
    </row>
    <row r="3155" spans="1:17" x14ac:dyDescent="0.3">
      <c r="A3155" t="s">
        <v>6523</v>
      </c>
      <c r="B3155" t="s">
        <v>6524</v>
      </c>
      <c r="C3155" t="s">
        <v>10309</v>
      </c>
      <c r="D3155" t="s">
        <v>628</v>
      </c>
      <c r="E3155">
        <v>76.595523450000002</v>
      </c>
      <c r="F3155">
        <v>79.349999999999994</v>
      </c>
      <c r="G3155">
        <v>35.459424708285397</v>
      </c>
      <c r="H3155">
        <v>-5.1175011436514302</v>
      </c>
      <c r="I3155">
        <v>-7.74877414514647</v>
      </c>
      <c r="J3155">
        <v>-1.0625690862636099</v>
      </c>
      <c r="K3155">
        <v>79.379636491447599</v>
      </c>
      <c r="L3155">
        <v>74.577596126783902</v>
      </c>
      <c r="M3155">
        <v>51.833474912261202</v>
      </c>
      <c r="N3155">
        <v>0.63758374548440699</v>
      </c>
      <c r="O3155">
        <v>19.596723377441698</v>
      </c>
      <c r="P3155">
        <v>69.551282051282001</v>
      </c>
      <c r="Q3155">
        <v>5.6632692943282999E-2</v>
      </c>
    </row>
    <row r="3156" spans="1:17" x14ac:dyDescent="0.3">
      <c r="A3156" t="s">
        <v>6525</v>
      </c>
      <c r="B3156" t="s">
        <v>6526</v>
      </c>
      <c r="C3156" t="s">
        <v>10309</v>
      </c>
      <c r="D3156" t="s">
        <v>2629</v>
      </c>
      <c r="E3156">
        <v>76.411252684000004</v>
      </c>
      <c r="F3156">
        <v>92.17</v>
      </c>
      <c r="G3156">
        <v>158.212607638924</v>
      </c>
      <c r="H3156">
        <v>44.4419313988206</v>
      </c>
      <c r="I3156">
        <v>110.601971795458</v>
      </c>
      <c r="J3156">
        <v>-1.7822660559605701</v>
      </c>
      <c r="K3156">
        <v>70.845997008768805</v>
      </c>
      <c r="L3156">
        <v>56.044040916356799</v>
      </c>
      <c r="M3156">
        <v>66.789288551812803</v>
      </c>
      <c r="N3156">
        <v>1.0714285714285701</v>
      </c>
      <c r="O3156">
        <v>5.2620158402951001</v>
      </c>
      <c r="P3156">
        <v>207.23333333333301</v>
      </c>
    </row>
    <row r="3157" spans="1:17" x14ac:dyDescent="0.3">
      <c r="A3157" t="s">
        <v>6527</v>
      </c>
      <c r="B3157" t="s">
        <v>6528</v>
      </c>
      <c r="C3157" t="s">
        <v>10309</v>
      </c>
      <c r="D3157" t="s">
        <v>564</v>
      </c>
      <c r="E3157">
        <v>76.313017500000001</v>
      </c>
      <c r="F3157">
        <v>59.7</v>
      </c>
      <c r="G3157">
        <v>11.3161094119745</v>
      </c>
      <c r="H3157">
        <v>15.142469191827001</v>
      </c>
      <c r="I3157">
        <v>52.775999135101202</v>
      </c>
      <c r="J3157">
        <v>-3.7334855681557002</v>
      </c>
      <c r="K3157">
        <v>52.930108250930097</v>
      </c>
      <c r="L3157">
        <v>42.789466259685497</v>
      </c>
      <c r="M3157">
        <v>47.677859026979498</v>
      </c>
      <c r="N3157">
        <v>1.06930693069306</v>
      </c>
      <c r="O3157">
        <v>10.720268006700101</v>
      </c>
      <c r="P3157">
        <v>117.883211678832</v>
      </c>
      <c r="Q3157">
        <v>0.107813317005913</v>
      </c>
    </row>
    <row r="3158" spans="1:17" x14ac:dyDescent="0.3">
      <c r="A3158" t="s">
        <v>6529</v>
      </c>
      <c r="B3158" t="s">
        <v>6530</v>
      </c>
      <c r="C3158" t="s">
        <v>10309</v>
      </c>
      <c r="D3158" t="s">
        <v>121</v>
      </c>
      <c r="E3158">
        <v>76.144999999999996</v>
      </c>
      <c r="F3158">
        <v>97</v>
      </c>
      <c r="G3158">
        <v>-12.6688839069687</v>
      </c>
      <c r="H3158">
        <v>-1.5515567569320701</v>
      </c>
      <c r="I3158">
        <v>-25.3538983935304</v>
      </c>
      <c r="J3158">
        <v>-12.258456532151</v>
      </c>
      <c r="K3158">
        <v>95.151780132731105</v>
      </c>
      <c r="L3158">
        <v>97.883546540939903</v>
      </c>
      <c r="M3158">
        <v>69.197686535085893</v>
      </c>
      <c r="N3158">
        <v>0.98976109215017005</v>
      </c>
      <c r="O3158">
        <v>47.474226804123703</v>
      </c>
      <c r="P3158">
        <v>27.6315789473684</v>
      </c>
    </row>
    <row r="3159" spans="1:17" x14ac:dyDescent="0.3">
      <c r="A3159" t="s">
        <v>6531</v>
      </c>
      <c r="B3159" t="s">
        <v>6532</v>
      </c>
      <c r="C3159" t="s">
        <v>10309</v>
      </c>
      <c r="D3159" t="s">
        <v>1470</v>
      </c>
      <c r="E3159">
        <v>75.986135000000004</v>
      </c>
      <c r="F3159">
        <v>256.45</v>
      </c>
      <c r="G3159">
        <v>26.553308858437099</v>
      </c>
      <c r="H3159">
        <v>-4.4809091011354703</v>
      </c>
      <c r="I3159">
        <v>-18.3039626852078</v>
      </c>
      <c r="J3159">
        <v>-4.3970139867355904</v>
      </c>
      <c r="K3159">
        <v>264.93453362305701</v>
      </c>
      <c r="L3159">
        <v>254.399584436244</v>
      </c>
      <c r="M3159">
        <v>36.041191712690903</v>
      </c>
      <c r="N3159">
        <v>1.0773061686474199</v>
      </c>
      <c r="O3159">
        <v>41.937999610060402</v>
      </c>
      <c r="P3159">
        <v>60.28125</v>
      </c>
      <c r="Q3159">
        <v>7.3032206217422999E-2</v>
      </c>
    </row>
    <row r="3160" spans="1:17" x14ac:dyDescent="0.3">
      <c r="A3160" t="s">
        <v>6533</v>
      </c>
      <c r="B3160" t="s">
        <v>6534</v>
      </c>
      <c r="C3160" t="s">
        <v>10309</v>
      </c>
      <c r="D3160" t="s">
        <v>1626</v>
      </c>
      <c r="E3160">
        <v>75.900000000000006</v>
      </c>
      <c r="F3160">
        <v>1.38</v>
      </c>
      <c r="G3160">
        <v>146.181357638924</v>
      </c>
      <c r="H3160">
        <v>21.5145473218302</v>
      </c>
      <c r="I3160">
        <v>36.942665801767902</v>
      </c>
      <c r="J3160">
        <v>22.746035830831801</v>
      </c>
      <c r="K3160">
        <v>1.1035989508869</v>
      </c>
      <c r="L3160">
        <v>0.92573641268818296</v>
      </c>
      <c r="M3160">
        <v>88.554290598805494</v>
      </c>
      <c r="N3160">
        <v>1.20951944810419</v>
      </c>
      <c r="O3160">
        <v>0</v>
      </c>
      <c r="P3160">
        <v>187.5</v>
      </c>
      <c r="Q3160">
        <v>0.11212491798226799</v>
      </c>
    </row>
    <row r="3161" spans="1:17" x14ac:dyDescent="0.3">
      <c r="A3161" t="s">
        <v>6535</v>
      </c>
      <c r="B3161" t="s">
        <v>6536</v>
      </c>
      <c r="C3161" t="s">
        <v>10309</v>
      </c>
      <c r="D3161" t="s">
        <v>253</v>
      </c>
      <c r="E3161">
        <v>75.734554500000002</v>
      </c>
      <c r="F3161">
        <v>141</v>
      </c>
      <c r="G3161">
        <v>77.0172091865265</v>
      </c>
      <c r="H3161">
        <v>-6.7855476449313903</v>
      </c>
      <c r="I3161">
        <v>-1.8585960278850699</v>
      </c>
      <c r="J3161">
        <v>-4.1835818454342597</v>
      </c>
      <c r="K3161">
        <v>143.07400279037</v>
      </c>
      <c r="L3161">
        <v>113.476040983982</v>
      </c>
      <c r="M3161">
        <v>36.205910583050098</v>
      </c>
      <c r="N3161">
        <v>0.54169655389629501</v>
      </c>
      <c r="O3161">
        <v>30.4255319148936</v>
      </c>
      <c r="P3161">
        <v>138.578680203045</v>
      </c>
      <c r="Q3161">
        <v>0.134187617651329</v>
      </c>
    </row>
    <row r="3162" spans="1:17" x14ac:dyDescent="0.3">
      <c r="A3162" t="s">
        <v>6537</v>
      </c>
      <c r="B3162" t="s">
        <v>6538</v>
      </c>
      <c r="C3162" t="s">
        <v>10309</v>
      </c>
      <c r="D3162" t="s">
        <v>628</v>
      </c>
      <c r="E3162">
        <v>75.710137500000002</v>
      </c>
      <c r="F3162">
        <v>191.25</v>
      </c>
      <c r="G3162">
        <v>40.635903093470297</v>
      </c>
      <c r="H3162">
        <v>36.551425742006302</v>
      </c>
      <c r="I3162">
        <v>17.935816486699402</v>
      </c>
      <c r="J3162">
        <v>0.28779763830694</v>
      </c>
      <c r="K3162">
        <v>168.260225084013</v>
      </c>
      <c r="L3162">
        <v>150.835992137175</v>
      </c>
      <c r="M3162">
        <v>69.415819157876399</v>
      </c>
      <c r="N3162">
        <v>1.91984867499681</v>
      </c>
      <c r="O3162">
        <v>27.581699346405198</v>
      </c>
      <c r="P3162">
        <v>79.409005628517804</v>
      </c>
      <c r="Q3162">
        <v>6.7631237578178002E-2</v>
      </c>
    </row>
    <row r="3163" spans="1:17" x14ac:dyDescent="0.3">
      <c r="A3163" t="s">
        <v>6539</v>
      </c>
      <c r="B3163" t="s">
        <v>6540</v>
      </c>
      <c r="C3163" t="s">
        <v>10309</v>
      </c>
      <c r="D3163" t="s">
        <v>402</v>
      </c>
      <c r="E3163">
        <v>75.375737999999998</v>
      </c>
      <c r="F3163">
        <v>62.1</v>
      </c>
      <c r="G3163">
        <v>-52.242127682749</v>
      </c>
      <c r="H3163">
        <v>-13.8545280472451</v>
      </c>
      <c r="I3163">
        <v>-13.8560562429605</v>
      </c>
      <c r="J3163">
        <v>-6.9731057506170604</v>
      </c>
      <c r="K3163">
        <v>60.017963616751501</v>
      </c>
      <c r="L3163">
        <v>57.207499999999897</v>
      </c>
      <c r="M3163">
        <v>48.365639921953601</v>
      </c>
      <c r="N3163">
        <v>0.37475083056478398</v>
      </c>
      <c r="O3163">
        <v>52.012882447665</v>
      </c>
      <c r="P3163">
        <v>63.206307490144503</v>
      </c>
    </row>
    <row r="3164" spans="1:17" x14ac:dyDescent="0.3">
      <c r="A3164" t="s">
        <v>6541</v>
      </c>
      <c r="B3164" t="s">
        <v>6542</v>
      </c>
      <c r="C3164" t="s">
        <v>10309</v>
      </c>
      <c r="D3164" t="s">
        <v>628</v>
      </c>
      <c r="E3164">
        <v>75.052691999999993</v>
      </c>
      <c r="F3164">
        <v>134.19999999999999</v>
      </c>
      <c r="G3164">
        <v>144.170741060729</v>
      </c>
      <c r="H3164">
        <v>-3.3491843343542498</v>
      </c>
      <c r="I3164">
        <v>46.990370035518602</v>
      </c>
      <c r="J3164">
        <v>6.6210952885772301</v>
      </c>
      <c r="K3164">
        <v>122.06854807741</v>
      </c>
      <c r="L3164">
        <v>94.6530999297607</v>
      </c>
      <c r="M3164">
        <v>71.821023026965705</v>
      </c>
      <c r="N3164">
        <v>0.16912307727159401</v>
      </c>
      <c r="O3164">
        <v>22.168405365126599</v>
      </c>
      <c r="P3164">
        <v>218.31119544591999</v>
      </c>
      <c r="Q3164">
        <v>7.6897998206921003E-2</v>
      </c>
    </row>
    <row r="3165" spans="1:17" x14ac:dyDescent="0.3">
      <c r="A3165" t="s">
        <v>6543</v>
      </c>
      <c r="B3165" t="s">
        <v>6544</v>
      </c>
      <c r="C3165" t="s">
        <v>10309</v>
      </c>
      <c r="D3165" t="s">
        <v>144</v>
      </c>
      <c r="E3165">
        <v>74.928397500000003</v>
      </c>
      <c r="F3165">
        <v>346.65</v>
      </c>
      <c r="G3165">
        <v>52.5807262261388</v>
      </c>
      <c r="H3165">
        <v>-1.5916528009444699</v>
      </c>
      <c r="I3165">
        <v>-4.2190296456418102</v>
      </c>
      <c r="J3165">
        <v>1.5736319708290001</v>
      </c>
      <c r="K3165">
        <v>351.786248000814</v>
      </c>
      <c r="L3165">
        <v>298.16931932811298</v>
      </c>
      <c r="M3165">
        <v>46.337239796079103</v>
      </c>
      <c r="N3165">
        <v>0.56278010101378495</v>
      </c>
      <c r="O3165">
        <v>26.179143228039798</v>
      </c>
      <c r="P3165">
        <v>122.782776349614</v>
      </c>
      <c r="Q3165">
        <v>0.13590052268091901</v>
      </c>
    </row>
    <row r="3166" spans="1:17" x14ac:dyDescent="0.3">
      <c r="A3166" t="s">
        <v>6545</v>
      </c>
      <c r="B3166" t="s">
        <v>6546</v>
      </c>
      <c r="C3166" t="s">
        <v>10309</v>
      </c>
      <c r="D3166" t="s">
        <v>737</v>
      </c>
      <c r="E3166">
        <v>74.910257103000006</v>
      </c>
      <c r="F3166">
        <v>699.08</v>
      </c>
      <c r="G3166">
        <v>23.660028959919899</v>
      </c>
      <c r="H3166">
        <v>-2.0419406346577098</v>
      </c>
      <c r="I3166">
        <v>-13.3198463251509</v>
      </c>
      <c r="J3166">
        <v>0.331041994874615</v>
      </c>
      <c r="K3166">
        <v>712.27563855488199</v>
      </c>
      <c r="L3166">
        <v>659.51081788537203</v>
      </c>
      <c r="M3166">
        <v>87.496234820458398</v>
      </c>
      <c r="N3166">
        <v>1.3630149566196601</v>
      </c>
      <c r="O3166">
        <v>28.310064656405501</v>
      </c>
      <c r="P3166">
        <v>58.145006221015699</v>
      </c>
      <c r="Q3166">
        <v>2.3985275242898001E-2</v>
      </c>
    </row>
    <row r="3167" spans="1:17" x14ac:dyDescent="0.3">
      <c r="A3167" t="s">
        <v>6547</v>
      </c>
      <c r="B3167" t="s">
        <v>6548</v>
      </c>
      <c r="C3167" t="s">
        <v>10309</v>
      </c>
      <c r="D3167" t="s">
        <v>523</v>
      </c>
      <c r="E3167">
        <v>74.633328000000006</v>
      </c>
      <c r="F3167">
        <v>69.3</v>
      </c>
      <c r="G3167">
        <v>-55.581898922403298</v>
      </c>
      <c r="H3167">
        <v>-15.557298960542299</v>
      </c>
      <c r="I3167">
        <v>-38.820590759560403</v>
      </c>
      <c r="J3167">
        <v>0.398185071858975</v>
      </c>
      <c r="M3167">
        <v>56.526184481240698</v>
      </c>
      <c r="O3167">
        <v>41.414141414141397</v>
      </c>
      <c r="P3167">
        <v>10.3503184713375</v>
      </c>
    </row>
    <row r="3168" spans="1:17" x14ac:dyDescent="0.3">
      <c r="A3168" t="s">
        <v>6549</v>
      </c>
      <c r="B3168" t="s">
        <v>6550</v>
      </c>
      <c r="C3168" t="s">
        <v>10309</v>
      </c>
      <c r="D3168" t="s">
        <v>628</v>
      </c>
      <c r="E3168">
        <v>74.609177000000003</v>
      </c>
      <c r="F3168">
        <v>174.95</v>
      </c>
      <c r="G3168">
        <v>-37.739694992654002</v>
      </c>
      <c r="H3168">
        <v>6.2083892303844896</v>
      </c>
      <c r="I3168">
        <v>-6.4455121385123899</v>
      </c>
      <c r="J3168">
        <v>-1.1311858547175899</v>
      </c>
      <c r="K3168">
        <v>164.165832572884</v>
      </c>
      <c r="L3168">
        <v>162.035452878016</v>
      </c>
      <c r="M3168">
        <v>56.352705818559699</v>
      </c>
      <c r="N3168">
        <v>0.865489009420496</v>
      </c>
      <c r="O3168">
        <v>14.3183766790511</v>
      </c>
      <c r="P3168">
        <v>26.6835626357711</v>
      </c>
      <c r="Q3168">
        <v>-4.6417333669488997E-2</v>
      </c>
    </row>
    <row r="3169" spans="1:17" x14ac:dyDescent="0.3">
      <c r="A3169" t="s">
        <v>6551</v>
      </c>
      <c r="B3169" t="s">
        <v>6552</v>
      </c>
      <c r="C3169" t="s">
        <v>10309</v>
      </c>
      <c r="D3169" t="s">
        <v>4523</v>
      </c>
      <c r="E3169">
        <v>74.598684399999996</v>
      </c>
      <c r="F3169">
        <v>54.5</v>
      </c>
      <c r="G3169">
        <v>-0.67172292979544601</v>
      </c>
      <c r="H3169">
        <v>-2.3965637892808802</v>
      </c>
      <c r="I3169">
        <v>-15.491992271987799</v>
      </c>
      <c r="J3169">
        <v>2.5573565855488498</v>
      </c>
      <c r="K3169">
        <v>53.610103781539998</v>
      </c>
      <c r="L3169">
        <v>50.099109245210599</v>
      </c>
      <c r="M3169">
        <v>53.486008106710301</v>
      </c>
      <c r="N3169">
        <v>0.22857142857142801</v>
      </c>
      <c r="O3169">
        <v>21.064220183486199</v>
      </c>
      <c r="P3169">
        <v>43.007084754657498</v>
      </c>
    </row>
    <row r="3170" spans="1:17" x14ac:dyDescent="0.3">
      <c r="A3170" t="s">
        <v>6553</v>
      </c>
      <c r="B3170" t="s">
        <v>6554</v>
      </c>
      <c r="C3170" t="s">
        <v>10309</v>
      </c>
      <c r="D3170" t="s">
        <v>127</v>
      </c>
      <c r="E3170">
        <v>74.519624256</v>
      </c>
      <c r="F3170">
        <v>20.62</v>
      </c>
      <c r="G3170">
        <v>6.5570190145863299</v>
      </c>
      <c r="H3170">
        <v>-1.89532335644899</v>
      </c>
      <c r="I3170">
        <v>-41.658442231473003</v>
      </c>
      <c r="J3170">
        <v>-3.6690585087907599</v>
      </c>
      <c r="K3170">
        <v>22.642631894481202</v>
      </c>
      <c r="L3170">
        <v>23.182244774413</v>
      </c>
      <c r="M3170">
        <v>33.483065778359297</v>
      </c>
      <c r="N3170">
        <v>0.858124342005114</v>
      </c>
      <c r="O3170">
        <v>92.483026188166804</v>
      </c>
      <c r="P3170">
        <v>38.203753351206402</v>
      </c>
      <c r="Q3170">
        <v>1.352323736304E-2</v>
      </c>
    </row>
    <row r="3171" spans="1:17" x14ac:dyDescent="0.3">
      <c r="A3171" t="s">
        <v>6555</v>
      </c>
      <c r="B3171" t="s">
        <v>6556</v>
      </c>
      <c r="C3171" t="s">
        <v>10309</v>
      </c>
      <c r="D3171" t="s">
        <v>171</v>
      </c>
      <c r="E3171">
        <v>74.46885245</v>
      </c>
      <c r="F3171">
        <v>105.5</v>
      </c>
      <c r="G3171">
        <v>-61.863730927902701</v>
      </c>
      <c r="H3171">
        <v>1.4043093825156701</v>
      </c>
      <c r="I3171">
        <v>-20.513474549109201</v>
      </c>
      <c r="J3171">
        <v>5.3274711928802301</v>
      </c>
      <c r="K3171">
        <v>104.13927218811</v>
      </c>
      <c r="L3171">
        <v>110.301604683156</v>
      </c>
      <c r="M3171">
        <v>74.823924191133202</v>
      </c>
      <c r="N3171">
        <v>0.6</v>
      </c>
      <c r="O3171">
        <v>54.502369668246402</v>
      </c>
      <c r="P3171">
        <v>13.0760986066452</v>
      </c>
    </row>
    <row r="3172" spans="1:17" x14ac:dyDescent="0.3">
      <c r="A3172" t="s">
        <v>6557</v>
      </c>
      <c r="B3172" t="s">
        <v>6558</v>
      </c>
      <c r="C3172" t="s">
        <v>10309</v>
      </c>
      <c r="D3172" t="s">
        <v>1674</v>
      </c>
      <c r="E3172">
        <v>74.215319454999999</v>
      </c>
      <c r="F3172">
        <v>6387.95</v>
      </c>
      <c r="G3172">
        <v>-7.37257713139104</v>
      </c>
      <c r="H3172">
        <v>1.1133528466811999</v>
      </c>
      <c r="I3172">
        <v>2.4310273836888201</v>
      </c>
      <c r="J3172">
        <v>-1.3053514308441301</v>
      </c>
      <c r="K3172">
        <v>6283.6008117084803</v>
      </c>
      <c r="L3172">
        <v>5998.7719667165202</v>
      </c>
      <c r="M3172">
        <v>54.002539861815002</v>
      </c>
      <c r="N3172">
        <v>1.08785487528344</v>
      </c>
      <c r="O3172">
        <v>3.9613647570816801</v>
      </c>
      <c r="P3172">
        <v>27.631368631368598</v>
      </c>
      <c r="Q3172">
        <v>-2.6802431944266999E-2</v>
      </c>
    </row>
    <row r="3173" spans="1:17" x14ac:dyDescent="0.3">
      <c r="A3173" t="s">
        <v>6559</v>
      </c>
      <c r="B3173" t="s">
        <v>6560</v>
      </c>
      <c r="C3173" t="s">
        <v>10309</v>
      </c>
      <c r="D3173" t="s">
        <v>297</v>
      </c>
      <c r="E3173">
        <v>74.152000000000001</v>
      </c>
      <c r="F3173">
        <v>92.69</v>
      </c>
      <c r="G3173">
        <v>430.91940966554301</v>
      </c>
      <c r="H3173">
        <v>25.710764815920001</v>
      </c>
      <c r="I3173">
        <v>147.01561754138601</v>
      </c>
      <c r="J3173">
        <v>3.2132029064318002</v>
      </c>
      <c r="K3173">
        <v>73.233030257414697</v>
      </c>
      <c r="L3173">
        <v>44.994875223077401</v>
      </c>
      <c r="M3173">
        <v>100</v>
      </c>
      <c r="N3173">
        <v>1.2125730404996899</v>
      </c>
      <c r="O3173">
        <v>0</v>
      </c>
      <c r="P3173">
        <v>460.73805202661799</v>
      </c>
    </row>
    <row r="3174" spans="1:17" x14ac:dyDescent="0.3">
      <c r="A3174" t="s">
        <v>6561</v>
      </c>
      <c r="B3174" t="s">
        <v>6562</v>
      </c>
      <c r="C3174" t="s">
        <v>10309</v>
      </c>
      <c r="D3174" t="s">
        <v>358</v>
      </c>
      <c r="E3174">
        <v>74.131069499999995</v>
      </c>
      <c r="F3174">
        <v>151.65</v>
      </c>
      <c r="G3174">
        <v>65.682195591741703</v>
      </c>
      <c r="H3174">
        <v>14.8598097621846</v>
      </c>
      <c r="I3174">
        <v>-3.36474830311453</v>
      </c>
      <c r="J3174">
        <v>20.738059147291398</v>
      </c>
      <c r="K3174">
        <v>123.63014969543001</v>
      </c>
      <c r="L3174">
        <v>115.176212780566</v>
      </c>
      <c r="M3174">
        <v>80.219104829908204</v>
      </c>
      <c r="N3174">
        <v>3.0458601082219201</v>
      </c>
      <c r="O3174">
        <v>19.353775140125201</v>
      </c>
      <c r="P3174">
        <v>102.2</v>
      </c>
      <c r="Q3174">
        <v>7.1334401723511007E-2</v>
      </c>
    </row>
    <row r="3175" spans="1:17" x14ac:dyDescent="0.3">
      <c r="A3175" t="s">
        <v>6563</v>
      </c>
      <c r="B3175" t="s">
        <v>6564</v>
      </c>
      <c r="C3175" t="s">
        <v>10309</v>
      </c>
      <c r="D3175" t="s">
        <v>86</v>
      </c>
      <c r="E3175">
        <v>73.903872000000007</v>
      </c>
      <c r="F3175">
        <v>35.4</v>
      </c>
      <c r="G3175">
        <v>-4.15304065713471</v>
      </c>
      <c r="H3175">
        <v>18.870638352619999</v>
      </c>
      <c r="I3175">
        <v>-15.4829130295441</v>
      </c>
      <c r="J3175">
        <v>-2.5322660559605801</v>
      </c>
      <c r="K3175">
        <v>30.352761394246699</v>
      </c>
      <c r="L3175">
        <v>30.1668313574724</v>
      </c>
      <c r="M3175">
        <v>72.964555384326601</v>
      </c>
      <c r="N3175">
        <v>2.5133915013953798</v>
      </c>
      <c r="O3175">
        <v>19.745762711864401</v>
      </c>
      <c r="P3175">
        <v>53.246753246753201</v>
      </c>
      <c r="Q3175">
        <v>8.3418651813045003E-2</v>
      </c>
    </row>
    <row r="3176" spans="1:17" x14ac:dyDescent="0.3">
      <c r="A3176" t="s">
        <v>6565</v>
      </c>
      <c r="B3176" t="s">
        <v>6566</v>
      </c>
      <c r="C3176" t="s">
        <v>10309</v>
      </c>
      <c r="D3176" t="s">
        <v>683</v>
      </c>
      <c r="E3176">
        <v>73.897228279999993</v>
      </c>
      <c r="F3176">
        <v>22.9</v>
      </c>
      <c r="G3176">
        <v>-10.029486473337901</v>
      </c>
      <c r="H3176">
        <v>0.182155608082575</v>
      </c>
      <c r="I3176">
        <v>-30.445501586399399</v>
      </c>
      <c r="J3176">
        <v>-2.5739327226272501</v>
      </c>
      <c r="K3176">
        <v>24.422019389465198</v>
      </c>
      <c r="L3176">
        <v>24.491943203364698</v>
      </c>
      <c r="M3176">
        <v>26.709125060762499</v>
      </c>
      <c r="N3176">
        <v>0.36567494647035098</v>
      </c>
      <c r="O3176">
        <v>70.884940268113994</v>
      </c>
      <c r="P3176">
        <v>23.5884388170123</v>
      </c>
      <c r="Q3176">
        <v>3.1860272811282002E-2</v>
      </c>
    </row>
    <row r="3177" spans="1:17" x14ac:dyDescent="0.3">
      <c r="A3177" t="s">
        <v>6567</v>
      </c>
      <c r="B3177" t="s">
        <v>6568</v>
      </c>
      <c r="C3177" t="s">
        <v>10309</v>
      </c>
      <c r="D3177" t="s">
        <v>364</v>
      </c>
      <c r="E3177">
        <v>73.704431999999997</v>
      </c>
      <c r="F3177">
        <v>139.16999999999999</v>
      </c>
      <c r="G3177">
        <v>2.5729101503404399</v>
      </c>
      <c r="H3177">
        <v>69.629534401933597</v>
      </c>
      <c r="I3177">
        <v>18.421173123449499</v>
      </c>
      <c r="J3177">
        <v>20.1403306980968</v>
      </c>
      <c r="K3177">
        <v>99.992619928766103</v>
      </c>
      <c r="L3177">
        <v>100.53473503828</v>
      </c>
      <c r="M3177">
        <v>79.502633208918397</v>
      </c>
      <c r="N3177">
        <v>4.7483064260842003</v>
      </c>
      <c r="O3177">
        <v>10.5195085147661</v>
      </c>
      <c r="P3177">
        <v>69.719512195121894</v>
      </c>
    </row>
    <row r="3178" spans="1:17" x14ac:dyDescent="0.3">
      <c r="A3178" t="s">
        <v>6569</v>
      </c>
      <c r="B3178" t="s">
        <v>6570</v>
      </c>
      <c r="C3178" t="s">
        <v>10309</v>
      </c>
      <c r="D3178" t="s">
        <v>473</v>
      </c>
      <c r="E3178">
        <v>73.579316300000002</v>
      </c>
      <c r="F3178">
        <v>149.44999999999999</v>
      </c>
      <c r="G3178">
        <v>-62.785675328107999</v>
      </c>
      <c r="H3178">
        <v>3.49232509960801</v>
      </c>
      <c r="I3178">
        <v>-10.201174528583</v>
      </c>
      <c r="J3178">
        <v>0.37459668913746802</v>
      </c>
      <c r="K3178">
        <v>157.518080021001</v>
      </c>
      <c r="L3178">
        <v>168.855818043498</v>
      </c>
      <c r="M3178">
        <v>39.167853938331902</v>
      </c>
      <c r="N3178">
        <v>0.40020260906962202</v>
      </c>
      <c r="O3178">
        <v>63.532954165272599</v>
      </c>
      <c r="P3178">
        <v>14.9615384615384</v>
      </c>
      <c r="Q3178">
        <v>0.107227447573967</v>
      </c>
    </row>
    <row r="3179" spans="1:17" x14ac:dyDescent="0.3">
      <c r="A3179" t="s">
        <v>6571</v>
      </c>
      <c r="B3179" t="s">
        <v>6572</v>
      </c>
      <c r="C3179" t="s">
        <v>10309</v>
      </c>
      <c r="D3179" t="s">
        <v>127</v>
      </c>
      <c r="E3179">
        <v>73.539494524999995</v>
      </c>
      <c r="F3179">
        <v>7.21</v>
      </c>
      <c r="G3179">
        <v>47.767564535476602</v>
      </c>
      <c r="H3179">
        <v>25.133033064209702</v>
      </c>
      <c r="I3179">
        <v>25.065271165752598</v>
      </c>
      <c r="J3179">
        <v>2.7765574734511902</v>
      </c>
      <c r="K3179">
        <v>6.1503399779747703</v>
      </c>
      <c r="L3179">
        <v>5.2897237817663196</v>
      </c>
      <c r="M3179">
        <v>61.712103616644796</v>
      </c>
      <c r="N3179">
        <v>0.80281505576128098</v>
      </c>
      <c r="O3179">
        <v>7.9056865464632402</v>
      </c>
      <c r="P3179">
        <v>104.249291784702</v>
      </c>
      <c r="Q3179">
        <v>6.2975653189427994E-2</v>
      </c>
    </row>
    <row r="3180" spans="1:17" x14ac:dyDescent="0.3">
      <c r="A3180" t="s">
        <v>6573</v>
      </c>
      <c r="B3180" t="s">
        <v>6574</v>
      </c>
      <c r="C3180" t="s">
        <v>10309</v>
      </c>
      <c r="D3180" t="s">
        <v>654</v>
      </c>
      <c r="E3180">
        <v>73.500052844999999</v>
      </c>
      <c r="F3180">
        <v>61.13</v>
      </c>
      <c r="G3180">
        <v>52.658969579223402</v>
      </c>
      <c r="H3180">
        <v>-12.696391402507601</v>
      </c>
      <c r="I3180">
        <v>1.71923358246639</v>
      </c>
      <c r="J3180">
        <v>2.0446890189146201</v>
      </c>
      <c r="K3180">
        <v>63.841447331636999</v>
      </c>
      <c r="L3180">
        <v>55.105561679572503</v>
      </c>
      <c r="M3180">
        <v>37.077257014940699</v>
      </c>
      <c r="N3180">
        <v>0.25119885529053398</v>
      </c>
      <c r="O3180">
        <v>26.615409782430799</v>
      </c>
      <c r="P3180">
        <v>90.911930043722606</v>
      </c>
      <c r="Q3180">
        <v>5.2361773394391999E-2</v>
      </c>
    </row>
    <row r="3181" spans="1:17" x14ac:dyDescent="0.3">
      <c r="A3181" t="s">
        <v>6575</v>
      </c>
      <c r="B3181" t="s">
        <v>6576</v>
      </c>
      <c r="C3181" t="s">
        <v>10309</v>
      </c>
      <c r="D3181" t="s">
        <v>412</v>
      </c>
      <c r="E3181">
        <v>73.124676455999904</v>
      </c>
      <c r="F3181">
        <v>1.04</v>
      </c>
      <c r="G3181">
        <v>270.181357638924</v>
      </c>
      <c r="H3181">
        <v>17.0701028773857</v>
      </c>
      <c r="I3181">
        <v>-1.2293772089847701</v>
      </c>
      <c r="J3181">
        <v>4.2177339440394199</v>
      </c>
      <c r="K3181">
        <v>0.93900874363206699</v>
      </c>
      <c r="L3181">
        <v>0.79176394681239703</v>
      </c>
      <c r="M3181">
        <v>65.854208574725305</v>
      </c>
      <c r="N3181">
        <v>1.5062910322707199</v>
      </c>
      <c r="O3181">
        <v>7.6923076923076996</v>
      </c>
      <c r="P3181">
        <v>316</v>
      </c>
      <c r="Q3181">
        <v>0.13279621160883001</v>
      </c>
    </row>
    <row r="3182" spans="1:17" x14ac:dyDescent="0.3">
      <c r="A3182" t="s">
        <v>6577</v>
      </c>
      <c r="B3182" t="s">
        <v>6578</v>
      </c>
      <c r="C3182" t="s">
        <v>10309</v>
      </c>
      <c r="D3182" t="s">
        <v>1391</v>
      </c>
      <c r="E3182">
        <v>73.088801029999999</v>
      </c>
      <c r="F3182">
        <v>36.049999999999997</v>
      </c>
      <c r="G3182">
        <v>-26.2266883380865</v>
      </c>
      <c r="H3182">
        <v>5.1746780407844799</v>
      </c>
      <c r="I3182">
        <v>7.1093324684345802</v>
      </c>
      <c r="J3182">
        <v>-1.7822660559605701</v>
      </c>
      <c r="K3182">
        <v>32.826238829974102</v>
      </c>
      <c r="L3182">
        <v>30.808328882962101</v>
      </c>
      <c r="M3182">
        <v>56.475735916018003</v>
      </c>
      <c r="N3182">
        <v>0.91031002162941599</v>
      </c>
      <c r="O3182">
        <v>30.097087378640701</v>
      </c>
      <c r="P3182">
        <v>49.896049896049803</v>
      </c>
    </row>
    <row r="3183" spans="1:17" x14ac:dyDescent="0.3">
      <c r="A3183" t="s">
        <v>6579</v>
      </c>
      <c r="B3183" t="s">
        <v>6580</v>
      </c>
      <c r="C3183" t="s">
        <v>10309</v>
      </c>
      <c r="D3183" t="s">
        <v>628</v>
      </c>
      <c r="E3183">
        <v>72.941770759999997</v>
      </c>
      <c r="F3183">
        <v>26.57</v>
      </c>
      <c r="G3183">
        <v>59.9670719246392</v>
      </c>
      <c r="H3183">
        <v>60.914601128663698</v>
      </c>
      <c r="I3183">
        <v>36.632806646838297</v>
      </c>
      <c r="J3183">
        <v>38.744049733513101</v>
      </c>
      <c r="K3183">
        <v>19.096848250839599</v>
      </c>
      <c r="L3183">
        <v>17.117831237763699</v>
      </c>
      <c r="M3183">
        <v>78.500966101936299</v>
      </c>
      <c r="N3183">
        <v>3.3638334016282401</v>
      </c>
      <c r="O3183">
        <v>2.82273240496799</v>
      </c>
      <c r="P3183">
        <v>100.52830188679199</v>
      </c>
      <c r="Q3183">
        <v>6.6094340753569999E-2</v>
      </c>
    </row>
    <row r="3184" spans="1:17" x14ac:dyDescent="0.3">
      <c r="A3184" t="s">
        <v>6581</v>
      </c>
      <c r="B3184" t="s">
        <v>6582</v>
      </c>
      <c r="C3184" t="s">
        <v>10309</v>
      </c>
      <c r="D3184" t="s">
        <v>405</v>
      </c>
      <c r="E3184">
        <v>72.893450000000001</v>
      </c>
      <c r="F3184">
        <v>59.5</v>
      </c>
      <c r="G3184">
        <v>-7.1382299899410304</v>
      </c>
      <c r="H3184">
        <v>-0.70767490039198899</v>
      </c>
      <c r="I3184">
        <v>-10.5594875143388</v>
      </c>
      <c r="J3184">
        <v>3.3931725405306499</v>
      </c>
      <c r="K3184">
        <v>57.051191678715803</v>
      </c>
      <c r="L3184">
        <v>54.556703991280898</v>
      </c>
      <c r="M3184">
        <v>63.048685603764703</v>
      </c>
      <c r="N3184">
        <v>0.49740124740124703</v>
      </c>
      <c r="O3184">
        <v>22.5210084033613</v>
      </c>
      <c r="P3184">
        <v>59.946236559139699</v>
      </c>
    </row>
    <row r="3185" spans="1:17" x14ac:dyDescent="0.3">
      <c r="A3185" t="s">
        <v>6583</v>
      </c>
      <c r="B3185" t="s">
        <v>6584</v>
      </c>
      <c r="C3185" t="s">
        <v>10309</v>
      </c>
      <c r="D3185" t="s">
        <v>21</v>
      </c>
      <c r="E3185">
        <v>72.660413489999996</v>
      </c>
      <c r="F3185">
        <v>4.38</v>
      </c>
      <c r="G3185">
        <v>69.272266729834001</v>
      </c>
      <c r="H3185">
        <v>1.15279021588708</v>
      </c>
      <c r="I3185">
        <v>3.74266580176791</v>
      </c>
      <c r="J3185">
        <v>21.5980156341802</v>
      </c>
      <c r="K3185">
        <v>4.20113756276234</v>
      </c>
      <c r="L3185">
        <v>3.6956328986573102</v>
      </c>
      <c r="M3185">
        <v>70.426643900215495</v>
      </c>
      <c r="N3185">
        <v>1.1856508662693701</v>
      </c>
      <c r="O3185">
        <v>64.383561643835606</v>
      </c>
      <c r="P3185">
        <v>143.333333333333</v>
      </c>
      <c r="Q3185">
        <v>-1.2137225302620999E-2</v>
      </c>
    </row>
    <row r="3186" spans="1:17" x14ac:dyDescent="0.3">
      <c r="A3186" t="s">
        <v>6585</v>
      </c>
      <c r="B3186" t="s">
        <v>6586</v>
      </c>
      <c r="C3186" t="s">
        <v>10309</v>
      </c>
      <c r="D3186" t="s">
        <v>297</v>
      </c>
      <c r="E3186">
        <v>72.57743164</v>
      </c>
      <c r="F3186">
        <v>4.45</v>
      </c>
      <c r="G3186">
        <v>38.3461516464155</v>
      </c>
      <c r="H3186">
        <v>6.9277930799035898</v>
      </c>
      <c r="I3186">
        <v>-2.6354979699442298</v>
      </c>
      <c r="J3186">
        <v>-0.390154687051053</v>
      </c>
      <c r="K3186">
        <v>4.3178055352500202</v>
      </c>
      <c r="L3186">
        <v>3.9325800416624999</v>
      </c>
      <c r="M3186">
        <v>45.627114492035901</v>
      </c>
      <c r="N3186">
        <v>1.18088875007675</v>
      </c>
      <c r="O3186">
        <v>18.876404494382001</v>
      </c>
      <c r="P3186">
        <v>73.151750972762599</v>
      </c>
      <c r="Q3186">
        <v>3.9493244415814997E-2</v>
      </c>
    </row>
    <row r="3187" spans="1:17" x14ac:dyDescent="0.3">
      <c r="A3187" t="s">
        <v>6587</v>
      </c>
      <c r="B3187" t="s">
        <v>6588</v>
      </c>
      <c r="C3187" t="s">
        <v>10309</v>
      </c>
      <c r="D3187" t="s">
        <v>163</v>
      </c>
      <c r="E3187">
        <v>72.555464204999893</v>
      </c>
      <c r="F3187">
        <v>79.290000000000006</v>
      </c>
      <c r="G3187">
        <v>36.827007071459597</v>
      </c>
      <c r="H3187">
        <v>-13.310260622707901</v>
      </c>
      <c r="I3187">
        <v>-31.692531735430599</v>
      </c>
      <c r="J3187">
        <v>-9.5202200080137498</v>
      </c>
      <c r="K3187">
        <v>89.563344313687395</v>
      </c>
      <c r="L3187">
        <v>85.412639507102298</v>
      </c>
      <c r="M3187">
        <v>28.6674934360985</v>
      </c>
      <c r="N3187">
        <v>0.72510234195502898</v>
      </c>
      <c r="O3187">
        <v>59.3643586833144</v>
      </c>
      <c r="P3187">
        <v>80.615034168564904</v>
      </c>
      <c r="Q3187">
        <v>0.16851848075579001</v>
      </c>
    </row>
    <row r="3188" spans="1:17" x14ac:dyDescent="0.3">
      <c r="A3188" t="s">
        <v>6589</v>
      </c>
      <c r="B3188" t="s">
        <v>6590</v>
      </c>
      <c r="C3188" t="s">
        <v>10309</v>
      </c>
      <c r="D3188" t="s">
        <v>86</v>
      </c>
      <c r="E3188">
        <v>72.463936215999993</v>
      </c>
      <c r="F3188">
        <v>9.58</v>
      </c>
      <c r="G3188">
        <v>-15.771023313456</v>
      </c>
      <c r="H3188">
        <v>-1.0421230609271099</v>
      </c>
      <c r="I3188">
        <v>-17.0653502302962</v>
      </c>
      <c r="J3188">
        <v>0.156160397859261</v>
      </c>
      <c r="K3188">
        <v>8.9397330657124296</v>
      </c>
      <c r="L3188">
        <v>9.2649631557879708</v>
      </c>
      <c r="M3188">
        <v>88.372389461403003</v>
      </c>
      <c r="N3188">
        <v>1.3547882993365801</v>
      </c>
      <c r="O3188">
        <v>21.607515657619999</v>
      </c>
      <c r="P3188">
        <v>31.955922865013701</v>
      </c>
      <c r="Q3188">
        <v>6.4691674540799996E-4</v>
      </c>
    </row>
    <row r="3189" spans="1:17" x14ac:dyDescent="0.3">
      <c r="A3189" t="s">
        <v>6591</v>
      </c>
      <c r="B3189" t="s">
        <v>6592</v>
      </c>
      <c r="C3189" t="s">
        <v>10309</v>
      </c>
      <c r="D3189" t="s">
        <v>473</v>
      </c>
      <c r="E3189">
        <v>72.45</v>
      </c>
      <c r="F3189">
        <v>8.0500000000000007</v>
      </c>
      <c r="G3189">
        <v>12.6592337451196</v>
      </c>
      <c r="H3189">
        <v>1.9413317221245601</v>
      </c>
      <c r="I3189">
        <v>-18.905287414606299</v>
      </c>
      <c r="J3189">
        <v>15.110644954597401</v>
      </c>
      <c r="K3189">
        <v>7.2230195846680401</v>
      </c>
      <c r="L3189">
        <v>7.2131335916996804</v>
      </c>
      <c r="M3189">
        <v>81.3735690649861</v>
      </c>
      <c r="N3189">
        <v>1.6651724255385101</v>
      </c>
      <c r="O3189">
        <v>31.6770186335403</v>
      </c>
      <c r="P3189">
        <v>49.074074074073998</v>
      </c>
      <c r="Q3189">
        <v>2.3136037088554998E-2</v>
      </c>
    </row>
    <row r="3190" spans="1:17" x14ac:dyDescent="0.3">
      <c r="A3190" t="s">
        <v>6593</v>
      </c>
      <c r="B3190" t="s">
        <v>6594</v>
      </c>
      <c r="C3190" t="s">
        <v>10309</v>
      </c>
      <c r="D3190" t="s">
        <v>72</v>
      </c>
      <c r="E3190">
        <v>72.355263551999997</v>
      </c>
      <c r="F3190">
        <v>22.77</v>
      </c>
      <c r="G3190">
        <v>-39.640424539292802</v>
      </c>
      <c r="H3190">
        <v>0.686053322604527</v>
      </c>
      <c r="I3190">
        <v>-13.1889131456005</v>
      </c>
      <c r="J3190">
        <v>-3.4714552451497598</v>
      </c>
      <c r="K3190">
        <v>22.419680608943299</v>
      </c>
      <c r="L3190">
        <v>22.894349607375698</v>
      </c>
      <c r="M3190">
        <v>46.887885763654403</v>
      </c>
      <c r="N3190">
        <v>2.15569457778872</v>
      </c>
      <c r="O3190">
        <v>43.170838823012701</v>
      </c>
      <c r="P3190">
        <v>29.374999999999901</v>
      </c>
      <c r="Q3190">
        <v>7.140678064422E-2</v>
      </c>
    </row>
    <row r="3191" spans="1:17" x14ac:dyDescent="0.3">
      <c r="A3191" t="s">
        <v>6595</v>
      </c>
      <c r="B3191" t="s">
        <v>6596</v>
      </c>
      <c r="C3191" t="s">
        <v>10309</v>
      </c>
      <c r="D3191" t="s">
        <v>386</v>
      </c>
      <c r="E3191">
        <v>72.332875000000001</v>
      </c>
      <c r="F3191">
        <v>106.25</v>
      </c>
      <c r="G3191">
        <v>7.5439950015623101</v>
      </c>
      <c r="H3191">
        <v>11.2714917662746</v>
      </c>
      <c r="I3191">
        <v>11.9426658017679</v>
      </c>
      <c r="J3191">
        <v>17.662178388483799</v>
      </c>
      <c r="K3191">
        <v>93.3929662882191</v>
      </c>
      <c r="L3191">
        <v>82.122976825196702</v>
      </c>
      <c r="M3191">
        <v>70.872424289122705</v>
      </c>
      <c r="N3191">
        <v>0.60579010856453497</v>
      </c>
      <c r="O3191">
        <v>17.364705882352901</v>
      </c>
      <c r="P3191">
        <v>100.09416195856799</v>
      </c>
    </row>
    <row r="3192" spans="1:17" x14ac:dyDescent="0.3">
      <c r="A3192" t="s">
        <v>6597</v>
      </c>
      <c r="B3192" t="s">
        <v>6598</v>
      </c>
      <c r="C3192" t="s">
        <v>10309</v>
      </c>
      <c r="D3192" t="s">
        <v>43</v>
      </c>
      <c r="E3192">
        <v>72.196088200000005</v>
      </c>
      <c r="F3192">
        <v>41</v>
      </c>
      <c r="G3192">
        <v>-50.8205691433486</v>
      </c>
      <c r="H3192">
        <v>-5.8738105399003997</v>
      </c>
      <c r="I3192">
        <v>-41.938513729888598</v>
      </c>
      <c r="J3192">
        <v>-0.247178336662326</v>
      </c>
      <c r="K3192">
        <v>42.976267937432802</v>
      </c>
      <c r="L3192">
        <v>47.872741490204298</v>
      </c>
      <c r="M3192">
        <v>41.483586020547399</v>
      </c>
      <c r="N3192">
        <v>1.37276868567572</v>
      </c>
      <c r="O3192">
        <v>54.878048780487802</v>
      </c>
      <c r="P3192">
        <v>11.1111111111111</v>
      </c>
      <c r="Q3192">
        <v>-7.7881758939803994E-2</v>
      </c>
    </row>
    <row r="3193" spans="1:17" x14ac:dyDescent="0.3">
      <c r="A3193" t="s">
        <v>6599</v>
      </c>
      <c r="B3193" t="s">
        <v>6600</v>
      </c>
      <c r="C3193" t="s">
        <v>10309</v>
      </c>
      <c r="D3193" t="s">
        <v>885</v>
      </c>
      <c r="E3193">
        <v>72.143775000000005</v>
      </c>
      <c r="F3193">
        <v>42.45</v>
      </c>
      <c r="G3193">
        <v>33.765172667826597</v>
      </c>
      <c r="H3193">
        <v>-1.6785486867997701</v>
      </c>
      <c r="I3193">
        <v>-18.1969990027013</v>
      </c>
      <c r="J3193">
        <v>-4.2912266294372898</v>
      </c>
      <c r="K3193">
        <v>39.982180804003498</v>
      </c>
      <c r="L3193">
        <v>33.978900040512301</v>
      </c>
      <c r="M3193">
        <v>52.974384718994799</v>
      </c>
      <c r="N3193">
        <v>0.88590604026845599</v>
      </c>
      <c r="O3193">
        <v>13.898704358068301</v>
      </c>
      <c r="P3193">
        <v>83.369330453563705</v>
      </c>
      <c r="Q3193">
        <v>0.121707127373893</v>
      </c>
    </row>
    <row r="3194" spans="1:17" x14ac:dyDescent="0.3">
      <c r="A3194" t="s">
        <v>6601</v>
      </c>
      <c r="B3194" t="s">
        <v>6602</v>
      </c>
      <c r="C3194" t="s">
        <v>10309</v>
      </c>
      <c r="D3194" t="s">
        <v>1391</v>
      </c>
      <c r="E3194">
        <v>72.037440000000004</v>
      </c>
      <c r="F3194">
        <v>2.88</v>
      </c>
      <c r="G3194">
        <v>120.61614024762</v>
      </c>
      <c r="H3194">
        <v>-25.158224350941399</v>
      </c>
      <c r="I3194">
        <v>61.488120347222399</v>
      </c>
      <c r="J3194">
        <v>13.7639524314343</v>
      </c>
      <c r="K3194">
        <v>3.2339181494576001</v>
      </c>
      <c r="L3194">
        <v>2.6326451916515698</v>
      </c>
      <c r="M3194">
        <v>59.236014265248599</v>
      </c>
      <c r="N3194">
        <v>0.54403785280186401</v>
      </c>
      <c r="O3194">
        <v>70.4861111111111</v>
      </c>
      <c r="P3194">
        <v>188</v>
      </c>
      <c r="Q3194">
        <v>3.5168902932621003E-2</v>
      </c>
    </row>
    <row r="3195" spans="1:17" x14ac:dyDescent="0.3">
      <c r="A3195" t="s">
        <v>6603</v>
      </c>
      <c r="B3195" t="s">
        <v>6604</v>
      </c>
      <c r="C3195" t="s">
        <v>10309</v>
      </c>
      <c r="D3195" t="s">
        <v>54</v>
      </c>
      <c r="E3195">
        <v>71.585880000000003</v>
      </c>
      <c r="F3195">
        <v>35.4</v>
      </c>
      <c r="G3195">
        <v>-50.052982153774401</v>
      </c>
      <c r="H3195">
        <v>-8.2076749003919893</v>
      </c>
      <c r="I3195">
        <v>-42.271491366798301</v>
      </c>
      <c r="J3195">
        <v>-4.2084263935133199</v>
      </c>
      <c r="K3195">
        <v>39.589626463646397</v>
      </c>
      <c r="L3195">
        <v>43.690537234693799</v>
      </c>
      <c r="M3195">
        <v>39.537731365722799</v>
      </c>
      <c r="N3195">
        <v>0.21202652771487401</v>
      </c>
      <c r="O3195">
        <v>93.474576271186393</v>
      </c>
      <c r="P3195">
        <v>2.0466993369847102</v>
      </c>
      <c r="Q3195">
        <v>0.11279935729794401</v>
      </c>
    </row>
    <row r="3196" spans="1:17" x14ac:dyDescent="0.3">
      <c r="A3196" t="s">
        <v>6605</v>
      </c>
      <c r="B3196" t="s">
        <v>6606</v>
      </c>
      <c r="C3196" t="s">
        <v>10309</v>
      </c>
      <c r="D3196" t="s">
        <v>21</v>
      </c>
      <c r="E3196">
        <v>71.234800000000007</v>
      </c>
      <c r="F3196">
        <v>130</v>
      </c>
      <c r="G3196">
        <v>-75.493527442562694</v>
      </c>
      <c r="H3196">
        <v>-6.6876265077200197</v>
      </c>
      <c r="I3196">
        <v>-40.835111976009799</v>
      </c>
      <c r="K3196">
        <v>147.76654266398</v>
      </c>
      <c r="L3196">
        <v>153.44733854655499</v>
      </c>
      <c r="M3196">
        <v>29.235073198675298</v>
      </c>
      <c r="N3196">
        <v>1.7403314917127</v>
      </c>
      <c r="O3196">
        <v>84.538461538461505</v>
      </c>
      <c r="P3196">
        <v>16.959064327485301</v>
      </c>
    </row>
    <row r="3197" spans="1:17" x14ac:dyDescent="0.3">
      <c r="A3197" t="s">
        <v>6607</v>
      </c>
      <c r="B3197" t="s">
        <v>6608</v>
      </c>
      <c r="C3197" t="s">
        <v>10309</v>
      </c>
      <c r="D3197" t="s">
        <v>523</v>
      </c>
      <c r="E3197">
        <v>71.178790000000006</v>
      </c>
      <c r="F3197">
        <v>230.95</v>
      </c>
      <c r="G3197">
        <v>98.280123071023695</v>
      </c>
      <c r="H3197">
        <v>18.476535625923699</v>
      </c>
      <c r="I3197">
        <v>64.596511955614005</v>
      </c>
      <c r="J3197">
        <v>29.1893938630677</v>
      </c>
      <c r="K3197">
        <v>182.66957482901</v>
      </c>
      <c r="L3197">
        <v>148.92454538166299</v>
      </c>
      <c r="M3197">
        <v>85.604965010203202</v>
      </c>
      <c r="N3197">
        <v>0.671954197187842</v>
      </c>
      <c r="O3197">
        <v>0</v>
      </c>
      <c r="P3197">
        <v>196.469833119383</v>
      </c>
      <c r="Q3197">
        <v>0.17515247603550799</v>
      </c>
    </row>
    <row r="3198" spans="1:17" x14ac:dyDescent="0.3">
      <c r="A3198" t="s">
        <v>6609</v>
      </c>
      <c r="B3198" t="s">
        <v>6610</v>
      </c>
      <c r="C3198" t="s">
        <v>10309</v>
      </c>
      <c r="D3198" t="s">
        <v>1203</v>
      </c>
      <c r="E3198">
        <v>71.123080000000002</v>
      </c>
      <c r="F3198">
        <v>55.1</v>
      </c>
      <c r="G3198">
        <v>-89.496651874430299</v>
      </c>
      <c r="H3198">
        <v>-2.4025901546292698</v>
      </c>
      <c r="I3198">
        <v>-48.6881753197273</v>
      </c>
      <c r="J3198">
        <v>-1.60044787414239</v>
      </c>
      <c r="K3198">
        <v>58.528802308525997</v>
      </c>
      <c r="L3198">
        <v>79.643073014699894</v>
      </c>
      <c r="M3198">
        <v>43.485087240132998</v>
      </c>
      <c r="N3198">
        <v>0.403610108303249</v>
      </c>
      <c r="O3198">
        <v>197.549909255898</v>
      </c>
      <c r="P3198">
        <v>14.434060228452701</v>
      </c>
    </row>
    <row r="3199" spans="1:17" x14ac:dyDescent="0.3">
      <c r="A3199" t="s">
        <v>6611</v>
      </c>
      <c r="B3199" t="s">
        <v>6612</v>
      </c>
      <c r="C3199" t="s">
        <v>10309</v>
      </c>
      <c r="D3199" t="s">
        <v>2871</v>
      </c>
      <c r="E3199">
        <v>71.071907400000001</v>
      </c>
      <c r="F3199">
        <v>7.08</v>
      </c>
      <c r="G3199">
        <v>190.54334858915101</v>
      </c>
      <c r="H3199">
        <v>11.1594137072029</v>
      </c>
      <c r="I3199">
        <v>65.280197287914007</v>
      </c>
      <c r="J3199">
        <v>12.066365183975</v>
      </c>
      <c r="K3199">
        <v>3.5938516331995598</v>
      </c>
      <c r="L3199">
        <v>3.15110316185643</v>
      </c>
      <c r="M3199">
        <v>76.462244848335601</v>
      </c>
      <c r="N3199">
        <v>2.14872851136457</v>
      </c>
      <c r="O3199">
        <v>3.1073446327683598</v>
      </c>
      <c r="P3199">
        <v>274.60317460317401</v>
      </c>
      <c r="Q3199">
        <v>-6.5280484785030998E-2</v>
      </c>
    </row>
    <row r="3200" spans="1:17" x14ac:dyDescent="0.3">
      <c r="A3200" t="s">
        <v>6613</v>
      </c>
      <c r="B3200" t="s">
        <v>6614</v>
      </c>
      <c r="C3200" t="s">
        <v>10309</v>
      </c>
      <c r="D3200" t="s">
        <v>412</v>
      </c>
      <c r="E3200">
        <v>71.060184000000007</v>
      </c>
      <c r="F3200">
        <v>122.45</v>
      </c>
      <c r="G3200">
        <v>154.09046962593999</v>
      </c>
      <c r="H3200">
        <v>2.5611423039090799</v>
      </c>
      <c r="I3200">
        <v>44.272744177715502</v>
      </c>
      <c r="J3200">
        <v>-1.82389802931611</v>
      </c>
      <c r="K3200">
        <v>115.422434296196</v>
      </c>
      <c r="L3200">
        <v>91.615608039822604</v>
      </c>
      <c r="M3200">
        <v>56.223755160633502</v>
      </c>
      <c r="N3200">
        <v>0.98526702153143997</v>
      </c>
      <c r="O3200">
        <v>13.5565536953858</v>
      </c>
      <c r="P3200">
        <v>187.37385590237</v>
      </c>
      <c r="Q3200">
        <v>8.8683149681899998E-2</v>
      </c>
    </row>
    <row r="3201" spans="1:17" x14ac:dyDescent="0.3">
      <c r="A3201" t="s">
        <v>6615</v>
      </c>
      <c r="B3201" t="s">
        <v>6616</v>
      </c>
      <c r="C3201" t="s">
        <v>10309</v>
      </c>
      <c r="E3201">
        <v>71.004599999999996</v>
      </c>
      <c r="F3201">
        <v>219.15</v>
      </c>
      <c r="G3201">
        <v>113.14144633072</v>
      </c>
      <c r="H3201">
        <v>-17.630751823468898</v>
      </c>
      <c r="I3201">
        <v>103.922863821569</v>
      </c>
      <c r="J3201">
        <v>-2.05927436620988</v>
      </c>
      <c r="K3201">
        <v>233.76961150909301</v>
      </c>
      <c r="L3201">
        <v>177.010228934434</v>
      </c>
      <c r="M3201">
        <v>38.990435711984603</v>
      </c>
      <c r="N3201">
        <v>0.49653628988519</v>
      </c>
      <c r="O3201">
        <v>29.9110198494181</v>
      </c>
      <c r="P3201">
        <v>177.932783766645</v>
      </c>
      <c r="Q3201">
        <v>0.10090134964359999</v>
      </c>
    </row>
    <row r="3202" spans="1:17" x14ac:dyDescent="0.3">
      <c r="A3202" t="s">
        <v>6617</v>
      </c>
      <c r="B3202" t="s">
        <v>6618</v>
      </c>
      <c r="C3202" t="s">
        <v>10309</v>
      </c>
      <c r="D3202" t="s">
        <v>297</v>
      </c>
      <c r="E3202">
        <v>70.986182400000004</v>
      </c>
      <c r="F3202">
        <v>98</v>
      </c>
      <c r="G3202">
        <v>135.04622250378901</v>
      </c>
      <c r="H3202">
        <v>18.0571707053087</v>
      </c>
      <c r="I3202">
        <v>53.044360717022101</v>
      </c>
      <c r="J3202">
        <v>-0.87409249390204502</v>
      </c>
      <c r="K3202">
        <v>82.949227929362195</v>
      </c>
      <c r="L3202">
        <v>63.869036287038597</v>
      </c>
      <c r="M3202">
        <v>47.4345236760986</v>
      </c>
      <c r="N3202">
        <v>0.27142857142857102</v>
      </c>
      <c r="O3202">
        <v>6.0714285714285703</v>
      </c>
      <c r="P3202">
        <v>168.49315068493101</v>
      </c>
    </row>
    <row r="3203" spans="1:17" x14ac:dyDescent="0.3">
      <c r="A3203" t="s">
        <v>6619</v>
      </c>
      <c r="B3203" t="s">
        <v>6620</v>
      </c>
      <c r="C3203" t="s">
        <v>10309</v>
      </c>
      <c r="D3203" t="s">
        <v>729</v>
      </c>
      <c r="E3203">
        <v>70.944174000000004</v>
      </c>
      <c r="F3203">
        <v>197.1</v>
      </c>
      <c r="G3203">
        <v>-56.3971486005982</v>
      </c>
      <c r="H3203">
        <v>6.8821281123542404</v>
      </c>
      <c r="I3203">
        <v>1.6023516656422601</v>
      </c>
      <c r="J3203">
        <v>26.286699461280701</v>
      </c>
      <c r="K3203">
        <v>179.84986557452601</v>
      </c>
      <c r="L3203">
        <v>197.653764047229</v>
      </c>
      <c r="M3203">
        <v>79.320465211572298</v>
      </c>
      <c r="N3203">
        <v>1.8424907491143601</v>
      </c>
      <c r="O3203">
        <v>98.833079654997405</v>
      </c>
      <c r="P3203">
        <v>42.826086956521699</v>
      </c>
      <c r="Q3203">
        <v>0.176656300892682</v>
      </c>
    </row>
    <row r="3204" spans="1:17" x14ac:dyDescent="0.3">
      <c r="A3204" t="s">
        <v>6621</v>
      </c>
      <c r="B3204" t="s">
        <v>6622</v>
      </c>
      <c r="C3204" t="s">
        <v>10309</v>
      </c>
      <c r="D3204" t="s">
        <v>1203</v>
      </c>
      <c r="E3204">
        <v>70.875</v>
      </c>
      <c r="F3204">
        <v>13.5</v>
      </c>
      <c r="G3204">
        <v>-54.188390260234698</v>
      </c>
      <c r="H3204">
        <v>4.5063328817091701</v>
      </c>
      <c r="I3204">
        <v>-25.791658697262399</v>
      </c>
      <c r="J3204">
        <v>4.2569496303139198</v>
      </c>
      <c r="K3204">
        <v>13.192172392732999</v>
      </c>
      <c r="L3204">
        <v>13.626198612153599</v>
      </c>
      <c r="M3204">
        <v>69.839432819015997</v>
      </c>
      <c r="N3204">
        <v>1.3206803499684301</v>
      </c>
      <c r="O3204">
        <v>51.407407407407398</v>
      </c>
      <c r="P3204">
        <v>32.352941176470601</v>
      </c>
      <c r="Q3204">
        <v>-2.3750797210477001E-2</v>
      </c>
    </row>
    <row r="3205" spans="1:17" x14ac:dyDescent="0.3">
      <c r="A3205" t="s">
        <v>6623</v>
      </c>
      <c r="B3205" t="s">
        <v>6624</v>
      </c>
      <c r="C3205" t="s">
        <v>10309</v>
      </c>
      <c r="D3205" t="s">
        <v>737</v>
      </c>
      <c r="E3205">
        <v>70.753706170000001</v>
      </c>
      <c r="F3205">
        <v>23.93</v>
      </c>
      <c r="G3205">
        <v>-10.645335588166599</v>
      </c>
      <c r="H3205">
        <v>0.69359898495832095</v>
      </c>
      <c r="I3205">
        <v>1.33081111725548</v>
      </c>
      <c r="J3205">
        <v>-0.51000142491731804</v>
      </c>
      <c r="K3205">
        <v>23.488915388133101</v>
      </c>
      <c r="L3205">
        <v>22.127732982938099</v>
      </c>
      <c r="M3205">
        <v>67.469215611950702</v>
      </c>
      <c r="N3205">
        <v>0.47387871261985798</v>
      </c>
      <c r="O3205">
        <v>4.2624320936063498</v>
      </c>
      <c r="P3205">
        <v>25.947368421052602</v>
      </c>
    </row>
    <row r="3206" spans="1:17" x14ac:dyDescent="0.3">
      <c r="A3206" t="s">
        <v>6625</v>
      </c>
      <c r="B3206" t="s">
        <v>6626</v>
      </c>
      <c r="C3206" t="s">
        <v>10309</v>
      </c>
      <c r="D3206" t="s">
        <v>1566</v>
      </c>
      <c r="E3206">
        <v>70.674256</v>
      </c>
      <c r="F3206">
        <v>40</v>
      </c>
      <c r="G3206">
        <v>1.54424762250458</v>
      </c>
      <c r="H3206">
        <v>-1.23055071738546</v>
      </c>
      <c r="I3206">
        <v>-50.0652082139801</v>
      </c>
      <c r="J3206">
        <v>-1.6506871085921599</v>
      </c>
      <c r="K3206">
        <v>40.4688009727099</v>
      </c>
      <c r="L3206">
        <v>46.174999999999997</v>
      </c>
      <c r="M3206">
        <v>67.242153697186794</v>
      </c>
      <c r="N3206">
        <v>1.7453917050691199</v>
      </c>
      <c r="O3206">
        <v>87.5</v>
      </c>
      <c r="P3206">
        <v>42.348754448398502</v>
      </c>
    </row>
    <row r="3207" spans="1:17" x14ac:dyDescent="0.3">
      <c r="A3207" t="s">
        <v>6627</v>
      </c>
      <c r="B3207" t="s">
        <v>6628</v>
      </c>
      <c r="C3207" t="s">
        <v>10309</v>
      </c>
      <c r="D3207" t="s">
        <v>297</v>
      </c>
      <c r="E3207">
        <v>70.643813850000001</v>
      </c>
      <c r="F3207">
        <v>140.1</v>
      </c>
      <c r="G3207">
        <v>-26.446695190706802</v>
      </c>
      <c r="H3207">
        <v>1.43650254877622</v>
      </c>
      <c r="I3207">
        <v>2.6321786011073098</v>
      </c>
      <c r="J3207">
        <v>4.0392582642232497</v>
      </c>
      <c r="K3207">
        <v>136.43558028704601</v>
      </c>
      <c r="L3207">
        <v>129.51983006537799</v>
      </c>
      <c r="M3207">
        <v>70.616229468216204</v>
      </c>
      <c r="N3207">
        <v>1.14603793728561</v>
      </c>
      <c r="O3207">
        <v>31.977159172019999</v>
      </c>
      <c r="P3207">
        <v>45.785639958376699</v>
      </c>
      <c r="Q3207">
        <v>6.7568576989879003E-2</v>
      </c>
    </row>
    <row r="3208" spans="1:17" x14ac:dyDescent="0.3">
      <c r="A3208" t="s">
        <v>6629</v>
      </c>
      <c r="B3208" t="s">
        <v>6630</v>
      </c>
      <c r="C3208" t="s">
        <v>10309</v>
      </c>
      <c r="D3208" t="s">
        <v>253</v>
      </c>
      <c r="E3208">
        <v>70.640235539999907</v>
      </c>
      <c r="F3208">
        <v>66.150000000000006</v>
      </c>
      <c r="G3208">
        <v>29.963966334577101</v>
      </c>
      <c r="H3208">
        <v>14.496028803311701</v>
      </c>
      <c r="I3208">
        <v>15.3892677435155</v>
      </c>
      <c r="J3208">
        <v>5.5133531230666799</v>
      </c>
      <c r="K3208">
        <v>51.348994164912099</v>
      </c>
      <c r="L3208">
        <v>47.528874672777299</v>
      </c>
      <c r="M3208">
        <v>70.754105496192196</v>
      </c>
      <c r="N3208">
        <v>3.6605405987603201</v>
      </c>
      <c r="O3208">
        <v>8.8435374149659705</v>
      </c>
      <c r="P3208">
        <v>89.108061749571206</v>
      </c>
      <c r="Q3208">
        <v>-1.3888154627934E-2</v>
      </c>
    </row>
    <row r="3209" spans="1:17" x14ac:dyDescent="0.3">
      <c r="A3209" t="s">
        <v>6631</v>
      </c>
      <c r="B3209" t="s">
        <v>6632</v>
      </c>
      <c r="C3209" t="s">
        <v>10309</v>
      </c>
      <c r="D3209" t="s">
        <v>628</v>
      </c>
      <c r="E3209">
        <v>70.548066468000002</v>
      </c>
      <c r="F3209">
        <v>47.08</v>
      </c>
      <c r="G3209">
        <v>-9.0697323841579092</v>
      </c>
      <c r="H3209">
        <v>9.58345576988558</v>
      </c>
      <c r="I3209">
        <v>-1.73077945715854</v>
      </c>
      <c r="J3209">
        <v>-3.8463943124736</v>
      </c>
      <c r="K3209">
        <v>45.798646940405398</v>
      </c>
      <c r="L3209">
        <v>43.511714816748999</v>
      </c>
      <c r="M3209">
        <v>48.611143819596897</v>
      </c>
      <c r="N3209">
        <v>0.71207163391865103</v>
      </c>
      <c r="O3209">
        <v>38.041631265930299</v>
      </c>
      <c r="P3209">
        <v>42.537087496215499</v>
      </c>
      <c r="Q3209">
        <v>3.1793120338711997E-2</v>
      </c>
    </row>
    <row r="3210" spans="1:17" x14ac:dyDescent="0.3">
      <c r="A3210" t="s">
        <v>6633</v>
      </c>
      <c r="B3210" t="s">
        <v>6634</v>
      </c>
      <c r="C3210" t="s">
        <v>10309</v>
      </c>
      <c r="D3210" t="s">
        <v>1185</v>
      </c>
      <c r="E3210">
        <v>70.352040000000002</v>
      </c>
      <c r="F3210">
        <v>59.75</v>
      </c>
      <c r="G3210">
        <v>-20.4364913313267</v>
      </c>
      <c r="H3210">
        <v>-18.1115907814652</v>
      </c>
      <c r="I3210">
        <v>-39.6994459232167</v>
      </c>
      <c r="J3210">
        <v>-6.8655993892938998</v>
      </c>
      <c r="K3210">
        <v>65.202720957105299</v>
      </c>
      <c r="L3210">
        <v>66.024829950326094</v>
      </c>
      <c r="M3210">
        <v>46.087523746125797</v>
      </c>
      <c r="N3210">
        <v>1.7297297297297201</v>
      </c>
      <c r="O3210">
        <v>65.188284518828397</v>
      </c>
      <c r="P3210">
        <v>19.5</v>
      </c>
    </row>
    <row r="3211" spans="1:17" x14ac:dyDescent="0.3">
      <c r="A3211" t="s">
        <v>6635</v>
      </c>
      <c r="B3211" t="s">
        <v>6636</v>
      </c>
      <c r="C3211" t="s">
        <v>10309</v>
      </c>
      <c r="D3211" t="s">
        <v>628</v>
      </c>
      <c r="E3211">
        <v>70.131608900000003</v>
      </c>
      <c r="F3211">
        <v>101.95</v>
      </c>
      <c r="G3211">
        <v>-15.293816479250699</v>
      </c>
      <c r="H3211">
        <v>0.53638295335534503</v>
      </c>
      <c r="I3211">
        <v>-6.4150747840061202</v>
      </c>
      <c r="J3211">
        <v>-0.67115494484947202</v>
      </c>
      <c r="K3211">
        <v>97.848022148408205</v>
      </c>
      <c r="L3211">
        <v>93.924828746887698</v>
      </c>
      <c r="M3211">
        <v>51.166062920718602</v>
      </c>
      <c r="N3211">
        <v>0.29647398240847</v>
      </c>
      <c r="O3211">
        <v>15.6939676311917</v>
      </c>
      <c r="P3211">
        <v>42.189679218967903</v>
      </c>
      <c r="Q3211">
        <v>-5.1847898885913998E-2</v>
      </c>
    </row>
    <row r="3212" spans="1:17" x14ac:dyDescent="0.3">
      <c r="A3212" t="s">
        <v>6637</v>
      </c>
      <c r="B3212" t="s">
        <v>6638</v>
      </c>
      <c r="C3212" t="s">
        <v>10309</v>
      </c>
      <c r="D3212" t="s">
        <v>402</v>
      </c>
      <c r="E3212">
        <v>69.801034319999999</v>
      </c>
      <c r="F3212">
        <v>128.85</v>
      </c>
      <c r="G3212">
        <v>5.5279962943871102</v>
      </c>
      <c r="H3212">
        <v>18.2531272873928</v>
      </c>
      <c r="I3212">
        <v>-27.8672515536039</v>
      </c>
      <c r="J3212">
        <v>10.9120344621741</v>
      </c>
      <c r="K3212">
        <v>114.369387338983</v>
      </c>
      <c r="L3212">
        <v>112.437601294892</v>
      </c>
      <c r="M3212">
        <v>75.034349594248695</v>
      </c>
      <c r="N3212">
        <v>2.1273078001364101</v>
      </c>
      <c r="O3212">
        <v>24.695382227396198</v>
      </c>
      <c r="P3212">
        <v>59.074074074073998</v>
      </c>
      <c r="Q3212">
        <v>5.0129047134620998E-2</v>
      </c>
    </row>
    <row r="3213" spans="1:17" x14ac:dyDescent="0.3">
      <c r="A3213" t="s">
        <v>6639</v>
      </c>
      <c r="B3213" t="s">
        <v>6640</v>
      </c>
      <c r="C3213" t="s">
        <v>10309</v>
      </c>
      <c r="D3213" t="s">
        <v>965</v>
      </c>
      <c r="E3213">
        <v>69.720990536000002</v>
      </c>
      <c r="F3213">
        <v>58.34</v>
      </c>
      <c r="G3213">
        <v>-13.3715365726519</v>
      </c>
      <c r="H3213">
        <v>16.258392963879398</v>
      </c>
      <c r="I3213">
        <v>10.5443607170221</v>
      </c>
      <c r="J3213">
        <v>11.6736874774372</v>
      </c>
      <c r="K3213">
        <v>50.897874873342701</v>
      </c>
      <c r="L3213">
        <v>49.574709126156797</v>
      </c>
      <c r="M3213">
        <v>77.034713487409803</v>
      </c>
      <c r="N3213">
        <v>2.0847035930224398</v>
      </c>
      <c r="O3213">
        <v>4.2166609530339203</v>
      </c>
      <c r="P3213">
        <v>63.600673022994897</v>
      </c>
      <c r="Q3213">
        <v>-7.8110340483176E-2</v>
      </c>
    </row>
    <row r="3214" spans="1:17" x14ac:dyDescent="0.3">
      <c r="A3214" t="s">
        <v>6641</v>
      </c>
      <c r="B3214" t="s">
        <v>6642</v>
      </c>
      <c r="C3214" t="s">
        <v>10309</v>
      </c>
      <c r="D3214" t="s">
        <v>523</v>
      </c>
      <c r="E3214">
        <v>69.683099999999996</v>
      </c>
      <c r="F3214">
        <v>1.38</v>
      </c>
      <c r="G3214">
        <v>59.222453529335802</v>
      </c>
      <c r="H3214">
        <v>12.967538774821699</v>
      </c>
      <c r="I3214">
        <v>24.942665801767902</v>
      </c>
      <c r="J3214">
        <v>6.3478152448524297</v>
      </c>
      <c r="K3214">
        <v>1.1575984490749001</v>
      </c>
      <c r="L3214">
        <v>1.0065316799589199</v>
      </c>
      <c r="M3214">
        <v>80.164884316662693</v>
      </c>
      <c r="N3214">
        <v>1.6182404139082101</v>
      </c>
      <c r="O3214">
        <v>2.1739130434782701</v>
      </c>
      <c r="P3214">
        <v>105.97014925373099</v>
      </c>
      <c r="Q3214">
        <v>7.6097651350390996E-2</v>
      </c>
    </row>
    <row r="3215" spans="1:17" x14ac:dyDescent="0.3">
      <c r="A3215" t="s">
        <v>6643</v>
      </c>
      <c r="B3215" t="s">
        <v>6644</v>
      </c>
      <c r="C3215" t="s">
        <v>10309</v>
      </c>
      <c r="D3215" t="s">
        <v>139</v>
      </c>
      <c r="E3215">
        <v>69.661117296</v>
      </c>
      <c r="F3215">
        <v>52.76</v>
      </c>
      <c r="G3215">
        <v>37.673421130988402</v>
      </c>
      <c r="H3215">
        <v>73.215852485071295</v>
      </c>
      <c r="I3215">
        <v>62.809332468434498</v>
      </c>
      <c r="J3215">
        <v>6.7750334495221196</v>
      </c>
      <c r="K3215">
        <v>38.648487165672599</v>
      </c>
      <c r="L3215">
        <v>34.053695270505699</v>
      </c>
      <c r="M3215">
        <v>78.518515535090302</v>
      </c>
      <c r="N3215">
        <v>0.95794392523364402</v>
      </c>
      <c r="O3215">
        <v>4.2456406368460904</v>
      </c>
      <c r="P3215">
        <v>118.921161825726</v>
      </c>
    </row>
    <row r="3216" spans="1:17" x14ac:dyDescent="0.3">
      <c r="A3216" t="s">
        <v>6645</v>
      </c>
      <c r="B3216" t="s">
        <v>6646</v>
      </c>
      <c r="C3216" t="s">
        <v>10309</v>
      </c>
      <c r="D3216" t="s">
        <v>2871</v>
      </c>
      <c r="E3216">
        <v>69.635475873999994</v>
      </c>
      <c r="F3216">
        <v>5.51</v>
      </c>
      <c r="G3216">
        <v>-71.201621084479299</v>
      </c>
      <c r="H3216">
        <v>-3.8766889848990198</v>
      </c>
      <c r="I3216">
        <v>-31.185120230921498</v>
      </c>
      <c r="J3216">
        <v>0.63859055484016403</v>
      </c>
      <c r="K3216">
        <v>5.7802145715887399</v>
      </c>
      <c r="L3216">
        <v>6.4301902533263</v>
      </c>
      <c r="M3216">
        <v>43.054456968968701</v>
      </c>
      <c r="N3216">
        <v>1.56512008613792</v>
      </c>
      <c r="O3216">
        <v>78.221415607985506</v>
      </c>
      <c r="P3216">
        <v>15.756302521008401</v>
      </c>
      <c r="Q3216">
        <v>7.7677566053308E-2</v>
      </c>
    </row>
    <row r="3217" spans="1:17" x14ac:dyDescent="0.3">
      <c r="A3217" t="s">
        <v>6647</v>
      </c>
      <c r="B3217" t="s">
        <v>6648</v>
      </c>
      <c r="C3217" t="s">
        <v>10309</v>
      </c>
      <c r="D3217" t="s">
        <v>5270</v>
      </c>
      <c r="E3217">
        <v>69.522962699999994</v>
      </c>
      <c r="F3217">
        <v>33.630000000000003</v>
      </c>
      <c r="G3217">
        <v>-46.576068103649298</v>
      </c>
      <c r="H3217">
        <v>-22.298583991301001</v>
      </c>
      <c r="I3217">
        <v>-22.1654423063401</v>
      </c>
      <c r="J3217">
        <v>-0.43091470460922399</v>
      </c>
      <c r="K3217">
        <v>41.040699398018901</v>
      </c>
      <c r="L3217">
        <v>40.455601949221297</v>
      </c>
      <c r="M3217">
        <v>35.043780455003102</v>
      </c>
      <c r="N3217">
        <v>0.21739054178091399</v>
      </c>
      <c r="O3217">
        <v>99.375557537912499</v>
      </c>
      <c r="P3217">
        <v>18.7919463087248</v>
      </c>
      <c r="Q3217">
        <v>0.136965109988513</v>
      </c>
    </row>
    <row r="3218" spans="1:17" x14ac:dyDescent="0.3">
      <c r="A3218" t="s">
        <v>6649</v>
      </c>
      <c r="B3218" t="s">
        <v>6650</v>
      </c>
      <c r="C3218" t="s">
        <v>10309</v>
      </c>
      <c r="D3218" t="s">
        <v>139</v>
      </c>
      <c r="E3218">
        <v>69.471710689000005</v>
      </c>
      <c r="F3218">
        <v>60.01</v>
      </c>
      <c r="G3218">
        <v>20.206357638924899</v>
      </c>
      <c r="H3218">
        <v>2.7915858191742999</v>
      </c>
      <c r="I3218">
        <v>34.8598459841687</v>
      </c>
      <c r="J3218">
        <v>-0.16936283015412601</v>
      </c>
      <c r="K3218">
        <v>60.257770441926702</v>
      </c>
      <c r="L3218">
        <v>48.949592059818997</v>
      </c>
      <c r="M3218">
        <v>41.122311433477897</v>
      </c>
      <c r="N3218">
        <v>0.30597500166846198</v>
      </c>
      <c r="O3218">
        <v>68.871854690884803</v>
      </c>
      <c r="P3218">
        <v>75.467836257309898</v>
      </c>
      <c r="Q3218">
        <v>7.3299953609667998E-2</v>
      </c>
    </row>
    <row r="3219" spans="1:17" x14ac:dyDescent="0.3">
      <c r="A3219" t="s">
        <v>6651</v>
      </c>
      <c r="B3219" t="s">
        <v>6652</v>
      </c>
      <c r="C3219" t="s">
        <v>10309</v>
      </c>
      <c r="D3219" t="s">
        <v>628</v>
      </c>
      <c r="E3219">
        <v>69.454499999999996</v>
      </c>
      <c r="F3219">
        <v>243.7</v>
      </c>
      <c r="G3219">
        <v>-42.533542074542098</v>
      </c>
      <c r="H3219">
        <v>-3.5438093541734998</v>
      </c>
      <c r="I3219">
        <v>-11.1121344492256</v>
      </c>
      <c r="J3219">
        <v>1.20147921235382</v>
      </c>
      <c r="K3219">
        <v>235.221085403129</v>
      </c>
      <c r="L3219">
        <v>240.574996661809</v>
      </c>
      <c r="M3219">
        <v>62.303876764101403</v>
      </c>
      <c r="N3219">
        <v>1.1192645811950499</v>
      </c>
      <c r="O3219">
        <v>18.957734919983501</v>
      </c>
      <c r="P3219">
        <v>20.643564356435601</v>
      </c>
      <c r="Q3219">
        <v>0.168651635072363</v>
      </c>
    </row>
    <row r="3220" spans="1:17" x14ac:dyDescent="0.3">
      <c r="A3220" t="s">
        <v>6653</v>
      </c>
      <c r="B3220" t="s">
        <v>6654</v>
      </c>
      <c r="C3220" t="s">
        <v>10309</v>
      </c>
      <c r="D3220" t="s">
        <v>6655</v>
      </c>
      <c r="E3220">
        <v>69.251050000000006</v>
      </c>
      <c r="F3220">
        <v>151.69999999999999</v>
      </c>
      <c r="G3220">
        <v>843.24101126304197</v>
      </c>
      <c r="H3220">
        <v>15.253359194774699</v>
      </c>
      <c r="I3220">
        <v>97.169938529040607</v>
      </c>
      <c r="J3220">
        <v>-10.7528542912546</v>
      </c>
      <c r="K3220">
        <v>148.37920885339301</v>
      </c>
      <c r="L3220">
        <v>109.064068501786</v>
      </c>
      <c r="M3220">
        <v>38.466315386971601</v>
      </c>
      <c r="N3220">
        <v>0.44650142059371001</v>
      </c>
      <c r="O3220">
        <v>15.0626235992089</v>
      </c>
      <c r="P3220">
        <v>873.05965362411803</v>
      </c>
      <c r="Q3220">
        <v>0.118570899193587</v>
      </c>
    </row>
    <row r="3221" spans="1:17" x14ac:dyDescent="0.3">
      <c r="A3221" t="s">
        <v>6656</v>
      </c>
      <c r="B3221" t="s">
        <v>6657</v>
      </c>
      <c r="C3221" t="s">
        <v>10309</v>
      </c>
      <c r="D3221" t="s">
        <v>628</v>
      </c>
      <c r="E3221">
        <v>69.196489674999995</v>
      </c>
      <c r="F3221">
        <v>26.99</v>
      </c>
      <c r="G3221">
        <v>-39.551083832646903</v>
      </c>
      <c r="H3221">
        <v>-1.83906176170585</v>
      </c>
      <c r="I3221">
        <v>-27.5918497143815</v>
      </c>
      <c r="J3221">
        <v>1.85201091420009</v>
      </c>
      <c r="K3221">
        <v>26.662223789911</v>
      </c>
      <c r="L3221">
        <v>28.563530067679299</v>
      </c>
      <c r="M3221">
        <v>59.098397495679102</v>
      </c>
      <c r="N3221">
        <v>0.80298747400850101</v>
      </c>
      <c r="O3221">
        <v>55.242682474990701</v>
      </c>
      <c r="P3221">
        <v>19.424778761061901</v>
      </c>
      <c r="Q3221">
        <v>-4.8562656282092997E-2</v>
      </c>
    </row>
    <row r="3222" spans="1:17" x14ac:dyDescent="0.3">
      <c r="A3222" t="s">
        <v>6658</v>
      </c>
      <c r="B3222" t="s">
        <v>6659</v>
      </c>
      <c r="C3222" t="s">
        <v>10309</v>
      </c>
      <c r="D3222" t="s">
        <v>21</v>
      </c>
      <c r="E3222">
        <v>69.165360000000007</v>
      </c>
      <c r="F3222">
        <v>29.7</v>
      </c>
      <c r="G3222">
        <v>-60.263607232269401</v>
      </c>
      <c r="H3222">
        <v>-3.28416443340326</v>
      </c>
      <c r="I3222">
        <v>-18.320492092968902</v>
      </c>
      <c r="J3222">
        <v>-0.94893272262724404</v>
      </c>
      <c r="K3222">
        <v>30.3612045202063</v>
      </c>
      <c r="L3222">
        <v>33.389718779983603</v>
      </c>
      <c r="M3222">
        <v>42.059929446988903</v>
      </c>
      <c r="N3222">
        <v>0.49308176100628898</v>
      </c>
      <c r="O3222">
        <v>70.033670033670006</v>
      </c>
      <c r="P3222">
        <v>16.2426614481409</v>
      </c>
    </row>
    <row r="3223" spans="1:17" x14ac:dyDescent="0.3">
      <c r="A3223" t="s">
        <v>6660</v>
      </c>
      <c r="B3223" t="s">
        <v>6478</v>
      </c>
      <c r="C3223" t="s">
        <v>10309</v>
      </c>
      <c r="D3223" t="s">
        <v>21</v>
      </c>
      <c r="E3223">
        <v>69.152043636000002</v>
      </c>
      <c r="F3223">
        <v>20.12</v>
      </c>
      <c r="G3223">
        <v>-12.0194486323738</v>
      </c>
      <c r="H3223">
        <v>-9.3040809227329202</v>
      </c>
      <c r="I3223">
        <v>-27.367385305557399</v>
      </c>
      <c r="J3223">
        <v>5.33213348871785</v>
      </c>
      <c r="K3223">
        <v>19.273700000822799</v>
      </c>
      <c r="L3223">
        <v>19.539894461284501</v>
      </c>
      <c r="M3223">
        <v>61.162290327016699</v>
      </c>
      <c r="N3223">
        <v>1.5513496759074701</v>
      </c>
      <c r="O3223">
        <v>34.145129224652003</v>
      </c>
      <c r="P3223">
        <v>24.504950495049499</v>
      </c>
      <c r="Q3223">
        <v>-1.4383582161391999E-2</v>
      </c>
    </row>
    <row r="3224" spans="1:17" x14ac:dyDescent="0.3">
      <c r="A3224" t="s">
        <v>6661</v>
      </c>
      <c r="B3224" t="s">
        <v>6662</v>
      </c>
      <c r="C3224" t="s">
        <v>10309</v>
      </c>
      <c r="D3224" t="s">
        <v>364</v>
      </c>
      <c r="E3224">
        <v>69.041095999999996</v>
      </c>
      <c r="F3224">
        <v>87.05</v>
      </c>
      <c r="G3224">
        <v>69.471650679217902</v>
      </c>
      <c r="H3224">
        <v>-2.97673608976719</v>
      </c>
      <c r="I3224">
        <v>-20.8921674433353</v>
      </c>
      <c r="J3224">
        <v>-2.9996573603084</v>
      </c>
      <c r="K3224">
        <v>90.995735123773599</v>
      </c>
      <c r="L3224">
        <v>85.059930761286395</v>
      </c>
      <c r="M3224">
        <v>37.281119345449</v>
      </c>
      <c r="N3224">
        <v>1.2958306664086501</v>
      </c>
      <c r="O3224">
        <v>33.5898908673176</v>
      </c>
      <c r="P3224">
        <v>107.26190476190401</v>
      </c>
      <c r="Q3224">
        <v>8.7892197946159004E-2</v>
      </c>
    </row>
    <row r="3225" spans="1:17" x14ac:dyDescent="0.3">
      <c r="A3225" t="s">
        <v>6663</v>
      </c>
      <c r="B3225" t="s">
        <v>6664</v>
      </c>
      <c r="C3225" t="s">
        <v>10309</v>
      </c>
      <c r="D3225" t="s">
        <v>364</v>
      </c>
      <c r="E3225">
        <v>68.817840000000004</v>
      </c>
      <c r="F3225">
        <v>76.72</v>
      </c>
      <c r="G3225">
        <v>19.152231425332701</v>
      </c>
      <c r="H3225">
        <v>14.909972158431501</v>
      </c>
      <c r="I3225">
        <v>-14.4708525739709</v>
      </c>
      <c r="J3225">
        <v>-0.20603866577970101</v>
      </c>
      <c r="K3225">
        <v>72.0584601119035</v>
      </c>
      <c r="L3225">
        <v>71.649233840235695</v>
      </c>
      <c r="M3225">
        <v>50.6535626487386</v>
      </c>
      <c r="N3225">
        <v>0.89418607859877797</v>
      </c>
      <c r="O3225">
        <v>29.470802919707999</v>
      </c>
      <c r="P3225">
        <v>64.812030075187906</v>
      </c>
      <c r="Q3225">
        <v>0.121936879700933</v>
      </c>
    </row>
    <row r="3226" spans="1:17" x14ac:dyDescent="0.3">
      <c r="A3226" t="s">
        <v>6665</v>
      </c>
      <c r="B3226" t="s">
        <v>6666</v>
      </c>
      <c r="C3226" t="s">
        <v>10309</v>
      </c>
      <c r="D3226" t="s">
        <v>222</v>
      </c>
      <c r="E3226">
        <v>68.597494752000003</v>
      </c>
      <c r="F3226">
        <v>42.72</v>
      </c>
      <c r="G3226">
        <v>21.0820994262792</v>
      </c>
      <c r="H3226">
        <v>5.2558667662746696</v>
      </c>
      <c r="I3226">
        <v>-11.560541610919101</v>
      </c>
      <c r="J3226">
        <v>1.4918456191663201</v>
      </c>
      <c r="K3226">
        <v>40.262811043091297</v>
      </c>
      <c r="L3226">
        <v>39.799561764309303</v>
      </c>
      <c r="M3226">
        <v>68.888118967877205</v>
      </c>
      <c r="N3226">
        <v>1.59774607639164</v>
      </c>
      <c r="O3226">
        <v>51.264044943820203</v>
      </c>
      <c r="P3226">
        <v>64.624277456647405</v>
      </c>
      <c r="Q3226">
        <v>9.7651311951685998E-2</v>
      </c>
    </row>
    <row r="3227" spans="1:17" x14ac:dyDescent="0.3">
      <c r="A3227" t="s">
        <v>6667</v>
      </c>
      <c r="B3227" t="s">
        <v>6668</v>
      </c>
      <c r="C3227" t="s">
        <v>10309</v>
      </c>
      <c r="D3227" t="s">
        <v>86</v>
      </c>
      <c r="E3227">
        <v>68.308689786000002</v>
      </c>
      <c r="F3227">
        <v>36.93</v>
      </c>
      <c r="G3227">
        <v>111.553906658532</v>
      </c>
      <c r="H3227">
        <v>4.9780393853223002</v>
      </c>
      <c r="I3227">
        <v>17.437365448411001</v>
      </c>
      <c r="J3227">
        <v>4.2670458706449201</v>
      </c>
      <c r="K3227">
        <v>35.2548208820605</v>
      </c>
      <c r="L3227">
        <v>29.408674811637798</v>
      </c>
      <c r="M3227">
        <v>63.321336644106403</v>
      </c>
      <c r="N3227">
        <v>0.858961684454006</v>
      </c>
      <c r="O3227">
        <v>11.020850257243399</v>
      </c>
      <c r="P3227">
        <v>155.318518518518</v>
      </c>
      <c r="Q3227">
        <v>2.3036690063336002E-2</v>
      </c>
    </row>
    <row r="3228" spans="1:17" x14ac:dyDescent="0.3">
      <c r="A3228" t="s">
        <v>6669</v>
      </c>
      <c r="B3228" t="s">
        <v>6670</v>
      </c>
      <c r="C3228" t="s">
        <v>10309</v>
      </c>
      <c r="D3228" t="s">
        <v>46</v>
      </c>
      <c r="E3228">
        <v>68.175224962000001</v>
      </c>
      <c r="F3228">
        <v>40.43</v>
      </c>
      <c r="G3228">
        <v>21.3215445548127</v>
      </c>
      <c r="H3228">
        <v>21.844515631804398</v>
      </c>
      <c r="I3228">
        <v>-3.0437287560552</v>
      </c>
      <c r="J3228">
        <v>7.2705858540341897</v>
      </c>
      <c r="K3228">
        <v>37.448892666374398</v>
      </c>
      <c r="L3228">
        <v>36.081002127589201</v>
      </c>
      <c r="M3228">
        <v>55.106376000437301</v>
      </c>
      <c r="N3228">
        <v>1.09237525592934</v>
      </c>
      <c r="O3228">
        <v>25.154588177096201</v>
      </c>
      <c r="P3228">
        <v>58.238747553815998</v>
      </c>
      <c r="Q3228">
        <v>-6.1250541043276999E-2</v>
      </c>
    </row>
    <row r="3229" spans="1:17" x14ac:dyDescent="0.3">
      <c r="A3229" t="s">
        <v>6671</v>
      </c>
      <c r="B3229" t="s">
        <v>6672</v>
      </c>
      <c r="C3229" t="s">
        <v>10309</v>
      </c>
      <c r="D3229" t="s">
        <v>253</v>
      </c>
      <c r="E3229">
        <v>68.114116350000003</v>
      </c>
      <c r="F3229">
        <v>3.15</v>
      </c>
      <c r="G3229">
        <v>152.27090987772999</v>
      </c>
      <c r="H3229">
        <v>38.827208820538203</v>
      </c>
      <c r="I3229">
        <v>-26.755964335218302</v>
      </c>
      <c r="J3229">
        <v>3.4808918387762602</v>
      </c>
      <c r="K3229">
        <v>2.4300271362827499</v>
      </c>
      <c r="L3229">
        <v>2.4217522023745599</v>
      </c>
      <c r="M3229">
        <v>81.788935106329504</v>
      </c>
      <c r="N3229">
        <v>4.9151832460732896</v>
      </c>
      <c r="O3229">
        <v>93.650793650793602</v>
      </c>
      <c r="P3229">
        <v>203.858520900321</v>
      </c>
    </row>
    <row r="3230" spans="1:17" x14ac:dyDescent="0.3">
      <c r="A3230" t="s">
        <v>6673</v>
      </c>
      <c r="B3230" t="s">
        <v>6674</v>
      </c>
      <c r="C3230" t="s">
        <v>10309</v>
      </c>
      <c r="D3230" t="s">
        <v>5344</v>
      </c>
      <c r="E3230">
        <v>68.112029399999997</v>
      </c>
      <c r="F3230">
        <v>139</v>
      </c>
      <c r="G3230">
        <v>-16.571127288564</v>
      </c>
      <c r="H3230">
        <v>-9.2044069265357802</v>
      </c>
      <c r="I3230">
        <v>0.19018087427892399</v>
      </c>
      <c r="J3230">
        <v>-12.153584877983601</v>
      </c>
      <c r="K3230">
        <v>142.39788680877601</v>
      </c>
      <c r="M3230">
        <v>43.001701435382799</v>
      </c>
      <c r="N3230">
        <v>0.69501779359430604</v>
      </c>
      <c r="O3230">
        <v>17.266187050359701</v>
      </c>
      <c r="P3230">
        <v>34.260600792040897</v>
      </c>
    </row>
    <row r="3231" spans="1:17" x14ac:dyDescent="0.3">
      <c r="A3231" t="s">
        <v>6675</v>
      </c>
      <c r="B3231" t="s">
        <v>6676</v>
      </c>
      <c r="C3231" t="s">
        <v>10309</v>
      </c>
      <c r="D3231" t="s">
        <v>412</v>
      </c>
      <c r="E3231">
        <v>68.102999999999994</v>
      </c>
      <c r="F3231">
        <v>227.01</v>
      </c>
      <c r="G3231">
        <v>36.428153684329502</v>
      </c>
      <c r="H3231">
        <v>12.243451070696601</v>
      </c>
      <c r="I3231">
        <v>-3.9441402544685702</v>
      </c>
      <c r="J3231">
        <v>-4.0706539759945999</v>
      </c>
      <c r="K3231">
        <v>219.28260672153399</v>
      </c>
      <c r="L3231">
        <v>193.22827218770499</v>
      </c>
      <c r="M3231">
        <v>45.938678197657701</v>
      </c>
      <c r="N3231">
        <v>0.93429359962689595</v>
      </c>
      <c r="O3231">
        <v>14.3121448394343</v>
      </c>
      <c r="P3231">
        <v>84.711147274206596</v>
      </c>
      <c r="Q3231">
        <v>9.1192971463101E-2</v>
      </c>
    </row>
    <row r="3232" spans="1:17" x14ac:dyDescent="0.3">
      <c r="A3232" t="s">
        <v>6677</v>
      </c>
      <c r="B3232" t="s">
        <v>6678</v>
      </c>
      <c r="C3232" t="s">
        <v>10309</v>
      </c>
      <c r="D3232" t="s">
        <v>2600</v>
      </c>
      <c r="E3232">
        <v>68.06</v>
      </c>
      <c r="F3232">
        <v>34.03</v>
      </c>
      <c r="G3232">
        <v>-6.8778909159883401</v>
      </c>
      <c r="H3232">
        <v>-1.20974223648177</v>
      </c>
      <c r="I3232">
        <v>-22.648194984629502</v>
      </c>
      <c r="J3232">
        <v>-8.1989327226272497</v>
      </c>
      <c r="K3232">
        <v>33.728359430269897</v>
      </c>
      <c r="L3232">
        <v>32.698011258348401</v>
      </c>
      <c r="M3232">
        <v>54.533700353945598</v>
      </c>
      <c r="N3232">
        <v>0.99302155109221502</v>
      </c>
      <c r="O3232">
        <v>28.9744343226564</v>
      </c>
      <c r="P3232">
        <v>71.868686868686794</v>
      </c>
      <c r="Q3232">
        <v>0.124320649766481</v>
      </c>
    </row>
    <row r="3233" spans="1:17" x14ac:dyDescent="0.3">
      <c r="A3233" t="s">
        <v>6679</v>
      </c>
      <c r="B3233" t="s">
        <v>6680</v>
      </c>
      <c r="C3233" t="s">
        <v>10309</v>
      </c>
      <c r="D3233" t="s">
        <v>683</v>
      </c>
      <c r="E3233">
        <v>67.959963680000001</v>
      </c>
      <c r="F3233">
        <v>50.26</v>
      </c>
      <c r="G3233">
        <v>77.268296246259098</v>
      </c>
      <c r="H3233">
        <v>13.547184710839099</v>
      </c>
      <c r="I3233">
        <v>19.7299841637229</v>
      </c>
      <c r="J3233">
        <v>9.5627139482490602</v>
      </c>
      <c r="K3233">
        <v>45.271983918902599</v>
      </c>
      <c r="L3233">
        <v>40.361423527953498</v>
      </c>
      <c r="M3233">
        <v>62.0943676213817</v>
      </c>
      <c r="N3233">
        <v>0.70771815463190002</v>
      </c>
      <c r="O3233">
        <v>20.453641066454399</v>
      </c>
      <c r="P3233">
        <v>107.08693860733401</v>
      </c>
      <c r="Q3233">
        <v>0.114521242928133</v>
      </c>
    </row>
    <row r="3234" spans="1:17" x14ac:dyDescent="0.3">
      <c r="A3234" t="s">
        <v>6681</v>
      </c>
      <c r="B3234" t="s">
        <v>6682</v>
      </c>
      <c r="C3234" t="s">
        <v>10309</v>
      </c>
      <c r="D3234" t="s">
        <v>2629</v>
      </c>
      <c r="E3234">
        <v>67.823425950000001</v>
      </c>
      <c r="F3234">
        <v>41.37</v>
      </c>
      <c r="G3234">
        <v>-44.431645457050301</v>
      </c>
      <c r="H3234">
        <v>-7.1664722277861896</v>
      </c>
      <c r="I3234">
        <v>-9.6323341982320798</v>
      </c>
      <c r="J3234">
        <v>4.0378397641452404</v>
      </c>
      <c r="K3234">
        <v>43.530443731874598</v>
      </c>
      <c r="L3234">
        <v>42.792340367414603</v>
      </c>
      <c r="M3234">
        <v>40.2585332158407</v>
      </c>
      <c r="N3234">
        <v>1.0151496591745199</v>
      </c>
      <c r="O3234">
        <v>26.4201111916847</v>
      </c>
      <c r="P3234">
        <v>28.6780715396578</v>
      </c>
      <c r="Q3234">
        <v>7.0974287671582995E-2</v>
      </c>
    </row>
    <row r="3235" spans="1:17" x14ac:dyDescent="0.3">
      <c r="A3235" t="s">
        <v>6683</v>
      </c>
      <c r="B3235" t="s">
        <v>6684</v>
      </c>
      <c r="C3235" t="s">
        <v>10309</v>
      </c>
      <c r="D3235" t="s">
        <v>193</v>
      </c>
      <c r="E3235">
        <v>67.725030279999999</v>
      </c>
      <c r="F3235">
        <v>46.66</v>
      </c>
      <c r="G3235">
        <v>83.532980867091297</v>
      </c>
      <c r="H3235">
        <v>18.915247451381699</v>
      </c>
      <c r="I3235">
        <v>17.789553070416201</v>
      </c>
      <c r="J3235">
        <v>3.5015767387992498</v>
      </c>
      <c r="K3235">
        <v>43.315944816662601</v>
      </c>
      <c r="L3235">
        <v>35.612274394220499</v>
      </c>
      <c r="M3235">
        <v>47.297023888861197</v>
      </c>
      <c r="N3235">
        <v>1.1949215103686801</v>
      </c>
      <c r="O3235">
        <v>17.445349335619301</v>
      </c>
      <c r="P3235">
        <v>148.588172615876</v>
      </c>
      <c r="Q3235">
        <v>0.13274826551343899</v>
      </c>
    </row>
    <row r="3236" spans="1:17" x14ac:dyDescent="0.3">
      <c r="A3236" t="s">
        <v>6685</v>
      </c>
      <c r="B3236" t="s">
        <v>6686</v>
      </c>
      <c r="C3236" t="s">
        <v>10309</v>
      </c>
      <c r="D3236" t="s">
        <v>931</v>
      </c>
      <c r="E3236">
        <v>67.677886379999904</v>
      </c>
      <c r="F3236">
        <v>33.630000000000003</v>
      </c>
      <c r="G3236">
        <v>277.81772127528802</v>
      </c>
      <c r="H3236">
        <v>4.7271077083036399</v>
      </c>
      <c r="I3236">
        <v>137.91281505549901</v>
      </c>
      <c r="J3236">
        <v>6.3843459479751301</v>
      </c>
      <c r="K3236">
        <v>27.5938444050771</v>
      </c>
      <c r="L3236">
        <v>18.945986347159401</v>
      </c>
      <c r="M3236">
        <v>74.332259668427696</v>
      </c>
      <c r="N3236">
        <v>0.78563283661899097</v>
      </c>
      <c r="O3236">
        <v>2.6167112696996599</v>
      </c>
      <c r="P3236">
        <v>345.43046357615799</v>
      </c>
      <c r="Q3236">
        <v>0.123762496200019</v>
      </c>
    </row>
    <row r="3237" spans="1:17" x14ac:dyDescent="0.3">
      <c r="A3237" t="s">
        <v>6687</v>
      </c>
      <c r="B3237" t="s">
        <v>6688</v>
      </c>
      <c r="C3237" t="s">
        <v>10309</v>
      </c>
      <c r="D3237" t="s">
        <v>364</v>
      </c>
      <c r="E3237">
        <v>67.388000000000005</v>
      </c>
      <c r="F3237">
        <v>1982</v>
      </c>
      <c r="G3237">
        <v>66.093108390150604</v>
      </c>
      <c r="H3237">
        <v>-10.188097850975799</v>
      </c>
      <c r="I3237">
        <v>53.0854211561415</v>
      </c>
      <c r="J3237">
        <v>4.3340450439073201</v>
      </c>
      <c r="K3237">
        <v>1743.60940531806</v>
      </c>
      <c r="L3237">
        <v>1249.38422433918</v>
      </c>
      <c r="M3237">
        <v>74.375127431568501</v>
      </c>
      <c r="N3237">
        <v>0.579684975767366</v>
      </c>
      <c r="O3237">
        <v>23.6604439959636</v>
      </c>
      <c r="P3237">
        <v>183.06198229077401</v>
      </c>
      <c r="Q3237">
        <v>0.131353225908971</v>
      </c>
    </row>
    <row r="3238" spans="1:17" x14ac:dyDescent="0.3">
      <c r="A3238" t="s">
        <v>6689</v>
      </c>
      <c r="B3238" t="s">
        <v>6690</v>
      </c>
      <c r="C3238" t="s">
        <v>10309</v>
      </c>
      <c r="D3238" t="s">
        <v>193</v>
      </c>
      <c r="E3238">
        <v>67.386244450000007</v>
      </c>
      <c r="F3238">
        <v>129.5</v>
      </c>
      <c r="G3238">
        <v>6.7847331663511001</v>
      </c>
      <c r="H3238">
        <v>9.2710936771026997</v>
      </c>
      <c r="I3238">
        <v>7.6885865476886597</v>
      </c>
      <c r="K3238">
        <v>104.302569298657</v>
      </c>
      <c r="L3238">
        <v>71.200520246059796</v>
      </c>
      <c r="M3238">
        <v>97.891639288263306</v>
      </c>
      <c r="N3238">
        <v>1.2903225806451599</v>
      </c>
      <c r="O3238">
        <v>9.03474903474903</v>
      </c>
      <c r="P3238">
        <v>55.836341756919303</v>
      </c>
    </row>
    <row r="3239" spans="1:17" x14ac:dyDescent="0.3">
      <c r="A3239" t="s">
        <v>6691</v>
      </c>
      <c r="B3239" t="s">
        <v>6692</v>
      </c>
      <c r="C3239" t="s">
        <v>10309</v>
      </c>
      <c r="D3239" t="s">
        <v>628</v>
      </c>
      <c r="E3239">
        <v>67.373040000000003</v>
      </c>
      <c r="F3239">
        <v>39.200000000000003</v>
      </c>
      <c r="G3239">
        <v>-50.626723169155802</v>
      </c>
      <c r="H3239">
        <v>-6.9576749003919902</v>
      </c>
      <c r="I3239">
        <v>-29.741712519167201</v>
      </c>
      <c r="J3239">
        <v>-4.2822660559605703</v>
      </c>
      <c r="K3239">
        <v>44.062284872586801</v>
      </c>
      <c r="M3239">
        <v>42.431917399219003</v>
      </c>
      <c r="N3239">
        <v>4.7374958039610604</v>
      </c>
      <c r="O3239">
        <v>83.5459183673469</v>
      </c>
      <c r="P3239">
        <v>10.422535211267601</v>
      </c>
    </row>
    <row r="3240" spans="1:17" x14ac:dyDescent="0.3">
      <c r="A3240" t="s">
        <v>6693</v>
      </c>
      <c r="B3240" t="s">
        <v>6694</v>
      </c>
      <c r="C3240" t="s">
        <v>10309</v>
      </c>
      <c r="D3240" t="s">
        <v>1626</v>
      </c>
      <c r="E3240">
        <v>67.319177999999994</v>
      </c>
      <c r="F3240">
        <v>172.6</v>
      </c>
      <c r="G3240">
        <v>22.520280851634499</v>
      </c>
      <c r="H3240">
        <v>-18.902183974379799</v>
      </c>
      <c r="I3240">
        <v>-25.018568577217</v>
      </c>
      <c r="J3240">
        <v>6.9712136842188199</v>
      </c>
      <c r="K3240">
        <v>189.60529887836</v>
      </c>
      <c r="L3240">
        <v>169.24931035968399</v>
      </c>
      <c r="M3240">
        <v>38.484792039075302</v>
      </c>
      <c r="N3240">
        <v>2.4127918141263098</v>
      </c>
      <c r="O3240">
        <v>36.152954808806399</v>
      </c>
      <c r="P3240">
        <v>74.784810126582201</v>
      </c>
      <c r="Q3240">
        <v>6.5457221939483001E-2</v>
      </c>
    </row>
    <row r="3241" spans="1:17" x14ac:dyDescent="0.3">
      <c r="A3241" t="s">
        <v>6695</v>
      </c>
      <c r="B3241" t="s">
        <v>6696</v>
      </c>
      <c r="C3241" t="s">
        <v>10309</v>
      </c>
      <c r="D3241" t="s">
        <v>523</v>
      </c>
      <c r="E3241">
        <v>67.224000000000004</v>
      </c>
      <c r="F3241">
        <v>28.01</v>
      </c>
      <c r="G3241">
        <v>-27.405479655407699</v>
      </c>
      <c r="H3241">
        <v>9.9684816832379006</v>
      </c>
      <c r="I3241">
        <v>-18.108181655859099</v>
      </c>
      <c r="J3241">
        <v>-2.0672678372217099</v>
      </c>
      <c r="K3241">
        <v>27.706738579681002</v>
      </c>
      <c r="L3241">
        <v>28.321934173909</v>
      </c>
      <c r="M3241">
        <v>65.118633822706798</v>
      </c>
      <c r="N3241">
        <v>1.57420131439721</v>
      </c>
      <c r="O3241">
        <v>31.738664762584701</v>
      </c>
      <c r="P3241">
        <v>24.488888888888798</v>
      </c>
      <c r="Q3241">
        <v>7.1902337794523999E-2</v>
      </c>
    </row>
    <row r="3242" spans="1:17" x14ac:dyDescent="0.3">
      <c r="A3242" t="s">
        <v>6697</v>
      </c>
      <c r="B3242" t="s">
        <v>6698</v>
      </c>
      <c r="C3242" t="s">
        <v>10309</v>
      </c>
      <c r="D3242" t="s">
        <v>564</v>
      </c>
      <c r="E3242">
        <v>66.9569355</v>
      </c>
      <c r="F3242">
        <v>9.4499999999999993</v>
      </c>
      <c r="G3242">
        <v>-15.273187815620499</v>
      </c>
      <c r="H3242">
        <v>-14.097188009006199</v>
      </c>
      <c r="I3242">
        <v>-26.360086491810002</v>
      </c>
      <c r="J3242">
        <v>-4.3112439274041998</v>
      </c>
      <c r="K3242">
        <v>10.3828400493994</v>
      </c>
      <c r="L3242">
        <v>10.7731381155091</v>
      </c>
      <c r="M3242">
        <v>43.312131016289499</v>
      </c>
      <c r="N3242">
        <v>3.1137738570562501</v>
      </c>
      <c r="O3242">
        <v>50.899470899470899</v>
      </c>
      <c r="P3242">
        <v>18.569636135508102</v>
      </c>
      <c r="Q3242">
        <v>6.1009395682242E-2</v>
      </c>
    </row>
    <row r="3243" spans="1:17" x14ac:dyDescent="0.3">
      <c r="A3243" t="s">
        <v>6699</v>
      </c>
      <c r="B3243" t="s">
        <v>6700</v>
      </c>
      <c r="C3243" t="s">
        <v>10309</v>
      </c>
      <c r="D3243" t="s">
        <v>965</v>
      </c>
      <c r="E3243">
        <v>66.948750000000004</v>
      </c>
      <c r="F3243">
        <v>59.51</v>
      </c>
      <c r="G3243">
        <v>68.879187355118503</v>
      </c>
      <c r="H3243">
        <v>7.6505898714853497</v>
      </c>
      <c r="I3243">
        <v>5.9388665616159502</v>
      </c>
      <c r="J3243">
        <v>5.5325487588542401</v>
      </c>
      <c r="K3243">
        <v>48.425061907479297</v>
      </c>
      <c r="L3243">
        <v>42.5079455945611</v>
      </c>
      <c r="M3243">
        <v>63.138026545898001</v>
      </c>
      <c r="N3243">
        <v>0.36472305948357298</v>
      </c>
      <c r="O3243">
        <v>40.463787598722902</v>
      </c>
      <c r="P3243">
        <v>98.697829716193596</v>
      </c>
      <c r="Q3243">
        <v>-4.5057032105205001E-2</v>
      </c>
    </row>
    <row r="3244" spans="1:17" x14ac:dyDescent="0.3">
      <c r="A3244" t="s">
        <v>6701</v>
      </c>
      <c r="B3244" t="s">
        <v>6702</v>
      </c>
      <c r="C3244" t="s">
        <v>10309</v>
      </c>
      <c r="D3244" t="s">
        <v>1203</v>
      </c>
      <c r="E3244">
        <v>66.934325283999996</v>
      </c>
      <c r="F3244">
        <v>0.68</v>
      </c>
      <c r="G3244">
        <v>8.9568678430065791</v>
      </c>
      <c r="H3244">
        <v>12.407079197968599</v>
      </c>
      <c r="I3244">
        <v>8.3712372303393394</v>
      </c>
      <c r="J3244">
        <v>-1.7822660559605701</v>
      </c>
      <c r="K3244">
        <v>0.64589808150896399</v>
      </c>
      <c r="L3244">
        <v>0.58498475001597094</v>
      </c>
      <c r="M3244">
        <v>56.2747148824904</v>
      </c>
      <c r="N3244">
        <v>0.70068290021276602</v>
      </c>
      <c r="O3244">
        <v>11.764705882352899</v>
      </c>
      <c r="P3244">
        <v>38.775510204081598</v>
      </c>
      <c r="Q3244">
        <v>1.8262267107327999E-2</v>
      </c>
    </row>
    <row r="3245" spans="1:17" x14ac:dyDescent="0.3">
      <c r="A3245" t="s">
        <v>6703</v>
      </c>
      <c r="B3245" t="s">
        <v>6704</v>
      </c>
      <c r="C3245" t="s">
        <v>10309</v>
      </c>
      <c r="D3245" t="s">
        <v>1380</v>
      </c>
      <c r="E3245">
        <v>66.827680000000001</v>
      </c>
      <c r="F3245">
        <v>311</v>
      </c>
      <c r="G3245">
        <v>-5.6421600292722998</v>
      </c>
      <c r="H3245">
        <v>-14.3187860115031</v>
      </c>
      <c r="I3245">
        <v>-24.225571844618798</v>
      </c>
      <c r="J3245">
        <v>-0.56176158077750205</v>
      </c>
      <c r="K3245">
        <v>319.96491986286799</v>
      </c>
      <c r="L3245">
        <v>275.875952647632</v>
      </c>
      <c r="M3245">
        <v>39.9590201450604</v>
      </c>
      <c r="N3245">
        <v>0.23223350253807101</v>
      </c>
      <c r="O3245">
        <v>30.209003215433999</v>
      </c>
      <c r="P3245">
        <v>128.67647058823499</v>
      </c>
    </row>
    <row r="3246" spans="1:17" x14ac:dyDescent="0.3">
      <c r="A3246" t="s">
        <v>6705</v>
      </c>
      <c r="B3246" t="s">
        <v>6706</v>
      </c>
      <c r="C3246" t="s">
        <v>10309</v>
      </c>
      <c r="D3246" t="s">
        <v>297</v>
      </c>
      <c r="E3246">
        <v>66.796284499999999</v>
      </c>
      <c r="F3246">
        <v>16.61</v>
      </c>
      <c r="G3246">
        <v>76.260762105426096</v>
      </c>
      <c r="H3246">
        <v>29.826676244646102</v>
      </c>
      <c r="I3246">
        <v>-29.295357395408001</v>
      </c>
      <c r="J3246">
        <v>-3.5064039869950401</v>
      </c>
      <c r="K3246">
        <v>14.8087307687537</v>
      </c>
      <c r="L3246">
        <v>13.558608914496</v>
      </c>
      <c r="M3246">
        <v>53.6295662787212</v>
      </c>
      <c r="N3246">
        <v>2.38539829742286</v>
      </c>
      <c r="O3246">
        <v>32.269717037928899</v>
      </c>
      <c r="P3246">
        <v>115.714285714285</v>
      </c>
      <c r="Q3246">
        <v>7.9778982495265993E-2</v>
      </c>
    </row>
    <row r="3247" spans="1:17" x14ac:dyDescent="0.3">
      <c r="A3247" t="s">
        <v>6707</v>
      </c>
      <c r="B3247" t="s">
        <v>6708</v>
      </c>
      <c r="C3247" t="s">
        <v>10309</v>
      </c>
      <c r="D3247" t="s">
        <v>101</v>
      </c>
      <c r="E3247">
        <v>66.351895959999993</v>
      </c>
      <c r="F3247">
        <v>161.35</v>
      </c>
      <c r="G3247">
        <v>-9.4979861343785608</v>
      </c>
      <c r="H3247">
        <v>-7.6656967520308497</v>
      </c>
      <c r="I3247">
        <v>-19.9528910360855</v>
      </c>
      <c r="J3247">
        <v>-4.8960385110503903</v>
      </c>
      <c r="K3247">
        <v>170.26605168442501</v>
      </c>
      <c r="L3247">
        <v>162.977255356467</v>
      </c>
      <c r="M3247">
        <v>32.129075971324198</v>
      </c>
      <c r="N3247">
        <v>0.97710393685292196</v>
      </c>
      <c r="O3247">
        <v>92.314843507901998</v>
      </c>
      <c r="P3247">
        <v>52.721249408424001</v>
      </c>
      <c r="Q3247">
        <v>5.0136316720648E-2</v>
      </c>
    </row>
    <row r="3248" spans="1:17" x14ac:dyDescent="0.3">
      <c r="A3248" t="s">
        <v>6709</v>
      </c>
      <c r="B3248" t="s">
        <v>6710</v>
      </c>
      <c r="C3248" t="s">
        <v>10309</v>
      </c>
      <c r="D3248" t="s">
        <v>1470</v>
      </c>
      <c r="E3248">
        <v>66.290400000000005</v>
      </c>
      <c r="F3248">
        <v>35.64</v>
      </c>
      <c r="G3248">
        <v>54.272266729834001</v>
      </c>
      <c r="H3248">
        <v>4.1086264271782502</v>
      </c>
      <c r="I3248">
        <v>36.4393100970699</v>
      </c>
      <c r="J3248">
        <v>8.2306957068391693</v>
      </c>
      <c r="K3248">
        <v>31.679966563676</v>
      </c>
      <c r="L3248">
        <v>26.7726855611931</v>
      </c>
      <c r="M3248">
        <v>75.189980518851996</v>
      </c>
      <c r="N3248">
        <v>0.79310613844189704</v>
      </c>
      <c r="O3248">
        <v>7.2671156004489204</v>
      </c>
      <c r="P3248">
        <v>98</v>
      </c>
      <c r="Q3248">
        <v>3.3018467533409E-2</v>
      </c>
    </row>
    <row r="3249" spans="1:17" x14ac:dyDescent="0.3">
      <c r="A3249" t="s">
        <v>6711</v>
      </c>
      <c r="B3249" t="s">
        <v>6712</v>
      </c>
      <c r="C3249" t="s">
        <v>10309</v>
      </c>
      <c r="D3249" t="s">
        <v>51</v>
      </c>
      <c r="E3249">
        <v>66.265607024999994</v>
      </c>
      <c r="F3249">
        <v>60.25</v>
      </c>
      <c r="G3249">
        <v>-8.7131147228841002</v>
      </c>
      <c r="H3249">
        <v>9.9143346689859904</v>
      </c>
      <c r="I3249">
        <v>15.13415516347</v>
      </c>
      <c r="J3249">
        <v>0.42816718895542499</v>
      </c>
      <c r="K3249">
        <v>54.0436322407921</v>
      </c>
      <c r="L3249">
        <v>47.371974637088897</v>
      </c>
      <c r="M3249">
        <v>53.775881731524898</v>
      </c>
      <c r="N3249">
        <v>0.30263965623081601</v>
      </c>
      <c r="O3249">
        <v>13.5269709543568</v>
      </c>
      <c r="P3249">
        <v>67.128987517336995</v>
      </c>
    </row>
    <row r="3250" spans="1:17" x14ac:dyDescent="0.3">
      <c r="A3250" t="s">
        <v>6713</v>
      </c>
      <c r="B3250" t="s">
        <v>6714</v>
      </c>
      <c r="C3250" t="s">
        <v>10309</v>
      </c>
      <c r="D3250" t="s">
        <v>21</v>
      </c>
      <c r="E3250">
        <v>66.259512000000001</v>
      </c>
      <c r="F3250">
        <v>11.88</v>
      </c>
      <c r="G3250">
        <v>20.561104474367902</v>
      </c>
      <c r="H3250">
        <v>10.918119831669699</v>
      </c>
      <c r="I3250">
        <v>5.03411709401444</v>
      </c>
      <c r="J3250">
        <v>6.02475148789906</v>
      </c>
      <c r="K3250">
        <v>11.3343567139708</v>
      </c>
      <c r="L3250">
        <v>10.3947516987066</v>
      </c>
      <c r="M3250">
        <v>51.483025368473697</v>
      </c>
      <c r="N3250">
        <v>1.4976727260092699</v>
      </c>
      <c r="O3250">
        <v>27.104377104377001</v>
      </c>
      <c r="P3250">
        <v>74.705882352941202</v>
      </c>
      <c r="Q3250">
        <v>9.9618519195685998E-2</v>
      </c>
    </row>
    <row r="3251" spans="1:17" x14ac:dyDescent="0.3">
      <c r="A3251" t="s">
        <v>6715</v>
      </c>
      <c r="B3251" t="s">
        <v>6716</v>
      </c>
      <c r="C3251" t="s">
        <v>10309</v>
      </c>
      <c r="D3251" t="s">
        <v>4523</v>
      </c>
      <c r="E3251">
        <v>66.077576733000001</v>
      </c>
      <c r="F3251">
        <v>90.51</v>
      </c>
      <c r="G3251">
        <v>14.180724326702</v>
      </c>
      <c r="H3251">
        <v>-4.4894545614089401</v>
      </c>
      <c r="I3251">
        <v>-37.367419496776897</v>
      </c>
      <c r="J3251">
        <v>-1.6058019553760401</v>
      </c>
      <c r="K3251">
        <v>95.044169906477705</v>
      </c>
      <c r="L3251">
        <v>93.548694154802206</v>
      </c>
      <c r="M3251">
        <v>38.692612459979102</v>
      </c>
      <c r="N3251">
        <v>0.49836983327361201</v>
      </c>
      <c r="O3251">
        <v>69.031046293227206</v>
      </c>
      <c r="P3251">
        <v>52.527805864509602</v>
      </c>
      <c r="Q3251">
        <v>5.2578669067633997E-2</v>
      </c>
    </row>
    <row r="3252" spans="1:17" x14ac:dyDescent="0.3">
      <c r="A3252" t="s">
        <v>6717</v>
      </c>
      <c r="B3252" t="s">
        <v>6718</v>
      </c>
      <c r="C3252" t="s">
        <v>10309</v>
      </c>
      <c r="D3252" t="s">
        <v>139</v>
      </c>
      <c r="E3252">
        <v>66.048281492999905</v>
      </c>
      <c r="F3252">
        <v>90.89</v>
      </c>
      <c r="G3252">
        <v>-28.208804462807802</v>
      </c>
      <c r="H3252">
        <v>-1.90560873927537</v>
      </c>
      <c r="I3252">
        <v>-23.067235188331001</v>
      </c>
      <c r="J3252">
        <v>0.96059108689657102</v>
      </c>
      <c r="K3252">
        <v>91.805947831071606</v>
      </c>
      <c r="L3252">
        <v>102.709048964723</v>
      </c>
      <c r="M3252">
        <v>52.485532680503397</v>
      </c>
      <c r="N3252">
        <v>1.1725317654998699</v>
      </c>
      <c r="O3252">
        <v>77.137198811750395</v>
      </c>
      <c r="P3252">
        <v>7.5494024375813504</v>
      </c>
      <c r="Q3252">
        <v>-3.4720970823944999E-2</v>
      </c>
    </row>
    <row r="3253" spans="1:17" x14ac:dyDescent="0.3">
      <c r="A3253" t="s">
        <v>6719</v>
      </c>
      <c r="B3253" t="s">
        <v>6720</v>
      </c>
      <c r="C3253" t="s">
        <v>10309</v>
      </c>
      <c r="D3253" t="s">
        <v>46</v>
      </c>
      <c r="E3253">
        <v>65.928226420000001</v>
      </c>
      <c r="F3253">
        <v>0.7</v>
      </c>
      <c r="G3253">
        <v>-29.818642361075</v>
      </c>
      <c r="K3253">
        <v>0.813046339516308</v>
      </c>
      <c r="L3253">
        <v>1.2524745064316301</v>
      </c>
      <c r="M3253">
        <v>70.989730741565694</v>
      </c>
      <c r="N3253">
        <v>1</v>
      </c>
      <c r="O3253">
        <v>7.1428571428571397</v>
      </c>
      <c r="P3253">
        <v>16.6666666666666</v>
      </c>
      <c r="Q3253">
        <v>3.7666979515126001E-2</v>
      </c>
    </row>
    <row r="3254" spans="1:17" x14ac:dyDescent="0.3">
      <c r="A3254" t="s">
        <v>6721</v>
      </c>
      <c r="B3254" t="s">
        <v>6722</v>
      </c>
      <c r="C3254" t="s">
        <v>10309</v>
      </c>
      <c r="D3254" t="s">
        <v>523</v>
      </c>
      <c r="E3254">
        <v>65.854910439999998</v>
      </c>
      <c r="F3254">
        <v>14.41</v>
      </c>
      <c r="G3254">
        <v>-58.474187012694301</v>
      </c>
      <c r="H3254">
        <v>-3.8476066410063199</v>
      </c>
      <c r="I3254">
        <v>-18.441444506833498</v>
      </c>
      <c r="J3254">
        <v>-7.1822660559605804</v>
      </c>
      <c r="K3254">
        <v>14.430635616938</v>
      </c>
      <c r="L3254">
        <v>14.6829557949722</v>
      </c>
      <c r="M3254">
        <v>50.757081451317497</v>
      </c>
      <c r="N3254">
        <v>0.72301986016626996</v>
      </c>
      <c r="O3254">
        <v>80.083275503122806</v>
      </c>
      <c r="P3254">
        <v>39.227053140096601</v>
      </c>
      <c r="Q3254">
        <v>0.1415458315524</v>
      </c>
    </row>
    <row r="3255" spans="1:17" x14ac:dyDescent="0.3">
      <c r="A3255" t="s">
        <v>6723</v>
      </c>
      <c r="B3255" t="s">
        <v>6724</v>
      </c>
      <c r="C3255" t="s">
        <v>10309</v>
      </c>
      <c r="D3255" t="s">
        <v>51</v>
      </c>
      <c r="E3255">
        <v>65.775216479999997</v>
      </c>
      <c r="F3255">
        <v>56.9</v>
      </c>
      <c r="G3255">
        <v>14.707646691502999</v>
      </c>
      <c r="H3255">
        <v>1.07803938532229</v>
      </c>
      <c r="I3255">
        <v>-22.7398738807717</v>
      </c>
      <c r="J3255">
        <v>10.53300488</v>
      </c>
      <c r="K3255">
        <v>53.275093314623199</v>
      </c>
      <c r="L3255">
        <v>53.5640333651627</v>
      </c>
      <c r="M3255">
        <v>70.107065245498504</v>
      </c>
      <c r="N3255">
        <v>0.72052980132450295</v>
      </c>
      <c r="O3255">
        <v>42.1792618629174</v>
      </c>
      <c r="P3255">
        <v>51.733333333333299</v>
      </c>
    </row>
    <row r="3256" spans="1:17" x14ac:dyDescent="0.3">
      <c r="A3256" t="s">
        <v>6725</v>
      </c>
      <c r="B3256" t="s">
        <v>6726</v>
      </c>
      <c r="C3256" t="s">
        <v>10309</v>
      </c>
      <c r="D3256" t="s">
        <v>500</v>
      </c>
      <c r="E3256">
        <v>65.768360000000001</v>
      </c>
      <c r="F3256">
        <v>8.68</v>
      </c>
      <c r="G3256">
        <v>68.3754885644328</v>
      </c>
      <c r="H3256">
        <v>-13.828947266197099</v>
      </c>
      <c r="I3256">
        <v>-31.324754160567199</v>
      </c>
      <c r="J3256">
        <v>-5.7383100120045203</v>
      </c>
      <c r="K3256">
        <v>8.9659373121735602</v>
      </c>
      <c r="L3256">
        <v>8.0696177992582907</v>
      </c>
      <c r="M3256">
        <v>19.651165310189</v>
      </c>
      <c r="N3256">
        <v>0.61894244300732004</v>
      </c>
      <c r="O3256">
        <v>43.548387096774199</v>
      </c>
      <c r="P3256">
        <v>126.041666666666</v>
      </c>
      <c r="Q3256">
        <v>7.7882774203354002E-2</v>
      </c>
    </row>
    <row r="3257" spans="1:17" x14ac:dyDescent="0.3">
      <c r="A3257" t="s">
        <v>6727</v>
      </c>
      <c r="B3257" t="s">
        <v>6728</v>
      </c>
      <c r="C3257" t="s">
        <v>10309</v>
      </c>
      <c r="D3257" t="s">
        <v>1203</v>
      </c>
      <c r="E3257">
        <v>65.607039999999998</v>
      </c>
      <c r="F3257">
        <v>44.57</v>
      </c>
      <c r="G3257">
        <v>-47.281605324037997</v>
      </c>
      <c r="H3257">
        <v>-5.5630468012184302</v>
      </c>
      <c r="I3257">
        <v>3.1617010038539601</v>
      </c>
      <c r="J3257">
        <v>-2.8988647246313999</v>
      </c>
      <c r="K3257">
        <v>42.396953387986898</v>
      </c>
      <c r="L3257">
        <v>40.578215343266599</v>
      </c>
      <c r="M3257">
        <v>55.078483056656097</v>
      </c>
      <c r="N3257">
        <v>2.8361364589428302</v>
      </c>
      <c r="O3257">
        <v>29.661207089970802</v>
      </c>
      <c r="P3257">
        <v>35.060606060605998</v>
      </c>
      <c r="Q3257">
        <v>0.17431975335665101</v>
      </c>
    </row>
    <row r="3258" spans="1:17" x14ac:dyDescent="0.3">
      <c r="A3258" t="s">
        <v>6729</v>
      </c>
      <c r="B3258" t="s">
        <v>6730</v>
      </c>
      <c r="C3258" t="s">
        <v>10309</v>
      </c>
      <c r="D3258" t="s">
        <v>1626</v>
      </c>
      <c r="E3258">
        <v>65.572500000000005</v>
      </c>
      <c r="F3258">
        <v>12.49</v>
      </c>
      <c r="G3258">
        <v>-27.273486367643201</v>
      </c>
      <c r="H3258">
        <v>-17.842882397045202</v>
      </c>
      <c r="I3258">
        <v>-30.2324005112294</v>
      </c>
      <c r="J3258">
        <v>-4.1481966553296497</v>
      </c>
      <c r="K3258">
        <v>13.924415584638901</v>
      </c>
      <c r="L3258">
        <v>14.792474268646799</v>
      </c>
      <c r="M3258">
        <v>44.217625012066101</v>
      </c>
      <c r="N3258">
        <v>0.28406343363602599</v>
      </c>
      <c r="O3258">
        <v>62.530024019215297</v>
      </c>
      <c r="P3258">
        <v>13.545454545454501</v>
      </c>
      <c r="Q3258">
        <v>-5.3187128052564002E-2</v>
      </c>
    </row>
    <row r="3259" spans="1:17" x14ac:dyDescent="0.3">
      <c r="A3259" t="s">
        <v>6731</v>
      </c>
      <c r="B3259" t="s">
        <v>6732</v>
      </c>
      <c r="C3259" t="s">
        <v>10309</v>
      </c>
      <c r="D3259" t="s">
        <v>46</v>
      </c>
      <c r="E3259">
        <v>65.523536399999998</v>
      </c>
      <c r="F3259">
        <v>34.14</v>
      </c>
      <c r="G3259">
        <v>43.706394822861398</v>
      </c>
      <c r="H3259">
        <v>14.4292011060492</v>
      </c>
      <c r="I3259">
        <v>-8.2691205702394299</v>
      </c>
      <c r="J3259">
        <v>9.1392356505240695</v>
      </c>
      <c r="K3259">
        <v>30.4659855466547</v>
      </c>
      <c r="L3259">
        <v>27.230278754065701</v>
      </c>
      <c r="M3259">
        <v>60.7153076758702</v>
      </c>
      <c r="N3259">
        <v>0.79359042126706703</v>
      </c>
      <c r="O3259">
        <v>34.710017574692401</v>
      </c>
      <c r="P3259">
        <v>78.7434554973822</v>
      </c>
      <c r="Q3259">
        <v>8.1786519079496994E-2</v>
      </c>
    </row>
    <row r="3260" spans="1:17" x14ac:dyDescent="0.3">
      <c r="A3260" t="s">
        <v>6733</v>
      </c>
      <c r="B3260" t="s">
        <v>6734</v>
      </c>
      <c r="C3260" t="s">
        <v>10309</v>
      </c>
      <c r="D3260" t="s">
        <v>1520</v>
      </c>
      <c r="E3260">
        <v>65.464954649999996</v>
      </c>
      <c r="F3260">
        <v>64.25</v>
      </c>
      <c r="G3260">
        <v>-37.967319987951399</v>
      </c>
      <c r="H3260">
        <v>-18.7204954132125</v>
      </c>
      <c r="I3260">
        <v>-39.2067594855884</v>
      </c>
      <c r="J3260">
        <v>-5.3267607769258696</v>
      </c>
      <c r="K3260">
        <v>71.427729907989004</v>
      </c>
      <c r="L3260">
        <v>74.989845968876097</v>
      </c>
      <c r="M3260">
        <v>44.253962358019898</v>
      </c>
      <c r="N3260">
        <v>1.9680082467558699</v>
      </c>
      <c r="O3260">
        <v>118.910505836575</v>
      </c>
      <c r="P3260">
        <v>8.7324420375697898</v>
      </c>
      <c r="Q3260">
        <v>0.105448739211848</v>
      </c>
    </row>
    <row r="3261" spans="1:17" x14ac:dyDescent="0.3">
      <c r="A3261" t="s">
        <v>6735</v>
      </c>
      <c r="B3261" t="s">
        <v>6736</v>
      </c>
      <c r="C3261" t="s">
        <v>10309</v>
      </c>
      <c r="D3261" t="s">
        <v>6737</v>
      </c>
      <c r="E3261">
        <v>65.366112239999893</v>
      </c>
      <c r="F3261">
        <v>31.2</v>
      </c>
      <c r="G3261">
        <v>81.496967727541104</v>
      </c>
      <c r="H3261">
        <v>-1.86226117364407</v>
      </c>
      <c r="I3261">
        <v>32.941729910331297</v>
      </c>
      <c r="J3261">
        <v>3.5852553115607901</v>
      </c>
      <c r="K3261">
        <v>30.106644254139798</v>
      </c>
      <c r="L3261">
        <v>25.258890017130199</v>
      </c>
      <c r="M3261">
        <v>41.473570808231699</v>
      </c>
      <c r="N3261">
        <v>0.95000047331900705</v>
      </c>
      <c r="O3261">
        <v>22.3076923076922</v>
      </c>
      <c r="P3261">
        <v>140</v>
      </c>
      <c r="Q3261">
        <v>7.246141724105E-2</v>
      </c>
    </row>
    <row r="3262" spans="1:17" x14ac:dyDescent="0.3">
      <c r="A3262" t="s">
        <v>6738</v>
      </c>
      <c r="B3262" t="s">
        <v>6739</v>
      </c>
      <c r="C3262" t="s">
        <v>10309</v>
      </c>
      <c r="D3262" t="s">
        <v>473</v>
      </c>
      <c r="E3262">
        <v>65.273879592</v>
      </c>
      <c r="F3262">
        <v>98.36</v>
      </c>
      <c r="G3262">
        <v>-13.7596453109275</v>
      </c>
      <c r="H3262">
        <v>-5.4135572533331597</v>
      </c>
      <c r="I3262">
        <v>-18.4349195758174</v>
      </c>
      <c r="J3262">
        <v>-4.8729938725109196</v>
      </c>
      <c r="K3262">
        <v>98.589391507647207</v>
      </c>
      <c r="L3262">
        <v>95.530495334987805</v>
      </c>
      <c r="M3262">
        <v>50.112283358131002</v>
      </c>
      <c r="N3262">
        <v>0.305218518907931</v>
      </c>
      <c r="O3262">
        <v>21.9499796665311</v>
      </c>
      <c r="P3262">
        <v>20.391676866585001</v>
      </c>
      <c r="Q3262">
        <v>3.0879222122209001E-2</v>
      </c>
    </row>
    <row r="3263" spans="1:17" x14ac:dyDescent="0.3">
      <c r="A3263" t="s">
        <v>6740</v>
      </c>
      <c r="B3263" t="s">
        <v>6741</v>
      </c>
      <c r="C3263" t="s">
        <v>10309</v>
      </c>
      <c r="D3263" t="s">
        <v>2871</v>
      </c>
      <c r="E3263">
        <v>65.239999999999995</v>
      </c>
      <c r="F3263">
        <v>233</v>
      </c>
      <c r="G3263">
        <v>23.4708313231354</v>
      </c>
      <c r="H3263">
        <v>5.0035319961597304</v>
      </c>
      <c r="I3263">
        <v>43.476088710736597</v>
      </c>
      <c r="J3263">
        <v>9.1403933741615404</v>
      </c>
      <c r="K3263">
        <v>225.80846626537101</v>
      </c>
      <c r="M3263">
        <v>48.716268124694203</v>
      </c>
      <c r="N3263">
        <v>0.46824324324324301</v>
      </c>
      <c r="O3263">
        <v>20.386266094420598</v>
      </c>
      <c r="P3263">
        <v>127.31707317073101</v>
      </c>
    </row>
    <row r="3264" spans="1:17" x14ac:dyDescent="0.3">
      <c r="A3264" t="s">
        <v>6742</v>
      </c>
      <c r="B3264" t="s">
        <v>6743</v>
      </c>
      <c r="C3264" t="s">
        <v>10309</v>
      </c>
      <c r="D3264" t="s">
        <v>1626</v>
      </c>
      <c r="E3264">
        <v>65.114999999999995</v>
      </c>
      <c r="F3264">
        <v>43.41</v>
      </c>
      <c r="G3264">
        <v>-74.057563363001805</v>
      </c>
      <c r="H3264">
        <v>-15.287674900391901</v>
      </c>
      <c r="I3264">
        <v>-60.863033368605997</v>
      </c>
      <c r="J3264">
        <v>-3.5983580099835599</v>
      </c>
      <c r="K3264">
        <v>48.437886040137101</v>
      </c>
      <c r="L3264">
        <v>59.457680108032797</v>
      </c>
      <c r="M3264">
        <v>45.3400156256941</v>
      </c>
      <c r="N3264">
        <v>0.61876196553924701</v>
      </c>
      <c r="O3264">
        <v>119.30430776318801</v>
      </c>
      <c r="P3264">
        <v>10.7397959183673</v>
      </c>
      <c r="Q3264">
        <v>-8.1953511494129994E-3</v>
      </c>
    </row>
    <row r="3265" spans="1:17" x14ac:dyDescent="0.3">
      <c r="A3265" t="s">
        <v>6744</v>
      </c>
      <c r="B3265" t="s">
        <v>6745</v>
      </c>
      <c r="C3265" t="s">
        <v>10309</v>
      </c>
      <c r="D3265" t="s">
        <v>21</v>
      </c>
      <c r="E3265">
        <v>64.990857129999995</v>
      </c>
      <c r="F3265">
        <v>19.010000000000002</v>
      </c>
      <c r="G3265">
        <v>-1.52575542766838</v>
      </c>
      <c r="H3265">
        <v>5.3668236669432599</v>
      </c>
      <c r="I3265">
        <v>-9.4606039530004704</v>
      </c>
      <c r="J3265">
        <v>6.0848668111722901</v>
      </c>
      <c r="K3265">
        <v>17.848266631096699</v>
      </c>
      <c r="L3265">
        <v>17.553928178493901</v>
      </c>
      <c r="M3265">
        <v>78.180038848923999</v>
      </c>
      <c r="N3265">
        <v>1.56560207918923</v>
      </c>
      <c r="O3265">
        <v>31.210184256521199</v>
      </c>
      <c r="P3265">
        <v>44.0722259679968</v>
      </c>
      <c r="Q3265">
        <v>8.9376336337569001E-2</v>
      </c>
    </row>
    <row r="3266" spans="1:17" x14ac:dyDescent="0.3">
      <c r="A3266" t="s">
        <v>6746</v>
      </c>
      <c r="B3266" t="s">
        <v>6747</v>
      </c>
      <c r="C3266" t="s">
        <v>10309</v>
      </c>
      <c r="D3266" t="s">
        <v>186</v>
      </c>
      <c r="E3266">
        <v>64.938885659999997</v>
      </c>
      <c r="F3266">
        <v>31.87</v>
      </c>
      <c r="G3266">
        <v>-12.433743650209401</v>
      </c>
      <c r="H3266">
        <v>-10.2910082337253</v>
      </c>
      <c r="I3266">
        <v>-3.8761077508185799</v>
      </c>
      <c r="J3266">
        <v>-1.25725061432995</v>
      </c>
      <c r="K3266">
        <v>33.398772602468298</v>
      </c>
      <c r="L3266">
        <v>31.027024324337901</v>
      </c>
      <c r="M3266">
        <v>30.751153698324899</v>
      </c>
      <c r="N3266">
        <v>0.22197092583887201</v>
      </c>
      <c r="O3266">
        <v>31.7853780985252</v>
      </c>
      <c r="P3266">
        <v>55.463414634146297</v>
      </c>
      <c r="Q3266">
        <v>3.0013629520857E-2</v>
      </c>
    </row>
    <row r="3267" spans="1:17" x14ac:dyDescent="0.3">
      <c r="A3267" t="s">
        <v>6748</v>
      </c>
      <c r="B3267" t="s">
        <v>6749</v>
      </c>
      <c r="C3267" t="s">
        <v>10309</v>
      </c>
      <c r="D3267" t="s">
        <v>3520</v>
      </c>
      <c r="E3267">
        <v>64.915674600000003</v>
      </c>
      <c r="F3267">
        <v>65.58</v>
      </c>
      <c r="G3267">
        <v>63.177237568295098</v>
      </c>
      <c r="H3267">
        <v>35.808718542230899</v>
      </c>
      <c r="I3267">
        <v>37.735951614598399</v>
      </c>
      <c r="J3267">
        <v>4.3005364918101296</v>
      </c>
      <c r="K3267">
        <v>52.406007407246904</v>
      </c>
      <c r="L3267">
        <v>46.784725348307497</v>
      </c>
      <c r="M3267">
        <v>82.705170579984994</v>
      </c>
      <c r="N3267">
        <v>4.2896646057131003</v>
      </c>
      <c r="O3267">
        <v>6.2061604147605998</v>
      </c>
      <c r="P3267">
        <v>114.59424083769601</v>
      </c>
      <c r="Q3267">
        <v>0.131685601277409</v>
      </c>
    </row>
    <row r="3268" spans="1:17" x14ac:dyDescent="0.3">
      <c r="A3268" t="s">
        <v>6750</v>
      </c>
      <c r="B3268" t="s">
        <v>6751</v>
      </c>
      <c r="C3268" t="s">
        <v>10309</v>
      </c>
      <c r="D3268" t="s">
        <v>358</v>
      </c>
      <c r="E3268">
        <v>64.902326400000007</v>
      </c>
      <c r="F3268">
        <v>71.09</v>
      </c>
      <c r="G3268">
        <v>5.3334488936777902</v>
      </c>
      <c r="H3268">
        <v>6.1165891495633904</v>
      </c>
      <c r="I3268">
        <v>-27.9196096473338</v>
      </c>
      <c r="J3268">
        <v>2.3481687266481002</v>
      </c>
      <c r="K3268">
        <v>67.8775691176713</v>
      </c>
      <c r="L3268">
        <v>65.646074383939705</v>
      </c>
      <c r="M3268">
        <v>65.892751014954897</v>
      </c>
      <c r="N3268">
        <v>1.5790215705625199</v>
      </c>
      <c r="O3268">
        <v>24.222816148543998</v>
      </c>
      <c r="P3268">
        <v>39.666011787819201</v>
      </c>
      <c r="Q3268">
        <v>6.2763025015282997E-2</v>
      </c>
    </row>
    <row r="3269" spans="1:17" x14ac:dyDescent="0.3">
      <c r="A3269" t="s">
        <v>6752</v>
      </c>
      <c r="B3269" t="s">
        <v>6753</v>
      </c>
      <c r="C3269" t="s">
        <v>10309</v>
      </c>
      <c r="D3269" t="s">
        <v>297</v>
      </c>
      <c r="E3269">
        <v>64.862588039999906</v>
      </c>
      <c r="F3269">
        <v>954.6</v>
      </c>
      <c r="G3269">
        <v>99.047337020368204</v>
      </c>
      <c r="H3269">
        <v>5.62043234796064</v>
      </c>
      <c r="I3269">
        <v>24.592269262474399</v>
      </c>
      <c r="J3269">
        <v>-2.2343215790154098</v>
      </c>
      <c r="K3269">
        <v>918.75244434504998</v>
      </c>
      <c r="L3269">
        <v>734.77010419618205</v>
      </c>
      <c r="M3269">
        <v>49.978710722095499</v>
      </c>
      <c r="N3269">
        <v>0.19213593741905399</v>
      </c>
      <c r="O3269">
        <v>41.918080871569202</v>
      </c>
      <c r="P3269">
        <v>144.76923076923001</v>
      </c>
      <c r="Q3269">
        <v>0.10688992336910801</v>
      </c>
    </row>
    <row r="3270" spans="1:17" x14ac:dyDescent="0.3">
      <c r="A3270" t="s">
        <v>6754</v>
      </c>
      <c r="B3270" t="s">
        <v>6755</v>
      </c>
      <c r="C3270" t="s">
        <v>10309</v>
      </c>
      <c r="D3270" t="s">
        <v>6655</v>
      </c>
      <c r="E3270">
        <v>64.807717350000004</v>
      </c>
      <c r="F3270">
        <v>316.95</v>
      </c>
      <c r="G3270">
        <v>86.603344665213697</v>
      </c>
      <c r="H3270">
        <v>6.4225131095406196</v>
      </c>
      <c r="I3270">
        <v>-90.549078685680101</v>
      </c>
      <c r="J3270">
        <v>-11.091575365269801</v>
      </c>
      <c r="K3270">
        <v>326.38739129816202</v>
      </c>
      <c r="L3270">
        <v>412.26023805009601</v>
      </c>
      <c r="M3270">
        <v>49.747583036591998</v>
      </c>
      <c r="N3270">
        <v>0.57807356284063205</v>
      </c>
      <c r="O3270">
        <v>344.28143240258697</v>
      </c>
      <c r="P3270">
        <v>116.42198702628799</v>
      </c>
    </row>
    <row r="3271" spans="1:17" x14ac:dyDescent="0.3">
      <c r="A3271" t="s">
        <v>6756</v>
      </c>
      <c r="B3271" t="s">
        <v>6757</v>
      </c>
      <c r="C3271" t="s">
        <v>10309</v>
      </c>
      <c r="D3271" t="s">
        <v>1185</v>
      </c>
      <c r="E3271">
        <v>64.647465374999996</v>
      </c>
      <c r="F3271">
        <v>103.75</v>
      </c>
      <c r="G3271">
        <v>-44.216332130051903</v>
      </c>
      <c r="H3271">
        <v>8.0455874967170207</v>
      </c>
      <c r="I3271">
        <v>-19.0808849228697</v>
      </c>
      <c r="J3271">
        <v>16.081093387033299</v>
      </c>
      <c r="K3271">
        <v>99.252549442104296</v>
      </c>
      <c r="L3271">
        <v>103.896649482782</v>
      </c>
      <c r="M3271">
        <v>60.920874443263301</v>
      </c>
      <c r="N3271">
        <v>0.66872273335925003</v>
      </c>
      <c r="O3271">
        <v>49.783132530120398</v>
      </c>
      <c r="P3271">
        <v>21.915393654524099</v>
      </c>
      <c r="Q3271">
        <v>7.8706693079268003E-2</v>
      </c>
    </row>
    <row r="3272" spans="1:17" x14ac:dyDescent="0.3">
      <c r="A3272" t="s">
        <v>6758</v>
      </c>
      <c r="B3272" t="s">
        <v>6759</v>
      </c>
      <c r="C3272" t="s">
        <v>10309</v>
      </c>
      <c r="E3272">
        <v>64.557844266000004</v>
      </c>
      <c r="F3272">
        <v>78.83</v>
      </c>
      <c r="G3272">
        <v>63.629210399661098</v>
      </c>
      <c r="H3272">
        <v>5.1633549359891404</v>
      </c>
      <c r="I3272">
        <v>-24.1546613663836</v>
      </c>
      <c r="J3272">
        <v>8.92945213239312</v>
      </c>
      <c r="K3272">
        <v>73.903022953886705</v>
      </c>
      <c r="L3272">
        <v>67.962129903588206</v>
      </c>
      <c r="M3272">
        <v>62.543169874665402</v>
      </c>
      <c r="N3272">
        <v>0.507645550310733</v>
      </c>
      <c r="O3272">
        <v>19.789420271470199</v>
      </c>
      <c r="P3272">
        <v>172.95706371191099</v>
      </c>
      <c r="Q3272">
        <v>0.17190519702232299</v>
      </c>
    </row>
    <row r="3273" spans="1:17" x14ac:dyDescent="0.3">
      <c r="A3273" t="s">
        <v>6760</v>
      </c>
      <c r="B3273" t="s">
        <v>6761</v>
      </c>
      <c r="C3273" t="s">
        <v>10309</v>
      </c>
      <c r="D3273" t="s">
        <v>253</v>
      </c>
      <c r="E3273">
        <v>64.516793849999999</v>
      </c>
      <c r="F3273">
        <v>135.5</v>
      </c>
      <c r="G3273">
        <v>72.299496063745906</v>
      </c>
      <c r="H3273">
        <v>24.699196709011201</v>
      </c>
      <c r="I3273">
        <v>-4.4400997292942002</v>
      </c>
      <c r="J3273">
        <v>-4.1062097179324102</v>
      </c>
      <c r="K3273">
        <v>123.958808805716</v>
      </c>
      <c r="L3273">
        <v>110.642141906598</v>
      </c>
      <c r="M3273">
        <v>50.413522267889903</v>
      </c>
      <c r="N3273">
        <v>0.42801242185662902</v>
      </c>
      <c r="O3273">
        <v>20.1476014760147</v>
      </c>
      <c r="P3273">
        <v>135.243055555555</v>
      </c>
      <c r="Q3273">
        <v>9.6875969132781001E-2</v>
      </c>
    </row>
    <row r="3274" spans="1:17" x14ac:dyDescent="0.3">
      <c r="A3274" t="s">
        <v>6762</v>
      </c>
      <c r="B3274" t="s">
        <v>6763</v>
      </c>
      <c r="C3274" t="s">
        <v>10309</v>
      </c>
      <c r="D3274" t="s">
        <v>127</v>
      </c>
      <c r="E3274">
        <v>64.23715</v>
      </c>
      <c r="F3274">
        <v>2.57</v>
      </c>
      <c r="G3274">
        <v>237.32421478178199</v>
      </c>
      <c r="H3274">
        <v>37.753863561146403</v>
      </c>
      <c r="I3274">
        <v>101.109332468434</v>
      </c>
      <c r="J3274">
        <v>4.9973949609885802</v>
      </c>
      <c r="K3274">
        <v>1.8312463430480299</v>
      </c>
      <c r="L3274">
        <v>1.3254890069162499</v>
      </c>
      <c r="M3274">
        <v>99.897124801143505</v>
      </c>
      <c r="N3274">
        <v>1.0553179280995799</v>
      </c>
      <c r="O3274">
        <v>0</v>
      </c>
      <c r="P3274">
        <v>328.33333333333297</v>
      </c>
      <c r="Q3274">
        <v>2.6547807703996E-2</v>
      </c>
    </row>
    <row r="3275" spans="1:17" x14ac:dyDescent="0.3">
      <c r="A3275" t="s">
        <v>6764</v>
      </c>
      <c r="B3275" t="s">
        <v>6765</v>
      </c>
      <c r="C3275" t="s">
        <v>10309</v>
      </c>
      <c r="D3275" t="s">
        <v>523</v>
      </c>
      <c r="E3275">
        <v>64.026616000000004</v>
      </c>
      <c r="F3275">
        <v>212.6</v>
      </c>
      <c r="G3275">
        <v>17.922844782774799</v>
      </c>
      <c r="H3275">
        <v>-5.4695796622967503</v>
      </c>
      <c r="I3275">
        <v>-24.474000864898699</v>
      </c>
      <c r="J3275">
        <v>-3.5679803416748599</v>
      </c>
      <c r="K3275">
        <v>230.03724460582001</v>
      </c>
      <c r="L3275">
        <v>223.24710874718599</v>
      </c>
      <c r="M3275">
        <v>36.425891946355698</v>
      </c>
      <c r="N3275">
        <v>3.7960597725076202</v>
      </c>
      <c r="O3275">
        <v>27.916274694261499</v>
      </c>
      <c r="P3275">
        <v>89.230084557187297</v>
      </c>
      <c r="Q3275">
        <v>0.15542404508309701</v>
      </c>
    </row>
    <row r="3276" spans="1:17" x14ac:dyDescent="0.3">
      <c r="A3276" t="s">
        <v>6766</v>
      </c>
      <c r="B3276" t="s">
        <v>6767</v>
      </c>
      <c r="C3276" t="s">
        <v>10309</v>
      </c>
      <c r="D3276" t="s">
        <v>3467</v>
      </c>
      <c r="E3276">
        <v>63.947868319999998</v>
      </c>
      <c r="F3276">
        <v>73.88</v>
      </c>
      <c r="G3276">
        <v>-62.4836077274622</v>
      </c>
      <c r="H3276">
        <v>-8.7429393840192002</v>
      </c>
      <c r="I3276">
        <v>-45.722299564619199</v>
      </c>
      <c r="J3276">
        <v>-0.365599389293917</v>
      </c>
      <c r="K3276">
        <v>77.724757812262595</v>
      </c>
      <c r="M3276">
        <v>43.650224488887901</v>
      </c>
      <c r="N3276">
        <v>0.47807228915662597</v>
      </c>
      <c r="O3276">
        <v>63.724959393611201</v>
      </c>
      <c r="P3276">
        <v>28.2638888888888</v>
      </c>
    </row>
    <row r="3277" spans="1:17" x14ac:dyDescent="0.3">
      <c r="A3277" t="s">
        <v>6768</v>
      </c>
      <c r="B3277" t="s">
        <v>6769</v>
      </c>
      <c r="C3277" t="s">
        <v>10309</v>
      </c>
      <c r="D3277" t="s">
        <v>113</v>
      </c>
      <c r="E3277">
        <v>63.78</v>
      </c>
      <c r="F3277">
        <v>21.26</v>
      </c>
      <c r="G3277">
        <v>-7.7049146183984298</v>
      </c>
      <c r="H3277">
        <v>39.032584839867702</v>
      </c>
      <c r="I3277">
        <v>-24.951242196574299</v>
      </c>
      <c r="J3277">
        <v>-5.1066146633280596</v>
      </c>
      <c r="K3277">
        <v>18.872124739641801</v>
      </c>
      <c r="L3277">
        <v>18.397905477982501</v>
      </c>
      <c r="M3277">
        <v>48.9562129431553</v>
      </c>
      <c r="N3277">
        <v>1.27299903704189</v>
      </c>
      <c r="O3277">
        <v>30.714957666980201</v>
      </c>
      <c r="P3277">
        <v>45.616438356164402</v>
      </c>
      <c r="Q3277">
        <v>3.3495400891208997E-2</v>
      </c>
    </row>
    <row r="3278" spans="1:17" x14ac:dyDescent="0.3">
      <c r="A3278" t="s">
        <v>6770</v>
      </c>
      <c r="B3278" t="s">
        <v>6771</v>
      </c>
      <c r="C3278" t="s">
        <v>10309</v>
      </c>
      <c r="E3278">
        <v>63.774504</v>
      </c>
      <c r="F3278">
        <v>129</v>
      </c>
      <c r="G3278">
        <v>170.53060094509399</v>
      </c>
      <c r="H3278">
        <v>17.967578089488399</v>
      </c>
      <c r="I3278">
        <v>309.20125827312597</v>
      </c>
      <c r="J3278">
        <v>11.375628680881499</v>
      </c>
      <c r="K3278">
        <v>112.37417744837499</v>
      </c>
      <c r="L3278">
        <v>76.594443685280595</v>
      </c>
      <c r="M3278">
        <v>92.327855324117493</v>
      </c>
      <c r="N3278">
        <v>0.68420775112048504</v>
      </c>
      <c r="O3278">
        <v>3.8372093023255598</v>
      </c>
      <c r="P3278">
        <v>570.82683307332297</v>
      </c>
      <c r="Q3278">
        <v>0.22092210014171901</v>
      </c>
    </row>
    <row r="3279" spans="1:17" x14ac:dyDescent="0.3">
      <c r="A3279" t="s">
        <v>6772</v>
      </c>
      <c r="B3279" t="s">
        <v>6773</v>
      </c>
      <c r="C3279" t="s">
        <v>10309</v>
      </c>
      <c r="D3279" t="s">
        <v>80</v>
      </c>
      <c r="E3279">
        <v>63.732028620000001</v>
      </c>
      <c r="F3279">
        <v>7.4</v>
      </c>
      <c r="G3279">
        <v>18.181357638924901</v>
      </c>
      <c r="H3279">
        <v>-19.818786011503001</v>
      </c>
      <c r="I3279">
        <v>-6.5825140543471798</v>
      </c>
      <c r="J3279">
        <v>-17.8145613270101</v>
      </c>
      <c r="K3279">
        <v>8.1937667273009893</v>
      </c>
      <c r="L3279">
        <v>7.1729008112333004</v>
      </c>
      <c r="M3279">
        <v>35.405795104635999</v>
      </c>
      <c r="N3279">
        <v>0.60155217988244702</v>
      </c>
      <c r="O3279">
        <v>75.270270270270203</v>
      </c>
      <c r="P3279">
        <v>60.869565217391298</v>
      </c>
      <c r="Q3279">
        <v>8.0641104645108999E-2</v>
      </c>
    </row>
    <row r="3280" spans="1:17" x14ac:dyDescent="0.3">
      <c r="A3280" t="s">
        <v>6774</v>
      </c>
      <c r="B3280" t="s">
        <v>6775</v>
      </c>
      <c r="C3280" t="s">
        <v>10309</v>
      </c>
      <c r="D3280" t="s">
        <v>51</v>
      </c>
      <c r="E3280">
        <v>63.6840652919999</v>
      </c>
      <c r="F3280">
        <v>51.07</v>
      </c>
      <c r="G3280">
        <v>7.1717009865644199</v>
      </c>
      <c r="H3280">
        <v>-1.3173148318074901</v>
      </c>
      <c r="I3280">
        <v>-13.4279935817669</v>
      </c>
      <c r="J3280">
        <v>3.61167333797881</v>
      </c>
      <c r="K3280">
        <v>49.607146377307203</v>
      </c>
      <c r="L3280">
        <v>48.397394252029599</v>
      </c>
      <c r="M3280">
        <v>59.131491191968998</v>
      </c>
      <c r="N3280">
        <v>1.1218799189106701</v>
      </c>
      <c r="O3280">
        <v>24.319561386332399</v>
      </c>
      <c r="P3280">
        <v>39.917808219177999</v>
      </c>
      <c r="Q3280">
        <v>-3.88338160542E-4</v>
      </c>
    </row>
    <row r="3281" spans="1:17" x14ac:dyDescent="0.3">
      <c r="A3281" t="s">
        <v>6776</v>
      </c>
      <c r="B3281" t="s">
        <v>6777</v>
      </c>
      <c r="C3281" t="s">
        <v>10309</v>
      </c>
      <c r="D3281" t="s">
        <v>51</v>
      </c>
      <c r="E3281">
        <v>63.580799403</v>
      </c>
      <c r="F3281">
        <v>48.69</v>
      </c>
      <c r="G3281">
        <v>-65.862251976207006</v>
      </c>
      <c r="H3281">
        <v>-7.8464308812532204</v>
      </c>
      <c r="I3281">
        <v>-37.1334296293875</v>
      </c>
      <c r="J3281">
        <v>-0.61462635621078199</v>
      </c>
      <c r="K3281">
        <v>50.503250681590799</v>
      </c>
      <c r="L3281">
        <v>59.617095832413497</v>
      </c>
      <c r="M3281">
        <v>54.421907189972202</v>
      </c>
      <c r="N3281">
        <v>1.1953860102992</v>
      </c>
      <c r="O3281">
        <v>76.750872869172298</v>
      </c>
      <c r="P3281">
        <v>9.4403236682400298</v>
      </c>
      <c r="Q3281">
        <v>-9.4311544726096999E-2</v>
      </c>
    </row>
    <row r="3282" spans="1:17" x14ac:dyDescent="0.3">
      <c r="A3282" t="s">
        <v>6778</v>
      </c>
      <c r="B3282" t="s">
        <v>6779</v>
      </c>
      <c r="C3282" t="s">
        <v>10309</v>
      </c>
      <c r="D3282" t="s">
        <v>139</v>
      </c>
      <c r="E3282">
        <v>63.552188700000002</v>
      </c>
      <c r="F3282">
        <v>8.19</v>
      </c>
      <c r="G3282">
        <v>69.937455199900498</v>
      </c>
      <c r="H3282">
        <v>21.2287850088364</v>
      </c>
      <c r="I3282">
        <v>25.756225123801801</v>
      </c>
      <c r="J3282">
        <v>20.338946065251498</v>
      </c>
      <c r="K3282">
        <v>6.8893457194538001</v>
      </c>
      <c r="L3282">
        <v>5.9087109110593001</v>
      </c>
      <c r="M3282">
        <v>71.755775345339899</v>
      </c>
      <c r="N3282">
        <v>0.39535791018982402</v>
      </c>
      <c r="O3282">
        <v>7.8144078144078302</v>
      </c>
      <c r="P3282">
        <v>104.74999999999901</v>
      </c>
      <c r="Q3282">
        <v>9.2664726826610005E-2</v>
      </c>
    </row>
    <row r="3283" spans="1:17" x14ac:dyDescent="0.3">
      <c r="A3283" t="s">
        <v>6780</v>
      </c>
      <c r="B3283" t="s">
        <v>6781</v>
      </c>
      <c r="C3283" t="s">
        <v>10309</v>
      </c>
      <c r="D3283" t="s">
        <v>86</v>
      </c>
      <c r="E3283">
        <v>63.394593589999999</v>
      </c>
      <c r="F3283">
        <v>122.45</v>
      </c>
      <c r="G3283">
        <v>201.12730358486999</v>
      </c>
      <c r="H3283">
        <v>77.583106325720195</v>
      </c>
      <c r="I3283">
        <v>19.665405884143802</v>
      </c>
      <c r="J3283">
        <v>19.734874717197702</v>
      </c>
      <c r="K3283">
        <v>81.361703950883907</v>
      </c>
      <c r="L3283">
        <v>69.290575344121805</v>
      </c>
      <c r="M3283">
        <v>93.162386456630699</v>
      </c>
      <c r="N3283">
        <v>0.59698861804853798</v>
      </c>
      <c r="O3283">
        <v>0</v>
      </c>
      <c r="P3283">
        <v>328.89667250437799</v>
      </c>
      <c r="Q3283">
        <v>0.103599408456045</v>
      </c>
    </row>
    <row r="3284" spans="1:17" x14ac:dyDescent="0.3">
      <c r="A3284" t="s">
        <v>6782</v>
      </c>
      <c r="B3284" t="s">
        <v>6783</v>
      </c>
      <c r="C3284" t="s">
        <v>10309</v>
      </c>
      <c r="D3284" t="s">
        <v>628</v>
      </c>
      <c r="E3284">
        <v>63.379519999999999</v>
      </c>
      <c r="F3284">
        <v>161.6</v>
      </c>
      <c r="G3284">
        <v>41.749464656655</v>
      </c>
      <c r="H3284">
        <v>26.012325099607999</v>
      </c>
      <c r="I3284">
        <v>-7.0205887914079304</v>
      </c>
      <c r="J3284">
        <v>1.7471457087453</v>
      </c>
      <c r="K3284">
        <v>143.79689839264501</v>
      </c>
      <c r="L3284">
        <v>134.028940995883</v>
      </c>
      <c r="M3284">
        <v>58.675954043162797</v>
      </c>
      <c r="N3284">
        <v>0.78802312026684695</v>
      </c>
      <c r="O3284">
        <v>20.018564356435601</v>
      </c>
      <c r="P3284">
        <v>75.652173913043399</v>
      </c>
      <c r="Q3284">
        <v>5.5626967859446999E-2</v>
      </c>
    </row>
    <row r="3285" spans="1:17" x14ac:dyDescent="0.3">
      <c r="A3285" t="s">
        <v>6784</v>
      </c>
      <c r="B3285" t="s">
        <v>6785</v>
      </c>
      <c r="C3285" t="s">
        <v>10309</v>
      </c>
      <c r="D3285" t="s">
        <v>46</v>
      </c>
      <c r="E3285">
        <v>63.354790000000001</v>
      </c>
      <c r="F3285">
        <v>167</v>
      </c>
      <c r="G3285">
        <v>104.567322551205</v>
      </c>
      <c r="H3285">
        <v>-2.3371257151173901</v>
      </c>
      <c r="I3285">
        <v>-1.98317390558159</v>
      </c>
      <c r="J3285">
        <v>-6.6830828587610398</v>
      </c>
      <c r="K3285">
        <v>167.53187531682701</v>
      </c>
      <c r="L3285">
        <v>140.68881547653299</v>
      </c>
      <c r="M3285">
        <v>47.462945873558397</v>
      </c>
      <c r="N3285">
        <v>1.16943521594684</v>
      </c>
      <c r="O3285">
        <v>26.526946107784401</v>
      </c>
      <c r="P3285">
        <v>166.943734015345</v>
      </c>
      <c r="Q3285">
        <v>0.15609613917955201</v>
      </c>
    </row>
    <row r="3286" spans="1:17" x14ac:dyDescent="0.3">
      <c r="A3286" t="s">
        <v>6786</v>
      </c>
      <c r="B3286" t="s">
        <v>6787</v>
      </c>
      <c r="C3286" t="s">
        <v>10309</v>
      </c>
      <c r="D3286" t="s">
        <v>72</v>
      </c>
      <c r="E3286">
        <v>63.171557639999897</v>
      </c>
      <c r="F3286">
        <v>63.01</v>
      </c>
      <c r="G3286">
        <v>-17.601367205242401</v>
      </c>
      <c r="H3286">
        <v>-1.92895081233156</v>
      </c>
      <c r="I3286">
        <v>-32.789818274665201</v>
      </c>
      <c r="J3286">
        <v>-3.7752507498381198</v>
      </c>
      <c r="K3286">
        <v>66.216169187578402</v>
      </c>
      <c r="L3286">
        <v>66.403478870551595</v>
      </c>
      <c r="M3286">
        <v>50.1121867528189</v>
      </c>
      <c r="N3286">
        <v>0.176694272987485</v>
      </c>
      <c r="O3286">
        <v>42.834470718933503</v>
      </c>
      <c r="P3286">
        <v>42.977081915135003</v>
      </c>
      <c r="Q3286">
        <v>1.0229148885124001E-2</v>
      </c>
    </row>
    <row r="3287" spans="1:17" x14ac:dyDescent="0.3">
      <c r="A3287" t="s">
        <v>6788</v>
      </c>
      <c r="B3287" t="s">
        <v>6789</v>
      </c>
      <c r="C3287" t="s">
        <v>10309</v>
      </c>
      <c r="D3287" t="s">
        <v>5344</v>
      </c>
      <c r="E3287">
        <v>63.152118719999997</v>
      </c>
      <c r="F3287">
        <v>83.7</v>
      </c>
      <c r="G3287">
        <v>-59.393737018205798</v>
      </c>
      <c r="H3287">
        <v>11.7208965281794</v>
      </c>
      <c r="I3287">
        <v>-52.733009873907697</v>
      </c>
      <c r="J3287">
        <v>6.0259531221216101</v>
      </c>
      <c r="K3287">
        <v>80.035176500423503</v>
      </c>
      <c r="L3287">
        <v>100.265328174545</v>
      </c>
      <c r="M3287">
        <v>80.197177644028201</v>
      </c>
      <c r="N3287">
        <v>0.206946594427244</v>
      </c>
      <c r="O3287">
        <v>91.1589008363201</v>
      </c>
      <c r="P3287">
        <v>32.857142857142797</v>
      </c>
      <c r="Q3287">
        <v>2.0383122499991E-2</v>
      </c>
    </row>
    <row r="3288" spans="1:17" x14ac:dyDescent="0.3">
      <c r="A3288" t="s">
        <v>6790</v>
      </c>
      <c r="B3288" t="s">
        <v>6791</v>
      </c>
      <c r="C3288" t="s">
        <v>10309</v>
      </c>
      <c r="D3288" t="s">
        <v>412</v>
      </c>
      <c r="E3288">
        <v>62.854514999999999</v>
      </c>
      <c r="F3288">
        <v>62</v>
      </c>
      <c r="G3288">
        <v>-56.009118551551197</v>
      </c>
      <c r="H3288">
        <v>-0.87001256272965399</v>
      </c>
      <c r="I3288">
        <v>-23.655748041058299</v>
      </c>
      <c r="J3288">
        <v>-5.6885160559605703</v>
      </c>
      <c r="K3288">
        <v>63.566439862188403</v>
      </c>
      <c r="L3288">
        <v>67.862208062659604</v>
      </c>
      <c r="M3288">
        <v>47.695563452637103</v>
      </c>
      <c r="N3288">
        <v>2.0481257349814199</v>
      </c>
      <c r="O3288">
        <v>42.258064516128997</v>
      </c>
      <c r="P3288">
        <v>10.516934046345799</v>
      </c>
      <c r="Q3288">
        <v>-2.3936658260964E-2</v>
      </c>
    </row>
    <row r="3289" spans="1:17" x14ac:dyDescent="0.3">
      <c r="A3289" t="s">
        <v>6792</v>
      </c>
      <c r="B3289" t="s">
        <v>6793</v>
      </c>
      <c r="C3289" t="s">
        <v>10309</v>
      </c>
      <c r="D3289" t="s">
        <v>6794</v>
      </c>
      <c r="E3289">
        <v>62.740628600000001</v>
      </c>
      <c r="F3289">
        <v>45.13</v>
      </c>
      <c r="G3289">
        <v>204.47765393522101</v>
      </c>
      <c r="H3289">
        <v>60.194285883921701</v>
      </c>
      <c r="I3289">
        <v>69.729219062197203</v>
      </c>
      <c r="J3289">
        <v>11.874243639330199</v>
      </c>
      <c r="K3289">
        <v>29.440423699912099</v>
      </c>
      <c r="L3289">
        <v>24.842606507999101</v>
      </c>
      <c r="M3289">
        <v>86.290808113355098</v>
      </c>
      <c r="N3289">
        <v>4.7985248551529596</v>
      </c>
      <c r="O3289">
        <v>0</v>
      </c>
      <c r="P3289">
        <v>247.15384615384599</v>
      </c>
      <c r="Q3289">
        <v>5.3774848394152003E-2</v>
      </c>
    </row>
    <row r="3290" spans="1:17" x14ac:dyDescent="0.3">
      <c r="A3290" t="s">
        <v>6795</v>
      </c>
      <c r="B3290" t="s">
        <v>6796</v>
      </c>
      <c r="C3290" t="s">
        <v>10309</v>
      </c>
      <c r="E3290">
        <v>62.698407327999902</v>
      </c>
      <c r="F3290">
        <v>14.32</v>
      </c>
      <c r="G3290">
        <v>12.244849702417</v>
      </c>
      <c r="H3290">
        <v>-8.3267225194396008</v>
      </c>
      <c r="I3290">
        <v>-0.30142868642104498</v>
      </c>
      <c r="J3290">
        <v>-8.1270936421674698</v>
      </c>
      <c r="K3290">
        <v>13.9913651795313</v>
      </c>
      <c r="L3290">
        <v>12.704827735277201</v>
      </c>
      <c r="M3290">
        <v>56.5614579463208</v>
      </c>
      <c r="N3290">
        <v>1.03330377859287</v>
      </c>
      <c r="O3290">
        <v>14.8743016759776</v>
      </c>
      <c r="P3290">
        <v>54.8108108108108</v>
      </c>
      <c r="Q3290">
        <v>8.2509131535846006E-2</v>
      </c>
    </row>
    <row r="3291" spans="1:17" x14ac:dyDescent="0.3">
      <c r="A3291" t="s">
        <v>6797</v>
      </c>
      <c r="B3291" t="s">
        <v>6798</v>
      </c>
      <c r="C3291" t="s">
        <v>10309</v>
      </c>
      <c r="D3291" t="s">
        <v>46</v>
      </c>
      <c r="E3291">
        <v>62.654435849999999</v>
      </c>
      <c r="F3291">
        <v>104.05</v>
      </c>
      <c r="G3291">
        <v>209.10643907214899</v>
      </c>
      <c r="H3291">
        <v>34.477510284793098</v>
      </c>
      <c r="I3291">
        <v>131.766195213532</v>
      </c>
      <c r="J3291">
        <v>-1.3235504596303</v>
      </c>
      <c r="K3291">
        <v>84.466217856934506</v>
      </c>
      <c r="L3291">
        <v>54.309038728641298</v>
      </c>
      <c r="M3291">
        <v>52.941711983924399</v>
      </c>
      <c r="N3291">
        <v>1.0829817158931001</v>
      </c>
      <c r="O3291">
        <v>10.716001922152801</v>
      </c>
      <c r="P3291">
        <v>299.42418426103598</v>
      </c>
      <c r="Q3291">
        <v>0.19100524385022499</v>
      </c>
    </row>
    <row r="3292" spans="1:17" x14ac:dyDescent="0.3">
      <c r="A3292" t="s">
        <v>6799</v>
      </c>
      <c r="B3292" t="s">
        <v>6800</v>
      </c>
      <c r="C3292" t="s">
        <v>10309</v>
      </c>
      <c r="D3292" t="s">
        <v>121</v>
      </c>
      <c r="E3292">
        <v>62.644323</v>
      </c>
      <c r="F3292">
        <v>163</v>
      </c>
      <c r="G3292">
        <v>-13.098270001604901</v>
      </c>
      <c r="H3292">
        <v>-4.8253219592155103</v>
      </c>
      <c r="I3292">
        <v>3.6630381612380201</v>
      </c>
      <c r="J3292">
        <v>6.5233817845709803</v>
      </c>
      <c r="K3292">
        <v>162.10851575446</v>
      </c>
      <c r="M3292">
        <v>72.123738858150304</v>
      </c>
      <c r="N3292">
        <v>0.12324474875246599</v>
      </c>
      <c r="O3292">
        <v>31.1656441717791</v>
      </c>
      <c r="P3292">
        <v>29.984051036682601</v>
      </c>
    </row>
    <row r="3293" spans="1:17" x14ac:dyDescent="0.3">
      <c r="A3293" t="s">
        <v>6801</v>
      </c>
      <c r="B3293" t="s">
        <v>6802</v>
      </c>
      <c r="C3293" t="s">
        <v>10309</v>
      </c>
      <c r="D3293" t="s">
        <v>514</v>
      </c>
      <c r="E3293">
        <v>62.626559999999998</v>
      </c>
      <c r="F3293">
        <v>0.94</v>
      </c>
      <c r="G3293">
        <v>-40.294832837265503</v>
      </c>
      <c r="H3293">
        <v>-7.63836796969892</v>
      </c>
      <c r="I3293">
        <v>4.4426658017678999</v>
      </c>
      <c r="J3293">
        <v>-0.70699723875628795</v>
      </c>
      <c r="K3293">
        <v>0.93686982019208298</v>
      </c>
      <c r="L3293">
        <v>0.92068152962791805</v>
      </c>
      <c r="M3293">
        <v>48.696470828714901</v>
      </c>
      <c r="N3293">
        <v>0.32194139539020999</v>
      </c>
      <c r="O3293">
        <v>26.595744680850999</v>
      </c>
      <c r="P3293">
        <v>108.888888888888</v>
      </c>
      <c r="Q3293">
        <v>8.9563820467879994E-3</v>
      </c>
    </row>
    <row r="3294" spans="1:17" x14ac:dyDescent="0.3">
      <c r="A3294" t="s">
        <v>6803</v>
      </c>
      <c r="B3294" t="s">
        <v>6804</v>
      </c>
      <c r="C3294" t="s">
        <v>10309</v>
      </c>
      <c r="D3294" t="s">
        <v>1595</v>
      </c>
      <c r="E3294">
        <v>62.440545282999999</v>
      </c>
      <c r="F3294">
        <v>4.01</v>
      </c>
      <c r="G3294">
        <v>84.310524248128999</v>
      </c>
      <c r="H3294">
        <v>-2.9409255207393898</v>
      </c>
      <c r="I3294">
        <v>7.36308622218833</v>
      </c>
      <c r="J3294">
        <v>-9.9407742144687301</v>
      </c>
      <c r="K3294">
        <v>3.84675086094864</v>
      </c>
      <c r="L3294">
        <v>3.2928307316758199</v>
      </c>
      <c r="M3294">
        <v>33.608530253293502</v>
      </c>
      <c r="N3294">
        <v>0.48778468442296302</v>
      </c>
      <c r="O3294">
        <v>19.700748129675802</v>
      </c>
      <c r="Q3294">
        <v>0.12939055492801199</v>
      </c>
    </row>
    <row r="3295" spans="1:17" x14ac:dyDescent="0.3">
      <c r="A3295" t="s">
        <v>6805</v>
      </c>
      <c r="B3295" t="s">
        <v>6806</v>
      </c>
      <c r="C3295" t="s">
        <v>10309</v>
      </c>
      <c r="D3295" t="s">
        <v>72</v>
      </c>
      <c r="E3295">
        <v>62.298609999999996</v>
      </c>
      <c r="F3295">
        <v>147.4</v>
      </c>
      <c r="G3295">
        <v>136.77567849260501</v>
      </c>
      <c r="H3295">
        <v>18.0578594823751</v>
      </c>
      <c r="I3295">
        <v>-25.7350593167154</v>
      </c>
      <c r="J3295">
        <v>14.0093332978358</v>
      </c>
      <c r="K3295">
        <v>130.210369209921</v>
      </c>
      <c r="L3295">
        <v>115.787288091608</v>
      </c>
      <c r="M3295">
        <v>83.990700372325406</v>
      </c>
      <c r="N3295">
        <v>1.52195421409387</v>
      </c>
      <c r="O3295">
        <v>34.158751696065103</v>
      </c>
      <c r="P3295">
        <v>166.59432085367999</v>
      </c>
      <c r="Q3295">
        <v>0.29276218565769802</v>
      </c>
    </row>
    <row r="3296" spans="1:17" x14ac:dyDescent="0.3">
      <c r="A3296" t="s">
        <v>6807</v>
      </c>
      <c r="B3296" t="s">
        <v>6808</v>
      </c>
      <c r="C3296" t="s">
        <v>10309</v>
      </c>
      <c r="D3296" t="s">
        <v>364</v>
      </c>
      <c r="E3296">
        <v>62.211840000000002</v>
      </c>
      <c r="F3296">
        <v>5.44</v>
      </c>
      <c r="G3296">
        <v>-78.449426119337502</v>
      </c>
      <c r="H3296">
        <v>-5.8133087032088904</v>
      </c>
      <c r="I3296">
        <v>-15.039316180214</v>
      </c>
      <c r="J3296">
        <v>0.884400610706082</v>
      </c>
      <c r="K3296">
        <v>5.54941609324431</v>
      </c>
      <c r="L3296">
        <v>6.3257622987158104</v>
      </c>
      <c r="M3296">
        <v>52.545197208750501</v>
      </c>
      <c r="N3296">
        <v>0.81540173400125204</v>
      </c>
      <c r="O3296">
        <v>123.16176470588201</v>
      </c>
      <c r="P3296">
        <v>35.323383084577102</v>
      </c>
      <c r="Q3296">
        <v>5.8687632177316998E-2</v>
      </c>
    </row>
    <row r="3297" spans="1:17" x14ac:dyDescent="0.3">
      <c r="A3297" t="s">
        <v>6809</v>
      </c>
      <c r="B3297" t="s">
        <v>6810</v>
      </c>
      <c r="C3297" t="s">
        <v>10309</v>
      </c>
      <c r="D3297" t="s">
        <v>6811</v>
      </c>
      <c r="E3297">
        <v>62.076461316</v>
      </c>
      <c r="F3297">
        <v>25.98</v>
      </c>
      <c r="G3297">
        <v>265.01418438664501</v>
      </c>
      <c r="H3297">
        <v>17.859100343907699</v>
      </c>
      <c r="I3297">
        <v>212.506575576204</v>
      </c>
      <c r="J3297">
        <v>6.4130630310882504</v>
      </c>
      <c r="K3297">
        <v>22.4203721014871</v>
      </c>
      <c r="L3297">
        <v>15.657206631630901</v>
      </c>
      <c r="M3297">
        <v>82.851499935614498</v>
      </c>
      <c r="N3297">
        <v>1.1728239981047699</v>
      </c>
      <c r="O3297">
        <v>4.5034642032332401</v>
      </c>
      <c r="P3297">
        <v>294.83282674771999</v>
      </c>
      <c r="Q3297">
        <v>0.180833918594867</v>
      </c>
    </row>
    <row r="3298" spans="1:17" x14ac:dyDescent="0.3">
      <c r="A3298" t="s">
        <v>6812</v>
      </c>
      <c r="B3298" t="s">
        <v>6813</v>
      </c>
      <c r="C3298" t="s">
        <v>10309</v>
      </c>
      <c r="D3298" t="s">
        <v>6814</v>
      </c>
      <c r="E3298">
        <v>61.9829595</v>
      </c>
      <c r="F3298">
        <v>430.5</v>
      </c>
      <c r="G3298">
        <v>-3.5723080502246201</v>
      </c>
      <c r="H3298">
        <v>40.439866083214497</v>
      </c>
      <c r="I3298">
        <v>-40.946781434412898</v>
      </c>
      <c r="J3298">
        <v>-0.48814840890175398</v>
      </c>
      <c r="K3298">
        <v>372.112811156352</v>
      </c>
      <c r="L3298">
        <v>392.92168335747698</v>
      </c>
      <c r="M3298">
        <v>66.864968288593204</v>
      </c>
      <c r="N3298">
        <v>1.6525821596244099</v>
      </c>
      <c r="O3298">
        <v>62.590011614401803</v>
      </c>
      <c r="P3298">
        <v>61.781285231116101</v>
      </c>
      <c r="Q3298">
        <v>4.7025573389512E-2</v>
      </c>
    </row>
    <row r="3299" spans="1:17" x14ac:dyDescent="0.3">
      <c r="A3299" t="s">
        <v>6815</v>
      </c>
      <c r="B3299" t="s">
        <v>6816</v>
      </c>
      <c r="C3299" t="s">
        <v>10309</v>
      </c>
      <c r="D3299" t="s">
        <v>729</v>
      </c>
      <c r="E3299">
        <v>61.973931100000001</v>
      </c>
      <c r="F3299">
        <v>122.95</v>
      </c>
      <c r="G3299">
        <v>5.4547650544822002</v>
      </c>
      <c r="H3299">
        <v>4.2476822424651504</v>
      </c>
      <c r="I3299">
        <v>26.563378951892801</v>
      </c>
      <c r="J3299">
        <v>3.1730910868965601</v>
      </c>
      <c r="K3299">
        <v>108.639253310955</v>
      </c>
      <c r="L3299">
        <v>101.958662442129</v>
      </c>
      <c r="M3299">
        <v>74.522410065666193</v>
      </c>
      <c r="N3299">
        <v>1.5759817110614001</v>
      </c>
      <c r="O3299">
        <v>10.939406262708401</v>
      </c>
      <c r="P3299">
        <v>65.924426450742203</v>
      </c>
      <c r="Q3299">
        <v>2.5928235753011002E-2</v>
      </c>
    </row>
    <row r="3300" spans="1:17" x14ac:dyDescent="0.3">
      <c r="A3300" t="s">
        <v>6817</v>
      </c>
      <c r="B3300" t="s">
        <v>6818</v>
      </c>
      <c r="C3300" t="s">
        <v>10309</v>
      </c>
      <c r="D3300" t="s">
        <v>1647</v>
      </c>
      <c r="E3300">
        <v>61.917381519999999</v>
      </c>
      <c r="F3300">
        <v>61.9</v>
      </c>
      <c r="G3300">
        <v>60.642896100463403</v>
      </c>
      <c r="H3300">
        <v>39.315662322478403</v>
      </c>
      <c r="I3300">
        <v>147.02669941521299</v>
      </c>
      <c r="J3300">
        <v>7.3086430349485099</v>
      </c>
      <c r="K3300">
        <v>42.426699667965103</v>
      </c>
      <c r="L3300">
        <v>29.586041224811101</v>
      </c>
      <c r="M3300">
        <v>73.350983431177895</v>
      </c>
      <c r="N3300">
        <v>1.5941605839416</v>
      </c>
      <c r="O3300">
        <v>6.8659127625201899</v>
      </c>
      <c r="P3300">
        <v>244.84679665738099</v>
      </c>
      <c r="Q3300">
        <v>0.22522400671664999</v>
      </c>
    </row>
    <row r="3301" spans="1:17" x14ac:dyDescent="0.3">
      <c r="A3301" t="s">
        <v>6819</v>
      </c>
      <c r="B3301" t="s">
        <v>6820</v>
      </c>
      <c r="C3301" t="s">
        <v>10309</v>
      </c>
      <c r="D3301" t="s">
        <v>628</v>
      </c>
      <c r="E3301">
        <v>61.85017465</v>
      </c>
      <c r="F3301">
        <v>2.09</v>
      </c>
      <c r="G3301">
        <v>-1.59778346536955</v>
      </c>
      <c r="H3301">
        <v>-4.85514033818</v>
      </c>
      <c r="I3301">
        <v>-29.457334198232001</v>
      </c>
      <c r="J3301">
        <v>0.17851825776491301</v>
      </c>
      <c r="K3301">
        <v>2.0696349700362999</v>
      </c>
      <c r="L3301">
        <v>1.95892939761247</v>
      </c>
      <c r="M3301">
        <v>56.819923517594503</v>
      </c>
      <c r="N3301">
        <v>0.718917245067071</v>
      </c>
      <c r="O3301">
        <v>55.502392344497601</v>
      </c>
      <c r="P3301">
        <v>1108.0924855491301</v>
      </c>
      <c r="Q3301">
        <v>6.3436458636289994E-2</v>
      </c>
    </row>
    <row r="3302" spans="1:17" x14ac:dyDescent="0.3">
      <c r="A3302" t="s">
        <v>6821</v>
      </c>
      <c r="B3302" t="s">
        <v>6822</v>
      </c>
      <c r="C3302" t="s">
        <v>10309</v>
      </c>
      <c r="D3302" t="s">
        <v>628</v>
      </c>
      <c r="E3302">
        <v>61.847372827999997</v>
      </c>
      <c r="F3302">
        <v>35.26</v>
      </c>
      <c r="G3302">
        <v>-21.659133158621</v>
      </c>
      <c r="H3302">
        <v>-4.4375959458588996</v>
      </c>
      <c r="I3302">
        <v>-18.804460635013601</v>
      </c>
      <c r="J3302">
        <v>2.0650173507942</v>
      </c>
      <c r="K3302">
        <v>35.17281428111</v>
      </c>
      <c r="L3302">
        <v>36.2019595186228</v>
      </c>
      <c r="M3302">
        <v>47.540839344983098</v>
      </c>
      <c r="N3302">
        <v>0.78315288295498797</v>
      </c>
      <c r="O3302">
        <v>78.672716959727694</v>
      </c>
      <c r="P3302">
        <v>19.809717974855499</v>
      </c>
      <c r="Q3302">
        <v>6.5497068173195006E-2</v>
      </c>
    </row>
    <row r="3303" spans="1:17" x14ac:dyDescent="0.3">
      <c r="A3303" t="s">
        <v>6823</v>
      </c>
      <c r="B3303" t="s">
        <v>6824</v>
      </c>
      <c r="C3303" t="s">
        <v>10309</v>
      </c>
      <c r="D3303" t="s">
        <v>5270</v>
      </c>
      <c r="E3303">
        <v>61.793531999999999</v>
      </c>
      <c r="F3303">
        <v>110.92</v>
      </c>
      <c r="G3303">
        <v>-12.690870449776201</v>
      </c>
      <c r="H3303">
        <v>149.74277555005801</v>
      </c>
      <c r="I3303">
        <v>162.588789062205</v>
      </c>
      <c r="J3303">
        <v>19.754779503174198</v>
      </c>
      <c r="K3303">
        <v>56.530902647666998</v>
      </c>
      <c r="L3303">
        <v>45.494397866806203</v>
      </c>
      <c r="M3303">
        <v>99.808531510970994</v>
      </c>
      <c r="N3303">
        <v>2.0215793588741202</v>
      </c>
      <c r="O3303">
        <v>0</v>
      </c>
      <c r="P3303">
        <v>378.72248597324102</v>
      </c>
    </row>
    <row r="3304" spans="1:17" x14ac:dyDescent="0.3">
      <c r="A3304" t="s">
        <v>6825</v>
      </c>
      <c r="B3304" t="s">
        <v>6826</v>
      </c>
      <c r="C3304" t="s">
        <v>10309</v>
      </c>
      <c r="D3304" t="s">
        <v>297</v>
      </c>
      <c r="E3304">
        <v>61.782606489999999</v>
      </c>
      <c r="F3304">
        <v>134.30000000000001</v>
      </c>
      <c r="G3304">
        <v>-11.959932400566</v>
      </c>
      <c r="H3304">
        <v>-0.522421102689136</v>
      </c>
      <c r="I3304">
        <v>-17.231433377682599</v>
      </c>
      <c r="J3304">
        <v>0.64197636828183702</v>
      </c>
      <c r="K3304">
        <v>131.56417354000001</v>
      </c>
      <c r="L3304">
        <v>127.554606110501</v>
      </c>
      <c r="M3304">
        <v>45.2834727012361</v>
      </c>
      <c r="N3304">
        <v>1.0035789808161699</v>
      </c>
      <c r="O3304">
        <v>61.131794489947801</v>
      </c>
      <c r="P3304">
        <v>58</v>
      </c>
      <c r="Q3304">
        <v>3.8075567021935999E-2</v>
      </c>
    </row>
    <row r="3305" spans="1:17" x14ac:dyDescent="0.3">
      <c r="A3305" t="s">
        <v>6827</v>
      </c>
      <c r="B3305" t="s">
        <v>6828</v>
      </c>
      <c r="C3305" t="s">
        <v>10309</v>
      </c>
      <c r="D3305" t="s">
        <v>364</v>
      </c>
      <c r="E3305">
        <v>61.742142999999999</v>
      </c>
      <c r="F3305">
        <v>65.75</v>
      </c>
      <c r="G3305">
        <v>13.3495666753974</v>
      </c>
      <c r="H3305">
        <v>10.129329504894301</v>
      </c>
      <c r="I3305">
        <v>-11.864567749597899</v>
      </c>
      <c r="J3305">
        <v>-8.1810755797701091</v>
      </c>
      <c r="K3305">
        <v>60.172492234401197</v>
      </c>
      <c r="L3305">
        <v>53.315155881597903</v>
      </c>
      <c r="M3305">
        <v>61.117561157481198</v>
      </c>
      <c r="N3305">
        <v>1.8815038603558201</v>
      </c>
      <c r="O3305">
        <v>17.0722433460075</v>
      </c>
      <c r="P3305">
        <v>68.589743589743506</v>
      </c>
      <c r="Q3305">
        <v>0.107025284047576</v>
      </c>
    </row>
    <row r="3306" spans="1:17" x14ac:dyDescent="0.3">
      <c r="A3306" t="s">
        <v>6829</v>
      </c>
      <c r="B3306" t="s">
        <v>6830</v>
      </c>
      <c r="C3306" t="s">
        <v>10309</v>
      </c>
      <c r="D3306" t="s">
        <v>564</v>
      </c>
      <c r="E3306">
        <v>61.660547999999999</v>
      </c>
      <c r="F3306">
        <v>60.4</v>
      </c>
      <c r="G3306">
        <v>87.839015296582502</v>
      </c>
      <c r="H3306">
        <v>1.0262364033759399</v>
      </c>
      <c r="I3306">
        <v>27.081876938658802</v>
      </c>
      <c r="J3306">
        <v>8.7211747263646693</v>
      </c>
      <c r="K3306">
        <v>57.722683191634403</v>
      </c>
      <c r="L3306">
        <v>47.522347845075203</v>
      </c>
      <c r="M3306">
        <v>60.3264680058506</v>
      </c>
      <c r="N3306">
        <v>0.31038580008129601</v>
      </c>
      <c r="O3306">
        <v>30.546357615893999</v>
      </c>
      <c r="P3306">
        <v>123.703703703703</v>
      </c>
      <c r="Q3306">
        <v>7.6084410543031999E-2</v>
      </c>
    </row>
    <row r="3307" spans="1:17" x14ac:dyDescent="0.3">
      <c r="A3307" t="s">
        <v>6831</v>
      </c>
      <c r="B3307" t="s">
        <v>6832</v>
      </c>
      <c r="C3307" t="s">
        <v>10309</v>
      </c>
      <c r="E3307">
        <v>61.636000000000003</v>
      </c>
      <c r="F3307">
        <v>154.09</v>
      </c>
      <c r="G3307">
        <v>137.791638986615</v>
      </c>
      <c r="H3307">
        <v>89.248437952272596</v>
      </c>
      <c r="I3307">
        <v>81.746711313777993</v>
      </c>
      <c r="J3307">
        <v>18.3049317244595</v>
      </c>
      <c r="K3307">
        <v>96.171593716580801</v>
      </c>
      <c r="L3307">
        <v>83.157112180504001</v>
      </c>
      <c r="M3307">
        <v>92.851907700156204</v>
      </c>
      <c r="N3307">
        <v>5.11848929852456</v>
      </c>
      <c r="O3307">
        <v>4.0041534168343098</v>
      </c>
      <c r="P3307">
        <v>192.94676806083601</v>
      </c>
      <c r="Q3307">
        <v>0.15439318548116099</v>
      </c>
    </row>
    <row r="3308" spans="1:17" x14ac:dyDescent="0.3">
      <c r="A3308" t="s">
        <v>6833</v>
      </c>
      <c r="B3308" t="s">
        <v>6834</v>
      </c>
      <c r="C3308" t="s">
        <v>10309</v>
      </c>
      <c r="D3308" t="s">
        <v>358</v>
      </c>
      <c r="E3308">
        <v>61.582181255999899</v>
      </c>
      <c r="F3308">
        <v>36.58</v>
      </c>
      <c r="G3308">
        <v>17.681357638924901</v>
      </c>
      <c r="H3308">
        <v>13.709893527361</v>
      </c>
      <c r="I3308">
        <v>-23.946493759742399</v>
      </c>
      <c r="J3308">
        <v>-10.7465608141272</v>
      </c>
      <c r="K3308">
        <v>33.618072246863498</v>
      </c>
      <c r="L3308">
        <v>32.664696119858903</v>
      </c>
      <c r="M3308">
        <v>59.938398344365602</v>
      </c>
      <c r="N3308">
        <v>4.4021090694061096</v>
      </c>
      <c r="O3308">
        <v>32.312739201749501</v>
      </c>
      <c r="P3308">
        <v>54.672304439746298</v>
      </c>
      <c r="Q3308">
        <v>7.5779681439723995E-2</v>
      </c>
    </row>
    <row r="3309" spans="1:17" x14ac:dyDescent="0.3">
      <c r="A3309" t="s">
        <v>6835</v>
      </c>
      <c r="B3309" t="s">
        <v>6836</v>
      </c>
      <c r="C3309" t="s">
        <v>10309</v>
      </c>
      <c r="D3309" t="s">
        <v>628</v>
      </c>
      <c r="E3309">
        <v>61.515012996000003</v>
      </c>
      <c r="F3309">
        <v>21.96</v>
      </c>
      <c r="G3309">
        <v>330.55871612949102</v>
      </c>
      <c r="H3309">
        <v>80.064785217156299</v>
      </c>
      <c r="I3309">
        <v>216.17804811061299</v>
      </c>
      <c r="J3309">
        <v>6.3543487104884404</v>
      </c>
      <c r="K3309">
        <v>12.767395052146099</v>
      </c>
      <c r="L3309">
        <v>6.9675071879160901</v>
      </c>
      <c r="M3309">
        <v>100</v>
      </c>
      <c r="N3309">
        <v>2.29851734769501</v>
      </c>
      <c r="O3309">
        <v>0</v>
      </c>
      <c r="P3309">
        <v>360.377358490566</v>
      </c>
    </row>
    <row r="3310" spans="1:17" x14ac:dyDescent="0.3">
      <c r="A3310" t="s">
        <v>6837</v>
      </c>
      <c r="B3310" t="s">
        <v>6838</v>
      </c>
      <c r="C3310" t="s">
        <v>10309</v>
      </c>
      <c r="D3310" t="s">
        <v>405</v>
      </c>
      <c r="E3310">
        <v>61.3776285</v>
      </c>
      <c r="F3310">
        <v>25.11</v>
      </c>
      <c r="G3310">
        <v>-54.231646575403701</v>
      </c>
      <c r="H3310">
        <v>9.6757805067601002</v>
      </c>
      <c r="I3310">
        <v>-83.547403536579694</v>
      </c>
      <c r="J3310">
        <v>-9.4911997735398295</v>
      </c>
      <c r="K3310">
        <v>28.920642169757201</v>
      </c>
      <c r="L3310">
        <v>42.778010609926902</v>
      </c>
      <c r="M3310">
        <v>30.4998501178701</v>
      </c>
      <c r="N3310">
        <v>0.21639334334809199</v>
      </c>
      <c r="O3310">
        <v>273.83512544802801</v>
      </c>
      <c r="P3310">
        <v>27.591463414634099</v>
      </c>
      <c r="Q3310">
        <v>0.13837580774070199</v>
      </c>
    </row>
    <row r="3311" spans="1:17" x14ac:dyDescent="0.3">
      <c r="A3311" t="s">
        <v>6839</v>
      </c>
      <c r="B3311" t="s">
        <v>6840</v>
      </c>
      <c r="C3311" t="s">
        <v>10309</v>
      </c>
      <c r="D3311" t="s">
        <v>283</v>
      </c>
      <c r="E3311">
        <v>61.359000000000002</v>
      </c>
      <c r="F3311">
        <v>27.15</v>
      </c>
      <c r="G3311">
        <v>-79.4475848471604</v>
      </c>
      <c r="H3311">
        <v>4.3962948538613196</v>
      </c>
      <c r="I3311">
        <v>-46.431567327066404</v>
      </c>
      <c r="J3311">
        <v>-0.50722051861995299</v>
      </c>
      <c r="K3311">
        <v>27.711942978558199</v>
      </c>
      <c r="L3311">
        <v>35.284125075514602</v>
      </c>
      <c r="M3311">
        <v>57.682253967916097</v>
      </c>
      <c r="N3311">
        <v>0.56753760886777505</v>
      </c>
      <c r="O3311">
        <v>120.994475138121</v>
      </c>
      <c r="P3311">
        <v>8.5999999999999801</v>
      </c>
    </row>
    <row r="3312" spans="1:17" x14ac:dyDescent="0.3">
      <c r="A3312" t="s">
        <v>6841</v>
      </c>
      <c r="B3312" t="s">
        <v>6842</v>
      </c>
      <c r="C3312" t="s">
        <v>10309</v>
      </c>
      <c r="D3312" t="s">
        <v>1380</v>
      </c>
      <c r="E3312">
        <v>61.33464</v>
      </c>
      <c r="F3312">
        <v>68</v>
      </c>
      <c r="G3312">
        <v>118.961845443803</v>
      </c>
      <c r="H3312">
        <v>-3.5648177575348399</v>
      </c>
      <c r="I3312">
        <v>-4.8287809593334501</v>
      </c>
      <c r="J3312">
        <v>-4.6394089131034297</v>
      </c>
      <c r="K3312">
        <v>70.550411714622498</v>
      </c>
      <c r="L3312">
        <v>63.647599694156597</v>
      </c>
      <c r="M3312">
        <v>12.9139629678024</v>
      </c>
      <c r="N3312">
        <v>0.13169642857142799</v>
      </c>
      <c r="O3312">
        <v>284.55882352941097</v>
      </c>
      <c r="P3312">
        <v>176.38531364313701</v>
      </c>
      <c r="Q3312">
        <v>0.140490790403757</v>
      </c>
    </row>
    <row r="3313" spans="1:17" x14ac:dyDescent="0.3">
      <c r="A3313" t="s">
        <v>6843</v>
      </c>
      <c r="B3313" t="s">
        <v>6844</v>
      </c>
      <c r="C3313" t="s">
        <v>10309</v>
      </c>
      <c r="D3313" t="s">
        <v>21</v>
      </c>
      <c r="E3313">
        <v>61.272928999999998</v>
      </c>
      <c r="F3313">
        <v>42.85</v>
      </c>
      <c r="G3313">
        <v>-73.437063413706596</v>
      </c>
      <c r="H3313">
        <v>-0.93520618594375604</v>
      </c>
      <c r="I3313">
        <v>-29.037726355094801</v>
      </c>
      <c r="J3313">
        <v>2.2509486534107199</v>
      </c>
      <c r="K3313">
        <v>43.981281507965498</v>
      </c>
      <c r="M3313">
        <v>47.0237477788597</v>
      </c>
      <c r="N3313">
        <v>0.93778625954198402</v>
      </c>
      <c r="O3313">
        <v>88.564760793465496</v>
      </c>
      <c r="P3313">
        <v>7.125</v>
      </c>
    </row>
    <row r="3314" spans="1:17" x14ac:dyDescent="0.3">
      <c r="A3314" t="s">
        <v>6845</v>
      </c>
      <c r="B3314" t="s">
        <v>6846</v>
      </c>
      <c r="C3314" t="s">
        <v>10309</v>
      </c>
      <c r="D3314" t="s">
        <v>683</v>
      </c>
      <c r="E3314">
        <v>61.2</v>
      </c>
      <c r="F3314">
        <v>1</v>
      </c>
      <c r="G3314">
        <v>-18.7075312499639</v>
      </c>
      <c r="H3314">
        <v>23.388710641776601</v>
      </c>
      <c r="I3314">
        <v>-17.819238960136801</v>
      </c>
      <c r="J3314">
        <v>8.97042211608243</v>
      </c>
      <c r="K3314">
        <v>0.91934846658310498</v>
      </c>
      <c r="L3314">
        <v>1.0136945431340401</v>
      </c>
      <c r="M3314">
        <v>67.671440946766793</v>
      </c>
      <c r="N3314">
        <v>0.55026262106380897</v>
      </c>
      <c r="O3314">
        <v>70</v>
      </c>
      <c r="P3314">
        <v>42.857142857142797</v>
      </c>
      <c r="Q3314">
        <v>-1.1821045203440001E-3</v>
      </c>
    </row>
    <row r="3315" spans="1:17" x14ac:dyDescent="0.3">
      <c r="A3315" t="s">
        <v>6847</v>
      </c>
      <c r="B3315" t="s">
        <v>6848</v>
      </c>
      <c r="C3315" t="s">
        <v>10309</v>
      </c>
      <c r="D3315" t="s">
        <v>21</v>
      </c>
      <c r="E3315">
        <v>61.160321255999897</v>
      </c>
      <c r="F3315">
        <v>56.22</v>
      </c>
      <c r="G3315">
        <v>12.83550633215</v>
      </c>
      <c r="H3315">
        <v>1.7664433659705201</v>
      </c>
      <c r="I3315">
        <v>-26.4851136869909</v>
      </c>
      <c r="J3315">
        <v>-0.21704866465623199</v>
      </c>
      <c r="K3315">
        <v>57.494321958940702</v>
      </c>
      <c r="L3315">
        <v>56.104528969715403</v>
      </c>
      <c r="M3315">
        <v>38.683849372106501</v>
      </c>
      <c r="N3315">
        <v>1.0015042243297101</v>
      </c>
      <c r="O3315">
        <v>36.961935254357797</v>
      </c>
      <c r="P3315">
        <v>45.836575875486297</v>
      </c>
      <c r="Q3315">
        <v>6.5190350507029995E-2</v>
      </c>
    </row>
    <row r="3316" spans="1:17" x14ac:dyDescent="0.3">
      <c r="A3316" t="s">
        <v>6849</v>
      </c>
      <c r="B3316" t="s">
        <v>6850</v>
      </c>
      <c r="C3316" t="s">
        <v>10309</v>
      </c>
      <c r="D3316" t="s">
        <v>2629</v>
      </c>
      <c r="E3316">
        <v>61.070732800000002</v>
      </c>
      <c r="F3316">
        <v>242</v>
      </c>
      <c r="G3316">
        <v>194.79571042229099</v>
      </c>
      <c r="H3316">
        <v>-11.078045270762299</v>
      </c>
      <c r="I3316">
        <v>211.55701858513399</v>
      </c>
      <c r="J3316">
        <v>-6.1300921429170998</v>
      </c>
      <c r="K3316">
        <v>261.89880977197799</v>
      </c>
      <c r="M3316">
        <v>15.462752805328099</v>
      </c>
      <c r="N3316">
        <v>0.104676104676104</v>
      </c>
      <c r="O3316">
        <v>60.537190082644599</v>
      </c>
      <c r="P3316">
        <v>240.845070422535</v>
      </c>
    </row>
    <row r="3317" spans="1:17" x14ac:dyDescent="0.3">
      <c r="A3317" t="s">
        <v>6851</v>
      </c>
      <c r="B3317" t="s">
        <v>6852</v>
      </c>
      <c r="C3317" t="s">
        <v>10309</v>
      </c>
      <c r="D3317" t="s">
        <v>412</v>
      </c>
      <c r="E3317">
        <v>61.038562499999998</v>
      </c>
      <c r="F3317">
        <v>11.25</v>
      </c>
      <c r="G3317">
        <v>35.622534109513097</v>
      </c>
      <c r="H3317">
        <v>14.6692095217185</v>
      </c>
      <c r="I3317">
        <v>-8.1133043474858102</v>
      </c>
      <c r="J3317">
        <v>2.0152022984697999</v>
      </c>
      <c r="K3317">
        <v>10.2133419658043</v>
      </c>
      <c r="L3317">
        <v>9.6582351627855907</v>
      </c>
      <c r="M3317">
        <v>54.547938191545299</v>
      </c>
      <c r="N3317">
        <v>0.80930092365789796</v>
      </c>
      <c r="O3317">
        <v>25.7777777777777</v>
      </c>
      <c r="P3317">
        <v>66.174298375184605</v>
      </c>
      <c r="Q3317">
        <v>4.7722089581284002E-2</v>
      </c>
    </row>
    <row r="3318" spans="1:17" x14ac:dyDescent="0.3">
      <c r="A3318" t="s">
        <v>6853</v>
      </c>
      <c r="B3318" t="s">
        <v>6854</v>
      </c>
      <c r="C3318" t="s">
        <v>10309</v>
      </c>
      <c r="D3318" t="s">
        <v>3520</v>
      </c>
      <c r="E3318">
        <v>60.984262399999999</v>
      </c>
      <c r="F3318">
        <v>1.1599999999999999</v>
      </c>
      <c r="G3318">
        <v>22.812936586293301</v>
      </c>
      <c r="H3318">
        <v>-5.8358800285971002</v>
      </c>
      <c r="I3318">
        <v>1.7941509502827599</v>
      </c>
      <c r="J3318">
        <v>0.99551172181720105</v>
      </c>
      <c r="K3318">
        <v>1.0793693334334999</v>
      </c>
      <c r="L3318">
        <v>0.98559414500901799</v>
      </c>
      <c r="M3318">
        <v>74.288806197612402</v>
      </c>
      <c r="N3318">
        <v>0.93596232237732602</v>
      </c>
      <c r="O3318">
        <v>32.758620689655103</v>
      </c>
      <c r="P3318">
        <v>75.757575757575694</v>
      </c>
      <c r="Q3318">
        <v>6.0317046592967001E-2</v>
      </c>
    </row>
    <row r="3319" spans="1:17" x14ac:dyDescent="0.3">
      <c r="A3319" t="s">
        <v>6855</v>
      </c>
      <c r="B3319" t="s">
        <v>6856</v>
      </c>
      <c r="C3319" t="s">
        <v>10309</v>
      </c>
      <c r="D3319" t="s">
        <v>358</v>
      </c>
      <c r="E3319">
        <v>60.963839999999998</v>
      </c>
      <c r="F3319">
        <v>64.8</v>
      </c>
      <c r="G3319">
        <v>35.6985990182352</v>
      </c>
      <c r="H3319">
        <v>3.54629335357627</v>
      </c>
      <c r="I3319">
        <v>-9.3773341982320808</v>
      </c>
      <c r="J3319">
        <v>-13.621192230457201</v>
      </c>
      <c r="K3319">
        <v>64.317699723068003</v>
      </c>
      <c r="L3319">
        <v>60.320662596538199</v>
      </c>
      <c r="M3319">
        <v>46.643685935613</v>
      </c>
      <c r="N3319">
        <v>0.48071297559140203</v>
      </c>
      <c r="O3319">
        <v>24.6141975308642</v>
      </c>
      <c r="P3319">
        <v>94.887218045112704</v>
      </c>
      <c r="Q3319">
        <v>-5.9831961630559998E-3</v>
      </c>
    </row>
    <row r="3320" spans="1:17" x14ac:dyDescent="0.3">
      <c r="A3320" t="s">
        <v>6857</v>
      </c>
      <c r="B3320" t="s">
        <v>6858</v>
      </c>
      <c r="C3320" t="s">
        <v>10309</v>
      </c>
      <c r="D3320" t="s">
        <v>72</v>
      </c>
      <c r="E3320">
        <v>60.950099999999999</v>
      </c>
      <c r="F3320">
        <v>42.18</v>
      </c>
      <c r="G3320">
        <v>13.1644084863825</v>
      </c>
      <c r="H3320">
        <v>19.370515549202999</v>
      </c>
      <c r="I3320">
        <v>11.0014893311796</v>
      </c>
      <c r="J3320">
        <v>6.2579349490645502</v>
      </c>
      <c r="K3320">
        <v>37.864989503066298</v>
      </c>
      <c r="L3320">
        <v>37.801316035941497</v>
      </c>
      <c r="M3320">
        <v>61.6436571072066</v>
      </c>
      <c r="N3320">
        <v>1.1309280245022899</v>
      </c>
      <c r="O3320">
        <v>7.58653390232337</v>
      </c>
      <c r="P3320">
        <v>50.642857142857103</v>
      </c>
      <c r="Q3320">
        <v>-3.4768100020735999E-2</v>
      </c>
    </row>
    <row r="3321" spans="1:17" x14ac:dyDescent="0.3">
      <c r="A3321" t="s">
        <v>6859</v>
      </c>
      <c r="B3321" t="s">
        <v>6860</v>
      </c>
      <c r="C3321" t="s">
        <v>10309</v>
      </c>
      <c r="D3321" t="s">
        <v>473</v>
      </c>
      <c r="E3321">
        <v>60.9024</v>
      </c>
      <c r="F3321">
        <v>128</v>
      </c>
      <c r="G3321">
        <v>-36.7615722047682</v>
      </c>
      <c r="H3321">
        <v>-5.1562043121567003</v>
      </c>
      <c r="I3321">
        <v>-20.000264041925199</v>
      </c>
      <c r="J3321">
        <v>-6.3711059972234203</v>
      </c>
      <c r="K3321">
        <v>140.21529365388599</v>
      </c>
      <c r="M3321">
        <v>37.916177939088101</v>
      </c>
      <c r="N3321">
        <v>0.36580670003850502</v>
      </c>
      <c r="O3321">
        <v>54.6875</v>
      </c>
      <c r="P3321">
        <v>12.329969284774</v>
      </c>
    </row>
    <row r="3322" spans="1:17" x14ac:dyDescent="0.3">
      <c r="A3322" t="s">
        <v>6861</v>
      </c>
      <c r="B3322" t="s">
        <v>6862</v>
      </c>
      <c r="C3322" t="s">
        <v>10309</v>
      </c>
      <c r="D3322" t="s">
        <v>116</v>
      </c>
      <c r="E3322">
        <v>60.9</v>
      </c>
      <c r="F3322">
        <v>290</v>
      </c>
      <c r="G3322">
        <v>-68.442980985413598</v>
      </c>
      <c r="H3322">
        <v>2.0782742257544</v>
      </c>
      <c r="I3322">
        <v>-32.277389908538403</v>
      </c>
      <c r="J3322">
        <v>11.5765125699936</v>
      </c>
      <c r="K3322">
        <v>288.53874470049601</v>
      </c>
      <c r="L3322">
        <v>367.64004036400598</v>
      </c>
      <c r="M3322">
        <v>62.540183481308198</v>
      </c>
      <c r="N3322">
        <v>1.0245535714285701</v>
      </c>
      <c r="O3322">
        <v>72.413793103448199</v>
      </c>
      <c r="P3322">
        <v>17.862223125381</v>
      </c>
    </row>
    <row r="3323" spans="1:17" x14ac:dyDescent="0.3">
      <c r="A3323" t="s">
        <v>6863</v>
      </c>
      <c r="B3323" t="s">
        <v>6864</v>
      </c>
      <c r="C3323" t="s">
        <v>10309</v>
      </c>
      <c r="D3323" t="s">
        <v>523</v>
      </c>
      <c r="E3323">
        <v>60.666711919999997</v>
      </c>
      <c r="F3323">
        <v>18.95</v>
      </c>
      <c r="G3323">
        <v>-60.647510994637202</v>
      </c>
      <c r="H3323">
        <v>-3.59375084975908</v>
      </c>
      <c r="I3323">
        <v>-32.674184171044097</v>
      </c>
      <c r="J3323">
        <v>2.7408947069821901</v>
      </c>
      <c r="K3323">
        <v>18.639891900527999</v>
      </c>
      <c r="L3323">
        <v>20.519980379163599</v>
      </c>
      <c r="M3323">
        <v>57.084166367867503</v>
      </c>
      <c r="N3323">
        <v>1.02694671987279</v>
      </c>
      <c r="O3323">
        <v>75.447792892187707</v>
      </c>
      <c r="P3323">
        <v>23.906548360749401</v>
      </c>
      <c r="Q3323">
        <v>0.196109463182772</v>
      </c>
    </row>
    <row r="3324" spans="1:17" x14ac:dyDescent="0.3">
      <c r="A3324" t="s">
        <v>6865</v>
      </c>
      <c r="B3324" t="s">
        <v>6866</v>
      </c>
      <c r="C3324" t="s">
        <v>10309</v>
      </c>
      <c r="D3324" t="s">
        <v>294</v>
      </c>
      <c r="E3324">
        <v>60.642276199999998</v>
      </c>
      <c r="F3324">
        <v>121.27</v>
      </c>
      <c r="G3324">
        <v>62.520770803080303</v>
      </c>
      <c r="H3324">
        <v>64.836255155505896</v>
      </c>
      <c r="I3324">
        <v>65.019024098390503</v>
      </c>
      <c r="J3324">
        <v>15.9307384283443</v>
      </c>
      <c r="K3324">
        <v>82.515452539650198</v>
      </c>
      <c r="L3324">
        <v>95.0399525272272</v>
      </c>
      <c r="M3324">
        <v>99.997735683630694</v>
      </c>
      <c r="N3324">
        <v>1.4516393442622899</v>
      </c>
      <c r="O3324">
        <v>0</v>
      </c>
      <c r="P3324">
        <v>144.89095315024201</v>
      </c>
      <c r="Q3324">
        <v>1.6936581004730999E-2</v>
      </c>
    </row>
    <row r="3325" spans="1:17" x14ac:dyDescent="0.3">
      <c r="A3325" t="s">
        <v>6867</v>
      </c>
      <c r="B3325" t="s">
        <v>6868</v>
      </c>
      <c r="C3325" t="s">
        <v>10309</v>
      </c>
      <c r="D3325" t="s">
        <v>628</v>
      </c>
      <c r="E3325">
        <v>60.565570439999902</v>
      </c>
      <c r="F3325">
        <v>35.32</v>
      </c>
      <c r="G3325">
        <v>49.926904712716301</v>
      </c>
      <c r="H3325">
        <v>12.049930595191899</v>
      </c>
      <c r="I3325">
        <v>-9.7824803970624892</v>
      </c>
      <c r="J3325">
        <v>3.6628241857035402</v>
      </c>
      <c r="K3325">
        <v>32.667474075664003</v>
      </c>
      <c r="L3325">
        <v>29.788615191497701</v>
      </c>
      <c r="M3325">
        <v>58.923916729132898</v>
      </c>
      <c r="N3325">
        <v>1.47825722488597</v>
      </c>
      <c r="O3325">
        <v>10.3624009060022</v>
      </c>
      <c r="P3325">
        <v>84.438642297650105</v>
      </c>
      <c r="Q3325">
        <v>4.1973142347898E-2</v>
      </c>
    </row>
    <row r="3326" spans="1:17" x14ac:dyDescent="0.3">
      <c r="A3326" t="s">
        <v>6869</v>
      </c>
      <c r="B3326" t="s">
        <v>6870</v>
      </c>
      <c r="C3326" t="s">
        <v>10309</v>
      </c>
      <c r="D3326" t="s">
        <v>473</v>
      </c>
      <c r="E3326">
        <v>60.563971877999997</v>
      </c>
      <c r="F3326">
        <v>12.62</v>
      </c>
      <c r="G3326">
        <v>64.934444058677997</v>
      </c>
      <c r="H3326">
        <v>48.090402022684898</v>
      </c>
      <c r="I3326">
        <v>44.692665801767902</v>
      </c>
      <c r="J3326">
        <v>12.741323213234599</v>
      </c>
      <c r="K3326">
        <v>9.3594136983345493</v>
      </c>
      <c r="L3326">
        <v>8.4402191096296004</v>
      </c>
      <c r="M3326">
        <v>95.792200432689597</v>
      </c>
      <c r="N3326">
        <v>2.06212690008475</v>
      </c>
      <c r="O3326">
        <v>5.7844690966719599</v>
      </c>
      <c r="P3326">
        <v>121.403508771929</v>
      </c>
      <c r="Q3326">
        <v>9.5176353630663998E-2</v>
      </c>
    </row>
    <row r="3327" spans="1:17" x14ac:dyDescent="0.3">
      <c r="A3327" t="s">
        <v>6871</v>
      </c>
      <c r="B3327" t="s">
        <v>6872</v>
      </c>
      <c r="C3327" t="s">
        <v>10309</v>
      </c>
      <c r="D3327" t="s">
        <v>1520</v>
      </c>
      <c r="E3327">
        <v>60.5461065</v>
      </c>
      <c r="F3327">
        <v>208.5</v>
      </c>
      <c r="G3327">
        <v>-26.009829814398401</v>
      </c>
      <c r="H3327">
        <v>-28.7239985341748</v>
      </c>
      <c r="I3327">
        <v>-31.548342798701199</v>
      </c>
      <c r="J3327">
        <v>-7.2135014871960097</v>
      </c>
      <c r="K3327">
        <v>226.352180220592</v>
      </c>
      <c r="L3327">
        <v>210.29072334027001</v>
      </c>
      <c r="M3327">
        <v>46.058063104176398</v>
      </c>
      <c r="N3327">
        <v>1.3480182323837799</v>
      </c>
      <c r="O3327">
        <v>41.486810551558698</v>
      </c>
      <c r="P3327">
        <v>34.516129032258</v>
      </c>
      <c r="Q3327">
        <v>8.2553645804214995E-2</v>
      </c>
    </row>
    <row r="3328" spans="1:17" x14ac:dyDescent="0.3">
      <c r="A3328" t="s">
        <v>6873</v>
      </c>
      <c r="B3328" t="s">
        <v>6874</v>
      </c>
      <c r="C3328" t="s">
        <v>10309</v>
      </c>
      <c r="D3328" t="s">
        <v>127</v>
      </c>
      <c r="E3328">
        <v>60.519368</v>
      </c>
      <c r="F3328">
        <v>82.6</v>
      </c>
      <c r="G3328">
        <v>-45.170148817316097</v>
      </c>
      <c r="H3328">
        <v>0.115854511372719</v>
      </c>
      <c r="I3328">
        <v>-17.566004718463201</v>
      </c>
      <c r="J3328">
        <v>5.2758226386053204</v>
      </c>
      <c r="K3328">
        <v>84.105036722015598</v>
      </c>
      <c r="L3328">
        <v>86.450046609460401</v>
      </c>
      <c r="M3328">
        <v>45.074991768066901</v>
      </c>
      <c r="N3328">
        <v>0.73671343242116905</v>
      </c>
      <c r="O3328">
        <v>33.171912832929699</v>
      </c>
      <c r="P3328">
        <v>14.7222222222222</v>
      </c>
      <c r="Q3328">
        <v>7.4468692587137994E-2</v>
      </c>
    </row>
    <row r="3329" spans="1:17" x14ac:dyDescent="0.3">
      <c r="A3329" t="s">
        <v>6875</v>
      </c>
      <c r="B3329" t="s">
        <v>6876</v>
      </c>
      <c r="C3329" t="s">
        <v>10309</v>
      </c>
      <c r="D3329" t="s">
        <v>402</v>
      </c>
      <c r="E3329">
        <v>60.479711999999999</v>
      </c>
      <c r="F3329">
        <v>55.95</v>
      </c>
      <c r="G3329">
        <v>-64.8360639638625</v>
      </c>
      <c r="H3329">
        <v>-0.79891577630439303</v>
      </c>
      <c r="I3329">
        <v>-32.553737075929902</v>
      </c>
      <c r="J3329">
        <v>-8.0322660559605694</v>
      </c>
      <c r="K3329">
        <v>56.868703649785097</v>
      </c>
      <c r="L3329">
        <v>60.768900819108602</v>
      </c>
      <c r="M3329">
        <v>48.891915303545701</v>
      </c>
      <c r="N3329">
        <v>0.46577002302193099</v>
      </c>
      <c r="O3329">
        <v>55.4959785522788</v>
      </c>
      <c r="P3329">
        <v>13.8351983723296</v>
      </c>
    </row>
    <row r="3330" spans="1:17" x14ac:dyDescent="0.3">
      <c r="A3330" t="s">
        <v>6877</v>
      </c>
      <c r="B3330" t="s">
        <v>6878</v>
      </c>
      <c r="C3330" t="s">
        <v>10309</v>
      </c>
      <c r="D3330" t="s">
        <v>46</v>
      </c>
      <c r="E3330">
        <v>60.473189804999997</v>
      </c>
      <c r="F3330">
        <v>57.75</v>
      </c>
      <c r="G3330">
        <v>72.066334043338202</v>
      </c>
      <c r="H3330">
        <v>-3.01508092942065</v>
      </c>
      <c r="I3330">
        <v>33.056876896198503</v>
      </c>
      <c r="J3330">
        <v>-0.82072759442211596</v>
      </c>
      <c r="K3330">
        <v>52.869457449471902</v>
      </c>
      <c r="L3330">
        <v>46.4162907424558</v>
      </c>
      <c r="M3330">
        <v>75.175988552222705</v>
      </c>
      <c r="N3330">
        <v>0.42588116011633098</v>
      </c>
      <c r="O3330">
        <v>43.238095238095198</v>
      </c>
      <c r="P3330">
        <v>111.863902727037</v>
      </c>
      <c r="Q3330">
        <v>0.14855598879066001</v>
      </c>
    </row>
    <row r="3331" spans="1:17" x14ac:dyDescent="0.3">
      <c r="A3331" t="s">
        <v>6879</v>
      </c>
      <c r="B3331" t="s">
        <v>6880</v>
      </c>
      <c r="C3331" t="s">
        <v>10309</v>
      </c>
      <c r="D3331" t="s">
        <v>51</v>
      </c>
      <c r="E3331">
        <v>60.451821047999999</v>
      </c>
      <c r="F3331">
        <v>12.89</v>
      </c>
      <c r="G3331">
        <v>-34.969488571523897</v>
      </c>
      <c r="H3331">
        <v>-11.455974220119799</v>
      </c>
      <c r="I3331">
        <v>-27.124000864898701</v>
      </c>
      <c r="J3331">
        <v>-8.0009937185767406</v>
      </c>
      <c r="K3331">
        <v>13.7770056364813</v>
      </c>
      <c r="L3331">
        <v>13.860504572855699</v>
      </c>
      <c r="M3331">
        <v>36.202872795450098</v>
      </c>
      <c r="N3331">
        <v>0.332118405483048</v>
      </c>
      <c r="O3331">
        <v>52.831652443754798</v>
      </c>
      <c r="P3331">
        <v>23.585810162991301</v>
      </c>
      <c r="Q3331">
        <v>3.4658930240443003E-2</v>
      </c>
    </row>
    <row r="3332" spans="1:17" x14ac:dyDescent="0.3">
      <c r="A3332" t="s">
        <v>6881</v>
      </c>
      <c r="B3332" t="s">
        <v>6882</v>
      </c>
      <c r="C3332" t="s">
        <v>10309</v>
      </c>
      <c r="D3332" t="s">
        <v>358</v>
      </c>
      <c r="E3332">
        <v>60.434373119999997</v>
      </c>
      <c r="F3332">
        <v>1.06</v>
      </c>
      <c r="G3332">
        <v>-37.644729317596699</v>
      </c>
      <c r="I3332">
        <v>-16.693697834595699</v>
      </c>
      <c r="K3332">
        <v>1.0740579266511801</v>
      </c>
      <c r="L3332">
        <v>1.7681056445472201</v>
      </c>
      <c r="M3332">
        <v>4.5782334131322697</v>
      </c>
      <c r="N3332">
        <v>0.83810931679479195</v>
      </c>
      <c r="O3332">
        <v>36.792452830188601</v>
      </c>
      <c r="P3332">
        <v>41.3333333333333</v>
      </c>
      <c r="Q3332">
        <v>-4.9493861384649E-2</v>
      </c>
    </row>
    <row r="3333" spans="1:17" x14ac:dyDescent="0.3">
      <c r="A3333" t="s">
        <v>6883</v>
      </c>
      <c r="B3333" t="s">
        <v>6884</v>
      </c>
      <c r="C3333" t="s">
        <v>10309</v>
      </c>
      <c r="E3333">
        <v>60.344172899999997</v>
      </c>
      <c r="F3333">
        <v>30.21</v>
      </c>
      <c r="G3333">
        <v>3.3237110985988001</v>
      </c>
      <c r="H3333">
        <v>-7.9010711268070803</v>
      </c>
      <c r="I3333">
        <v>-13.090424866663501</v>
      </c>
      <c r="J3333">
        <v>-12.223233339033101</v>
      </c>
      <c r="K3333">
        <v>34.041093821238</v>
      </c>
      <c r="L3333">
        <v>31.430749955111501</v>
      </c>
      <c r="M3333">
        <v>16.733301513578901</v>
      </c>
      <c r="N3333">
        <v>2.6470400497772602</v>
      </c>
      <c r="O3333">
        <v>29.725256537570299</v>
      </c>
      <c r="P3333">
        <v>65.081967213114694</v>
      </c>
      <c r="Q3333">
        <v>7.2288403910544002E-2</v>
      </c>
    </row>
    <row r="3334" spans="1:17" x14ac:dyDescent="0.3">
      <c r="A3334" t="s">
        <v>6885</v>
      </c>
      <c r="B3334" t="s">
        <v>6886</v>
      </c>
      <c r="C3334" t="s">
        <v>10309</v>
      </c>
      <c r="D3334" t="s">
        <v>402</v>
      </c>
      <c r="E3334">
        <v>60.244019999999999</v>
      </c>
      <c r="F3334">
        <v>39.15</v>
      </c>
      <c r="G3334">
        <v>69.417998860298994</v>
      </c>
      <c r="H3334">
        <v>34.292325099608</v>
      </c>
      <c r="I3334">
        <v>-8.79634884536922</v>
      </c>
      <c r="J3334">
        <v>15.258092688433999</v>
      </c>
      <c r="K3334">
        <v>32.490045600469898</v>
      </c>
      <c r="L3334">
        <v>31.667166661493798</v>
      </c>
      <c r="M3334">
        <v>88.579533582484103</v>
      </c>
      <c r="N3334">
        <v>2.41816168327796</v>
      </c>
      <c r="O3334">
        <v>43.933588761174903</v>
      </c>
      <c r="P3334">
        <v>99.236641221374001</v>
      </c>
      <c r="Q3334">
        <v>0.13578066083592599</v>
      </c>
    </row>
    <row r="3335" spans="1:17" x14ac:dyDescent="0.3">
      <c r="A3335" t="s">
        <v>6887</v>
      </c>
      <c r="B3335" t="s">
        <v>6888</v>
      </c>
      <c r="C3335" t="s">
        <v>10309</v>
      </c>
      <c r="D3335" t="s">
        <v>364</v>
      </c>
      <c r="E3335">
        <v>60.228427500000002</v>
      </c>
      <c r="F3335">
        <v>144.44999999999999</v>
      </c>
      <c r="G3335">
        <v>-46.369768877539499</v>
      </c>
      <c r="H3335">
        <v>7.4684257285388203</v>
      </c>
      <c r="I3335">
        <v>-25.511879652777498</v>
      </c>
      <c r="J3335">
        <v>7.1646856463355402</v>
      </c>
      <c r="K3335">
        <v>134.75004213140099</v>
      </c>
      <c r="L3335">
        <v>141.489507545918</v>
      </c>
      <c r="M3335">
        <v>76.819266851961103</v>
      </c>
      <c r="N3335">
        <v>1.2313135780628</v>
      </c>
      <c r="O3335">
        <v>45.379023883696703</v>
      </c>
      <c r="P3335">
        <v>24.4722102542007</v>
      </c>
    </row>
    <row r="3336" spans="1:17" x14ac:dyDescent="0.3">
      <c r="A3336" t="s">
        <v>6889</v>
      </c>
      <c r="B3336" t="s">
        <v>6890</v>
      </c>
      <c r="C3336" t="s">
        <v>10309</v>
      </c>
      <c r="D3336" t="s">
        <v>1520</v>
      </c>
      <c r="E3336">
        <v>60.21499</v>
      </c>
      <c r="F3336">
        <v>982.3</v>
      </c>
      <c r="G3336">
        <v>20.933352727936501</v>
      </c>
      <c r="H3336">
        <v>59.8186408890816</v>
      </c>
      <c r="I3336">
        <v>115.917024776126</v>
      </c>
      <c r="J3336">
        <v>2.6835081294397698</v>
      </c>
      <c r="K3336">
        <v>719.59596870214</v>
      </c>
      <c r="L3336">
        <v>574.59651457928896</v>
      </c>
      <c r="M3336">
        <v>70.746750054286096</v>
      </c>
      <c r="N3336">
        <v>0.96825396825396803</v>
      </c>
      <c r="O3336">
        <v>5.9961315280464298</v>
      </c>
      <c r="P3336">
        <v>172.861111111111</v>
      </c>
    </row>
    <row r="3337" spans="1:17" x14ac:dyDescent="0.3">
      <c r="A3337" t="s">
        <v>6891</v>
      </c>
      <c r="B3337" t="s">
        <v>6892</v>
      </c>
      <c r="C3337" t="s">
        <v>10309</v>
      </c>
      <c r="D3337" t="s">
        <v>523</v>
      </c>
      <c r="E3337">
        <v>60.153599999999997</v>
      </c>
      <c r="F3337">
        <v>4.16</v>
      </c>
      <c r="G3337">
        <v>124.846703541076</v>
      </c>
      <c r="H3337">
        <v>21.131405559378099</v>
      </c>
      <c r="I3337">
        <v>-22.227639875087899</v>
      </c>
      <c r="J3337">
        <v>15.9955117218172</v>
      </c>
      <c r="K3337">
        <v>4.2427965485102401</v>
      </c>
      <c r="L3337">
        <v>3.8576033292655798</v>
      </c>
      <c r="M3337">
        <v>69.074262549537707</v>
      </c>
      <c r="N3337">
        <v>0.438004205345432</v>
      </c>
      <c r="O3337">
        <v>98.557692307692193</v>
      </c>
      <c r="P3337">
        <v>154.66534590215099</v>
      </c>
      <c r="Q3337">
        <v>0.13888577104118299</v>
      </c>
    </row>
    <row r="3338" spans="1:17" x14ac:dyDescent="0.3">
      <c r="A3338" t="s">
        <v>6893</v>
      </c>
      <c r="B3338" t="s">
        <v>6894</v>
      </c>
      <c r="C3338" t="s">
        <v>10309</v>
      </c>
      <c r="D3338" t="s">
        <v>5844</v>
      </c>
      <c r="E3338">
        <v>60.031999999999996</v>
      </c>
      <c r="F3338">
        <v>187.6</v>
      </c>
      <c r="G3338">
        <v>-62.288044808879199</v>
      </c>
      <c r="H3338">
        <v>-14.872434625792399</v>
      </c>
      <c r="I3338">
        <v>-39.474278697153402</v>
      </c>
      <c r="J3338">
        <v>-5.6027788764733897</v>
      </c>
      <c r="K3338">
        <v>199.37003793786599</v>
      </c>
      <c r="L3338">
        <v>221.30660848064301</v>
      </c>
      <c r="M3338">
        <v>34.652543867034403</v>
      </c>
      <c r="N3338">
        <v>0.81037353303287996</v>
      </c>
      <c r="O3338">
        <v>65.245202558635398</v>
      </c>
      <c r="P3338">
        <v>4.0488075429839103</v>
      </c>
      <c r="Q3338">
        <v>8.7698142445059996E-2</v>
      </c>
    </row>
    <row r="3339" spans="1:17" x14ac:dyDescent="0.3">
      <c r="A3339" t="s">
        <v>6895</v>
      </c>
      <c r="B3339" t="s">
        <v>6896</v>
      </c>
      <c r="C3339" t="s">
        <v>10309</v>
      </c>
      <c r="D3339" t="s">
        <v>6655</v>
      </c>
      <c r="E3339">
        <v>59.8804096</v>
      </c>
      <c r="F3339">
        <v>41.29</v>
      </c>
      <c r="G3339">
        <v>10.575781304344799</v>
      </c>
      <c r="H3339">
        <v>18.392774874720399</v>
      </c>
      <c r="I3339">
        <v>27.8641675082525</v>
      </c>
      <c r="J3339">
        <v>3.1582887657038698</v>
      </c>
      <c r="K3339">
        <v>36.485801544064302</v>
      </c>
      <c r="L3339">
        <v>33.810062577374602</v>
      </c>
      <c r="M3339">
        <v>61.0540225090839</v>
      </c>
      <c r="N3339">
        <v>2.6269035317432201</v>
      </c>
      <c r="O3339">
        <v>11.358682489706901</v>
      </c>
      <c r="P3339">
        <v>52.812731310140599</v>
      </c>
      <c r="Q3339">
        <v>0.136263947036776</v>
      </c>
    </row>
    <row r="3340" spans="1:17" x14ac:dyDescent="0.3">
      <c r="A3340" t="s">
        <v>6897</v>
      </c>
      <c r="B3340" t="s">
        <v>6898</v>
      </c>
      <c r="C3340" t="s">
        <v>10309</v>
      </c>
      <c r="D3340" t="s">
        <v>564</v>
      </c>
      <c r="E3340">
        <v>59.608468999999999</v>
      </c>
      <c r="F3340">
        <v>55.7</v>
      </c>
      <c r="G3340">
        <v>-49.0354661464267</v>
      </c>
      <c r="H3340">
        <v>-8.4891318540343601</v>
      </c>
      <c r="I3340">
        <v>-25.889885058951901</v>
      </c>
      <c r="J3340">
        <v>7.4334202185492302</v>
      </c>
      <c r="K3340">
        <v>59.285742269506102</v>
      </c>
      <c r="L3340">
        <v>61.474318914169999</v>
      </c>
      <c r="M3340">
        <v>44.217776642173199</v>
      </c>
      <c r="N3340">
        <v>0.19</v>
      </c>
      <c r="O3340">
        <v>36.355475763016102</v>
      </c>
      <c r="P3340">
        <v>10.9561752988047</v>
      </c>
      <c r="Q3340">
        <v>3.2216356850680999E-2</v>
      </c>
    </row>
    <row r="3341" spans="1:17" x14ac:dyDescent="0.3">
      <c r="A3341" t="s">
        <v>6899</v>
      </c>
      <c r="B3341" t="s">
        <v>6900</v>
      </c>
      <c r="C3341" t="s">
        <v>10309</v>
      </c>
      <c r="D3341" t="s">
        <v>127</v>
      </c>
      <c r="E3341">
        <v>59.548631</v>
      </c>
      <c r="F3341">
        <v>4.22</v>
      </c>
      <c r="G3341">
        <v>32.4890499466172</v>
      </c>
      <c r="H3341">
        <v>8.3609525505884008</v>
      </c>
      <c r="I3341">
        <v>-21.3182037634494</v>
      </c>
      <c r="J3341">
        <v>-1.7822660559605701</v>
      </c>
      <c r="K3341">
        <v>4.2352691699699898</v>
      </c>
      <c r="L3341">
        <v>4.2898142243262196</v>
      </c>
      <c r="M3341">
        <v>26.219596305989999</v>
      </c>
      <c r="N3341">
        <v>7.1795090984398097E-2</v>
      </c>
      <c r="O3341">
        <v>37.440758293838797</v>
      </c>
      <c r="Q3341">
        <v>8.5928560583782995E-2</v>
      </c>
    </row>
    <row r="3342" spans="1:17" x14ac:dyDescent="0.3">
      <c r="A3342" t="s">
        <v>6901</v>
      </c>
      <c r="B3342" t="s">
        <v>6902</v>
      </c>
      <c r="C3342" t="s">
        <v>10309</v>
      </c>
      <c r="D3342" t="s">
        <v>523</v>
      </c>
      <c r="E3342">
        <v>59.494583279999901</v>
      </c>
      <c r="F3342">
        <v>51.89</v>
      </c>
      <c r="G3342">
        <v>-3.3193737116357598</v>
      </c>
      <c r="H3342">
        <v>2.0941380373912799</v>
      </c>
      <c r="I3342">
        <v>-9.1734503143481998</v>
      </c>
      <c r="J3342">
        <v>5.5064890504681401</v>
      </c>
      <c r="K3342">
        <v>49.568869492140202</v>
      </c>
      <c r="L3342">
        <v>48.112506074771701</v>
      </c>
      <c r="M3342">
        <v>72.731612943621997</v>
      </c>
      <c r="N3342">
        <v>0.95034300574494601</v>
      </c>
      <c r="O3342">
        <v>59.529774523029403</v>
      </c>
      <c r="P3342">
        <v>48.2147957726364</v>
      </c>
      <c r="Q3342">
        <v>0.164926015356644</v>
      </c>
    </row>
    <row r="3343" spans="1:17" x14ac:dyDescent="0.3">
      <c r="A3343" t="s">
        <v>6903</v>
      </c>
      <c r="B3343" t="s">
        <v>6904</v>
      </c>
      <c r="C3343" t="s">
        <v>10309</v>
      </c>
      <c r="D3343" t="s">
        <v>193</v>
      </c>
      <c r="E3343">
        <v>59.494579969999997</v>
      </c>
      <c r="F3343">
        <v>57.55</v>
      </c>
      <c r="G3343">
        <v>-41.754373042023701</v>
      </c>
      <c r="H3343">
        <v>-2.7415732054767399</v>
      </c>
      <c r="I3343">
        <v>-24.9930648791808</v>
      </c>
      <c r="J3343">
        <v>8.3129720392775095</v>
      </c>
      <c r="K3343">
        <v>57.219495142284899</v>
      </c>
      <c r="M3343">
        <v>59.518565400921503</v>
      </c>
      <c r="N3343">
        <v>0.27474017171260701</v>
      </c>
      <c r="O3343">
        <v>29.278887923544701</v>
      </c>
      <c r="P3343">
        <v>16.8527918781725</v>
      </c>
    </row>
    <row r="3344" spans="1:17" x14ac:dyDescent="0.3">
      <c r="A3344" t="s">
        <v>6905</v>
      </c>
      <c r="B3344" t="s">
        <v>6906</v>
      </c>
      <c r="C3344" t="s">
        <v>10309</v>
      </c>
      <c r="D3344" t="s">
        <v>1566</v>
      </c>
      <c r="E3344">
        <v>59.420208000000002</v>
      </c>
      <c r="F3344">
        <v>31.8</v>
      </c>
      <c r="G3344">
        <v>-68.071069545540993</v>
      </c>
      <c r="H3344">
        <v>-9.7985839913010793</v>
      </c>
      <c r="I3344">
        <v>-48.684864562604503</v>
      </c>
      <c r="J3344">
        <v>-1.4687864321361199</v>
      </c>
      <c r="K3344">
        <v>34.261698422488998</v>
      </c>
      <c r="L3344">
        <v>40.625758374843898</v>
      </c>
      <c r="M3344">
        <v>35.375262519170299</v>
      </c>
      <c r="N3344">
        <v>1.03549536707056</v>
      </c>
      <c r="O3344">
        <v>97.798742138364702</v>
      </c>
      <c r="P3344">
        <v>5.6478405315614602</v>
      </c>
    </row>
    <row r="3345" spans="1:17" x14ac:dyDescent="0.3">
      <c r="A3345" t="s">
        <v>6907</v>
      </c>
      <c r="B3345" t="s">
        <v>6908</v>
      </c>
      <c r="C3345" t="s">
        <v>10309</v>
      </c>
      <c r="D3345" t="s">
        <v>4440</v>
      </c>
      <c r="E3345">
        <v>59.392797600999998</v>
      </c>
      <c r="F3345">
        <v>85.27</v>
      </c>
      <c r="G3345">
        <v>29.030090872904001</v>
      </c>
      <c r="H3345">
        <v>18.0157293549271</v>
      </c>
      <c r="I3345">
        <v>47.9509739588676</v>
      </c>
      <c r="J3345">
        <v>10.8691471338106</v>
      </c>
      <c r="K3345">
        <v>64.196023960543798</v>
      </c>
      <c r="L3345">
        <v>59.410622499665401</v>
      </c>
      <c r="M3345">
        <v>83.590348121822302</v>
      </c>
      <c r="N3345">
        <v>2.4231241856220498</v>
      </c>
      <c r="O3345">
        <v>6.0044564325085004</v>
      </c>
      <c r="P3345">
        <v>122.520876826722</v>
      </c>
      <c r="Q3345">
        <v>0.134471798005113</v>
      </c>
    </row>
    <row r="3346" spans="1:17" x14ac:dyDescent="0.3">
      <c r="A3346" t="s">
        <v>6909</v>
      </c>
      <c r="B3346" t="s">
        <v>6910</v>
      </c>
      <c r="C3346" t="s">
        <v>10309</v>
      </c>
      <c r="D3346" t="s">
        <v>364</v>
      </c>
      <c r="E3346">
        <v>58.979264000000001</v>
      </c>
      <c r="F3346">
        <v>190.6</v>
      </c>
      <c r="G3346">
        <v>75.127594198064699</v>
      </c>
      <c r="H3346">
        <v>-4.4516668052743604</v>
      </c>
      <c r="I3346">
        <v>19.487867470752601</v>
      </c>
      <c r="J3346">
        <v>1.0833733060291499</v>
      </c>
      <c r="K3346">
        <v>178.50208635587401</v>
      </c>
      <c r="L3346">
        <v>147.33558170235</v>
      </c>
      <c r="M3346">
        <v>54.653825800276501</v>
      </c>
      <c r="N3346">
        <v>0.47847105115233202</v>
      </c>
      <c r="O3346">
        <v>22.796432318992601</v>
      </c>
      <c r="P3346">
        <v>116.59090909090899</v>
      </c>
      <c r="Q3346">
        <v>0.21005865178868</v>
      </c>
    </row>
    <row r="3347" spans="1:17" x14ac:dyDescent="0.3">
      <c r="A3347" t="s">
        <v>6113</v>
      </c>
      <c r="B3347" t="s">
        <v>6911</v>
      </c>
      <c r="C3347" t="s">
        <v>10309</v>
      </c>
      <c r="D3347" t="s">
        <v>113</v>
      </c>
      <c r="E3347">
        <v>58.977932078999999</v>
      </c>
      <c r="F3347">
        <v>0.81</v>
      </c>
      <c r="G3347">
        <v>-28.568642361075</v>
      </c>
      <c r="H3347">
        <v>-1.9422428016265501</v>
      </c>
      <c r="I3347">
        <v>2.6569515160536499</v>
      </c>
      <c r="J3347">
        <v>2.11383784014332</v>
      </c>
      <c r="K3347">
        <v>0.78253293371560595</v>
      </c>
      <c r="L3347">
        <v>0.96208459537259405</v>
      </c>
      <c r="M3347">
        <v>76.540278649458202</v>
      </c>
      <c r="N3347">
        <v>0.76975685928378301</v>
      </c>
      <c r="O3347">
        <v>35.802469135802397</v>
      </c>
      <c r="P3347">
        <v>35</v>
      </c>
      <c r="Q3347">
        <v>-0.13648463468743199</v>
      </c>
    </row>
    <row r="3348" spans="1:17" x14ac:dyDescent="0.3">
      <c r="A3348" t="s">
        <v>6912</v>
      </c>
      <c r="B3348" t="s">
        <v>6913</v>
      </c>
      <c r="C3348" t="s">
        <v>10309</v>
      </c>
      <c r="D3348" t="s">
        <v>186</v>
      </c>
      <c r="E3348">
        <v>58.941699989999996</v>
      </c>
      <c r="F3348">
        <v>61.01</v>
      </c>
      <c r="G3348">
        <v>-22.501140162306299</v>
      </c>
      <c r="H3348">
        <v>1.7927418357306899</v>
      </c>
      <c r="I3348">
        <v>-26.333808967244099</v>
      </c>
      <c r="J3348">
        <v>-0.12910024342958101</v>
      </c>
      <c r="K3348">
        <v>60.364057669356903</v>
      </c>
      <c r="L3348">
        <v>62.337109773103897</v>
      </c>
      <c r="M3348">
        <v>51.744430515807899</v>
      </c>
      <c r="N3348">
        <v>1.45295975733524</v>
      </c>
      <c r="O3348">
        <v>39.321422717587197</v>
      </c>
      <c r="P3348">
        <v>12.150735294117601</v>
      </c>
      <c r="Q3348">
        <v>9.9850881691090007E-3</v>
      </c>
    </row>
    <row r="3349" spans="1:17" x14ac:dyDescent="0.3">
      <c r="A3349" t="s">
        <v>6914</v>
      </c>
      <c r="B3349" t="s">
        <v>6915</v>
      </c>
      <c r="C3349" t="s">
        <v>10309</v>
      </c>
      <c r="D3349" t="s">
        <v>628</v>
      </c>
      <c r="E3349">
        <v>58.866346</v>
      </c>
      <c r="F3349">
        <v>68.599999999999994</v>
      </c>
      <c r="G3349">
        <v>11.6830078039414</v>
      </c>
      <c r="H3349">
        <v>-0.70767490039198899</v>
      </c>
      <c r="I3349">
        <v>6.4965173179756404</v>
      </c>
      <c r="J3349">
        <v>1.1589104146276501</v>
      </c>
      <c r="K3349">
        <v>69.544943282611001</v>
      </c>
      <c r="L3349">
        <v>62.802328394136701</v>
      </c>
      <c r="M3349">
        <v>45.844310510024201</v>
      </c>
      <c r="N3349">
        <v>0.41446342509651501</v>
      </c>
      <c r="O3349">
        <v>16.6180758017492</v>
      </c>
      <c r="P3349">
        <v>64.468952289618699</v>
      </c>
      <c r="Q3349">
        <v>8.5704048755041007E-2</v>
      </c>
    </row>
    <row r="3350" spans="1:17" x14ac:dyDescent="0.3">
      <c r="A3350" t="s">
        <v>6916</v>
      </c>
      <c r="B3350" t="s">
        <v>6917</v>
      </c>
      <c r="C3350" t="s">
        <v>10309</v>
      </c>
      <c r="E3350">
        <v>58.714559999999999</v>
      </c>
      <c r="F3350">
        <v>166.5</v>
      </c>
      <c r="G3350">
        <v>38.618383435586502</v>
      </c>
      <c r="H3350">
        <v>3.7920104362977498</v>
      </c>
      <c r="I3350">
        <v>-12.148243289141099</v>
      </c>
      <c r="J3350">
        <v>-6.5428052013577496</v>
      </c>
      <c r="K3350">
        <v>166.89265432101601</v>
      </c>
      <c r="L3350">
        <v>154.18775595359301</v>
      </c>
      <c r="M3350">
        <v>53.732272894946199</v>
      </c>
      <c r="N3350">
        <v>1.04851369555455</v>
      </c>
      <c r="O3350">
        <v>26.5165165165165</v>
      </c>
      <c r="P3350">
        <v>83.977900552486105</v>
      </c>
      <c r="Q3350">
        <v>0.11451745786275799</v>
      </c>
    </row>
    <row r="3351" spans="1:17" x14ac:dyDescent="0.3">
      <c r="A3351" t="s">
        <v>6918</v>
      </c>
      <c r="B3351" t="s">
        <v>6919</v>
      </c>
      <c r="C3351" t="s">
        <v>10309</v>
      </c>
      <c r="E3351">
        <v>58.590140988000002</v>
      </c>
      <c r="F3351">
        <v>10.18</v>
      </c>
      <c r="G3351">
        <v>43.457953383605698</v>
      </c>
      <c r="H3351">
        <v>28.076444206307698</v>
      </c>
      <c r="I3351">
        <v>-25.769016942069101</v>
      </c>
      <c r="J3351">
        <v>9.4121635101883196</v>
      </c>
      <c r="K3351">
        <v>9.81597857977758</v>
      </c>
      <c r="L3351">
        <v>10.277857591403899</v>
      </c>
      <c r="M3351">
        <v>72.556111637423498</v>
      </c>
      <c r="N3351">
        <v>1.4757809746942201</v>
      </c>
      <c r="O3351">
        <v>75.998690242305102</v>
      </c>
      <c r="P3351">
        <v>85.794676806083601</v>
      </c>
      <c r="Q3351">
        <v>0.110301552003361</v>
      </c>
    </row>
    <row r="3352" spans="1:17" x14ac:dyDescent="0.3">
      <c r="A3352" t="s">
        <v>6920</v>
      </c>
      <c r="B3352" t="s">
        <v>6921</v>
      </c>
      <c r="C3352" t="s">
        <v>10309</v>
      </c>
      <c r="D3352" t="s">
        <v>80</v>
      </c>
      <c r="E3352">
        <v>58.562600000000003</v>
      </c>
      <c r="F3352">
        <v>87.8</v>
      </c>
      <c r="G3352">
        <v>100.56708317028099</v>
      </c>
      <c r="H3352">
        <v>-11.789522550310901</v>
      </c>
      <c r="I3352">
        <v>-41.733207471993197</v>
      </c>
      <c r="J3352">
        <v>-5.3101262603786399</v>
      </c>
      <c r="K3352">
        <v>94.508661129459895</v>
      </c>
      <c r="L3352">
        <v>89.8120770782363</v>
      </c>
      <c r="M3352">
        <v>26.9452061563039</v>
      </c>
      <c r="N3352">
        <v>0.53149127873397195</v>
      </c>
      <c r="O3352">
        <v>79.498861047835902</v>
      </c>
      <c r="P3352">
        <v>134.94781910623399</v>
      </c>
    </row>
    <row r="3353" spans="1:17" x14ac:dyDescent="0.3">
      <c r="A3353" t="s">
        <v>6922</v>
      </c>
      <c r="B3353" t="s">
        <v>6923</v>
      </c>
      <c r="C3353" t="s">
        <v>10309</v>
      </c>
      <c r="D3353" t="s">
        <v>1391</v>
      </c>
      <c r="E3353">
        <v>58.562399999999997</v>
      </c>
      <c r="F3353">
        <v>78</v>
      </c>
      <c r="G3353">
        <v>-35.955826476598503</v>
      </c>
      <c r="H3353">
        <v>4.6977305050134097</v>
      </c>
      <c r="I3353">
        <v>-1.38559373625142E-2</v>
      </c>
      <c r="J3353">
        <v>5.9525405738736596</v>
      </c>
      <c r="K3353">
        <v>72.687567401468996</v>
      </c>
      <c r="L3353">
        <v>70.622125777911805</v>
      </c>
      <c r="M3353">
        <v>57.809011035010798</v>
      </c>
      <c r="N3353">
        <v>1.4093067426400701</v>
      </c>
      <c r="O3353">
        <v>27.948717948717899</v>
      </c>
      <c r="P3353">
        <v>44.712430426716097</v>
      </c>
      <c r="Q3353">
        <v>6.4769267742893002E-2</v>
      </c>
    </row>
    <row r="3354" spans="1:17" x14ac:dyDescent="0.3">
      <c r="A3354" t="s">
        <v>6924</v>
      </c>
      <c r="B3354" t="s">
        <v>6925</v>
      </c>
      <c r="C3354" t="s">
        <v>10309</v>
      </c>
      <c r="D3354" t="s">
        <v>564</v>
      </c>
      <c r="E3354">
        <v>58.557756599999998</v>
      </c>
      <c r="F3354">
        <v>34.090000000000003</v>
      </c>
      <c r="G3354">
        <v>-46.672300897660399</v>
      </c>
      <c r="H3354">
        <v>24.255560393725599</v>
      </c>
      <c r="I3354">
        <v>-15.5179922812077</v>
      </c>
      <c r="J3354">
        <v>6.1910503353990203</v>
      </c>
      <c r="K3354">
        <v>28.2461354338989</v>
      </c>
      <c r="L3354">
        <v>29.082523700745998</v>
      </c>
      <c r="M3354">
        <v>74.806707483548394</v>
      </c>
      <c r="N3354">
        <v>2.5683358725651702</v>
      </c>
      <c r="O3354">
        <v>26.723379290114298</v>
      </c>
      <c r="Q3354">
        <v>6.9121488994329003E-2</v>
      </c>
    </row>
    <row r="3355" spans="1:17" x14ac:dyDescent="0.3">
      <c r="A3355" t="s">
        <v>6926</v>
      </c>
      <c r="B3355" t="s">
        <v>6927</v>
      </c>
      <c r="C3355" t="s">
        <v>10309</v>
      </c>
      <c r="D3355" t="s">
        <v>283</v>
      </c>
      <c r="E3355">
        <v>58.552207500000002</v>
      </c>
      <c r="F3355">
        <v>42.5</v>
      </c>
      <c r="G3355">
        <v>-29.582793304471199</v>
      </c>
      <c r="H3355">
        <v>-2.1046481250718498</v>
      </c>
      <c r="I3355">
        <v>-18.612889753787599</v>
      </c>
      <c r="J3355">
        <v>0.26592671512376198</v>
      </c>
      <c r="K3355">
        <v>43.784508034779101</v>
      </c>
      <c r="L3355">
        <v>42.477522743612603</v>
      </c>
      <c r="M3355">
        <v>50.818863717471203</v>
      </c>
      <c r="N3355">
        <v>1.38897637795275</v>
      </c>
      <c r="O3355">
        <v>16.823529411764699</v>
      </c>
      <c r="P3355">
        <v>18.0555555555555</v>
      </c>
    </row>
    <row r="3356" spans="1:17" x14ac:dyDescent="0.3">
      <c r="A3356" t="s">
        <v>6928</v>
      </c>
      <c r="B3356" t="s">
        <v>6929</v>
      </c>
      <c r="C3356" t="s">
        <v>10309</v>
      </c>
      <c r="D3356" t="s">
        <v>253</v>
      </c>
      <c r="E3356">
        <v>58.503059999999998</v>
      </c>
      <c r="F3356">
        <v>773.85</v>
      </c>
      <c r="G3356">
        <v>50.608030523047098</v>
      </c>
      <c r="H3356">
        <v>19.129723473591699</v>
      </c>
      <c r="I3356">
        <v>-12.707207763686201</v>
      </c>
      <c r="J3356">
        <v>19.744652898611101</v>
      </c>
      <c r="K3356">
        <v>610.76630295849804</v>
      </c>
      <c r="L3356">
        <v>576.75669787776098</v>
      </c>
      <c r="M3356">
        <v>90.301019817041393</v>
      </c>
      <c r="N3356">
        <v>0.53892215568862201</v>
      </c>
      <c r="O3356">
        <v>13.335917813529701</v>
      </c>
      <c r="P3356">
        <v>101.39232270657099</v>
      </c>
    </row>
    <row r="3357" spans="1:17" x14ac:dyDescent="0.3">
      <c r="A3357" t="s">
        <v>6930</v>
      </c>
      <c r="B3357" t="s">
        <v>6931</v>
      </c>
      <c r="C3357" t="s">
        <v>10309</v>
      </c>
      <c r="D3357" t="s">
        <v>1626</v>
      </c>
      <c r="E3357">
        <v>58.501143999999996</v>
      </c>
      <c r="F3357">
        <v>24.05</v>
      </c>
      <c r="G3357">
        <v>60.581330102094299</v>
      </c>
      <c r="H3357">
        <v>-5.6859443591039502</v>
      </c>
      <c r="I3357">
        <v>109.83423206682799</v>
      </c>
      <c r="J3357">
        <v>-1.7822660559605701</v>
      </c>
      <c r="K3357">
        <v>22.797933557292801</v>
      </c>
      <c r="L3357">
        <v>17.029985164885598</v>
      </c>
      <c r="M3357">
        <v>12.643655186182</v>
      </c>
      <c r="N3357">
        <v>1.25799573560767E-2</v>
      </c>
      <c r="O3357">
        <v>11.767151767151701</v>
      </c>
      <c r="P3357">
        <v>164.00680917860299</v>
      </c>
      <c r="Q3357">
        <v>7.4265213919724002E-2</v>
      </c>
    </row>
    <row r="3358" spans="1:17" x14ac:dyDescent="0.3">
      <c r="A3358" t="s">
        <v>6932</v>
      </c>
      <c r="B3358" t="s">
        <v>6933</v>
      </c>
      <c r="C3358" t="s">
        <v>10309</v>
      </c>
      <c r="D3358" t="s">
        <v>127</v>
      </c>
      <c r="E3358">
        <v>58.478999999999999</v>
      </c>
      <c r="F3358">
        <v>5.79</v>
      </c>
      <c r="G3358">
        <v>-105.490911268638</v>
      </c>
      <c r="H3358">
        <v>-4.3866046662782798</v>
      </c>
      <c r="I3358">
        <v>-41.663992644594501</v>
      </c>
      <c r="J3358">
        <v>-1.95557628126386</v>
      </c>
      <c r="K3358">
        <v>5.9453514500969202</v>
      </c>
      <c r="L3358">
        <v>8.7490153950720995</v>
      </c>
      <c r="M3358">
        <v>58.044038014899499</v>
      </c>
      <c r="N3358">
        <v>1.03652665668611</v>
      </c>
      <c r="O3358">
        <v>339.55094991364399</v>
      </c>
      <c r="P3358">
        <v>11.776061776061701</v>
      </c>
      <c r="Q3358">
        <v>0.17125326093371801</v>
      </c>
    </row>
    <row r="3359" spans="1:17" x14ac:dyDescent="0.3">
      <c r="A3359" t="s">
        <v>6934</v>
      </c>
      <c r="B3359" t="s">
        <v>6935</v>
      </c>
      <c r="C3359" t="s">
        <v>10309</v>
      </c>
      <c r="D3359" t="s">
        <v>86</v>
      </c>
      <c r="E3359">
        <v>58.37106</v>
      </c>
      <c r="F3359">
        <v>2.95</v>
      </c>
      <c r="G3359">
        <v>-47.301159843592501</v>
      </c>
      <c r="H3359">
        <v>-4.3500590063522502</v>
      </c>
      <c r="I3359">
        <v>-52.2325919301908</v>
      </c>
      <c r="J3359">
        <v>-6.9939924403253899</v>
      </c>
      <c r="K3359">
        <v>3.1193429093568099</v>
      </c>
      <c r="L3359">
        <v>3.68029618339094</v>
      </c>
      <c r="M3359">
        <v>39.323761960794002</v>
      </c>
      <c r="N3359">
        <v>0.85450933385740302</v>
      </c>
      <c r="O3359">
        <v>155.93220338982999</v>
      </c>
      <c r="P3359">
        <v>9.2592592592592506</v>
      </c>
      <c r="Q3359">
        <v>7.8744098924100002E-4</v>
      </c>
    </row>
    <row r="3360" spans="1:17" x14ac:dyDescent="0.3">
      <c r="A3360" t="s">
        <v>6936</v>
      </c>
      <c r="B3360" t="s">
        <v>6937</v>
      </c>
      <c r="C3360" t="s">
        <v>10309</v>
      </c>
      <c r="D3360" t="s">
        <v>139</v>
      </c>
      <c r="E3360">
        <v>58.243425000000002</v>
      </c>
      <c r="F3360">
        <v>87.65</v>
      </c>
      <c r="G3360">
        <v>-12.6927197488831</v>
      </c>
      <c r="H3360">
        <v>1.5519716245500199</v>
      </c>
      <c r="I3360">
        <v>-10.870979564353901</v>
      </c>
      <c r="J3360">
        <v>0.64134879291996105</v>
      </c>
      <c r="M3360">
        <v>100</v>
      </c>
    </row>
    <row r="3361" spans="1:17" x14ac:dyDescent="0.3">
      <c r="A3361" t="s">
        <v>6938</v>
      </c>
      <c r="B3361" t="s">
        <v>6939</v>
      </c>
      <c r="C3361" t="s">
        <v>10309</v>
      </c>
      <c r="D3361" t="s">
        <v>1450</v>
      </c>
      <c r="E3361">
        <v>58.150151999999999</v>
      </c>
      <c r="F3361">
        <v>32.61</v>
      </c>
      <c r="G3361">
        <v>1.7263354525594701</v>
      </c>
      <c r="H3361">
        <v>10.0361267525005</v>
      </c>
      <c r="I3361">
        <v>-0.45374303801108801</v>
      </c>
      <c r="J3361">
        <v>6.3171208430390999</v>
      </c>
      <c r="K3361">
        <v>31.426768522379501</v>
      </c>
      <c r="L3361">
        <v>30.502255875835701</v>
      </c>
      <c r="M3361">
        <v>61.397482121043097</v>
      </c>
      <c r="N3361">
        <v>0.90399024973962305</v>
      </c>
      <c r="O3361">
        <v>42.778288868445202</v>
      </c>
      <c r="P3361">
        <v>46.825754164790602</v>
      </c>
      <c r="Q3361">
        <v>7.0327962465516994E-2</v>
      </c>
    </row>
    <row r="3362" spans="1:17" x14ac:dyDescent="0.3">
      <c r="A3362" t="s">
        <v>6940</v>
      </c>
      <c r="B3362" t="s">
        <v>6941</v>
      </c>
      <c r="C3362" t="s">
        <v>10309</v>
      </c>
      <c r="D3362" t="s">
        <v>683</v>
      </c>
      <c r="E3362">
        <v>58.1</v>
      </c>
      <c r="F3362">
        <v>41.5</v>
      </c>
      <c r="G3362">
        <v>39.224127496358697</v>
      </c>
      <c r="H3362">
        <v>-8.6604129144796893</v>
      </c>
      <c r="I3362">
        <v>6.5392075885114203</v>
      </c>
      <c r="J3362">
        <v>6.8236320673638202</v>
      </c>
      <c r="K3362">
        <v>39.992952540165</v>
      </c>
      <c r="L3362">
        <v>33.506021642616801</v>
      </c>
      <c r="M3362">
        <v>50.357655200126501</v>
      </c>
      <c r="N3362">
        <v>0.30665080641532499</v>
      </c>
      <c r="O3362">
        <v>20.506024096385499</v>
      </c>
      <c r="P3362">
        <v>77.350427350427296</v>
      </c>
      <c r="Q3362">
        <v>0.12652594759551999</v>
      </c>
    </row>
    <row r="3363" spans="1:17" x14ac:dyDescent="0.3">
      <c r="A3363" t="s">
        <v>6942</v>
      </c>
      <c r="B3363" t="s">
        <v>6943</v>
      </c>
      <c r="C3363" t="s">
        <v>10309</v>
      </c>
      <c r="D3363" t="s">
        <v>500</v>
      </c>
      <c r="E3363">
        <v>58.079017439999902</v>
      </c>
      <c r="F3363">
        <v>38.97</v>
      </c>
      <c r="G3363">
        <v>8.0306678617760205</v>
      </c>
      <c r="H3363">
        <v>-1.09477167458553</v>
      </c>
      <c r="I3363">
        <v>-23.347389446850801</v>
      </c>
      <c r="J3363">
        <v>-5.2822660559605703</v>
      </c>
      <c r="K3363">
        <v>38.765176378474699</v>
      </c>
      <c r="L3363">
        <v>38.945286275810801</v>
      </c>
      <c r="M3363">
        <v>66.121031083597501</v>
      </c>
      <c r="N3363">
        <v>0.71999140784424698</v>
      </c>
      <c r="O3363">
        <v>43.700282268411598</v>
      </c>
      <c r="P3363">
        <v>42.747252747252702</v>
      </c>
      <c r="Q3363">
        <v>-7.5927653015067001E-2</v>
      </c>
    </row>
    <row r="3364" spans="1:17" x14ac:dyDescent="0.3">
      <c r="A3364" t="s">
        <v>6944</v>
      </c>
      <c r="B3364" t="s">
        <v>6945</v>
      </c>
      <c r="C3364" t="s">
        <v>10309</v>
      </c>
      <c r="D3364" t="s">
        <v>423</v>
      </c>
      <c r="E3364">
        <v>58.045000000000002</v>
      </c>
      <c r="F3364">
        <v>123.5</v>
      </c>
      <c r="G3364">
        <v>-6.00911855155125</v>
      </c>
      <c r="H3364">
        <v>-6.5468228989230299</v>
      </c>
      <c r="I3364">
        <v>10.752189611291699</v>
      </c>
      <c r="J3364">
        <v>11.669061377667701</v>
      </c>
      <c r="K3364">
        <v>126.550794648071</v>
      </c>
      <c r="M3364">
        <v>46.573989769759699</v>
      </c>
      <c r="N3364">
        <v>0.50806451612903203</v>
      </c>
      <c r="O3364">
        <v>41.700404858299599</v>
      </c>
      <c r="P3364">
        <v>30.7570142932768</v>
      </c>
    </row>
    <row r="3365" spans="1:17" x14ac:dyDescent="0.3">
      <c r="A3365" t="s">
        <v>6946</v>
      </c>
      <c r="B3365" t="s">
        <v>6947</v>
      </c>
      <c r="C3365" t="s">
        <v>10309</v>
      </c>
      <c r="D3365" t="s">
        <v>2212</v>
      </c>
      <c r="E3365">
        <v>57.962675760000003</v>
      </c>
      <c r="F3365">
        <v>1.32</v>
      </c>
      <c r="G3365">
        <v>-56.8904655654949</v>
      </c>
      <c r="H3365">
        <v>-5.0242216629819003</v>
      </c>
      <c r="I3365">
        <v>-26.215228935074101</v>
      </c>
      <c r="J3365">
        <v>-3.98814840890175</v>
      </c>
      <c r="K3365">
        <v>1.36161133944922</v>
      </c>
      <c r="L3365">
        <v>1.53364440149492</v>
      </c>
      <c r="M3365">
        <v>39.004915896638401</v>
      </c>
      <c r="N3365">
        <v>0.689007267142839</v>
      </c>
      <c r="O3365">
        <v>64.393939393939306</v>
      </c>
      <c r="P3365">
        <v>14.782608695652099</v>
      </c>
      <c r="Q3365">
        <v>-0.106329860801314</v>
      </c>
    </row>
    <row r="3366" spans="1:17" x14ac:dyDescent="0.3">
      <c r="A3366" t="s">
        <v>6948</v>
      </c>
      <c r="B3366" t="s">
        <v>6949</v>
      </c>
      <c r="C3366" t="s">
        <v>10309</v>
      </c>
      <c r="D3366" t="s">
        <v>127</v>
      </c>
      <c r="E3366">
        <v>57.872275809999998</v>
      </c>
      <c r="F3366">
        <v>41.9</v>
      </c>
      <c r="G3366">
        <v>-41.328674040061301</v>
      </c>
      <c r="H3366">
        <v>9.8186408890816903</v>
      </c>
      <c r="I3366">
        <v>-24.5673658772183</v>
      </c>
      <c r="J3366">
        <v>-1.7822660559605701</v>
      </c>
      <c r="M3366">
        <v>50.9820697558104</v>
      </c>
      <c r="O3366">
        <v>16.3484486873508</v>
      </c>
      <c r="P3366">
        <v>12.032085561497301</v>
      </c>
    </row>
    <row r="3367" spans="1:17" x14ac:dyDescent="0.3">
      <c r="A3367" t="s">
        <v>6950</v>
      </c>
      <c r="B3367" t="s">
        <v>6951</v>
      </c>
      <c r="C3367" t="s">
        <v>10309</v>
      </c>
      <c r="D3367" t="s">
        <v>564</v>
      </c>
      <c r="E3367">
        <v>57.821618176000001</v>
      </c>
      <c r="F3367">
        <v>62.72</v>
      </c>
      <c r="G3367">
        <v>-9.5501859852361299</v>
      </c>
      <c r="H3367">
        <v>8.3848268515351396</v>
      </c>
      <c r="I3367">
        <v>-7.7340764316493704</v>
      </c>
      <c r="J3367">
        <v>2.2785628210447602</v>
      </c>
      <c r="K3367">
        <v>60.766462154101902</v>
      </c>
      <c r="L3367">
        <v>59.249941335414803</v>
      </c>
      <c r="M3367">
        <v>54.395613438143002</v>
      </c>
      <c r="N3367">
        <v>0.97884303513745097</v>
      </c>
      <c r="O3367">
        <v>41.741071428571402</v>
      </c>
      <c r="P3367">
        <v>34.592274678111501</v>
      </c>
      <c r="Q3367">
        <v>-2.0006197206388E-2</v>
      </c>
    </row>
    <row r="3368" spans="1:17" x14ac:dyDescent="0.3">
      <c r="A3368" t="s">
        <v>6952</v>
      </c>
      <c r="B3368" t="s">
        <v>6953</v>
      </c>
      <c r="C3368" t="s">
        <v>10309</v>
      </c>
      <c r="D3368" t="s">
        <v>2212</v>
      </c>
      <c r="E3368">
        <v>57.77</v>
      </c>
      <c r="F3368">
        <v>288.85000000000002</v>
      </c>
      <c r="G3368">
        <v>55.341614049181302</v>
      </c>
      <c r="H3368">
        <v>43.533162795942999</v>
      </c>
      <c r="I3368">
        <v>15.320443579545699</v>
      </c>
      <c r="J3368">
        <v>23.4450066713121</v>
      </c>
      <c r="K3368">
        <v>208.83807687034701</v>
      </c>
      <c r="L3368">
        <v>196.607321906995</v>
      </c>
      <c r="M3368">
        <v>99.582149003232402</v>
      </c>
      <c r="N3368">
        <v>3.1943661971830899</v>
      </c>
      <c r="O3368">
        <v>0.13848018002422499</v>
      </c>
      <c r="P3368">
        <v>92.374292374292295</v>
      </c>
      <c r="Q3368">
        <v>0.17027268738819201</v>
      </c>
    </row>
    <row r="3369" spans="1:17" x14ac:dyDescent="0.3">
      <c r="A3369" t="s">
        <v>6954</v>
      </c>
      <c r="B3369" t="s">
        <v>6955</v>
      </c>
      <c r="C3369" t="s">
        <v>10309</v>
      </c>
      <c r="D3369" t="s">
        <v>628</v>
      </c>
      <c r="E3369">
        <v>57.746250000000003</v>
      </c>
      <c r="F3369">
        <v>39.15</v>
      </c>
      <c r="G3369">
        <v>4.1649305342021403</v>
      </c>
      <c r="H3369">
        <v>-7.9694360584137103</v>
      </c>
      <c r="I3369">
        <v>-23.653360688298299</v>
      </c>
      <c r="J3369">
        <v>-0.62437131911847898</v>
      </c>
      <c r="K3369">
        <v>40.627230560276303</v>
      </c>
      <c r="L3369">
        <v>39.272914164637399</v>
      </c>
      <c r="M3369">
        <v>47.0179373158497</v>
      </c>
      <c r="N3369">
        <v>0.40790777562391201</v>
      </c>
      <c r="O3369">
        <v>36.526181353767498</v>
      </c>
      <c r="P3369">
        <v>39.821428571428498</v>
      </c>
      <c r="Q3369">
        <v>3.4723028667943003E-2</v>
      </c>
    </row>
    <row r="3370" spans="1:17" x14ac:dyDescent="0.3">
      <c r="A3370" t="s">
        <v>6956</v>
      </c>
      <c r="B3370" t="s">
        <v>6957</v>
      </c>
      <c r="C3370" t="s">
        <v>10309</v>
      </c>
      <c r="D3370" t="s">
        <v>779</v>
      </c>
      <c r="E3370">
        <v>57.591634053999996</v>
      </c>
      <c r="F3370">
        <v>5.86</v>
      </c>
      <c r="G3370">
        <v>4.2774674787418796</v>
      </c>
      <c r="H3370">
        <v>10.205023512306401</v>
      </c>
      <c r="I3370">
        <v>18.924647783749801</v>
      </c>
      <c r="J3370">
        <v>4.0889460652515304</v>
      </c>
      <c r="K3370">
        <v>5.2000094491828301</v>
      </c>
      <c r="L3370">
        <v>4.6380959465060698</v>
      </c>
      <c r="M3370">
        <v>76.825676082454507</v>
      </c>
      <c r="N3370">
        <v>0.97938344542959299</v>
      </c>
      <c r="O3370">
        <v>6.4846416382252601</v>
      </c>
      <c r="P3370">
        <v>110.035842293906</v>
      </c>
      <c r="Q3370">
        <v>8.1486702019419002E-2</v>
      </c>
    </row>
    <row r="3371" spans="1:17" x14ac:dyDescent="0.3">
      <c r="A3371" t="s">
        <v>6958</v>
      </c>
      <c r="B3371" t="s">
        <v>6959</v>
      </c>
      <c r="C3371" t="s">
        <v>10309</v>
      </c>
      <c r="D3371" t="s">
        <v>2871</v>
      </c>
      <c r="E3371">
        <v>57.334516524000001</v>
      </c>
      <c r="F3371">
        <v>41.49</v>
      </c>
      <c r="G3371">
        <v>-54.382278724711398</v>
      </c>
      <c r="H3371">
        <v>-7.7394383176975703</v>
      </c>
      <c r="I3371">
        <v>-47.974981257055603</v>
      </c>
      <c r="J3371">
        <v>3.0078574008295398</v>
      </c>
      <c r="K3371">
        <v>43.602472816430101</v>
      </c>
      <c r="L3371">
        <v>50.681055592673999</v>
      </c>
      <c r="M3371">
        <v>47.2920753097358</v>
      </c>
      <c r="N3371">
        <v>0.37472118959107797</v>
      </c>
      <c r="O3371">
        <v>98.698481561822106</v>
      </c>
      <c r="P3371">
        <v>15.2179950013885</v>
      </c>
      <c r="Q3371">
        <v>7.1264749655127996E-2</v>
      </c>
    </row>
    <row r="3372" spans="1:17" x14ac:dyDescent="0.3">
      <c r="A3372" t="s">
        <v>6960</v>
      </c>
      <c r="B3372" t="s">
        <v>6961</v>
      </c>
      <c r="C3372" t="s">
        <v>10309</v>
      </c>
      <c r="D3372" t="s">
        <v>21</v>
      </c>
      <c r="E3372">
        <v>57.324128125000001</v>
      </c>
      <c r="F3372">
        <v>55.55</v>
      </c>
      <c r="G3372">
        <v>-98.211245490520298</v>
      </c>
      <c r="H3372">
        <v>-12.3743415670586</v>
      </c>
      <c r="I3372">
        <v>-74.654292373136997</v>
      </c>
      <c r="J3372">
        <v>-6.0814921952554997</v>
      </c>
      <c r="K3372">
        <v>62.739525590110901</v>
      </c>
      <c r="L3372">
        <v>103.61898119360499</v>
      </c>
      <c r="M3372">
        <v>38.193558350331401</v>
      </c>
      <c r="N3372">
        <v>0.96145952109463995</v>
      </c>
      <c r="O3372">
        <v>284.878487848784</v>
      </c>
      <c r="P3372">
        <v>10.327706057596799</v>
      </c>
    </row>
    <row r="3373" spans="1:17" x14ac:dyDescent="0.3">
      <c r="A3373" t="s">
        <v>6962</v>
      </c>
      <c r="B3373" t="s">
        <v>6963</v>
      </c>
      <c r="C3373" t="s">
        <v>10309</v>
      </c>
      <c r="D3373" t="s">
        <v>412</v>
      </c>
      <c r="E3373">
        <v>57.220350719999999</v>
      </c>
      <c r="F3373">
        <v>3.84</v>
      </c>
      <c r="G3373">
        <v>-61.3694445001125</v>
      </c>
      <c r="H3373">
        <v>0.58431476369069302</v>
      </c>
      <c r="I3373">
        <v>-38.203533028641402</v>
      </c>
      <c r="J3373">
        <v>5.0297230448568602</v>
      </c>
      <c r="K3373">
        <v>3.9044293150790899</v>
      </c>
      <c r="L3373">
        <v>4.8733947110321001</v>
      </c>
      <c r="M3373">
        <v>54.2295002562674</v>
      </c>
      <c r="N3373">
        <v>0.96149854426963</v>
      </c>
      <c r="O3373">
        <v>63.8020833333333</v>
      </c>
      <c r="P3373">
        <v>18.1538461538461</v>
      </c>
      <c r="Q3373">
        <v>4.3702226379594998E-2</v>
      </c>
    </row>
    <row r="3374" spans="1:17" x14ac:dyDescent="0.3">
      <c r="A3374" t="s">
        <v>6964</v>
      </c>
      <c r="B3374" t="s">
        <v>6965</v>
      </c>
      <c r="C3374" t="s">
        <v>10309</v>
      </c>
      <c r="D3374" t="s">
        <v>139</v>
      </c>
      <c r="E3374">
        <v>57.218575350000002</v>
      </c>
      <c r="F3374">
        <v>17.34</v>
      </c>
      <c r="G3374">
        <v>32.845522742114397</v>
      </c>
      <c r="H3374">
        <v>13.921583616642</v>
      </c>
      <c r="I3374">
        <v>4.0257177936652804</v>
      </c>
      <c r="J3374">
        <v>3.81773394403942</v>
      </c>
      <c r="K3374">
        <v>15.330271654470399</v>
      </c>
      <c r="L3374">
        <v>14.3461163596231</v>
      </c>
      <c r="M3374">
        <v>76.151339379055003</v>
      </c>
      <c r="N3374">
        <v>1.2805144720931301</v>
      </c>
      <c r="O3374">
        <v>14.475201845443999</v>
      </c>
      <c r="P3374">
        <v>88.478260869565204</v>
      </c>
      <c r="Q3374">
        <v>7.6790601992926005E-2</v>
      </c>
    </row>
    <row r="3375" spans="1:17" x14ac:dyDescent="0.3">
      <c r="A3375" t="s">
        <v>6966</v>
      </c>
      <c r="B3375" t="s">
        <v>6967</v>
      </c>
      <c r="C3375" t="s">
        <v>10309</v>
      </c>
      <c r="D3375" t="s">
        <v>2833</v>
      </c>
      <c r="E3375">
        <v>57.160960488000001</v>
      </c>
      <c r="F3375">
        <v>3.28</v>
      </c>
      <c r="G3375">
        <v>8.9999230397688201</v>
      </c>
      <c r="H3375">
        <v>-9.8968640895811806</v>
      </c>
      <c r="I3375">
        <v>-48.6172556127703</v>
      </c>
      <c r="J3375">
        <v>7.3086430349485001</v>
      </c>
      <c r="K3375">
        <v>3.4146213755422798</v>
      </c>
      <c r="L3375">
        <v>3.6126394310668202</v>
      </c>
      <c r="M3375">
        <v>53.005386217958097</v>
      </c>
      <c r="N3375">
        <v>0.82218132077176098</v>
      </c>
      <c r="O3375">
        <v>107.621951219512</v>
      </c>
      <c r="P3375">
        <v>54.716981132075396</v>
      </c>
      <c r="Q3375">
        <v>3.3097470650204998E-2</v>
      </c>
    </row>
    <row r="3376" spans="1:17" x14ac:dyDescent="0.3">
      <c r="A3376" t="s">
        <v>6968</v>
      </c>
      <c r="B3376" t="s">
        <v>6969</v>
      </c>
      <c r="C3376" t="s">
        <v>10309</v>
      </c>
      <c r="D3376" t="s">
        <v>46</v>
      </c>
      <c r="E3376">
        <v>56.744880000000002</v>
      </c>
      <c r="F3376">
        <v>315.60000000000002</v>
      </c>
      <c r="G3376">
        <v>242.79056661177</v>
      </c>
      <c r="H3376">
        <v>32.288532432098499</v>
      </c>
      <c r="I3376">
        <v>237.60933246843399</v>
      </c>
      <c r="J3376">
        <v>-1.7822660559605701</v>
      </c>
      <c r="K3376">
        <v>232.612389634897</v>
      </c>
      <c r="L3376">
        <v>144.64455756221</v>
      </c>
      <c r="M3376">
        <v>74.533344215650999</v>
      </c>
      <c r="N3376">
        <v>0.70454545454545403</v>
      </c>
      <c r="O3376">
        <v>10.6780735107731</v>
      </c>
      <c r="P3376">
        <v>330.26584867075599</v>
      </c>
    </row>
    <row r="3377" spans="1:17" x14ac:dyDescent="0.3">
      <c r="A3377" t="s">
        <v>6970</v>
      </c>
      <c r="B3377" t="s">
        <v>6971</v>
      </c>
      <c r="C3377" t="s">
        <v>10309</v>
      </c>
      <c r="D3377" t="s">
        <v>564</v>
      </c>
      <c r="E3377">
        <v>56.733995759999999</v>
      </c>
      <c r="F3377">
        <v>72.13</v>
      </c>
      <c r="G3377">
        <v>43.362630147928499</v>
      </c>
      <c r="H3377">
        <v>26.690769351984802</v>
      </c>
      <c r="I3377">
        <v>7.8039258553872104</v>
      </c>
      <c r="J3377">
        <v>6.6319734262400596</v>
      </c>
      <c r="K3377">
        <v>61.935102142974003</v>
      </c>
      <c r="L3377">
        <v>57.252593007419499</v>
      </c>
      <c r="M3377">
        <v>71.575526532665293</v>
      </c>
      <c r="N3377">
        <v>1.30632213195839</v>
      </c>
      <c r="O3377">
        <v>2.5925412449743601</v>
      </c>
      <c r="P3377">
        <v>91.072847682119104</v>
      </c>
      <c r="Q3377">
        <v>0.12662780546722499</v>
      </c>
    </row>
    <row r="3378" spans="1:17" x14ac:dyDescent="0.3">
      <c r="A3378" t="s">
        <v>6972</v>
      </c>
      <c r="B3378" t="s">
        <v>6973</v>
      </c>
      <c r="C3378" t="s">
        <v>10309</v>
      </c>
      <c r="D3378" t="s">
        <v>139</v>
      </c>
      <c r="E3378">
        <v>56.671731989999998</v>
      </c>
      <c r="F3378">
        <v>189.45</v>
      </c>
      <c r="G3378">
        <v>42.863884300122599</v>
      </c>
      <c r="H3378">
        <v>8.3094857860354594</v>
      </c>
      <c r="I3378">
        <v>9.3659291297162195</v>
      </c>
      <c r="J3378">
        <v>3.6174322849142202</v>
      </c>
      <c r="K3378">
        <v>163.76232075066599</v>
      </c>
      <c r="L3378">
        <v>146.099267655028</v>
      </c>
      <c r="M3378">
        <v>83.222073095340406</v>
      </c>
      <c r="N3378">
        <v>1.2478832842124199</v>
      </c>
      <c r="O3378">
        <v>0.23752969121140199</v>
      </c>
      <c r="P3378">
        <v>85.735294117647001</v>
      </c>
      <c r="Q3378">
        <v>7.2077829046137007E-2</v>
      </c>
    </row>
    <row r="3379" spans="1:17" x14ac:dyDescent="0.3">
      <c r="A3379" t="s">
        <v>6974</v>
      </c>
      <c r="B3379" t="s">
        <v>6975</v>
      </c>
      <c r="C3379" t="s">
        <v>10309</v>
      </c>
      <c r="D3379" t="s">
        <v>386</v>
      </c>
      <c r="E3379">
        <v>56.637436000000001</v>
      </c>
      <c r="F3379">
        <v>157</v>
      </c>
      <c r="G3379">
        <v>-13.5223460647787</v>
      </c>
      <c r="H3379">
        <v>-2.2394035655998601</v>
      </c>
      <c r="I3379">
        <v>-17.934644104321102</v>
      </c>
      <c r="J3379">
        <v>0.15948151685495501</v>
      </c>
      <c r="K3379">
        <v>155.25249490184501</v>
      </c>
      <c r="L3379">
        <v>154.01458230499699</v>
      </c>
      <c r="M3379">
        <v>53.078793397802599</v>
      </c>
      <c r="N3379">
        <v>0.62730288793391298</v>
      </c>
      <c r="O3379">
        <v>61.146496815286604</v>
      </c>
      <c r="P3379">
        <v>36.521739130434703</v>
      </c>
      <c r="Q3379">
        <v>6.9447806888201E-2</v>
      </c>
    </row>
    <row r="3380" spans="1:17" x14ac:dyDescent="0.3">
      <c r="A3380" t="s">
        <v>6976</v>
      </c>
      <c r="B3380" t="s">
        <v>6977</v>
      </c>
      <c r="C3380" t="s">
        <v>10309</v>
      </c>
      <c r="D3380" t="s">
        <v>473</v>
      </c>
      <c r="E3380">
        <v>56.5951020299999</v>
      </c>
      <c r="F3380">
        <v>5.29</v>
      </c>
      <c r="G3380">
        <v>132.06254575773599</v>
      </c>
      <c r="H3380">
        <v>22.6332861980061</v>
      </c>
      <c r="I3380">
        <v>75.871237230339304</v>
      </c>
      <c r="J3380">
        <v>-9.1705822071633296</v>
      </c>
      <c r="K3380">
        <v>4.9638753715340602</v>
      </c>
      <c r="L3380">
        <v>3.8024496289572198</v>
      </c>
      <c r="M3380">
        <v>38.7283545198162</v>
      </c>
      <c r="N3380">
        <v>0.41781758874351999</v>
      </c>
      <c r="O3380">
        <v>16.6351606805293</v>
      </c>
      <c r="P3380">
        <v>197.19101123595499</v>
      </c>
      <c r="Q3380">
        <v>0.11051616026663499</v>
      </c>
    </row>
    <row r="3381" spans="1:17" x14ac:dyDescent="0.3">
      <c r="A3381" t="s">
        <v>6978</v>
      </c>
      <c r="B3381" t="s">
        <v>6979</v>
      </c>
      <c r="C3381" t="s">
        <v>10309</v>
      </c>
      <c r="D3381" t="s">
        <v>124</v>
      </c>
      <c r="E3381">
        <v>56.43</v>
      </c>
      <c r="F3381">
        <v>75.239999999999995</v>
      </c>
      <c r="G3381">
        <v>32.511454726303498</v>
      </c>
      <c r="H3381">
        <v>8.2723853492135202</v>
      </c>
      <c r="I3381">
        <v>-1.82137914205231</v>
      </c>
      <c r="J3381">
        <v>2.2862270947243499</v>
      </c>
      <c r="K3381">
        <v>71.968262679880993</v>
      </c>
      <c r="L3381">
        <v>65.019174750896198</v>
      </c>
      <c r="M3381">
        <v>66.371067793856199</v>
      </c>
      <c r="N3381">
        <v>0.79907806206784104</v>
      </c>
      <c r="O3381">
        <v>29.585326953748002</v>
      </c>
      <c r="P3381">
        <v>87.865168539325794</v>
      </c>
      <c r="Q3381">
        <v>9.5766537371594004E-2</v>
      </c>
    </row>
    <row r="3382" spans="1:17" x14ac:dyDescent="0.3">
      <c r="A3382" t="s">
        <v>6980</v>
      </c>
      <c r="B3382" t="s">
        <v>6981</v>
      </c>
      <c r="C3382" t="s">
        <v>10309</v>
      </c>
      <c r="D3382" t="s">
        <v>139</v>
      </c>
      <c r="E3382">
        <v>56.329078860000003</v>
      </c>
      <c r="F3382">
        <v>168.95</v>
      </c>
      <c r="G3382">
        <v>66.634846011017899</v>
      </c>
      <c r="H3382">
        <v>-0.28084563209931301</v>
      </c>
      <c r="I3382">
        <v>43.377850986953099</v>
      </c>
      <c r="J3382">
        <v>5.8647927675688196</v>
      </c>
      <c r="K3382">
        <v>155.47112084913201</v>
      </c>
      <c r="L3382">
        <v>127.043633968054</v>
      </c>
      <c r="M3382">
        <v>70.167958804979406</v>
      </c>
      <c r="N3382">
        <v>0.86294873602509004</v>
      </c>
      <c r="O3382">
        <v>6.5403965670316699</v>
      </c>
      <c r="P3382">
        <v>113.86075949367</v>
      </c>
      <c r="Q3382">
        <v>0.106151417986681</v>
      </c>
    </row>
    <row r="3383" spans="1:17" x14ac:dyDescent="0.3">
      <c r="A3383" t="s">
        <v>6982</v>
      </c>
      <c r="B3383" t="s">
        <v>6983</v>
      </c>
      <c r="C3383" t="s">
        <v>10309</v>
      </c>
      <c r="D3383" t="s">
        <v>364</v>
      </c>
      <c r="E3383">
        <v>55.970263455999898</v>
      </c>
      <c r="F3383">
        <v>38.4</v>
      </c>
      <c r="G3383">
        <v>-24.576808630118499</v>
      </c>
      <c r="H3383">
        <v>-3.2203652557219402</v>
      </c>
      <c r="I3383">
        <v>-30.851436882345102</v>
      </c>
      <c r="J3383">
        <v>-3.8974546390390801</v>
      </c>
      <c r="K3383">
        <v>40.842389037352397</v>
      </c>
      <c r="L3383">
        <v>44.036856412397903</v>
      </c>
      <c r="M3383">
        <v>44.689631565229597</v>
      </c>
      <c r="N3383">
        <v>0.2952098085173</v>
      </c>
      <c r="O3383">
        <v>54.962769328263597</v>
      </c>
      <c r="P3383">
        <v>23.759289246794101</v>
      </c>
      <c r="Q3383">
        <v>-1.05109500967E-3</v>
      </c>
    </row>
    <row r="3384" spans="1:17" x14ac:dyDescent="0.3">
      <c r="A3384" t="s">
        <v>6984</v>
      </c>
      <c r="B3384" t="s">
        <v>6985</v>
      </c>
      <c r="C3384" t="s">
        <v>10309</v>
      </c>
      <c r="D3384" t="s">
        <v>402</v>
      </c>
      <c r="E3384">
        <v>55.965000000000003</v>
      </c>
      <c r="F3384">
        <v>30.75</v>
      </c>
      <c r="G3384">
        <v>39.230285621332797</v>
      </c>
      <c r="H3384">
        <v>23.2592672483683</v>
      </c>
      <c r="I3384">
        <v>-16.419999188803999</v>
      </c>
      <c r="J3384">
        <v>13.6023493286548</v>
      </c>
      <c r="K3384">
        <v>28.039004080480701</v>
      </c>
      <c r="L3384">
        <v>25.503068644982299</v>
      </c>
      <c r="M3384">
        <v>71.804056833760697</v>
      </c>
      <c r="N3384">
        <v>1.59135594633915</v>
      </c>
      <c r="O3384">
        <v>26.7967479674796</v>
      </c>
      <c r="P3384">
        <v>101.507208387942</v>
      </c>
      <c r="Q3384">
        <v>0.10763658757552901</v>
      </c>
    </row>
    <row r="3385" spans="1:17" x14ac:dyDescent="0.3">
      <c r="A3385" t="s">
        <v>6986</v>
      </c>
      <c r="B3385" t="s">
        <v>6987</v>
      </c>
      <c r="C3385" t="s">
        <v>10309</v>
      </c>
      <c r="D3385" t="s">
        <v>139</v>
      </c>
      <c r="E3385">
        <v>55.933920000000001</v>
      </c>
      <c r="F3385">
        <v>14.88</v>
      </c>
      <c r="G3385">
        <v>-33.257967474637603</v>
      </c>
      <c r="H3385">
        <v>-2.0901633796546499</v>
      </c>
      <c r="I3385">
        <v>-16.746654586581499</v>
      </c>
      <c r="J3385">
        <v>-1.1778335509236399</v>
      </c>
      <c r="K3385">
        <v>15.032905590250699</v>
      </c>
      <c r="L3385">
        <v>16.054110699302701</v>
      </c>
      <c r="M3385">
        <v>56.375536523539999</v>
      </c>
      <c r="N3385">
        <v>0.29960464646320101</v>
      </c>
      <c r="O3385">
        <v>73.387096774193495</v>
      </c>
      <c r="P3385">
        <v>19.518072289156599</v>
      </c>
      <c r="Q3385">
        <v>-3.0477386129348E-2</v>
      </c>
    </row>
    <row r="3386" spans="1:17" x14ac:dyDescent="0.3">
      <c r="A3386" t="s">
        <v>6988</v>
      </c>
      <c r="B3386" t="s">
        <v>6989</v>
      </c>
      <c r="C3386" t="s">
        <v>10309</v>
      </c>
      <c r="D3386" t="s">
        <v>6990</v>
      </c>
      <c r="E3386">
        <v>55.928171820000003</v>
      </c>
      <c r="F3386">
        <v>24.82</v>
      </c>
      <c r="G3386">
        <v>-13.728838806351</v>
      </c>
      <c r="H3386">
        <v>-9.4113786040956899</v>
      </c>
      <c r="I3386">
        <v>-22.704221711883299</v>
      </c>
      <c r="J3386">
        <v>-3.18226605596058</v>
      </c>
      <c r="K3386">
        <v>26.264852362521399</v>
      </c>
      <c r="L3386">
        <v>25.261412297290999</v>
      </c>
      <c r="M3386">
        <v>41.1842932199568</v>
      </c>
      <c r="N3386">
        <v>0.37616111796136398</v>
      </c>
      <c r="O3386">
        <v>44.157937147461702</v>
      </c>
      <c r="P3386">
        <v>57.088607594936697</v>
      </c>
    </row>
    <row r="3387" spans="1:17" x14ac:dyDescent="0.3">
      <c r="A3387" t="s">
        <v>6991</v>
      </c>
      <c r="B3387" t="s">
        <v>6992</v>
      </c>
      <c r="C3387" t="s">
        <v>10309</v>
      </c>
      <c r="D3387" t="s">
        <v>523</v>
      </c>
      <c r="E3387">
        <v>55.908810000000003</v>
      </c>
      <c r="F3387">
        <v>43.5</v>
      </c>
      <c r="G3387">
        <v>73.9284302384565</v>
      </c>
      <c r="H3387">
        <v>-1.6754894401173901</v>
      </c>
      <c r="I3387">
        <v>24.209942545220098</v>
      </c>
      <c r="J3387">
        <v>-1.7595336167698501</v>
      </c>
      <c r="K3387">
        <v>41.192651691015698</v>
      </c>
      <c r="L3387">
        <v>34.134454395041502</v>
      </c>
      <c r="M3387">
        <v>51.205423788994104</v>
      </c>
      <c r="N3387">
        <v>0.47580151154553701</v>
      </c>
      <c r="O3387">
        <v>18.390804597701099</v>
      </c>
      <c r="P3387">
        <v>116.63346613545799</v>
      </c>
      <c r="Q3387">
        <v>5.7662446985961999E-2</v>
      </c>
    </row>
    <row r="3388" spans="1:17" x14ac:dyDescent="0.3">
      <c r="A3388" t="s">
        <v>6993</v>
      </c>
      <c r="B3388" t="s">
        <v>6994</v>
      </c>
      <c r="C3388" t="s">
        <v>10309</v>
      </c>
      <c r="D3388" t="s">
        <v>6655</v>
      </c>
      <c r="E3388">
        <v>55.805875667999899</v>
      </c>
      <c r="F3388">
        <v>46.71</v>
      </c>
      <c r="G3388">
        <v>153.272266729834</v>
      </c>
      <c r="H3388">
        <v>45.384829086848796</v>
      </c>
      <c r="I3388">
        <v>122.851756710858</v>
      </c>
      <c r="J3388">
        <v>6.41522980985562</v>
      </c>
      <c r="K3388">
        <v>30.757727072860199</v>
      </c>
      <c r="L3388">
        <v>21.328399214051601</v>
      </c>
      <c r="M3388">
        <v>95.795028700498193</v>
      </c>
      <c r="N3388">
        <v>0.49827267860459501</v>
      </c>
      <c r="O3388">
        <v>0</v>
      </c>
      <c r="P3388">
        <v>251.20300751879699</v>
      </c>
      <c r="Q3388">
        <v>0.172499797643585</v>
      </c>
    </row>
    <row r="3389" spans="1:17" x14ac:dyDescent="0.3">
      <c r="A3389" t="s">
        <v>6995</v>
      </c>
      <c r="B3389" t="s">
        <v>6996</v>
      </c>
      <c r="C3389" t="s">
        <v>10309</v>
      </c>
      <c r="D3389" t="s">
        <v>412</v>
      </c>
      <c r="E3389">
        <v>55.780329399999999</v>
      </c>
      <c r="F3389">
        <v>42.82</v>
      </c>
      <c r="G3389">
        <v>45.673160917613401</v>
      </c>
      <c r="H3389">
        <v>5.7936305826367303</v>
      </c>
      <c r="I3389">
        <v>-29.096549884506501</v>
      </c>
      <c r="J3389">
        <v>4.7190394270681404</v>
      </c>
      <c r="K3389">
        <v>38.518940341162001</v>
      </c>
      <c r="L3389">
        <v>38.356482511835502</v>
      </c>
      <c r="M3389">
        <v>84.142648179588605</v>
      </c>
      <c r="N3389">
        <v>1.4783732532906</v>
      </c>
      <c r="O3389">
        <v>48.178421298458602</v>
      </c>
      <c r="P3389">
        <v>85.367965367965297</v>
      </c>
      <c r="Q3389">
        <v>-7.8724228798872004E-2</v>
      </c>
    </row>
    <row r="3390" spans="1:17" x14ac:dyDescent="0.3">
      <c r="A3390" t="s">
        <v>6997</v>
      </c>
      <c r="B3390" t="s">
        <v>6998</v>
      </c>
      <c r="C3390" t="s">
        <v>10309</v>
      </c>
      <c r="D3390" t="s">
        <v>253</v>
      </c>
      <c r="E3390">
        <v>55.684874999999998</v>
      </c>
      <c r="F3390">
        <v>182.2</v>
      </c>
      <c r="G3390">
        <v>-19.126054268729899</v>
      </c>
      <c r="H3390">
        <v>0.46347229151645702</v>
      </c>
      <c r="I3390">
        <v>-28.293435617166701</v>
      </c>
      <c r="J3390">
        <v>0.97523597161445397</v>
      </c>
      <c r="K3390">
        <v>174.371978207501</v>
      </c>
      <c r="L3390">
        <v>162.85871540343601</v>
      </c>
      <c r="M3390">
        <v>52.590210075324798</v>
      </c>
      <c r="N3390">
        <v>0.57229406967260799</v>
      </c>
      <c r="O3390">
        <v>38.282107574094397</v>
      </c>
      <c r="P3390">
        <v>44.259699129057701</v>
      </c>
      <c r="Q3390">
        <v>9.2343308088573994E-2</v>
      </c>
    </row>
    <row r="3391" spans="1:17" x14ac:dyDescent="0.3">
      <c r="A3391" t="s">
        <v>6999</v>
      </c>
      <c r="B3391" t="s">
        <v>7000</v>
      </c>
      <c r="C3391" t="s">
        <v>10309</v>
      </c>
      <c r="D3391" t="s">
        <v>2212</v>
      </c>
      <c r="E3391">
        <v>55.585863449999998</v>
      </c>
      <c r="F3391">
        <v>54.5</v>
      </c>
      <c r="G3391">
        <v>-11.4690223827905</v>
      </c>
      <c r="H3391">
        <v>23.7091213671041</v>
      </c>
      <c r="I3391">
        <v>-4.0573341982320699</v>
      </c>
      <c r="J3391">
        <v>-3.5366520208728498</v>
      </c>
      <c r="K3391">
        <v>52.054234935830699</v>
      </c>
      <c r="L3391">
        <v>49.659689742481604</v>
      </c>
      <c r="M3391">
        <v>40.955881966919499</v>
      </c>
      <c r="N3391">
        <v>0.43108808290155398</v>
      </c>
      <c r="O3391">
        <v>18.5321100917431</v>
      </c>
      <c r="P3391">
        <v>36.25</v>
      </c>
      <c r="Q3391">
        <v>2.4243411935255001E-2</v>
      </c>
    </row>
    <row r="3392" spans="1:17" x14ac:dyDescent="0.3">
      <c r="A3392" t="s">
        <v>7001</v>
      </c>
      <c r="B3392" t="s">
        <v>7002</v>
      </c>
      <c r="C3392" t="s">
        <v>10309</v>
      </c>
      <c r="D3392" t="s">
        <v>523</v>
      </c>
      <c r="E3392">
        <v>55.501873570000001</v>
      </c>
      <c r="F3392">
        <v>15.73</v>
      </c>
      <c r="G3392">
        <v>177.37857542652699</v>
      </c>
      <c r="H3392">
        <v>22.154257276329901</v>
      </c>
      <c r="I3392">
        <v>157.842805983342</v>
      </c>
      <c r="J3392">
        <v>6.4167528648523096</v>
      </c>
      <c r="K3392">
        <v>11.887730786069801</v>
      </c>
      <c r="L3392">
        <v>8.8217333098711492</v>
      </c>
      <c r="M3392">
        <v>99.6612092799663</v>
      </c>
      <c r="N3392">
        <v>1.4337483022508599</v>
      </c>
      <c r="O3392">
        <v>6.3572790845523003E-2</v>
      </c>
      <c r="P3392">
        <v>337.22022624653999</v>
      </c>
      <c r="Q3392">
        <v>2.2199971761204002E-2</v>
      </c>
    </row>
    <row r="3393" spans="1:17" x14ac:dyDescent="0.3">
      <c r="A3393" t="s">
        <v>7003</v>
      </c>
      <c r="B3393" t="s">
        <v>7004</v>
      </c>
      <c r="C3393" t="s">
        <v>10309</v>
      </c>
      <c r="D3393" t="s">
        <v>523</v>
      </c>
      <c r="E3393">
        <v>55.3882452</v>
      </c>
      <c r="F3393">
        <v>14.06</v>
      </c>
      <c r="G3393">
        <v>63.048298654014097</v>
      </c>
      <c r="H3393">
        <v>19.309731539990899</v>
      </c>
      <c r="I3393">
        <v>23.713093817332101</v>
      </c>
      <c r="J3393">
        <v>25.7848014741041</v>
      </c>
      <c r="K3393">
        <v>11.276720860084801</v>
      </c>
      <c r="L3393">
        <v>9.6725122417215808</v>
      </c>
      <c r="M3393">
        <v>85.589912557644098</v>
      </c>
      <c r="N3393">
        <v>0.51232852098725301</v>
      </c>
      <c r="O3393">
        <v>3.6984352773826501</v>
      </c>
      <c r="P3393">
        <v>117.64705882352899</v>
      </c>
      <c r="Q3393">
        <v>0.10230785516804999</v>
      </c>
    </row>
    <row r="3394" spans="1:17" x14ac:dyDescent="0.3">
      <c r="A3394" t="s">
        <v>7005</v>
      </c>
      <c r="B3394" t="s">
        <v>7006</v>
      </c>
      <c r="C3394" t="s">
        <v>10309</v>
      </c>
      <c r="D3394" t="s">
        <v>283</v>
      </c>
      <c r="E3394">
        <v>55.383764999999997</v>
      </c>
      <c r="F3394">
        <v>165.3</v>
      </c>
      <c r="G3394">
        <v>12.9891330168947</v>
      </c>
      <c r="H3394">
        <v>0.28480630261553203</v>
      </c>
      <c r="I3394">
        <v>-17.3699246468572</v>
      </c>
      <c r="J3394">
        <v>-8.4007310170284306</v>
      </c>
      <c r="K3394">
        <v>168.43796339856701</v>
      </c>
      <c r="L3394">
        <v>160.41434743984601</v>
      </c>
      <c r="M3394">
        <v>43.329043865553402</v>
      </c>
      <c r="N3394">
        <v>1.3440798153492299</v>
      </c>
      <c r="O3394">
        <v>39.1409558378705</v>
      </c>
      <c r="P3394">
        <v>49.931972789115598</v>
      </c>
      <c r="Q3394">
        <v>0.114307685356225</v>
      </c>
    </row>
    <row r="3395" spans="1:17" x14ac:dyDescent="0.3">
      <c r="A3395" t="s">
        <v>7007</v>
      </c>
      <c r="B3395" t="s">
        <v>7008</v>
      </c>
      <c r="C3395" t="s">
        <v>10309</v>
      </c>
      <c r="D3395" t="s">
        <v>2922</v>
      </c>
      <c r="E3395">
        <v>55.342649999999999</v>
      </c>
      <c r="F3395">
        <v>98.65</v>
      </c>
      <c r="G3395">
        <v>-32.309499334486098</v>
      </c>
      <c r="H3395">
        <v>-9.0334255828305707</v>
      </c>
      <c r="I3395">
        <v>-6.4547839496909001</v>
      </c>
      <c r="J3395">
        <v>-6.1486637778400199</v>
      </c>
      <c r="K3395">
        <v>105.051152675274</v>
      </c>
      <c r="L3395">
        <v>98.435676595502798</v>
      </c>
      <c r="M3395">
        <v>37.0510035096043</v>
      </c>
      <c r="N3395">
        <v>0.22833700576576599</v>
      </c>
      <c r="O3395">
        <v>62.1692853522554</v>
      </c>
      <c r="P3395">
        <v>36.5586932447397</v>
      </c>
    </row>
    <row r="3396" spans="1:17" x14ac:dyDescent="0.3">
      <c r="A3396" t="s">
        <v>7009</v>
      </c>
      <c r="B3396" t="s">
        <v>7010</v>
      </c>
      <c r="C3396" t="s">
        <v>10309</v>
      </c>
      <c r="D3396" t="s">
        <v>2193</v>
      </c>
      <c r="E3396">
        <v>55.2864</v>
      </c>
      <c r="F3396">
        <v>156</v>
      </c>
      <c r="G3396">
        <v>237.24018116833599</v>
      </c>
      <c r="H3396">
        <v>50.748635779219597</v>
      </c>
      <c r="I3396">
        <v>155.90818304314701</v>
      </c>
      <c r="J3396">
        <v>1.52899222218511</v>
      </c>
      <c r="K3396">
        <v>105.27105121661199</v>
      </c>
      <c r="L3396">
        <v>74.317196113734298</v>
      </c>
      <c r="M3396">
        <v>97.317027325469198</v>
      </c>
      <c r="N3396">
        <v>0.35714285714285698</v>
      </c>
      <c r="O3396">
        <v>0</v>
      </c>
      <c r="P3396">
        <v>372.72727272727201</v>
      </c>
      <c r="Q3396">
        <v>0.12900514546681399</v>
      </c>
    </row>
    <row r="3397" spans="1:17" x14ac:dyDescent="0.3">
      <c r="A3397" t="s">
        <v>7011</v>
      </c>
      <c r="B3397" t="s">
        <v>7012</v>
      </c>
      <c r="C3397" t="s">
        <v>10309</v>
      </c>
      <c r="D3397" t="s">
        <v>139</v>
      </c>
      <c r="E3397">
        <v>55.273800000000001</v>
      </c>
      <c r="F3397">
        <v>51</v>
      </c>
      <c r="G3397">
        <v>19.260574242257199</v>
      </c>
      <c r="H3397">
        <v>1.8819665338709499</v>
      </c>
      <c r="I3397">
        <v>28.8458377550233</v>
      </c>
      <c r="J3397">
        <v>9.3528224205176098</v>
      </c>
      <c r="K3397">
        <v>48.110579931164096</v>
      </c>
      <c r="L3397">
        <v>41.8239318808943</v>
      </c>
      <c r="M3397">
        <v>59.969927253652401</v>
      </c>
      <c r="N3397">
        <v>0.454746005288163</v>
      </c>
      <c r="O3397">
        <v>18.019607843137202</v>
      </c>
      <c r="P3397">
        <v>81.818181818181799</v>
      </c>
      <c r="Q3397">
        <v>4.5884380389013997E-2</v>
      </c>
    </row>
    <row r="3398" spans="1:17" x14ac:dyDescent="0.3">
      <c r="A3398" t="s">
        <v>7013</v>
      </c>
      <c r="B3398" t="s">
        <v>7014</v>
      </c>
      <c r="C3398" t="s">
        <v>10309</v>
      </c>
      <c r="D3398" t="s">
        <v>72</v>
      </c>
      <c r="E3398">
        <v>55.216163999999999</v>
      </c>
      <c r="F3398">
        <v>20.72</v>
      </c>
      <c r="G3398">
        <v>-20.189012731445398</v>
      </c>
      <c r="H3398">
        <v>-0.25059008576527603</v>
      </c>
      <c r="I3398">
        <v>-29.844482792609501</v>
      </c>
      <c r="J3398">
        <v>2.3778181989104201</v>
      </c>
      <c r="K3398">
        <v>19.863538921955701</v>
      </c>
      <c r="L3398">
        <v>20.6620038937176</v>
      </c>
      <c r="M3398">
        <v>66.913029405751701</v>
      </c>
      <c r="N3398">
        <v>0.377075471151466</v>
      </c>
      <c r="O3398">
        <v>72.297297297297305</v>
      </c>
      <c r="P3398">
        <v>21.8823529411764</v>
      </c>
      <c r="Q3398">
        <v>0.13190347644206399</v>
      </c>
    </row>
    <row r="3399" spans="1:17" x14ac:dyDescent="0.3">
      <c r="A3399" t="s">
        <v>7015</v>
      </c>
      <c r="B3399" t="s">
        <v>7016</v>
      </c>
      <c r="C3399" t="s">
        <v>10309</v>
      </c>
      <c r="D3399" t="s">
        <v>253</v>
      </c>
      <c r="E3399">
        <v>55.210577000000001</v>
      </c>
      <c r="F3399">
        <v>53</v>
      </c>
      <c r="G3399">
        <v>163.81016650319</v>
      </c>
      <c r="I3399">
        <v>-39.802323831956997</v>
      </c>
      <c r="K3399">
        <v>53.706138190125102</v>
      </c>
      <c r="L3399">
        <v>38.513103008389599</v>
      </c>
      <c r="M3399">
        <v>19.721633824694301</v>
      </c>
      <c r="N3399">
        <v>1.32013201320132E-2</v>
      </c>
      <c r="O3399">
        <v>50.943396226415103</v>
      </c>
      <c r="P3399">
        <v>209.941520467836</v>
      </c>
    </row>
    <row r="3400" spans="1:17" x14ac:dyDescent="0.3">
      <c r="A3400" t="s">
        <v>7017</v>
      </c>
      <c r="B3400" t="s">
        <v>7018</v>
      </c>
      <c r="C3400" t="s">
        <v>10309</v>
      </c>
      <c r="D3400" t="s">
        <v>532</v>
      </c>
      <c r="E3400">
        <v>55.180295119999997</v>
      </c>
      <c r="F3400">
        <v>6.2</v>
      </c>
      <c r="G3400">
        <v>-2.1431353407942302</v>
      </c>
      <c r="H3400">
        <v>-20.475116760857102</v>
      </c>
      <c r="I3400">
        <v>-2.2645388500545001</v>
      </c>
      <c r="J3400">
        <v>-2.8969157374892398</v>
      </c>
      <c r="K3400">
        <v>6.7941549213830701</v>
      </c>
      <c r="L3400">
        <v>7.2454679800470503</v>
      </c>
      <c r="M3400">
        <v>27.942335629805999</v>
      </c>
      <c r="N3400">
        <v>0.52027565531617503</v>
      </c>
      <c r="O3400">
        <v>43.709677419354797</v>
      </c>
      <c r="P3400">
        <v>50.628407158758201</v>
      </c>
      <c r="Q3400">
        <v>1.9873576604798E-2</v>
      </c>
    </row>
    <row r="3401" spans="1:17" x14ac:dyDescent="0.3">
      <c r="A3401" t="s">
        <v>7019</v>
      </c>
      <c r="B3401" t="s">
        <v>7020</v>
      </c>
      <c r="C3401" t="s">
        <v>10309</v>
      </c>
      <c r="D3401" t="s">
        <v>54</v>
      </c>
      <c r="E3401">
        <v>55.15</v>
      </c>
      <c r="F3401">
        <v>55.15</v>
      </c>
      <c r="G3401">
        <v>41.507856551630702</v>
      </c>
      <c r="H3401">
        <v>-10.321137079665499</v>
      </c>
      <c r="I3401">
        <v>-0.91825327102590004</v>
      </c>
      <c r="J3401">
        <v>-0.85203349782104298</v>
      </c>
      <c r="K3401">
        <v>57.105103909122597</v>
      </c>
      <c r="L3401">
        <v>49.103941073039302</v>
      </c>
      <c r="M3401">
        <v>45.020751141914701</v>
      </c>
      <c r="N3401">
        <v>0.13847116046278601</v>
      </c>
      <c r="O3401">
        <v>59.3834995466908</v>
      </c>
      <c r="P3401">
        <v>94.8763250883392</v>
      </c>
      <c r="Q3401">
        <v>5.8669069108543997E-2</v>
      </c>
    </row>
    <row r="3402" spans="1:17" x14ac:dyDescent="0.3">
      <c r="A3402" t="s">
        <v>7021</v>
      </c>
      <c r="B3402" t="s">
        <v>7022</v>
      </c>
      <c r="C3402" t="s">
        <v>10309</v>
      </c>
      <c r="D3402" t="s">
        <v>737</v>
      </c>
      <c r="E3402">
        <v>54.986265107999998</v>
      </c>
      <c r="F3402">
        <v>442.65</v>
      </c>
      <c r="G3402">
        <v>7.9626630829439904</v>
      </c>
      <c r="H3402">
        <v>2.3229107019951698</v>
      </c>
      <c r="I3402">
        <v>-1.24314808122693</v>
      </c>
      <c r="J3402">
        <v>-0.26161552993494203</v>
      </c>
      <c r="K3402">
        <v>410.894473647577</v>
      </c>
      <c r="L3402">
        <v>377.09899765326702</v>
      </c>
      <c r="M3402">
        <v>51.557362812998498</v>
      </c>
      <c r="N3402">
        <v>3.0712987793321198</v>
      </c>
      <c r="O3402">
        <v>2.5505478368914498</v>
      </c>
      <c r="P3402">
        <v>40.523809523809497</v>
      </c>
    </row>
    <row r="3403" spans="1:17" x14ac:dyDescent="0.3">
      <c r="A3403" t="s">
        <v>7023</v>
      </c>
      <c r="B3403" t="s">
        <v>7024</v>
      </c>
      <c r="C3403" t="s">
        <v>10309</v>
      </c>
      <c r="D3403" t="s">
        <v>7025</v>
      </c>
      <c r="E3403">
        <v>54.798000000000002</v>
      </c>
      <c r="F3403">
        <v>91.33</v>
      </c>
      <c r="G3403">
        <v>84.571029000427203</v>
      </c>
      <c r="H3403">
        <v>0.69005237233528705</v>
      </c>
      <c r="I3403">
        <v>50.939792754542196</v>
      </c>
      <c r="J3403">
        <v>5.5298205345385103</v>
      </c>
      <c r="K3403">
        <v>93.154679545907101</v>
      </c>
      <c r="L3403">
        <v>77.315356322786997</v>
      </c>
      <c r="M3403">
        <v>54.841222948179997</v>
      </c>
      <c r="N3403">
        <v>0.90690268609318203</v>
      </c>
      <c r="O3403">
        <v>38.7276907916347</v>
      </c>
      <c r="P3403">
        <v>156.54494382022401</v>
      </c>
      <c r="Q3403">
        <v>0.140267216636871</v>
      </c>
    </row>
    <row r="3404" spans="1:17" x14ac:dyDescent="0.3">
      <c r="A3404" t="s">
        <v>7026</v>
      </c>
      <c r="B3404" t="s">
        <v>7027</v>
      </c>
      <c r="C3404" t="s">
        <v>10309</v>
      </c>
      <c r="D3404" t="s">
        <v>328</v>
      </c>
      <c r="E3404">
        <v>54.752146000000003</v>
      </c>
      <c r="F3404">
        <v>102.1</v>
      </c>
      <c r="G3404">
        <v>-49.075265532288903</v>
      </c>
      <c r="H3404">
        <v>-3.6324659867429698</v>
      </c>
      <c r="I3404">
        <v>-24.351860696928799</v>
      </c>
      <c r="J3404">
        <v>-6.5636868209878996</v>
      </c>
      <c r="K3404">
        <v>104.834933162429</v>
      </c>
      <c r="L3404">
        <v>118.67500867736599</v>
      </c>
      <c r="M3404">
        <v>45.1543639654641</v>
      </c>
      <c r="N3404">
        <v>0.73952952684473705</v>
      </c>
      <c r="O3404">
        <v>104.70127326150801</v>
      </c>
      <c r="P3404">
        <v>17.586087757687402</v>
      </c>
      <c r="Q3404">
        <v>0.132617112826797</v>
      </c>
    </row>
    <row r="3405" spans="1:17" x14ac:dyDescent="0.3">
      <c r="A3405" t="s">
        <v>7028</v>
      </c>
      <c r="B3405" t="s">
        <v>7029</v>
      </c>
      <c r="C3405" t="s">
        <v>10309</v>
      </c>
      <c r="D3405" t="s">
        <v>995</v>
      </c>
      <c r="E3405">
        <v>54.691499999999998</v>
      </c>
      <c r="F3405">
        <v>115.14</v>
      </c>
      <c r="G3405">
        <v>77.081627180703904</v>
      </c>
      <c r="H3405">
        <v>45.492566354131498</v>
      </c>
      <c r="I3405">
        <v>18.832700166029099</v>
      </c>
      <c r="J3405">
        <v>8.1796283370715397</v>
      </c>
      <c r="K3405">
        <v>90.094737636220003</v>
      </c>
      <c r="L3405">
        <v>73.0903740898721</v>
      </c>
      <c r="M3405">
        <v>62.874894863860902</v>
      </c>
      <c r="N3405">
        <v>1.9644777491205001</v>
      </c>
      <c r="O3405">
        <v>11.1690116380058</v>
      </c>
      <c r="P3405">
        <v>117.245283018867</v>
      </c>
      <c r="Q3405">
        <v>0.122945987961659</v>
      </c>
    </row>
    <row r="3406" spans="1:17" x14ac:dyDescent="0.3">
      <c r="A3406" t="s">
        <v>7030</v>
      </c>
      <c r="B3406" t="s">
        <v>7031</v>
      </c>
      <c r="C3406" t="s">
        <v>10309</v>
      </c>
      <c r="D3406" t="s">
        <v>2193</v>
      </c>
      <c r="E3406">
        <v>54.621000000000002</v>
      </c>
      <c r="F3406">
        <v>214.2</v>
      </c>
      <c r="G3406">
        <v>200.73691319448</v>
      </c>
      <c r="H3406">
        <v>26.633149069645398</v>
      </c>
      <c r="I3406">
        <v>165.124483983586</v>
      </c>
      <c r="J3406">
        <v>20.373422566793899</v>
      </c>
      <c r="K3406">
        <v>148.687729150389</v>
      </c>
      <c r="L3406">
        <v>104.29913514438</v>
      </c>
      <c r="M3406">
        <v>86.022127256980298</v>
      </c>
      <c r="N3406">
        <v>2.0461538461538402</v>
      </c>
      <c r="O3406">
        <v>0</v>
      </c>
      <c r="P3406">
        <v>275.78947368421001</v>
      </c>
    </row>
    <row r="3407" spans="1:17" x14ac:dyDescent="0.3">
      <c r="A3407" t="s">
        <v>7032</v>
      </c>
      <c r="B3407" t="s">
        <v>7033</v>
      </c>
      <c r="C3407" t="s">
        <v>10309</v>
      </c>
      <c r="D3407" t="s">
        <v>412</v>
      </c>
      <c r="E3407">
        <v>54.586500000000001</v>
      </c>
      <c r="F3407">
        <v>14.46</v>
      </c>
      <c r="G3407">
        <v>-91.999132710579502</v>
      </c>
      <c r="H3407">
        <v>-2.9031423224882902</v>
      </c>
      <c r="I3407">
        <v>-27.1393306331696</v>
      </c>
      <c r="J3407">
        <v>-1.8546249561052901</v>
      </c>
      <c r="K3407">
        <v>13.3364831826434</v>
      </c>
      <c r="L3407">
        <v>17.198914109831701</v>
      </c>
      <c r="M3407">
        <v>67.991901886081095</v>
      </c>
      <c r="N3407">
        <v>1.0866181489320601</v>
      </c>
      <c r="O3407">
        <v>186.998616874135</v>
      </c>
      <c r="P3407">
        <v>74.216867469879503</v>
      </c>
      <c r="Q3407">
        <v>1.5103752466476E-2</v>
      </c>
    </row>
    <row r="3408" spans="1:17" x14ac:dyDescent="0.3">
      <c r="A3408" t="s">
        <v>7034</v>
      </c>
      <c r="B3408" t="s">
        <v>7035</v>
      </c>
      <c r="C3408" t="s">
        <v>10309</v>
      </c>
      <c r="D3408" t="s">
        <v>72</v>
      </c>
      <c r="E3408">
        <v>54.26966565</v>
      </c>
      <c r="F3408">
        <v>52.98</v>
      </c>
      <c r="G3408">
        <v>-53.102743143003799</v>
      </c>
      <c r="H3408">
        <v>-11.043809354173501</v>
      </c>
      <c r="I3408">
        <v>-35.191372998937503</v>
      </c>
      <c r="J3408">
        <v>-0.22125330134416801</v>
      </c>
      <c r="K3408">
        <v>54.410273727609798</v>
      </c>
      <c r="L3408">
        <v>60.196672876720001</v>
      </c>
      <c r="M3408">
        <v>44.018893535778602</v>
      </c>
      <c r="N3408">
        <v>0.64392044888608502</v>
      </c>
      <c r="O3408">
        <v>55.511513778784398</v>
      </c>
      <c r="P3408">
        <v>8.1224489795918196</v>
      </c>
      <c r="Q3408">
        <v>3.1021986462372999E-2</v>
      </c>
    </row>
    <row r="3409" spans="1:17" x14ac:dyDescent="0.3">
      <c r="A3409" t="s">
        <v>7036</v>
      </c>
      <c r="B3409" t="s">
        <v>7037</v>
      </c>
      <c r="C3409" t="s">
        <v>10309</v>
      </c>
      <c r="D3409" t="s">
        <v>7038</v>
      </c>
      <c r="E3409">
        <v>54.25</v>
      </c>
      <c r="F3409">
        <v>250</v>
      </c>
      <c r="G3409">
        <v>-30.612293154725801</v>
      </c>
      <c r="H3409">
        <v>-14.5601904069391</v>
      </c>
      <c r="I3409">
        <v>-13.8509849918828</v>
      </c>
      <c r="J3409">
        <v>-3.3570692055668698</v>
      </c>
      <c r="M3409">
        <v>39.238335471128799</v>
      </c>
      <c r="O3409">
        <v>45.199999999999903</v>
      </c>
      <c r="P3409">
        <v>15.606936416184899</v>
      </c>
    </row>
    <row r="3410" spans="1:17" x14ac:dyDescent="0.3">
      <c r="A3410" t="s">
        <v>7039</v>
      </c>
      <c r="B3410" t="s">
        <v>7040</v>
      </c>
      <c r="C3410" t="s">
        <v>10309</v>
      </c>
      <c r="D3410" t="s">
        <v>2600</v>
      </c>
      <c r="E3410">
        <v>54.1776096299999</v>
      </c>
      <c r="F3410">
        <v>76.11</v>
      </c>
      <c r="G3410">
        <v>126.876129982938</v>
      </c>
      <c r="H3410">
        <v>9.9979558907697896</v>
      </c>
      <c r="I3410">
        <v>44.259738972499598</v>
      </c>
      <c r="J3410">
        <v>-2.9404689323765001</v>
      </c>
      <c r="K3410">
        <v>67.506605221711695</v>
      </c>
      <c r="L3410">
        <v>52.580051559227201</v>
      </c>
      <c r="M3410">
        <v>55.931954861584998</v>
      </c>
      <c r="N3410">
        <v>1.3099822357540001</v>
      </c>
      <c r="O3410">
        <v>8.3826041256076707</v>
      </c>
      <c r="P3410">
        <v>201.42574257425699</v>
      </c>
      <c r="Q3410">
        <v>0.14356613661301201</v>
      </c>
    </row>
    <row r="3411" spans="1:17" x14ac:dyDescent="0.3">
      <c r="A3411" t="s">
        <v>7041</v>
      </c>
      <c r="B3411" t="s">
        <v>7042</v>
      </c>
      <c r="C3411" t="s">
        <v>10309</v>
      </c>
      <c r="D3411" t="s">
        <v>124</v>
      </c>
      <c r="E3411">
        <v>54.156025</v>
      </c>
      <c r="F3411">
        <v>5.39</v>
      </c>
      <c r="G3411">
        <v>14.685379086646099</v>
      </c>
      <c r="H3411">
        <v>-2.7334575891580899</v>
      </c>
      <c r="I3411">
        <v>-19.9657970652441</v>
      </c>
      <c r="J3411">
        <v>2.9421433928583198</v>
      </c>
      <c r="K3411">
        <v>5.28317816743506</v>
      </c>
      <c r="L3411">
        <v>5.3458059623191296</v>
      </c>
      <c r="M3411">
        <v>63.279490201661197</v>
      </c>
      <c r="N3411">
        <v>0.71134345771734298</v>
      </c>
      <c r="O3411">
        <v>77.3654916512059</v>
      </c>
      <c r="P3411">
        <v>65.846153846153797</v>
      </c>
      <c r="Q3411">
        <v>7.7145854082349002E-2</v>
      </c>
    </row>
    <row r="3412" spans="1:17" x14ac:dyDescent="0.3">
      <c r="A3412" t="s">
        <v>7043</v>
      </c>
      <c r="B3412" t="s">
        <v>7044</v>
      </c>
      <c r="C3412" t="s">
        <v>10309</v>
      </c>
      <c r="D3412" t="s">
        <v>3831</v>
      </c>
      <c r="E3412">
        <v>54.035564000000001</v>
      </c>
      <c r="F3412">
        <v>17.14</v>
      </c>
      <c r="G3412">
        <v>-51.944948585518503</v>
      </c>
      <c r="H3412">
        <v>10.3746322933863</v>
      </c>
      <c r="I3412">
        <v>-3.4665413593573899</v>
      </c>
      <c r="J3412">
        <v>-1.3721898989599901</v>
      </c>
      <c r="K3412">
        <v>15.549893370569899</v>
      </c>
      <c r="L3412">
        <v>15.407036506445699</v>
      </c>
      <c r="M3412">
        <v>61.695654923918603</v>
      </c>
      <c r="N3412">
        <v>0.340880888707352</v>
      </c>
      <c r="O3412">
        <v>34.130688448074601</v>
      </c>
      <c r="P3412">
        <v>55.818181818181799</v>
      </c>
      <c r="Q3412">
        <v>0.13734472895352901</v>
      </c>
    </row>
    <row r="3413" spans="1:17" x14ac:dyDescent="0.3">
      <c r="A3413" t="s">
        <v>7045</v>
      </c>
      <c r="B3413" t="s">
        <v>7046</v>
      </c>
      <c r="C3413" t="s">
        <v>10309</v>
      </c>
      <c r="D3413" t="s">
        <v>628</v>
      </c>
      <c r="E3413">
        <v>54.015758382000001</v>
      </c>
      <c r="F3413">
        <v>0.87</v>
      </c>
      <c r="G3413">
        <v>-51.440263982696599</v>
      </c>
      <c r="H3413">
        <v>5.2447060519889597</v>
      </c>
      <c r="I3413">
        <v>-55.057334198231999</v>
      </c>
      <c r="J3413">
        <v>-5.0431356211779699</v>
      </c>
      <c r="K3413">
        <v>0.85034955332140205</v>
      </c>
      <c r="L3413">
        <v>1.0716968626471199</v>
      </c>
      <c r="M3413">
        <v>55.5931484325287</v>
      </c>
      <c r="N3413">
        <v>1.1393835451113601</v>
      </c>
      <c r="O3413">
        <v>129.88505747126399</v>
      </c>
      <c r="P3413">
        <v>19.178082191780799</v>
      </c>
      <c r="Q3413">
        <v>6.6384036101234001E-2</v>
      </c>
    </row>
    <row r="3414" spans="1:17" x14ac:dyDescent="0.3">
      <c r="A3414" t="s">
        <v>7047</v>
      </c>
      <c r="B3414" t="s">
        <v>7048</v>
      </c>
      <c r="C3414" t="s">
        <v>10309</v>
      </c>
      <c r="D3414" t="s">
        <v>885</v>
      </c>
      <c r="E3414">
        <v>54.014890000000001</v>
      </c>
      <c r="F3414">
        <v>97.04</v>
      </c>
      <c r="G3414">
        <v>-0.34566037308306002</v>
      </c>
      <c r="H3414">
        <v>3.33624291676204</v>
      </c>
      <c r="I3414">
        <v>-5.8900233202640901</v>
      </c>
      <c r="J3414">
        <v>-2.0427912748017598</v>
      </c>
      <c r="K3414">
        <v>93.012542882174998</v>
      </c>
      <c r="L3414">
        <v>87.838783571486502</v>
      </c>
      <c r="M3414">
        <v>55.2112398068044</v>
      </c>
      <c r="N3414">
        <v>0.59033535691856798</v>
      </c>
      <c r="O3414">
        <v>8.3058532563890992</v>
      </c>
      <c r="P3414">
        <v>37.938877043354601</v>
      </c>
      <c r="Q3414">
        <v>8.0702908324923994E-2</v>
      </c>
    </row>
    <row r="3415" spans="1:17" x14ac:dyDescent="0.3">
      <c r="A3415" t="s">
        <v>7049</v>
      </c>
      <c r="B3415" t="s">
        <v>7050</v>
      </c>
      <c r="C3415" t="s">
        <v>10309</v>
      </c>
      <c r="D3415" t="s">
        <v>737</v>
      </c>
      <c r="E3415">
        <v>53.792091599999999</v>
      </c>
      <c r="F3415">
        <v>918.13</v>
      </c>
      <c r="G3415">
        <v>-3.0943735449096499</v>
      </c>
      <c r="H3415">
        <v>0.29654525471528498</v>
      </c>
      <c r="I3415">
        <v>-0.20117469777727001</v>
      </c>
      <c r="J3415">
        <v>-0.93958491812044598</v>
      </c>
      <c r="K3415">
        <v>892.51595201020598</v>
      </c>
      <c r="L3415">
        <v>832.62521076609903</v>
      </c>
      <c r="M3415">
        <v>58.819350865168801</v>
      </c>
      <c r="N3415">
        <v>0.88058487158329601</v>
      </c>
      <c r="O3415">
        <v>6.1941119449315298</v>
      </c>
      <c r="P3415">
        <v>30.397670785399701</v>
      </c>
      <c r="Q3415">
        <v>1.3226938830403E-2</v>
      </c>
    </row>
    <row r="3416" spans="1:17" x14ac:dyDescent="0.3">
      <c r="A3416" t="s">
        <v>7051</v>
      </c>
      <c r="B3416" t="s">
        <v>7052</v>
      </c>
      <c r="C3416" t="s">
        <v>10309</v>
      </c>
      <c r="D3416" t="s">
        <v>139</v>
      </c>
      <c r="E3416">
        <v>53.75</v>
      </c>
      <c r="F3416">
        <v>21.5</v>
      </c>
      <c r="G3416">
        <v>-25.449710322240101</v>
      </c>
      <c r="H3416">
        <v>-2.7732339484386901</v>
      </c>
      <c r="I3416">
        <v>-41.390667531565398</v>
      </c>
      <c r="J3416">
        <v>2.07487680118227</v>
      </c>
      <c r="K3416">
        <v>21.308614439735099</v>
      </c>
      <c r="L3416">
        <v>22.3998620030012</v>
      </c>
      <c r="M3416">
        <v>52.140947912450102</v>
      </c>
      <c r="N3416">
        <v>0.69225389644997304</v>
      </c>
      <c r="O3416">
        <v>74.139534883720899</v>
      </c>
      <c r="P3416">
        <v>17.808219178082101</v>
      </c>
      <c r="Q3416">
        <v>7.5167991927596003E-2</v>
      </c>
    </row>
    <row r="3417" spans="1:17" x14ac:dyDescent="0.3">
      <c r="A3417" t="s">
        <v>7053</v>
      </c>
      <c r="B3417" t="s">
        <v>7054</v>
      </c>
      <c r="C3417" t="s">
        <v>10309</v>
      </c>
      <c r="D3417" t="s">
        <v>297</v>
      </c>
      <c r="E3417">
        <v>53.655084000000002</v>
      </c>
      <c r="F3417">
        <v>63</v>
      </c>
      <c r="G3417">
        <v>-8.6647962072288998</v>
      </c>
      <c r="H3417">
        <v>-5.2531294458465299</v>
      </c>
      <c r="I3417">
        <v>-24.871443940673199</v>
      </c>
      <c r="J3417">
        <v>-1.7822660559605701</v>
      </c>
      <c r="K3417">
        <v>64.420563554239195</v>
      </c>
      <c r="L3417">
        <v>62.040310694394996</v>
      </c>
      <c r="M3417">
        <v>48.915928269641697</v>
      </c>
      <c r="N3417">
        <v>0.83324252911722796</v>
      </c>
      <c r="O3417">
        <v>20.634920634920601</v>
      </c>
      <c r="P3417">
        <v>39.937805419813401</v>
      </c>
      <c r="Q3417">
        <v>0.107882776111935</v>
      </c>
    </row>
    <row r="3418" spans="1:17" x14ac:dyDescent="0.3">
      <c r="A3418" t="s">
        <v>7055</v>
      </c>
      <c r="B3418" t="s">
        <v>7056</v>
      </c>
      <c r="C3418" t="s">
        <v>10309</v>
      </c>
      <c r="D3418" t="s">
        <v>628</v>
      </c>
      <c r="E3418">
        <v>53.518885634999997</v>
      </c>
      <c r="F3418">
        <v>15.37</v>
      </c>
      <c r="G3418">
        <v>-60.271131048857796</v>
      </c>
      <c r="H3418">
        <v>24.100509242830501</v>
      </c>
      <c r="I3418">
        <v>-50.194348513160499</v>
      </c>
      <c r="J3418">
        <v>19.610768769909999</v>
      </c>
      <c r="K3418">
        <v>15.085502875572001</v>
      </c>
      <c r="L3418">
        <v>19.550541262752699</v>
      </c>
      <c r="M3418">
        <v>80.612297084501094</v>
      </c>
      <c r="N3418">
        <v>1.04607011017176</v>
      </c>
      <c r="O3418">
        <v>113.402732595966</v>
      </c>
      <c r="P3418">
        <v>39.600363306085299</v>
      </c>
      <c r="Q3418">
        <v>4.9594186838250003E-3</v>
      </c>
    </row>
    <row r="3419" spans="1:17" x14ac:dyDescent="0.3">
      <c r="A3419" t="s">
        <v>7057</v>
      </c>
      <c r="B3419" t="s">
        <v>7058</v>
      </c>
      <c r="C3419" t="s">
        <v>10309</v>
      </c>
      <c r="D3419" t="s">
        <v>364</v>
      </c>
      <c r="E3419">
        <v>53.508255605000002</v>
      </c>
      <c r="F3419">
        <v>16.809999999999999</v>
      </c>
      <c r="G3419">
        <v>-67.071348594744293</v>
      </c>
      <c r="H3419">
        <v>-13.207674900392</v>
      </c>
      <c r="I3419">
        <v>-66.388816707948905</v>
      </c>
      <c r="J3419">
        <v>-1.4898683951418801</v>
      </c>
      <c r="K3419">
        <v>20.846335985860001</v>
      </c>
      <c r="L3419">
        <v>27.929913207571399</v>
      </c>
      <c r="M3419">
        <v>22.048093899123899</v>
      </c>
      <c r="N3419">
        <v>0.166349884696638</v>
      </c>
      <c r="O3419">
        <v>169.72040452111801</v>
      </c>
      <c r="P3419">
        <v>0.83983203359325698</v>
      </c>
      <c r="Q3419">
        <v>0.109445667887783</v>
      </c>
    </row>
    <row r="3420" spans="1:17" x14ac:dyDescent="0.3">
      <c r="A3420" t="s">
        <v>7059</v>
      </c>
      <c r="B3420" t="s">
        <v>7060</v>
      </c>
      <c r="C3420" t="s">
        <v>10309</v>
      </c>
      <c r="D3420" t="s">
        <v>46</v>
      </c>
      <c r="E3420">
        <v>53.471249999999998</v>
      </c>
      <c r="F3420">
        <v>73.5</v>
      </c>
      <c r="G3420">
        <v>15.151771840108299</v>
      </c>
      <c r="H3420">
        <v>-9.6075512909976695</v>
      </c>
      <c r="I3420">
        <v>-35.980991916352799</v>
      </c>
      <c r="J3420">
        <v>-3.5155993892939001</v>
      </c>
      <c r="K3420">
        <v>76.297944086359607</v>
      </c>
      <c r="L3420">
        <v>76.765222191512905</v>
      </c>
      <c r="M3420">
        <v>37.620546208952902</v>
      </c>
      <c r="N3420">
        <v>1.35157821285838</v>
      </c>
      <c r="O3420">
        <v>51.020408163265202</v>
      </c>
      <c r="P3420">
        <v>60.095839686342799</v>
      </c>
      <c r="Q3420">
        <v>5.1456193192265E-2</v>
      </c>
    </row>
    <row r="3421" spans="1:17" x14ac:dyDescent="0.3">
      <c r="A3421" t="s">
        <v>7061</v>
      </c>
      <c r="B3421" t="s">
        <v>7062</v>
      </c>
      <c r="C3421" t="s">
        <v>10309</v>
      </c>
      <c r="D3421" t="s">
        <v>523</v>
      </c>
      <c r="E3421">
        <v>53.419834199999997</v>
      </c>
      <c r="F3421">
        <v>45.69</v>
      </c>
      <c r="G3421">
        <v>-61.0084013972196</v>
      </c>
      <c r="H3421">
        <v>18.6640528482991</v>
      </c>
      <c r="I3421">
        <v>-42.055003195901001</v>
      </c>
      <c r="J3421">
        <v>16.505671687229999</v>
      </c>
      <c r="K3421">
        <v>43.2873332644578</v>
      </c>
      <c r="L3421">
        <v>48.035088962606402</v>
      </c>
      <c r="M3421">
        <v>72.4870858962136</v>
      </c>
      <c r="N3421">
        <v>1.18400887163848</v>
      </c>
      <c r="O3421">
        <v>76.143576274896006</v>
      </c>
      <c r="P3421">
        <v>53.373615307149997</v>
      </c>
      <c r="Q3421">
        <v>0.16297335704343599</v>
      </c>
    </row>
    <row r="3422" spans="1:17" x14ac:dyDescent="0.3">
      <c r="A3422" t="s">
        <v>7063</v>
      </c>
      <c r="B3422" t="s">
        <v>7064</v>
      </c>
      <c r="C3422" t="s">
        <v>10309</v>
      </c>
      <c r="D3422" t="s">
        <v>121</v>
      </c>
      <c r="E3422">
        <v>53.196480000000001</v>
      </c>
      <c r="F3422">
        <v>8.4600000000000009</v>
      </c>
      <c r="G3422">
        <v>-40.766010782127601</v>
      </c>
      <c r="H3422">
        <v>-2.2410812530754498</v>
      </c>
      <c r="I3422">
        <v>-42.733144672047501</v>
      </c>
      <c r="J3422">
        <v>-1.55930061560383</v>
      </c>
      <c r="K3422">
        <v>9.0467218412767103</v>
      </c>
      <c r="L3422">
        <v>9.7853859883043892</v>
      </c>
      <c r="M3422">
        <v>38.946761241006001</v>
      </c>
      <c r="N3422">
        <v>1.7001394088069399</v>
      </c>
      <c r="O3422">
        <v>80.851063829787194</v>
      </c>
      <c r="P3422">
        <v>1.31736526946109</v>
      </c>
      <c r="Q3422">
        <v>4.3624621432539999E-3</v>
      </c>
    </row>
    <row r="3423" spans="1:17" x14ac:dyDescent="0.3">
      <c r="A3423" t="s">
        <v>7065</v>
      </c>
      <c r="B3423" t="s">
        <v>7066</v>
      </c>
      <c r="C3423" t="s">
        <v>10309</v>
      </c>
      <c r="D3423" t="s">
        <v>101</v>
      </c>
      <c r="E3423">
        <v>53.161819999999999</v>
      </c>
      <c r="F3423">
        <v>40.9</v>
      </c>
      <c r="G3423">
        <v>551.84802430559103</v>
      </c>
      <c r="H3423">
        <v>-16.6265705000468</v>
      </c>
      <c r="I3423">
        <v>124.733363476186</v>
      </c>
      <c r="J3423">
        <v>-11.7383760120705</v>
      </c>
      <c r="K3423">
        <v>34.946997629768497</v>
      </c>
      <c r="L3423">
        <v>21.156776160853099</v>
      </c>
      <c r="M3423">
        <v>48.400821247428802</v>
      </c>
      <c r="N3423">
        <v>1.06475849731663</v>
      </c>
      <c r="O3423">
        <v>37.7261613691931</v>
      </c>
      <c r="P3423">
        <v>634.29084380610402</v>
      </c>
      <c r="Q3423">
        <v>8.6988429815054003E-2</v>
      </c>
    </row>
    <row r="3424" spans="1:17" x14ac:dyDescent="0.3">
      <c r="A3424" t="s">
        <v>7067</v>
      </c>
      <c r="B3424" t="s">
        <v>7068</v>
      </c>
      <c r="C3424" t="s">
        <v>10309</v>
      </c>
      <c r="D3424" t="s">
        <v>121</v>
      </c>
      <c r="E3424">
        <v>53.097964040000001</v>
      </c>
      <c r="F3424">
        <v>2.2000000000000002</v>
      </c>
      <c r="G3424">
        <v>-5.5931859894901201</v>
      </c>
      <c r="H3424">
        <v>-1.87035303188851</v>
      </c>
      <c r="I3424">
        <v>-12.2495918825592</v>
      </c>
      <c r="J3424">
        <v>1.0670674632677399</v>
      </c>
      <c r="K3424">
        <v>2.80531640952095</v>
      </c>
      <c r="L3424">
        <v>2.8492677430408602</v>
      </c>
      <c r="M3424">
        <v>15.3874106226971</v>
      </c>
      <c r="N3424">
        <v>1</v>
      </c>
      <c r="Q3424">
        <v>-0.13535727796024799</v>
      </c>
    </row>
    <row r="3425" spans="1:17" x14ac:dyDescent="0.3">
      <c r="A3425" t="s">
        <v>7069</v>
      </c>
      <c r="B3425" t="s">
        <v>7070</v>
      </c>
      <c r="C3425" t="s">
        <v>10309</v>
      </c>
      <c r="D3425" t="s">
        <v>72</v>
      </c>
      <c r="E3425">
        <v>52.93938</v>
      </c>
      <c r="F3425">
        <v>26.13</v>
      </c>
      <c r="G3425">
        <v>96.0240542681384</v>
      </c>
      <c r="H3425">
        <v>4.0059986484977497</v>
      </c>
      <c r="I3425">
        <v>55.523310963058201</v>
      </c>
      <c r="J3425">
        <v>-2.5208184931836102</v>
      </c>
      <c r="K3425">
        <v>25.4185552114714</v>
      </c>
      <c r="L3425">
        <v>20.6424180141431</v>
      </c>
      <c r="M3425">
        <v>44.540926232026699</v>
      </c>
      <c r="N3425">
        <v>0.39189711269162603</v>
      </c>
      <c r="O3425">
        <v>12.8970531955606</v>
      </c>
      <c r="P3425">
        <v>175.052631578947</v>
      </c>
      <c r="Q3425">
        <v>6.8502859205864006E-2</v>
      </c>
    </row>
    <row r="3426" spans="1:17" x14ac:dyDescent="0.3">
      <c r="A3426" t="s">
        <v>7071</v>
      </c>
      <c r="B3426" t="s">
        <v>7072</v>
      </c>
      <c r="C3426" t="s">
        <v>10309</v>
      </c>
      <c r="D3426" t="s">
        <v>628</v>
      </c>
      <c r="E3426">
        <v>52.915379999999999</v>
      </c>
      <c r="F3426">
        <v>3.49</v>
      </c>
      <c r="G3426">
        <v>19.326656784224099</v>
      </c>
      <c r="H3426">
        <v>-12.588863019203799</v>
      </c>
      <c r="I3426">
        <v>-60.811825216196098</v>
      </c>
      <c r="J3426">
        <v>-5.5660498397443599</v>
      </c>
      <c r="K3426">
        <v>3.73815613508686</v>
      </c>
      <c r="L3426">
        <v>3.7394565740403198</v>
      </c>
      <c r="M3426">
        <v>41.230881921878897</v>
      </c>
      <c r="N3426">
        <v>0.68251993953110202</v>
      </c>
      <c r="O3426">
        <v>119.19770773638901</v>
      </c>
      <c r="P3426">
        <v>60.091743119265999</v>
      </c>
      <c r="Q3426">
        <v>9.2307760636351002E-2</v>
      </c>
    </row>
    <row r="3427" spans="1:17" x14ac:dyDescent="0.3">
      <c r="A3427" t="s">
        <v>7073</v>
      </c>
      <c r="B3427" t="s">
        <v>7074</v>
      </c>
      <c r="C3427" t="s">
        <v>10309</v>
      </c>
      <c r="D3427" t="s">
        <v>46</v>
      </c>
      <c r="E3427">
        <v>52.886369999999999</v>
      </c>
      <c r="F3427">
        <v>48.21</v>
      </c>
      <c r="G3427">
        <v>39.934878765685497</v>
      </c>
      <c r="H3427">
        <v>-7.2894158770374204</v>
      </c>
      <c r="I3427">
        <v>40.9682249071992</v>
      </c>
      <c r="J3427">
        <v>0.54331533938825904</v>
      </c>
      <c r="K3427">
        <v>47.497056000052901</v>
      </c>
      <c r="L3427">
        <v>39.309761172869401</v>
      </c>
      <c r="M3427">
        <v>57.828164336474401</v>
      </c>
      <c r="N3427">
        <v>0.76963350785340301</v>
      </c>
      <c r="O3427">
        <v>43.020120306990201</v>
      </c>
      <c r="P3427">
        <v>106.02564102564099</v>
      </c>
      <c r="Q3427">
        <v>0.10469411204988199</v>
      </c>
    </row>
    <row r="3428" spans="1:17" x14ac:dyDescent="0.3">
      <c r="A3428" t="s">
        <v>7075</v>
      </c>
      <c r="B3428" t="s">
        <v>7076</v>
      </c>
      <c r="C3428" t="s">
        <v>10309</v>
      </c>
      <c r="D3428" t="s">
        <v>139</v>
      </c>
      <c r="E3428">
        <v>52.768197377</v>
      </c>
      <c r="F3428">
        <v>9.17</v>
      </c>
      <c r="G3428">
        <v>24.299004697748401</v>
      </c>
      <c r="H3428">
        <v>35.429396750698302</v>
      </c>
      <c r="I3428">
        <v>10.8615847206868</v>
      </c>
      <c r="J3428">
        <v>19.438260989809098</v>
      </c>
      <c r="K3428">
        <v>6.9193315810226697</v>
      </c>
      <c r="L3428">
        <v>6.6101422120029198</v>
      </c>
      <c r="M3428">
        <v>93.693797036597402</v>
      </c>
      <c r="N3428">
        <v>1.4933562326210701</v>
      </c>
      <c r="O3428">
        <v>17.230098146128601</v>
      </c>
      <c r="P3428">
        <v>73.018867924528294</v>
      </c>
      <c r="Q3428">
        <v>1.6732727120631001E-2</v>
      </c>
    </row>
    <row r="3429" spans="1:17" x14ac:dyDescent="0.3">
      <c r="A3429" t="s">
        <v>7077</v>
      </c>
      <c r="B3429" t="s">
        <v>7078</v>
      </c>
      <c r="C3429" t="s">
        <v>10309</v>
      </c>
      <c r="D3429" t="s">
        <v>178</v>
      </c>
      <c r="E3429">
        <v>52.720796999999997</v>
      </c>
      <c r="F3429">
        <v>30.19</v>
      </c>
      <c r="G3429">
        <v>139.254441417891</v>
      </c>
      <c r="H3429">
        <v>-3.5467916196348801</v>
      </c>
      <c r="I3429">
        <v>50.8406028267407</v>
      </c>
      <c r="J3429">
        <v>-8.4206413211924698</v>
      </c>
      <c r="K3429">
        <v>30.735712859766998</v>
      </c>
      <c r="L3429">
        <v>23.245478850163501</v>
      </c>
      <c r="M3429">
        <v>20.053921724807601</v>
      </c>
      <c r="N3429">
        <v>0.254106629164841</v>
      </c>
      <c r="O3429">
        <v>33.819145412388103</v>
      </c>
      <c r="P3429">
        <v>169.55357142857099</v>
      </c>
      <c r="Q3429">
        <v>0.114982849794032</v>
      </c>
    </row>
    <row r="3430" spans="1:17" x14ac:dyDescent="0.3">
      <c r="A3430" t="s">
        <v>7079</v>
      </c>
      <c r="B3430" t="s">
        <v>7080</v>
      </c>
      <c r="C3430" t="s">
        <v>10309</v>
      </c>
      <c r="D3430" t="s">
        <v>1523</v>
      </c>
      <c r="E3430">
        <v>52.674999999999997</v>
      </c>
      <c r="F3430">
        <v>21.07</v>
      </c>
      <c r="G3430">
        <v>-17.565046196983399</v>
      </c>
      <c r="H3430">
        <v>2.6418396627147902</v>
      </c>
      <c r="I3430">
        <v>-27.545970561868401</v>
      </c>
      <c r="J3430">
        <v>4.6677339440394103</v>
      </c>
      <c r="K3430">
        <v>20.5631339435703</v>
      </c>
      <c r="L3430">
        <v>20.815849754736899</v>
      </c>
      <c r="M3430">
        <v>56.776257377542102</v>
      </c>
      <c r="N3430">
        <v>1.755934194635</v>
      </c>
      <c r="O3430">
        <v>31.941148552444201</v>
      </c>
      <c r="P3430">
        <v>22.785547785547699</v>
      </c>
      <c r="Q3430">
        <v>2.6807002426394E-2</v>
      </c>
    </row>
    <row r="3431" spans="1:17" x14ac:dyDescent="0.3">
      <c r="A3431" t="s">
        <v>7081</v>
      </c>
      <c r="B3431" t="s">
        <v>7082</v>
      </c>
      <c r="C3431" t="s">
        <v>10309</v>
      </c>
      <c r="D3431" t="s">
        <v>21</v>
      </c>
      <c r="E3431">
        <v>52.621062000000002</v>
      </c>
      <c r="F3431">
        <v>1.57</v>
      </c>
      <c r="G3431">
        <v>-80.756142361075007</v>
      </c>
      <c r="H3431">
        <v>-16.6651217089026</v>
      </c>
      <c r="I3431">
        <v>-81.594408346528596</v>
      </c>
      <c r="J3431">
        <v>-9.9218009396814999</v>
      </c>
      <c r="K3431">
        <v>1.85031920815378</v>
      </c>
      <c r="L3431">
        <v>2.6688289355621801</v>
      </c>
      <c r="M3431">
        <v>19.308433859114899</v>
      </c>
      <c r="N3431">
        <v>0.43660470593733802</v>
      </c>
      <c r="O3431">
        <v>237.57961783439401</v>
      </c>
      <c r="P3431">
        <v>3.9735099337748299</v>
      </c>
      <c r="Q3431">
        <v>0.116789948553939</v>
      </c>
    </row>
    <row r="3432" spans="1:17" x14ac:dyDescent="0.3">
      <c r="A3432" t="s">
        <v>7083</v>
      </c>
      <c r="B3432" t="s">
        <v>7084</v>
      </c>
      <c r="C3432" t="s">
        <v>10309</v>
      </c>
      <c r="D3432" t="s">
        <v>628</v>
      </c>
      <c r="E3432">
        <v>52.55</v>
      </c>
      <c r="F3432">
        <v>21.02</v>
      </c>
      <c r="G3432">
        <v>-36.809792803552902</v>
      </c>
      <c r="H3432">
        <v>-18.917791631909498</v>
      </c>
      <c r="I3432">
        <v>-32.211180352078202</v>
      </c>
      <c r="J3432">
        <v>-1.7822660559605701</v>
      </c>
      <c r="K3432">
        <v>23.7319885435437</v>
      </c>
      <c r="L3432">
        <v>23.8553766207121</v>
      </c>
      <c r="M3432">
        <v>10.360366976899</v>
      </c>
      <c r="N3432">
        <v>0</v>
      </c>
      <c r="O3432">
        <v>52.235965746907702</v>
      </c>
      <c r="P3432">
        <v>13.498920086392999</v>
      </c>
    </row>
    <row r="3433" spans="1:17" x14ac:dyDescent="0.3">
      <c r="A3433" t="s">
        <v>7085</v>
      </c>
      <c r="B3433" t="s">
        <v>7086</v>
      </c>
      <c r="C3433" t="s">
        <v>10309</v>
      </c>
      <c r="E3433">
        <v>52.437600000000003</v>
      </c>
      <c r="F3433">
        <v>72.83</v>
      </c>
      <c r="G3433">
        <v>-43.198756538049302</v>
      </c>
      <c r="H3433">
        <v>1.67601263550691</v>
      </c>
      <c r="I3433">
        <v>-22.5403071040237</v>
      </c>
      <c r="J3433">
        <v>9.5717867317951502</v>
      </c>
      <c r="K3433">
        <v>70.518629542118504</v>
      </c>
      <c r="L3433">
        <v>76.614640542260105</v>
      </c>
      <c r="M3433">
        <v>62.0009850398311</v>
      </c>
      <c r="N3433">
        <v>1.34715020641473</v>
      </c>
      <c r="O3433">
        <v>33.598791706714202</v>
      </c>
      <c r="P3433">
        <v>19.393442622950801</v>
      </c>
      <c r="Q3433">
        <v>4.5996882897499002E-2</v>
      </c>
    </row>
    <row r="3434" spans="1:17" x14ac:dyDescent="0.3">
      <c r="A3434" t="s">
        <v>7087</v>
      </c>
      <c r="B3434" t="s">
        <v>7088</v>
      </c>
      <c r="C3434" t="s">
        <v>10309</v>
      </c>
      <c r="D3434" t="s">
        <v>628</v>
      </c>
      <c r="E3434">
        <v>52.363383900000002</v>
      </c>
      <c r="F3434">
        <v>48.5</v>
      </c>
      <c r="G3434">
        <v>-9.7096775269987905</v>
      </c>
      <c r="H3434">
        <v>-4.46767490039199</v>
      </c>
      <c r="I3434">
        <v>-34.844142777493403</v>
      </c>
      <c r="J3434">
        <v>-4.3733591733694803</v>
      </c>
      <c r="K3434">
        <v>49.727715932690103</v>
      </c>
      <c r="L3434">
        <v>50.324542816316402</v>
      </c>
      <c r="M3434">
        <v>47.925907269096903</v>
      </c>
      <c r="N3434">
        <v>1.07806433129948</v>
      </c>
      <c r="O3434">
        <v>45.731958762886599</v>
      </c>
      <c r="P3434">
        <v>30.2013422818791</v>
      </c>
      <c r="Q3434">
        <v>0.12948434376260901</v>
      </c>
    </row>
    <row r="3435" spans="1:17" x14ac:dyDescent="0.3">
      <c r="A3435" t="s">
        <v>7089</v>
      </c>
      <c r="B3435" t="s">
        <v>7090</v>
      </c>
      <c r="C3435" t="s">
        <v>10309</v>
      </c>
      <c r="E3435">
        <v>52.336799999999997</v>
      </c>
      <c r="F3435">
        <v>48.46</v>
      </c>
      <c r="G3435">
        <v>1872.6606964819</v>
      </c>
      <c r="H3435">
        <v>44.671762064112201</v>
      </c>
      <c r="I3435">
        <v>797.84492144086505</v>
      </c>
      <c r="J3435">
        <v>6.4163219649913703</v>
      </c>
      <c r="K3435">
        <v>33.238424824207598</v>
      </c>
      <c r="L3435">
        <v>17.433399599440602</v>
      </c>
      <c r="M3435">
        <v>100</v>
      </c>
      <c r="N3435">
        <v>0.93863241000936704</v>
      </c>
      <c r="O3435">
        <v>0</v>
      </c>
      <c r="P3435">
        <v>1902.47933884297</v>
      </c>
    </row>
    <row r="3436" spans="1:17" x14ac:dyDescent="0.3">
      <c r="A3436" t="s">
        <v>7091</v>
      </c>
      <c r="B3436" t="s">
        <v>7092</v>
      </c>
      <c r="C3436" t="s">
        <v>10309</v>
      </c>
      <c r="D3436" t="s">
        <v>412</v>
      </c>
      <c r="E3436">
        <v>52.278585999999997</v>
      </c>
      <c r="F3436">
        <v>2.44</v>
      </c>
      <c r="G3436">
        <v>-11.9442462258093</v>
      </c>
      <c r="H3436">
        <v>4.2472800545629497</v>
      </c>
      <c r="I3436">
        <v>-24.006239307721099</v>
      </c>
      <c r="J3436">
        <v>0.86090575020682403</v>
      </c>
      <c r="K3436">
        <v>2.3465131229995602</v>
      </c>
      <c r="L3436">
        <v>2.34658804062162</v>
      </c>
      <c r="M3436">
        <v>67.070505197720806</v>
      </c>
      <c r="N3436">
        <v>0.65654088749178696</v>
      </c>
      <c r="O3436">
        <v>45.491803278688501</v>
      </c>
      <c r="P3436">
        <v>29.787234042553099</v>
      </c>
      <c r="Q3436">
        <v>7.5340954010346003E-2</v>
      </c>
    </row>
    <row r="3437" spans="1:17" x14ac:dyDescent="0.3">
      <c r="A3437" t="s">
        <v>7093</v>
      </c>
      <c r="B3437" t="s">
        <v>7094</v>
      </c>
      <c r="C3437" t="s">
        <v>10309</v>
      </c>
      <c r="D3437" t="s">
        <v>523</v>
      </c>
      <c r="E3437">
        <v>52.200330749999999</v>
      </c>
      <c r="F3437">
        <v>1.1100000000000001</v>
      </c>
      <c r="G3437">
        <v>-5.3228265613710404</v>
      </c>
      <c r="H3437">
        <v>-43.718427588563998</v>
      </c>
      <c r="I3437">
        <v>-16.5355950677972</v>
      </c>
      <c r="J3437">
        <v>-1.7822660559605701</v>
      </c>
      <c r="K3437">
        <v>1.3230745174551399</v>
      </c>
      <c r="L3437">
        <v>1.2140961951304701</v>
      </c>
      <c r="M3437">
        <v>35.510887782075201</v>
      </c>
      <c r="N3437">
        <v>1.1073311720869801</v>
      </c>
      <c r="O3437">
        <v>76.5765765765765</v>
      </c>
      <c r="P3437">
        <v>40.5200297145173</v>
      </c>
      <c r="Q3437">
        <v>0.11612006129839</v>
      </c>
    </row>
    <row r="3438" spans="1:17" x14ac:dyDescent="0.3">
      <c r="A3438" t="s">
        <v>7095</v>
      </c>
      <c r="B3438" t="s">
        <v>7096</v>
      </c>
      <c r="C3438" t="s">
        <v>10309</v>
      </c>
      <c r="D3438" t="s">
        <v>523</v>
      </c>
      <c r="E3438">
        <v>52.051735000000001</v>
      </c>
      <c r="F3438">
        <v>173.5</v>
      </c>
      <c r="G3438">
        <v>113.86113291982301</v>
      </c>
      <c r="H3438">
        <v>-17.8425063610661</v>
      </c>
      <c r="I3438">
        <v>2.6864950212475698</v>
      </c>
      <c r="J3438">
        <v>-3.6669667211490502</v>
      </c>
      <c r="K3438">
        <v>192.44831209565999</v>
      </c>
      <c r="L3438">
        <v>154.39762169621599</v>
      </c>
      <c r="M3438">
        <v>18.997264716793801</v>
      </c>
      <c r="N3438">
        <v>0.235255141717298</v>
      </c>
      <c r="O3438">
        <v>53.515850144092198</v>
      </c>
      <c r="P3438">
        <v>155.14705882352899</v>
      </c>
      <c r="Q3438">
        <v>8.7920345576014997E-2</v>
      </c>
    </row>
    <row r="3439" spans="1:17" x14ac:dyDescent="0.3">
      <c r="A3439" t="s">
        <v>7097</v>
      </c>
      <c r="B3439" t="s">
        <v>7098</v>
      </c>
      <c r="C3439" t="s">
        <v>10309</v>
      </c>
      <c r="D3439" t="s">
        <v>628</v>
      </c>
      <c r="E3439">
        <v>51.775765539999902</v>
      </c>
      <c r="F3439">
        <v>311.05</v>
      </c>
      <c r="G3439">
        <v>1.48148427463621</v>
      </c>
      <c r="H3439">
        <v>-8.3490708089359007</v>
      </c>
      <c r="I3439">
        <v>-12.4264704001084</v>
      </c>
      <c r="J3439">
        <v>10.3843397167833</v>
      </c>
      <c r="K3439">
        <v>307.55285216305901</v>
      </c>
      <c r="L3439">
        <v>286.78631173187603</v>
      </c>
      <c r="M3439">
        <v>61.029218745257303</v>
      </c>
      <c r="N3439">
        <v>0.46124662056192001</v>
      </c>
      <c r="O3439">
        <v>32.133097572737498</v>
      </c>
      <c r="P3439">
        <v>47.556925996204903</v>
      </c>
      <c r="Q3439">
        <v>-1.8754226230347001E-2</v>
      </c>
    </row>
    <row r="3440" spans="1:17" x14ac:dyDescent="0.3">
      <c r="A3440" t="s">
        <v>7099</v>
      </c>
      <c r="B3440" t="s">
        <v>7100</v>
      </c>
      <c r="C3440" t="s">
        <v>10309</v>
      </c>
      <c r="D3440" t="s">
        <v>552</v>
      </c>
      <c r="E3440">
        <v>51.757080119999998</v>
      </c>
      <c r="F3440">
        <v>36.24</v>
      </c>
      <c r="G3440">
        <v>2.4441313615526798</v>
      </c>
      <c r="H3440">
        <v>3.03720514641901</v>
      </c>
      <c r="I3440">
        <v>-13.1400471841708</v>
      </c>
      <c r="J3440">
        <v>-2.7319867263516202</v>
      </c>
      <c r="K3440">
        <v>33.846714390792698</v>
      </c>
      <c r="L3440">
        <v>32.912232913621096</v>
      </c>
      <c r="M3440">
        <v>65.210778020794095</v>
      </c>
      <c r="N3440">
        <v>0.64878847310305199</v>
      </c>
      <c r="O3440">
        <v>31.070640176600399</v>
      </c>
      <c r="P3440">
        <v>57.565217391304301</v>
      </c>
      <c r="Q3440">
        <v>-2.7964986508298002E-2</v>
      </c>
    </row>
    <row r="3441" spans="1:17" x14ac:dyDescent="0.3">
      <c r="A3441" t="s">
        <v>7101</v>
      </c>
      <c r="B3441" t="s">
        <v>7102</v>
      </c>
      <c r="C3441" t="s">
        <v>10309</v>
      </c>
      <c r="D3441" t="s">
        <v>139</v>
      </c>
      <c r="E3441">
        <v>51.6769386</v>
      </c>
      <c r="F3441">
        <v>30.45</v>
      </c>
      <c r="G3441">
        <v>59.900983807149203</v>
      </c>
      <c r="H3441">
        <v>-8.8355287816705292</v>
      </c>
      <c r="I3441">
        <v>-24.3335579744558</v>
      </c>
      <c r="J3441">
        <v>-4.7716585342633699</v>
      </c>
      <c r="K3441">
        <v>30.990605103885901</v>
      </c>
      <c r="L3441">
        <v>28.943530730875899</v>
      </c>
      <c r="M3441">
        <v>40.020442244870502</v>
      </c>
      <c r="N3441">
        <v>0.68090616238454904</v>
      </c>
      <c r="O3441">
        <v>24.203612479474501</v>
      </c>
      <c r="P3441">
        <v>93.3333333333333</v>
      </c>
      <c r="Q3441">
        <v>7.4951113426890995E-2</v>
      </c>
    </row>
    <row r="3442" spans="1:17" x14ac:dyDescent="0.3">
      <c r="A3442" t="s">
        <v>7103</v>
      </c>
      <c r="B3442" t="s">
        <v>7104</v>
      </c>
      <c r="C3442" t="s">
        <v>10309</v>
      </c>
      <c r="D3442" t="s">
        <v>2456</v>
      </c>
      <c r="E3442">
        <v>51.660713999999999</v>
      </c>
      <c r="F3442">
        <v>48.3</v>
      </c>
      <c r="G3442">
        <v>80.638873978794194</v>
      </c>
      <c r="H3442">
        <v>-19.244097637514798</v>
      </c>
      <c r="I3442">
        <v>16.225321048020501</v>
      </c>
      <c r="J3442">
        <v>7.3025553726108496</v>
      </c>
      <c r="K3442">
        <v>46.705775825224102</v>
      </c>
      <c r="L3442">
        <v>39.716152199693497</v>
      </c>
      <c r="M3442">
        <v>48.776112509481599</v>
      </c>
      <c r="N3442">
        <v>0.93244436604785397</v>
      </c>
      <c r="O3442">
        <v>26.397515527950301</v>
      </c>
      <c r="P3442">
        <v>131.10047846889901</v>
      </c>
      <c r="Q3442">
        <v>0.13811187541019501</v>
      </c>
    </row>
    <row r="3443" spans="1:17" x14ac:dyDescent="0.3">
      <c r="A3443" t="s">
        <v>7105</v>
      </c>
      <c r="B3443" t="s">
        <v>7106</v>
      </c>
      <c r="C3443" t="s">
        <v>10309</v>
      </c>
      <c r="D3443" t="s">
        <v>3089</v>
      </c>
      <c r="E3443">
        <v>51.641324976</v>
      </c>
      <c r="F3443">
        <v>7.72</v>
      </c>
      <c r="G3443">
        <v>27.732378047088101</v>
      </c>
      <c r="H3443">
        <v>10.7208965281794</v>
      </c>
      <c r="I3443">
        <v>-2.7716199125177901</v>
      </c>
      <c r="J3443">
        <v>-6.0767445835679403</v>
      </c>
      <c r="K3443">
        <v>7.4730706055449501</v>
      </c>
      <c r="L3443">
        <v>6.9345020425730102</v>
      </c>
      <c r="M3443">
        <v>44.4843717313423</v>
      </c>
      <c r="N3443">
        <v>0.82193287719102304</v>
      </c>
      <c r="O3443">
        <v>41.968911917098403</v>
      </c>
      <c r="P3443">
        <v>62.5263157894736</v>
      </c>
      <c r="Q3443">
        <v>6.3209138307773999E-2</v>
      </c>
    </row>
    <row r="3444" spans="1:17" x14ac:dyDescent="0.3">
      <c r="A3444" t="s">
        <v>7107</v>
      </c>
      <c r="B3444" t="s">
        <v>7108</v>
      </c>
      <c r="C3444" t="s">
        <v>10309</v>
      </c>
      <c r="D3444" t="s">
        <v>473</v>
      </c>
      <c r="E3444">
        <v>51.556343060000003</v>
      </c>
      <c r="F3444">
        <v>19.57</v>
      </c>
      <c r="G3444">
        <v>22.477077483282901</v>
      </c>
      <c r="H3444">
        <v>8.1175399993214707</v>
      </c>
      <c r="I3444">
        <v>-26.845880453738602</v>
      </c>
      <c r="J3444">
        <v>7.3556649785221797</v>
      </c>
      <c r="K3444">
        <v>17.8500921815941</v>
      </c>
      <c r="L3444">
        <v>18.048498819278599</v>
      </c>
      <c r="M3444">
        <v>77.241947042491304</v>
      </c>
      <c r="N3444">
        <v>1.70289311602978</v>
      </c>
      <c r="O3444">
        <v>39.754726622381199</v>
      </c>
      <c r="P3444">
        <v>54.094488188976399</v>
      </c>
      <c r="Q3444">
        <v>-0.101902821082648</v>
      </c>
    </row>
    <row r="3445" spans="1:17" x14ac:dyDescent="0.3">
      <c r="A3445" t="s">
        <v>7109</v>
      </c>
      <c r="B3445" t="s">
        <v>7110</v>
      </c>
      <c r="C3445" t="s">
        <v>10309</v>
      </c>
      <c r="D3445" t="s">
        <v>2629</v>
      </c>
      <c r="E3445">
        <v>51.5304</v>
      </c>
      <c r="F3445">
        <v>42.1</v>
      </c>
      <c r="G3445">
        <v>-66.233081267584595</v>
      </c>
      <c r="H3445">
        <v>-1.90457703604089</v>
      </c>
      <c r="I3445">
        <v>-35.453647562287301</v>
      </c>
      <c r="J3445">
        <v>-3.53255777124645</v>
      </c>
      <c r="K3445">
        <v>43.505939378978503</v>
      </c>
      <c r="L3445">
        <v>47.881277923948197</v>
      </c>
      <c r="M3445">
        <v>45.257106199276699</v>
      </c>
      <c r="N3445">
        <v>0.32425068119890998</v>
      </c>
      <c r="O3445">
        <v>82.779097387173394</v>
      </c>
      <c r="P3445">
        <v>3.66904703275054</v>
      </c>
    </row>
    <row r="3446" spans="1:17" x14ac:dyDescent="0.3">
      <c r="A3446" t="s">
        <v>7111</v>
      </c>
      <c r="B3446" t="s">
        <v>7112</v>
      </c>
      <c r="C3446" t="s">
        <v>10309</v>
      </c>
      <c r="D3446" t="s">
        <v>654</v>
      </c>
      <c r="E3446">
        <v>51.528168000000001</v>
      </c>
      <c r="F3446">
        <v>11.28</v>
      </c>
      <c r="G3446">
        <v>16.674864132431399</v>
      </c>
      <c r="H3446">
        <v>10.9202320763521</v>
      </c>
      <c r="I3446">
        <v>-31.3182037634494</v>
      </c>
      <c r="J3446">
        <v>-9.6222660559605799</v>
      </c>
      <c r="K3446">
        <v>11.6219008154123</v>
      </c>
      <c r="L3446">
        <v>10.563420957246599</v>
      </c>
      <c r="M3446">
        <v>23.492865314519399</v>
      </c>
      <c r="N3446">
        <v>0.32338226821622801</v>
      </c>
      <c r="O3446">
        <v>51.595744680850999</v>
      </c>
      <c r="P3446">
        <v>72.213740458015195</v>
      </c>
      <c r="Q3446">
        <v>1.7565395034977001E-2</v>
      </c>
    </row>
    <row r="3447" spans="1:17" x14ac:dyDescent="0.3">
      <c r="A3447" t="s">
        <v>7113</v>
      </c>
      <c r="B3447" t="s">
        <v>7114</v>
      </c>
      <c r="C3447" t="s">
        <v>10309</v>
      </c>
      <c r="D3447" t="s">
        <v>7115</v>
      </c>
      <c r="E3447">
        <v>51.478029599999999</v>
      </c>
      <c r="F3447">
        <v>62.31</v>
      </c>
      <c r="G3447">
        <v>-14.557821051419101</v>
      </c>
      <c r="H3447">
        <v>-5.9063092889705002</v>
      </c>
      <c r="I3447">
        <v>-27.701169814670401</v>
      </c>
      <c r="J3447">
        <v>-4.6135051206973197</v>
      </c>
      <c r="K3447">
        <v>61.010147364700998</v>
      </c>
      <c r="L3447">
        <v>62.960974532854401</v>
      </c>
      <c r="M3447">
        <v>53.589150786390498</v>
      </c>
      <c r="N3447">
        <v>0.72849157037668999</v>
      </c>
      <c r="O3447">
        <v>48.306852832611099</v>
      </c>
      <c r="P3447">
        <v>27.163265306122401</v>
      </c>
      <c r="Q3447">
        <v>-5.6456370852431E-2</v>
      </c>
    </row>
    <row r="3448" spans="1:17" x14ac:dyDescent="0.3">
      <c r="A3448" t="s">
        <v>7116</v>
      </c>
      <c r="B3448" t="s">
        <v>7117</v>
      </c>
      <c r="C3448" t="s">
        <v>10309</v>
      </c>
      <c r="D3448" t="s">
        <v>7118</v>
      </c>
      <c r="E3448">
        <v>51.463248</v>
      </c>
      <c r="F3448">
        <v>193.25</v>
      </c>
      <c r="G3448">
        <v>117.937767895335</v>
      </c>
      <c r="H3448">
        <v>-2.8556462607738502</v>
      </c>
      <c r="I3448">
        <v>202.96883096938799</v>
      </c>
      <c r="J3448">
        <v>-9.0686982167645898</v>
      </c>
      <c r="K3448">
        <v>164.39063385954501</v>
      </c>
      <c r="L3448">
        <v>111.266935890545</v>
      </c>
      <c r="M3448">
        <v>58.6918630468953</v>
      </c>
      <c r="N3448">
        <v>0.492841648590021</v>
      </c>
      <c r="O3448">
        <v>5.5368693402328502</v>
      </c>
      <c r="P3448">
        <v>286.5</v>
      </c>
    </row>
    <row r="3449" spans="1:17" x14ac:dyDescent="0.3">
      <c r="A3449" t="s">
        <v>7119</v>
      </c>
      <c r="B3449" t="s">
        <v>7120</v>
      </c>
      <c r="C3449" t="s">
        <v>10309</v>
      </c>
      <c r="D3449" t="s">
        <v>628</v>
      </c>
      <c r="E3449">
        <v>51.15</v>
      </c>
      <c r="F3449">
        <v>9.3000000000000007</v>
      </c>
      <c r="G3449">
        <v>-24.733896598363099</v>
      </c>
      <c r="H3449">
        <v>0.54946795675086102</v>
      </c>
      <c r="I3449">
        <v>-14.6446357855336</v>
      </c>
      <c r="J3449">
        <v>-2.1197238737333599</v>
      </c>
      <c r="K3449">
        <v>8.5364074000953103</v>
      </c>
      <c r="L3449">
        <v>8.2227074458671705</v>
      </c>
      <c r="M3449">
        <v>73.011356001844206</v>
      </c>
      <c r="N3449">
        <v>0.424059913685158</v>
      </c>
      <c r="O3449">
        <v>26.021505376343999</v>
      </c>
      <c r="P3449">
        <v>43.076923076923002</v>
      </c>
      <c r="Q3449">
        <v>-2.741508826269E-3</v>
      </c>
    </row>
    <row r="3450" spans="1:17" x14ac:dyDescent="0.3">
      <c r="A3450" t="s">
        <v>7121</v>
      </c>
      <c r="B3450" t="s">
        <v>7122</v>
      </c>
      <c r="C3450" t="s">
        <v>10309</v>
      </c>
      <c r="D3450" t="s">
        <v>364</v>
      </c>
      <c r="E3450">
        <v>51.055056704999998</v>
      </c>
      <c r="F3450">
        <v>34.549999999999997</v>
      </c>
      <c r="G3450">
        <v>-69.991802534235205</v>
      </c>
      <c r="H3450">
        <v>-2.0026389291689699</v>
      </c>
      <c r="I3450">
        <v>-44.095258349928599</v>
      </c>
      <c r="J3450">
        <v>-1.0480516653585199</v>
      </c>
      <c r="K3450">
        <v>34.192536170927802</v>
      </c>
      <c r="M3450">
        <v>62.306280568042503</v>
      </c>
      <c r="N3450">
        <v>0.70848708487084799</v>
      </c>
      <c r="O3450">
        <v>77.713458755426899</v>
      </c>
      <c r="P3450">
        <v>14.784053156146101</v>
      </c>
    </row>
    <row r="3451" spans="1:17" x14ac:dyDescent="0.3">
      <c r="A3451" t="s">
        <v>7123</v>
      </c>
      <c r="B3451" t="s">
        <v>7124</v>
      </c>
      <c r="C3451" t="s">
        <v>10309</v>
      </c>
      <c r="D3451" t="s">
        <v>1520</v>
      </c>
      <c r="E3451">
        <v>50.967194999999997</v>
      </c>
      <c r="F3451">
        <v>111.55</v>
      </c>
      <c r="G3451">
        <v>-18.268642361074999</v>
      </c>
      <c r="H3451">
        <v>9.5195978268807302</v>
      </c>
      <c r="I3451">
        <v>4.3637184333468602</v>
      </c>
      <c r="J3451">
        <v>3.2059692381570599</v>
      </c>
      <c r="K3451">
        <v>101.75359456383499</v>
      </c>
      <c r="L3451">
        <v>96.860272907560699</v>
      </c>
      <c r="M3451">
        <v>99.999996782331607</v>
      </c>
      <c r="N3451">
        <v>1.0320699708454799</v>
      </c>
      <c r="O3451">
        <v>0</v>
      </c>
      <c r="P3451">
        <v>23.601108033241001</v>
      </c>
    </row>
    <row r="3452" spans="1:17" x14ac:dyDescent="0.3">
      <c r="A3452" t="s">
        <v>7125</v>
      </c>
      <c r="B3452" t="s">
        <v>7126</v>
      </c>
      <c r="C3452" t="s">
        <v>10309</v>
      </c>
      <c r="D3452" t="s">
        <v>80</v>
      </c>
      <c r="E3452">
        <v>50.896430285999998</v>
      </c>
      <c r="F3452">
        <v>17.309999999999999</v>
      </c>
      <c r="G3452">
        <v>100.981357638924</v>
      </c>
      <c r="H3452">
        <v>22.310227912907202</v>
      </c>
      <c r="I3452">
        <v>37.464404932202697</v>
      </c>
      <c r="J3452">
        <v>32.076732088751797</v>
      </c>
      <c r="K3452">
        <v>11.263552778329201</v>
      </c>
      <c r="L3452">
        <v>9.9444206240709807</v>
      </c>
      <c r="M3452">
        <v>94.822729902795203</v>
      </c>
      <c r="N3452">
        <v>3.06765850669353</v>
      </c>
      <c r="O3452">
        <v>0</v>
      </c>
      <c r="P3452">
        <v>181.46341463414601</v>
      </c>
      <c r="Q3452">
        <v>5.0927597609288999E-2</v>
      </c>
    </row>
    <row r="3453" spans="1:17" x14ac:dyDescent="0.3">
      <c r="A3453" t="s">
        <v>7127</v>
      </c>
      <c r="B3453" t="s">
        <v>7128</v>
      </c>
      <c r="C3453" t="s">
        <v>10309</v>
      </c>
      <c r="D3453" t="s">
        <v>4260</v>
      </c>
      <c r="E3453">
        <v>50.747662599999998</v>
      </c>
      <c r="F3453">
        <v>57.62</v>
      </c>
      <c r="G3453">
        <v>-17.2356021109773</v>
      </c>
      <c r="H3453">
        <v>-3.1829224251444601</v>
      </c>
      <c r="I3453">
        <v>-24.411180352078201</v>
      </c>
      <c r="J3453">
        <v>-2.05226268100275</v>
      </c>
      <c r="K3453">
        <v>59.825084703952903</v>
      </c>
      <c r="L3453">
        <v>58.220559362479101</v>
      </c>
      <c r="M3453">
        <v>41.068768047257002</v>
      </c>
      <c r="N3453">
        <v>0.88980377680788003</v>
      </c>
      <c r="O3453">
        <v>39.621659146129801</v>
      </c>
      <c r="P3453">
        <v>35.832154644035803</v>
      </c>
      <c r="Q3453">
        <v>3.8551155064844002E-2</v>
      </c>
    </row>
    <row r="3454" spans="1:17" x14ac:dyDescent="0.3">
      <c r="A3454" t="s">
        <v>7129</v>
      </c>
      <c r="B3454" t="s">
        <v>7130</v>
      </c>
      <c r="C3454" t="s">
        <v>10309</v>
      </c>
      <c r="D3454" t="s">
        <v>473</v>
      </c>
      <c r="E3454">
        <v>50.6828</v>
      </c>
      <c r="F3454">
        <v>115</v>
      </c>
      <c r="G3454">
        <v>-12.291815585397901</v>
      </c>
      <c r="H3454">
        <v>-4.8743415670586501</v>
      </c>
      <c r="I3454">
        <v>-25.7376682908668</v>
      </c>
      <c r="K3454">
        <v>103.271509071255</v>
      </c>
      <c r="L3454">
        <v>67.466981673891993</v>
      </c>
      <c r="M3454">
        <v>35.259131148800201</v>
      </c>
      <c r="N3454">
        <v>2.1428571428571401</v>
      </c>
      <c r="O3454">
        <v>20.5217391304347</v>
      </c>
      <c r="P3454">
        <v>48.005148005147902</v>
      </c>
    </row>
    <row r="3455" spans="1:17" x14ac:dyDescent="0.3">
      <c r="A3455" t="s">
        <v>7131</v>
      </c>
      <c r="B3455" t="s">
        <v>7132</v>
      </c>
      <c r="C3455" t="s">
        <v>10309</v>
      </c>
      <c r="D3455" t="s">
        <v>124</v>
      </c>
      <c r="E3455">
        <v>50.591999999999999</v>
      </c>
      <c r="F3455">
        <v>46.5</v>
      </c>
      <c r="G3455">
        <v>36.193496160881303</v>
      </c>
      <c r="H3455">
        <v>7.81041144733262</v>
      </c>
      <c r="I3455">
        <v>-11.595409694631799</v>
      </c>
      <c r="J3455">
        <v>-2.8460958431946199</v>
      </c>
      <c r="K3455">
        <v>45.514194826849902</v>
      </c>
      <c r="L3455">
        <v>41.487764958264997</v>
      </c>
      <c r="M3455">
        <v>57.8828593821273</v>
      </c>
      <c r="N3455">
        <v>0.24406488549618299</v>
      </c>
      <c r="O3455">
        <v>26.881720430107499</v>
      </c>
      <c r="P3455">
        <v>78.846153846153797</v>
      </c>
      <c r="Q3455">
        <v>7.8626896478481006E-2</v>
      </c>
    </row>
    <row r="3456" spans="1:17" x14ac:dyDescent="0.3">
      <c r="A3456" t="s">
        <v>7133</v>
      </c>
      <c r="B3456" t="s">
        <v>7134</v>
      </c>
      <c r="C3456" t="s">
        <v>10309</v>
      </c>
      <c r="D3456" t="s">
        <v>7135</v>
      </c>
      <c r="E3456">
        <v>50.573410101999997</v>
      </c>
      <c r="F3456">
        <v>36.22</v>
      </c>
      <c r="G3456">
        <v>33.196828806294803</v>
      </c>
      <c r="H3456">
        <v>-31.0538287465458</v>
      </c>
      <c r="I3456">
        <v>-45.983260124158001</v>
      </c>
      <c r="J3456">
        <v>-6.2149837340608398</v>
      </c>
      <c r="K3456">
        <v>39.792181474259301</v>
      </c>
      <c r="L3456">
        <v>34.511268167935398</v>
      </c>
      <c r="M3456">
        <v>35.678026863580797</v>
      </c>
      <c r="N3456">
        <v>0.75505617977528094</v>
      </c>
      <c r="O3456">
        <v>54.6107123136388</v>
      </c>
      <c r="P3456">
        <v>63.015471167369803</v>
      </c>
    </row>
    <row r="3457" spans="1:17" x14ac:dyDescent="0.3">
      <c r="A3457" t="s">
        <v>7136</v>
      </c>
      <c r="B3457" t="s">
        <v>7137</v>
      </c>
      <c r="C3457" t="s">
        <v>10309</v>
      </c>
      <c r="D3457" t="s">
        <v>154</v>
      </c>
      <c r="E3457">
        <v>50.489904000000003</v>
      </c>
      <c r="F3457">
        <v>29.6</v>
      </c>
      <c r="G3457">
        <v>5.3411749905231201</v>
      </c>
      <c r="H3457">
        <v>-15.325321959215501</v>
      </c>
      <c r="I3457">
        <v>-18.939687139408498</v>
      </c>
      <c r="J3457">
        <v>-3.34211685284086</v>
      </c>
      <c r="K3457">
        <v>29.6122733060093</v>
      </c>
      <c r="L3457">
        <v>28.180717832287399</v>
      </c>
      <c r="M3457">
        <v>51.455844439619902</v>
      </c>
      <c r="N3457">
        <v>0.163587872817197</v>
      </c>
      <c r="O3457">
        <v>36.655405405405403</v>
      </c>
      <c r="P3457">
        <v>37.3549883990719</v>
      </c>
      <c r="Q3457">
        <v>-4.7228685213120004E-3</v>
      </c>
    </row>
    <row r="3458" spans="1:17" x14ac:dyDescent="0.3">
      <c r="A3458" t="s">
        <v>7138</v>
      </c>
      <c r="B3458" t="s">
        <v>7139</v>
      </c>
      <c r="C3458" t="s">
        <v>10309</v>
      </c>
      <c r="D3458" t="s">
        <v>127</v>
      </c>
      <c r="E3458">
        <v>50.221355183999997</v>
      </c>
      <c r="F3458">
        <v>24.71</v>
      </c>
      <c r="G3458">
        <v>104.621585342909</v>
      </c>
      <c r="H3458">
        <v>1.89778415667996</v>
      </c>
      <c r="I3458">
        <v>92.859332468434502</v>
      </c>
      <c r="J3458">
        <v>6.3223091074381097</v>
      </c>
      <c r="K3458">
        <v>22.807561595765499</v>
      </c>
      <c r="L3458">
        <v>17.6219305569367</v>
      </c>
      <c r="M3458">
        <v>66.5367287675966</v>
      </c>
      <c r="N3458">
        <v>1.1029469021270399</v>
      </c>
      <c r="O3458">
        <v>15.661675435046501</v>
      </c>
      <c r="P3458">
        <v>170.05464480874301</v>
      </c>
    </row>
    <row r="3459" spans="1:17" x14ac:dyDescent="0.3">
      <c r="A3459" t="s">
        <v>7140</v>
      </c>
      <c r="B3459" t="s">
        <v>7141</v>
      </c>
      <c r="C3459" t="s">
        <v>10309</v>
      </c>
      <c r="D3459" t="s">
        <v>726</v>
      </c>
      <c r="E3459">
        <v>50.164709999999999</v>
      </c>
      <c r="F3459">
        <v>177.7</v>
      </c>
      <c r="G3459">
        <v>-61.799503605094202</v>
      </c>
      <c r="H3459">
        <v>15.1004956147057</v>
      </c>
      <c r="I3459">
        <v>-45.038195442251201</v>
      </c>
      <c r="J3459">
        <v>18.9584746847801</v>
      </c>
      <c r="K3459">
        <v>148.920808323052</v>
      </c>
      <c r="M3459">
        <v>83.943878575910901</v>
      </c>
      <c r="N3459">
        <v>1.0540869565217299</v>
      </c>
      <c r="O3459">
        <v>62.492965672481702</v>
      </c>
      <c r="P3459">
        <v>42.16</v>
      </c>
    </row>
    <row r="3460" spans="1:17" x14ac:dyDescent="0.3">
      <c r="A3460" t="s">
        <v>7142</v>
      </c>
      <c r="B3460" t="s">
        <v>7143</v>
      </c>
      <c r="C3460" t="s">
        <v>10309</v>
      </c>
      <c r="D3460" t="s">
        <v>46</v>
      </c>
      <c r="E3460">
        <v>50.125537000000001</v>
      </c>
      <c r="F3460">
        <v>25.33</v>
      </c>
      <c r="G3460">
        <v>43.912496184878201</v>
      </c>
      <c r="H3460">
        <v>-8.4216586975036503</v>
      </c>
      <c r="I3460">
        <v>-26.959441608157299</v>
      </c>
      <c r="J3460">
        <v>1.9801101816631801</v>
      </c>
      <c r="K3460">
        <v>26.8633641391935</v>
      </c>
      <c r="L3460">
        <v>26.4525680124822</v>
      </c>
      <c r="M3460">
        <v>45.976055352115601</v>
      </c>
      <c r="N3460">
        <v>0.39937157879798402</v>
      </c>
      <c r="O3460">
        <v>34.228187919462997</v>
      </c>
      <c r="P3460">
        <v>73.7311385459533</v>
      </c>
    </row>
    <row r="3461" spans="1:17" x14ac:dyDescent="0.3">
      <c r="A3461" t="s">
        <v>7144</v>
      </c>
      <c r="B3461" t="s">
        <v>7145</v>
      </c>
      <c r="C3461" t="s">
        <v>10309</v>
      </c>
      <c r="D3461" t="s">
        <v>51</v>
      </c>
      <c r="E3461">
        <v>50.125</v>
      </c>
      <c r="F3461">
        <v>4.01</v>
      </c>
      <c r="G3461">
        <v>-46.415980131457701</v>
      </c>
      <c r="H3461">
        <v>-1.2002857378303999</v>
      </c>
      <c r="I3461">
        <v>-24.536362895803801</v>
      </c>
      <c r="J3461">
        <v>-5.3622183232636802</v>
      </c>
      <c r="K3461">
        <v>4.0225228294665598</v>
      </c>
      <c r="L3461">
        <v>4.1355737798552399</v>
      </c>
      <c r="M3461">
        <v>52.1616133950982</v>
      </c>
      <c r="N3461">
        <v>1.08243324188724</v>
      </c>
      <c r="O3461">
        <v>57.356608478802997</v>
      </c>
      <c r="P3461">
        <v>17.251461988304001</v>
      </c>
      <c r="Q3461">
        <v>0.10806141510249399</v>
      </c>
    </row>
    <row r="3462" spans="1:17" x14ac:dyDescent="0.3">
      <c r="A3462" t="s">
        <v>7146</v>
      </c>
      <c r="B3462" t="s">
        <v>7147</v>
      </c>
      <c r="C3462" t="s">
        <v>10309</v>
      </c>
      <c r="D3462" t="s">
        <v>127</v>
      </c>
      <c r="E3462">
        <v>49.976517285</v>
      </c>
      <c r="F3462">
        <v>138.65</v>
      </c>
      <c r="G3462">
        <v>-31.100237234695499</v>
      </c>
      <c r="H3462">
        <v>14.1086516302202</v>
      </c>
      <c r="I3462">
        <v>-4.8638109832496301</v>
      </c>
      <c r="J3462">
        <v>0.65764654418508295</v>
      </c>
      <c r="K3462">
        <v>128.65076390474201</v>
      </c>
      <c r="L3462">
        <v>127.39575446198199</v>
      </c>
      <c r="M3462">
        <v>60.234324872934302</v>
      </c>
      <c r="N3462">
        <v>0.96719818078764197</v>
      </c>
      <c r="O3462">
        <v>17.562206996033101</v>
      </c>
      <c r="P3462">
        <v>34.611650485436897</v>
      </c>
      <c r="Q3462">
        <v>0.10623561617788201</v>
      </c>
    </row>
    <row r="3463" spans="1:17" x14ac:dyDescent="0.3">
      <c r="A3463" t="s">
        <v>7148</v>
      </c>
      <c r="B3463" t="s">
        <v>7149</v>
      </c>
      <c r="C3463" t="s">
        <v>10309</v>
      </c>
      <c r="D3463" t="s">
        <v>514</v>
      </c>
      <c r="E3463">
        <v>49.927199999999999</v>
      </c>
      <c r="F3463">
        <v>71</v>
      </c>
      <c r="G3463">
        <v>27.959135416702701</v>
      </c>
      <c r="H3463">
        <v>-24.731216901461998</v>
      </c>
      <c r="I3463">
        <v>-16.129006553180801</v>
      </c>
      <c r="J3463">
        <v>-3.17115494484946</v>
      </c>
      <c r="K3463">
        <v>68.8972356338016</v>
      </c>
      <c r="L3463">
        <v>59.907294484840897</v>
      </c>
      <c r="M3463">
        <v>34.072031004455603</v>
      </c>
      <c r="N3463">
        <v>0.42</v>
      </c>
      <c r="O3463">
        <v>31.619718309859099</v>
      </c>
      <c r="P3463">
        <v>98.6013986013986</v>
      </c>
    </row>
    <row r="3464" spans="1:17" x14ac:dyDescent="0.3">
      <c r="A3464" t="s">
        <v>7150</v>
      </c>
      <c r="B3464" t="s">
        <v>7151</v>
      </c>
      <c r="C3464" t="s">
        <v>10309</v>
      </c>
      <c r="D3464" t="s">
        <v>283</v>
      </c>
      <c r="E3464">
        <v>49.890201599999997</v>
      </c>
      <c r="F3464">
        <v>24.56</v>
      </c>
      <c r="G3464">
        <v>-58.3817604529889</v>
      </c>
      <c r="H3464">
        <v>-12.2632304559475</v>
      </c>
      <c r="I3464">
        <v>-30.4749535660868</v>
      </c>
      <c r="J3464">
        <v>1.5943573206627799</v>
      </c>
      <c r="K3464">
        <v>24.118186753216399</v>
      </c>
      <c r="L3464">
        <v>27.443567993620299</v>
      </c>
      <c r="M3464">
        <v>63.411184572156401</v>
      </c>
      <c r="N3464">
        <v>0.44623639292876499</v>
      </c>
      <c r="O3464">
        <v>46.172638436482003</v>
      </c>
      <c r="P3464">
        <v>16.122931442080301</v>
      </c>
      <c r="Q3464">
        <v>-8.7343885265241006E-2</v>
      </c>
    </row>
    <row r="3465" spans="1:17" x14ac:dyDescent="0.3">
      <c r="A3465" t="s">
        <v>7152</v>
      </c>
      <c r="B3465" t="s">
        <v>7153</v>
      </c>
      <c r="C3465" t="s">
        <v>10309</v>
      </c>
      <c r="D3465" t="s">
        <v>186</v>
      </c>
      <c r="E3465">
        <v>49.859115516000003</v>
      </c>
      <c r="F3465">
        <v>17.61</v>
      </c>
      <c r="G3465">
        <v>-82.946137703103204</v>
      </c>
      <c r="H3465">
        <v>22.641224365785401</v>
      </c>
      <c r="I3465">
        <v>-51.397670332685799</v>
      </c>
      <c r="J3465">
        <v>29.725557557126098</v>
      </c>
      <c r="K3465">
        <v>15.778883376998101</v>
      </c>
      <c r="L3465">
        <v>23.1143130449308</v>
      </c>
      <c r="M3465">
        <v>73.130381584722002</v>
      </c>
      <c r="N3465">
        <v>2.2130284087113599</v>
      </c>
      <c r="O3465">
        <v>132.25440090857401</v>
      </c>
      <c r="P3465">
        <v>33.916349809885901</v>
      </c>
      <c r="Q3465">
        <v>-8.6799063216822001E-2</v>
      </c>
    </row>
    <row r="3466" spans="1:17" x14ac:dyDescent="0.3">
      <c r="A3466" t="s">
        <v>7154</v>
      </c>
      <c r="B3466" t="s">
        <v>7155</v>
      </c>
      <c r="C3466" t="s">
        <v>10309</v>
      </c>
      <c r="D3466" t="s">
        <v>1470</v>
      </c>
      <c r="E3466">
        <v>49.494804000000002</v>
      </c>
      <c r="F3466">
        <v>55.32</v>
      </c>
      <c r="G3466">
        <v>-19.619439173823999</v>
      </c>
      <c r="H3466">
        <v>18.548435620330601</v>
      </c>
      <c r="I3466">
        <v>-15.8341356042074</v>
      </c>
      <c r="J3466">
        <v>-8.2967612242378195</v>
      </c>
      <c r="K3466">
        <v>49.855752465681498</v>
      </c>
      <c r="L3466">
        <v>48.643368445199698</v>
      </c>
      <c r="M3466">
        <v>56.344839037284402</v>
      </c>
      <c r="N3466">
        <v>4.2451937396229296</v>
      </c>
      <c r="O3466">
        <v>65.853217642805404</v>
      </c>
      <c r="P3466">
        <v>49.513513513513502</v>
      </c>
      <c r="Q3466">
        <v>-1.0539218019003999E-2</v>
      </c>
    </row>
    <row r="3467" spans="1:17" x14ac:dyDescent="0.3">
      <c r="A3467" t="s">
        <v>7156</v>
      </c>
      <c r="B3467" t="s">
        <v>7157</v>
      </c>
      <c r="C3467" t="s">
        <v>10309</v>
      </c>
      <c r="D3467" t="s">
        <v>523</v>
      </c>
      <c r="E3467">
        <v>49.452835810000003</v>
      </c>
      <c r="F3467">
        <v>32.42</v>
      </c>
      <c r="G3467">
        <v>-5.84158691174426</v>
      </c>
      <c r="H3467">
        <v>15.0986618742609</v>
      </c>
      <c r="I3467">
        <v>-15.699976840874699</v>
      </c>
      <c r="J3467">
        <v>-5.36851383307972</v>
      </c>
      <c r="K3467">
        <v>30.357519953123401</v>
      </c>
      <c r="L3467">
        <v>29.224010471617799</v>
      </c>
      <c r="M3467">
        <v>55.552821045542601</v>
      </c>
      <c r="N3467">
        <v>1.67560487028907</v>
      </c>
      <c r="O3467">
        <v>13.448488587291701</v>
      </c>
      <c r="P3467">
        <v>45.055928411633097</v>
      </c>
      <c r="Q3467">
        <v>5.2748495814680003E-2</v>
      </c>
    </row>
    <row r="3468" spans="1:17" x14ac:dyDescent="0.3">
      <c r="A3468" t="s">
        <v>7158</v>
      </c>
      <c r="B3468" t="s">
        <v>7159</v>
      </c>
      <c r="C3468" t="s">
        <v>10309</v>
      </c>
      <c r="D3468" t="s">
        <v>21</v>
      </c>
      <c r="E3468">
        <v>49.38</v>
      </c>
      <c r="F3468">
        <v>49.38</v>
      </c>
      <c r="G3468">
        <v>117.081357638924</v>
      </c>
      <c r="H3468">
        <v>-8.6904571347883799</v>
      </c>
      <c r="I3468">
        <v>3.2403577471282601</v>
      </c>
      <c r="J3468">
        <v>-6.3867285306056001</v>
      </c>
      <c r="K3468">
        <v>40.814640648471197</v>
      </c>
      <c r="L3468">
        <v>31.200740244477402</v>
      </c>
      <c r="M3468">
        <v>59.094536368596103</v>
      </c>
      <c r="N3468">
        <v>0.75364654241273399</v>
      </c>
      <c r="O3468">
        <v>19.785338193600602</v>
      </c>
      <c r="P3468">
        <v>164.064171122994</v>
      </c>
    </row>
    <row r="3469" spans="1:17" x14ac:dyDescent="0.3">
      <c r="A3469" t="s">
        <v>7160</v>
      </c>
      <c r="B3469" t="s">
        <v>7161</v>
      </c>
      <c r="C3469" t="s">
        <v>10309</v>
      </c>
      <c r="D3469" t="s">
        <v>51</v>
      </c>
      <c r="E3469">
        <v>49.376159999999999</v>
      </c>
      <c r="F3469">
        <v>40.340000000000003</v>
      </c>
      <c r="G3469">
        <v>32.580713516541699</v>
      </c>
      <c r="H3469">
        <v>-0.91508998983974199</v>
      </c>
      <c r="I3469">
        <v>-3.8827739817232798</v>
      </c>
      <c r="J3469">
        <v>1.32515424942384</v>
      </c>
      <c r="K3469">
        <v>38.229951033689098</v>
      </c>
      <c r="L3469">
        <v>34.7557481259742</v>
      </c>
      <c r="M3469">
        <v>64.849058214816907</v>
      </c>
      <c r="N3469">
        <v>0.77473231852762903</v>
      </c>
      <c r="O3469">
        <v>25.6569162121963</v>
      </c>
      <c r="P3469">
        <v>85.471264367816104</v>
      </c>
      <c r="Q3469">
        <v>5.0586980171757001E-2</v>
      </c>
    </row>
    <row r="3470" spans="1:17" x14ac:dyDescent="0.3">
      <c r="A3470" t="s">
        <v>7162</v>
      </c>
      <c r="B3470" t="s">
        <v>7163</v>
      </c>
      <c r="C3470" t="s">
        <v>10309</v>
      </c>
      <c r="D3470" t="s">
        <v>412</v>
      </c>
      <c r="E3470">
        <v>49.326659235000001</v>
      </c>
      <c r="F3470">
        <v>161.55000000000001</v>
      </c>
      <c r="G3470">
        <v>-28.565116820492101</v>
      </c>
      <c r="H3470">
        <v>3.0141066737385702</v>
      </c>
      <c r="I3470">
        <v>-37.9177993145111</v>
      </c>
      <c r="J3470">
        <v>-7.85961412225892</v>
      </c>
      <c r="K3470">
        <v>190.58322133375401</v>
      </c>
      <c r="L3470">
        <v>202.68997651406301</v>
      </c>
      <c r="M3470">
        <v>28.2362296970859</v>
      </c>
      <c r="N3470">
        <v>0.24101292259496099</v>
      </c>
      <c r="O3470">
        <v>69.235530795419294</v>
      </c>
      <c r="P3470">
        <v>7.7718478985990602</v>
      </c>
      <c r="Q3470">
        <v>1.4750449060957E-2</v>
      </c>
    </row>
    <row r="3471" spans="1:17" x14ac:dyDescent="0.3">
      <c r="A3471" t="s">
        <v>7164</v>
      </c>
      <c r="B3471" t="s">
        <v>7165</v>
      </c>
      <c r="C3471" t="s">
        <v>10309</v>
      </c>
      <c r="D3471" t="s">
        <v>46</v>
      </c>
      <c r="E3471">
        <v>49.292976039999999</v>
      </c>
      <c r="F3471">
        <v>72.17</v>
      </c>
      <c r="G3471">
        <v>-49.851883358304903</v>
      </c>
      <c r="H3471">
        <v>13.6817640435023</v>
      </c>
      <c r="I3471">
        <v>-33.090575195461902</v>
      </c>
      <c r="J3471">
        <v>-2.7536946273891498</v>
      </c>
      <c r="K3471">
        <v>65.574674691554506</v>
      </c>
      <c r="M3471">
        <v>72.833813673879305</v>
      </c>
      <c r="N3471">
        <v>1.23493568043331</v>
      </c>
      <c r="O3471">
        <v>31.633642787861898</v>
      </c>
      <c r="P3471">
        <v>47.889344262295097</v>
      </c>
    </row>
    <row r="3472" spans="1:17" x14ac:dyDescent="0.3">
      <c r="A3472" t="s">
        <v>7166</v>
      </c>
      <c r="B3472" t="s">
        <v>7167</v>
      </c>
      <c r="C3472" t="s">
        <v>10309</v>
      </c>
      <c r="D3472" t="s">
        <v>1391</v>
      </c>
      <c r="E3472">
        <v>49.28</v>
      </c>
      <c r="F3472">
        <v>49.28</v>
      </c>
      <c r="G3472">
        <v>-31.159983702416401</v>
      </c>
      <c r="H3472">
        <v>3.9455105747112902</v>
      </c>
      <c r="I3472">
        <v>-25.774301963021301</v>
      </c>
      <c r="J3472">
        <v>1.27983244511008</v>
      </c>
      <c r="K3472">
        <v>46.945390981967599</v>
      </c>
      <c r="L3472">
        <v>49.498210656738003</v>
      </c>
      <c r="M3472">
        <v>65.916327169811794</v>
      </c>
      <c r="N3472">
        <v>2.0854483511826101</v>
      </c>
      <c r="O3472">
        <v>43.161525974025899</v>
      </c>
      <c r="P3472">
        <v>16.7772511848341</v>
      </c>
      <c r="Q3472">
        <v>-0.10538596801693199</v>
      </c>
    </row>
    <row r="3473" spans="1:17" x14ac:dyDescent="0.3">
      <c r="A3473" t="s">
        <v>7168</v>
      </c>
      <c r="B3473" t="s">
        <v>7169</v>
      </c>
      <c r="C3473" t="s">
        <v>10309</v>
      </c>
      <c r="D3473" t="s">
        <v>1391</v>
      </c>
      <c r="E3473">
        <v>49.14803268</v>
      </c>
      <c r="F3473">
        <v>9.34</v>
      </c>
      <c r="G3473">
        <v>-84.787437368276201</v>
      </c>
      <c r="H3473">
        <v>-5.1566132219289003</v>
      </c>
      <c r="I3473">
        <v>-47.1434315870817</v>
      </c>
      <c r="J3473">
        <v>-0.169362830154142</v>
      </c>
      <c r="K3473">
        <v>9.8559089662947699</v>
      </c>
      <c r="L3473">
        <v>13.685465175477599</v>
      </c>
      <c r="M3473">
        <v>39.957568894251203</v>
      </c>
      <c r="N3473">
        <v>0.49908639969951002</v>
      </c>
      <c r="O3473">
        <v>135.546038543897</v>
      </c>
      <c r="P3473">
        <v>11.4558472553699</v>
      </c>
      <c r="Q3473">
        <v>0.20459100429569599</v>
      </c>
    </row>
    <row r="3474" spans="1:17" x14ac:dyDescent="0.3">
      <c r="A3474" t="s">
        <v>7170</v>
      </c>
      <c r="B3474" t="s">
        <v>7171</v>
      </c>
      <c r="C3474" t="s">
        <v>10309</v>
      </c>
      <c r="D3474" t="s">
        <v>412</v>
      </c>
      <c r="E3474">
        <v>49.108672513999998</v>
      </c>
      <c r="F3474">
        <v>77.69</v>
      </c>
      <c r="G3474">
        <v>-39.006251946112997</v>
      </c>
      <c r="H3474">
        <v>-5.8097157167185198</v>
      </c>
      <c r="I3474">
        <v>-32.130250864898699</v>
      </c>
      <c r="J3474">
        <v>-6.7702468251913501</v>
      </c>
      <c r="K3474">
        <v>83.533580474482804</v>
      </c>
      <c r="L3474">
        <v>90.846184666792695</v>
      </c>
      <c r="M3474">
        <v>15.737972169290099</v>
      </c>
      <c r="N3474">
        <v>1.02203648183479</v>
      </c>
      <c r="O3474">
        <v>107.233878234006</v>
      </c>
      <c r="P3474">
        <v>10.512091038406799</v>
      </c>
      <c r="Q3474">
        <v>2.8481414704296999E-2</v>
      </c>
    </row>
    <row r="3475" spans="1:17" x14ac:dyDescent="0.3">
      <c r="A3475" t="s">
        <v>7172</v>
      </c>
      <c r="B3475" t="s">
        <v>7173</v>
      </c>
      <c r="C3475" t="s">
        <v>10309</v>
      </c>
      <c r="D3475" t="s">
        <v>127</v>
      </c>
      <c r="E3475">
        <v>49.079735534999998</v>
      </c>
      <c r="F3475">
        <v>3.45</v>
      </c>
      <c r="K3475">
        <v>3.4677458506360201</v>
      </c>
      <c r="L3475">
        <v>4.1767796842679701</v>
      </c>
      <c r="M3475">
        <v>60.755946489344097</v>
      </c>
      <c r="N3475">
        <v>1</v>
      </c>
      <c r="Q3475">
        <v>-4.7233022382218999E-2</v>
      </c>
    </row>
    <row r="3476" spans="1:17" x14ac:dyDescent="0.3">
      <c r="A3476" t="s">
        <v>7174</v>
      </c>
      <c r="B3476" t="s">
        <v>7175</v>
      </c>
      <c r="C3476" t="s">
        <v>10309</v>
      </c>
      <c r="D3476" t="s">
        <v>46</v>
      </c>
      <c r="E3476">
        <v>49.0625</v>
      </c>
      <c r="F3476">
        <v>62.5</v>
      </c>
      <c r="G3476">
        <v>26.431357638924901</v>
      </c>
      <c r="H3476">
        <v>-9.5998031802753605</v>
      </c>
      <c r="I3476">
        <v>-1.54975168262101</v>
      </c>
      <c r="J3476">
        <v>1.6945551360924</v>
      </c>
      <c r="K3476">
        <v>64.712981584328901</v>
      </c>
      <c r="L3476">
        <v>58.564045119646401</v>
      </c>
      <c r="M3476">
        <v>48.464190164577097</v>
      </c>
      <c r="N3476">
        <v>0.40285899935022701</v>
      </c>
      <c r="O3476">
        <v>38.399999999999899</v>
      </c>
      <c r="P3476">
        <v>61.707632600258698</v>
      </c>
      <c r="Q3476">
        <v>8.5305397806646005E-2</v>
      </c>
    </row>
    <row r="3477" spans="1:17" x14ac:dyDescent="0.3">
      <c r="A3477" t="s">
        <v>7176</v>
      </c>
      <c r="B3477" t="s">
        <v>7177</v>
      </c>
      <c r="C3477" t="s">
        <v>10309</v>
      </c>
      <c r="D3477" t="s">
        <v>2629</v>
      </c>
      <c r="E3477">
        <v>49.024999999999999</v>
      </c>
      <c r="F3477">
        <v>39.22</v>
      </c>
      <c r="G3477">
        <v>4.6345629868851601</v>
      </c>
      <c r="H3477">
        <v>-9.3743415670586501</v>
      </c>
      <c r="I3477">
        <v>-29.056477483732099</v>
      </c>
      <c r="J3477">
        <v>-3.3728253171201401</v>
      </c>
      <c r="K3477">
        <v>41.9405702435593</v>
      </c>
      <c r="L3477">
        <v>42.5450278200532</v>
      </c>
      <c r="M3477">
        <v>48.830449981835798</v>
      </c>
      <c r="N3477">
        <v>0.55950216118451301</v>
      </c>
      <c r="O3477">
        <v>72.488526262111193</v>
      </c>
      <c r="P3477">
        <v>42.5663395129043</v>
      </c>
      <c r="Q3477">
        <v>9.5155641696938006E-2</v>
      </c>
    </row>
    <row r="3478" spans="1:17" x14ac:dyDescent="0.3">
      <c r="A3478" t="s">
        <v>7178</v>
      </c>
      <c r="B3478" t="s">
        <v>7179</v>
      </c>
      <c r="C3478" t="s">
        <v>10309</v>
      </c>
      <c r="D3478" t="s">
        <v>7180</v>
      </c>
      <c r="E3478">
        <v>48.901528392000003</v>
      </c>
      <c r="F3478">
        <v>58.44</v>
      </c>
      <c r="G3478">
        <v>632.11095346682498</v>
      </c>
      <c r="H3478">
        <v>31.4417715940729</v>
      </c>
      <c r="I3478">
        <v>-4.8751794407348603</v>
      </c>
      <c r="J3478">
        <v>3.6649183385922202</v>
      </c>
      <c r="K3478">
        <v>50.241205769698603</v>
      </c>
      <c r="L3478">
        <v>39.769475222580901</v>
      </c>
      <c r="M3478">
        <v>71.364751609754194</v>
      </c>
      <c r="N3478">
        <v>0.89525057272178798</v>
      </c>
      <c r="O3478">
        <v>8.2477754962354499</v>
      </c>
      <c r="P3478">
        <v>661.92959582790002</v>
      </c>
      <c r="Q3478">
        <v>0.18306730092163301</v>
      </c>
    </row>
    <row r="3479" spans="1:17" x14ac:dyDescent="0.3">
      <c r="A3479" t="s">
        <v>7181</v>
      </c>
      <c r="B3479" t="s">
        <v>7182</v>
      </c>
      <c r="C3479" t="s">
        <v>10309</v>
      </c>
      <c r="D3479" t="s">
        <v>297</v>
      </c>
      <c r="E3479">
        <v>48.727748112</v>
      </c>
      <c r="F3479">
        <v>87.63</v>
      </c>
      <c r="G3479">
        <v>46.641285145972802</v>
      </c>
      <c r="H3479">
        <v>20.197617578716599</v>
      </c>
      <c r="I3479">
        <v>-31.290048577256002</v>
      </c>
      <c r="J3479">
        <v>3.3782427265954502</v>
      </c>
      <c r="K3479">
        <v>80.583710130308106</v>
      </c>
      <c r="L3479">
        <v>76.2045800679537</v>
      </c>
      <c r="M3479">
        <v>66.076649941522703</v>
      </c>
      <c r="N3479">
        <v>0.65282534869770104</v>
      </c>
      <c r="O3479">
        <v>30.0924340979116</v>
      </c>
      <c r="P3479">
        <v>100.29714285714201</v>
      </c>
      <c r="Q3479">
        <v>6.6587359294518006E-2</v>
      </c>
    </row>
    <row r="3480" spans="1:17" x14ac:dyDescent="0.3">
      <c r="A3480" t="s">
        <v>7183</v>
      </c>
      <c r="B3480" t="s">
        <v>7184</v>
      </c>
      <c r="C3480" t="s">
        <v>10309</v>
      </c>
      <c r="D3480" t="s">
        <v>412</v>
      </c>
      <c r="E3480">
        <v>48.5184</v>
      </c>
      <c r="F3480">
        <v>57.76</v>
      </c>
      <c r="G3480">
        <v>639.50122498863698</v>
      </c>
      <c r="H3480">
        <v>36.311439544321303</v>
      </c>
      <c r="I3480">
        <v>619.93758965963502</v>
      </c>
      <c r="J3480">
        <v>4.3061565742379901</v>
      </c>
      <c r="K3480">
        <v>42.362487307217698</v>
      </c>
      <c r="L3480">
        <v>25.9553797300692</v>
      </c>
      <c r="M3480">
        <v>100</v>
      </c>
      <c r="N3480">
        <v>1.5999999999999901</v>
      </c>
      <c r="O3480">
        <v>0</v>
      </c>
      <c r="P3480">
        <v>669.31986734971201</v>
      </c>
    </row>
    <row r="3481" spans="1:17" x14ac:dyDescent="0.3">
      <c r="A3481" t="s">
        <v>7185</v>
      </c>
      <c r="B3481" t="s">
        <v>7186</v>
      </c>
      <c r="C3481" t="s">
        <v>10309</v>
      </c>
      <c r="E3481">
        <v>48.503999999999998</v>
      </c>
      <c r="F3481">
        <v>40.42</v>
      </c>
      <c r="G3481">
        <v>15.368139248120301</v>
      </c>
      <c r="H3481">
        <v>21.708859280847999</v>
      </c>
      <c r="I3481">
        <v>13.730620632382699</v>
      </c>
      <c r="J3481">
        <v>20.439956166261599</v>
      </c>
      <c r="K3481">
        <v>32.4279852009631</v>
      </c>
      <c r="M3481">
        <v>81.695273905804299</v>
      </c>
      <c r="N3481">
        <v>3.2150779697884402</v>
      </c>
      <c r="O3481">
        <v>18.159327065808998</v>
      </c>
      <c r="P3481">
        <v>45.1867816091954</v>
      </c>
    </row>
    <row r="3482" spans="1:17" x14ac:dyDescent="0.3">
      <c r="A3482" t="s">
        <v>7187</v>
      </c>
      <c r="B3482" t="s">
        <v>7188</v>
      </c>
      <c r="C3482" t="s">
        <v>10309</v>
      </c>
      <c r="D3482" t="s">
        <v>297</v>
      </c>
      <c r="E3482">
        <v>48.452253499999998</v>
      </c>
      <c r="F3482">
        <v>25.55</v>
      </c>
      <c r="G3482">
        <v>12.125802083369299</v>
      </c>
      <c r="H3482">
        <v>19.442984233317901</v>
      </c>
      <c r="I3482">
        <v>-14.7881034290013</v>
      </c>
      <c r="J3482">
        <v>0.58436049839160698</v>
      </c>
      <c r="K3482">
        <v>23.431707204496799</v>
      </c>
      <c r="L3482">
        <v>23.136656957823401</v>
      </c>
      <c r="M3482">
        <v>73.533203622781699</v>
      </c>
      <c r="N3482">
        <v>0.65274562381368395</v>
      </c>
      <c r="O3482">
        <v>52.954990215264097</v>
      </c>
    </row>
    <row r="3483" spans="1:17" x14ac:dyDescent="0.3">
      <c r="A3483" t="s">
        <v>7189</v>
      </c>
      <c r="B3483" t="s">
        <v>7190</v>
      </c>
      <c r="C3483" t="s">
        <v>10309</v>
      </c>
      <c r="D3483" t="s">
        <v>564</v>
      </c>
      <c r="E3483">
        <v>48.42</v>
      </c>
      <c r="F3483">
        <v>161.4</v>
      </c>
      <c r="G3483">
        <v>137.97628048611199</v>
      </c>
      <c r="H3483">
        <v>13.9910363500433</v>
      </c>
      <c r="I3483">
        <v>16.000717936743101</v>
      </c>
      <c r="J3483">
        <v>-5.83238260607712</v>
      </c>
      <c r="K3483">
        <v>149.39303250087599</v>
      </c>
      <c r="L3483">
        <v>119.246068117807</v>
      </c>
      <c r="M3483">
        <v>44.062751351759097</v>
      </c>
      <c r="N3483">
        <v>0.73584982656600695</v>
      </c>
      <c r="O3483">
        <v>9.8513011152416396</v>
      </c>
      <c r="P3483">
        <v>176.36986301369799</v>
      </c>
      <c r="Q3483">
        <v>0.10420990362749501</v>
      </c>
    </row>
    <row r="3484" spans="1:17" x14ac:dyDescent="0.3">
      <c r="A3484" t="s">
        <v>7191</v>
      </c>
      <c r="B3484" t="s">
        <v>7192</v>
      </c>
      <c r="C3484" t="s">
        <v>10309</v>
      </c>
      <c r="D3484" t="s">
        <v>297</v>
      </c>
      <c r="E3484">
        <v>48.384900000000002</v>
      </c>
      <c r="F3484">
        <v>217.95</v>
      </c>
      <c r="G3484">
        <v>68.317721275288505</v>
      </c>
      <c r="H3484">
        <v>13.618010606043301</v>
      </c>
      <c r="I3484">
        <v>68.567665801767902</v>
      </c>
      <c r="J3484">
        <v>5.7440497335131102</v>
      </c>
      <c r="K3484">
        <v>174.88383334145999</v>
      </c>
      <c r="L3484">
        <v>140.67400053594201</v>
      </c>
      <c r="M3484">
        <v>87.021214687993904</v>
      </c>
      <c r="N3484">
        <v>0.50271903323262801</v>
      </c>
      <c r="O3484">
        <v>0</v>
      </c>
      <c r="P3484">
        <v>157.62411347517701</v>
      </c>
    </row>
    <row r="3485" spans="1:17" x14ac:dyDescent="0.3">
      <c r="A3485" t="s">
        <v>7193</v>
      </c>
      <c r="B3485" t="s">
        <v>7194</v>
      </c>
      <c r="C3485" t="s">
        <v>10309</v>
      </c>
      <c r="D3485" t="s">
        <v>139</v>
      </c>
      <c r="E3485">
        <v>48.364576</v>
      </c>
      <c r="F3485">
        <v>33.76</v>
      </c>
      <c r="G3485">
        <v>108.767930077087</v>
      </c>
      <c r="H3485">
        <v>21.117867977782399</v>
      </c>
      <c r="I3485">
        <v>-17.958742648936301</v>
      </c>
      <c r="J3485">
        <v>5.7201697998367598</v>
      </c>
      <c r="K3485">
        <v>29.8358358441156</v>
      </c>
      <c r="L3485">
        <v>27.0400564495597</v>
      </c>
      <c r="M3485">
        <v>84.970697211267193</v>
      </c>
      <c r="N3485">
        <v>0.816266397960698</v>
      </c>
      <c r="O3485">
        <v>33.145734597156398</v>
      </c>
      <c r="P3485">
        <v>198.761061946902</v>
      </c>
      <c r="Q3485">
        <v>0.13499344668576699</v>
      </c>
    </row>
    <row r="3486" spans="1:17" x14ac:dyDescent="0.3">
      <c r="A3486" t="s">
        <v>7195</v>
      </c>
      <c r="B3486" t="s">
        <v>7196</v>
      </c>
      <c r="C3486" t="s">
        <v>10309</v>
      </c>
      <c r="D3486" t="s">
        <v>1203</v>
      </c>
      <c r="E3486">
        <v>48.279000000000003</v>
      </c>
      <c r="F3486">
        <v>9.24</v>
      </c>
      <c r="G3486">
        <v>22.405410357211501</v>
      </c>
      <c r="H3486">
        <v>-6.6905808832979501</v>
      </c>
      <c r="I3486">
        <v>-14.8639229336199</v>
      </c>
      <c r="J3486">
        <v>-7.2602467219111597</v>
      </c>
      <c r="K3486">
        <v>8.8406436617255899</v>
      </c>
      <c r="L3486">
        <v>7.9669651485238697</v>
      </c>
      <c r="M3486">
        <v>57.424238459536298</v>
      </c>
      <c r="N3486">
        <v>1.3767644851583001</v>
      </c>
      <c r="O3486">
        <v>17.424242424242401</v>
      </c>
      <c r="P3486">
        <v>67.391304347826093</v>
      </c>
      <c r="Q3486">
        <v>0.10233890473939899</v>
      </c>
    </row>
    <row r="3487" spans="1:17" x14ac:dyDescent="0.3">
      <c r="A3487" t="s">
        <v>7197</v>
      </c>
      <c r="B3487" t="s">
        <v>7198</v>
      </c>
      <c r="C3487" t="s">
        <v>10309</v>
      </c>
      <c r="D3487" t="s">
        <v>3267</v>
      </c>
      <c r="E3487">
        <v>48.246132510000002</v>
      </c>
      <c r="F3487">
        <v>100.35</v>
      </c>
      <c r="G3487">
        <v>90.876321351262703</v>
      </c>
      <c r="H3487">
        <v>-2.0166011871747802</v>
      </c>
      <c r="I3487">
        <v>22.550773909876</v>
      </c>
      <c r="J3487">
        <v>4.33413606044153</v>
      </c>
      <c r="K3487">
        <v>88.999808102271999</v>
      </c>
      <c r="L3487">
        <v>73.664908756790993</v>
      </c>
      <c r="M3487">
        <v>68.280143226318003</v>
      </c>
      <c r="N3487">
        <v>0.86562063270232503</v>
      </c>
      <c r="O3487">
        <v>7.7727952167414101</v>
      </c>
      <c r="P3487">
        <v>121.76795580110399</v>
      </c>
      <c r="Q3487">
        <v>0.143936908976563</v>
      </c>
    </row>
    <row r="3488" spans="1:17" x14ac:dyDescent="0.3">
      <c r="A3488" t="s">
        <v>7199</v>
      </c>
      <c r="B3488" t="s">
        <v>7200</v>
      </c>
      <c r="C3488" t="s">
        <v>10309</v>
      </c>
      <c r="D3488" t="s">
        <v>628</v>
      </c>
      <c r="E3488">
        <v>48.183050000000001</v>
      </c>
      <c r="F3488">
        <v>95</v>
      </c>
      <c r="G3488">
        <v>142.387661363853</v>
      </c>
      <c r="H3488">
        <v>-17.873002306786201</v>
      </c>
      <c r="I3488">
        <v>81.057908956651403</v>
      </c>
      <c r="J3488">
        <v>-9.4965517702462794</v>
      </c>
      <c r="K3488">
        <v>92.942398688527504</v>
      </c>
      <c r="L3488">
        <v>65.248107464890197</v>
      </c>
      <c r="M3488">
        <v>16.958234660573201</v>
      </c>
      <c r="N3488">
        <v>3.4044863336475002E-2</v>
      </c>
      <c r="O3488">
        <v>36.842105263157897</v>
      </c>
      <c r="P3488">
        <v>196.875</v>
      </c>
      <c r="Q3488">
        <v>7.2424033911121996E-2</v>
      </c>
    </row>
    <row r="3489" spans="1:17" x14ac:dyDescent="0.3">
      <c r="A3489" t="s">
        <v>7201</v>
      </c>
      <c r="B3489" t="s">
        <v>7202</v>
      </c>
      <c r="C3489" t="s">
        <v>10309</v>
      </c>
      <c r="D3489" t="s">
        <v>7203</v>
      </c>
      <c r="E3489">
        <v>48.180867126000003</v>
      </c>
      <c r="F3489">
        <v>33.97</v>
      </c>
      <c r="G3489">
        <v>-20.131848689780199</v>
      </c>
      <c r="H3489">
        <v>-10.4533241641135</v>
      </c>
      <c r="I3489">
        <v>-40.113378862178799</v>
      </c>
      <c r="J3489">
        <v>-5.1920081763044097</v>
      </c>
      <c r="K3489">
        <v>34.674380821648199</v>
      </c>
      <c r="L3489">
        <v>38.182266337522996</v>
      </c>
      <c r="M3489">
        <v>58.464500115460098</v>
      </c>
      <c r="N3489">
        <v>0.61072659331187296</v>
      </c>
      <c r="O3489">
        <v>64.792463938769501</v>
      </c>
      <c r="P3489">
        <v>18.527564549895299</v>
      </c>
      <c r="Q3489">
        <v>4.7705051760764998E-2</v>
      </c>
    </row>
    <row r="3490" spans="1:17" x14ac:dyDescent="0.3">
      <c r="A3490" t="s">
        <v>7204</v>
      </c>
      <c r="B3490" t="s">
        <v>7205</v>
      </c>
      <c r="C3490" t="s">
        <v>10309</v>
      </c>
      <c r="D3490" t="s">
        <v>1185</v>
      </c>
      <c r="E3490">
        <v>48.146475000000002</v>
      </c>
      <c r="F3490">
        <v>109.25</v>
      </c>
      <c r="G3490">
        <v>-1.3043499248910799</v>
      </c>
      <c r="H3490">
        <v>-3.1425607916281</v>
      </c>
      <c r="I3490">
        <v>25.233805042274199</v>
      </c>
      <c r="J3490">
        <v>4.2085173541776699</v>
      </c>
      <c r="K3490">
        <v>109.712892781581</v>
      </c>
      <c r="L3490">
        <v>92.889100013266599</v>
      </c>
      <c r="M3490">
        <v>36.5049841848802</v>
      </c>
      <c r="N3490">
        <v>0.64241826844093897</v>
      </c>
      <c r="O3490">
        <v>26.389016018306599</v>
      </c>
      <c r="P3490">
        <v>56.026849471579503</v>
      </c>
      <c r="Q3490">
        <v>5.7470320718927E-2</v>
      </c>
    </row>
    <row r="3491" spans="1:17" x14ac:dyDescent="0.3">
      <c r="A3491" t="s">
        <v>7206</v>
      </c>
      <c r="B3491" t="s">
        <v>7207</v>
      </c>
      <c r="C3491" t="s">
        <v>10309</v>
      </c>
      <c r="D3491" t="s">
        <v>124</v>
      </c>
      <c r="E3491">
        <v>48.036434563</v>
      </c>
      <c r="F3491">
        <v>45.11</v>
      </c>
      <c r="G3491">
        <v>15.697486671183</v>
      </c>
      <c r="H3491">
        <v>58.525658432941299</v>
      </c>
      <c r="I3491">
        <v>34.844305146030202</v>
      </c>
      <c r="J3491">
        <v>21.051367268801499</v>
      </c>
      <c r="K3491">
        <v>32.6445751865121</v>
      </c>
      <c r="L3491">
        <v>31.8725716289049</v>
      </c>
      <c r="M3491">
        <v>71.010923619082305</v>
      </c>
      <c r="N3491">
        <v>4.4857711157134901</v>
      </c>
      <c r="O3491">
        <v>17.446242518288599</v>
      </c>
      <c r="P3491">
        <v>86.327963651383698</v>
      </c>
    </row>
    <row r="3492" spans="1:17" x14ac:dyDescent="0.3">
      <c r="A3492" t="s">
        <v>7208</v>
      </c>
      <c r="B3492" t="s">
        <v>7209</v>
      </c>
      <c r="C3492" t="s">
        <v>10309</v>
      </c>
      <c r="D3492" t="s">
        <v>628</v>
      </c>
      <c r="E3492">
        <v>47.923414215000001</v>
      </c>
      <c r="F3492">
        <v>81.650000000000006</v>
      </c>
      <c r="G3492">
        <v>-66.004652521293806</v>
      </c>
      <c r="H3492">
        <v>8.81806486450464</v>
      </c>
      <c r="I3492">
        <v>-9.6636403904569601</v>
      </c>
      <c r="J3492">
        <v>3.4904612167666902</v>
      </c>
      <c r="K3492">
        <v>76.528200017947796</v>
      </c>
      <c r="L3492">
        <v>80.967110425547105</v>
      </c>
      <c r="M3492">
        <v>62.084068104167201</v>
      </c>
      <c r="N3492">
        <v>0.11955301752621</v>
      </c>
      <c r="O3492">
        <v>70.177587262706595</v>
      </c>
      <c r="P3492">
        <v>33.088834555827198</v>
      </c>
      <c r="Q3492">
        <v>7.0947670557775996E-2</v>
      </c>
    </row>
    <row r="3493" spans="1:17" x14ac:dyDescent="0.3">
      <c r="A3493" t="s">
        <v>7210</v>
      </c>
      <c r="B3493" t="s">
        <v>7211</v>
      </c>
      <c r="C3493" t="s">
        <v>10309</v>
      </c>
      <c r="D3493" t="s">
        <v>80</v>
      </c>
      <c r="E3493">
        <v>47.896149225000002</v>
      </c>
      <c r="F3493">
        <v>15.27</v>
      </c>
      <c r="G3493">
        <v>-19.962527253161301</v>
      </c>
      <c r="H3493">
        <v>2.1310347770273599</v>
      </c>
      <c r="I3493">
        <v>-32.476859264195099</v>
      </c>
      <c r="J3493">
        <v>-2.03257894707447</v>
      </c>
      <c r="K3493">
        <v>15.7117888173228</v>
      </c>
      <c r="L3493">
        <v>16.5125580367597</v>
      </c>
      <c r="M3493">
        <v>46.808650374684902</v>
      </c>
      <c r="N3493">
        <v>1.45649306003906</v>
      </c>
      <c r="O3493">
        <v>37.524557956777997</v>
      </c>
    </row>
    <row r="3494" spans="1:17" x14ac:dyDescent="0.3">
      <c r="A3494" t="s">
        <v>7212</v>
      </c>
      <c r="B3494" t="s">
        <v>7213</v>
      </c>
      <c r="C3494" t="s">
        <v>10309</v>
      </c>
      <c r="D3494" t="s">
        <v>412</v>
      </c>
      <c r="E3494">
        <v>47.881082889999902</v>
      </c>
      <c r="F3494">
        <v>0.82</v>
      </c>
      <c r="G3494">
        <v>-37.6838109004009</v>
      </c>
      <c r="H3494">
        <v>-11.6966858894029</v>
      </c>
      <c r="I3494">
        <v>-22.9474440883419</v>
      </c>
      <c r="J3494">
        <v>-1.7822660559605701</v>
      </c>
      <c r="K3494">
        <v>0.86321781324874203</v>
      </c>
      <c r="L3494">
        <v>0.861898908989568</v>
      </c>
      <c r="M3494">
        <v>40.2335994099004</v>
      </c>
      <c r="N3494">
        <v>0.81040411958811598</v>
      </c>
      <c r="O3494">
        <v>54.878048780487802</v>
      </c>
      <c r="P3494">
        <v>24.2424242424242</v>
      </c>
      <c r="Q3494">
        <v>9.6979515805906996E-2</v>
      </c>
    </row>
    <row r="3495" spans="1:17" x14ac:dyDescent="0.3">
      <c r="A3495" t="s">
        <v>7214</v>
      </c>
      <c r="B3495" t="s">
        <v>7215</v>
      </c>
      <c r="C3495" t="s">
        <v>10309</v>
      </c>
      <c r="D3495" t="s">
        <v>304</v>
      </c>
      <c r="E3495">
        <v>47.824691199999997</v>
      </c>
      <c r="F3495">
        <v>16.329999999999998</v>
      </c>
      <c r="G3495">
        <v>36.814010700149304</v>
      </c>
      <c r="H3495">
        <v>-6.6648755944347702</v>
      </c>
      <c r="I3495">
        <v>-16.143387610695001</v>
      </c>
      <c r="J3495">
        <v>4.8406847637115602</v>
      </c>
      <c r="K3495">
        <v>16.094621161660601</v>
      </c>
      <c r="L3495">
        <v>15.139610803911101</v>
      </c>
      <c r="M3495">
        <v>57.790580130350598</v>
      </c>
      <c r="N3495">
        <v>0.49188486090955902</v>
      </c>
      <c r="O3495">
        <v>24.3110838946724</v>
      </c>
      <c r="P3495">
        <v>73.723404255319096</v>
      </c>
      <c r="Q3495">
        <v>7.230739808285E-2</v>
      </c>
    </row>
    <row r="3496" spans="1:17" x14ac:dyDescent="0.3">
      <c r="A3496" t="s">
        <v>7216</v>
      </c>
      <c r="B3496" t="s">
        <v>7217</v>
      </c>
      <c r="C3496" t="s">
        <v>10309</v>
      </c>
      <c r="D3496" t="s">
        <v>523</v>
      </c>
      <c r="E3496">
        <v>47.667011279999997</v>
      </c>
      <c r="F3496">
        <v>59.7</v>
      </c>
      <c r="G3496">
        <v>27.7427194758212</v>
      </c>
      <c r="H3496">
        <v>16.2617877977139</v>
      </c>
      <c r="I3496">
        <v>5.3480604864168697</v>
      </c>
      <c r="J3496">
        <v>9.2636055036724496</v>
      </c>
      <c r="K3496">
        <v>53.299417102047201</v>
      </c>
      <c r="L3496">
        <v>51.607613356716399</v>
      </c>
      <c r="M3496">
        <v>63.474593568905703</v>
      </c>
      <c r="N3496">
        <v>2.63179046808182</v>
      </c>
      <c r="O3496">
        <v>10.5527638190954</v>
      </c>
      <c r="P3496">
        <v>65.879410947485397</v>
      </c>
      <c r="Q3496">
        <v>7.0234757387095004E-2</v>
      </c>
    </row>
    <row r="3497" spans="1:17" x14ac:dyDescent="0.3">
      <c r="A3497" t="s">
        <v>7218</v>
      </c>
      <c r="B3497" t="s">
        <v>7219</v>
      </c>
      <c r="C3497" t="s">
        <v>10309</v>
      </c>
      <c r="D3497" t="s">
        <v>402</v>
      </c>
      <c r="E3497">
        <v>47.588279999999997</v>
      </c>
      <c r="F3497">
        <v>68.099999999999994</v>
      </c>
      <c r="G3497">
        <v>-45.5103786656247</v>
      </c>
      <c r="H3497">
        <v>7.8182215139506299</v>
      </c>
      <c r="I3497">
        <v>-3.21862452081273</v>
      </c>
      <c r="J3497">
        <v>-0.81858925833271801</v>
      </c>
      <c r="K3497">
        <v>65.613093598316794</v>
      </c>
      <c r="L3497">
        <v>68.450413439996296</v>
      </c>
      <c r="M3497">
        <v>56.900921318652301</v>
      </c>
      <c r="N3497">
        <v>1.4406362007168401</v>
      </c>
      <c r="O3497">
        <v>49.5594713656387</v>
      </c>
      <c r="P3497">
        <v>29.099526066350599</v>
      </c>
      <c r="Q3497">
        <v>4.9771120515906001E-2</v>
      </c>
    </row>
    <row r="3498" spans="1:17" x14ac:dyDescent="0.3">
      <c r="A3498" t="s">
        <v>7220</v>
      </c>
      <c r="B3498" t="s">
        <v>7221</v>
      </c>
      <c r="C3498" t="s">
        <v>10309</v>
      </c>
      <c r="D3498" t="s">
        <v>51</v>
      </c>
      <c r="E3498">
        <v>47.24</v>
      </c>
      <c r="F3498">
        <v>47.24</v>
      </c>
      <c r="G3498">
        <v>-68.268153761726495</v>
      </c>
      <c r="H3498">
        <v>4.5045529421415598</v>
      </c>
      <c r="I3498">
        <v>-39.873755577008197</v>
      </c>
      <c r="J3498">
        <v>-4.1496129947360796</v>
      </c>
      <c r="K3498">
        <v>47.294692200716703</v>
      </c>
      <c r="L3498">
        <v>58.971786279594703</v>
      </c>
      <c r="M3498">
        <v>48.402168019034498</v>
      </c>
      <c r="N3498">
        <v>0.96522928631794203</v>
      </c>
      <c r="O3498">
        <v>158.255715495342</v>
      </c>
      <c r="P3498">
        <v>21.128205128205099</v>
      </c>
      <c r="Q3498">
        <v>3.2972064709272997E-2</v>
      </c>
    </row>
    <row r="3499" spans="1:17" x14ac:dyDescent="0.3">
      <c r="A3499" t="s">
        <v>7222</v>
      </c>
      <c r="B3499" t="s">
        <v>7223</v>
      </c>
      <c r="C3499" t="s">
        <v>10309</v>
      </c>
      <c r="D3499" t="s">
        <v>222</v>
      </c>
      <c r="E3499">
        <v>47.142975999999997</v>
      </c>
      <c r="F3499">
        <v>163.6</v>
      </c>
      <c r="G3499">
        <v>3010.2965207867101</v>
      </c>
      <c r="H3499">
        <v>9.9130147547804199</v>
      </c>
      <c r="I3499">
        <v>155.66802716839001</v>
      </c>
      <c r="J3499">
        <v>8.5720511095020999</v>
      </c>
      <c r="K3499">
        <v>152.78435505266199</v>
      </c>
      <c r="L3499">
        <v>105.89300865219801</v>
      </c>
      <c r="M3499">
        <v>69.830759446661801</v>
      </c>
      <c r="N3499">
        <v>0.30038540992199297</v>
      </c>
      <c r="O3499">
        <v>23.502444987775</v>
      </c>
      <c r="P3499">
        <v>3040.1151631477901</v>
      </c>
    </row>
    <row r="3500" spans="1:17" x14ac:dyDescent="0.3">
      <c r="A3500" t="s">
        <v>7224</v>
      </c>
      <c r="B3500" t="s">
        <v>7225</v>
      </c>
      <c r="C3500" t="s">
        <v>10309</v>
      </c>
      <c r="D3500" t="s">
        <v>490</v>
      </c>
      <c r="E3500">
        <v>47.082127999999997</v>
      </c>
      <c r="F3500">
        <v>90.4</v>
      </c>
      <c r="G3500">
        <v>-58.833169255460597</v>
      </c>
      <c r="H3500">
        <v>25.4461712534541</v>
      </c>
      <c r="I3500">
        <v>-42.071861092617603</v>
      </c>
      <c r="J3500">
        <v>-6.1155993892939096</v>
      </c>
      <c r="K3500">
        <v>84.442347853237905</v>
      </c>
      <c r="M3500">
        <v>54.269145001797099</v>
      </c>
      <c r="N3500">
        <v>0.42757774140752802</v>
      </c>
      <c r="O3500">
        <v>47.898230088495502</v>
      </c>
      <c r="P3500">
        <v>57.903930131004302</v>
      </c>
    </row>
    <row r="3501" spans="1:17" x14ac:dyDescent="0.3">
      <c r="A3501" t="s">
        <v>7226</v>
      </c>
      <c r="B3501" t="s">
        <v>7227</v>
      </c>
      <c r="C3501" t="s">
        <v>10309</v>
      </c>
      <c r="D3501" t="s">
        <v>116</v>
      </c>
      <c r="E3501">
        <v>46.928765329999997</v>
      </c>
      <c r="F3501">
        <v>2.33</v>
      </c>
      <c r="G3501">
        <v>-79.166468448031495</v>
      </c>
      <c r="H3501">
        <v>-3.6243415670586501</v>
      </c>
      <c r="I3501">
        <v>-28.330061470959301</v>
      </c>
      <c r="J3501">
        <v>2.2355910868965498</v>
      </c>
      <c r="K3501">
        <v>2.3234669515965098</v>
      </c>
      <c r="L3501">
        <v>2.98027458626435</v>
      </c>
      <c r="M3501">
        <v>59.931284836130402</v>
      </c>
      <c r="N3501">
        <v>0.54010950052818296</v>
      </c>
      <c r="O3501">
        <v>112.44635193133</v>
      </c>
      <c r="P3501">
        <v>29.4444444444444</v>
      </c>
      <c r="Q3501">
        <v>-0.17014804604301001</v>
      </c>
    </row>
    <row r="3502" spans="1:17" x14ac:dyDescent="0.3">
      <c r="A3502" t="s">
        <v>7228</v>
      </c>
      <c r="B3502" t="s">
        <v>7229</v>
      </c>
      <c r="C3502" t="s">
        <v>10309</v>
      </c>
      <c r="D3502" t="s">
        <v>283</v>
      </c>
      <c r="E3502">
        <v>46.704000000000001</v>
      </c>
      <c r="F3502">
        <v>33.6</v>
      </c>
      <c r="G3502">
        <v>-41.745247865662201</v>
      </c>
      <c r="H3502">
        <v>-5.6651819825449596</v>
      </c>
      <c r="I3502">
        <v>-16.227363016675799</v>
      </c>
      <c r="J3502">
        <v>-3.6828508512822302</v>
      </c>
      <c r="K3502">
        <v>33.791829006391197</v>
      </c>
      <c r="L3502">
        <v>34.481331581849901</v>
      </c>
      <c r="M3502">
        <v>51.086465827083202</v>
      </c>
      <c r="N3502">
        <v>0.28342857142857097</v>
      </c>
      <c r="O3502">
        <v>22.470238095237999</v>
      </c>
      <c r="P3502">
        <v>24.4444444444444</v>
      </c>
      <c r="Q3502">
        <v>-8.4259357829830003E-2</v>
      </c>
    </row>
    <row r="3503" spans="1:17" x14ac:dyDescent="0.3">
      <c r="A3503" t="s">
        <v>7230</v>
      </c>
      <c r="B3503" t="s">
        <v>7231</v>
      </c>
      <c r="C3503" t="s">
        <v>10309</v>
      </c>
      <c r="D3503" t="s">
        <v>940</v>
      </c>
      <c r="E3503">
        <v>46.655520000000003</v>
      </c>
      <c r="F3503">
        <v>8.8800000000000008</v>
      </c>
      <c r="G3503">
        <v>73.385018966155997</v>
      </c>
      <c r="H3503">
        <v>-9.8516437719873107</v>
      </c>
      <c r="I3503">
        <v>33.962533351436797</v>
      </c>
      <c r="J3503">
        <v>7.9709654364013396</v>
      </c>
      <c r="K3503">
        <v>8.5632110236452998</v>
      </c>
      <c r="L3503">
        <v>6.6052967237052602</v>
      </c>
      <c r="M3503">
        <v>47.091224101436303</v>
      </c>
      <c r="N3503">
        <v>0.59170971434770003</v>
      </c>
      <c r="O3503">
        <v>33.108108108107999</v>
      </c>
      <c r="P3503">
        <v>122</v>
      </c>
      <c r="Q3503">
        <v>6.4512400930330002E-3</v>
      </c>
    </row>
    <row r="3504" spans="1:17" x14ac:dyDescent="0.3">
      <c r="A3504" t="s">
        <v>7232</v>
      </c>
      <c r="B3504" t="s">
        <v>7233</v>
      </c>
      <c r="C3504" t="s">
        <v>10309</v>
      </c>
      <c r="D3504" t="s">
        <v>965</v>
      </c>
      <c r="E3504">
        <v>46.639007999999997</v>
      </c>
      <c r="F3504">
        <v>1.17</v>
      </c>
      <c r="G3504">
        <v>-16.2264093513663</v>
      </c>
      <c r="H3504">
        <v>-4.7727155507984902</v>
      </c>
      <c r="I3504">
        <v>-30.662968001048899</v>
      </c>
      <c r="J3504">
        <v>-5.8128124926093802E-2</v>
      </c>
      <c r="K3504">
        <v>1.1944009123061401</v>
      </c>
      <c r="L3504">
        <v>1.21837579818367</v>
      </c>
      <c r="M3504">
        <v>46.458060732301099</v>
      </c>
      <c r="N3504">
        <v>0.72843336284037397</v>
      </c>
      <c r="O3504">
        <v>61.538461538461497</v>
      </c>
      <c r="P3504">
        <v>67.142857142857096</v>
      </c>
      <c r="Q3504">
        <v>-0.14972221533608099</v>
      </c>
    </row>
    <row r="3505" spans="1:17" x14ac:dyDescent="0.3">
      <c r="A3505" t="s">
        <v>7234</v>
      </c>
      <c r="B3505" t="s">
        <v>7235</v>
      </c>
      <c r="C3505" t="s">
        <v>10309</v>
      </c>
      <c r="D3505" t="s">
        <v>253</v>
      </c>
      <c r="E3505">
        <v>46.543999999999997</v>
      </c>
      <c r="F3505">
        <v>727.25</v>
      </c>
      <c r="G3505">
        <v>-50.372498598785299</v>
      </c>
      <c r="H3505">
        <v>-4.3930197279781904</v>
      </c>
      <c r="I3505">
        <v>-18.609282250180101</v>
      </c>
      <c r="J3505">
        <v>-1.7001519920608901</v>
      </c>
      <c r="K3505">
        <v>711.26194694624905</v>
      </c>
      <c r="L3505">
        <v>747.49722925536298</v>
      </c>
      <c r="M3505">
        <v>62.783749819410701</v>
      </c>
      <c r="N3505">
        <v>0.62604968648305404</v>
      </c>
      <c r="O3505">
        <v>27.053970436576101</v>
      </c>
      <c r="P3505">
        <v>21.2083333333333</v>
      </c>
      <c r="Q3505">
        <v>0.105039435714469</v>
      </c>
    </row>
    <row r="3506" spans="1:17" x14ac:dyDescent="0.3">
      <c r="A3506" t="s">
        <v>7236</v>
      </c>
      <c r="B3506" t="s">
        <v>7237</v>
      </c>
      <c r="C3506" t="s">
        <v>10309</v>
      </c>
      <c r="D3506" t="s">
        <v>405</v>
      </c>
      <c r="E3506">
        <v>46.47280275</v>
      </c>
      <c r="F3506">
        <v>63.3</v>
      </c>
      <c r="G3506">
        <v>-8.0878731303058302</v>
      </c>
      <c r="H3506">
        <v>60.092325099607997</v>
      </c>
      <c r="I3506">
        <v>48.4222576385026</v>
      </c>
      <c r="J3506">
        <v>8.0537995178099102</v>
      </c>
      <c r="K3506">
        <v>44.072312739024703</v>
      </c>
      <c r="L3506">
        <v>40.290591278478701</v>
      </c>
      <c r="M3506">
        <v>76.194950909236795</v>
      </c>
      <c r="N3506">
        <v>1.62133333333333</v>
      </c>
      <c r="O3506">
        <v>0.39494470774090701</v>
      </c>
      <c r="P3506">
        <v>120.942408376963</v>
      </c>
    </row>
    <row r="3507" spans="1:17" x14ac:dyDescent="0.3">
      <c r="A3507" t="s">
        <v>7238</v>
      </c>
      <c r="B3507" t="s">
        <v>7239</v>
      </c>
      <c r="C3507" t="s">
        <v>10309</v>
      </c>
      <c r="D3507" t="s">
        <v>1695</v>
      </c>
      <c r="E3507">
        <v>46.471332599999997</v>
      </c>
      <c r="F3507">
        <v>76.23</v>
      </c>
      <c r="G3507">
        <v>275.44451553366099</v>
      </c>
      <c r="H3507">
        <v>-8.4360699621203903</v>
      </c>
      <c r="I3507">
        <v>-5.6003282777358701</v>
      </c>
      <c r="J3507">
        <v>-4.7173309910255199</v>
      </c>
      <c r="K3507">
        <v>78.676389194573105</v>
      </c>
      <c r="L3507">
        <v>66.538695247574907</v>
      </c>
      <c r="M3507">
        <v>49.602415107986801</v>
      </c>
      <c r="N3507">
        <v>0.41114875269479501</v>
      </c>
      <c r="O3507">
        <v>30.263675718221101</v>
      </c>
      <c r="P3507">
        <v>305.26315789473603</v>
      </c>
      <c r="Q3507">
        <v>0.17165032228194901</v>
      </c>
    </row>
    <row r="3508" spans="1:17" x14ac:dyDescent="0.3">
      <c r="A3508" t="s">
        <v>7240</v>
      </c>
      <c r="B3508" t="s">
        <v>7241</v>
      </c>
      <c r="C3508" t="s">
        <v>10309</v>
      </c>
      <c r="D3508" t="s">
        <v>139</v>
      </c>
      <c r="E3508">
        <v>46.391375519999997</v>
      </c>
      <c r="F3508">
        <v>31.08</v>
      </c>
      <c r="G3508">
        <v>63.2248358997944</v>
      </c>
      <c r="H3508">
        <v>6.0600018672847797</v>
      </c>
      <c r="I3508">
        <v>25.3836457572244</v>
      </c>
      <c r="J3508">
        <v>-5.7495586059303001</v>
      </c>
      <c r="K3508">
        <v>26.342012917934401</v>
      </c>
      <c r="L3508">
        <v>20.1644744916271</v>
      </c>
      <c r="M3508">
        <v>47.867021847017398</v>
      </c>
      <c r="N3508">
        <v>0.31086460304123298</v>
      </c>
      <c r="O3508">
        <v>12.8378378378378</v>
      </c>
      <c r="P3508">
        <v>128.865979381443</v>
      </c>
      <c r="Q3508">
        <v>0.13365702582535599</v>
      </c>
    </row>
    <row r="3509" spans="1:17" x14ac:dyDescent="0.3">
      <c r="A3509" t="s">
        <v>7242</v>
      </c>
      <c r="B3509" t="s">
        <v>7243</v>
      </c>
      <c r="C3509" t="s">
        <v>10309</v>
      </c>
      <c r="D3509" t="s">
        <v>364</v>
      </c>
      <c r="E3509">
        <v>46.327427495999999</v>
      </c>
      <c r="F3509">
        <v>5.88</v>
      </c>
      <c r="G3509">
        <v>-75.525013552210794</v>
      </c>
      <c r="H3509">
        <v>-4.7205159918847599</v>
      </c>
      <c r="I3509">
        <v>-21.468549151503101</v>
      </c>
      <c r="J3509">
        <v>4.6234278942173601</v>
      </c>
      <c r="K3509">
        <v>5.9234777837909203</v>
      </c>
      <c r="L3509">
        <v>6.8618164051657002</v>
      </c>
      <c r="M3509">
        <v>55.753643202851102</v>
      </c>
      <c r="N3509">
        <v>1.31003292591318</v>
      </c>
      <c r="O3509">
        <v>93.5374149659864</v>
      </c>
      <c r="P3509">
        <v>23.789473684210499</v>
      </c>
      <c r="Q3509">
        <v>-4.6232076750384002E-2</v>
      </c>
    </row>
    <row r="3510" spans="1:17" x14ac:dyDescent="0.3">
      <c r="A3510" t="s">
        <v>7244</v>
      </c>
      <c r="B3510" t="s">
        <v>7245</v>
      </c>
      <c r="C3510" t="s">
        <v>10309</v>
      </c>
      <c r="D3510" t="s">
        <v>139</v>
      </c>
      <c r="E3510">
        <v>46.293655018000003</v>
      </c>
      <c r="F3510">
        <v>37.01</v>
      </c>
      <c r="G3510">
        <v>-9.4217653278935298</v>
      </c>
      <c r="H3510">
        <v>-5.6884194446795497</v>
      </c>
      <c r="I3510">
        <v>-36.447936557991902</v>
      </c>
      <c r="J3510">
        <v>-1.7822660559605701</v>
      </c>
      <c r="K3510">
        <v>40.187319531373603</v>
      </c>
      <c r="L3510">
        <v>39.929857038853598</v>
      </c>
      <c r="M3510">
        <v>5.6495913907153197</v>
      </c>
      <c r="N3510">
        <v>1.4320216979507401</v>
      </c>
      <c r="O3510">
        <v>44.015131045663303</v>
      </c>
      <c r="P3510">
        <v>23.3666666666666</v>
      </c>
      <c r="Q3510">
        <v>3.6357252557100002E-4</v>
      </c>
    </row>
    <row r="3511" spans="1:17" x14ac:dyDescent="0.3">
      <c r="A3511" t="s">
        <v>7246</v>
      </c>
      <c r="B3511" t="s">
        <v>7247</v>
      </c>
      <c r="C3511" t="s">
        <v>10309</v>
      </c>
      <c r="D3511" t="s">
        <v>1203</v>
      </c>
      <c r="E3511">
        <v>46.203570104999997</v>
      </c>
      <c r="F3511">
        <v>33.950000000000003</v>
      </c>
      <c r="G3511">
        <v>-79.781796377287193</v>
      </c>
      <c r="H3511">
        <v>-1.4828686988416</v>
      </c>
      <c r="I3511">
        <v>-42.328167531565398</v>
      </c>
      <c r="J3511">
        <v>-9.0286428675547796</v>
      </c>
      <c r="K3511">
        <v>33.871259418488101</v>
      </c>
      <c r="L3511">
        <v>47.074346285847803</v>
      </c>
      <c r="M3511">
        <v>60.108312567537297</v>
      </c>
      <c r="N3511">
        <v>0.65091463414634099</v>
      </c>
      <c r="O3511">
        <v>112.371134020618</v>
      </c>
      <c r="P3511">
        <v>16.6666666666666</v>
      </c>
    </row>
    <row r="3512" spans="1:17" x14ac:dyDescent="0.3">
      <c r="A3512" t="s">
        <v>7248</v>
      </c>
      <c r="B3512" t="s">
        <v>7249</v>
      </c>
      <c r="C3512" t="s">
        <v>10309</v>
      </c>
      <c r="D3512" t="s">
        <v>726</v>
      </c>
      <c r="E3512">
        <v>46.128883199999997</v>
      </c>
      <c r="F3512">
        <v>45.12</v>
      </c>
      <c r="G3512">
        <v>-97.590070932503593</v>
      </c>
      <c r="H3512">
        <v>-19.9696010930112</v>
      </c>
      <c r="I3512">
        <v>-62.074283350774401</v>
      </c>
      <c r="J3512">
        <v>-9.8765283510425306</v>
      </c>
      <c r="K3512">
        <v>51.588961440567402</v>
      </c>
      <c r="L3512">
        <v>73.442676792253593</v>
      </c>
      <c r="M3512">
        <v>24.506115932163699</v>
      </c>
      <c r="N3512">
        <v>0.61325420375865403</v>
      </c>
      <c r="O3512">
        <v>278.102836879432</v>
      </c>
      <c r="P3512">
        <v>10.0487804878048</v>
      </c>
    </row>
    <row r="3513" spans="1:17" x14ac:dyDescent="0.3">
      <c r="A3513" t="s">
        <v>7250</v>
      </c>
      <c r="B3513" t="s">
        <v>3517</v>
      </c>
      <c r="C3513" t="s">
        <v>10309</v>
      </c>
      <c r="D3513" t="s">
        <v>7251</v>
      </c>
      <c r="E3513">
        <v>46.092591599999999</v>
      </c>
      <c r="F3513">
        <v>100.21</v>
      </c>
      <c r="G3513">
        <v>11.521273012690701</v>
      </c>
      <c r="H3513">
        <v>3.68861637994971</v>
      </c>
      <c r="I3513">
        <v>38.431705862236498</v>
      </c>
      <c r="J3513">
        <v>-6.7784738678680503</v>
      </c>
      <c r="K3513">
        <v>84.658900017947303</v>
      </c>
      <c r="L3513">
        <v>69.414789238403799</v>
      </c>
      <c r="M3513">
        <v>42.485166085515701</v>
      </c>
      <c r="N3513">
        <v>0.38961038961038902</v>
      </c>
      <c r="O3513">
        <v>5.25895619199681</v>
      </c>
      <c r="P3513">
        <v>76.674894217207296</v>
      </c>
    </row>
    <row r="3514" spans="1:17" x14ac:dyDescent="0.3">
      <c r="A3514" t="s">
        <v>7252</v>
      </c>
      <c r="B3514" t="s">
        <v>7253</v>
      </c>
      <c r="C3514" t="s">
        <v>10309</v>
      </c>
      <c r="D3514" t="s">
        <v>139</v>
      </c>
      <c r="E3514">
        <v>46.08</v>
      </c>
      <c r="F3514">
        <v>5.12</v>
      </c>
      <c r="G3514">
        <v>53.693902441792297</v>
      </c>
      <c r="H3514">
        <v>-3.1605050890712301</v>
      </c>
      <c r="I3514">
        <v>-18.066610636079901</v>
      </c>
      <c r="J3514">
        <v>2.6621783884838601</v>
      </c>
      <c r="K3514">
        <v>4.8523989585562397</v>
      </c>
      <c r="L3514">
        <v>4.3695616783050903</v>
      </c>
      <c r="M3514">
        <v>56.902336505367202</v>
      </c>
      <c r="N3514">
        <v>0.91324298076703603</v>
      </c>
      <c r="O3514">
        <v>16.40625</v>
      </c>
      <c r="P3514">
        <v>87.545787545787505</v>
      </c>
      <c r="Q3514">
        <v>8.1418581785008007E-2</v>
      </c>
    </row>
    <row r="3515" spans="1:17" x14ac:dyDescent="0.3">
      <c r="A3515" t="s">
        <v>7254</v>
      </c>
      <c r="B3515" t="s">
        <v>7255</v>
      </c>
      <c r="C3515" t="s">
        <v>10309</v>
      </c>
      <c r="D3515" t="s">
        <v>217</v>
      </c>
      <c r="E3515">
        <v>46.037360999999997</v>
      </c>
      <c r="F3515">
        <v>30.71</v>
      </c>
      <c r="G3515">
        <v>-12.783581385465199</v>
      </c>
      <c r="H3515">
        <v>2.8977672764787599</v>
      </c>
      <c r="I3515">
        <v>-19.229042111461499</v>
      </c>
      <c r="J3515">
        <v>1.2972601707737701</v>
      </c>
      <c r="K3515">
        <v>29.663195734100398</v>
      </c>
      <c r="L3515">
        <v>28.648222388882299</v>
      </c>
      <c r="M3515">
        <v>56.405866252544001</v>
      </c>
      <c r="N3515">
        <v>0.384079188262757</v>
      </c>
      <c r="O3515">
        <v>15.597525236079401</v>
      </c>
      <c r="P3515">
        <v>30.680851063829699</v>
      </c>
      <c r="Q3515">
        <v>1.0888174113491999E-2</v>
      </c>
    </row>
    <row r="3516" spans="1:17" x14ac:dyDescent="0.3">
      <c r="A3516" t="s">
        <v>7256</v>
      </c>
      <c r="B3516" t="s">
        <v>7257</v>
      </c>
      <c r="C3516" t="s">
        <v>10309</v>
      </c>
      <c r="D3516" t="s">
        <v>4650</v>
      </c>
      <c r="E3516">
        <v>45.971431199999998</v>
      </c>
      <c r="F3516">
        <v>15.93</v>
      </c>
      <c r="G3516">
        <v>-72.351109893542599</v>
      </c>
      <c r="H3516">
        <v>13.1407216010657</v>
      </c>
      <c r="I3516">
        <v>-11.7858783813217</v>
      </c>
      <c r="J3516">
        <v>6.2398639578706598</v>
      </c>
      <c r="K3516">
        <v>13.9429863468586</v>
      </c>
      <c r="L3516">
        <v>16.9033084288602</v>
      </c>
      <c r="M3516">
        <v>91.396603876542699</v>
      </c>
      <c r="N3516">
        <v>1.0678145426726899</v>
      </c>
      <c r="O3516">
        <v>185.31073446327599</v>
      </c>
      <c r="P3516">
        <v>59.619238476953797</v>
      </c>
      <c r="Q3516">
        <v>0.249792950237164</v>
      </c>
    </row>
    <row r="3517" spans="1:17" x14ac:dyDescent="0.3">
      <c r="A3517" t="s">
        <v>7258</v>
      </c>
      <c r="B3517" t="s">
        <v>7259</v>
      </c>
      <c r="C3517" t="s">
        <v>10309</v>
      </c>
      <c r="D3517" t="s">
        <v>328</v>
      </c>
      <c r="E3517">
        <v>45.960320609999997</v>
      </c>
      <c r="F3517">
        <v>27.45</v>
      </c>
      <c r="G3517">
        <v>-13.5050830390411</v>
      </c>
      <c r="H3517">
        <v>3.7783064080192199</v>
      </c>
      <c r="I3517">
        <v>-63.7754670528101</v>
      </c>
      <c r="J3517">
        <v>3.4908036238887501</v>
      </c>
      <c r="K3517">
        <v>30.070776573315602</v>
      </c>
      <c r="L3517">
        <v>31.552776938235102</v>
      </c>
      <c r="M3517">
        <v>52.021180274500502</v>
      </c>
      <c r="N3517">
        <v>0.51934051997463504</v>
      </c>
      <c r="O3517">
        <v>123.49726775956201</v>
      </c>
      <c r="P3517">
        <v>82.392026578073001</v>
      </c>
      <c r="Q3517">
        <v>0.12144866862883499</v>
      </c>
    </row>
    <row r="3518" spans="1:17" x14ac:dyDescent="0.3">
      <c r="A3518" t="s">
        <v>7260</v>
      </c>
      <c r="B3518" t="s">
        <v>7261</v>
      </c>
      <c r="C3518" t="s">
        <v>10309</v>
      </c>
      <c r="D3518" t="s">
        <v>1626</v>
      </c>
      <c r="E3518">
        <v>45.910670000000003</v>
      </c>
      <c r="F3518">
        <v>24.83</v>
      </c>
      <c r="G3518">
        <v>-22.746628562023702</v>
      </c>
      <c r="H3518">
        <v>-4.5135001431104298</v>
      </c>
      <c r="I3518">
        <v>-31.754125291879699</v>
      </c>
      <c r="J3518">
        <v>1.5983683346905</v>
      </c>
      <c r="K3518">
        <v>24.833437720818601</v>
      </c>
      <c r="L3518">
        <v>26.747095593988899</v>
      </c>
      <c r="M3518">
        <v>63.652627227222602</v>
      </c>
      <c r="N3518">
        <v>0.62804556271909995</v>
      </c>
      <c r="O3518">
        <v>65.122835279903299</v>
      </c>
      <c r="P3518">
        <v>9.8672566371681203</v>
      </c>
      <c r="Q3518">
        <v>-2.0948333963726001E-2</v>
      </c>
    </row>
    <row r="3519" spans="1:17" x14ac:dyDescent="0.3">
      <c r="A3519" t="s">
        <v>7262</v>
      </c>
      <c r="B3519" t="s">
        <v>7263</v>
      </c>
      <c r="C3519" t="s">
        <v>10309</v>
      </c>
      <c r="D3519" t="s">
        <v>51</v>
      </c>
      <c r="E3519">
        <v>45.756513087999998</v>
      </c>
      <c r="F3519">
        <v>22.88</v>
      </c>
      <c r="G3519">
        <v>-20.892196276809401</v>
      </c>
      <c r="H3519">
        <v>-12.1362463289634</v>
      </c>
      <c r="I3519">
        <v>-19.631446080633001</v>
      </c>
      <c r="J3519">
        <v>-1.99975191937944</v>
      </c>
      <c r="K3519">
        <v>22.988039194832499</v>
      </c>
      <c r="L3519">
        <v>21.199984734619001</v>
      </c>
      <c r="M3519">
        <v>43.424165663874398</v>
      </c>
      <c r="N3519">
        <v>0.50563442988728702</v>
      </c>
      <c r="O3519">
        <v>31.555944055944</v>
      </c>
      <c r="P3519">
        <v>123.219512195121</v>
      </c>
      <c r="Q3519">
        <v>0.119830299590686</v>
      </c>
    </row>
    <row r="3520" spans="1:17" x14ac:dyDescent="0.3">
      <c r="A3520" t="s">
        <v>7264</v>
      </c>
      <c r="B3520" t="s">
        <v>7265</v>
      </c>
      <c r="C3520" t="s">
        <v>10309</v>
      </c>
      <c r="E3520">
        <v>45.752960000000002</v>
      </c>
      <c r="F3520">
        <v>64.989999999999995</v>
      </c>
      <c r="G3520">
        <v>81.050922856316205</v>
      </c>
      <c r="H3520">
        <v>2.4669282742111802</v>
      </c>
      <c r="I3520">
        <v>-0.55949795104497102</v>
      </c>
      <c r="J3520">
        <v>11.854097580403</v>
      </c>
      <c r="K3520">
        <v>58.239739912953802</v>
      </c>
      <c r="L3520">
        <v>51.755937137841499</v>
      </c>
      <c r="M3520">
        <v>60.726671895427302</v>
      </c>
      <c r="N3520">
        <v>0.53869590072972995</v>
      </c>
      <c r="O3520">
        <v>21.249422988151998</v>
      </c>
      <c r="P3520">
        <v>125.738103508162</v>
      </c>
      <c r="Q3520">
        <v>6.6524561130569995E-2</v>
      </c>
    </row>
    <row r="3521" spans="1:17" x14ac:dyDescent="0.3">
      <c r="A3521" t="s">
        <v>7266</v>
      </c>
      <c r="B3521" t="s">
        <v>7267</v>
      </c>
      <c r="C3521" t="s">
        <v>10309</v>
      </c>
      <c r="D3521" t="s">
        <v>628</v>
      </c>
      <c r="E3521">
        <v>45.679687520000002</v>
      </c>
      <c r="F3521">
        <v>155.80000000000001</v>
      </c>
      <c r="G3521">
        <v>-45.583920890009601</v>
      </c>
      <c r="H3521">
        <v>-3.1146770885757902</v>
      </c>
      <c r="I3521">
        <v>-23.388269450030599</v>
      </c>
      <c r="J3521">
        <v>-9.3880665886625501</v>
      </c>
      <c r="K3521">
        <v>157.790610714851</v>
      </c>
      <c r="L3521">
        <v>164.31338342614899</v>
      </c>
      <c r="M3521">
        <v>43.152967719009702</v>
      </c>
      <c r="N3521">
        <v>0.406660002625228</v>
      </c>
      <c r="O3521">
        <v>33.311938382541697</v>
      </c>
      <c r="P3521">
        <v>13.722627737226199</v>
      </c>
      <c r="Q3521">
        <v>3.2945718944819998E-3</v>
      </c>
    </row>
    <row r="3522" spans="1:17" x14ac:dyDescent="0.3">
      <c r="A3522" t="s">
        <v>7268</v>
      </c>
      <c r="B3522" t="s">
        <v>7269</v>
      </c>
      <c r="C3522" t="s">
        <v>10309</v>
      </c>
      <c r="D3522" t="s">
        <v>253</v>
      </c>
      <c r="E3522">
        <v>45.421759999999999</v>
      </c>
      <c r="F3522">
        <v>100</v>
      </c>
      <c r="G3522">
        <v>22.8531133641157</v>
      </c>
      <c r="H3522">
        <v>-3.7494999954490198</v>
      </c>
      <c r="I3522">
        <v>10.552060115735699</v>
      </c>
      <c r="J3522">
        <v>6.0401440920309701</v>
      </c>
      <c r="K3522">
        <v>97.975101790175302</v>
      </c>
      <c r="L3522">
        <v>85.547171844459299</v>
      </c>
      <c r="M3522">
        <v>56.095895378712399</v>
      </c>
      <c r="N3522">
        <v>0.322550063719865</v>
      </c>
      <c r="O3522">
        <v>22.7</v>
      </c>
      <c r="P3522">
        <v>91.497510532362995</v>
      </c>
      <c r="Q3522">
        <v>9.8607575617839005E-2</v>
      </c>
    </row>
    <row r="3523" spans="1:17" x14ac:dyDescent="0.3">
      <c r="A3523" t="s">
        <v>7270</v>
      </c>
      <c r="B3523" t="s">
        <v>7271</v>
      </c>
      <c r="C3523" t="s">
        <v>10309</v>
      </c>
      <c r="D3523" t="s">
        <v>412</v>
      </c>
      <c r="E3523">
        <v>45.397306374999999</v>
      </c>
      <c r="F3523">
        <v>87.79</v>
      </c>
      <c r="G3523">
        <v>152.28290005537701</v>
      </c>
      <c r="H3523">
        <v>3.0912868740299002</v>
      </c>
      <c r="I3523">
        <v>72.741607600709699</v>
      </c>
      <c r="J3523">
        <v>-1.92980890013263</v>
      </c>
      <c r="K3523">
        <v>89.829149311736998</v>
      </c>
      <c r="L3523">
        <v>75.588395932776294</v>
      </c>
      <c r="M3523">
        <v>43.962011147294</v>
      </c>
      <c r="N3523">
        <v>1.37279959119694</v>
      </c>
      <c r="O3523">
        <v>71.374871853286194</v>
      </c>
      <c r="P3523">
        <v>210.761061946902</v>
      </c>
      <c r="Q3523">
        <v>0.119262272198877</v>
      </c>
    </row>
    <row r="3524" spans="1:17" x14ac:dyDescent="0.3">
      <c r="A3524" t="s">
        <v>7272</v>
      </c>
      <c r="B3524" t="s">
        <v>7273</v>
      </c>
      <c r="C3524" t="s">
        <v>10309</v>
      </c>
      <c r="D3524" t="s">
        <v>4113</v>
      </c>
      <c r="E3524">
        <v>45.269280000000002</v>
      </c>
      <c r="F3524">
        <v>345.6</v>
      </c>
      <c r="G3524">
        <v>276.62614183273803</v>
      </c>
      <c r="H3524">
        <v>-2.23210858040337</v>
      </c>
      <c r="I3524">
        <v>207.68512519851899</v>
      </c>
      <c r="J3524">
        <v>13.3409851099288</v>
      </c>
      <c r="K3524">
        <v>281.05599455997998</v>
      </c>
      <c r="L3524">
        <v>176.21849181646999</v>
      </c>
      <c r="M3524">
        <v>63.4647302310538</v>
      </c>
      <c r="N3524">
        <v>0.85333333333333306</v>
      </c>
      <c r="O3524">
        <v>16.030092592592499</v>
      </c>
      <c r="P3524">
        <v>359.26910299003299</v>
      </c>
    </row>
    <row r="3525" spans="1:17" x14ac:dyDescent="0.3">
      <c r="A3525" t="s">
        <v>7274</v>
      </c>
      <c r="B3525" t="s">
        <v>7275</v>
      </c>
      <c r="C3525" t="s">
        <v>10309</v>
      </c>
      <c r="D3525" t="s">
        <v>386</v>
      </c>
      <c r="E3525">
        <v>45.218325</v>
      </c>
      <c r="F3525">
        <v>45.25</v>
      </c>
      <c r="G3525">
        <v>-61.834868322613502</v>
      </c>
      <c r="H3525">
        <v>1.26959782688073</v>
      </c>
      <c r="I3525">
        <v>-39.587615087986897</v>
      </c>
      <c r="J3525">
        <v>6.3382158717502497</v>
      </c>
      <c r="K3525">
        <v>44.539219174619902</v>
      </c>
      <c r="L3525">
        <v>52.329644948332501</v>
      </c>
      <c r="M3525">
        <v>64.639625787933099</v>
      </c>
      <c r="N3525">
        <v>0.69371799559941405</v>
      </c>
      <c r="O3525">
        <v>79.889502762430894</v>
      </c>
      <c r="P3525">
        <v>22.132253711200999</v>
      </c>
      <c r="Q3525">
        <v>-1.2134827607269E-2</v>
      </c>
    </row>
    <row r="3526" spans="1:17" x14ac:dyDescent="0.3">
      <c r="A3526" t="s">
        <v>7276</v>
      </c>
      <c r="B3526" t="s">
        <v>7277</v>
      </c>
      <c r="C3526" t="s">
        <v>10309</v>
      </c>
      <c r="D3526" t="s">
        <v>46</v>
      </c>
      <c r="E3526">
        <v>45.180405999999998</v>
      </c>
      <c r="F3526">
        <v>19.87</v>
      </c>
      <c r="G3526">
        <v>-26.5978631402958</v>
      </c>
      <c r="H3526">
        <v>-9.60076856169756</v>
      </c>
      <c r="I3526">
        <v>-11.420505553730701</v>
      </c>
      <c r="J3526">
        <v>7.8988273381168801</v>
      </c>
      <c r="K3526">
        <v>20.254941505138401</v>
      </c>
      <c r="L3526">
        <v>20.889897964332501</v>
      </c>
      <c r="M3526">
        <v>64.870204381551005</v>
      </c>
      <c r="N3526">
        <v>1.4133998542685899</v>
      </c>
      <c r="O3526">
        <v>34.6250629089079</v>
      </c>
      <c r="P3526">
        <v>15.188405797101399</v>
      </c>
      <c r="Q3526">
        <v>-2.0718363928866002E-2</v>
      </c>
    </row>
    <row r="3527" spans="1:17" x14ac:dyDescent="0.3">
      <c r="A3527" t="s">
        <v>7278</v>
      </c>
      <c r="B3527" t="s">
        <v>7279</v>
      </c>
      <c r="C3527" t="s">
        <v>10309</v>
      </c>
      <c r="D3527" t="s">
        <v>523</v>
      </c>
      <c r="E3527">
        <v>45.147435289999997</v>
      </c>
      <c r="F3527">
        <v>6.1</v>
      </c>
      <c r="G3527">
        <v>71.501489652126196</v>
      </c>
      <c r="H3527">
        <v>-2.8528894218441301</v>
      </c>
      <c r="I3527">
        <v>29.799808658910699</v>
      </c>
      <c r="J3527">
        <v>-8.1013813798152405</v>
      </c>
      <c r="K3527">
        <v>5.7786126035652901</v>
      </c>
      <c r="L3527">
        <v>4.6739346021191697</v>
      </c>
      <c r="M3527">
        <v>51.573520908867501</v>
      </c>
      <c r="N3527">
        <v>1.05310484833565</v>
      </c>
      <c r="O3527">
        <v>20.655737704918</v>
      </c>
      <c r="P3527">
        <v>125.092250922509</v>
      </c>
      <c r="Q3527">
        <v>8.8245588369995007E-2</v>
      </c>
    </row>
    <row r="3528" spans="1:17" x14ac:dyDescent="0.3">
      <c r="A3528" t="s">
        <v>7280</v>
      </c>
      <c r="B3528" t="s">
        <v>7281</v>
      </c>
      <c r="C3528" t="s">
        <v>10309</v>
      </c>
      <c r="D3528" t="s">
        <v>5844</v>
      </c>
      <c r="E3528">
        <v>45.1225205</v>
      </c>
      <c r="F3528">
        <v>168.55</v>
      </c>
      <c r="G3528">
        <v>-39.684952521502801</v>
      </c>
      <c r="H3528">
        <v>-2.20809168283155</v>
      </c>
      <c r="I3528">
        <v>-45.637334198231997</v>
      </c>
      <c r="J3528">
        <v>-1.0147845323676301</v>
      </c>
      <c r="K3528">
        <v>173.29847476164201</v>
      </c>
      <c r="L3528">
        <v>197.11135825476001</v>
      </c>
      <c r="M3528">
        <v>32.017079378011601</v>
      </c>
      <c r="N3528">
        <v>0.406249999999999</v>
      </c>
      <c r="O3528">
        <v>95.194304360723805</v>
      </c>
      <c r="P3528">
        <v>35.544833132287899</v>
      </c>
      <c r="Q3528">
        <v>-5.712788889149E-3</v>
      </c>
    </row>
    <row r="3529" spans="1:17" x14ac:dyDescent="0.3">
      <c r="A3529" t="s">
        <v>7282</v>
      </c>
      <c r="B3529" t="s">
        <v>7283</v>
      </c>
      <c r="C3529" t="s">
        <v>10309</v>
      </c>
      <c r="D3529" t="s">
        <v>737</v>
      </c>
      <c r="E3529">
        <v>45.057158311999999</v>
      </c>
      <c r="F3529">
        <v>23.02</v>
      </c>
      <c r="G3529">
        <v>19.564874835550501</v>
      </c>
      <c r="H3529">
        <v>5.86335702927021</v>
      </c>
      <c r="I3529">
        <v>6.2791095550079401</v>
      </c>
      <c r="J3529">
        <v>-0.46242443695485502</v>
      </c>
      <c r="K3529">
        <v>21.584512307807199</v>
      </c>
      <c r="L3529">
        <v>19.201639786004002</v>
      </c>
      <c r="M3529">
        <v>37.579943371070499</v>
      </c>
      <c r="N3529">
        <v>0.82542360816636196</v>
      </c>
      <c r="O3529">
        <v>1.4335360556038299</v>
      </c>
      <c r="P3529">
        <v>59.307958477508599</v>
      </c>
    </row>
    <row r="3530" spans="1:17" x14ac:dyDescent="0.3">
      <c r="A3530" t="s">
        <v>7284</v>
      </c>
      <c r="B3530" t="s">
        <v>7285</v>
      </c>
      <c r="C3530" t="s">
        <v>10309</v>
      </c>
      <c r="D3530" t="s">
        <v>46</v>
      </c>
      <c r="E3530">
        <v>45.011899999999997</v>
      </c>
      <c r="F3530">
        <v>143.35</v>
      </c>
      <c r="G3530">
        <v>155.16057790411301</v>
      </c>
      <c r="H3530">
        <v>10.652619217254999</v>
      </c>
      <c r="I3530">
        <v>12.117307785700801</v>
      </c>
      <c r="J3530">
        <v>12.5196207364922</v>
      </c>
      <c r="K3530">
        <v>146.92373978187101</v>
      </c>
      <c r="L3530">
        <v>114.833571704314</v>
      </c>
      <c r="M3530">
        <v>38.194625028039397</v>
      </c>
      <c r="N3530">
        <v>0.92733605723849499</v>
      </c>
      <c r="O3530">
        <v>22.811301011510299</v>
      </c>
      <c r="P3530">
        <v>237.214772994589</v>
      </c>
      <c r="Q3530">
        <v>0.13047555725565399</v>
      </c>
    </row>
    <row r="3531" spans="1:17" x14ac:dyDescent="0.3">
      <c r="A3531" t="s">
        <v>7286</v>
      </c>
      <c r="B3531" t="s">
        <v>7287</v>
      </c>
      <c r="C3531" t="s">
        <v>10309</v>
      </c>
      <c r="D3531" t="s">
        <v>1391</v>
      </c>
      <c r="E3531">
        <v>44.976999999999997</v>
      </c>
      <c r="F3531">
        <v>82</v>
      </c>
      <c r="G3531">
        <v>20.2820349224687</v>
      </c>
      <c r="H3531">
        <v>15.376241183524</v>
      </c>
      <c r="I3531">
        <v>28.443960020922301</v>
      </c>
      <c r="J3531">
        <v>7.4282602598288898</v>
      </c>
      <c r="K3531">
        <v>74.737888843898702</v>
      </c>
      <c r="L3531">
        <v>64.787033412236795</v>
      </c>
      <c r="M3531">
        <v>60.765373213931099</v>
      </c>
      <c r="N3531">
        <v>0.138539099033301</v>
      </c>
      <c r="O3531">
        <v>5.3658536585365901</v>
      </c>
      <c r="P3531">
        <v>69.246646026831698</v>
      </c>
      <c r="Q3531">
        <v>7.7746498111657E-2</v>
      </c>
    </row>
    <row r="3532" spans="1:17" x14ac:dyDescent="0.3">
      <c r="A3532" t="s">
        <v>7288</v>
      </c>
      <c r="B3532" t="s">
        <v>7289</v>
      </c>
      <c r="C3532" t="s">
        <v>10309</v>
      </c>
      <c r="D3532" t="s">
        <v>564</v>
      </c>
      <c r="E3532">
        <v>44.936253999999998</v>
      </c>
      <c r="F3532">
        <v>74.14</v>
      </c>
      <c r="G3532">
        <v>-6.4986157476352604</v>
      </c>
      <c r="H3532">
        <v>-5.7326749003919799</v>
      </c>
      <c r="I3532">
        <v>-31.7278037024005</v>
      </c>
      <c r="J3532">
        <v>-1.19979319390074</v>
      </c>
      <c r="K3532">
        <v>77.724656475982897</v>
      </c>
      <c r="L3532">
        <v>78.253266600207397</v>
      </c>
      <c r="M3532">
        <v>41.276636010939001</v>
      </c>
      <c r="N3532">
        <v>0.24434879063551701</v>
      </c>
      <c r="O3532">
        <v>53.628270838953298</v>
      </c>
      <c r="P3532">
        <v>26.195744680851</v>
      </c>
      <c r="Q3532">
        <v>0.17610018845120001</v>
      </c>
    </row>
    <row r="3533" spans="1:17" x14ac:dyDescent="0.3">
      <c r="A3533" t="s">
        <v>7290</v>
      </c>
      <c r="B3533" t="s">
        <v>7291</v>
      </c>
      <c r="C3533" t="s">
        <v>10309</v>
      </c>
      <c r="D3533" t="s">
        <v>832</v>
      </c>
      <c r="E3533">
        <v>44.931834000000002</v>
      </c>
      <c r="F3533">
        <v>20.7</v>
      </c>
      <c r="G3533">
        <v>52.239405132328599</v>
      </c>
      <c r="H3533">
        <v>-5.2076749003919804</v>
      </c>
      <c r="I3533">
        <v>-9.45373059462848</v>
      </c>
      <c r="J3533">
        <v>-3.32865780853788</v>
      </c>
      <c r="K3533">
        <v>21.387547959806401</v>
      </c>
      <c r="L3533">
        <v>18.7902216942257</v>
      </c>
      <c r="M3533">
        <v>35.175334296139198</v>
      </c>
      <c r="N3533">
        <v>0.49975013977489102</v>
      </c>
      <c r="O3533">
        <v>27.681159420289799</v>
      </c>
      <c r="P3533">
        <v>93.277310924369701</v>
      </c>
      <c r="Q3533">
        <v>8.6633520116839002E-2</v>
      </c>
    </row>
    <row r="3534" spans="1:17" x14ac:dyDescent="0.3">
      <c r="A3534" t="s">
        <v>7292</v>
      </c>
      <c r="B3534" t="s">
        <v>7293</v>
      </c>
      <c r="C3534" t="s">
        <v>10309</v>
      </c>
      <c r="D3534" t="s">
        <v>628</v>
      </c>
      <c r="E3534">
        <v>44.82</v>
      </c>
      <c r="F3534">
        <v>298.8</v>
      </c>
      <c r="G3534">
        <v>94.589919411362004</v>
      </c>
      <c r="H3534">
        <v>12.7304952211233</v>
      </c>
      <c r="I3534">
        <v>-9.2893189178014399</v>
      </c>
      <c r="J3534">
        <v>-11.3033606967815</v>
      </c>
      <c r="K3534">
        <v>270.85363504280002</v>
      </c>
      <c r="L3534">
        <v>242.53342615784501</v>
      </c>
      <c r="M3534">
        <v>47.972874874073497</v>
      </c>
      <c r="N3534">
        <v>2.4380755195527799</v>
      </c>
      <c r="O3534">
        <v>28.848728246318601</v>
      </c>
      <c r="P3534">
        <v>147.863956864371</v>
      </c>
      <c r="Q3534">
        <v>0.11877075408446</v>
      </c>
    </row>
    <row r="3535" spans="1:17" x14ac:dyDescent="0.3">
      <c r="A3535" t="s">
        <v>7294</v>
      </c>
      <c r="B3535" t="s">
        <v>7295</v>
      </c>
      <c r="C3535" t="s">
        <v>10309</v>
      </c>
      <c r="D3535" t="s">
        <v>564</v>
      </c>
      <c r="E3535">
        <v>44.785094399999998</v>
      </c>
      <c r="F3535">
        <v>23.2</v>
      </c>
      <c r="G3535">
        <v>-63.056052433017499</v>
      </c>
      <c r="H3535">
        <v>-1.5341211813837199</v>
      </c>
      <c r="I3535">
        <v>-41.452395926627098</v>
      </c>
      <c r="J3535">
        <v>0.12856196951712501</v>
      </c>
      <c r="K3535">
        <v>24.635924159284698</v>
      </c>
      <c r="L3535">
        <v>28.325446640921999</v>
      </c>
      <c r="M3535">
        <v>43.042632804336797</v>
      </c>
      <c r="N3535">
        <v>0.48821548821548799</v>
      </c>
      <c r="O3535">
        <v>85.344827586206804</v>
      </c>
      <c r="P3535">
        <v>1.9780219780219701</v>
      </c>
    </row>
    <row r="3536" spans="1:17" x14ac:dyDescent="0.3">
      <c r="A3536" t="s">
        <v>7296</v>
      </c>
      <c r="B3536" t="s">
        <v>7297</v>
      </c>
      <c r="C3536" t="s">
        <v>10309</v>
      </c>
      <c r="D3536" t="s">
        <v>628</v>
      </c>
      <c r="E3536">
        <v>44.745114000000001</v>
      </c>
      <c r="F3536">
        <v>60.54</v>
      </c>
      <c r="G3536">
        <v>102.84853673193</v>
      </c>
      <c r="H3536">
        <v>-6.9086288933139599</v>
      </c>
      <c r="I3536">
        <v>26.147080609769699</v>
      </c>
      <c r="J3536">
        <v>0.895854206798396</v>
      </c>
      <c r="K3536">
        <v>59.013099087582802</v>
      </c>
      <c r="L3536">
        <v>49.870901202038503</v>
      </c>
      <c r="M3536">
        <v>51.047923551116902</v>
      </c>
      <c r="N3536">
        <v>0.63440286580955396</v>
      </c>
      <c r="O3536">
        <v>15.609514370664</v>
      </c>
      <c r="P3536">
        <v>154.90526315789401</v>
      </c>
      <c r="Q3536">
        <v>7.3058710615346995E-2</v>
      </c>
    </row>
    <row r="3537" spans="1:17" x14ac:dyDescent="0.3">
      <c r="A3537" t="s">
        <v>7298</v>
      </c>
      <c r="B3537" t="s">
        <v>7299</v>
      </c>
      <c r="C3537" t="s">
        <v>10309</v>
      </c>
      <c r="D3537" t="s">
        <v>7025</v>
      </c>
      <c r="E3537">
        <v>44.606760000000001</v>
      </c>
      <c r="F3537">
        <v>77.55</v>
      </c>
      <c r="G3537">
        <v>85.598024305591593</v>
      </c>
      <c r="H3537">
        <v>-0.70767490039198899</v>
      </c>
      <c r="I3537">
        <v>9.6872052129739892</v>
      </c>
      <c r="J3537">
        <v>-1.7822660559605701</v>
      </c>
      <c r="K3537">
        <v>74.774749769258406</v>
      </c>
      <c r="L3537">
        <v>65.358156107479402</v>
      </c>
      <c r="M3537">
        <v>86.011706119723598</v>
      </c>
      <c r="N3537">
        <v>0</v>
      </c>
      <c r="O3537">
        <v>0</v>
      </c>
      <c r="P3537">
        <v>169.270833333333</v>
      </c>
    </row>
    <row r="3538" spans="1:17" x14ac:dyDescent="0.3">
      <c r="A3538" t="s">
        <v>7300</v>
      </c>
      <c r="B3538" t="s">
        <v>7301</v>
      </c>
      <c r="C3538" t="s">
        <v>10309</v>
      </c>
      <c r="D3538" t="s">
        <v>1595</v>
      </c>
      <c r="E3538">
        <v>44.573303490000001</v>
      </c>
      <c r="F3538">
        <v>28.45</v>
      </c>
      <c r="G3538">
        <v>38.027965308541397</v>
      </c>
      <c r="H3538">
        <v>-11.9669801113101</v>
      </c>
      <c r="I3538">
        <v>-24.428050709135501</v>
      </c>
      <c r="J3538">
        <v>6.9596571671485004</v>
      </c>
      <c r="K3538">
        <v>27.4224164978767</v>
      </c>
      <c r="L3538">
        <v>25.501034841389</v>
      </c>
      <c r="M3538">
        <v>49.494242445451398</v>
      </c>
      <c r="N3538">
        <v>1.31117076641848</v>
      </c>
      <c r="O3538">
        <v>54.657293497363703</v>
      </c>
      <c r="P3538">
        <v>77.8125</v>
      </c>
      <c r="Q3538">
        <v>9.4069111825967999E-2</v>
      </c>
    </row>
    <row r="3539" spans="1:17" x14ac:dyDescent="0.3">
      <c r="A3539" t="s">
        <v>7302</v>
      </c>
      <c r="B3539" t="s">
        <v>7303</v>
      </c>
      <c r="C3539" t="s">
        <v>10309</v>
      </c>
      <c r="D3539" t="s">
        <v>628</v>
      </c>
      <c r="E3539">
        <v>44.507987207999903</v>
      </c>
      <c r="F3539">
        <v>16.88</v>
      </c>
      <c r="G3539">
        <v>-24.3845386758783</v>
      </c>
      <c r="H3539">
        <v>-6.8860188494365602</v>
      </c>
      <c r="I3539">
        <v>-29.160713919902001</v>
      </c>
      <c r="J3539">
        <v>0.58048585508876005</v>
      </c>
      <c r="K3539">
        <v>14.466327502585401</v>
      </c>
      <c r="L3539">
        <v>15.721609546839799</v>
      </c>
      <c r="M3539">
        <v>74.865611869976803</v>
      </c>
      <c r="N3539">
        <v>1.35812729702639</v>
      </c>
      <c r="O3539">
        <v>30.331753554502299</v>
      </c>
      <c r="P3539">
        <v>44.892703862660902</v>
      </c>
      <c r="Q3539">
        <v>1.56456500824E-3</v>
      </c>
    </row>
    <row r="3540" spans="1:17" x14ac:dyDescent="0.3">
      <c r="A3540" t="s">
        <v>7304</v>
      </c>
      <c r="B3540" t="s">
        <v>7305</v>
      </c>
      <c r="C3540" t="s">
        <v>10309</v>
      </c>
      <c r="D3540" t="s">
        <v>3831</v>
      </c>
      <c r="E3540">
        <v>44.381587199999998</v>
      </c>
      <c r="F3540">
        <v>27.2</v>
      </c>
      <c r="G3540">
        <v>-22.816282014890898</v>
      </c>
      <c r="H3540">
        <v>1.86352763125357</v>
      </c>
      <c r="I3540">
        <v>-2.0369260349667702</v>
      </c>
      <c r="J3540">
        <v>-2.01312407827684</v>
      </c>
      <c r="K3540">
        <v>25.573196097722601</v>
      </c>
      <c r="L3540">
        <v>23.977834967244998</v>
      </c>
      <c r="M3540">
        <v>67.676967662842301</v>
      </c>
      <c r="N3540">
        <v>0.62439024390243902</v>
      </c>
      <c r="O3540">
        <v>27.1323529411764</v>
      </c>
      <c r="P3540">
        <v>51.1111111111111</v>
      </c>
    </row>
    <row r="3541" spans="1:17" x14ac:dyDescent="0.3">
      <c r="A3541" t="s">
        <v>7306</v>
      </c>
      <c r="B3541" t="s">
        <v>7307</v>
      </c>
      <c r="C3541" t="s">
        <v>10309</v>
      </c>
      <c r="D3541" t="s">
        <v>358</v>
      </c>
      <c r="E3541">
        <v>44.337737500000003</v>
      </c>
      <c r="F3541">
        <v>101.5</v>
      </c>
      <c r="G3541">
        <v>-35.0474005310096</v>
      </c>
      <c r="H3541">
        <v>-38.908947312190698</v>
      </c>
      <c r="I3541">
        <v>-18.286092368166699</v>
      </c>
      <c r="J3541">
        <v>-39.983538467759303</v>
      </c>
      <c r="O3541">
        <v>10.7881773399014</v>
      </c>
      <c r="P3541">
        <v>0</v>
      </c>
    </row>
    <row r="3542" spans="1:17" x14ac:dyDescent="0.3">
      <c r="A3542" t="s">
        <v>7308</v>
      </c>
      <c r="B3542" t="s">
        <v>7309</v>
      </c>
      <c r="C3542" t="s">
        <v>10309</v>
      </c>
      <c r="D3542" t="s">
        <v>101</v>
      </c>
      <c r="E3542">
        <v>44.323956250000002</v>
      </c>
      <c r="F3542">
        <v>781.9</v>
      </c>
      <c r="G3542">
        <v>-2.8043473643239301</v>
      </c>
      <c r="H3542">
        <v>-10.5231304943942</v>
      </c>
      <c r="I3542">
        <v>-50.853674691469898</v>
      </c>
      <c r="K3542">
        <v>951.55797354596496</v>
      </c>
      <c r="M3542">
        <v>2.9634079126600001E-4</v>
      </c>
      <c r="N3542">
        <v>0.8</v>
      </c>
      <c r="O3542">
        <v>74.574753804834302</v>
      </c>
      <c r="P3542">
        <v>30.316666666666599</v>
      </c>
    </row>
    <row r="3543" spans="1:17" x14ac:dyDescent="0.3">
      <c r="A3543" t="s">
        <v>7310</v>
      </c>
      <c r="B3543" t="s">
        <v>7311</v>
      </c>
      <c r="C3543" t="s">
        <v>10309</v>
      </c>
      <c r="E3543">
        <v>44.220595000000003</v>
      </c>
      <c r="F3543">
        <v>84.31</v>
      </c>
      <c r="G3543">
        <v>-13.2073007289865</v>
      </c>
      <c r="H3543">
        <v>5.47620419280699</v>
      </c>
      <c r="I3543">
        <v>-4.1718892802416399</v>
      </c>
      <c r="J3543">
        <v>-4.1560502152935896</v>
      </c>
      <c r="K3543">
        <v>79.659205773313104</v>
      </c>
      <c r="L3543">
        <v>75.903126130867804</v>
      </c>
      <c r="M3543">
        <v>74.727303457834196</v>
      </c>
      <c r="N3543">
        <v>1.47334617854849</v>
      </c>
      <c r="O3543">
        <v>2.4315027873324602</v>
      </c>
      <c r="P3543">
        <v>21.309352517985602</v>
      </c>
    </row>
    <row r="3544" spans="1:17" x14ac:dyDescent="0.3">
      <c r="A3544" t="s">
        <v>7312</v>
      </c>
      <c r="B3544" t="s">
        <v>7313</v>
      </c>
      <c r="C3544" t="s">
        <v>10309</v>
      </c>
      <c r="D3544" t="s">
        <v>523</v>
      </c>
      <c r="E3544">
        <v>44.168461999999998</v>
      </c>
      <c r="F3544">
        <v>153.4</v>
      </c>
      <c r="G3544">
        <v>-10.068447201043799</v>
      </c>
      <c r="H3544">
        <v>-3.1592878036177998</v>
      </c>
      <c r="I3544">
        <v>-5.5590861253518904</v>
      </c>
      <c r="J3544">
        <v>-5.4765335718841497</v>
      </c>
      <c r="K3544">
        <v>155.053908438148</v>
      </c>
      <c r="L3544">
        <v>147.14624683733999</v>
      </c>
      <c r="M3544">
        <v>52.058912838211398</v>
      </c>
      <c r="N3544">
        <v>0.73814975025691199</v>
      </c>
      <c r="O3544">
        <v>36.636245110821299</v>
      </c>
      <c r="P3544">
        <v>32.013769363166901</v>
      </c>
      <c r="Q3544">
        <v>0.15792484059563699</v>
      </c>
    </row>
    <row r="3545" spans="1:17" x14ac:dyDescent="0.3">
      <c r="A3545" t="s">
        <v>7314</v>
      </c>
      <c r="B3545" t="s">
        <v>7315</v>
      </c>
      <c r="C3545" t="s">
        <v>10309</v>
      </c>
      <c r="D3545" t="s">
        <v>54</v>
      </c>
      <c r="E3545">
        <v>44.157232800000003</v>
      </c>
      <c r="F3545">
        <v>63.51</v>
      </c>
      <c r="G3545">
        <v>7.3552706824031997</v>
      </c>
      <c r="H3545">
        <v>7.8268078582287002</v>
      </c>
      <c r="I3545">
        <v>-22.419400703155699</v>
      </c>
      <c r="J3545">
        <v>1.92448847451718</v>
      </c>
      <c r="K3545">
        <v>61.841498641316001</v>
      </c>
      <c r="L3545">
        <v>58.193699389381202</v>
      </c>
      <c r="M3545">
        <v>51.863021892848501</v>
      </c>
      <c r="N3545">
        <v>0.78730106816204803</v>
      </c>
      <c r="O3545">
        <v>23.602582270508499</v>
      </c>
      <c r="P3545">
        <v>56.814814814814802</v>
      </c>
      <c r="Q3545">
        <v>9.6712499219496997E-2</v>
      </c>
    </row>
    <row r="3546" spans="1:17" x14ac:dyDescent="0.3">
      <c r="A3546" t="s">
        <v>7316</v>
      </c>
      <c r="B3546" t="s">
        <v>7317</v>
      </c>
      <c r="C3546" t="s">
        <v>10309</v>
      </c>
      <c r="D3546" t="s">
        <v>628</v>
      </c>
      <c r="E3546">
        <v>43.8150051</v>
      </c>
      <c r="F3546">
        <v>43.51</v>
      </c>
      <c r="G3546">
        <v>-59.5164933870889</v>
      </c>
      <c r="H3546">
        <v>-6.0555009873485099</v>
      </c>
      <c r="I3546">
        <v>-41.483062114007701</v>
      </c>
      <c r="J3546">
        <v>-8.1277166905056397</v>
      </c>
      <c r="K3546">
        <v>43.933247930520601</v>
      </c>
      <c r="L3546">
        <v>52.081024254654601</v>
      </c>
      <c r="M3546">
        <v>48.587644391284101</v>
      </c>
      <c r="N3546">
        <v>0.30632945300395797</v>
      </c>
      <c r="O3546">
        <v>74.902321305447003</v>
      </c>
      <c r="P3546">
        <v>20.359612724757898</v>
      </c>
      <c r="Q3546">
        <v>2.1817054157245001E-2</v>
      </c>
    </row>
    <row r="3547" spans="1:17" x14ac:dyDescent="0.3">
      <c r="A3547" t="s">
        <v>7318</v>
      </c>
      <c r="B3547" t="s">
        <v>7319</v>
      </c>
      <c r="C3547" t="s">
        <v>10309</v>
      </c>
      <c r="D3547" t="s">
        <v>965</v>
      </c>
      <c r="E3547">
        <v>43.696800000000003</v>
      </c>
      <c r="F3547">
        <v>1.02</v>
      </c>
      <c r="G3547">
        <v>-77.5109500533827</v>
      </c>
      <c r="H3547">
        <v>-4.5171987099158004</v>
      </c>
      <c r="I3547">
        <v>-42.712506612025102</v>
      </c>
      <c r="J3547">
        <v>-5.5917898654843903</v>
      </c>
      <c r="K3547">
        <v>1.07054042622257</v>
      </c>
      <c r="L3547">
        <v>1.3882008425449801</v>
      </c>
      <c r="M3547">
        <v>41.874216701709997</v>
      </c>
      <c r="N3547">
        <v>1.9236468800712101</v>
      </c>
      <c r="O3547">
        <v>91.176470588235205</v>
      </c>
      <c r="P3547">
        <v>7.3684210526315796</v>
      </c>
      <c r="Q3547">
        <v>-3.2552065720487001E-2</v>
      </c>
    </row>
    <row r="3548" spans="1:17" x14ac:dyDescent="0.3">
      <c r="A3548" t="s">
        <v>7320</v>
      </c>
      <c r="B3548" t="s">
        <v>7321</v>
      </c>
      <c r="C3548" t="s">
        <v>10309</v>
      </c>
      <c r="D3548" t="s">
        <v>628</v>
      </c>
      <c r="E3548">
        <v>43.658999999999999</v>
      </c>
      <c r="F3548">
        <v>26.95</v>
      </c>
      <c r="G3548">
        <v>-42.290224043439402</v>
      </c>
      <c r="H3548">
        <v>-11.914869642695599</v>
      </c>
      <c r="I3548">
        <v>-28.838584198231999</v>
      </c>
      <c r="J3548">
        <v>-4.7679047558849899</v>
      </c>
      <c r="K3548">
        <v>28.061936515847101</v>
      </c>
      <c r="L3548">
        <v>30.8922887548771</v>
      </c>
      <c r="M3548">
        <v>52.371560453064902</v>
      </c>
      <c r="N3548">
        <v>1.0663523624288</v>
      </c>
      <c r="O3548">
        <v>188.83116883116799</v>
      </c>
      <c r="P3548">
        <v>9.2419943250911807</v>
      </c>
      <c r="Q3548">
        <v>0.19809794671335901</v>
      </c>
    </row>
    <row r="3549" spans="1:17" x14ac:dyDescent="0.3">
      <c r="A3549" t="s">
        <v>7322</v>
      </c>
      <c r="B3549" t="s">
        <v>7323</v>
      </c>
      <c r="C3549" t="s">
        <v>10309</v>
      </c>
      <c r="E3549">
        <v>43.641599999999997</v>
      </c>
      <c r="F3549">
        <v>22.73</v>
      </c>
      <c r="G3549">
        <v>184.94360180957901</v>
      </c>
      <c r="H3549">
        <v>24.5092134743911</v>
      </c>
      <c r="I3549">
        <v>-47.984331049076602</v>
      </c>
      <c r="J3549">
        <v>12.4657550522188</v>
      </c>
      <c r="K3549">
        <v>22.600012162607999</v>
      </c>
      <c r="L3549">
        <v>25.516190344738899</v>
      </c>
      <c r="M3549">
        <v>93.489830035282694</v>
      </c>
      <c r="N3549">
        <v>2.33138176574283</v>
      </c>
      <c r="O3549">
        <v>220.061592608886</v>
      </c>
      <c r="P3549">
        <v>282.75469268485898</v>
      </c>
    </row>
    <row r="3550" spans="1:17" x14ac:dyDescent="0.3">
      <c r="A3550" t="s">
        <v>7324</v>
      </c>
      <c r="B3550" t="s">
        <v>7325</v>
      </c>
      <c r="C3550" t="s">
        <v>10309</v>
      </c>
      <c r="D3550" t="s">
        <v>628</v>
      </c>
      <c r="E3550">
        <v>43.597200000000001</v>
      </c>
      <c r="F3550">
        <v>14.1</v>
      </c>
      <c r="G3550">
        <v>-5.26033847414927</v>
      </c>
      <c r="H3550">
        <v>-6.6326255258034399</v>
      </c>
      <c r="I3550">
        <v>-14.593647047394001</v>
      </c>
      <c r="J3550">
        <v>-1.63927533379748E-3</v>
      </c>
      <c r="K3550">
        <v>14.1298345253793</v>
      </c>
      <c r="L3550">
        <v>13.2396368392296</v>
      </c>
      <c r="M3550">
        <v>40.220043783089103</v>
      </c>
      <c r="N3550">
        <v>0.41842092775108197</v>
      </c>
      <c r="O3550">
        <v>31.702127659574401</v>
      </c>
      <c r="P3550">
        <v>33.649289099526001</v>
      </c>
      <c r="Q3550">
        <v>5.7702759949124001E-2</v>
      </c>
    </row>
    <row r="3551" spans="1:17" x14ac:dyDescent="0.3">
      <c r="A3551" t="s">
        <v>7326</v>
      </c>
      <c r="B3551" t="s">
        <v>7327</v>
      </c>
      <c r="C3551" t="s">
        <v>10309</v>
      </c>
      <c r="D3551" t="s">
        <v>628</v>
      </c>
      <c r="E3551">
        <v>43.49108288</v>
      </c>
      <c r="F3551">
        <v>54.88</v>
      </c>
      <c r="G3551">
        <v>12.9864578210743</v>
      </c>
      <c r="H3551">
        <v>10.853300709364101</v>
      </c>
      <c r="I3551">
        <v>16.041701322821801</v>
      </c>
      <c r="J3551">
        <v>11.9988284714026</v>
      </c>
      <c r="K3551">
        <v>39.481664663368903</v>
      </c>
      <c r="L3551">
        <v>40.434911732352603</v>
      </c>
      <c r="M3551">
        <v>87.103497362229007</v>
      </c>
      <c r="N3551">
        <v>3.4774224083715302</v>
      </c>
      <c r="O3551">
        <v>0</v>
      </c>
      <c r="P3551">
        <v>71.5</v>
      </c>
      <c r="Q3551">
        <v>-9.5967474823059999E-3</v>
      </c>
    </row>
    <row r="3552" spans="1:17" x14ac:dyDescent="0.3">
      <c r="A3552" t="s">
        <v>7328</v>
      </c>
      <c r="B3552" t="s">
        <v>7329</v>
      </c>
      <c r="C3552" t="s">
        <v>10309</v>
      </c>
      <c r="E3552">
        <v>43.41</v>
      </c>
      <c r="F3552">
        <v>14.47</v>
      </c>
      <c r="G3552">
        <v>63.114690972258202</v>
      </c>
      <c r="H3552">
        <v>4.1534362107191098</v>
      </c>
      <c r="I3552">
        <v>-22.449945344130601</v>
      </c>
      <c r="J3552">
        <v>8.7594616160745495</v>
      </c>
      <c r="K3552">
        <v>13.564005005350101</v>
      </c>
      <c r="L3552">
        <v>12.7699487350529</v>
      </c>
      <c r="M3552">
        <v>60.654203337381396</v>
      </c>
      <c r="N3552">
        <v>1.07116817452743</v>
      </c>
      <c r="O3552">
        <v>54.733932273669602</v>
      </c>
      <c r="P3552">
        <v>112.794117647058</v>
      </c>
      <c r="Q3552">
        <v>7.9583155247391998E-2</v>
      </c>
    </row>
    <row r="3553" spans="1:17" x14ac:dyDescent="0.3">
      <c r="A3553" t="s">
        <v>7330</v>
      </c>
      <c r="B3553" t="s">
        <v>7331</v>
      </c>
      <c r="C3553" t="s">
        <v>10309</v>
      </c>
      <c r="D3553" t="s">
        <v>7332</v>
      </c>
      <c r="E3553">
        <v>43.3611206</v>
      </c>
      <c r="F3553">
        <v>36.950000000000003</v>
      </c>
      <c r="G3553">
        <v>67.7749405266255</v>
      </c>
      <c r="H3553">
        <v>7.5231393936912001</v>
      </c>
      <c r="I3553">
        <v>157.04500498305401</v>
      </c>
      <c r="J3553">
        <v>-0.96371216782959801</v>
      </c>
      <c r="K3553">
        <v>37.358062758549899</v>
      </c>
      <c r="L3553">
        <v>29.234090119717099</v>
      </c>
      <c r="M3553">
        <v>68.839106235358301</v>
      </c>
      <c r="N3553">
        <v>0.44272149141911299</v>
      </c>
      <c r="O3553">
        <v>48.849797023004001</v>
      </c>
      <c r="P3553">
        <v>198.706548100242</v>
      </c>
    </row>
    <row r="3554" spans="1:17" x14ac:dyDescent="0.3">
      <c r="A3554" t="s">
        <v>7333</v>
      </c>
      <c r="B3554" t="s">
        <v>7334</v>
      </c>
      <c r="C3554" t="s">
        <v>10309</v>
      </c>
      <c r="D3554" t="s">
        <v>364</v>
      </c>
      <c r="E3554">
        <v>43.342753999999999</v>
      </c>
      <c r="F3554">
        <v>127.4</v>
      </c>
      <c r="G3554">
        <v>14.2664062704562</v>
      </c>
      <c r="H3554">
        <v>7.1696835901740403</v>
      </c>
      <c r="I3554">
        <v>22.258650931879401</v>
      </c>
      <c r="J3554">
        <v>-7.0039817625498904</v>
      </c>
      <c r="K3554">
        <v>106.45539008687</v>
      </c>
      <c r="L3554">
        <v>98.090606704634496</v>
      </c>
      <c r="M3554">
        <v>76.204138995149293</v>
      </c>
      <c r="N3554">
        <v>1.3758386920860199</v>
      </c>
      <c r="O3554">
        <v>1.9623233908948099</v>
      </c>
      <c r="P3554">
        <v>60.635481023830501</v>
      </c>
      <c r="Q3554">
        <v>4.4516301643123E-2</v>
      </c>
    </row>
    <row r="3555" spans="1:17" x14ac:dyDescent="0.3">
      <c r="A3555" t="s">
        <v>7335</v>
      </c>
      <c r="B3555" t="s">
        <v>7336</v>
      </c>
      <c r="C3555" t="s">
        <v>10309</v>
      </c>
      <c r="D3555" t="s">
        <v>294</v>
      </c>
      <c r="E3555">
        <v>43.342199999999998</v>
      </c>
      <c r="F3555">
        <v>109.45</v>
      </c>
      <c r="G3555">
        <v>19.092922264775201</v>
      </c>
      <c r="H3555">
        <v>-34.473106999157402</v>
      </c>
      <c r="I3555">
        <v>-4.5298180851929004</v>
      </c>
      <c r="J3555">
        <v>-5.80731077867972</v>
      </c>
      <c r="K3555">
        <v>132.397460552258</v>
      </c>
      <c r="L3555">
        <v>112.916127512735</v>
      </c>
      <c r="M3555">
        <v>33.803223755916498</v>
      </c>
      <c r="N3555">
        <v>2.7809297411516098</v>
      </c>
      <c r="O3555">
        <v>73.458200091365896</v>
      </c>
      <c r="P3555">
        <v>66.717440974866705</v>
      </c>
      <c r="Q3555">
        <v>0.11300707228063001</v>
      </c>
    </row>
    <row r="3556" spans="1:17" x14ac:dyDescent="0.3">
      <c r="A3556" t="s">
        <v>7337</v>
      </c>
      <c r="B3556" t="s">
        <v>7338</v>
      </c>
      <c r="C3556" t="s">
        <v>10309</v>
      </c>
      <c r="D3556" t="s">
        <v>7115</v>
      </c>
      <c r="E3556">
        <v>43.243253000000003</v>
      </c>
      <c r="F3556">
        <v>138.1</v>
      </c>
      <c r="G3556">
        <v>42.849524680685299</v>
      </c>
      <c r="H3556">
        <v>5.1473076509845201</v>
      </c>
      <c r="I3556">
        <v>-26.825676377438999</v>
      </c>
      <c r="J3556">
        <v>-2.1108531315355901</v>
      </c>
      <c r="K3556">
        <v>132.43324252517101</v>
      </c>
      <c r="L3556">
        <v>122.335334617922</v>
      </c>
      <c r="M3556">
        <v>54.317923711010302</v>
      </c>
      <c r="N3556">
        <v>0.61894380118610504</v>
      </c>
      <c r="O3556">
        <v>22.302679217958001</v>
      </c>
      <c r="P3556">
        <v>102.790014684287</v>
      </c>
      <c r="Q3556">
        <v>0.120200489526941</v>
      </c>
    </row>
    <row r="3557" spans="1:17" x14ac:dyDescent="0.3">
      <c r="A3557" t="s">
        <v>7339</v>
      </c>
      <c r="B3557" t="s">
        <v>7340</v>
      </c>
      <c r="C3557" t="s">
        <v>10309</v>
      </c>
      <c r="D3557" t="s">
        <v>564</v>
      </c>
      <c r="E3557">
        <v>43.047281900000002</v>
      </c>
      <c r="F3557">
        <v>87.7</v>
      </c>
      <c r="G3557">
        <v>57.174961050438803</v>
      </c>
      <c r="H3557">
        <v>-20.158372784228</v>
      </c>
      <c r="I3557">
        <v>16.676393612418799</v>
      </c>
      <c r="J3557">
        <v>-9.4229475221453907</v>
      </c>
      <c r="K3557">
        <v>100.395439275874</v>
      </c>
      <c r="L3557">
        <v>82.283009039771102</v>
      </c>
      <c r="M3557">
        <v>10.7915665514615</v>
      </c>
      <c r="N3557">
        <v>0.35385745162886301</v>
      </c>
      <c r="O3557">
        <v>36.488027366020503</v>
      </c>
      <c r="P3557">
        <v>100.96241979835</v>
      </c>
      <c r="Q3557">
        <v>7.9899506862328995E-2</v>
      </c>
    </row>
    <row r="3558" spans="1:17" x14ac:dyDescent="0.3">
      <c r="A3558" t="s">
        <v>7341</v>
      </c>
      <c r="B3558" t="s">
        <v>7342</v>
      </c>
      <c r="C3558" t="s">
        <v>10309</v>
      </c>
      <c r="D3558" t="s">
        <v>737</v>
      </c>
      <c r="E3558">
        <v>43.024297066000003</v>
      </c>
      <c r="F3558">
        <v>84.13</v>
      </c>
      <c r="G3558">
        <v>-13.745242802576101</v>
      </c>
      <c r="H3558">
        <v>3.10768662074886</v>
      </c>
      <c r="I3558">
        <v>9.1180942072282694</v>
      </c>
      <c r="J3558">
        <v>-1.6478195752119999E-2</v>
      </c>
      <c r="K3558">
        <v>83.046709451752506</v>
      </c>
      <c r="L3558">
        <v>78.960121279086906</v>
      </c>
      <c r="M3558">
        <v>57.290049328383198</v>
      </c>
      <c r="N3558">
        <v>0.81321032741859101</v>
      </c>
      <c r="O3558">
        <v>18.863663378105301</v>
      </c>
      <c r="P3558">
        <v>27.276853252647498</v>
      </c>
    </row>
    <row r="3559" spans="1:17" x14ac:dyDescent="0.3">
      <c r="A3559" t="s">
        <v>7343</v>
      </c>
      <c r="B3559" t="s">
        <v>7344</v>
      </c>
      <c r="C3559" t="s">
        <v>10309</v>
      </c>
      <c r="D3559" t="s">
        <v>412</v>
      </c>
      <c r="E3559">
        <v>43.02</v>
      </c>
      <c r="F3559">
        <v>4.78</v>
      </c>
      <c r="G3559">
        <v>60.872847000627097</v>
      </c>
      <c r="H3559">
        <v>-6.0331186873742402</v>
      </c>
      <c r="I3559">
        <v>2.77465287769683</v>
      </c>
      <c r="J3559">
        <v>0.345393518507499</v>
      </c>
      <c r="K3559">
        <v>4.8388039464457098</v>
      </c>
      <c r="L3559">
        <v>4.1372533998143899</v>
      </c>
      <c r="M3559">
        <v>49.523409276862701</v>
      </c>
      <c r="N3559">
        <v>0.41961559405098697</v>
      </c>
      <c r="O3559">
        <v>36.5411436541143</v>
      </c>
      <c r="P3559">
        <v>104.85714285714199</v>
      </c>
      <c r="Q3559">
        <v>7.9657801204113005E-2</v>
      </c>
    </row>
    <row r="3560" spans="1:17" x14ac:dyDescent="0.3">
      <c r="A3560" t="s">
        <v>7345</v>
      </c>
      <c r="B3560" t="s">
        <v>7346</v>
      </c>
      <c r="C3560" t="s">
        <v>10309</v>
      </c>
      <c r="D3560" t="s">
        <v>628</v>
      </c>
      <c r="E3560">
        <v>42.9345</v>
      </c>
      <c r="F3560">
        <v>87</v>
      </c>
      <c r="G3560">
        <v>37.4890499466172</v>
      </c>
      <c r="H3560">
        <v>8.7262873637589493</v>
      </c>
      <c r="I3560">
        <v>72.049048780491304</v>
      </c>
      <c r="J3560">
        <v>-5.6496693708777004</v>
      </c>
      <c r="K3560">
        <v>73.479536898940395</v>
      </c>
      <c r="M3560">
        <v>50.043764292515199</v>
      </c>
      <c r="N3560">
        <v>0.82352941176470495</v>
      </c>
      <c r="O3560">
        <v>8.9655172413793007</v>
      </c>
      <c r="P3560">
        <v>85.897435897435898</v>
      </c>
    </row>
    <row r="3561" spans="1:17" x14ac:dyDescent="0.3">
      <c r="A3561" t="s">
        <v>7347</v>
      </c>
      <c r="B3561" t="s">
        <v>7348</v>
      </c>
      <c r="C3561" t="s">
        <v>10309</v>
      </c>
      <c r="D3561" t="s">
        <v>186</v>
      </c>
      <c r="E3561">
        <v>42.867609600000002</v>
      </c>
      <c r="F3561">
        <v>64</v>
      </c>
      <c r="G3561">
        <v>-68.012751487101099</v>
      </c>
      <c r="H3561">
        <v>-5.7528556232835601</v>
      </c>
      <c r="I3561">
        <v>-36.041690395584602</v>
      </c>
      <c r="J3561">
        <v>-7.46663404399348</v>
      </c>
      <c r="K3561">
        <v>68.351835081478995</v>
      </c>
      <c r="M3561">
        <v>56.257617709674903</v>
      </c>
      <c r="N3561">
        <v>0.91258278145695304</v>
      </c>
      <c r="O3561">
        <v>126.5625</v>
      </c>
      <c r="P3561">
        <v>20.754716981131999</v>
      </c>
    </row>
    <row r="3562" spans="1:17" x14ac:dyDescent="0.3">
      <c r="A3562" t="s">
        <v>7349</v>
      </c>
      <c r="B3562" t="s">
        <v>7350</v>
      </c>
      <c r="C3562" t="s">
        <v>10309</v>
      </c>
      <c r="D3562" t="s">
        <v>628</v>
      </c>
      <c r="E3562">
        <v>42.776555219999999</v>
      </c>
      <c r="F3562">
        <v>8.1</v>
      </c>
      <c r="G3562">
        <v>-41.390694762821703</v>
      </c>
      <c r="H3562">
        <v>2.8820686893516001</v>
      </c>
      <c r="I3562">
        <v>-7.5885841982320796</v>
      </c>
      <c r="J3562">
        <v>-4.3154385529448804</v>
      </c>
      <c r="K3562">
        <v>8.0276278828609495</v>
      </c>
      <c r="L3562">
        <v>8.2934093367331894</v>
      </c>
      <c r="M3562">
        <v>54.483814171940203</v>
      </c>
      <c r="N3562">
        <v>2.0206203054477401</v>
      </c>
      <c r="O3562">
        <v>56.172839506172799</v>
      </c>
      <c r="P3562">
        <v>54.285714285714199</v>
      </c>
      <c r="Q3562">
        <v>-4.9795790324378003E-2</v>
      </c>
    </row>
    <row r="3563" spans="1:17" x14ac:dyDescent="0.3">
      <c r="A3563" t="s">
        <v>7351</v>
      </c>
      <c r="B3563" t="s">
        <v>7352</v>
      </c>
      <c r="C3563" t="s">
        <v>10309</v>
      </c>
      <c r="D3563" t="s">
        <v>297</v>
      </c>
      <c r="E3563">
        <v>42.65985285</v>
      </c>
      <c r="F3563">
        <v>16.47</v>
      </c>
      <c r="G3563">
        <v>-35.789195245690401</v>
      </c>
      <c r="H3563">
        <v>-5.5995975397548898</v>
      </c>
      <c r="I3563">
        <v>-45.501960941464198</v>
      </c>
      <c r="J3563">
        <v>-0.87701560333535999</v>
      </c>
      <c r="K3563">
        <v>17.731698856242001</v>
      </c>
      <c r="L3563">
        <v>19.850329422570901</v>
      </c>
      <c r="M3563">
        <v>42.466016565659103</v>
      </c>
      <c r="N3563">
        <v>0.28927123811718503</v>
      </c>
      <c r="O3563">
        <v>127.27127472597699</v>
      </c>
      <c r="P3563">
        <v>10.1672240802675</v>
      </c>
      <c r="Q3563">
        <v>-3.8521328549177003E-2</v>
      </c>
    </row>
    <row r="3564" spans="1:17" x14ac:dyDescent="0.3">
      <c r="A3564" t="s">
        <v>7353</v>
      </c>
      <c r="B3564" t="s">
        <v>7354</v>
      </c>
      <c r="C3564" t="s">
        <v>10309</v>
      </c>
      <c r="D3564" t="s">
        <v>965</v>
      </c>
      <c r="E3564">
        <v>42.627344000000001</v>
      </c>
      <c r="F3564">
        <v>74.680000000000007</v>
      </c>
      <c r="G3564">
        <v>11.060437057902501</v>
      </c>
      <c r="H3564">
        <v>3.1861304093425198</v>
      </c>
      <c r="I3564">
        <v>10.544122273135001</v>
      </c>
      <c r="J3564">
        <v>0.79872601286587896</v>
      </c>
      <c r="K3564">
        <v>71.376972166508295</v>
      </c>
      <c r="L3564">
        <v>65.131236956908594</v>
      </c>
      <c r="M3564">
        <v>50.026454051072797</v>
      </c>
      <c r="N3564">
        <v>0.33447446800875502</v>
      </c>
      <c r="O3564">
        <v>17.3004820567755</v>
      </c>
      <c r="P3564">
        <v>43.615384615384599</v>
      </c>
      <c r="Q3564">
        <v>3.1953718690707997E-2</v>
      </c>
    </row>
    <row r="3565" spans="1:17" x14ac:dyDescent="0.3">
      <c r="A3565" t="s">
        <v>7355</v>
      </c>
      <c r="B3565" t="s">
        <v>7356</v>
      </c>
      <c r="C3565" t="s">
        <v>10309</v>
      </c>
      <c r="E3565">
        <v>42.424587150000001</v>
      </c>
      <c r="F3565">
        <v>87.09</v>
      </c>
      <c r="G3565">
        <v>-35.819721691889903</v>
      </c>
      <c r="H3565">
        <v>16.123311015100899</v>
      </c>
      <c r="I3565">
        <v>-4.19483419823207</v>
      </c>
      <c r="J3565">
        <v>13.2184271368856</v>
      </c>
      <c r="K3565">
        <v>70.1043121125916</v>
      </c>
      <c r="L3565">
        <v>69.362161345454098</v>
      </c>
      <c r="M3565">
        <v>96.821438118219703</v>
      </c>
      <c r="N3565">
        <v>3.8140178358149499</v>
      </c>
      <c r="O3565">
        <v>13.652543345963901</v>
      </c>
      <c r="P3565">
        <v>74.180000000000007</v>
      </c>
      <c r="Q3565">
        <v>0.133109971020069</v>
      </c>
    </row>
    <row r="3566" spans="1:17" x14ac:dyDescent="0.3">
      <c r="A3566" t="s">
        <v>7357</v>
      </c>
      <c r="B3566" t="s">
        <v>7358</v>
      </c>
      <c r="C3566" t="s">
        <v>10309</v>
      </c>
      <c r="D3566" t="s">
        <v>364</v>
      </c>
      <c r="E3566">
        <v>42.377960600000002</v>
      </c>
      <c r="F3566">
        <v>28.25</v>
      </c>
      <c r="G3566">
        <v>6.3259359521779501</v>
      </c>
      <c r="H3566">
        <v>7.1354623545099702</v>
      </c>
      <c r="I3566">
        <v>31.814460673562699</v>
      </c>
      <c r="J3566">
        <v>6.9585795891273505E-2</v>
      </c>
      <c r="K3566">
        <v>26.596643736063701</v>
      </c>
      <c r="L3566">
        <v>23.4680250110146</v>
      </c>
      <c r="M3566">
        <v>56.765711870408801</v>
      </c>
      <c r="N3566">
        <v>0.59089726918075403</v>
      </c>
      <c r="O3566">
        <v>7.9646017699114902</v>
      </c>
      <c r="P3566">
        <v>88.3333333333333</v>
      </c>
    </row>
    <row r="3567" spans="1:17" x14ac:dyDescent="0.3">
      <c r="A3567" t="s">
        <v>7359</v>
      </c>
      <c r="B3567" t="s">
        <v>7360</v>
      </c>
      <c r="C3567" t="s">
        <v>10309</v>
      </c>
      <c r="D3567" t="s">
        <v>297</v>
      </c>
      <c r="E3567">
        <v>42.264177646</v>
      </c>
      <c r="F3567">
        <v>8.09</v>
      </c>
      <c r="G3567">
        <v>55.7318163545212</v>
      </c>
      <c r="H3567">
        <v>40.616117586191201</v>
      </c>
      <c r="I3567">
        <v>13.7451736387585</v>
      </c>
      <c r="J3567">
        <v>0.81513654144202097</v>
      </c>
      <c r="K3567">
        <v>6.64830864253668</v>
      </c>
      <c r="L3567">
        <v>5.8323035723143697</v>
      </c>
      <c r="M3567">
        <v>57.9422280538545</v>
      </c>
      <c r="N3567">
        <v>1.8748245519659501</v>
      </c>
      <c r="O3567">
        <v>20.395550061804698</v>
      </c>
      <c r="P3567">
        <v>99.753086419753004</v>
      </c>
      <c r="Q3567">
        <v>0.102931419428044</v>
      </c>
    </row>
    <row r="3568" spans="1:17" x14ac:dyDescent="0.3">
      <c r="A3568" t="s">
        <v>7361</v>
      </c>
      <c r="B3568" t="s">
        <v>7362</v>
      </c>
      <c r="C3568" t="s">
        <v>10309</v>
      </c>
      <c r="D3568" t="s">
        <v>1595</v>
      </c>
      <c r="E3568">
        <v>42.124079999999999</v>
      </c>
      <c r="F3568">
        <v>42.04</v>
      </c>
      <c r="G3568">
        <v>75.154541451699103</v>
      </c>
      <c r="H3568">
        <v>6.5877481231863797</v>
      </c>
      <c r="I3568">
        <v>-19.883575332983799</v>
      </c>
      <c r="J3568">
        <v>-3.0332234212911899</v>
      </c>
      <c r="K3568">
        <v>38.181465089748102</v>
      </c>
      <c r="L3568">
        <v>36.0920398551226</v>
      </c>
      <c r="M3568">
        <v>74.807042786746507</v>
      </c>
      <c r="N3568">
        <v>2.05800040381969</v>
      </c>
      <c r="O3568">
        <v>37.916270218839102</v>
      </c>
      <c r="P3568">
        <v>115.038363171355</v>
      </c>
      <c r="Q3568">
        <v>4.7494925823690998E-2</v>
      </c>
    </row>
    <row r="3569" spans="1:17" x14ac:dyDescent="0.3">
      <c r="A3569" t="s">
        <v>7363</v>
      </c>
      <c r="B3569" t="s">
        <v>7364</v>
      </c>
      <c r="C3569" t="s">
        <v>10309</v>
      </c>
      <c r="D3569" t="s">
        <v>523</v>
      </c>
      <c r="E3569">
        <v>42.084751500000003</v>
      </c>
      <c r="F3569">
        <v>25.05</v>
      </c>
      <c r="G3569">
        <v>108.525791511427</v>
      </c>
      <c r="H3569">
        <v>53.725982057536797</v>
      </c>
      <c r="I3569">
        <v>65.743522332817093</v>
      </c>
      <c r="J3569">
        <v>13.930634041032601</v>
      </c>
      <c r="K3569">
        <v>17.4429066387235</v>
      </c>
      <c r="L3569">
        <v>14.9605609886711</v>
      </c>
      <c r="M3569">
        <v>99.009530078521294</v>
      </c>
      <c r="N3569">
        <v>2.5591662563597501</v>
      </c>
      <c r="O3569">
        <v>0</v>
      </c>
      <c r="P3569">
        <v>150.75075075075</v>
      </c>
    </row>
    <row r="3570" spans="1:17" x14ac:dyDescent="0.3">
      <c r="A3570" t="s">
        <v>7365</v>
      </c>
      <c r="B3570" t="s">
        <v>7366</v>
      </c>
      <c r="C3570" t="s">
        <v>10309</v>
      </c>
      <c r="D3570" t="s">
        <v>564</v>
      </c>
      <c r="E3570">
        <v>42.078149099999997</v>
      </c>
      <c r="F3570">
        <v>39</v>
      </c>
      <c r="G3570">
        <v>-69.854721705099294</v>
      </c>
      <c r="H3570">
        <v>-15.0595267522438</v>
      </c>
      <c r="I3570">
        <v>-24.642008875176</v>
      </c>
      <c r="J3570">
        <v>-10.4242413646025</v>
      </c>
      <c r="K3570">
        <v>40.345711029556497</v>
      </c>
      <c r="L3570">
        <v>43.224785255562203</v>
      </c>
      <c r="M3570">
        <v>44.797803815627603</v>
      </c>
      <c r="N3570">
        <v>0.93579545454545399</v>
      </c>
      <c r="O3570">
        <v>99.962263905425502</v>
      </c>
      <c r="P3570">
        <v>20.630992885864501</v>
      </c>
      <c r="Q3570">
        <v>0.162512429535321</v>
      </c>
    </row>
    <row r="3571" spans="1:17" x14ac:dyDescent="0.3">
      <c r="A3571" t="s">
        <v>7367</v>
      </c>
      <c r="B3571" t="s">
        <v>7368</v>
      </c>
      <c r="C3571" t="s">
        <v>10309</v>
      </c>
      <c r="D3571" t="s">
        <v>80</v>
      </c>
      <c r="E3571">
        <v>42.008512500000002</v>
      </c>
      <c r="F3571">
        <v>234.75</v>
      </c>
      <c r="G3571">
        <v>107.302569760137</v>
      </c>
      <c r="H3571">
        <v>-8.8290056244624395</v>
      </c>
      <c r="I3571">
        <v>92.054068160876696</v>
      </c>
      <c r="J3571">
        <v>-7.1250079914444404</v>
      </c>
      <c r="K3571">
        <v>258.89596646554901</v>
      </c>
      <c r="L3571">
        <v>164.20032935727599</v>
      </c>
      <c r="M3571">
        <v>16.5027886087586</v>
      </c>
      <c r="N3571">
        <v>2.91232638888888</v>
      </c>
      <c r="O3571">
        <v>61.874334398296</v>
      </c>
      <c r="P3571">
        <v>162.730833799664</v>
      </c>
    </row>
    <row r="3572" spans="1:17" x14ac:dyDescent="0.3">
      <c r="A3572" t="s">
        <v>7369</v>
      </c>
      <c r="B3572" t="s">
        <v>7370</v>
      </c>
      <c r="C3572" t="s">
        <v>10309</v>
      </c>
      <c r="D3572" t="s">
        <v>27</v>
      </c>
      <c r="E3572">
        <v>41.906337280000002</v>
      </c>
      <c r="F3572">
        <v>39.19</v>
      </c>
      <c r="G3572">
        <v>13.9978714003928</v>
      </c>
      <c r="H3572">
        <v>10.562595369878199</v>
      </c>
      <c r="I3572">
        <v>-34.441486655604201</v>
      </c>
      <c r="J3572">
        <v>5.4033626865544004</v>
      </c>
      <c r="K3572">
        <v>38.854048456961799</v>
      </c>
      <c r="L3572">
        <v>35.326744862102998</v>
      </c>
      <c r="M3572">
        <v>46.714860868121697</v>
      </c>
      <c r="N3572">
        <v>0.63700374094990497</v>
      </c>
      <c r="O3572">
        <v>45.317683082418903</v>
      </c>
      <c r="P3572">
        <v>80.599078341013794</v>
      </c>
      <c r="Q3572">
        <v>5.3044354263273003E-2</v>
      </c>
    </row>
    <row r="3573" spans="1:17" x14ac:dyDescent="0.3">
      <c r="A3573" t="s">
        <v>7371</v>
      </c>
      <c r="B3573" t="s">
        <v>7372</v>
      </c>
      <c r="C3573" t="s">
        <v>10309</v>
      </c>
      <c r="D3573" t="s">
        <v>737</v>
      </c>
      <c r="E3573">
        <v>41.638247819999997</v>
      </c>
      <c r="F3573">
        <v>162.94999999999999</v>
      </c>
      <c r="G3573">
        <v>14.589368982420099</v>
      </c>
      <c r="H3573">
        <v>2.45035307252112</v>
      </c>
      <c r="I3573">
        <v>2.7235383326759601</v>
      </c>
      <c r="J3573">
        <v>0.39927857794111998</v>
      </c>
      <c r="K3573">
        <v>155.35518520472201</v>
      </c>
      <c r="L3573">
        <v>141.264887470698</v>
      </c>
      <c r="M3573">
        <v>54.966471854101101</v>
      </c>
      <c r="N3573">
        <v>0.60352732329478598</v>
      </c>
      <c r="O3573">
        <v>1.9637925744093201</v>
      </c>
      <c r="P3573">
        <v>45.231729055258398</v>
      </c>
      <c r="Q3573">
        <v>4.2502533627336997E-2</v>
      </c>
    </row>
    <row r="3574" spans="1:17" x14ac:dyDescent="0.3">
      <c r="A3574" t="s">
        <v>7373</v>
      </c>
      <c r="B3574" t="s">
        <v>7374</v>
      </c>
      <c r="C3574" t="s">
        <v>10309</v>
      </c>
      <c r="D3574" t="s">
        <v>3831</v>
      </c>
      <c r="E3574">
        <v>41.590164999999999</v>
      </c>
      <c r="F3574">
        <v>138.5</v>
      </c>
      <c r="G3574">
        <v>-72.599059630234294</v>
      </c>
      <c r="H3574">
        <v>-6.4847019274190201</v>
      </c>
      <c r="I3574">
        <v>-32.275765227686698</v>
      </c>
      <c r="J3574">
        <v>-2.3526760381352698</v>
      </c>
      <c r="K3574">
        <v>149.39613746630599</v>
      </c>
      <c r="L3574">
        <v>163.48770088032899</v>
      </c>
      <c r="M3574">
        <v>35.596006591778597</v>
      </c>
      <c r="N3574">
        <v>2.2348748336124298</v>
      </c>
      <c r="O3574">
        <v>95.667870036100993</v>
      </c>
      <c r="P3574">
        <v>3.9009752438109402</v>
      </c>
      <c r="Q3574">
        <v>9.6242649225392995E-2</v>
      </c>
    </row>
    <row r="3575" spans="1:17" x14ac:dyDescent="0.3">
      <c r="A3575" t="s">
        <v>7375</v>
      </c>
      <c r="B3575" t="s">
        <v>7376</v>
      </c>
      <c r="C3575" t="s">
        <v>10309</v>
      </c>
      <c r="D3575" t="s">
        <v>1523</v>
      </c>
      <c r="E3575">
        <v>41.542453000000002</v>
      </c>
      <c r="F3575">
        <v>25.93</v>
      </c>
      <c r="G3575">
        <v>-13.7488124595531</v>
      </c>
      <c r="H3575">
        <v>-18.409940272560199</v>
      </c>
      <c r="I3575">
        <v>0.67073597720651101</v>
      </c>
      <c r="J3575">
        <v>-9.4438492077398006</v>
      </c>
      <c r="K3575">
        <v>28.800174429561402</v>
      </c>
      <c r="L3575">
        <v>25.834721748454498</v>
      </c>
      <c r="M3575">
        <v>22.834489533531698</v>
      </c>
      <c r="N3575">
        <v>0.18698607174423201</v>
      </c>
      <c r="O3575">
        <v>41.920555341303498</v>
      </c>
      <c r="P3575">
        <v>35.0520833333333</v>
      </c>
      <c r="Q3575">
        <v>5.3996291629851E-2</v>
      </c>
    </row>
    <row r="3576" spans="1:17" x14ac:dyDescent="0.3">
      <c r="A3576" t="s">
        <v>7377</v>
      </c>
      <c r="B3576" t="s">
        <v>7378</v>
      </c>
      <c r="C3576" t="s">
        <v>10309</v>
      </c>
      <c r="D3576" t="s">
        <v>683</v>
      </c>
      <c r="E3576">
        <v>41.499575499999999</v>
      </c>
      <c r="F3576">
        <v>181.9</v>
      </c>
      <c r="G3576">
        <v>74.563380110834999</v>
      </c>
      <c r="H3576">
        <v>-16.9715705021319</v>
      </c>
      <c r="I3576">
        <v>78.840545324924307</v>
      </c>
      <c r="J3576">
        <v>5.4600737769084899</v>
      </c>
      <c r="K3576">
        <v>167.52041534517099</v>
      </c>
      <c r="L3576">
        <v>132.39358920439099</v>
      </c>
      <c r="M3576">
        <v>61.862157803512403</v>
      </c>
      <c r="N3576">
        <v>0.21656044300491001</v>
      </c>
      <c r="O3576">
        <v>45.272127542605801</v>
      </c>
      <c r="P3576">
        <v>114</v>
      </c>
      <c r="Q3576">
        <v>0.17838804711950301</v>
      </c>
    </row>
    <row r="3577" spans="1:17" x14ac:dyDescent="0.3">
      <c r="A3577" t="s">
        <v>7379</v>
      </c>
      <c r="B3577" t="s">
        <v>7380</v>
      </c>
      <c r="C3577" t="s">
        <v>10309</v>
      </c>
      <c r="E3577">
        <v>41.479511326000001</v>
      </c>
      <c r="F3577">
        <v>53.98</v>
      </c>
      <c r="G3577">
        <v>-39.956814493587103</v>
      </c>
      <c r="H3577">
        <v>17.078007625174902</v>
      </c>
      <c r="I3577">
        <v>11.291894090180699</v>
      </c>
      <c r="J3577">
        <v>8.6847898239393295</v>
      </c>
      <c r="K3577">
        <v>48.231810537183698</v>
      </c>
      <c r="L3577">
        <v>47.229969556406303</v>
      </c>
      <c r="M3577">
        <v>85.720938756773407</v>
      </c>
      <c r="N3577">
        <v>2.0029293828116499</v>
      </c>
      <c r="O3577">
        <v>37.828825490922497</v>
      </c>
      <c r="P3577">
        <v>93.407380867072703</v>
      </c>
      <c r="Q3577">
        <v>0.175372045426302</v>
      </c>
    </row>
    <row r="3578" spans="1:17" x14ac:dyDescent="0.3">
      <c r="A3578" t="s">
        <v>7381</v>
      </c>
      <c r="B3578" t="s">
        <v>7382</v>
      </c>
      <c r="C3578" t="s">
        <v>10309</v>
      </c>
      <c r="E3578">
        <v>41.466302063999997</v>
      </c>
      <c r="F3578">
        <v>7.92</v>
      </c>
      <c r="G3578">
        <v>10.358348789367399</v>
      </c>
      <c r="H3578">
        <v>2.7852099637735899</v>
      </c>
      <c r="I3578">
        <v>-23.767593499246701</v>
      </c>
      <c r="J3578">
        <v>-2.8947506047862799</v>
      </c>
      <c r="K3578">
        <v>8.0657635233250602</v>
      </c>
      <c r="L3578">
        <v>7.8870633848537102</v>
      </c>
      <c r="M3578">
        <v>52.809226520992901</v>
      </c>
      <c r="N3578">
        <v>0.78215630113097001</v>
      </c>
      <c r="O3578">
        <v>49.621212121212103</v>
      </c>
      <c r="P3578">
        <v>56.521739130434703</v>
      </c>
      <c r="Q3578">
        <v>8.8083790851771995E-2</v>
      </c>
    </row>
    <row r="3579" spans="1:17" x14ac:dyDescent="0.3">
      <c r="A3579" t="s">
        <v>7383</v>
      </c>
      <c r="B3579" t="s">
        <v>7384</v>
      </c>
      <c r="C3579" t="s">
        <v>10309</v>
      </c>
      <c r="D3579" t="s">
        <v>7385</v>
      </c>
      <c r="E3579">
        <v>41.424470999999997</v>
      </c>
      <c r="F3579">
        <v>45</v>
      </c>
      <c r="G3579">
        <v>-25.289025636336302</v>
      </c>
      <c r="H3579">
        <v>-3.8991642620941098</v>
      </c>
      <c r="I3579">
        <v>5.0529020222403496</v>
      </c>
      <c r="J3579">
        <v>-4.9737554176626997</v>
      </c>
      <c r="K3579">
        <v>43.653531212761997</v>
      </c>
      <c r="M3579">
        <v>36.745014030715701</v>
      </c>
      <c r="N3579">
        <v>0.24401408450704201</v>
      </c>
      <c r="O3579">
        <v>27.8888888888888</v>
      </c>
      <c r="P3579">
        <v>67.910447761194007</v>
      </c>
    </row>
    <row r="3580" spans="1:17" x14ac:dyDescent="0.3">
      <c r="A3580" t="s">
        <v>7386</v>
      </c>
      <c r="B3580" t="s">
        <v>7387</v>
      </c>
      <c r="C3580" t="s">
        <v>10309</v>
      </c>
      <c r="D3580" t="s">
        <v>412</v>
      </c>
      <c r="E3580">
        <v>41.421500000000002</v>
      </c>
      <c r="F3580">
        <v>223.9</v>
      </c>
      <c r="G3580">
        <v>87.982914059158404</v>
      </c>
      <c r="H3580">
        <v>12.499872269419299</v>
      </c>
      <c r="I3580">
        <v>120.171832468434</v>
      </c>
      <c r="J3580">
        <v>3.4482297537075102E-3</v>
      </c>
      <c r="K3580">
        <v>199.43819793234499</v>
      </c>
      <c r="L3580">
        <v>152.26141342419999</v>
      </c>
      <c r="M3580">
        <v>60.585535199845403</v>
      </c>
      <c r="N3580">
        <v>0.52924607613581798</v>
      </c>
      <c r="O3580">
        <v>3.3943724877177202</v>
      </c>
      <c r="P3580">
        <v>183.05941845764801</v>
      </c>
      <c r="Q3580">
        <v>0.13393498631076201</v>
      </c>
    </row>
    <row r="3581" spans="1:17" x14ac:dyDescent="0.3">
      <c r="A3581" t="s">
        <v>7388</v>
      </c>
      <c r="B3581" t="s">
        <v>7389</v>
      </c>
      <c r="C3581" t="s">
        <v>10309</v>
      </c>
      <c r="D3581" t="s">
        <v>46</v>
      </c>
      <c r="E3581">
        <v>41.381834130000001</v>
      </c>
      <c r="F3581">
        <v>34.58</v>
      </c>
      <c r="G3581">
        <v>-6.3627337570050901</v>
      </c>
      <c r="H3581">
        <v>-1.4570504207916599</v>
      </c>
      <c r="I3581">
        <v>-38.160214856668297</v>
      </c>
      <c r="J3581">
        <v>-1.13492578013733</v>
      </c>
      <c r="K3581">
        <v>35.782909815918401</v>
      </c>
      <c r="L3581">
        <v>36.009663604200497</v>
      </c>
      <c r="M3581">
        <v>46.291680933871802</v>
      </c>
      <c r="N3581">
        <v>0.91618647480761395</v>
      </c>
      <c r="O3581">
        <v>62.377096587622901</v>
      </c>
      <c r="P3581">
        <v>45.907172995780599</v>
      </c>
      <c r="Q3581">
        <v>0.108955605886464</v>
      </c>
    </row>
    <row r="3582" spans="1:17" x14ac:dyDescent="0.3">
      <c r="A3582" t="s">
        <v>7390</v>
      </c>
      <c r="B3582" t="s">
        <v>7391</v>
      </c>
      <c r="C3582" t="s">
        <v>10309</v>
      </c>
      <c r="D3582" t="s">
        <v>2212</v>
      </c>
      <c r="E3582">
        <v>41.329500000000003</v>
      </c>
      <c r="F3582">
        <v>88.5</v>
      </c>
      <c r="G3582">
        <v>42.226458727571902</v>
      </c>
      <c r="H3582">
        <v>59.346672925694897</v>
      </c>
      <c r="I3582">
        <v>62.190190554243102</v>
      </c>
      <c r="J3582">
        <v>3.3337363235753998</v>
      </c>
      <c r="K3582">
        <v>66.867894173569397</v>
      </c>
      <c r="L3582">
        <v>55.165735269422299</v>
      </c>
      <c r="M3582">
        <v>70.4263733053603</v>
      </c>
      <c r="N3582">
        <v>1.90394265232974</v>
      </c>
      <c r="O3582">
        <v>6.6101694915254097</v>
      </c>
      <c r="P3582">
        <v>114.54545454545401</v>
      </c>
    </row>
    <row r="3583" spans="1:17" x14ac:dyDescent="0.3">
      <c r="A3583" t="s">
        <v>7392</v>
      </c>
      <c r="B3583" t="s">
        <v>7393</v>
      </c>
      <c r="C3583" t="s">
        <v>10309</v>
      </c>
      <c r="D3583" t="s">
        <v>3467</v>
      </c>
      <c r="E3583">
        <v>41.25</v>
      </c>
      <c r="F3583">
        <v>125</v>
      </c>
      <c r="G3583">
        <v>7.5439950015623003</v>
      </c>
      <c r="H3583">
        <v>-0.70767490039198899</v>
      </c>
      <c r="I3583">
        <v>-10.522677484262701</v>
      </c>
      <c r="J3583">
        <v>-1.7822660559605701</v>
      </c>
      <c r="K3583">
        <v>124.887809999418</v>
      </c>
      <c r="L3583">
        <v>116.80054329193401</v>
      </c>
      <c r="M3583">
        <v>99.999999993730199</v>
      </c>
      <c r="O3583">
        <v>0</v>
      </c>
      <c r="P3583">
        <v>37.362637362637301</v>
      </c>
    </row>
    <row r="3584" spans="1:17" x14ac:dyDescent="0.3">
      <c r="A3584" t="s">
        <v>7394</v>
      </c>
      <c r="B3584" t="s">
        <v>7395</v>
      </c>
      <c r="C3584" t="s">
        <v>10309</v>
      </c>
      <c r="D3584" t="s">
        <v>564</v>
      </c>
      <c r="E3584">
        <v>41.24693706</v>
      </c>
      <c r="F3584">
        <v>69.099999999999994</v>
      </c>
      <c r="G3584">
        <v>45.118066499684403</v>
      </c>
      <c r="H3584">
        <v>11.550389615737</v>
      </c>
      <c r="I3584">
        <v>-6.6841814888724702</v>
      </c>
      <c r="J3584">
        <v>-2.1544389732236802</v>
      </c>
      <c r="K3584">
        <v>67.403072728026601</v>
      </c>
      <c r="L3584">
        <v>63.544437359010601</v>
      </c>
      <c r="M3584">
        <v>52.726161572830499</v>
      </c>
      <c r="N3584">
        <v>1.41386780383795</v>
      </c>
      <c r="O3584">
        <v>41.765557163531099</v>
      </c>
      <c r="P3584">
        <v>84.119371169730798</v>
      </c>
      <c r="Q3584">
        <v>4.2224305362768999E-2</v>
      </c>
    </row>
    <row r="3585" spans="1:17" x14ac:dyDescent="0.3">
      <c r="A3585" t="s">
        <v>7396</v>
      </c>
      <c r="B3585" t="s">
        <v>7397</v>
      </c>
      <c r="C3585" t="s">
        <v>10309</v>
      </c>
      <c r="D3585" t="s">
        <v>7398</v>
      </c>
      <c r="E3585">
        <v>41.213272562</v>
      </c>
      <c r="F3585">
        <v>7.63</v>
      </c>
      <c r="G3585">
        <v>-17.2086716865882</v>
      </c>
      <c r="H3585">
        <v>1.4087272160101201</v>
      </c>
      <c r="I3585">
        <v>-31.453056123365698</v>
      </c>
      <c r="J3585">
        <v>-2.0406639887771201</v>
      </c>
      <c r="K3585">
        <v>7.6134144598851403</v>
      </c>
      <c r="L3585">
        <v>8.1868242017241304</v>
      </c>
      <c r="M3585">
        <v>52.7714698842627</v>
      </c>
      <c r="N3585">
        <v>0.67192905943506398</v>
      </c>
      <c r="O3585">
        <v>36.173001310616002</v>
      </c>
      <c r="P3585">
        <v>22.471910112359499</v>
      </c>
      <c r="Q3585">
        <v>-3.8873319031804E-2</v>
      </c>
    </row>
    <row r="3586" spans="1:17" x14ac:dyDescent="0.3">
      <c r="A3586" t="s">
        <v>7399</v>
      </c>
      <c r="B3586" t="s">
        <v>7400</v>
      </c>
      <c r="C3586" t="s">
        <v>10309</v>
      </c>
      <c r="D3586" t="s">
        <v>124</v>
      </c>
      <c r="E3586">
        <v>41.119219080000001</v>
      </c>
      <c r="F3586">
        <v>37.53</v>
      </c>
      <c r="G3586">
        <v>60.2066740946211</v>
      </c>
      <c r="H3586">
        <v>0.30646974866059201</v>
      </c>
      <c r="I3586">
        <v>-3.1598232172657399</v>
      </c>
      <c r="J3586">
        <v>4.2698493825376103</v>
      </c>
      <c r="K3586">
        <v>36.546155921624198</v>
      </c>
      <c r="L3586">
        <v>34.194316045549598</v>
      </c>
      <c r="M3586">
        <v>62.016137953485597</v>
      </c>
      <c r="N3586">
        <v>0.71525435369247603</v>
      </c>
      <c r="O3586">
        <v>31.628030908606402</v>
      </c>
      <c r="P3586">
        <v>91.969309462915504</v>
      </c>
      <c r="Q3586">
        <v>6.7860726592752996E-2</v>
      </c>
    </row>
    <row r="3587" spans="1:17" x14ac:dyDescent="0.3">
      <c r="A3587" t="s">
        <v>7401</v>
      </c>
      <c r="B3587" t="s">
        <v>7402</v>
      </c>
      <c r="C3587" t="s">
        <v>10309</v>
      </c>
      <c r="D3587" t="s">
        <v>86</v>
      </c>
      <c r="E3587">
        <v>41.082138899999997</v>
      </c>
      <c r="F3587">
        <v>8.91</v>
      </c>
      <c r="G3587">
        <v>-50.969084838951098</v>
      </c>
      <c r="H3587">
        <v>7.5031094133335001</v>
      </c>
      <c r="I3587">
        <v>-29.630367906097199</v>
      </c>
      <c r="J3587">
        <v>15.3264872596892</v>
      </c>
      <c r="K3587">
        <v>8.5000110156369004</v>
      </c>
      <c r="L3587">
        <v>9.7642866823532106</v>
      </c>
      <c r="M3587">
        <v>76.500599103555501</v>
      </c>
      <c r="N3587">
        <v>1.6710256938311101</v>
      </c>
      <c r="O3587">
        <v>61.0549943883277</v>
      </c>
      <c r="P3587">
        <v>27.285714285714199</v>
      </c>
      <c r="Q3587">
        <v>1.4864109144553E-2</v>
      </c>
    </row>
    <row r="3588" spans="1:17" x14ac:dyDescent="0.3">
      <c r="A3588" t="s">
        <v>7403</v>
      </c>
      <c r="B3588" t="s">
        <v>7404</v>
      </c>
      <c r="C3588" t="s">
        <v>10309</v>
      </c>
      <c r="D3588" t="s">
        <v>304</v>
      </c>
      <c r="E3588">
        <v>40.985100000000003</v>
      </c>
      <c r="F3588">
        <v>12.09</v>
      </c>
      <c r="G3588">
        <v>-73.5075105492446</v>
      </c>
      <c r="H3588">
        <v>9.9306229719484307</v>
      </c>
      <c r="I3588">
        <v>-43.971619912517703</v>
      </c>
      <c r="J3588">
        <v>1.94713550518427</v>
      </c>
      <c r="K3588">
        <v>11.498871402150399</v>
      </c>
      <c r="L3588">
        <v>13.279026965266899</v>
      </c>
      <c r="M3588">
        <v>59.565942660736702</v>
      </c>
      <c r="N3588">
        <v>0.34252842867550298</v>
      </c>
      <c r="O3588">
        <v>93.382961124896596</v>
      </c>
      <c r="P3588">
        <v>27.666314677930298</v>
      </c>
      <c r="Q3588">
        <v>-3.345937612785E-3</v>
      </c>
    </row>
    <row r="3589" spans="1:17" x14ac:dyDescent="0.3">
      <c r="A3589" t="s">
        <v>7405</v>
      </c>
      <c r="B3589" t="s">
        <v>7406</v>
      </c>
      <c r="C3589" t="s">
        <v>10309</v>
      </c>
      <c r="D3589" t="s">
        <v>1391</v>
      </c>
      <c r="E3589">
        <v>40.980810599999998</v>
      </c>
      <c r="F3589">
        <v>77.73</v>
      </c>
      <c r="G3589">
        <v>-50.1058218482545</v>
      </c>
      <c r="H3589">
        <v>3.6320482092991502</v>
      </c>
      <c r="I3589">
        <v>-39.816968608860499</v>
      </c>
      <c r="J3589">
        <v>-3.7459933855415701</v>
      </c>
      <c r="K3589">
        <v>77.528260879809196</v>
      </c>
      <c r="L3589">
        <v>85.092359204711201</v>
      </c>
      <c r="M3589">
        <v>51.6715661766697</v>
      </c>
      <c r="N3589">
        <v>1.6082500531575501</v>
      </c>
      <c r="O3589">
        <v>54.483468416312803</v>
      </c>
      <c r="P3589">
        <v>19.5846153846154</v>
      </c>
      <c r="Q3589">
        <v>0.110920223209917</v>
      </c>
    </row>
    <row r="3590" spans="1:17" x14ac:dyDescent="0.3">
      <c r="A3590" t="s">
        <v>7407</v>
      </c>
      <c r="B3590" t="s">
        <v>7408</v>
      </c>
      <c r="C3590" t="s">
        <v>10309</v>
      </c>
      <c r="D3590" t="s">
        <v>965</v>
      </c>
      <c r="E3590">
        <v>40.977493172999999</v>
      </c>
      <c r="F3590">
        <v>79.989999999999995</v>
      </c>
      <c r="G3590">
        <v>-22.779969806545399</v>
      </c>
      <c r="H3590">
        <v>0.73575812951698205</v>
      </c>
      <c r="I3590">
        <v>-11.250028610857701</v>
      </c>
      <c r="J3590">
        <v>3.1403970240663299</v>
      </c>
      <c r="K3590">
        <v>74.895680286752906</v>
      </c>
      <c r="L3590">
        <v>74.990501209661502</v>
      </c>
      <c r="M3590">
        <v>62.446343416195703</v>
      </c>
      <c r="N3590">
        <v>1.3100995681596901</v>
      </c>
      <c r="O3590">
        <v>9.4511813976747092</v>
      </c>
      <c r="P3590">
        <v>29.016129032258</v>
      </c>
      <c r="Q3590">
        <v>8.5393665077069993E-3</v>
      </c>
    </row>
    <row r="3591" spans="1:17" x14ac:dyDescent="0.3">
      <c r="A3591" t="s">
        <v>7409</v>
      </c>
      <c r="B3591" t="s">
        <v>7410</v>
      </c>
      <c r="C3591" t="s">
        <v>10309</v>
      </c>
      <c r="D3591" t="s">
        <v>2833</v>
      </c>
      <c r="E3591">
        <v>40.865687999999999</v>
      </c>
      <c r="F3591">
        <v>37.200000000000003</v>
      </c>
      <c r="G3591">
        <v>11.0904485480158</v>
      </c>
      <c r="H3591">
        <v>-4.2141684068854897</v>
      </c>
      <c r="I3591">
        <v>-3.64556949234971</v>
      </c>
      <c r="J3591">
        <v>1.3835212253501701</v>
      </c>
      <c r="K3591">
        <v>34.889556354829601</v>
      </c>
      <c r="L3591">
        <v>32.907337041264903</v>
      </c>
      <c r="M3591">
        <v>51.247000703442097</v>
      </c>
      <c r="N3591">
        <v>0.362555408570988</v>
      </c>
      <c r="O3591">
        <v>22.231182795698899</v>
      </c>
      <c r="P3591">
        <v>46.572104018912498</v>
      </c>
      <c r="Q3591">
        <v>1.0998643461403E-2</v>
      </c>
    </row>
    <row r="3592" spans="1:17" x14ac:dyDescent="0.3">
      <c r="A3592" t="s">
        <v>7411</v>
      </c>
      <c r="B3592" t="s">
        <v>7412</v>
      </c>
      <c r="C3592" t="s">
        <v>10309</v>
      </c>
      <c r="D3592" t="s">
        <v>1520</v>
      </c>
      <c r="E3592">
        <v>40.862177500000001</v>
      </c>
      <c r="F3592">
        <v>69.17</v>
      </c>
      <c r="G3592">
        <v>12.1267711419005</v>
      </c>
      <c r="H3592">
        <v>21.1870619417132</v>
      </c>
      <c r="I3592">
        <v>4.1799539373611401</v>
      </c>
      <c r="J3592">
        <v>-2.5251231988177101</v>
      </c>
      <c r="K3592">
        <v>62.829453718568097</v>
      </c>
      <c r="L3592">
        <v>57.595647866396597</v>
      </c>
      <c r="M3592">
        <v>54.074705487496303</v>
      </c>
      <c r="N3592">
        <v>1.08102874186826</v>
      </c>
      <c r="O3592">
        <v>23.406100910799399</v>
      </c>
      <c r="P3592">
        <v>62.7529411764705</v>
      </c>
      <c r="Q3592">
        <v>6.8784430561999996E-2</v>
      </c>
    </row>
    <row r="3593" spans="1:17" x14ac:dyDescent="0.3">
      <c r="A3593" t="s">
        <v>7413</v>
      </c>
      <c r="B3593" t="s">
        <v>7414</v>
      </c>
      <c r="C3593" t="s">
        <v>10309</v>
      </c>
      <c r="D3593" t="s">
        <v>54</v>
      </c>
      <c r="E3593">
        <v>40.820799999999998</v>
      </c>
      <c r="F3593">
        <v>32.92</v>
      </c>
      <c r="G3593">
        <v>-15.777546470664101</v>
      </c>
      <c r="H3593">
        <v>30.965907395596901</v>
      </c>
      <c r="I3593">
        <v>18.359831470430599</v>
      </c>
      <c r="J3593">
        <v>17.217733944039399</v>
      </c>
      <c r="K3593">
        <v>22.954292978297101</v>
      </c>
      <c r="L3593">
        <v>21.761183966354</v>
      </c>
      <c r="M3593">
        <v>92.904621809259396</v>
      </c>
      <c r="N3593">
        <v>4.6369703456271001</v>
      </c>
      <c r="O3593">
        <v>4.1008505467800598</v>
      </c>
      <c r="P3593">
        <v>83.910614525139593</v>
      </c>
      <c r="Q3593">
        <v>9.4645327994336004E-2</v>
      </c>
    </row>
    <row r="3594" spans="1:17" x14ac:dyDescent="0.3">
      <c r="A3594" t="s">
        <v>7415</v>
      </c>
      <c r="B3594" t="s">
        <v>7416</v>
      </c>
      <c r="C3594" t="s">
        <v>10309</v>
      </c>
      <c r="E3594">
        <v>40.777272000000004</v>
      </c>
      <c r="F3594">
        <v>38.520000000000003</v>
      </c>
      <c r="G3594">
        <v>-5.5605778449460104</v>
      </c>
      <c r="H3594">
        <v>8.3343057239352607</v>
      </c>
      <c r="I3594">
        <v>-6.0573341982320699</v>
      </c>
      <c r="J3594">
        <v>4.84931289140785</v>
      </c>
      <c r="K3594">
        <v>39.097549040990202</v>
      </c>
      <c r="L3594">
        <v>38.037122892395402</v>
      </c>
      <c r="M3594">
        <v>48.199872065247597</v>
      </c>
      <c r="N3594">
        <v>1.1826175194702999</v>
      </c>
      <c r="O3594">
        <v>37.331256490134898</v>
      </c>
      <c r="P3594">
        <v>29.4789915966386</v>
      </c>
      <c r="Q3594">
        <v>7.5693134741513998E-2</v>
      </c>
    </row>
    <row r="3595" spans="1:17" x14ac:dyDescent="0.3">
      <c r="A3595" t="s">
        <v>7417</v>
      </c>
      <c r="B3595" t="s">
        <v>7418</v>
      </c>
      <c r="C3595" t="s">
        <v>10309</v>
      </c>
      <c r="D3595" t="s">
        <v>628</v>
      </c>
      <c r="E3595">
        <v>40.731458877000001</v>
      </c>
      <c r="F3595">
        <v>3.93</v>
      </c>
      <c r="G3595">
        <v>48.817721275288498</v>
      </c>
      <c r="H3595">
        <v>-10.940233039926801</v>
      </c>
      <c r="I3595">
        <v>-9.6362815666531194</v>
      </c>
      <c r="J3595">
        <v>-6.2377116005150297</v>
      </c>
      <c r="K3595">
        <v>3.6504868363484602</v>
      </c>
      <c r="L3595">
        <v>3.5441813304868299</v>
      </c>
      <c r="M3595">
        <v>37.018922837618902</v>
      </c>
      <c r="N3595">
        <v>0.33090951544422997</v>
      </c>
      <c r="O3595">
        <v>34.8600508905852</v>
      </c>
      <c r="P3595">
        <v>106.84210526315699</v>
      </c>
      <c r="Q3595">
        <v>-5.4875995719379997E-3</v>
      </c>
    </row>
    <row r="3596" spans="1:17" x14ac:dyDescent="0.3">
      <c r="A3596" t="s">
        <v>7419</v>
      </c>
      <c r="B3596" t="s">
        <v>7420</v>
      </c>
      <c r="C3596" t="s">
        <v>10309</v>
      </c>
      <c r="D3596" t="s">
        <v>283</v>
      </c>
      <c r="E3596">
        <v>40.715109560000002</v>
      </c>
      <c r="F3596">
        <v>40.79</v>
      </c>
      <c r="G3596">
        <v>33.341357638924897</v>
      </c>
      <c r="H3596">
        <v>10.113854844650501</v>
      </c>
      <c r="I3596">
        <v>-22.734039246947699</v>
      </c>
      <c r="J3596">
        <v>6.9750316921628501</v>
      </c>
      <c r="K3596">
        <v>36.623146478430101</v>
      </c>
      <c r="L3596">
        <v>35.734148196327602</v>
      </c>
      <c r="M3596">
        <v>81.013559966429895</v>
      </c>
      <c r="N3596">
        <v>1.0218166346400099</v>
      </c>
      <c r="O3596">
        <v>58.1269919097818</v>
      </c>
      <c r="P3596">
        <v>81.208351843624996</v>
      </c>
      <c r="Q3596">
        <v>-2.0599009534812002E-2</v>
      </c>
    </row>
    <row r="3597" spans="1:17" x14ac:dyDescent="0.3">
      <c r="A3597" t="s">
        <v>7421</v>
      </c>
      <c r="B3597" t="s">
        <v>7422</v>
      </c>
      <c r="C3597" t="s">
        <v>10309</v>
      </c>
      <c r="D3597" t="s">
        <v>619</v>
      </c>
      <c r="E3597">
        <v>40.604236</v>
      </c>
      <c r="F3597">
        <v>10.48</v>
      </c>
      <c r="G3597">
        <v>258.329505787073</v>
      </c>
      <c r="H3597">
        <v>12.944202232713801</v>
      </c>
      <c r="I3597">
        <v>34.548299604584798</v>
      </c>
      <c r="J3597">
        <v>6.2177339440394199</v>
      </c>
      <c r="K3597">
        <v>8.34478160511018</v>
      </c>
      <c r="L3597">
        <v>6.2537556212639904</v>
      </c>
      <c r="M3597">
        <v>90.455067795025698</v>
      </c>
      <c r="N3597">
        <v>0.91577559054762603</v>
      </c>
      <c r="O3597">
        <v>0</v>
      </c>
      <c r="P3597">
        <v>288.14814814814798</v>
      </c>
      <c r="Q3597">
        <v>0.13294095730365099</v>
      </c>
    </row>
    <row r="3598" spans="1:17" x14ac:dyDescent="0.3">
      <c r="A3598" t="s">
        <v>7423</v>
      </c>
      <c r="B3598" t="s">
        <v>7424</v>
      </c>
      <c r="C3598" t="s">
        <v>10309</v>
      </c>
      <c r="D3598" t="s">
        <v>4523</v>
      </c>
      <c r="E3598">
        <v>40.598488000000003</v>
      </c>
      <c r="F3598">
        <v>65.02</v>
      </c>
      <c r="G3598">
        <v>-40.871993934262399</v>
      </c>
      <c r="H3598">
        <v>-10.649353999808699</v>
      </c>
      <c r="I3598">
        <v>-40.812889753787601</v>
      </c>
      <c r="J3598">
        <v>-8.2479654502414395</v>
      </c>
      <c r="K3598">
        <v>77.839213084655796</v>
      </c>
      <c r="L3598">
        <v>85.804812311894807</v>
      </c>
      <c r="M3598">
        <v>37.1168614448192</v>
      </c>
      <c r="N3598">
        <v>1.1870967741935401</v>
      </c>
      <c r="O3598">
        <v>106.567210089203</v>
      </c>
      <c r="P3598">
        <v>5.3126012309685704</v>
      </c>
    </row>
    <row r="3599" spans="1:17" x14ac:dyDescent="0.3">
      <c r="A3599" t="s">
        <v>7425</v>
      </c>
      <c r="B3599" t="s">
        <v>7426</v>
      </c>
      <c r="C3599" t="s">
        <v>10309</v>
      </c>
      <c r="E3599">
        <v>40.576070559999998</v>
      </c>
      <c r="F3599">
        <v>64.94</v>
      </c>
      <c r="G3599">
        <v>-4.9340269764596796</v>
      </c>
      <c r="H3599">
        <v>-5.6394996755587803</v>
      </c>
      <c r="I3599">
        <v>-48.938060896494299</v>
      </c>
      <c r="J3599">
        <v>-9.9895489691258401</v>
      </c>
      <c r="K3599">
        <v>71.543060765042696</v>
      </c>
      <c r="L3599">
        <v>71.9464909794047</v>
      </c>
      <c r="M3599">
        <v>43.780585729819499</v>
      </c>
      <c r="N3599">
        <v>1.6714833341928299</v>
      </c>
      <c r="O3599">
        <v>80.166307360640502</v>
      </c>
      <c r="P3599">
        <v>79.889196675900195</v>
      </c>
    </row>
    <row r="3600" spans="1:17" x14ac:dyDescent="0.3">
      <c r="A3600" t="s">
        <v>7427</v>
      </c>
      <c r="B3600" t="s">
        <v>7428</v>
      </c>
      <c r="C3600" t="s">
        <v>10309</v>
      </c>
      <c r="D3600" t="s">
        <v>168</v>
      </c>
      <c r="E3600">
        <v>40.440983799999998</v>
      </c>
      <c r="F3600">
        <v>64.19</v>
      </c>
      <c r="G3600">
        <v>41.400349370053199</v>
      </c>
      <c r="H3600">
        <v>1.04273028599374</v>
      </c>
      <c r="I3600">
        <v>-9.4916678542501405</v>
      </c>
      <c r="J3600">
        <v>0.23268357029876799</v>
      </c>
      <c r="K3600">
        <v>60.283059919563399</v>
      </c>
      <c r="L3600">
        <v>56.325657572073801</v>
      </c>
      <c r="M3600">
        <v>72.506020485771003</v>
      </c>
      <c r="N3600">
        <v>1.26543198912427</v>
      </c>
      <c r="O3600">
        <v>12.011216700420601</v>
      </c>
      <c r="P3600">
        <v>73.486486486486399</v>
      </c>
      <c r="Q3600">
        <v>5.2508870751863002E-2</v>
      </c>
    </row>
    <row r="3601" spans="1:17" x14ac:dyDescent="0.3">
      <c r="A3601" t="s">
        <v>7429</v>
      </c>
      <c r="B3601" t="s">
        <v>7430</v>
      </c>
      <c r="C3601" t="s">
        <v>10309</v>
      </c>
      <c r="D3601" t="s">
        <v>127</v>
      </c>
      <c r="E3601">
        <v>40.381535999999997</v>
      </c>
      <c r="F3601">
        <v>50.7</v>
      </c>
      <c r="G3601">
        <v>47.144708424265197</v>
      </c>
      <c r="H3601">
        <v>1.00556189340771</v>
      </c>
      <c r="I3601">
        <v>10.9338616931839</v>
      </c>
      <c r="J3601">
        <v>2.13521675295793</v>
      </c>
      <c r="K3601">
        <v>45.890993246392902</v>
      </c>
      <c r="L3601">
        <v>42.354623902852303</v>
      </c>
      <c r="M3601">
        <v>65.893300089304006</v>
      </c>
      <c r="N3601">
        <v>2.1742016788963299</v>
      </c>
      <c r="O3601">
        <v>21.104536489151801</v>
      </c>
      <c r="P3601">
        <v>87.7777777777778</v>
      </c>
      <c r="Q3601">
        <v>0.111389432334492</v>
      </c>
    </row>
    <row r="3602" spans="1:17" x14ac:dyDescent="0.3">
      <c r="A3602" t="s">
        <v>7431</v>
      </c>
      <c r="B3602" t="s">
        <v>7432</v>
      </c>
      <c r="C3602" t="s">
        <v>10309</v>
      </c>
      <c r="D3602" t="s">
        <v>1391</v>
      </c>
      <c r="E3602">
        <v>40.365484379999998</v>
      </c>
      <c r="F3602">
        <v>23.4</v>
      </c>
      <c r="G3602">
        <v>-15.672300897660399</v>
      </c>
      <c r="H3602">
        <v>-12.6394930822101</v>
      </c>
      <c r="I3602">
        <v>10.100560538610001</v>
      </c>
      <c r="J3602">
        <v>-4.2979893264008302</v>
      </c>
      <c r="K3602">
        <v>23.395345714365</v>
      </c>
      <c r="L3602">
        <v>21.219168300734399</v>
      </c>
      <c r="M3602">
        <v>47.212735482266801</v>
      </c>
      <c r="N3602">
        <v>0.51659999999999995</v>
      </c>
      <c r="O3602">
        <v>30.769230769230699</v>
      </c>
      <c r="P3602">
        <v>73.3333333333333</v>
      </c>
    </row>
    <row r="3603" spans="1:17" x14ac:dyDescent="0.3">
      <c r="A3603" t="s">
        <v>7433</v>
      </c>
      <c r="B3603" t="s">
        <v>7434</v>
      </c>
      <c r="C3603" t="s">
        <v>10309</v>
      </c>
      <c r="D3603" t="s">
        <v>1626</v>
      </c>
      <c r="E3603">
        <v>40.275383060000003</v>
      </c>
      <c r="F3603">
        <v>60.86</v>
      </c>
      <c r="G3603">
        <v>-78.974866254141006</v>
      </c>
      <c r="H3603">
        <v>6.30133410861702</v>
      </c>
      <c r="I3603">
        <v>-62.213558091297998</v>
      </c>
      <c r="J3603">
        <v>16.1720537057077</v>
      </c>
      <c r="K3603">
        <v>57.081382299538802</v>
      </c>
      <c r="M3603">
        <v>86.408898452800599</v>
      </c>
      <c r="N3603">
        <v>0.82968529826209403</v>
      </c>
      <c r="O3603">
        <v>96.680906999671294</v>
      </c>
      <c r="P3603">
        <v>33.143732224895999</v>
      </c>
    </row>
    <row r="3604" spans="1:17" x14ac:dyDescent="0.3">
      <c r="A3604" t="s">
        <v>7435</v>
      </c>
      <c r="B3604" t="s">
        <v>7436</v>
      </c>
      <c r="C3604" t="s">
        <v>10309</v>
      </c>
      <c r="D3604" t="s">
        <v>154</v>
      </c>
      <c r="E3604">
        <v>40.213030000000003</v>
      </c>
      <c r="F3604">
        <v>39.65</v>
      </c>
      <c r="G3604">
        <v>-4.5421810656564103</v>
      </c>
      <c r="H3604">
        <v>-7.5978483107965999</v>
      </c>
      <c r="I3604">
        <v>-30.263431504559001</v>
      </c>
      <c r="J3604">
        <v>6.7622083375704198</v>
      </c>
      <c r="K3604">
        <v>43.238600320873203</v>
      </c>
      <c r="L3604">
        <v>42.256000565510497</v>
      </c>
      <c r="M3604">
        <v>40.513156270759602</v>
      </c>
      <c r="N3604">
        <v>1.9705399943337401</v>
      </c>
      <c r="O3604">
        <v>66.834804539722597</v>
      </c>
      <c r="P3604">
        <v>50.760456273764198</v>
      </c>
      <c r="Q3604">
        <v>5.3312376183451998E-2</v>
      </c>
    </row>
    <row r="3605" spans="1:17" x14ac:dyDescent="0.3">
      <c r="A3605" t="s">
        <v>7437</v>
      </c>
      <c r="B3605" t="s">
        <v>7438</v>
      </c>
      <c r="C3605" t="s">
        <v>10309</v>
      </c>
      <c r="D3605" t="s">
        <v>729</v>
      </c>
      <c r="E3605">
        <v>40.094816999999999</v>
      </c>
      <c r="F3605">
        <v>109.9</v>
      </c>
      <c r="G3605">
        <v>8.4029649839129892</v>
      </c>
      <c r="H3605">
        <v>-9.4183260431259299</v>
      </c>
      <c r="I3605">
        <v>-3.3219372935890399</v>
      </c>
      <c r="J3605">
        <v>-5.5549933286878499</v>
      </c>
      <c r="K3605">
        <v>111.367641156254</v>
      </c>
      <c r="L3605">
        <v>105.50296262224499</v>
      </c>
      <c r="M3605">
        <v>50.589722140802799</v>
      </c>
      <c r="N3605">
        <v>0.59644418536869703</v>
      </c>
      <c r="O3605">
        <v>45.586897179253803</v>
      </c>
      <c r="P3605">
        <v>49.605227334603804</v>
      </c>
      <c r="Q3605">
        <v>5.8827825490077E-2</v>
      </c>
    </row>
    <row r="3606" spans="1:17" x14ac:dyDescent="0.3">
      <c r="A3606" t="s">
        <v>7439</v>
      </c>
      <c r="B3606" t="s">
        <v>7440</v>
      </c>
      <c r="C3606" t="s">
        <v>10309</v>
      </c>
      <c r="D3606" t="s">
        <v>628</v>
      </c>
      <c r="E3606">
        <v>39.90475</v>
      </c>
      <c r="F3606">
        <v>95</v>
      </c>
      <c r="G3606">
        <v>66.259789011473899</v>
      </c>
      <c r="H3606">
        <v>9.5405520499626206</v>
      </c>
      <c r="I3606">
        <v>98.006873755555901</v>
      </c>
      <c r="J3606">
        <v>-5.42896027083661</v>
      </c>
      <c r="K3606">
        <v>81.231165072602806</v>
      </c>
      <c r="L3606">
        <v>58.790377411166901</v>
      </c>
      <c r="M3606">
        <v>58.7864124614768</v>
      </c>
      <c r="N3606">
        <v>0.40520464316591598</v>
      </c>
      <c r="O3606">
        <v>5.5157894736842001</v>
      </c>
      <c r="P3606">
        <v>177.37226277372201</v>
      </c>
      <c r="Q3606">
        <v>0.12658640684195999</v>
      </c>
    </row>
    <row r="3607" spans="1:17" x14ac:dyDescent="0.3">
      <c r="A3607" t="s">
        <v>7441</v>
      </c>
      <c r="B3607" t="s">
        <v>7442</v>
      </c>
      <c r="C3607" t="s">
        <v>10309</v>
      </c>
      <c r="D3607" t="s">
        <v>133</v>
      </c>
      <c r="E3607">
        <v>39.882856239320702</v>
      </c>
      <c r="F3607">
        <v>31.7</v>
      </c>
      <c r="M3607">
        <v>8.5813433096764804</v>
      </c>
      <c r="N3607">
        <v>1</v>
      </c>
    </row>
    <row r="3608" spans="1:17" x14ac:dyDescent="0.3">
      <c r="A3608" t="s">
        <v>7443</v>
      </c>
      <c r="B3608" t="s">
        <v>7444</v>
      </c>
      <c r="C3608" t="s">
        <v>10309</v>
      </c>
      <c r="D3608" t="s">
        <v>1520</v>
      </c>
      <c r="E3608">
        <v>39.866418000000003</v>
      </c>
      <c r="F3608">
        <v>126.85</v>
      </c>
      <c r="G3608">
        <v>-59.638835998696003</v>
      </c>
      <c r="H3608">
        <v>25.642325099608001</v>
      </c>
      <c r="I3608">
        <v>-60.639978826331202</v>
      </c>
      <c r="J3608">
        <v>5.2940051304800901</v>
      </c>
      <c r="K3608">
        <v>128.913134921975</v>
      </c>
      <c r="M3608">
        <v>63.679518780350698</v>
      </c>
      <c r="N3608">
        <v>0.54584837545126297</v>
      </c>
      <c r="O3608">
        <v>127.197477335435</v>
      </c>
      <c r="P3608">
        <v>45.386819484240597</v>
      </c>
    </row>
    <row r="3609" spans="1:17" x14ac:dyDescent="0.3">
      <c r="A3609" t="s">
        <v>7445</v>
      </c>
      <c r="B3609" t="s">
        <v>7446</v>
      </c>
      <c r="C3609" t="s">
        <v>10309</v>
      </c>
      <c r="D3609" t="s">
        <v>21</v>
      </c>
      <c r="E3609">
        <v>39.808372499999997</v>
      </c>
      <c r="F3609">
        <v>126.75</v>
      </c>
      <c r="G3609">
        <v>-1.65888503043806</v>
      </c>
      <c r="H3609">
        <v>-3.0153672080842902</v>
      </c>
      <c r="I3609">
        <v>4.7181722132155999</v>
      </c>
      <c r="J3609">
        <v>-1.7822660559605701</v>
      </c>
      <c r="K3609">
        <v>124.378155756872</v>
      </c>
      <c r="L3609">
        <v>114.542425887696</v>
      </c>
      <c r="M3609">
        <v>55.186871322418099</v>
      </c>
      <c r="N3609">
        <v>1.1891455483292199</v>
      </c>
      <c r="O3609">
        <v>40.394477317554198</v>
      </c>
      <c r="P3609">
        <v>71.981004070556295</v>
      </c>
      <c r="Q3609">
        <v>-2.5040920995263002E-2</v>
      </c>
    </row>
    <row r="3610" spans="1:17" x14ac:dyDescent="0.3">
      <c r="A3610" t="s">
        <v>7447</v>
      </c>
      <c r="B3610" t="s">
        <v>7448</v>
      </c>
      <c r="C3610" t="s">
        <v>10309</v>
      </c>
      <c r="D3610" t="s">
        <v>127</v>
      </c>
      <c r="E3610">
        <v>39.8072661</v>
      </c>
      <c r="F3610">
        <v>4.2</v>
      </c>
      <c r="G3610">
        <v>75.059406419412696</v>
      </c>
      <c r="H3610">
        <v>-16.108085578010002</v>
      </c>
      <c r="I3610">
        <v>-52.187768980840701</v>
      </c>
      <c r="J3610">
        <v>-8.7800087196174506</v>
      </c>
      <c r="K3610">
        <v>4.4075499373452498</v>
      </c>
      <c r="L3610">
        <v>4.18965638268915</v>
      </c>
      <c r="M3610">
        <v>31.981316149148402</v>
      </c>
      <c r="N3610">
        <v>0.67098247515185705</v>
      </c>
      <c r="O3610">
        <v>79.761904761904702</v>
      </c>
      <c r="Q3610">
        <v>1.8459220880428E-2</v>
      </c>
    </row>
    <row r="3611" spans="1:17" x14ac:dyDescent="0.3">
      <c r="A3611" t="s">
        <v>7449</v>
      </c>
      <c r="B3611" t="s">
        <v>7450</v>
      </c>
      <c r="C3611" t="s">
        <v>10309</v>
      </c>
      <c r="D3611" t="s">
        <v>1626</v>
      </c>
      <c r="E3611">
        <v>39.758400000000002</v>
      </c>
      <c r="F3611">
        <v>30.12</v>
      </c>
      <c r="G3611">
        <v>-49.605593093431899</v>
      </c>
      <c r="H3611">
        <v>-1.9815602507104499</v>
      </c>
      <c r="I3611">
        <v>-40.6186617595596</v>
      </c>
      <c r="J3611">
        <v>3.8395397362029602</v>
      </c>
      <c r="K3611">
        <v>31.469571386580199</v>
      </c>
      <c r="L3611">
        <v>35.034416033336797</v>
      </c>
      <c r="M3611">
        <v>44.774419114065203</v>
      </c>
      <c r="N3611">
        <v>0.74307990541720803</v>
      </c>
      <c r="O3611">
        <v>64.143426294820699</v>
      </c>
      <c r="P3611">
        <v>2.6235093696763201</v>
      </c>
      <c r="Q3611">
        <v>0.13302033540537</v>
      </c>
    </row>
    <row r="3612" spans="1:17" x14ac:dyDescent="0.3">
      <c r="A3612" t="s">
        <v>7451</v>
      </c>
      <c r="B3612" t="s">
        <v>7452</v>
      </c>
      <c r="C3612" t="s">
        <v>10309</v>
      </c>
      <c r="D3612" t="s">
        <v>121</v>
      </c>
      <c r="E3612">
        <v>39.749400000000001</v>
      </c>
      <c r="F3612">
        <v>0.54</v>
      </c>
      <c r="G3612">
        <v>-21.818642361075</v>
      </c>
      <c r="H3612">
        <v>42.535568342851199</v>
      </c>
      <c r="I3612">
        <v>6.9426658017679204</v>
      </c>
      <c r="J3612">
        <v>6.38099925016187</v>
      </c>
      <c r="K3612">
        <v>0.44200050530361201</v>
      </c>
      <c r="L3612">
        <v>0.52582872535485103</v>
      </c>
      <c r="M3612">
        <v>98.080071701525696</v>
      </c>
      <c r="N3612">
        <v>0.90991195144256198</v>
      </c>
      <c r="O3612">
        <v>11.111111111111001</v>
      </c>
      <c r="P3612">
        <v>80</v>
      </c>
      <c r="Q3612">
        <v>2.4808105325202001E-2</v>
      </c>
    </row>
    <row r="3613" spans="1:17" x14ac:dyDescent="0.3">
      <c r="A3613" t="s">
        <v>7453</v>
      </c>
      <c r="B3613" t="s">
        <v>7454</v>
      </c>
      <c r="C3613" t="s">
        <v>10309</v>
      </c>
      <c r="E3613">
        <v>39.610683960000003</v>
      </c>
      <c r="F3613">
        <v>50.64</v>
      </c>
      <c r="G3613">
        <v>128.54870457769999</v>
      </c>
      <c r="H3613">
        <v>71.688158432941293</v>
      </c>
      <c r="I3613">
        <v>159.787493387974</v>
      </c>
      <c r="J3613">
        <v>0.52558475796894399</v>
      </c>
      <c r="K3613">
        <v>35.526213944058298</v>
      </c>
      <c r="L3613">
        <v>24.687562307172399</v>
      </c>
      <c r="M3613">
        <v>81.050627169167299</v>
      </c>
      <c r="N3613">
        <v>1.34050043637742</v>
      </c>
      <c r="O3613">
        <v>0</v>
      </c>
      <c r="P3613">
        <v>237.6</v>
      </c>
      <c r="Q3613">
        <v>3.2724878225599999E-3</v>
      </c>
    </row>
    <row r="3614" spans="1:17" x14ac:dyDescent="0.3">
      <c r="A3614" t="s">
        <v>7455</v>
      </c>
      <c r="B3614" t="s">
        <v>7456</v>
      </c>
      <c r="C3614" t="s">
        <v>10309</v>
      </c>
      <c r="D3614" t="s">
        <v>21</v>
      </c>
      <c r="E3614">
        <v>39.569725124999998</v>
      </c>
      <c r="F3614">
        <v>156.44999999999999</v>
      </c>
      <c r="G3614">
        <v>73.971900819854895</v>
      </c>
      <c r="H3614">
        <v>-10.618141093661499</v>
      </c>
      <c r="I3614">
        <v>13.162915902615</v>
      </c>
      <c r="J3614">
        <v>-3.0677870302501602</v>
      </c>
      <c r="K3614">
        <v>151.489225560237</v>
      </c>
      <c r="L3614">
        <v>136.22211810117599</v>
      </c>
      <c r="M3614">
        <v>69.501120196808799</v>
      </c>
      <c r="N3614">
        <v>1.1275376411857001</v>
      </c>
      <c r="O3614">
        <v>55.928411633109597</v>
      </c>
      <c r="P3614">
        <v>122.83150548354899</v>
      </c>
      <c r="Q3614">
        <v>0.14895671954902101</v>
      </c>
    </row>
    <row r="3615" spans="1:17" x14ac:dyDescent="0.3">
      <c r="A3615" t="s">
        <v>7457</v>
      </c>
      <c r="B3615" t="s">
        <v>7458</v>
      </c>
      <c r="C3615" t="s">
        <v>10309</v>
      </c>
      <c r="D3615" t="s">
        <v>2871</v>
      </c>
      <c r="E3615">
        <v>39.500520000000002</v>
      </c>
      <c r="F3615">
        <v>49.13</v>
      </c>
      <c r="G3615">
        <v>-35.7539285950402</v>
      </c>
      <c r="H3615">
        <v>-2.4854526781697701</v>
      </c>
      <c r="I3615">
        <v>-25.870111483058999</v>
      </c>
      <c r="J3615">
        <v>3.7986242806300798</v>
      </c>
      <c r="K3615">
        <v>49.116942093211598</v>
      </c>
      <c r="L3615">
        <v>54.507149708307601</v>
      </c>
      <c r="M3615">
        <v>59.6638390527959</v>
      </c>
      <c r="N3615">
        <v>0.87478397486252901</v>
      </c>
      <c r="O3615">
        <v>68.939548137594102</v>
      </c>
      <c r="P3615">
        <v>13.9642774298306</v>
      </c>
    </row>
    <row r="3616" spans="1:17" x14ac:dyDescent="0.3">
      <c r="A3616" t="s">
        <v>7459</v>
      </c>
      <c r="B3616" t="s">
        <v>7460</v>
      </c>
      <c r="C3616" t="s">
        <v>10309</v>
      </c>
      <c r="D3616" t="s">
        <v>72</v>
      </c>
      <c r="E3616">
        <v>39.438720000000004</v>
      </c>
      <c r="F3616">
        <v>39.36</v>
      </c>
      <c r="G3616">
        <v>105.306805667598</v>
      </c>
      <c r="H3616">
        <v>44.311051691368299</v>
      </c>
      <c r="I3616">
        <v>42.454321273913301</v>
      </c>
      <c r="J3616">
        <v>3.6356484553380901</v>
      </c>
      <c r="K3616">
        <v>28.778153491652098</v>
      </c>
      <c r="L3616">
        <v>24.2490556179918</v>
      </c>
      <c r="M3616">
        <v>75.096517457668796</v>
      </c>
      <c r="N3616">
        <v>3.0117821155255302</v>
      </c>
      <c r="O3616">
        <v>4.1412601626016299</v>
      </c>
      <c r="P3616">
        <v>146.15384615384599</v>
      </c>
      <c r="Q3616">
        <v>0.113683364018587</v>
      </c>
    </row>
    <row r="3617" spans="1:17" x14ac:dyDescent="0.3">
      <c r="A3617" t="s">
        <v>7461</v>
      </c>
      <c r="B3617" t="s">
        <v>7462</v>
      </c>
      <c r="C3617" t="s">
        <v>10309</v>
      </c>
      <c r="D3617" t="s">
        <v>297</v>
      </c>
      <c r="E3617">
        <v>39.406556000000002</v>
      </c>
      <c r="F3617">
        <v>91.24</v>
      </c>
      <c r="G3617">
        <v>-19.425417920663701</v>
      </c>
      <c r="H3617">
        <v>-3.15448341103028</v>
      </c>
      <c r="I3617">
        <v>-25.8714765775918</v>
      </c>
      <c r="J3617">
        <v>-5.2559502664868898</v>
      </c>
      <c r="K3617">
        <v>93.171080007182297</v>
      </c>
      <c r="L3617">
        <v>94.411108891101705</v>
      </c>
      <c r="M3617">
        <v>45.097923858157898</v>
      </c>
      <c r="N3617">
        <v>0.71646170518012098</v>
      </c>
      <c r="O3617">
        <v>56.619903551074103</v>
      </c>
      <c r="P3617">
        <v>20.052631578947299</v>
      </c>
      <c r="Q3617">
        <v>0.108456206494404</v>
      </c>
    </row>
    <row r="3618" spans="1:17" x14ac:dyDescent="0.3">
      <c r="A3618" t="s">
        <v>7463</v>
      </c>
      <c r="B3618" t="s">
        <v>7464</v>
      </c>
      <c r="C3618" t="s">
        <v>10309</v>
      </c>
      <c r="D3618" t="s">
        <v>127</v>
      </c>
      <c r="E3618">
        <v>39.397565116000003</v>
      </c>
      <c r="F3618">
        <v>71.239999999999995</v>
      </c>
      <c r="G3618">
        <v>-38.191632714772801</v>
      </c>
      <c r="H3618">
        <v>-11.6307518234689</v>
      </c>
      <c r="I3618">
        <v>-24.560439788294101</v>
      </c>
      <c r="J3618">
        <v>-6.6041838641797499</v>
      </c>
      <c r="K3618">
        <v>73.659906462422001</v>
      </c>
      <c r="L3618">
        <v>80.039769772262801</v>
      </c>
      <c r="M3618">
        <v>49.226034184097401</v>
      </c>
      <c r="N3618">
        <v>0.66717380624098599</v>
      </c>
      <c r="O3618">
        <v>31.3026389668725</v>
      </c>
      <c r="P3618">
        <v>12.188976377952701</v>
      </c>
      <c r="Q3618">
        <v>7.1888946185258998E-2</v>
      </c>
    </row>
    <row r="3619" spans="1:17" x14ac:dyDescent="0.3">
      <c r="A3619" t="s">
        <v>7465</v>
      </c>
      <c r="B3619" t="s">
        <v>7466</v>
      </c>
      <c r="C3619" t="s">
        <v>10309</v>
      </c>
      <c r="D3619" t="s">
        <v>1626</v>
      </c>
      <c r="E3619">
        <v>39.359487999999999</v>
      </c>
      <c r="F3619">
        <v>23.12</v>
      </c>
      <c r="G3619">
        <v>-79.139608705283905</v>
      </c>
      <c r="H3619">
        <v>10.341678000716399</v>
      </c>
      <c r="I3619">
        <v>-6.9615855100057598</v>
      </c>
      <c r="J3619">
        <v>-0.301134161997264</v>
      </c>
      <c r="K3619">
        <v>21.3060188285239</v>
      </c>
      <c r="L3619">
        <v>24.646362492311699</v>
      </c>
      <c r="M3619">
        <v>66.194734755535805</v>
      </c>
      <c r="N3619">
        <v>1.09086635886447</v>
      </c>
      <c r="O3619">
        <v>196.59270754238599</v>
      </c>
      <c r="P3619">
        <v>34.547030775899401</v>
      </c>
      <c r="Q3619">
        <v>6.0713463356696001E-2</v>
      </c>
    </row>
    <row r="3620" spans="1:17" x14ac:dyDescent="0.3">
      <c r="A3620" t="s">
        <v>7467</v>
      </c>
      <c r="B3620" t="s">
        <v>7468</v>
      </c>
      <c r="C3620" t="s">
        <v>10309</v>
      </c>
      <c r="E3620">
        <v>39.330269999999999</v>
      </c>
      <c r="F3620">
        <v>3.83</v>
      </c>
      <c r="G3620">
        <v>33.856571314138598</v>
      </c>
      <c r="H3620">
        <v>-9.6448729680248295</v>
      </c>
      <c r="I3620">
        <v>-31.9132664016219</v>
      </c>
      <c r="J3620">
        <v>-0.98012701852742801</v>
      </c>
      <c r="K3620">
        <v>3.9141870355808699</v>
      </c>
      <c r="L3620">
        <v>3.8297510531303298</v>
      </c>
      <c r="M3620">
        <v>55.7403627761705</v>
      </c>
      <c r="N3620">
        <v>1.21992520761366</v>
      </c>
      <c r="O3620">
        <v>84.073107049608296</v>
      </c>
      <c r="P3620">
        <v>74.885844748858403</v>
      </c>
      <c r="Q3620">
        <v>-3.3204167892682997E-2</v>
      </c>
    </row>
    <row r="3621" spans="1:17" x14ac:dyDescent="0.3">
      <c r="A3621" t="s">
        <v>7469</v>
      </c>
      <c r="B3621" t="s">
        <v>7470</v>
      </c>
      <c r="C3621" t="s">
        <v>10309</v>
      </c>
      <c r="E3621">
        <v>39.290864136000003</v>
      </c>
      <c r="F3621">
        <v>23.47</v>
      </c>
      <c r="G3621">
        <v>-20.6558516634006</v>
      </c>
      <c r="H3621">
        <v>-2.3967177760957599</v>
      </c>
      <c r="I3621">
        <v>-20.6921236512033</v>
      </c>
      <c r="J3621">
        <v>-7.0805555845379597</v>
      </c>
      <c r="K3621">
        <v>22.873178764804699</v>
      </c>
      <c r="L3621">
        <v>23.2422739226018</v>
      </c>
      <c r="M3621">
        <v>54.214374233301498</v>
      </c>
      <c r="N3621">
        <v>0.44615176916751498</v>
      </c>
      <c r="O3621">
        <v>36.344269279931801</v>
      </c>
      <c r="P3621">
        <v>35.273775216138297</v>
      </c>
      <c r="Q3621">
        <v>6.5744364635147004E-2</v>
      </c>
    </row>
    <row r="3622" spans="1:17" x14ac:dyDescent="0.3">
      <c r="A3622" t="s">
        <v>7471</v>
      </c>
      <c r="B3622" t="s">
        <v>7472</v>
      </c>
      <c r="C3622" t="s">
        <v>10309</v>
      </c>
      <c r="D3622" t="s">
        <v>5270</v>
      </c>
      <c r="E3622">
        <v>39.250503000000002</v>
      </c>
      <c r="F3622">
        <v>36.81</v>
      </c>
      <c r="G3622">
        <v>30.9237157175275</v>
      </c>
      <c r="H3622">
        <v>-2.3914216631300101E-2</v>
      </c>
      <c r="I3622">
        <v>54.641982430469497</v>
      </c>
      <c r="J3622">
        <v>-5.6190007498381203</v>
      </c>
      <c r="K3622">
        <v>31.717902921292001</v>
      </c>
      <c r="L3622">
        <v>25.445378856450802</v>
      </c>
      <c r="M3622">
        <v>58.526424917094801</v>
      </c>
      <c r="N3622">
        <v>0.49503341971470499</v>
      </c>
      <c r="O3622">
        <v>13.6647650095082</v>
      </c>
      <c r="P3622">
        <v>134.45859872611399</v>
      </c>
      <c r="Q3622">
        <v>0.10066249025296201</v>
      </c>
    </row>
    <row r="3623" spans="1:17" x14ac:dyDescent="0.3">
      <c r="A3623" t="s">
        <v>7473</v>
      </c>
      <c r="B3623" t="s">
        <v>7474</v>
      </c>
      <c r="C3623" t="s">
        <v>10309</v>
      </c>
      <c r="D3623" t="s">
        <v>737</v>
      </c>
      <c r="E3623">
        <v>39.201162959999998</v>
      </c>
      <c r="F3623">
        <v>52.41</v>
      </c>
      <c r="G3623">
        <v>-13.9954379411855</v>
      </c>
      <c r="H3623">
        <v>0.42694048422340097</v>
      </c>
      <c r="I3623">
        <v>-2.2305209184689199</v>
      </c>
      <c r="J3623">
        <v>-0.47230651059358297</v>
      </c>
      <c r="K3623">
        <v>51.899978389075002</v>
      </c>
      <c r="L3623">
        <v>49.331081514728503</v>
      </c>
      <c r="M3623">
        <v>73.375507359077204</v>
      </c>
      <c r="N3623">
        <v>0.31771790719029502</v>
      </c>
      <c r="O3623">
        <v>4.4457164663232298</v>
      </c>
      <c r="P3623">
        <v>27.829268292682901</v>
      </c>
      <c r="Q3623">
        <v>8.5918559496748995E-2</v>
      </c>
    </row>
    <row r="3624" spans="1:17" x14ac:dyDescent="0.3">
      <c r="A3624" t="s">
        <v>7475</v>
      </c>
      <c r="B3624" t="s">
        <v>7476</v>
      </c>
      <c r="C3624" t="s">
        <v>10309</v>
      </c>
      <c r="D3624" t="s">
        <v>127</v>
      </c>
      <c r="E3624">
        <v>39.154553499999999</v>
      </c>
      <c r="F3624">
        <v>73.33</v>
      </c>
      <c r="G3624">
        <v>135.86976343602601</v>
      </c>
      <c r="H3624">
        <v>-5.0646028082815704</v>
      </c>
      <c r="I3624">
        <v>20.294184259669301</v>
      </c>
      <c r="J3624">
        <v>-2.7307755410554302</v>
      </c>
      <c r="K3624">
        <v>74.133004269225793</v>
      </c>
      <c r="L3624">
        <v>59.961695611162099</v>
      </c>
      <c r="M3624">
        <v>41.952944539786699</v>
      </c>
      <c r="N3624">
        <v>0.71095910780669103</v>
      </c>
      <c r="O3624">
        <v>28.174007909450399</v>
      </c>
      <c r="P3624">
        <v>171.59259259259201</v>
      </c>
      <c r="Q3624">
        <v>9.3495968778901997E-2</v>
      </c>
    </row>
    <row r="3625" spans="1:17" x14ac:dyDescent="0.3">
      <c r="A3625" t="s">
        <v>7477</v>
      </c>
      <c r="B3625" t="s">
        <v>7478</v>
      </c>
      <c r="C3625" t="s">
        <v>10309</v>
      </c>
      <c r="D3625" t="s">
        <v>21</v>
      </c>
      <c r="E3625">
        <v>39.117085035000002</v>
      </c>
      <c r="F3625">
        <v>49.35</v>
      </c>
      <c r="G3625">
        <v>-11.9256657724462</v>
      </c>
      <c r="H3625">
        <v>-18.236980581185499</v>
      </c>
      <c r="I3625">
        <v>-49.215160847649898</v>
      </c>
      <c r="J3625">
        <v>-12.8998559490606</v>
      </c>
      <c r="K3625">
        <v>52.296896471105498</v>
      </c>
      <c r="L3625">
        <v>51.430112841228102</v>
      </c>
      <c r="M3625">
        <v>49.757499880596903</v>
      </c>
      <c r="N3625">
        <v>2.2825024621300898</v>
      </c>
      <c r="O3625">
        <v>88.044579533941203</v>
      </c>
      <c r="P3625">
        <v>52.173913043478201</v>
      </c>
      <c r="Q3625">
        <v>0.13406232914865501</v>
      </c>
    </row>
    <row r="3626" spans="1:17" x14ac:dyDescent="0.3">
      <c r="A3626" t="s">
        <v>7479</v>
      </c>
      <c r="B3626" t="s">
        <v>7480</v>
      </c>
      <c r="C3626" t="s">
        <v>10309</v>
      </c>
      <c r="D3626" t="s">
        <v>222</v>
      </c>
      <c r="E3626">
        <v>39.008193749999997</v>
      </c>
      <c r="F3626">
        <v>56.25</v>
      </c>
      <c r="G3626">
        <v>-0.50829753348885298</v>
      </c>
      <c r="H3626">
        <v>-3.7978036557567898</v>
      </c>
      <c r="I3626">
        <v>-50.557334198231999</v>
      </c>
      <c r="J3626">
        <v>15.2125525968891</v>
      </c>
      <c r="K3626">
        <v>60.3753853136418</v>
      </c>
      <c r="L3626">
        <v>62.765581510099501</v>
      </c>
      <c r="M3626">
        <v>60.776628072585098</v>
      </c>
      <c r="N3626">
        <v>0.85768645357686402</v>
      </c>
      <c r="O3626">
        <v>109.777777777777</v>
      </c>
      <c r="P3626">
        <v>32.197414806110402</v>
      </c>
    </row>
    <row r="3627" spans="1:17" x14ac:dyDescent="0.3">
      <c r="A3627" t="s">
        <v>7481</v>
      </c>
      <c r="B3627" t="s">
        <v>7482</v>
      </c>
      <c r="C3627" t="s">
        <v>10309</v>
      </c>
      <c r="D3627" t="s">
        <v>2456</v>
      </c>
      <c r="E3627">
        <v>39</v>
      </c>
      <c r="F3627">
        <v>260</v>
      </c>
      <c r="G3627">
        <v>-52.206702062567601</v>
      </c>
      <c r="H3627">
        <v>-16.2646739260496</v>
      </c>
      <c r="I3627">
        <v>-12.5936556820033</v>
      </c>
      <c r="J3627">
        <v>-4.7673406828262497</v>
      </c>
      <c r="K3627">
        <v>272.19794952733298</v>
      </c>
      <c r="L3627">
        <v>268.19987308026998</v>
      </c>
      <c r="M3627">
        <v>22.360774694338499</v>
      </c>
      <c r="N3627">
        <v>0.224719101123595</v>
      </c>
      <c r="O3627">
        <v>43.076923076923002</v>
      </c>
      <c r="P3627">
        <v>29.9350324837581</v>
      </c>
    </row>
    <row r="3628" spans="1:17" x14ac:dyDescent="0.3">
      <c r="A3628" t="s">
        <v>7483</v>
      </c>
      <c r="B3628" t="s">
        <v>7484</v>
      </c>
      <c r="C3628" t="s">
        <v>10309</v>
      </c>
      <c r="D3628" t="s">
        <v>628</v>
      </c>
      <c r="E3628">
        <v>38.935751250000003</v>
      </c>
      <c r="F3628">
        <v>37.950000000000003</v>
      </c>
      <c r="G3628">
        <v>12.957881340956501</v>
      </c>
      <c r="H3628">
        <v>-7.63990459516695</v>
      </c>
      <c r="I3628">
        <v>-14.7157949393567</v>
      </c>
      <c r="J3628">
        <v>-3.3956103272211799</v>
      </c>
      <c r="K3628">
        <v>36.562064255141003</v>
      </c>
      <c r="L3628">
        <v>34.851271113467902</v>
      </c>
      <c r="M3628">
        <v>69.115841155494707</v>
      </c>
      <c r="N3628">
        <v>0.84382969963216203</v>
      </c>
      <c r="O3628">
        <v>15.4150197628458</v>
      </c>
      <c r="P3628">
        <v>67.920353982300895</v>
      </c>
      <c r="Q3628">
        <v>1.0669785824322001E-2</v>
      </c>
    </row>
    <row r="3629" spans="1:17" x14ac:dyDescent="0.3">
      <c r="A3629" t="s">
        <v>7485</v>
      </c>
      <c r="B3629" t="s">
        <v>7486</v>
      </c>
      <c r="C3629" t="s">
        <v>10309</v>
      </c>
      <c r="D3629" t="s">
        <v>297</v>
      </c>
      <c r="E3629">
        <v>38.904213499999997</v>
      </c>
      <c r="F3629">
        <v>19.850000000000001</v>
      </c>
      <c r="G3629">
        <v>-3.3049393655364798</v>
      </c>
      <c r="H3629">
        <v>-5.18386537658247</v>
      </c>
      <c r="I3629">
        <v>-10.7904614522248</v>
      </c>
      <c r="J3629">
        <v>-5.8014048119414303</v>
      </c>
      <c r="K3629">
        <v>19.498484809703498</v>
      </c>
      <c r="L3629">
        <v>17.641415900738998</v>
      </c>
      <c r="M3629">
        <v>47.008284337410203</v>
      </c>
      <c r="N3629">
        <v>0.62536229993964398</v>
      </c>
      <c r="O3629">
        <v>19.596977329974699</v>
      </c>
      <c r="P3629">
        <v>65.4166666666666</v>
      </c>
      <c r="Q3629">
        <v>6.0495697182022003E-2</v>
      </c>
    </row>
    <row r="3630" spans="1:17" x14ac:dyDescent="0.3">
      <c r="A3630" t="s">
        <v>7487</v>
      </c>
      <c r="B3630" t="s">
        <v>7488</v>
      </c>
      <c r="C3630" t="s">
        <v>10309</v>
      </c>
      <c r="D3630" t="s">
        <v>139</v>
      </c>
      <c r="E3630">
        <v>38.834778800000002</v>
      </c>
      <c r="F3630">
        <v>124</v>
      </c>
      <c r="G3630">
        <v>176.96018000409001</v>
      </c>
      <c r="H3630">
        <v>96.354825099607993</v>
      </c>
      <c r="I3630">
        <v>56.805679500398</v>
      </c>
      <c r="J3630">
        <v>-4.01482419549545</v>
      </c>
      <c r="K3630">
        <v>86.935414781154194</v>
      </c>
      <c r="L3630">
        <v>62.234968343496703</v>
      </c>
      <c r="M3630">
        <v>67.422393810499003</v>
      </c>
      <c r="N3630">
        <v>2.49188496061549</v>
      </c>
      <c r="O3630">
        <v>8.0483870967741709</v>
      </c>
      <c r="P3630">
        <v>307.89473684210498</v>
      </c>
    </row>
    <row r="3631" spans="1:17" x14ac:dyDescent="0.3">
      <c r="A3631" t="s">
        <v>7489</v>
      </c>
      <c r="B3631" t="s">
        <v>7490</v>
      </c>
      <c r="C3631" t="s">
        <v>10309</v>
      </c>
      <c r="D3631" t="s">
        <v>1520</v>
      </c>
      <c r="E3631">
        <v>38.808602</v>
      </c>
      <c r="F3631">
        <v>95</v>
      </c>
      <c r="G3631">
        <v>104.402264936755</v>
      </c>
      <c r="H3631">
        <v>10.6639546423981</v>
      </c>
      <c r="I3631">
        <v>69.319321589826998</v>
      </c>
      <c r="J3631">
        <v>13.508996079961699</v>
      </c>
      <c r="K3631">
        <v>86.527364318757705</v>
      </c>
      <c r="L3631">
        <v>68.530222882282203</v>
      </c>
      <c r="M3631">
        <v>66.827850585289696</v>
      </c>
      <c r="N3631">
        <v>0.54025974025974</v>
      </c>
      <c r="O3631">
        <v>22.736842105263101</v>
      </c>
      <c r="P3631">
        <v>166.85393258426899</v>
      </c>
      <c r="Q3631">
        <v>0.14361101510504001</v>
      </c>
    </row>
    <row r="3632" spans="1:17" x14ac:dyDescent="0.3">
      <c r="A3632" t="s">
        <v>7491</v>
      </c>
      <c r="B3632" t="s">
        <v>7492</v>
      </c>
      <c r="C3632" t="s">
        <v>10309</v>
      </c>
      <c r="D3632" t="s">
        <v>46</v>
      </c>
      <c r="E3632">
        <v>38.660129999999903</v>
      </c>
      <c r="F3632">
        <v>30.75</v>
      </c>
      <c r="K3632">
        <v>26.2695652130257</v>
      </c>
      <c r="L3632">
        <v>18.751713502708899</v>
      </c>
      <c r="M3632">
        <v>99.999990516182706</v>
      </c>
      <c r="N3632">
        <v>1</v>
      </c>
      <c r="Q3632">
        <v>6.2078155048784001E-2</v>
      </c>
    </row>
    <row r="3633" spans="1:17" x14ac:dyDescent="0.3">
      <c r="A3633" t="s">
        <v>7493</v>
      </c>
      <c r="B3633" t="s">
        <v>7494</v>
      </c>
      <c r="C3633" t="s">
        <v>10309</v>
      </c>
      <c r="D3633" t="s">
        <v>737</v>
      </c>
      <c r="E3633">
        <v>38.618346535999997</v>
      </c>
      <c r="F3633">
        <v>153.11000000000001</v>
      </c>
      <c r="G3633">
        <v>27.378482895598399</v>
      </c>
      <c r="H3633">
        <v>2.2588258395515002</v>
      </c>
      <c r="I3633">
        <v>14.9182592487756</v>
      </c>
      <c r="J3633">
        <v>0.13530502067567901</v>
      </c>
      <c r="K3633">
        <v>147.57110469016999</v>
      </c>
      <c r="L3633">
        <v>129.70459719314201</v>
      </c>
      <c r="M3633">
        <v>44.752496423100702</v>
      </c>
      <c r="N3633">
        <v>0.388931360022235</v>
      </c>
      <c r="O3633">
        <v>1.88753183985368</v>
      </c>
      <c r="P3633">
        <v>90.672478206724804</v>
      </c>
    </row>
    <row r="3634" spans="1:17" x14ac:dyDescent="0.3">
      <c r="A3634" t="s">
        <v>7495</v>
      </c>
      <c r="B3634" t="s">
        <v>7496</v>
      </c>
      <c r="C3634" t="s">
        <v>10309</v>
      </c>
      <c r="D3634" t="s">
        <v>139</v>
      </c>
      <c r="E3634">
        <v>38.584000000000003</v>
      </c>
      <c r="F3634">
        <v>104</v>
      </c>
      <c r="G3634">
        <v>-34.624134351921697</v>
      </c>
      <c r="H3634">
        <v>-1.1931117935958699</v>
      </c>
      <c r="I3634">
        <v>-32.405918920992796</v>
      </c>
      <c r="J3634">
        <v>-3.1771674508619698</v>
      </c>
      <c r="K3634">
        <v>98.609182837150399</v>
      </c>
      <c r="L3634">
        <v>76.789175842531705</v>
      </c>
      <c r="M3634">
        <v>63.519915692755397</v>
      </c>
      <c r="N3634">
        <v>0.75467032967032899</v>
      </c>
      <c r="O3634">
        <v>28.701923076922998</v>
      </c>
      <c r="P3634">
        <v>34.2801807617817</v>
      </c>
      <c r="Q3634">
        <v>0.102970819547072</v>
      </c>
    </row>
    <row r="3635" spans="1:17" x14ac:dyDescent="0.3">
      <c r="A3635" t="s">
        <v>7497</v>
      </c>
      <c r="B3635" t="s">
        <v>7498</v>
      </c>
      <c r="C3635" t="s">
        <v>10309</v>
      </c>
      <c r="D3635" t="s">
        <v>737</v>
      </c>
      <c r="E3635">
        <v>38.500961535999998</v>
      </c>
      <c r="F3635">
        <v>22.04</v>
      </c>
      <c r="G3635">
        <v>21.036936009903702</v>
      </c>
      <c r="H3635">
        <v>1.76203619000874</v>
      </c>
      <c r="I3635">
        <v>7.5775864366885504</v>
      </c>
      <c r="J3635">
        <v>-0.25872034958939499</v>
      </c>
      <c r="K3635">
        <v>21.197485103641402</v>
      </c>
      <c r="L3635">
        <v>18.892279110414901</v>
      </c>
      <c r="M3635">
        <v>45.204362990631097</v>
      </c>
      <c r="N3635">
        <v>0.672419876583216</v>
      </c>
      <c r="O3635">
        <v>2.54083484573504</v>
      </c>
      <c r="P3635">
        <v>57.428571428571402</v>
      </c>
    </row>
    <row r="3636" spans="1:17" x14ac:dyDescent="0.3">
      <c r="A3636" t="s">
        <v>7499</v>
      </c>
      <c r="B3636" t="s">
        <v>7500</v>
      </c>
      <c r="C3636" t="s">
        <v>10309</v>
      </c>
      <c r="D3636" t="s">
        <v>5275</v>
      </c>
      <c r="E3636">
        <v>38.454000000000001</v>
      </c>
      <c r="F3636">
        <v>37.700000000000003</v>
      </c>
      <c r="G3636">
        <v>-10.3257738983175</v>
      </c>
      <c r="H3636">
        <v>6.5469481437047499</v>
      </c>
      <c r="I3636">
        <v>-30.436251577149399</v>
      </c>
      <c r="J3636">
        <v>-7.29605051711345</v>
      </c>
      <c r="K3636">
        <v>38.2739313348035</v>
      </c>
      <c r="L3636">
        <v>38.3077805173914</v>
      </c>
      <c r="M3636">
        <v>36.271686316118497</v>
      </c>
      <c r="N3636">
        <v>0.81666666666666599</v>
      </c>
      <c r="O3636">
        <v>42.970822281167003</v>
      </c>
      <c r="P3636">
        <v>34.690961057520497</v>
      </c>
      <c r="Q3636">
        <v>4.3880113923793998E-2</v>
      </c>
    </row>
    <row r="3637" spans="1:17" x14ac:dyDescent="0.3">
      <c r="A3637" t="s">
        <v>7501</v>
      </c>
      <c r="B3637" t="s">
        <v>7502</v>
      </c>
      <c r="C3637" t="s">
        <v>10309</v>
      </c>
      <c r="D3637" t="s">
        <v>7503</v>
      </c>
      <c r="E3637">
        <v>38.380734599999997</v>
      </c>
      <c r="F3637">
        <v>92.06</v>
      </c>
      <c r="G3637">
        <v>54.633371263449099</v>
      </c>
      <c r="H3637">
        <v>5.75823419051709</v>
      </c>
      <c r="I3637">
        <v>19.613079406033599</v>
      </c>
      <c r="J3637">
        <v>0.55525442465110997</v>
      </c>
      <c r="K3637">
        <v>89.143825061474502</v>
      </c>
      <c r="L3637">
        <v>79.011872475283099</v>
      </c>
      <c r="M3637">
        <v>54.4157024979773</v>
      </c>
      <c r="N3637">
        <v>1.20862640383256</v>
      </c>
      <c r="O3637">
        <v>42.146426243754</v>
      </c>
      <c r="P3637">
        <v>94.301392992823907</v>
      </c>
      <c r="Q3637">
        <v>8.6914630361711001E-2</v>
      </c>
    </row>
    <row r="3638" spans="1:17" x14ac:dyDescent="0.3">
      <c r="A3638" t="s">
        <v>7504</v>
      </c>
      <c r="B3638" t="s">
        <v>7505</v>
      </c>
      <c r="C3638" t="s">
        <v>10309</v>
      </c>
      <c r="E3638">
        <v>38.290802550000002</v>
      </c>
      <c r="F3638">
        <v>73.5</v>
      </c>
      <c r="G3638">
        <v>67.073937333540499</v>
      </c>
      <c r="H3638">
        <v>-0.146415489029913</v>
      </c>
      <c r="I3638">
        <v>-14.663759901043299</v>
      </c>
      <c r="J3638">
        <v>12.9989839440394</v>
      </c>
      <c r="K3638">
        <v>72.465646802964102</v>
      </c>
      <c r="L3638">
        <v>65.026676644264299</v>
      </c>
      <c r="M3638">
        <v>59.459053092992598</v>
      </c>
      <c r="N3638">
        <v>0.36792603810518898</v>
      </c>
      <c r="O3638">
        <v>65.877551020408106</v>
      </c>
      <c r="P3638">
        <v>122.72727272727199</v>
      </c>
      <c r="Q3638">
        <v>5.3737671421705997E-2</v>
      </c>
    </row>
    <row r="3639" spans="1:17" x14ac:dyDescent="0.3">
      <c r="A3639" t="s">
        <v>7506</v>
      </c>
      <c r="B3639" t="s">
        <v>7507</v>
      </c>
      <c r="C3639" t="s">
        <v>10309</v>
      </c>
      <c r="D3639" t="s">
        <v>444</v>
      </c>
      <c r="E3639">
        <v>38.273736122999999</v>
      </c>
      <c r="F3639">
        <v>13.37</v>
      </c>
      <c r="G3639">
        <v>117.77395023151701</v>
      </c>
      <c r="H3639">
        <v>-22.578950228163102</v>
      </c>
      <c r="I3639">
        <v>26.942665801767902</v>
      </c>
      <c r="J3639">
        <v>-7.8037714323046599</v>
      </c>
      <c r="K3639">
        <v>16.1317576718398</v>
      </c>
      <c r="L3639">
        <v>14.3069309227674</v>
      </c>
      <c r="M3639">
        <v>32.330635189575098</v>
      </c>
      <c r="N3639">
        <v>0.37260696677084898</v>
      </c>
      <c r="O3639">
        <v>116.52954375467399</v>
      </c>
      <c r="P3639">
        <v>159.611650485436</v>
      </c>
      <c r="Q3639">
        <v>6.9183815575736995E-2</v>
      </c>
    </row>
    <row r="3640" spans="1:17" x14ac:dyDescent="0.3">
      <c r="A3640" t="s">
        <v>7508</v>
      </c>
      <c r="B3640" t="s">
        <v>7509</v>
      </c>
      <c r="C3640" t="s">
        <v>10309</v>
      </c>
      <c r="D3640" t="s">
        <v>7038</v>
      </c>
      <c r="E3640">
        <v>38.205640000000002</v>
      </c>
      <c r="F3640">
        <v>170.5</v>
      </c>
      <c r="G3640">
        <v>-1.4784090151962399</v>
      </c>
      <c r="H3640">
        <v>-2.6910034430766601</v>
      </c>
      <c r="I3640">
        <v>9.6045363053650394</v>
      </c>
      <c r="J3640">
        <v>3.1731048273881499</v>
      </c>
      <c r="K3640">
        <v>154.154951892062</v>
      </c>
      <c r="L3640">
        <v>128.75886275078599</v>
      </c>
      <c r="M3640">
        <v>66.431476549489304</v>
      </c>
      <c r="N3640">
        <v>0.258198614318706</v>
      </c>
      <c r="O3640">
        <v>21.612903225806399</v>
      </c>
      <c r="P3640">
        <v>65.293262239456993</v>
      </c>
    </row>
    <row r="3641" spans="1:17" x14ac:dyDescent="0.3">
      <c r="A3641" t="s">
        <v>7510</v>
      </c>
      <c r="B3641" t="s">
        <v>7511</v>
      </c>
      <c r="C3641" t="s">
        <v>10309</v>
      </c>
      <c r="E3641">
        <v>38.178848674999998</v>
      </c>
      <c r="F3641">
        <v>13.12</v>
      </c>
      <c r="G3641">
        <v>34.181357638924901</v>
      </c>
      <c r="H3641">
        <v>15.8567422775221</v>
      </c>
      <c r="I3641">
        <v>11.302855375227599</v>
      </c>
      <c r="J3641">
        <v>0.60418506028268903</v>
      </c>
      <c r="K3641">
        <v>12.244095090249701</v>
      </c>
      <c r="L3641">
        <v>10.820293162761701</v>
      </c>
      <c r="M3641">
        <v>64.685278890049105</v>
      </c>
      <c r="N3641">
        <v>0.67231372779999399</v>
      </c>
      <c r="O3641">
        <v>20.350609756097501</v>
      </c>
    </row>
    <row r="3642" spans="1:17" x14ac:dyDescent="0.3">
      <c r="A3642" t="s">
        <v>7512</v>
      </c>
      <c r="B3642" t="s">
        <v>7513</v>
      </c>
      <c r="C3642" t="s">
        <v>10309</v>
      </c>
      <c r="D3642" t="s">
        <v>2871</v>
      </c>
      <c r="E3642">
        <v>38.147559999999999</v>
      </c>
      <c r="F3642">
        <v>79.64</v>
      </c>
      <c r="G3642">
        <v>-100.404053256735</v>
      </c>
      <c r="H3642">
        <v>-3.5395095534586898</v>
      </c>
      <c r="I3642">
        <v>-83.642745093892202</v>
      </c>
      <c r="J3642">
        <v>2.3155053315304399</v>
      </c>
      <c r="K3642">
        <v>85.660860287199199</v>
      </c>
      <c r="M3642">
        <v>77.9552459745601</v>
      </c>
      <c r="N3642">
        <v>0.41131105398457501</v>
      </c>
      <c r="O3642">
        <v>275.75339025615199</v>
      </c>
      <c r="P3642">
        <v>30.3223694976272</v>
      </c>
    </row>
    <row r="3643" spans="1:17" x14ac:dyDescent="0.3">
      <c r="A3643" t="s">
        <v>7514</v>
      </c>
      <c r="B3643" t="s">
        <v>7515</v>
      </c>
      <c r="C3643" t="s">
        <v>10309</v>
      </c>
      <c r="D3643" t="s">
        <v>54</v>
      </c>
      <c r="E3643">
        <v>37.866437500000004</v>
      </c>
      <c r="F3643">
        <v>42.5</v>
      </c>
      <c r="G3643">
        <v>-36.820830544882497</v>
      </c>
      <c r="H3643">
        <v>3.00252815801863</v>
      </c>
      <c r="I3643">
        <v>-24.6997458406437</v>
      </c>
      <c r="J3643">
        <v>-8.6065903802848993</v>
      </c>
      <c r="K3643">
        <v>42.043058890253803</v>
      </c>
      <c r="L3643">
        <v>43.108878883058999</v>
      </c>
      <c r="M3643">
        <v>58.791136530094903</v>
      </c>
      <c r="N3643">
        <v>0.398424998314173</v>
      </c>
      <c r="O3643">
        <v>39.999999999999901</v>
      </c>
      <c r="P3643">
        <v>18.0227714523743</v>
      </c>
      <c r="Q3643">
        <v>8.9671262215094E-2</v>
      </c>
    </row>
    <row r="3644" spans="1:17" x14ac:dyDescent="0.3">
      <c r="A3644" t="s">
        <v>7516</v>
      </c>
      <c r="B3644" t="s">
        <v>7517</v>
      </c>
      <c r="C3644" t="s">
        <v>10309</v>
      </c>
      <c r="D3644" t="s">
        <v>5270</v>
      </c>
      <c r="E3644">
        <v>37.849812</v>
      </c>
      <c r="F3644">
        <v>143</v>
      </c>
      <c r="G3644">
        <v>-11.392141325878301</v>
      </c>
      <c r="H3644">
        <v>-6.5900278415684603</v>
      </c>
      <c r="I3644">
        <v>-10.0684973239072</v>
      </c>
      <c r="J3644">
        <v>-7.98916260768471</v>
      </c>
      <c r="K3644">
        <v>142.96009818374199</v>
      </c>
      <c r="M3644">
        <v>58.188128990448199</v>
      </c>
      <c r="N3644">
        <v>0.70009033423667499</v>
      </c>
      <c r="O3644">
        <v>18.986013986013901</v>
      </c>
      <c r="P3644">
        <v>28.597122302158201</v>
      </c>
    </row>
    <row r="3645" spans="1:17" x14ac:dyDescent="0.3">
      <c r="A3645" t="s">
        <v>7518</v>
      </c>
      <c r="B3645" t="s">
        <v>7519</v>
      </c>
      <c r="C3645" t="s">
        <v>10309</v>
      </c>
      <c r="D3645" t="s">
        <v>136</v>
      </c>
      <c r="E3645">
        <v>37.839700800000003</v>
      </c>
      <c r="F3645">
        <v>37.619999999999997</v>
      </c>
      <c r="G3645">
        <v>-55.470816274118498</v>
      </c>
      <c r="H3645">
        <v>-1.81439426798092</v>
      </c>
      <c r="I3645">
        <v>-16.0985713116341</v>
      </c>
      <c r="J3645">
        <v>-0.40463234445328999</v>
      </c>
      <c r="K3645">
        <v>36.866126303874502</v>
      </c>
      <c r="L3645">
        <v>38.700358822594602</v>
      </c>
      <c r="M3645">
        <v>56.457805436986902</v>
      </c>
      <c r="N3645">
        <v>2.7342450492397998</v>
      </c>
      <c r="O3645">
        <v>49.734183944710203</v>
      </c>
      <c r="P3645">
        <v>38.207200587803001</v>
      </c>
      <c r="Q3645">
        <v>2.4863373046038001E-2</v>
      </c>
    </row>
    <row r="3646" spans="1:17" x14ac:dyDescent="0.3">
      <c r="A3646" t="s">
        <v>7520</v>
      </c>
      <c r="B3646" t="s">
        <v>7521</v>
      </c>
      <c r="C3646" t="s">
        <v>10309</v>
      </c>
      <c r="D3646" t="s">
        <v>628</v>
      </c>
      <c r="E3646">
        <v>37.773375000000001</v>
      </c>
      <c r="F3646">
        <v>197.25</v>
      </c>
      <c r="G3646">
        <v>51.4773135212778</v>
      </c>
      <c r="H3646">
        <v>22.773441684172798</v>
      </c>
      <c r="I3646">
        <v>43.739168186505601</v>
      </c>
      <c r="J3646">
        <v>8.8059692381570596</v>
      </c>
      <c r="K3646">
        <v>159.51651184614499</v>
      </c>
      <c r="L3646">
        <v>138.58796621285799</v>
      </c>
      <c r="M3646">
        <v>97.960751731847097</v>
      </c>
      <c r="N3646">
        <v>1.83597705028687</v>
      </c>
      <c r="O3646">
        <v>0</v>
      </c>
      <c r="P3646">
        <v>124.020442930153</v>
      </c>
      <c r="Q3646">
        <v>0.17788363822499401</v>
      </c>
    </row>
    <row r="3647" spans="1:17" x14ac:dyDescent="0.3">
      <c r="A3647" t="s">
        <v>7522</v>
      </c>
      <c r="B3647" t="s">
        <v>7523</v>
      </c>
      <c r="C3647" t="s">
        <v>10309</v>
      </c>
      <c r="D3647" t="s">
        <v>51</v>
      </c>
      <c r="E3647">
        <v>37.761906699999997</v>
      </c>
      <c r="F3647">
        <v>50.89</v>
      </c>
      <c r="G3647">
        <v>129.55954316389901</v>
      </c>
      <c r="H3647">
        <v>-1.3839044085887</v>
      </c>
      <c r="I3647">
        <v>44.448082081557402</v>
      </c>
      <c r="J3647">
        <v>-3.5654474136100198</v>
      </c>
      <c r="K3647">
        <v>49.820747075842597</v>
      </c>
      <c r="L3647">
        <v>43.64000688542</v>
      </c>
      <c r="M3647">
        <v>54.861643589170001</v>
      </c>
      <c r="N3647">
        <v>0.79089716568160695</v>
      </c>
      <c r="O3647">
        <v>39.339752407152602</v>
      </c>
      <c r="P3647">
        <v>205.645645645645</v>
      </c>
      <c r="Q3647">
        <v>0.12234834933831901</v>
      </c>
    </row>
    <row r="3648" spans="1:17" x14ac:dyDescent="0.3">
      <c r="A3648" t="s">
        <v>7524</v>
      </c>
      <c r="B3648" t="s">
        <v>7525</v>
      </c>
      <c r="C3648" t="s">
        <v>10309</v>
      </c>
      <c r="D3648" t="s">
        <v>1380</v>
      </c>
      <c r="E3648">
        <v>37.752000000000002</v>
      </c>
      <c r="F3648">
        <v>55</v>
      </c>
      <c r="G3648">
        <v>-58.501214975182897</v>
      </c>
      <c r="H3648">
        <v>-10.1576749003919</v>
      </c>
      <c r="I3648">
        <v>-29.724000864898699</v>
      </c>
      <c r="J3648">
        <v>-1.8190645840194599</v>
      </c>
      <c r="K3648">
        <v>55.376352443661702</v>
      </c>
      <c r="M3648">
        <v>46.984194554483302</v>
      </c>
      <c r="N3648">
        <v>0.29807692307692302</v>
      </c>
      <c r="O3648">
        <v>61.890909090909098</v>
      </c>
      <c r="P3648">
        <v>27.1676300578034</v>
      </c>
    </row>
    <row r="3649" spans="1:17" x14ac:dyDescent="0.3">
      <c r="A3649" t="s">
        <v>7526</v>
      </c>
      <c r="B3649" t="s">
        <v>7527</v>
      </c>
      <c r="C3649" t="s">
        <v>10309</v>
      </c>
      <c r="D3649" t="s">
        <v>3520</v>
      </c>
      <c r="E3649">
        <v>37.697273979999999</v>
      </c>
      <c r="F3649">
        <v>78.77</v>
      </c>
      <c r="G3649">
        <v>81.078278656327797</v>
      </c>
      <c r="H3649">
        <v>19.165340972623799</v>
      </c>
      <c r="I3649">
        <v>37.554520486280303</v>
      </c>
      <c r="J3649">
        <v>-14.9477254097607</v>
      </c>
      <c r="K3649">
        <v>70.849673210632602</v>
      </c>
      <c r="L3649">
        <v>59.764933366295502</v>
      </c>
      <c r="M3649">
        <v>61.4890417668935</v>
      </c>
      <c r="N3649">
        <v>3.0626488147807902</v>
      </c>
      <c r="O3649">
        <v>16.541830646185101</v>
      </c>
      <c r="P3649">
        <v>128.716608594657</v>
      </c>
      <c r="Q3649">
        <v>9.6133609112759005E-2</v>
      </c>
    </row>
    <row r="3650" spans="1:17" x14ac:dyDescent="0.3">
      <c r="A3650" t="s">
        <v>7528</v>
      </c>
      <c r="B3650" t="s">
        <v>7529</v>
      </c>
      <c r="C3650" t="s">
        <v>10309</v>
      </c>
      <c r="D3650" t="s">
        <v>766</v>
      </c>
      <c r="E3650">
        <v>37.686599999999999</v>
      </c>
      <c r="F3650">
        <v>42</v>
      </c>
      <c r="G3650">
        <v>104.818229147304</v>
      </c>
      <c r="H3650">
        <v>7.93430040824998</v>
      </c>
      <c r="I3650">
        <v>48.481127340229399</v>
      </c>
      <c r="J3650">
        <v>20.439956166261599</v>
      </c>
      <c r="K3650">
        <v>37.094961845769497</v>
      </c>
      <c r="L3650">
        <v>28.647450991844</v>
      </c>
      <c r="M3650">
        <v>56.109120761509203</v>
      </c>
      <c r="N3650">
        <v>2.0901579586877199</v>
      </c>
      <c r="O3650">
        <v>7.1428571428571397</v>
      </c>
      <c r="P3650">
        <v>175.40983606557299</v>
      </c>
    </row>
    <row r="3651" spans="1:17" x14ac:dyDescent="0.3">
      <c r="A3651" t="s">
        <v>7530</v>
      </c>
      <c r="B3651" t="s">
        <v>7531</v>
      </c>
      <c r="C3651" t="s">
        <v>10309</v>
      </c>
      <c r="E3651">
        <v>37.681545049999997</v>
      </c>
      <c r="F3651">
        <v>12.17</v>
      </c>
      <c r="G3651">
        <v>46.814158800027897</v>
      </c>
      <c r="H3651">
        <v>15.327310522348499</v>
      </c>
      <c r="I3651">
        <v>9.1314208218482307</v>
      </c>
      <c r="J3651">
        <v>-0.51000142491731804</v>
      </c>
      <c r="K3651">
        <v>11.152278747023701</v>
      </c>
      <c r="L3651">
        <v>9.6983654154758803</v>
      </c>
      <c r="M3651">
        <v>72.730222404120099</v>
      </c>
      <c r="N3651">
        <v>1.0513129691845999</v>
      </c>
      <c r="O3651">
        <v>11.6680361544782</v>
      </c>
      <c r="P3651">
        <v>97.564935064935</v>
      </c>
    </row>
    <row r="3652" spans="1:17" x14ac:dyDescent="0.3">
      <c r="A3652" t="s">
        <v>7532</v>
      </c>
      <c r="B3652" t="s">
        <v>7533</v>
      </c>
      <c r="C3652" t="s">
        <v>10309</v>
      </c>
      <c r="D3652" t="s">
        <v>54</v>
      </c>
      <c r="E3652">
        <v>37.467980108999903</v>
      </c>
      <c r="F3652">
        <v>16.09</v>
      </c>
      <c r="G3652">
        <v>-101.421183836542</v>
      </c>
      <c r="H3652">
        <v>-4.5331381400811699</v>
      </c>
      <c r="I3652">
        <v>-60.681032114898699</v>
      </c>
      <c r="J3652">
        <v>24.810967618311601</v>
      </c>
      <c r="K3652">
        <v>17.9178128197684</v>
      </c>
      <c r="L3652">
        <v>26.1051725796139</v>
      </c>
      <c r="M3652">
        <v>73.269414940112298</v>
      </c>
      <c r="N3652">
        <v>0.30840231383663902</v>
      </c>
      <c r="O3652">
        <v>265.75512740832801</v>
      </c>
      <c r="P3652">
        <v>31.885245901639301</v>
      </c>
      <c r="Q3652">
        <v>-4.9282489538700999E-2</v>
      </c>
    </row>
    <row r="3653" spans="1:17" x14ac:dyDescent="0.3">
      <c r="A3653" t="s">
        <v>7534</v>
      </c>
      <c r="B3653" t="s">
        <v>7535</v>
      </c>
      <c r="C3653" t="s">
        <v>10309</v>
      </c>
      <c r="D3653" t="s">
        <v>737</v>
      </c>
      <c r="E3653">
        <v>37.354653050000003</v>
      </c>
      <c r="F3653">
        <v>270.55</v>
      </c>
      <c r="G3653">
        <v>0.92605391302729201</v>
      </c>
      <c r="H3653">
        <v>1.8262754827352401</v>
      </c>
      <c r="I3653">
        <v>0.48555651857168503</v>
      </c>
      <c r="J3653">
        <v>-1.2687742707570599E-2</v>
      </c>
      <c r="K3653">
        <v>261.75034438229898</v>
      </c>
      <c r="L3653">
        <v>242.94815042576599</v>
      </c>
      <c r="M3653">
        <v>62.782489239617902</v>
      </c>
      <c r="N3653">
        <v>1.04803814634187</v>
      </c>
      <c r="O3653">
        <v>1.6447976344483299</v>
      </c>
      <c r="P3653">
        <v>36.710459828196001</v>
      </c>
      <c r="Q3653">
        <v>1.5022786694405E-2</v>
      </c>
    </row>
    <row r="3654" spans="1:17" x14ac:dyDescent="0.3">
      <c r="A3654" t="s">
        <v>7536</v>
      </c>
      <c r="B3654" t="s">
        <v>7537</v>
      </c>
      <c r="C3654" t="s">
        <v>10309</v>
      </c>
      <c r="D3654" t="s">
        <v>2212</v>
      </c>
      <c r="E3654">
        <v>37.283130499999999</v>
      </c>
      <c r="F3654">
        <v>744.1</v>
      </c>
      <c r="G3654">
        <v>453.10341012619398</v>
      </c>
      <c r="H3654">
        <v>-33.083629098865202</v>
      </c>
      <c r="I3654">
        <v>16.757739074621998</v>
      </c>
      <c r="J3654">
        <v>-20.327177267959801</v>
      </c>
      <c r="K3654">
        <v>894.03355732765499</v>
      </c>
      <c r="L3654">
        <v>663.84618400493196</v>
      </c>
      <c r="M3654">
        <v>26.868175502017898</v>
      </c>
      <c r="N3654">
        <v>1.37010294330868</v>
      </c>
      <c r="O3654">
        <v>61.268646687273197</v>
      </c>
      <c r="P3654">
        <v>516.74264401160303</v>
      </c>
      <c r="Q3654">
        <v>0.40207265993944102</v>
      </c>
    </row>
    <row r="3655" spans="1:17" x14ac:dyDescent="0.3">
      <c r="A3655" t="s">
        <v>7538</v>
      </c>
      <c r="B3655" t="s">
        <v>7539</v>
      </c>
      <c r="C3655" t="s">
        <v>10309</v>
      </c>
      <c r="D3655" t="s">
        <v>2600</v>
      </c>
      <c r="E3655">
        <v>37.255085155000003</v>
      </c>
      <c r="F3655">
        <v>17.45</v>
      </c>
      <c r="G3655">
        <v>88.853036836919898</v>
      </c>
      <c r="H3655">
        <v>34.172325099608003</v>
      </c>
      <c r="I3655">
        <v>98.201745704915595</v>
      </c>
      <c r="J3655">
        <v>6.9919274924265098</v>
      </c>
      <c r="K3655">
        <v>13.259802300093501</v>
      </c>
      <c r="L3655">
        <v>10.3097396748393</v>
      </c>
      <c r="M3655">
        <v>85.417099022791106</v>
      </c>
      <c r="N3655">
        <v>0.40525096525096499</v>
      </c>
      <c r="O3655">
        <v>0.97421203438396997</v>
      </c>
      <c r="P3655">
        <v>154.74452554744499</v>
      </c>
    </row>
    <row r="3656" spans="1:17" x14ac:dyDescent="0.3">
      <c r="A3656" t="s">
        <v>7540</v>
      </c>
      <c r="B3656" t="s">
        <v>7541</v>
      </c>
      <c r="C3656" t="s">
        <v>10309</v>
      </c>
      <c r="D3656" t="s">
        <v>581</v>
      </c>
      <c r="E3656">
        <v>37.246078625000003</v>
      </c>
      <c r="F3656">
        <v>15.05</v>
      </c>
      <c r="G3656">
        <v>-77.011624817215406</v>
      </c>
      <c r="H3656">
        <v>2.7406009616769702</v>
      </c>
      <c r="I3656">
        <v>-34.671917531565398</v>
      </c>
      <c r="J3656">
        <v>-1.7822660559605701</v>
      </c>
      <c r="K3656">
        <v>14.724549022906899</v>
      </c>
      <c r="L3656">
        <v>16.8058698117086</v>
      </c>
      <c r="M3656">
        <v>63.638754041766802</v>
      </c>
      <c r="N3656">
        <v>0.98367537313432796</v>
      </c>
      <c r="O3656">
        <v>99.335548172757399</v>
      </c>
      <c r="P3656">
        <v>13.5849056603773</v>
      </c>
    </row>
    <row r="3657" spans="1:17" x14ac:dyDescent="0.3">
      <c r="A3657" t="s">
        <v>7542</v>
      </c>
      <c r="B3657" t="s">
        <v>7543</v>
      </c>
      <c r="C3657" t="s">
        <v>10309</v>
      </c>
      <c r="D3657" t="s">
        <v>1203</v>
      </c>
      <c r="E3657">
        <v>37.212009999999999</v>
      </c>
      <c r="F3657">
        <v>15.17</v>
      </c>
      <c r="G3657">
        <v>30.212007822124502</v>
      </c>
      <c r="H3657">
        <v>2.8712724680290602</v>
      </c>
      <c r="I3657">
        <v>60.116181783503002</v>
      </c>
      <c r="J3657">
        <v>-15.7181261142696</v>
      </c>
      <c r="K3657">
        <v>13.5966392942469</v>
      </c>
      <c r="L3657">
        <v>10.715618357891501</v>
      </c>
      <c r="M3657">
        <v>46.036762339353203</v>
      </c>
      <c r="N3657">
        <v>0.52114099293794203</v>
      </c>
      <c r="O3657">
        <v>15.359261700725099</v>
      </c>
      <c r="P3657">
        <v>146.02667873380801</v>
      </c>
      <c r="Q3657">
        <v>6.8493781221688005E-2</v>
      </c>
    </row>
    <row r="3658" spans="1:17" x14ac:dyDescent="0.3">
      <c r="A3658" t="s">
        <v>7544</v>
      </c>
      <c r="B3658" t="s">
        <v>7545</v>
      </c>
      <c r="C3658" t="s">
        <v>10309</v>
      </c>
      <c r="D3658" t="s">
        <v>628</v>
      </c>
      <c r="E3658">
        <v>37.121161649999998</v>
      </c>
      <c r="F3658">
        <v>26.22</v>
      </c>
      <c r="G3658">
        <v>44.981357638924898</v>
      </c>
      <c r="H3658">
        <v>-8.3973300728057794</v>
      </c>
      <c r="I3658">
        <v>-4.0092818921735301E-2</v>
      </c>
      <c r="J3658">
        <v>5.2977339440394102</v>
      </c>
      <c r="K3658">
        <v>26.1760521095763</v>
      </c>
      <c r="L3658">
        <v>22.734232783595299</v>
      </c>
      <c r="M3658">
        <v>50.822346577056102</v>
      </c>
      <c r="N3658">
        <v>0.12201630463966601</v>
      </c>
      <c r="O3658">
        <v>40.160183066361498</v>
      </c>
      <c r="P3658">
        <v>82.717770034843198</v>
      </c>
      <c r="Q3658">
        <v>6.9259629800844005E-2</v>
      </c>
    </row>
    <row r="3659" spans="1:17" x14ac:dyDescent="0.3">
      <c r="A3659" t="s">
        <v>7546</v>
      </c>
      <c r="B3659" t="s">
        <v>7547</v>
      </c>
      <c r="C3659" t="s">
        <v>10309</v>
      </c>
      <c r="D3659" t="s">
        <v>619</v>
      </c>
      <c r="E3659">
        <v>37.098209099999998</v>
      </c>
      <c r="F3659">
        <v>3.7</v>
      </c>
      <c r="G3659">
        <v>-49.558338673439401</v>
      </c>
      <c r="H3659">
        <v>-4.8527526205992304</v>
      </c>
      <c r="I3659">
        <v>-38.309859450757301</v>
      </c>
      <c r="J3659">
        <v>0.99551172181720204</v>
      </c>
      <c r="K3659">
        <v>3.8121759350312701</v>
      </c>
      <c r="L3659">
        <v>4.4215583697944396</v>
      </c>
      <c r="M3659">
        <v>54.047025747073903</v>
      </c>
      <c r="N3659">
        <v>1.01107144747251</v>
      </c>
      <c r="O3659">
        <v>121.621621621621</v>
      </c>
      <c r="P3659">
        <v>4.2253521126760702</v>
      </c>
      <c r="Q3659">
        <v>0.12009538024465601</v>
      </c>
    </row>
    <row r="3660" spans="1:17" x14ac:dyDescent="0.3">
      <c r="A3660" t="s">
        <v>7548</v>
      </c>
      <c r="B3660" t="s">
        <v>7549</v>
      </c>
      <c r="C3660" t="s">
        <v>10309</v>
      </c>
      <c r="D3660" t="s">
        <v>124</v>
      </c>
      <c r="E3660">
        <v>37.049999999999997</v>
      </c>
      <c r="F3660">
        <v>2.6</v>
      </c>
      <c r="G3660">
        <v>29.242995173423498</v>
      </c>
      <c r="H3660">
        <v>6.4351822424651504</v>
      </c>
      <c r="I3660">
        <v>16.2958996326137</v>
      </c>
      <c r="J3660">
        <v>27.005612731918202</v>
      </c>
      <c r="K3660">
        <v>2.4585220966452201</v>
      </c>
      <c r="L3660">
        <v>2.2946547628569398</v>
      </c>
      <c r="M3660">
        <v>79.9464687747125</v>
      </c>
      <c r="N3660">
        <v>2.4122555228812299</v>
      </c>
      <c r="O3660">
        <v>31.923076923076898</v>
      </c>
      <c r="P3660">
        <v>118.709751609935</v>
      </c>
      <c r="Q3660">
        <v>8.0116738448314004E-2</v>
      </c>
    </row>
    <row r="3661" spans="1:17" x14ac:dyDescent="0.3">
      <c r="A3661" t="s">
        <v>7550</v>
      </c>
      <c r="B3661" t="s">
        <v>7551</v>
      </c>
      <c r="C3661" t="s">
        <v>10309</v>
      </c>
      <c r="D3661" t="s">
        <v>51</v>
      </c>
      <c r="E3661">
        <v>36.96</v>
      </c>
      <c r="F3661">
        <v>36.96</v>
      </c>
      <c r="G3661">
        <v>-25.705966304737</v>
      </c>
      <c r="H3661">
        <v>-6.7853051353255802</v>
      </c>
      <c r="I3661">
        <v>-20.703511109776301</v>
      </c>
      <c r="J3661">
        <v>9.8414061746919099</v>
      </c>
      <c r="K3661">
        <v>37.0052614084954</v>
      </c>
      <c r="L3661">
        <v>37.5556569582915</v>
      </c>
      <c r="M3661">
        <v>66.162428229636902</v>
      </c>
      <c r="N3661">
        <v>0.92569143308880797</v>
      </c>
      <c r="O3661">
        <v>66.396103896103796</v>
      </c>
      <c r="P3661">
        <v>22.9540918163672</v>
      </c>
      <c r="Q3661">
        <v>3.1511136821352002E-2</v>
      </c>
    </row>
    <row r="3662" spans="1:17" x14ac:dyDescent="0.3">
      <c r="A3662" t="s">
        <v>7552</v>
      </c>
      <c r="B3662" t="s">
        <v>7553</v>
      </c>
      <c r="C3662" t="s">
        <v>10309</v>
      </c>
      <c r="D3662" t="s">
        <v>412</v>
      </c>
      <c r="E3662">
        <v>36.937234500000002</v>
      </c>
      <c r="F3662">
        <v>70.89</v>
      </c>
      <c r="G3662">
        <v>-45.746061715913697</v>
      </c>
      <c r="H3662">
        <v>0.21772373286542099</v>
      </c>
      <c r="I3662">
        <v>-1.68262877796498</v>
      </c>
      <c r="J3662">
        <v>0.21773394403942201</v>
      </c>
      <c r="K3662">
        <v>67.2105997433667</v>
      </c>
      <c r="L3662">
        <v>65.467102231950904</v>
      </c>
      <c r="M3662">
        <v>74.134278388135201</v>
      </c>
      <c r="N3662">
        <v>0.23807301517123899</v>
      </c>
      <c r="O3662">
        <v>33.164056989702303</v>
      </c>
      <c r="P3662">
        <v>35.286259541984698</v>
      </c>
    </row>
    <row r="3663" spans="1:17" x14ac:dyDescent="0.3">
      <c r="A3663" t="s">
        <v>7554</v>
      </c>
      <c r="B3663" t="s">
        <v>7555</v>
      </c>
      <c r="C3663" t="s">
        <v>10309</v>
      </c>
      <c r="D3663" t="s">
        <v>364</v>
      </c>
      <c r="E3663">
        <v>36.896262</v>
      </c>
      <c r="F3663">
        <v>60.45</v>
      </c>
      <c r="G3663">
        <v>361.644772273071</v>
      </c>
      <c r="H3663">
        <v>44.704493892542203</v>
      </c>
      <c r="I3663">
        <v>509.49673377293101</v>
      </c>
      <c r="J3663">
        <v>6.41415599588316</v>
      </c>
      <c r="K3663">
        <v>40.777937389351898</v>
      </c>
      <c r="L3663">
        <v>23.239377216089501</v>
      </c>
      <c r="M3663">
        <v>99.937115450466905</v>
      </c>
      <c r="N3663">
        <v>0.47672964590080502</v>
      </c>
      <c r="O3663">
        <v>0</v>
      </c>
      <c r="P3663">
        <v>606.19158878504595</v>
      </c>
      <c r="Q3663">
        <v>0.15823095871578699</v>
      </c>
    </row>
    <row r="3664" spans="1:17" x14ac:dyDescent="0.3">
      <c r="A3664" t="s">
        <v>7556</v>
      </c>
      <c r="B3664" t="s">
        <v>7557</v>
      </c>
      <c r="C3664" t="s">
        <v>10309</v>
      </c>
      <c r="D3664" t="s">
        <v>628</v>
      </c>
      <c r="E3664">
        <v>36.868437759999999</v>
      </c>
      <c r="F3664">
        <v>35.200000000000003</v>
      </c>
      <c r="G3664">
        <v>-18.143515457521701</v>
      </c>
      <c r="H3664">
        <v>1.7286484661639401</v>
      </c>
      <c r="I3664">
        <v>-27.724000864898699</v>
      </c>
      <c r="J3664">
        <v>-15.131212191791899</v>
      </c>
      <c r="K3664">
        <v>38.213174511049303</v>
      </c>
      <c r="L3664">
        <v>37.4903537877396</v>
      </c>
      <c r="M3664">
        <v>22.3004892631964</v>
      </c>
      <c r="N3664">
        <v>1.84941026458399</v>
      </c>
      <c r="O3664">
        <v>57.102272727272698</v>
      </c>
      <c r="P3664">
        <v>13.952735513111</v>
      </c>
    </row>
    <row r="3665" spans="1:17" x14ac:dyDescent="0.3">
      <c r="A3665" t="s">
        <v>7558</v>
      </c>
      <c r="B3665" t="s">
        <v>7559</v>
      </c>
      <c r="C3665" t="s">
        <v>10309</v>
      </c>
      <c r="D3665" t="s">
        <v>7560</v>
      </c>
      <c r="E3665">
        <v>36.819209999999998</v>
      </c>
      <c r="F3665">
        <v>29.91</v>
      </c>
      <c r="G3665">
        <v>145.84956040390099</v>
      </c>
      <c r="H3665">
        <v>29.383649300521199</v>
      </c>
      <c r="I3665">
        <v>79.537643264742798</v>
      </c>
      <c r="J3665">
        <v>-11.4811567057228</v>
      </c>
      <c r="K3665">
        <v>24.803554289790299</v>
      </c>
      <c r="L3665">
        <v>16.9559329055974</v>
      </c>
      <c r="M3665">
        <v>51.1436014084505</v>
      </c>
      <c r="N3665">
        <v>1.9445867287543599</v>
      </c>
      <c r="O3665">
        <v>18.388498829822701</v>
      </c>
      <c r="P3665">
        <v>374.76190476190402</v>
      </c>
      <c r="Q3665">
        <v>0.120465968249457</v>
      </c>
    </row>
    <row r="3666" spans="1:17" x14ac:dyDescent="0.3">
      <c r="A3666" t="s">
        <v>7561</v>
      </c>
      <c r="B3666" t="s">
        <v>7562</v>
      </c>
      <c r="C3666" t="s">
        <v>10309</v>
      </c>
      <c r="D3666" t="s">
        <v>737</v>
      </c>
      <c r="E3666">
        <v>36.765885388999997</v>
      </c>
      <c r="F3666">
        <v>264.35000000000002</v>
      </c>
      <c r="G3666">
        <v>38.557153817268897</v>
      </c>
      <c r="H3666">
        <v>0.35981821255565399</v>
      </c>
      <c r="I3666">
        <v>13.238590506750899</v>
      </c>
      <c r="J3666">
        <v>-0.97319839195263802</v>
      </c>
      <c r="K3666">
        <v>256.35814159553001</v>
      </c>
      <c r="L3666">
        <v>223.542012339221</v>
      </c>
      <c r="M3666">
        <v>30.790198502182001</v>
      </c>
      <c r="N3666">
        <v>0.84161183746227797</v>
      </c>
      <c r="O3666">
        <v>4.7853224891242601</v>
      </c>
      <c r="P3666">
        <v>69.086606114877796</v>
      </c>
    </row>
    <row r="3667" spans="1:17" x14ac:dyDescent="0.3">
      <c r="A3667" t="s">
        <v>7563</v>
      </c>
      <c r="B3667" t="s">
        <v>7564</v>
      </c>
      <c r="C3667" t="s">
        <v>10309</v>
      </c>
      <c r="D3667" t="s">
        <v>628</v>
      </c>
      <c r="E3667">
        <v>36.745919999999998</v>
      </c>
      <c r="F3667">
        <v>72</v>
      </c>
      <c r="G3667">
        <v>-66.826516376823093</v>
      </c>
      <c r="H3667">
        <v>-10.707674900391901</v>
      </c>
      <c r="I3667">
        <v>-50.0652082139801</v>
      </c>
      <c r="J3667">
        <v>-0.37381535173522601</v>
      </c>
      <c r="K3667">
        <v>79.197284957760004</v>
      </c>
      <c r="M3667">
        <v>39.706142921847302</v>
      </c>
      <c r="N3667">
        <v>0.17297297297297201</v>
      </c>
      <c r="O3667">
        <v>75.0138888888888</v>
      </c>
      <c r="P3667">
        <v>5.8823529411764701</v>
      </c>
    </row>
    <row r="3668" spans="1:17" x14ac:dyDescent="0.3">
      <c r="A3668" t="s">
        <v>7565</v>
      </c>
      <c r="B3668" t="s">
        <v>7566</v>
      </c>
      <c r="C3668" t="s">
        <v>10309</v>
      </c>
      <c r="D3668" t="s">
        <v>2193</v>
      </c>
      <c r="E3668">
        <v>36.677970000000002</v>
      </c>
      <c r="F3668">
        <v>196</v>
      </c>
      <c r="G3668">
        <v>-47.292326571601301</v>
      </c>
      <c r="H3668">
        <v>-1.1320030474924101</v>
      </c>
      <c r="I3668">
        <v>-4.1684453093431797</v>
      </c>
      <c r="J3668">
        <v>8.3554060341520504</v>
      </c>
      <c r="K3668">
        <v>165.385925372922</v>
      </c>
      <c r="M3668">
        <v>78.1074657238307</v>
      </c>
      <c r="N3668">
        <v>1.5796437659033</v>
      </c>
      <c r="O3668">
        <v>30.1020408163265</v>
      </c>
      <c r="P3668">
        <v>60.655737704918003</v>
      </c>
    </row>
    <row r="3669" spans="1:17" x14ac:dyDescent="0.3">
      <c r="A3669" t="s">
        <v>7567</v>
      </c>
      <c r="B3669" t="s">
        <v>7568</v>
      </c>
      <c r="C3669" t="s">
        <v>10309</v>
      </c>
      <c r="D3669" t="s">
        <v>124</v>
      </c>
      <c r="E3669">
        <v>36.659999999999997</v>
      </c>
      <c r="F3669">
        <v>24.44</v>
      </c>
      <c r="G3669">
        <v>76.252183945838894</v>
      </c>
      <c r="H3669">
        <v>31.454487261770101</v>
      </c>
      <c r="I3669">
        <v>20.130676700950399</v>
      </c>
      <c r="J3669">
        <v>22.329409070942901</v>
      </c>
      <c r="K3669">
        <v>18.7770245650545</v>
      </c>
      <c r="L3669">
        <v>17.146973799733299</v>
      </c>
      <c r="M3669">
        <v>92.741936334009594</v>
      </c>
      <c r="N3669">
        <v>1.7762293625886101</v>
      </c>
      <c r="O3669">
        <v>17.184942716857599</v>
      </c>
      <c r="P3669">
        <v>131.658767772511</v>
      </c>
      <c r="Q3669">
        <v>0.100873814502784</v>
      </c>
    </row>
    <row r="3670" spans="1:17" x14ac:dyDescent="0.3">
      <c r="A3670" t="s">
        <v>7569</v>
      </c>
      <c r="B3670" t="s">
        <v>7570</v>
      </c>
      <c r="C3670" t="s">
        <v>10309</v>
      </c>
      <c r="D3670" t="s">
        <v>412</v>
      </c>
      <c r="E3670">
        <v>36.644762</v>
      </c>
      <c r="F3670">
        <v>119.2</v>
      </c>
      <c r="G3670">
        <v>-29.818642361075</v>
      </c>
      <c r="H3670">
        <v>-33.673496289587099</v>
      </c>
      <c r="I3670">
        <v>104.46091397695</v>
      </c>
      <c r="J3670">
        <v>-9.45121062695525</v>
      </c>
      <c r="K3670">
        <v>99.877090196078399</v>
      </c>
      <c r="M3670">
        <v>12.0990791997349</v>
      </c>
      <c r="N3670">
        <v>6.4092781931939499E-2</v>
      </c>
      <c r="O3670">
        <v>52.181208053691201</v>
      </c>
    </row>
    <row r="3671" spans="1:17" x14ac:dyDescent="0.3">
      <c r="A3671" t="s">
        <v>7571</v>
      </c>
      <c r="B3671" t="s">
        <v>7572</v>
      </c>
      <c r="C3671" t="s">
        <v>10309</v>
      </c>
      <c r="D3671" t="s">
        <v>1391</v>
      </c>
      <c r="E3671">
        <v>36.640535249999999</v>
      </c>
      <c r="F3671">
        <v>34.1</v>
      </c>
      <c r="G3671">
        <v>-58.7769756944083</v>
      </c>
      <c r="H3671">
        <v>-5.1957534417664597</v>
      </c>
      <c r="I3671">
        <v>-12.763216551173199</v>
      </c>
      <c r="J3671">
        <v>-9.7552390289335502</v>
      </c>
      <c r="K3671">
        <v>36.296275820590999</v>
      </c>
      <c r="L3671">
        <v>37.494832086863497</v>
      </c>
      <c r="M3671">
        <v>31.036511462293099</v>
      </c>
      <c r="N3671">
        <v>0.89121887287024804</v>
      </c>
      <c r="O3671">
        <v>53.812316715542501</v>
      </c>
      <c r="P3671">
        <v>17.7892918825561</v>
      </c>
    </row>
    <row r="3672" spans="1:17" x14ac:dyDescent="0.3">
      <c r="A3672" t="s">
        <v>7573</v>
      </c>
      <c r="B3672" t="s">
        <v>7574</v>
      </c>
      <c r="C3672" t="s">
        <v>10309</v>
      </c>
      <c r="D3672" t="s">
        <v>1185</v>
      </c>
      <c r="E3672">
        <v>36.452919999999999</v>
      </c>
      <c r="F3672">
        <v>90.23</v>
      </c>
      <c r="G3672">
        <v>43.733963909361499</v>
      </c>
      <c r="H3672">
        <v>40.765193316662199</v>
      </c>
      <c r="I3672">
        <v>36.255920807559697</v>
      </c>
      <c r="J3672">
        <v>-4.22881210859215</v>
      </c>
      <c r="K3672">
        <v>77.856871728108899</v>
      </c>
      <c r="L3672">
        <v>65.282244675572997</v>
      </c>
      <c r="M3672">
        <v>49.549494868669903</v>
      </c>
      <c r="N3672">
        <v>3.9131782712972498</v>
      </c>
      <c r="O3672">
        <v>39.643134212567801</v>
      </c>
      <c r="P3672">
        <v>86.002886002886001</v>
      </c>
      <c r="Q3672">
        <v>8.2924599937655996E-2</v>
      </c>
    </row>
    <row r="3673" spans="1:17" x14ac:dyDescent="0.3">
      <c r="A3673" t="s">
        <v>7575</v>
      </c>
      <c r="B3673" t="s">
        <v>7576</v>
      </c>
      <c r="C3673" t="s">
        <v>10309</v>
      </c>
      <c r="D3673" t="s">
        <v>1520</v>
      </c>
      <c r="E3673">
        <v>36.435078028</v>
      </c>
      <c r="F3673">
        <v>0.86</v>
      </c>
      <c r="G3673">
        <v>-29.818642361075</v>
      </c>
      <c r="H3673">
        <v>-4.0410082337253197</v>
      </c>
      <c r="I3673">
        <v>-34.875516016413897</v>
      </c>
      <c r="J3673">
        <v>-0.61947535828615796</v>
      </c>
      <c r="K3673">
        <v>0.877608345072449</v>
      </c>
      <c r="L3673">
        <v>0.92244844274708504</v>
      </c>
      <c r="M3673">
        <v>41.676842505285101</v>
      </c>
      <c r="N3673">
        <v>0.82372809433578198</v>
      </c>
      <c r="O3673">
        <v>56.976744186046503</v>
      </c>
      <c r="P3673">
        <v>7.4999999999999902</v>
      </c>
      <c r="Q3673">
        <v>1.175359265507E-2</v>
      </c>
    </row>
    <row r="3674" spans="1:17" x14ac:dyDescent="0.3">
      <c r="A3674" t="s">
        <v>7577</v>
      </c>
      <c r="B3674" t="s">
        <v>7578</v>
      </c>
      <c r="C3674" t="s">
        <v>10309</v>
      </c>
      <c r="D3674" t="s">
        <v>423</v>
      </c>
      <c r="E3674">
        <v>36.387984600000003</v>
      </c>
      <c r="F3674">
        <v>2.37</v>
      </c>
      <c r="G3674">
        <v>5.6099290674963704</v>
      </c>
      <c r="H3674">
        <v>0.136206956148095</v>
      </c>
      <c r="I3674">
        <v>-21.903488044385899</v>
      </c>
      <c r="J3674">
        <v>-0.938384199420493</v>
      </c>
      <c r="K3674">
        <v>2.45053664024833</v>
      </c>
      <c r="L3674">
        <v>2.4086734549978099</v>
      </c>
      <c r="M3674">
        <v>40.9898689399066</v>
      </c>
      <c r="N3674">
        <v>0.68092779489269295</v>
      </c>
      <c r="O3674">
        <v>54.008438818565303</v>
      </c>
      <c r="P3674">
        <v>43.636363636363598</v>
      </c>
      <c r="Q3674">
        <v>5.0744786600455997E-2</v>
      </c>
    </row>
    <row r="3675" spans="1:17" x14ac:dyDescent="0.3">
      <c r="A3675" t="s">
        <v>7579</v>
      </c>
      <c r="B3675" t="s">
        <v>7580</v>
      </c>
      <c r="C3675" t="s">
        <v>10309</v>
      </c>
      <c r="D3675" t="s">
        <v>2600</v>
      </c>
      <c r="E3675">
        <v>36.335679591999998</v>
      </c>
      <c r="F3675">
        <v>46.04</v>
      </c>
      <c r="G3675">
        <v>18.4583302637236</v>
      </c>
      <c r="H3675">
        <v>22.7359302051042</v>
      </c>
      <c r="I3675">
        <v>43.3285353669853</v>
      </c>
      <c r="J3675">
        <v>29.5647405959241</v>
      </c>
      <c r="K3675">
        <v>39.033206715135996</v>
      </c>
      <c r="L3675">
        <v>34.212788685813202</v>
      </c>
      <c r="M3675">
        <v>69.512885602114096</v>
      </c>
      <c r="N3675">
        <v>4.0024907401181604</v>
      </c>
      <c r="O3675">
        <v>12.7280625543006</v>
      </c>
      <c r="P3675">
        <v>91.753436068304794</v>
      </c>
      <c r="Q3675">
        <v>0.11872178589726</v>
      </c>
    </row>
    <row r="3676" spans="1:17" x14ac:dyDescent="0.3">
      <c r="A3676" t="s">
        <v>7581</v>
      </c>
      <c r="B3676" t="s">
        <v>7582</v>
      </c>
      <c r="C3676" t="s">
        <v>10309</v>
      </c>
      <c r="D3676" t="s">
        <v>21</v>
      </c>
      <c r="E3676">
        <v>36.292560000000002</v>
      </c>
      <c r="F3676">
        <v>123.95</v>
      </c>
      <c r="G3676">
        <v>-41.910840942635303</v>
      </c>
      <c r="H3676">
        <v>-8.2254053968458791</v>
      </c>
      <c r="I3676">
        <v>-34.607967109624397</v>
      </c>
      <c r="J3676">
        <v>-1.4745737482682599</v>
      </c>
      <c r="K3676">
        <v>144.662870333081</v>
      </c>
      <c r="L3676">
        <v>151.04402936445999</v>
      </c>
      <c r="M3676">
        <v>32.449248869516403</v>
      </c>
      <c r="N3676">
        <v>0.76718969256282699</v>
      </c>
      <c r="O3676">
        <v>65.389269866881804</v>
      </c>
      <c r="P3676">
        <v>20.456754130223501</v>
      </c>
    </row>
    <row r="3677" spans="1:17" x14ac:dyDescent="0.3">
      <c r="A3677" t="s">
        <v>7583</v>
      </c>
      <c r="B3677" t="s">
        <v>7584</v>
      </c>
      <c r="C3677" t="s">
        <v>10309</v>
      </c>
      <c r="D3677" t="s">
        <v>139</v>
      </c>
      <c r="E3677">
        <v>36.276200000000003</v>
      </c>
      <c r="F3677">
        <v>292.55</v>
      </c>
      <c r="G3677">
        <v>616.86333824127303</v>
      </c>
      <c r="H3677">
        <v>101.117882908938</v>
      </c>
      <c r="I3677">
        <v>120.982665801767</v>
      </c>
      <c r="J3677">
        <v>12.149031653963</v>
      </c>
      <c r="K3677">
        <v>183.89712766119001</v>
      </c>
      <c r="L3677">
        <v>124.53999444041</v>
      </c>
      <c r="M3677">
        <v>83.959436085188301</v>
      </c>
      <c r="N3677">
        <v>4.3071781238131397</v>
      </c>
      <c r="O3677">
        <v>6.1698854896598796</v>
      </c>
      <c r="P3677">
        <v>646.68198060234795</v>
      </c>
    </row>
    <row r="3678" spans="1:17" x14ac:dyDescent="0.3">
      <c r="A3678" t="s">
        <v>7585</v>
      </c>
      <c r="B3678" t="s">
        <v>7586</v>
      </c>
      <c r="C3678" t="s">
        <v>10309</v>
      </c>
      <c r="D3678" t="s">
        <v>412</v>
      </c>
      <c r="E3678">
        <v>36.244936000000003</v>
      </c>
      <c r="F3678">
        <v>0.91</v>
      </c>
      <c r="G3678">
        <v>-11.869924412357101</v>
      </c>
      <c r="H3678">
        <v>0.403436210719122</v>
      </c>
      <c r="I3678">
        <v>-22.958324297241901</v>
      </c>
      <c r="J3678">
        <v>-1.7822660559605701</v>
      </c>
      <c r="K3678">
        <v>0.92310379889121696</v>
      </c>
      <c r="L3678">
        <v>0.933057999710598</v>
      </c>
      <c r="M3678">
        <v>52.9145345716043</v>
      </c>
      <c r="N3678">
        <v>1.5348510831565001</v>
      </c>
      <c r="O3678">
        <v>35.164835164835097</v>
      </c>
      <c r="P3678">
        <v>22.972972972972901</v>
      </c>
      <c r="Q3678">
        <v>0.11159382229131699</v>
      </c>
    </row>
    <row r="3679" spans="1:17" x14ac:dyDescent="0.3">
      <c r="A3679" t="s">
        <v>7587</v>
      </c>
      <c r="B3679" t="s">
        <v>7588</v>
      </c>
      <c r="C3679" t="s">
        <v>10309</v>
      </c>
      <c r="D3679" t="s">
        <v>965</v>
      </c>
      <c r="E3679">
        <v>36.185809200000001</v>
      </c>
      <c r="F3679">
        <v>1.77</v>
      </c>
      <c r="G3679">
        <v>3.2640644058422201</v>
      </c>
      <c r="H3679">
        <v>1.0674730286020899</v>
      </c>
      <c r="I3679">
        <v>-1.0320177425358801</v>
      </c>
      <c r="J3679">
        <v>2.4601581864636599</v>
      </c>
      <c r="K3679">
        <v>1.6085099604687101</v>
      </c>
      <c r="L3679">
        <v>1.59344946218602</v>
      </c>
      <c r="M3679">
        <v>73.439726944301896</v>
      </c>
      <c r="N3679">
        <v>1.27240317843253</v>
      </c>
      <c r="O3679">
        <v>11.864406779661</v>
      </c>
      <c r="P3679">
        <v>60.9090909090908</v>
      </c>
      <c r="Q3679">
        <v>-7.1793354588570002E-2</v>
      </c>
    </row>
    <row r="3680" spans="1:17" x14ac:dyDescent="0.3">
      <c r="A3680" t="s">
        <v>7589</v>
      </c>
      <c r="B3680" t="s">
        <v>7590</v>
      </c>
      <c r="C3680" t="s">
        <v>10309</v>
      </c>
      <c r="D3680" t="s">
        <v>1349</v>
      </c>
      <c r="E3680">
        <v>36.12137165</v>
      </c>
      <c r="F3680">
        <v>31.85</v>
      </c>
      <c r="G3680">
        <v>-71.108964941720203</v>
      </c>
      <c r="H3680">
        <v>-2.0965637892808702</v>
      </c>
      <c r="I3680">
        <v>-40.916903847156199</v>
      </c>
      <c r="J3680">
        <v>-3.06736992726779E-2</v>
      </c>
      <c r="K3680">
        <v>33.622103437100201</v>
      </c>
      <c r="M3680">
        <v>41.946808493048998</v>
      </c>
      <c r="N3680">
        <v>0.97513952308472795</v>
      </c>
      <c r="O3680">
        <v>84.615384615384599</v>
      </c>
      <c r="P3680">
        <v>8.8888888888888999</v>
      </c>
    </row>
    <row r="3681" spans="1:17" x14ac:dyDescent="0.3">
      <c r="A3681" t="s">
        <v>7591</v>
      </c>
      <c r="B3681" t="s">
        <v>7592</v>
      </c>
      <c r="C3681" t="s">
        <v>10309</v>
      </c>
      <c r="D3681" t="s">
        <v>127</v>
      </c>
      <c r="E3681">
        <v>36.051957639999998</v>
      </c>
      <c r="F3681">
        <v>4.0999999999999996</v>
      </c>
      <c r="G3681">
        <v>16.609929067496299</v>
      </c>
      <c r="H3681">
        <v>13.578039385322199</v>
      </c>
      <c r="I3681">
        <v>-32.665177335486902</v>
      </c>
      <c r="J3681">
        <v>8.9521972208755702</v>
      </c>
      <c r="K3681">
        <v>3.5824002019960401</v>
      </c>
      <c r="L3681">
        <v>3.7550153762821799</v>
      </c>
      <c r="M3681">
        <v>78.316471019726293</v>
      </c>
      <c r="N3681">
        <v>1.5275746381896</v>
      </c>
      <c r="O3681">
        <v>56.097560975609703</v>
      </c>
      <c r="P3681">
        <v>51.851851851851798</v>
      </c>
      <c r="Q3681">
        <v>0.120502809778613</v>
      </c>
    </row>
    <row r="3682" spans="1:17" x14ac:dyDescent="0.3">
      <c r="A3682" t="s">
        <v>7593</v>
      </c>
      <c r="B3682" t="s">
        <v>7594</v>
      </c>
      <c r="C3682" t="s">
        <v>10309</v>
      </c>
      <c r="D3682" t="s">
        <v>72</v>
      </c>
      <c r="E3682">
        <v>36.039118500000001</v>
      </c>
      <c r="F3682">
        <v>0.63</v>
      </c>
      <c r="G3682">
        <v>-40.075052617485298</v>
      </c>
      <c r="H3682">
        <v>0.95899176627467797</v>
      </c>
      <c r="I3682">
        <v>-48.108880589984601</v>
      </c>
      <c r="J3682">
        <v>1.607564452514</v>
      </c>
      <c r="K3682">
        <v>0.753615174150982</v>
      </c>
      <c r="L3682">
        <v>0.93079815829706503</v>
      </c>
      <c r="M3682">
        <v>59.795194776465202</v>
      </c>
      <c r="N3682">
        <v>0.403853531727833</v>
      </c>
      <c r="O3682">
        <v>187.30158730158701</v>
      </c>
      <c r="P3682">
        <v>10.5263157894736</v>
      </c>
      <c r="Q3682">
        <v>0.106273480624811</v>
      </c>
    </row>
    <row r="3683" spans="1:17" x14ac:dyDescent="0.3">
      <c r="A3683" t="s">
        <v>7595</v>
      </c>
      <c r="B3683" t="s">
        <v>7596</v>
      </c>
      <c r="C3683" t="s">
        <v>10309</v>
      </c>
      <c r="D3683" t="s">
        <v>412</v>
      </c>
      <c r="E3683">
        <v>36.001053599999999</v>
      </c>
      <c r="F3683">
        <v>59.88</v>
      </c>
      <c r="G3683">
        <v>145.745094408368</v>
      </c>
      <c r="H3683">
        <v>-0.20083252836968099</v>
      </c>
      <c r="I3683">
        <v>44.729227066589999</v>
      </c>
      <c r="J3683">
        <v>15.9031938846922</v>
      </c>
      <c r="K3683">
        <v>50.894133082882099</v>
      </c>
      <c r="L3683">
        <v>38.790488846692902</v>
      </c>
      <c r="M3683">
        <v>76.577181051316501</v>
      </c>
      <c r="N3683">
        <v>0.43100650940791901</v>
      </c>
      <c r="O3683">
        <v>13.560454241816901</v>
      </c>
      <c r="P3683">
        <v>185.142857142857</v>
      </c>
      <c r="Q3683">
        <v>9.4462039517323002E-2</v>
      </c>
    </row>
    <row r="3684" spans="1:17" x14ac:dyDescent="0.3">
      <c r="A3684" t="s">
        <v>7597</v>
      </c>
      <c r="B3684" t="s">
        <v>7598</v>
      </c>
      <c r="C3684" t="s">
        <v>10309</v>
      </c>
      <c r="D3684" t="s">
        <v>364</v>
      </c>
      <c r="E3684">
        <v>35.851442800000001</v>
      </c>
      <c r="F3684">
        <v>89</v>
      </c>
      <c r="G3684">
        <v>-41.699830479886899</v>
      </c>
      <c r="H3684">
        <v>-7.0593232520403397</v>
      </c>
      <c r="I3684">
        <v>-18.154369813501798</v>
      </c>
      <c r="J3684">
        <v>1.5147036410091099</v>
      </c>
      <c r="K3684">
        <v>88.319053685963894</v>
      </c>
      <c r="L3684">
        <v>90.726405176511804</v>
      </c>
      <c r="M3684">
        <v>61.2417996258662</v>
      </c>
      <c r="N3684">
        <v>0.84430917162631103</v>
      </c>
      <c r="O3684">
        <v>29.2134831460674</v>
      </c>
      <c r="P3684">
        <v>14.102564102563999</v>
      </c>
      <c r="Q3684">
        <v>-2.1456491947938999E-2</v>
      </c>
    </row>
    <row r="3685" spans="1:17" x14ac:dyDescent="0.3">
      <c r="A3685" t="s">
        <v>7599</v>
      </c>
      <c r="B3685" t="s">
        <v>7600</v>
      </c>
      <c r="C3685" t="s">
        <v>10309</v>
      </c>
      <c r="D3685" t="s">
        <v>1450</v>
      </c>
      <c r="E3685">
        <v>35.826000000000001</v>
      </c>
      <c r="F3685">
        <v>85.3</v>
      </c>
      <c r="G3685">
        <v>-14.408007805534499</v>
      </c>
      <c r="H3685">
        <v>-15.253129445846501</v>
      </c>
      <c r="I3685">
        <v>-4.7811219616237999</v>
      </c>
      <c r="J3685">
        <v>-1.7822660559605701</v>
      </c>
      <c r="K3685">
        <v>94.168461902629204</v>
      </c>
      <c r="L3685">
        <v>84.859585668178397</v>
      </c>
      <c r="M3685">
        <v>39.6692713239703</v>
      </c>
      <c r="N3685">
        <v>1.4388899167437501</v>
      </c>
      <c r="O3685">
        <v>43.024618991793602</v>
      </c>
      <c r="P3685">
        <v>48.6062717770034</v>
      </c>
      <c r="Q3685">
        <v>0.13073329819533899</v>
      </c>
    </row>
    <row r="3686" spans="1:17" x14ac:dyDescent="0.3">
      <c r="A3686" t="s">
        <v>7601</v>
      </c>
      <c r="B3686" t="s">
        <v>7602</v>
      </c>
      <c r="C3686" t="s">
        <v>10309</v>
      </c>
      <c r="D3686" t="s">
        <v>1380</v>
      </c>
      <c r="E3686">
        <v>35.709274260000001</v>
      </c>
      <c r="F3686">
        <v>9.06</v>
      </c>
      <c r="G3686">
        <v>139.19544214596701</v>
      </c>
      <c r="H3686">
        <v>-4.5171987099157898</v>
      </c>
      <c r="I3686">
        <v>-13.496894637792501</v>
      </c>
      <c r="J3686">
        <v>-2.65467608867595</v>
      </c>
      <c r="K3686">
        <v>8.9883626292104992</v>
      </c>
      <c r="L3686">
        <v>8.40123349578435</v>
      </c>
      <c r="M3686">
        <v>51.328423138336603</v>
      </c>
      <c r="N3686">
        <v>0.87380116635275595</v>
      </c>
      <c r="O3686">
        <v>26.931567328918302</v>
      </c>
      <c r="P3686">
        <v>164.13994169096199</v>
      </c>
      <c r="Q3686">
        <v>8.1703180415485993E-2</v>
      </c>
    </row>
    <row r="3687" spans="1:17" x14ac:dyDescent="0.3">
      <c r="A3687" t="s">
        <v>7603</v>
      </c>
      <c r="B3687" t="s">
        <v>7604</v>
      </c>
      <c r="C3687" t="s">
        <v>10309</v>
      </c>
      <c r="D3687" t="s">
        <v>246</v>
      </c>
      <c r="E3687">
        <v>35.701298999999999</v>
      </c>
      <c r="F3687">
        <v>28.3</v>
      </c>
      <c r="G3687">
        <v>36.651945874219003</v>
      </c>
      <c r="H3687">
        <v>5.4687956878432997</v>
      </c>
      <c r="I3687">
        <v>11.8874781637988</v>
      </c>
      <c r="J3687">
        <v>-5.8354222021399798</v>
      </c>
      <c r="K3687">
        <v>26.2252954583467</v>
      </c>
      <c r="L3687">
        <v>21.949279250421899</v>
      </c>
      <c r="M3687">
        <v>51.096371613662697</v>
      </c>
      <c r="N3687">
        <v>0.77528548562648003</v>
      </c>
      <c r="O3687">
        <v>11.3427561837455</v>
      </c>
      <c r="P3687">
        <v>100.709219858156</v>
      </c>
      <c r="Q3687">
        <v>0.109201900197893</v>
      </c>
    </row>
    <row r="3688" spans="1:17" x14ac:dyDescent="0.3">
      <c r="A3688" t="s">
        <v>7605</v>
      </c>
      <c r="B3688" t="s">
        <v>7606</v>
      </c>
      <c r="C3688" t="s">
        <v>10309</v>
      </c>
      <c r="D3688" t="s">
        <v>1695</v>
      </c>
      <c r="E3688">
        <v>35.691311499999998</v>
      </c>
      <c r="F3688">
        <v>36.01</v>
      </c>
      <c r="G3688">
        <v>45.754248911474797</v>
      </c>
      <c r="H3688">
        <v>13.2120781860277</v>
      </c>
      <c r="I3688">
        <v>7.6600643937893702</v>
      </c>
      <c r="J3688">
        <v>1.6650433610797699</v>
      </c>
      <c r="K3688">
        <v>32.899290773561901</v>
      </c>
      <c r="L3688">
        <v>28.939968854139401</v>
      </c>
      <c r="M3688">
        <v>60.727215760511903</v>
      </c>
      <c r="N3688">
        <v>0.71143699470411903</v>
      </c>
      <c r="O3688">
        <v>11.0247153568453</v>
      </c>
      <c r="P3688">
        <v>94.123989218328802</v>
      </c>
      <c r="Q3688">
        <v>0.126687594010959</v>
      </c>
    </row>
    <row r="3689" spans="1:17" x14ac:dyDescent="0.3">
      <c r="A3689" t="s">
        <v>7607</v>
      </c>
      <c r="B3689" t="s">
        <v>7608</v>
      </c>
      <c r="C3689" t="s">
        <v>10309</v>
      </c>
      <c r="D3689" t="s">
        <v>628</v>
      </c>
      <c r="E3689">
        <v>35.62996725</v>
      </c>
      <c r="F3689">
        <v>57.23</v>
      </c>
      <c r="G3689">
        <v>26.334154364709299</v>
      </c>
      <c r="H3689">
        <v>13.3722601777171</v>
      </c>
      <c r="I3689">
        <v>15.607234147091599</v>
      </c>
      <c r="J3689">
        <v>2.9290933481362398</v>
      </c>
      <c r="K3689">
        <v>47.980894623559998</v>
      </c>
      <c r="L3689">
        <v>44.693246806320303</v>
      </c>
      <c r="M3689">
        <v>74.594643529195594</v>
      </c>
      <c r="N3689">
        <v>0.99128425418456501</v>
      </c>
      <c r="O3689">
        <v>13.2273283243054</v>
      </c>
      <c r="P3689">
        <v>85.060630557801105</v>
      </c>
      <c r="Q3689">
        <v>9.6583333330304999E-2</v>
      </c>
    </row>
    <row r="3690" spans="1:17" x14ac:dyDescent="0.3">
      <c r="A3690" t="s">
        <v>7609</v>
      </c>
      <c r="B3690" t="s">
        <v>7610</v>
      </c>
      <c r="C3690" t="s">
        <v>10309</v>
      </c>
      <c r="D3690" t="s">
        <v>21</v>
      </c>
      <c r="E3690">
        <v>35.458601164000001</v>
      </c>
      <c r="F3690">
        <v>22.94</v>
      </c>
      <c r="G3690">
        <v>32.3014989816811</v>
      </c>
      <c r="H3690">
        <v>40.443840251123099</v>
      </c>
      <c r="I3690">
        <v>7.0473778436527299</v>
      </c>
      <c r="J3690">
        <v>16.4410841978465</v>
      </c>
      <c r="K3690">
        <v>18.0607311284469</v>
      </c>
      <c r="L3690">
        <v>17.048402064671901</v>
      </c>
      <c r="M3690">
        <v>81.665298655795795</v>
      </c>
      <c r="N3690">
        <v>3.91624141687329</v>
      </c>
      <c r="O3690">
        <v>4.0104620749781903</v>
      </c>
      <c r="P3690">
        <v>91.1666666666666</v>
      </c>
      <c r="Q3690">
        <v>3.8308867633333001E-2</v>
      </c>
    </row>
    <row r="3691" spans="1:17" x14ac:dyDescent="0.3">
      <c r="A3691" t="s">
        <v>7611</v>
      </c>
      <c r="B3691" t="s">
        <v>7612</v>
      </c>
      <c r="C3691" t="s">
        <v>10309</v>
      </c>
      <c r="D3691" t="s">
        <v>412</v>
      </c>
      <c r="E3691">
        <v>35.454276</v>
      </c>
      <c r="F3691">
        <v>0.97</v>
      </c>
      <c r="G3691">
        <v>19.412126869694099</v>
      </c>
      <c r="H3691">
        <v>1.41998467407609</v>
      </c>
      <c r="I3691">
        <v>-25.669946810844699</v>
      </c>
      <c r="J3691">
        <v>2.5655600309959299</v>
      </c>
      <c r="K3691">
        <v>0.95249292279369202</v>
      </c>
      <c r="L3691">
        <v>0.96031798850033501</v>
      </c>
      <c r="M3691">
        <v>76.570416832379394</v>
      </c>
      <c r="N3691">
        <v>0.85426335539571396</v>
      </c>
      <c r="O3691">
        <v>36.082474226804102</v>
      </c>
      <c r="P3691">
        <v>64.406779661016898</v>
      </c>
      <c r="Q3691">
        <v>6.2560820336964001E-2</v>
      </c>
    </row>
    <row r="3692" spans="1:17" x14ac:dyDescent="0.3">
      <c r="A3692" t="s">
        <v>7613</v>
      </c>
      <c r="B3692" t="s">
        <v>7614</v>
      </c>
      <c r="C3692" t="s">
        <v>10309</v>
      </c>
      <c r="D3692" t="s">
        <v>1354</v>
      </c>
      <c r="E3692">
        <v>35.335546641000001</v>
      </c>
      <c r="F3692">
        <v>1000</v>
      </c>
      <c r="G3692">
        <v>-29.817642351074898</v>
      </c>
      <c r="H3692">
        <v>-0.70767490039198899</v>
      </c>
      <c r="I3692">
        <v>-13.056334188231901</v>
      </c>
      <c r="J3692">
        <v>-1.7812660459604699</v>
      </c>
      <c r="K3692">
        <v>999.99325307741799</v>
      </c>
      <c r="L3692">
        <v>999.99291951030705</v>
      </c>
      <c r="M3692">
        <v>45.349584451913898</v>
      </c>
      <c r="N3692">
        <v>0.53413640244822902</v>
      </c>
      <c r="O3692">
        <v>4.4999999999999902</v>
      </c>
      <c r="P3692">
        <v>0.88272383354350803</v>
      </c>
      <c r="Q3692">
        <v>-0.10191173764686701</v>
      </c>
    </row>
    <row r="3693" spans="1:17" x14ac:dyDescent="0.3">
      <c r="A3693" t="s">
        <v>7615</v>
      </c>
      <c r="B3693" t="s">
        <v>7616</v>
      </c>
      <c r="C3693" t="s">
        <v>10309</v>
      </c>
      <c r="D3693" t="s">
        <v>139</v>
      </c>
      <c r="E3693">
        <v>35.300699999999999</v>
      </c>
      <c r="F3693">
        <v>30.5</v>
      </c>
      <c r="G3693">
        <v>-38.089319052804299</v>
      </c>
      <c r="I3693">
        <v>-17.145384512697401</v>
      </c>
      <c r="M3693">
        <v>0</v>
      </c>
      <c r="N3693">
        <v>1</v>
      </c>
      <c r="O3693">
        <v>9.01639344262294</v>
      </c>
      <c r="P3693">
        <v>0</v>
      </c>
    </row>
    <row r="3694" spans="1:17" x14ac:dyDescent="0.3">
      <c r="A3694" t="s">
        <v>7617</v>
      </c>
      <c r="B3694" t="s">
        <v>7618</v>
      </c>
      <c r="C3694" t="s">
        <v>10309</v>
      </c>
      <c r="D3694" t="s">
        <v>628</v>
      </c>
      <c r="E3694">
        <v>35.291958309999998</v>
      </c>
      <c r="F3694">
        <v>16.45</v>
      </c>
      <c r="G3694">
        <v>-88.590572185636404</v>
      </c>
      <c r="H3694">
        <v>-15.522489715206699</v>
      </c>
      <c r="I3694">
        <v>-49.543820684718497</v>
      </c>
      <c r="J3694">
        <v>-1.7822660559605701</v>
      </c>
      <c r="K3694">
        <v>16.1305471321343</v>
      </c>
      <c r="M3694">
        <v>77.556964474668106</v>
      </c>
      <c r="N3694">
        <v>1.6176470588235199</v>
      </c>
      <c r="O3694">
        <v>155.31914893617</v>
      </c>
      <c r="P3694">
        <v>22.3048327137546</v>
      </c>
    </row>
    <row r="3695" spans="1:17" x14ac:dyDescent="0.3">
      <c r="A3695" t="s">
        <v>7619</v>
      </c>
      <c r="B3695" t="s">
        <v>7620</v>
      </c>
      <c r="C3695" t="s">
        <v>10309</v>
      </c>
      <c r="E3695">
        <v>35.271971999999998</v>
      </c>
      <c r="F3695">
        <v>5.52</v>
      </c>
      <c r="G3695">
        <v>-44.895565437998101</v>
      </c>
      <c r="H3695">
        <v>-8.5540855848661206</v>
      </c>
      <c r="I3695">
        <v>-53.574575577542397</v>
      </c>
      <c r="J3695">
        <v>-8.0640996722593901</v>
      </c>
      <c r="K3695">
        <v>6.0847704062139503</v>
      </c>
      <c r="L3695">
        <v>5.51920829010077</v>
      </c>
      <c r="M3695">
        <v>35.541385514422501</v>
      </c>
      <c r="N3695">
        <v>1.5376475395564799</v>
      </c>
      <c r="O3695">
        <v>76.449275362318801</v>
      </c>
      <c r="P3695">
        <v>4.9429657794676602</v>
      </c>
    </row>
    <row r="3696" spans="1:17" x14ac:dyDescent="0.3">
      <c r="A3696" t="s">
        <v>7621</v>
      </c>
      <c r="B3696" t="s">
        <v>7622</v>
      </c>
      <c r="C3696" t="s">
        <v>10309</v>
      </c>
      <c r="D3696" t="s">
        <v>72</v>
      </c>
      <c r="E3696">
        <v>35.233357093000002</v>
      </c>
      <c r="F3696">
        <v>56.17</v>
      </c>
      <c r="G3696">
        <v>4.5593480695469601</v>
      </c>
      <c r="H3696">
        <v>17.532325099607998</v>
      </c>
      <c r="I3696">
        <v>-20.914945746788501</v>
      </c>
      <c r="J3696">
        <v>28.180363093302901</v>
      </c>
      <c r="K3696">
        <v>49.694770974630799</v>
      </c>
      <c r="L3696">
        <v>52.817771118302502</v>
      </c>
      <c r="M3696">
        <v>59.476769694265897</v>
      </c>
      <c r="N3696">
        <v>1.66587527066664</v>
      </c>
      <c r="O3696">
        <v>130.99519316361</v>
      </c>
      <c r="P3696">
        <v>47.815789473684198</v>
      </c>
      <c r="Q3696">
        <v>8.9707197649300005E-2</v>
      </c>
    </row>
    <row r="3697" spans="1:17" x14ac:dyDescent="0.3">
      <c r="A3697" t="s">
        <v>7623</v>
      </c>
      <c r="B3697" t="s">
        <v>7624</v>
      </c>
      <c r="C3697" t="s">
        <v>10309</v>
      </c>
      <c r="D3697" t="s">
        <v>1520</v>
      </c>
      <c r="E3697">
        <v>35.2104</v>
      </c>
      <c r="F3697">
        <v>34.520000000000003</v>
      </c>
      <c r="G3697">
        <v>-27.839321829317299</v>
      </c>
      <c r="H3697">
        <v>6.5261034293192699</v>
      </c>
      <c r="I3697">
        <v>-23.511290099658702</v>
      </c>
      <c r="J3697">
        <v>10.1788360510086</v>
      </c>
      <c r="K3697">
        <v>33.574811700043803</v>
      </c>
      <c r="L3697">
        <v>35.775724789588701</v>
      </c>
      <c r="M3697">
        <v>61.454480962885199</v>
      </c>
      <c r="N3697">
        <v>1.0413293116950499</v>
      </c>
      <c r="O3697">
        <v>60.776361529547998</v>
      </c>
      <c r="P3697">
        <v>16.6216216216216</v>
      </c>
      <c r="Q3697">
        <v>7.1225733778148004E-2</v>
      </c>
    </row>
    <row r="3698" spans="1:17" x14ac:dyDescent="0.3">
      <c r="A3698" t="s">
        <v>7625</v>
      </c>
      <c r="B3698" t="s">
        <v>7626</v>
      </c>
      <c r="C3698" t="s">
        <v>10309</v>
      </c>
      <c r="D3698" t="s">
        <v>2600</v>
      </c>
      <c r="E3698">
        <v>35.096575999999999</v>
      </c>
      <c r="F3698">
        <v>5.12</v>
      </c>
      <c r="G3698">
        <v>-11.3001238425565</v>
      </c>
      <c r="H3698">
        <v>32.4606419312911</v>
      </c>
      <c r="I3698">
        <v>-20.971003262980201</v>
      </c>
      <c r="J3698">
        <v>-2.3367947066075301</v>
      </c>
      <c r="K3698">
        <v>4.4337902795195401</v>
      </c>
      <c r="L3698">
        <v>4.7231707206678299</v>
      </c>
      <c r="M3698">
        <v>57.642863217334799</v>
      </c>
      <c r="N3698">
        <v>3.2338560161377901</v>
      </c>
      <c r="O3698">
        <v>45.5078125</v>
      </c>
      <c r="P3698">
        <v>56.097560975609703</v>
      </c>
      <c r="Q3698">
        <v>1.9777652740918E-2</v>
      </c>
    </row>
    <row r="3699" spans="1:17" x14ac:dyDescent="0.3">
      <c r="A3699" t="s">
        <v>7627</v>
      </c>
      <c r="B3699" t="s">
        <v>7628</v>
      </c>
      <c r="C3699" t="s">
        <v>10309</v>
      </c>
      <c r="D3699" t="s">
        <v>1203</v>
      </c>
      <c r="E3699">
        <v>35.023384100000001</v>
      </c>
      <c r="F3699">
        <v>20.59</v>
      </c>
      <c r="G3699">
        <v>-55.886864982259901</v>
      </c>
      <c r="H3699">
        <v>13.669663421360999</v>
      </c>
      <c r="I3699">
        <v>-38.320492092968898</v>
      </c>
      <c r="J3699">
        <v>13.457367762025401</v>
      </c>
      <c r="K3699">
        <v>19.3561823439113</v>
      </c>
      <c r="L3699">
        <v>24.078155329178401</v>
      </c>
      <c r="M3699">
        <v>64.621386182632193</v>
      </c>
      <c r="N3699">
        <v>2.3657119674923499</v>
      </c>
      <c r="O3699">
        <v>105.196697425934</v>
      </c>
      <c r="P3699">
        <v>38.559892328398298</v>
      </c>
      <c r="Q3699">
        <v>6.8750739705860002E-3</v>
      </c>
    </row>
    <row r="3700" spans="1:17" x14ac:dyDescent="0.3">
      <c r="A3700" t="s">
        <v>7629</v>
      </c>
      <c r="B3700" t="s">
        <v>7630</v>
      </c>
      <c r="C3700" t="s">
        <v>10309</v>
      </c>
      <c r="D3700" t="s">
        <v>523</v>
      </c>
      <c r="E3700">
        <v>34.976759999999999</v>
      </c>
      <c r="F3700">
        <v>43.68</v>
      </c>
      <c r="G3700">
        <v>-14.079373680629899</v>
      </c>
      <c r="H3700">
        <v>4.292325099608</v>
      </c>
      <c r="I3700">
        <v>-2.8099843749105098</v>
      </c>
      <c r="J3700">
        <v>3.2177339440394102</v>
      </c>
      <c r="K3700">
        <v>41.6487977888128</v>
      </c>
      <c r="L3700">
        <v>40.085299441101803</v>
      </c>
      <c r="M3700">
        <v>100</v>
      </c>
      <c r="N3700">
        <v>7.4998785503773</v>
      </c>
      <c r="O3700">
        <v>0</v>
      </c>
      <c r="P3700">
        <v>15.7392686804451</v>
      </c>
    </row>
    <row r="3701" spans="1:17" x14ac:dyDescent="0.3">
      <c r="A3701" t="s">
        <v>7631</v>
      </c>
      <c r="B3701" t="s">
        <v>7632</v>
      </c>
      <c r="C3701" t="s">
        <v>10309</v>
      </c>
      <c r="D3701" t="s">
        <v>3520</v>
      </c>
      <c r="E3701">
        <v>34.971200000000003</v>
      </c>
      <c r="F3701">
        <v>39.74</v>
      </c>
      <c r="G3701">
        <v>402.88913243785203</v>
      </c>
      <c r="H3701">
        <v>44.5401819762386</v>
      </c>
      <c r="I3701">
        <v>325.57401238013398</v>
      </c>
      <c r="J3701">
        <v>6.4076284470932601</v>
      </c>
      <c r="K3701">
        <v>25.571930423503002</v>
      </c>
      <c r="L3701">
        <v>12.7181292475343</v>
      </c>
      <c r="M3701">
        <v>100</v>
      </c>
      <c r="N3701">
        <v>1.7348319571964099</v>
      </c>
      <c r="O3701">
        <v>0</v>
      </c>
      <c r="P3701">
        <v>432.70777479892701</v>
      </c>
      <c r="Q3701">
        <v>0.21654463244368599</v>
      </c>
    </row>
    <row r="3702" spans="1:17" x14ac:dyDescent="0.3">
      <c r="A3702" t="s">
        <v>7633</v>
      </c>
      <c r="B3702" t="s">
        <v>7634</v>
      </c>
      <c r="C3702" t="s">
        <v>10309</v>
      </c>
      <c r="D3702" t="s">
        <v>7251</v>
      </c>
      <c r="E3702">
        <v>34.749023715</v>
      </c>
      <c r="F3702">
        <v>607.95000000000005</v>
      </c>
      <c r="G3702">
        <v>-27.3407662548803</v>
      </c>
      <c r="H3702">
        <v>11.0670998743827</v>
      </c>
      <c r="I3702">
        <v>-28.525910394005098</v>
      </c>
      <c r="J3702">
        <v>-1.91105942310216</v>
      </c>
      <c r="K3702">
        <v>613.42121040620304</v>
      </c>
      <c r="L3702">
        <v>697.02464518661805</v>
      </c>
      <c r="M3702">
        <v>53.887174629555901</v>
      </c>
      <c r="N3702">
        <v>0.61619718309859095</v>
      </c>
      <c r="O3702">
        <v>107.920059215395</v>
      </c>
      <c r="P3702">
        <v>20.148221343873502</v>
      </c>
      <c r="Q3702">
        <v>0.10478444427880799</v>
      </c>
    </row>
    <row r="3703" spans="1:17" x14ac:dyDescent="0.3">
      <c r="A3703" t="s">
        <v>7635</v>
      </c>
      <c r="B3703" t="s">
        <v>7636</v>
      </c>
      <c r="C3703" t="s">
        <v>10309</v>
      </c>
      <c r="D3703" t="s">
        <v>297</v>
      </c>
      <c r="E3703">
        <v>34.721156700000002</v>
      </c>
      <c r="F3703">
        <v>78.09</v>
      </c>
      <c r="G3703">
        <v>39.942227204142299</v>
      </c>
      <c r="H3703">
        <v>-13.2184507624609</v>
      </c>
      <c r="I3703">
        <v>-29.5564787662389</v>
      </c>
      <c r="J3703">
        <v>7.6382191192415698</v>
      </c>
      <c r="K3703">
        <v>78.147251284302996</v>
      </c>
      <c r="L3703">
        <v>74.086604143523402</v>
      </c>
      <c r="M3703">
        <v>46.446998895929298</v>
      </c>
      <c r="N3703">
        <v>0.61885714447019502</v>
      </c>
      <c r="O3703">
        <v>46.087847355615303</v>
      </c>
      <c r="P3703">
        <v>78.287671232876704</v>
      </c>
      <c r="Q3703">
        <v>2.6285391458874E-2</v>
      </c>
    </row>
    <row r="3704" spans="1:17" x14ac:dyDescent="0.3">
      <c r="A3704" t="s">
        <v>7637</v>
      </c>
      <c r="B3704" t="s">
        <v>7638</v>
      </c>
      <c r="C3704" t="s">
        <v>10309</v>
      </c>
      <c r="D3704" t="s">
        <v>2736</v>
      </c>
      <c r="E3704">
        <v>34.68</v>
      </c>
      <c r="F3704">
        <v>85</v>
      </c>
      <c r="G3704">
        <v>-23.555359450711201</v>
      </c>
      <c r="H3704">
        <v>20.405001155946</v>
      </c>
      <c r="I3704">
        <v>8.5449547860311394</v>
      </c>
      <c r="J3704">
        <v>5.70523394403941</v>
      </c>
      <c r="K3704">
        <v>70.192115071840405</v>
      </c>
      <c r="L3704">
        <v>70.779219817823801</v>
      </c>
      <c r="M3704">
        <v>62.246366214765303</v>
      </c>
      <c r="N3704">
        <v>3.9884892086330899</v>
      </c>
      <c r="O3704">
        <v>16.470588235294102</v>
      </c>
      <c r="P3704">
        <v>67.487684729064</v>
      </c>
    </row>
    <row r="3705" spans="1:17" x14ac:dyDescent="0.3">
      <c r="A3705" t="s">
        <v>7639</v>
      </c>
      <c r="B3705" t="s">
        <v>7640</v>
      </c>
      <c r="C3705" t="s">
        <v>10309</v>
      </c>
      <c r="D3705" t="s">
        <v>473</v>
      </c>
      <c r="E3705">
        <v>34.614632501999999</v>
      </c>
      <c r="F3705">
        <v>5.14</v>
      </c>
      <c r="G3705">
        <v>-61.285309027741697</v>
      </c>
      <c r="H3705">
        <v>-10.164767720006701</v>
      </c>
      <c r="I3705">
        <v>-52.586745962937897</v>
      </c>
      <c r="J3705">
        <v>-1.06125126534946E-2</v>
      </c>
      <c r="K3705">
        <v>5.94030656550113</v>
      </c>
      <c r="L3705">
        <v>8.5156467731068606</v>
      </c>
      <c r="M3705">
        <v>28.5430490636214</v>
      </c>
      <c r="N3705">
        <v>0.245211747646642</v>
      </c>
      <c r="O3705">
        <v>114.007782101167</v>
      </c>
      <c r="P3705">
        <v>2.8</v>
      </c>
      <c r="Q3705">
        <v>-0.223897265197367</v>
      </c>
    </row>
    <row r="3706" spans="1:17" x14ac:dyDescent="0.3">
      <c r="A3706" t="s">
        <v>7641</v>
      </c>
      <c r="B3706" t="s">
        <v>7642</v>
      </c>
      <c r="C3706" t="s">
        <v>10309</v>
      </c>
      <c r="E3706">
        <v>34.58</v>
      </c>
      <c r="F3706">
        <v>49.4</v>
      </c>
      <c r="G3706">
        <v>252.83046685658499</v>
      </c>
      <c r="H3706">
        <v>-1.63250764340654</v>
      </c>
      <c r="I3706">
        <v>-44.465276436499202</v>
      </c>
      <c r="J3706">
        <v>-9.3969449550431392</v>
      </c>
      <c r="K3706">
        <v>54.918079354679101</v>
      </c>
      <c r="L3706">
        <v>51.354328156862401</v>
      </c>
      <c r="M3706">
        <v>30.692282070293999</v>
      </c>
      <c r="N3706">
        <v>0.98822933805847302</v>
      </c>
      <c r="O3706">
        <v>81.133603238866399</v>
      </c>
      <c r="P3706">
        <v>302.60798696006498</v>
      </c>
    </row>
    <row r="3707" spans="1:17" x14ac:dyDescent="0.3">
      <c r="A3707" t="s">
        <v>7643</v>
      </c>
      <c r="B3707" t="s">
        <v>7644</v>
      </c>
      <c r="C3707" t="s">
        <v>10309</v>
      </c>
      <c r="D3707" t="s">
        <v>46</v>
      </c>
      <c r="E3707">
        <v>34.548960000000001</v>
      </c>
      <c r="F3707">
        <v>6.68</v>
      </c>
      <c r="G3707">
        <v>-42.154600366324402</v>
      </c>
      <c r="H3707">
        <v>-5.04920890907505</v>
      </c>
      <c r="I3707">
        <v>4.1356482579082599</v>
      </c>
      <c r="J3707">
        <v>-8.9958363652881096E-2</v>
      </c>
      <c r="K3707">
        <v>6.6701761022319603</v>
      </c>
      <c r="L3707">
        <v>6.4846099668063797</v>
      </c>
      <c r="M3707">
        <v>52.734443292146899</v>
      </c>
      <c r="N3707">
        <v>0.67861938569057501</v>
      </c>
      <c r="O3707">
        <v>50.898203592814298</v>
      </c>
      <c r="P3707">
        <v>52.511415525114103</v>
      </c>
      <c r="Q3707">
        <v>1.9781012926382999E-2</v>
      </c>
    </row>
    <row r="3708" spans="1:17" x14ac:dyDescent="0.3">
      <c r="A3708" t="s">
        <v>7645</v>
      </c>
      <c r="B3708" t="s">
        <v>7646</v>
      </c>
      <c r="C3708" t="s">
        <v>10309</v>
      </c>
      <c r="D3708" t="s">
        <v>4260</v>
      </c>
      <c r="E3708">
        <v>34.493996549999999</v>
      </c>
      <c r="F3708">
        <v>13.81</v>
      </c>
      <c r="G3708">
        <v>-3.1213946546530398</v>
      </c>
      <c r="H3708">
        <v>8.9825554411489197</v>
      </c>
      <c r="I3708">
        <v>-10.4570370214118</v>
      </c>
      <c r="J3708">
        <v>-2.7148342051714698</v>
      </c>
      <c r="K3708">
        <v>13.705005620829001</v>
      </c>
      <c r="L3708">
        <v>13.005979361373001</v>
      </c>
      <c r="M3708">
        <v>57.965753114443402</v>
      </c>
      <c r="N3708">
        <v>1.0276243093922599</v>
      </c>
      <c r="O3708">
        <v>54.091238233164297</v>
      </c>
      <c r="P3708">
        <v>42.371134020618499</v>
      </c>
      <c r="Q3708">
        <v>1.756911698444E-3</v>
      </c>
    </row>
    <row r="3709" spans="1:17" x14ac:dyDescent="0.3">
      <c r="A3709" t="s">
        <v>7647</v>
      </c>
      <c r="B3709" t="s">
        <v>7648</v>
      </c>
      <c r="C3709" t="s">
        <v>10309</v>
      </c>
      <c r="D3709" t="s">
        <v>412</v>
      </c>
      <c r="E3709">
        <v>34.3202</v>
      </c>
      <c r="F3709">
        <v>21.86</v>
      </c>
      <c r="G3709">
        <v>238.81542171986899</v>
      </c>
      <c r="H3709">
        <v>-14.138028330745399</v>
      </c>
      <c r="I3709">
        <v>97.134973494075595</v>
      </c>
      <c r="J3709">
        <v>-2.26027752823591</v>
      </c>
      <c r="K3709">
        <v>20.216670084175401</v>
      </c>
      <c r="L3709">
        <v>13.750831238993101</v>
      </c>
      <c r="M3709">
        <v>46.7513792743419</v>
      </c>
      <c r="N3709">
        <v>0.99266997833775505</v>
      </c>
      <c r="O3709">
        <v>41.491308325708999</v>
      </c>
      <c r="P3709">
        <v>309.363295880149</v>
      </c>
      <c r="Q3709">
        <v>9.9787942627046003E-2</v>
      </c>
    </row>
    <row r="3710" spans="1:17" x14ac:dyDescent="0.3">
      <c r="A3710" t="s">
        <v>7649</v>
      </c>
      <c r="B3710" t="s">
        <v>7650</v>
      </c>
      <c r="C3710" t="s">
        <v>10309</v>
      </c>
      <c r="D3710" t="s">
        <v>523</v>
      </c>
      <c r="E3710">
        <v>34.319825000000002</v>
      </c>
      <c r="F3710">
        <v>61.45</v>
      </c>
      <c r="G3710">
        <v>14.7695929330425</v>
      </c>
      <c r="H3710">
        <v>22.251508773077301</v>
      </c>
      <c r="I3710">
        <v>-38.985492346737303</v>
      </c>
      <c r="J3710">
        <v>6.4253488865681501</v>
      </c>
      <c r="K3710">
        <v>55.270433466500798</v>
      </c>
      <c r="L3710">
        <v>54.709591576777299</v>
      </c>
      <c r="M3710">
        <v>80.760473372628795</v>
      </c>
      <c r="N3710">
        <v>1.9907227412958099</v>
      </c>
      <c r="O3710">
        <v>41.545972335231802</v>
      </c>
      <c r="P3710">
        <v>56.7202244325427</v>
      </c>
      <c r="Q3710">
        <v>3.0572159528746E-2</v>
      </c>
    </row>
    <row r="3711" spans="1:17" x14ac:dyDescent="0.3">
      <c r="A3711" t="s">
        <v>7651</v>
      </c>
      <c r="B3711" t="s">
        <v>7652</v>
      </c>
      <c r="C3711" t="s">
        <v>10309</v>
      </c>
      <c r="D3711" t="s">
        <v>628</v>
      </c>
      <c r="E3711">
        <v>34.313983200000003</v>
      </c>
      <c r="F3711">
        <v>87</v>
      </c>
      <c r="G3711">
        <v>8.2765957341630294</v>
      </c>
      <c r="H3711">
        <v>3.40590354882533</v>
      </c>
      <c r="I3711">
        <v>-14.9185863132913</v>
      </c>
      <c r="J3711">
        <v>-3.0480888407707099</v>
      </c>
      <c r="K3711">
        <v>83.458239662535306</v>
      </c>
      <c r="L3711">
        <v>79.294436675477002</v>
      </c>
      <c r="M3711">
        <v>56.103579968786903</v>
      </c>
      <c r="N3711">
        <v>1.07984073514825</v>
      </c>
      <c r="O3711">
        <v>34.471264367815998</v>
      </c>
      <c r="P3711">
        <v>39.311449159327402</v>
      </c>
      <c r="Q3711">
        <v>1.9974975766737998E-2</v>
      </c>
    </row>
    <row r="3712" spans="1:17" x14ac:dyDescent="0.3">
      <c r="A3712" t="s">
        <v>7653</v>
      </c>
      <c r="B3712" t="s">
        <v>7654</v>
      </c>
      <c r="C3712" t="s">
        <v>10309</v>
      </c>
      <c r="D3712" t="s">
        <v>51</v>
      </c>
      <c r="E3712">
        <v>34.201076022000002</v>
      </c>
      <c r="F3712">
        <v>20.97</v>
      </c>
      <c r="G3712">
        <v>11.203549972482399</v>
      </c>
      <c r="H3712">
        <v>3.7119462749358401</v>
      </c>
      <c r="I3712">
        <v>-2.5726134395387201</v>
      </c>
      <c r="J3712">
        <v>-0.60579546772528403</v>
      </c>
      <c r="K3712">
        <v>20.721925642342999</v>
      </c>
      <c r="L3712">
        <v>18.829961373711001</v>
      </c>
      <c r="M3712">
        <v>43.807964096352102</v>
      </c>
      <c r="N3712">
        <v>0.54492376207962501</v>
      </c>
      <c r="O3712">
        <v>19.170243204577901</v>
      </c>
      <c r="P3712">
        <v>71.885245901639294</v>
      </c>
      <c r="Q3712">
        <v>5.9089659607965E-2</v>
      </c>
    </row>
    <row r="3713" spans="1:17" x14ac:dyDescent="0.3">
      <c r="A3713" t="s">
        <v>7655</v>
      </c>
      <c r="B3713" t="s">
        <v>7656</v>
      </c>
      <c r="C3713" t="s">
        <v>10309</v>
      </c>
      <c r="D3713" t="s">
        <v>4810</v>
      </c>
      <c r="E3713">
        <v>34.199306466000003</v>
      </c>
      <c r="F3713">
        <v>50.23</v>
      </c>
      <c r="G3713">
        <v>-44.538506537645503</v>
      </c>
      <c r="H3713">
        <v>-7.6891563818734703</v>
      </c>
      <c r="I3713">
        <v>-34.017208313102202</v>
      </c>
      <c r="J3713">
        <v>-1.74243335331171</v>
      </c>
      <c r="K3713">
        <v>51.420540698583203</v>
      </c>
      <c r="L3713">
        <v>60.10765</v>
      </c>
      <c r="M3713">
        <v>37.384883610521797</v>
      </c>
      <c r="N3713">
        <v>0.753164556962025</v>
      </c>
      <c r="O3713">
        <v>78.777622934501295</v>
      </c>
      <c r="P3713">
        <v>15.471264367816</v>
      </c>
    </row>
    <row r="3714" spans="1:17" x14ac:dyDescent="0.3">
      <c r="A3714" t="s">
        <v>7657</v>
      </c>
      <c r="B3714" t="s">
        <v>7658</v>
      </c>
      <c r="C3714" t="s">
        <v>10309</v>
      </c>
      <c r="D3714" t="s">
        <v>581</v>
      </c>
      <c r="E3714">
        <v>34.121250000000003</v>
      </c>
      <c r="F3714">
        <v>6.75</v>
      </c>
      <c r="G3714">
        <v>-22.6757852182179</v>
      </c>
      <c r="H3714">
        <v>9.9480628045260495</v>
      </c>
      <c r="I3714">
        <v>-8.4061714075343996</v>
      </c>
      <c r="J3714">
        <v>13.6023493286548</v>
      </c>
      <c r="K3714">
        <v>5.9031755168173499</v>
      </c>
      <c r="L3714">
        <v>5.8951839135405404</v>
      </c>
      <c r="M3714">
        <v>76.530037974406895</v>
      </c>
      <c r="N3714">
        <v>0.94382022471910099</v>
      </c>
      <c r="O3714">
        <v>30.370370370370299</v>
      </c>
      <c r="P3714">
        <v>40.625</v>
      </c>
      <c r="Q3714">
        <v>-2.2035857876408001E-2</v>
      </c>
    </row>
    <row r="3715" spans="1:17" x14ac:dyDescent="0.3">
      <c r="A3715" t="s">
        <v>7659</v>
      </c>
      <c r="B3715" t="s">
        <v>7660</v>
      </c>
      <c r="C3715" t="s">
        <v>10309</v>
      </c>
      <c r="D3715" t="s">
        <v>412</v>
      </c>
      <c r="E3715">
        <v>34.041925480000003</v>
      </c>
      <c r="F3715">
        <v>13.4</v>
      </c>
      <c r="G3715">
        <v>-15.581643213589899</v>
      </c>
      <c r="H3715">
        <v>-4.8220403118285198</v>
      </c>
      <c r="I3715">
        <v>-36.090074002942004</v>
      </c>
      <c r="J3715">
        <v>-14.7018354036489</v>
      </c>
      <c r="K3715">
        <v>13.7291823916499</v>
      </c>
      <c r="L3715">
        <v>14.454156208085699</v>
      </c>
      <c r="M3715">
        <v>43.455557991669401</v>
      </c>
      <c r="N3715">
        <v>0.70094263474090801</v>
      </c>
      <c r="O3715">
        <v>81.343283582089498</v>
      </c>
      <c r="P3715">
        <v>33.866133866133801</v>
      </c>
      <c r="Q3715">
        <v>2.9233299602358001E-2</v>
      </c>
    </row>
    <row r="3716" spans="1:17" x14ac:dyDescent="0.3">
      <c r="A3716" t="s">
        <v>7661</v>
      </c>
      <c r="B3716" t="s">
        <v>7662</v>
      </c>
      <c r="C3716" t="s">
        <v>10309</v>
      </c>
      <c r="D3716" t="s">
        <v>51</v>
      </c>
      <c r="E3716">
        <v>34.040607699999903</v>
      </c>
      <c r="F3716">
        <v>5.5</v>
      </c>
      <c r="G3716">
        <v>-5.5931859894901201</v>
      </c>
      <c r="H3716">
        <v>-1.87035303188851</v>
      </c>
      <c r="I3716">
        <v>-12.2495918825592</v>
      </c>
      <c r="J3716">
        <v>1.0670674632677399</v>
      </c>
      <c r="K3716">
        <v>3.84060084798248</v>
      </c>
      <c r="L3716">
        <v>2.670549716824</v>
      </c>
      <c r="M3716">
        <v>38.443217552922597</v>
      </c>
      <c r="N3716">
        <v>1</v>
      </c>
      <c r="Q3716">
        <v>2.0202940921462999E-2</v>
      </c>
    </row>
    <row r="3717" spans="1:17" x14ac:dyDescent="0.3">
      <c r="A3717" t="s">
        <v>7663</v>
      </c>
      <c r="B3717" t="s">
        <v>7664</v>
      </c>
      <c r="C3717" t="s">
        <v>10309</v>
      </c>
      <c r="E3717">
        <v>33.977492691000002</v>
      </c>
      <c r="F3717">
        <v>16.53</v>
      </c>
      <c r="G3717">
        <v>93.862007165311894</v>
      </c>
      <c r="H3717">
        <v>25.0910471443364</v>
      </c>
      <c r="I3717">
        <v>67.598403506685898</v>
      </c>
      <c r="J3717">
        <v>15.755047376875201</v>
      </c>
      <c r="K3717">
        <v>12.3577152339634</v>
      </c>
      <c r="L3717">
        <v>9.8047377146233803</v>
      </c>
      <c r="M3717">
        <v>82.396776268097199</v>
      </c>
      <c r="N3717">
        <v>1.23600646410155</v>
      </c>
      <c r="O3717">
        <v>0</v>
      </c>
      <c r="P3717">
        <v>179.222972972972</v>
      </c>
      <c r="Q3717">
        <v>0.12786965952232399</v>
      </c>
    </row>
    <row r="3718" spans="1:17" x14ac:dyDescent="0.3">
      <c r="A3718" t="s">
        <v>7665</v>
      </c>
      <c r="B3718" t="s">
        <v>7666</v>
      </c>
      <c r="C3718" t="s">
        <v>10309</v>
      </c>
      <c r="D3718" t="s">
        <v>965</v>
      </c>
      <c r="E3718">
        <v>33.897403799999999</v>
      </c>
      <c r="F3718">
        <v>36.18</v>
      </c>
      <c r="G3718">
        <v>455.61825084280798</v>
      </c>
      <c r="H3718">
        <v>76.9588248492324</v>
      </c>
      <c r="I3718">
        <v>148.17010262487199</v>
      </c>
      <c r="J3718">
        <v>6.3884656513564897</v>
      </c>
      <c r="K3718">
        <v>24.644273541390898</v>
      </c>
      <c r="L3718">
        <v>16.526551240818101</v>
      </c>
      <c r="M3718">
        <v>99.425977407788807</v>
      </c>
      <c r="N3718">
        <v>1.67769851578969</v>
      </c>
      <c r="O3718">
        <v>0</v>
      </c>
      <c r="P3718">
        <v>549.551166965888</v>
      </c>
      <c r="Q3718">
        <v>0.22219288720930599</v>
      </c>
    </row>
    <row r="3719" spans="1:17" x14ac:dyDescent="0.3">
      <c r="A3719" t="s">
        <v>7667</v>
      </c>
      <c r="B3719" t="s">
        <v>7668</v>
      </c>
      <c r="C3719" t="s">
        <v>10309</v>
      </c>
      <c r="D3719" t="s">
        <v>402</v>
      </c>
      <c r="E3719">
        <v>33.787529999999997</v>
      </c>
      <c r="F3719">
        <v>26.55</v>
      </c>
      <c r="G3719">
        <v>-44.173481070752402</v>
      </c>
      <c r="H3719">
        <v>-0.33031640982594601</v>
      </c>
      <c r="I3719">
        <v>-34.969098904114396</v>
      </c>
      <c r="J3719">
        <v>-5.4054544617576799</v>
      </c>
      <c r="K3719">
        <v>28.293139099986099</v>
      </c>
      <c r="M3719">
        <v>48.609725225975502</v>
      </c>
      <c r="N3719">
        <v>1.53233830845771</v>
      </c>
      <c r="O3719">
        <v>93.785310734463195</v>
      </c>
      <c r="P3719">
        <v>13.9484978540772</v>
      </c>
    </row>
    <row r="3720" spans="1:17" x14ac:dyDescent="0.3">
      <c r="A3720" t="s">
        <v>7669</v>
      </c>
      <c r="B3720" t="s">
        <v>7670</v>
      </c>
      <c r="C3720" t="s">
        <v>10309</v>
      </c>
      <c r="D3720" t="s">
        <v>628</v>
      </c>
      <c r="E3720">
        <v>33.756</v>
      </c>
      <c r="F3720">
        <v>56.26</v>
      </c>
      <c r="G3720">
        <v>468.69199593679701</v>
      </c>
      <c r="H3720">
        <v>44.6797789741467</v>
      </c>
      <c r="I3720">
        <v>428.42486021947701</v>
      </c>
      <c r="J3720">
        <v>6.4170277847612702</v>
      </c>
      <c r="K3720">
        <v>37.230374708205503</v>
      </c>
      <c r="L3720">
        <v>20.5049389164896</v>
      </c>
      <c r="M3720">
        <v>99.999904250135899</v>
      </c>
      <c r="N3720">
        <v>0.491635676095313</v>
      </c>
      <c r="O3720">
        <v>0</v>
      </c>
      <c r="P3720">
        <v>525.11111111111097</v>
      </c>
    </row>
    <row r="3721" spans="1:17" x14ac:dyDescent="0.3">
      <c r="A3721" t="s">
        <v>7671</v>
      </c>
      <c r="B3721" t="s">
        <v>7672</v>
      </c>
      <c r="C3721" t="s">
        <v>10309</v>
      </c>
      <c r="D3721" t="s">
        <v>581</v>
      </c>
      <c r="E3721">
        <v>33.659999999999997</v>
      </c>
      <c r="F3721">
        <v>110</v>
      </c>
      <c r="G3721">
        <v>42.056357638924901</v>
      </c>
      <c r="H3721">
        <v>-2.49338918610627</v>
      </c>
      <c r="I3721">
        <v>-21.428846068286202</v>
      </c>
      <c r="J3721">
        <v>-2.68316695686147</v>
      </c>
      <c r="K3721">
        <v>115.56224476465999</v>
      </c>
      <c r="L3721">
        <v>111.886883795827</v>
      </c>
      <c r="M3721">
        <v>7.2324154976260002E-3</v>
      </c>
      <c r="N3721">
        <v>2.5416666666666599</v>
      </c>
      <c r="O3721">
        <v>26.272727272727199</v>
      </c>
      <c r="P3721">
        <v>71.875</v>
      </c>
    </row>
    <row r="3722" spans="1:17" x14ac:dyDescent="0.3">
      <c r="A3722" t="s">
        <v>7673</v>
      </c>
      <c r="B3722" t="s">
        <v>7674</v>
      </c>
      <c r="C3722" t="s">
        <v>10309</v>
      </c>
      <c r="D3722" t="s">
        <v>940</v>
      </c>
      <c r="E3722">
        <v>33.6</v>
      </c>
      <c r="F3722">
        <v>6.25</v>
      </c>
      <c r="G3722">
        <v>-105.72457913825301</v>
      </c>
      <c r="H3722">
        <v>-31.842810035527101</v>
      </c>
      <c r="I3722">
        <v>-88.963270975410197</v>
      </c>
      <c r="J3722">
        <v>-9.3294358672813207</v>
      </c>
      <c r="K3722">
        <v>11.143262898317801</v>
      </c>
      <c r="M3722">
        <v>1.5876924259928E-2</v>
      </c>
      <c r="N3722">
        <v>0.43546765324087999</v>
      </c>
      <c r="O3722">
        <v>358.56</v>
      </c>
      <c r="P3722">
        <v>0</v>
      </c>
    </row>
    <row r="3723" spans="1:17" x14ac:dyDescent="0.3">
      <c r="A3723" t="s">
        <v>7675</v>
      </c>
      <c r="B3723" t="s">
        <v>7676</v>
      </c>
      <c r="C3723" t="s">
        <v>10309</v>
      </c>
      <c r="D3723" t="s">
        <v>514</v>
      </c>
      <c r="E3723">
        <v>33.434199999999997</v>
      </c>
      <c r="F3723">
        <v>4.45</v>
      </c>
      <c r="K3723">
        <v>4.2784012200506201</v>
      </c>
      <c r="L3723">
        <v>4.6367428745490402</v>
      </c>
      <c r="M3723">
        <v>37.211772227299498</v>
      </c>
      <c r="N3723">
        <v>1</v>
      </c>
      <c r="Q3723">
        <v>4.2811073451381999E-2</v>
      </c>
    </row>
    <row r="3724" spans="1:17" x14ac:dyDescent="0.3">
      <c r="A3724" t="s">
        <v>7677</v>
      </c>
      <c r="B3724" t="s">
        <v>7678</v>
      </c>
      <c r="C3724" t="s">
        <v>10309</v>
      </c>
      <c r="D3724" t="s">
        <v>2736</v>
      </c>
      <c r="E3724">
        <v>33.396189696</v>
      </c>
      <c r="F3724">
        <v>23.04</v>
      </c>
      <c r="G3724">
        <v>358.31695085926299</v>
      </c>
      <c r="H3724">
        <v>-3.0435589116686601</v>
      </c>
      <c r="I3724">
        <v>98.318812590758697</v>
      </c>
      <c r="J3724">
        <v>-9.4716455763260097</v>
      </c>
      <c r="K3724">
        <v>22.121662057792602</v>
      </c>
      <c r="L3724">
        <v>13.3219142720625</v>
      </c>
      <c r="M3724">
        <v>20.493839273822701</v>
      </c>
      <c r="N3724">
        <v>1.7537118425274401</v>
      </c>
      <c r="O3724">
        <v>25.9982638888889</v>
      </c>
      <c r="P3724">
        <v>390.21276595744598</v>
      </c>
      <c r="Q3724">
        <v>0.20031137386601799</v>
      </c>
    </row>
    <row r="3725" spans="1:17" x14ac:dyDescent="0.3">
      <c r="A3725" t="s">
        <v>7679</v>
      </c>
      <c r="B3725" t="s">
        <v>7680</v>
      </c>
      <c r="C3725" t="s">
        <v>10309</v>
      </c>
      <c r="D3725" t="s">
        <v>283</v>
      </c>
      <c r="E3725">
        <v>33.369906</v>
      </c>
      <c r="F3725">
        <v>32.42</v>
      </c>
      <c r="G3725">
        <v>-51.960813350508197</v>
      </c>
      <c r="H3725">
        <v>0.54392972091738301</v>
      </c>
      <c r="I3725">
        <v>-14.814909955807799</v>
      </c>
      <c r="J3725">
        <v>-6.1762054498999701</v>
      </c>
      <c r="K3725">
        <v>31.1414065485266</v>
      </c>
      <c r="L3725">
        <v>32.594226615710298</v>
      </c>
      <c r="M3725">
        <v>61.182810032011901</v>
      </c>
      <c r="N3725">
        <v>0.17189220724500401</v>
      </c>
      <c r="O3725">
        <v>36.489821098087504</v>
      </c>
      <c r="P3725">
        <v>29.68</v>
      </c>
      <c r="Q3725">
        <v>-3.7735279586107999E-2</v>
      </c>
    </row>
    <row r="3726" spans="1:17" x14ac:dyDescent="0.3">
      <c r="A3726" t="s">
        <v>7681</v>
      </c>
      <c r="B3726" t="s">
        <v>7682</v>
      </c>
      <c r="C3726" t="s">
        <v>10309</v>
      </c>
      <c r="D3726" t="s">
        <v>5359</v>
      </c>
      <c r="E3726">
        <v>33.290999999999997</v>
      </c>
      <c r="F3726">
        <v>61.65</v>
      </c>
      <c r="G3726">
        <v>-66.587873130305795</v>
      </c>
      <c r="H3726">
        <v>-8.2913408506529596</v>
      </c>
      <c r="I3726">
        <v>-43.000516016413897</v>
      </c>
      <c r="J3726">
        <v>-1.9646570358975599</v>
      </c>
      <c r="K3726">
        <v>64.476570683624104</v>
      </c>
      <c r="L3726">
        <v>74.929318603054796</v>
      </c>
      <c r="M3726">
        <v>58.564357942153997</v>
      </c>
      <c r="N3726">
        <v>0.43463021381002398</v>
      </c>
      <c r="O3726">
        <v>76.723438767234398</v>
      </c>
      <c r="P3726">
        <v>6.2015503875969102</v>
      </c>
    </row>
    <row r="3727" spans="1:17" x14ac:dyDescent="0.3">
      <c r="A3727" t="s">
        <v>7683</v>
      </c>
      <c r="B3727" t="s">
        <v>7684</v>
      </c>
      <c r="C3727" t="s">
        <v>10309</v>
      </c>
      <c r="D3727" t="s">
        <v>1626</v>
      </c>
      <c r="E3727">
        <v>33.26634</v>
      </c>
      <c r="F3727">
        <v>53.25</v>
      </c>
      <c r="G3727">
        <v>137.23251109930601</v>
      </c>
      <c r="H3727">
        <v>32.2191543679006</v>
      </c>
      <c r="I3727">
        <v>127.348986343528</v>
      </c>
      <c r="J3727">
        <v>8.8776324211967808</v>
      </c>
      <c r="K3727">
        <v>41.766548790719597</v>
      </c>
      <c r="L3727">
        <v>30.7036594451782</v>
      </c>
      <c r="M3727">
        <v>70.4466435737057</v>
      </c>
      <c r="N3727">
        <v>0.46351067130986401</v>
      </c>
      <c r="O3727">
        <v>4.9765258215962396</v>
      </c>
      <c r="P3727">
        <v>231.77570093457899</v>
      </c>
      <c r="Q3727">
        <v>0.109913269841247</v>
      </c>
    </row>
    <row r="3728" spans="1:17" x14ac:dyDescent="0.3">
      <c r="A3728" t="s">
        <v>7685</v>
      </c>
      <c r="B3728" t="s">
        <v>7686</v>
      </c>
      <c r="C3728" t="s">
        <v>10309</v>
      </c>
      <c r="D3728" t="s">
        <v>86</v>
      </c>
      <c r="E3728">
        <v>33.250599999999999</v>
      </c>
      <c r="F3728">
        <v>6.92</v>
      </c>
      <c r="G3728">
        <v>-7.3009118646211402</v>
      </c>
      <c r="H3728">
        <v>17.489320091260701</v>
      </c>
      <c r="I3728">
        <v>-13.2016343425322</v>
      </c>
      <c r="J3728">
        <v>-1.7822660559605701</v>
      </c>
      <c r="K3728">
        <v>6.3327472711592296</v>
      </c>
      <c r="L3728">
        <v>6.5506800932251101</v>
      </c>
      <c r="M3728">
        <v>54.745678113211902</v>
      </c>
      <c r="N3728">
        <v>2.5660618689864099</v>
      </c>
      <c r="O3728">
        <v>34.248554913294797</v>
      </c>
      <c r="P3728">
        <v>33.849129593810403</v>
      </c>
      <c r="Q3728">
        <v>0.143308865697964</v>
      </c>
    </row>
    <row r="3729" spans="1:17" x14ac:dyDescent="0.3">
      <c r="A3729" t="s">
        <v>7687</v>
      </c>
      <c r="B3729" t="s">
        <v>7688</v>
      </c>
      <c r="C3729" t="s">
        <v>10309</v>
      </c>
      <c r="E3729">
        <v>33.232056</v>
      </c>
      <c r="F3729">
        <v>101.2</v>
      </c>
      <c r="G3729">
        <v>298.631823345952</v>
      </c>
      <c r="H3729">
        <v>62.671215269211103</v>
      </c>
      <c r="I3729">
        <v>315.39313150879502</v>
      </c>
      <c r="J3729">
        <v>6.4419922337427202</v>
      </c>
      <c r="M3729">
        <v>100</v>
      </c>
      <c r="O3729">
        <v>0</v>
      </c>
      <c r="P3729">
        <v>349.77777777777698</v>
      </c>
    </row>
    <row r="3730" spans="1:17" x14ac:dyDescent="0.3">
      <c r="A3730" t="s">
        <v>7689</v>
      </c>
      <c r="B3730" t="s">
        <v>7690</v>
      </c>
      <c r="C3730" t="s">
        <v>10309</v>
      </c>
      <c r="D3730" t="s">
        <v>628</v>
      </c>
      <c r="E3730">
        <v>33.159672</v>
      </c>
      <c r="F3730">
        <v>65.069999999999993</v>
      </c>
      <c r="G3730">
        <v>228.10214971813201</v>
      </c>
      <c r="H3730">
        <v>33.579843516783299</v>
      </c>
      <c r="I3730">
        <v>281.30630216540402</v>
      </c>
      <c r="J3730">
        <v>6.42668916792001</v>
      </c>
      <c r="K3730">
        <v>47.636150295549001</v>
      </c>
      <c r="L3730">
        <v>30.255097441886999</v>
      </c>
      <c r="M3730">
        <v>87.153080209977901</v>
      </c>
      <c r="N3730">
        <v>1.19555883581754</v>
      </c>
      <c r="O3730">
        <v>0</v>
      </c>
      <c r="P3730">
        <v>343.86084583901697</v>
      </c>
    </row>
    <row r="3731" spans="1:17" x14ac:dyDescent="0.3">
      <c r="A3731" t="s">
        <v>7691</v>
      </c>
      <c r="B3731" t="s">
        <v>7692</v>
      </c>
      <c r="C3731" t="s">
        <v>10309</v>
      </c>
      <c r="D3731" t="s">
        <v>1595</v>
      </c>
      <c r="E3731">
        <v>33.128153519999998</v>
      </c>
      <c r="F3731">
        <v>6.6</v>
      </c>
      <c r="G3731">
        <v>4.8752351899453297</v>
      </c>
      <c r="H3731">
        <v>6.8774644184934601</v>
      </c>
      <c r="I3731">
        <v>-12.293975419606101</v>
      </c>
      <c r="J3731">
        <v>13.093767001890599</v>
      </c>
      <c r="K3731">
        <v>6.5144961400471999</v>
      </c>
      <c r="L3731">
        <v>6.0133051595167597</v>
      </c>
      <c r="M3731">
        <v>50.118065960179699</v>
      </c>
      <c r="N3731">
        <v>0.91182266009852198</v>
      </c>
      <c r="O3731">
        <v>27.878787878787801</v>
      </c>
      <c r="P3731">
        <v>41.935483870967701</v>
      </c>
      <c r="Q3731">
        <v>6.3584779762321006E-2</v>
      </c>
    </row>
    <row r="3732" spans="1:17" x14ac:dyDescent="0.3">
      <c r="A3732" t="s">
        <v>7693</v>
      </c>
      <c r="B3732" t="s">
        <v>7694</v>
      </c>
      <c r="C3732" t="s">
        <v>10309</v>
      </c>
      <c r="D3732" t="s">
        <v>364</v>
      </c>
      <c r="E3732">
        <v>33.0844995</v>
      </c>
      <c r="F3732">
        <v>55.05</v>
      </c>
      <c r="G3732">
        <v>14.4801780845343</v>
      </c>
      <c r="H3732">
        <v>-4.8554615856481798</v>
      </c>
      <c r="I3732">
        <v>-22.290640051488399</v>
      </c>
      <c r="J3732">
        <v>-1.23381998649074</v>
      </c>
      <c r="K3732">
        <v>55.711095304823701</v>
      </c>
      <c r="L3732">
        <v>54.270957311136598</v>
      </c>
      <c r="M3732">
        <v>42.695242459976903</v>
      </c>
      <c r="N3732">
        <v>0.431410049573201</v>
      </c>
      <c r="O3732">
        <v>71.480472297911007</v>
      </c>
      <c r="Q3732">
        <v>4.1893894983346003E-2</v>
      </c>
    </row>
    <row r="3733" spans="1:17" x14ac:dyDescent="0.3">
      <c r="A3733" t="s">
        <v>7695</v>
      </c>
      <c r="B3733" t="s">
        <v>7696</v>
      </c>
      <c r="C3733" t="s">
        <v>10309</v>
      </c>
      <c r="D3733" t="s">
        <v>163</v>
      </c>
      <c r="E3733">
        <v>33.052518644999999</v>
      </c>
      <c r="F3733">
        <v>16.95</v>
      </c>
      <c r="G3733">
        <v>246.848024305591</v>
      </c>
      <c r="H3733">
        <v>38.488304999105502</v>
      </c>
      <c r="I3733">
        <v>164.811518260784</v>
      </c>
      <c r="J3733">
        <v>9.4627138637181396</v>
      </c>
      <c r="K3733">
        <v>13.340834193016899</v>
      </c>
      <c r="L3733">
        <v>10.0870893390398</v>
      </c>
      <c r="M3733">
        <v>88.440940120854194</v>
      </c>
      <c r="N3733">
        <v>1.7668737925973399</v>
      </c>
      <c r="O3733">
        <v>0</v>
      </c>
      <c r="P3733">
        <v>289.65517241379303</v>
      </c>
      <c r="Q3733">
        <v>0.109484013155209</v>
      </c>
    </row>
    <row r="3734" spans="1:17" x14ac:dyDescent="0.3">
      <c r="A3734" t="s">
        <v>7697</v>
      </c>
      <c r="B3734" t="s">
        <v>7698</v>
      </c>
      <c r="C3734" t="s">
        <v>10309</v>
      </c>
      <c r="D3734" t="s">
        <v>5275</v>
      </c>
      <c r="E3734">
        <v>32.991750000000003</v>
      </c>
      <c r="F3734">
        <v>61.38</v>
      </c>
      <c r="G3734">
        <v>9.7447955652550995</v>
      </c>
      <c r="H3734">
        <v>3.9024945911334301</v>
      </c>
      <c r="I3734">
        <v>-29.376352603139999</v>
      </c>
      <c r="J3734">
        <v>4.2476257152127497</v>
      </c>
      <c r="K3734">
        <v>61.125929524581501</v>
      </c>
      <c r="L3734">
        <v>62.699310743939897</v>
      </c>
      <c r="M3734">
        <v>60.970056278410901</v>
      </c>
      <c r="N3734">
        <v>0.72865875275285996</v>
      </c>
      <c r="O3734">
        <v>54.561746497230303</v>
      </c>
      <c r="P3734">
        <v>39.563437926330103</v>
      </c>
      <c r="Q3734">
        <v>8.3976353891648994E-2</v>
      </c>
    </row>
    <row r="3735" spans="1:17" x14ac:dyDescent="0.3">
      <c r="A3735" t="s">
        <v>7699</v>
      </c>
      <c r="B3735" t="s">
        <v>7700</v>
      </c>
      <c r="C3735" t="s">
        <v>10309</v>
      </c>
      <c r="D3735" t="s">
        <v>246</v>
      </c>
      <c r="E3735">
        <v>32.969447279999997</v>
      </c>
      <c r="F3735">
        <v>83.09</v>
      </c>
      <c r="G3735">
        <v>-27.238395447494799</v>
      </c>
      <c r="H3735">
        <v>3.2369855157982701</v>
      </c>
      <c r="I3735">
        <v>-10.805303678911301</v>
      </c>
      <c r="J3735">
        <v>8.42503179832479</v>
      </c>
      <c r="K3735">
        <v>83.036218559909599</v>
      </c>
      <c r="L3735">
        <v>81.982209381209998</v>
      </c>
      <c r="M3735">
        <v>50.295105971284499</v>
      </c>
      <c r="N3735">
        <v>1.21320355753555</v>
      </c>
      <c r="O3735">
        <v>30.160067396798599</v>
      </c>
      <c r="P3735">
        <v>14.449035812672101</v>
      </c>
      <c r="Q3735">
        <v>-4.7288055612259003E-2</v>
      </c>
    </row>
    <row r="3736" spans="1:17" x14ac:dyDescent="0.3">
      <c r="A3736" t="s">
        <v>7701</v>
      </c>
      <c r="B3736" t="s">
        <v>7702</v>
      </c>
      <c r="C3736" t="s">
        <v>10309</v>
      </c>
      <c r="E3736">
        <v>32.942904329999998</v>
      </c>
      <c r="F3736">
        <v>54.69</v>
      </c>
      <c r="G3736">
        <v>-68.376107814394899</v>
      </c>
      <c r="H3736">
        <v>-16.320578126198399</v>
      </c>
      <c r="I3736">
        <v>-20.659969778566499</v>
      </c>
      <c r="J3736">
        <v>2.9415129672579901</v>
      </c>
      <c r="K3736">
        <v>55.897433980793501</v>
      </c>
      <c r="L3736">
        <v>62.911080482860598</v>
      </c>
      <c r="M3736">
        <v>61.131718788261999</v>
      </c>
      <c r="N3736">
        <v>0.58208530983719797</v>
      </c>
      <c r="O3736">
        <v>81.0202962150301</v>
      </c>
      <c r="P3736">
        <v>29.3825408090844</v>
      </c>
      <c r="Q3736">
        <v>7.4298109470516002E-2</v>
      </c>
    </row>
    <row r="3737" spans="1:17" x14ac:dyDescent="0.3">
      <c r="A3737" t="s">
        <v>7703</v>
      </c>
      <c r="B3737" t="s">
        <v>7704</v>
      </c>
      <c r="C3737" t="s">
        <v>10309</v>
      </c>
      <c r="D3737" t="s">
        <v>127</v>
      </c>
      <c r="E3737">
        <v>32.904000000000003</v>
      </c>
      <c r="F3737">
        <v>60</v>
      </c>
      <c r="G3737">
        <v>-37.226049768482397</v>
      </c>
      <c r="H3737">
        <v>-2.2949764876935701</v>
      </c>
      <c r="I3737">
        <v>-30.469584714405499</v>
      </c>
      <c r="J3737">
        <v>-1.7822660559605701</v>
      </c>
      <c r="K3737">
        <v>59.688449424632303</v>
      </c>
      <c r="L3737">
        <v>61.746534144682101</v>
      </c>
      <c r="M3737">
        <v>37.156802150456002</v>
      </c>
      <c r="N3737">
        <v>0.69841269841269804</v>
      </c>
      <c r="O3737">
        <v>99.9166666666666</v>
      </c>
      <c r="P3737">
        <v>26.315789473684202</v>
      </c>
    </row>
    <row r="3738" spans="1:17" x14ac:dyDescent="0.3">
      <c r="A3738" t="s">
        <v>7705</v>
      </c>
      <c r="B3738" t="s">
        <v>7706</v>
      </c>
      <c r="C3738" t="s">
        <v>10309</v>
      </c>
      <c r="D3738" t="s">
        <v>46</v>
      </c>
      <c r="E3738">
        <v>32.829808800000002</v>
      </c>
      <c r="F3738">
        <v>948</v>
      </c>
      <c r="G3738">
        <v>59.781357638924902</v>
      </c>
      <c r="H3738">
        <v>-11.868536473658599</v>
      </c>
      <c r="I3738">
        <v>-0.24048307363371499</v>
      </c>
      <c r="J3738">
        <v>0.70250993360010205</v>
      </c>
      <c r="K3738">
        <v>907.05397649887004</v>
      </c>
      <c r="L3738">
        <v>795.72791025492995</v>
      </c>
      <c r="M3738">
        <v>55.801283992665901</v>
      </c>
      <c r="N3738">
        <v>0.15540685442823199</v>
      </c>
      <c r="O3738">
        <v>28.9715189873417</v>
      </c>
      <c r="P3738">
        <v>99.578947368420998</v>
      </c>
      <c r="Q3738">
        <v>0.100491786623723</v>
      </c>
    </row>
    <row r="3739" spans="1:17" x14ac:dyDescent="0.3">
      <c r="A3739" t="s">
        <v>7707</v>
      </c>
      <c r="B3739" t="s">
        <v>7708</v>
      </c>
      <c r="C3739" t="s">
        <v>10309</v>
      </c>
      <c r="D3739" t="s">
        <v>2600</v>
      </c>
      <c r="E3739">
        <v>32.770768603999997</v>
      </c>
      <c r="F3739">
        <v>44.21</v>
      </c>
      <c r="G3739">
        <v>71.135903093470304</v>
      </c>
      <c r="H3739">
        <v>-3.1604201749194298</v>
      </c>
      <c r="I3739">
        <v>-19.1134327957671</v>
      </c>
      <c r="J3739">
        <v>-3.7053429790374999</v>
      </c>
      <c r="K3739">
        <v>44.1047441954669</v>
      </c>
      <c r="L3739">
        <v>42.4171996513831</v>
      </c>
      <c r="M3739">
        <v>43.815852074018203</v>
      </c>
      <c r="N3739">
        <v>0.99052210126005902</v>
      </c>
      <c r="O3739">
        <v>52.2053833974214</v>
      </c>
      <c r="P3739">
        <v>116.39745472344499</v>
      </c>
      <c r="Q3739">
        <v>0.116321656684197</v>
      </c>
    </row>
    <row r="3740" spans="1:17" x14ac:dyDescent="0.3">
      <c r="A3740" t="s">
        <v>7709</v>
      </c>
      <c r="B3740" t="s">
        <v>7710</v>
      </c>
      <c r="C3740" t="s">
        <v>10309</v>
      </c>
      <c r="D3740" t="s">
        <v>21</v>
      </c>
      <c r="E3740">
        <v>32.76</v>
      </c>
      <c r="F3740">
        <v>43.68</v>
      </c>
      <c r="G3740">
        <v>8.9361225690392896</v>
      </c>
      <c r="H3740">
        <v>5.9156692635670103</v>
      </c>
      <c r="I3740">
        <v>-15.0541930719139</v>
      </c>
      <c r="J3740">
        <v>-4.7174196395783401</v>
      </c>
      <c r="K3740">
        <v>42.0045757608736</v>
      </c>
      <c r="L3740">
        <v>39.200592173286701</v>
      </c>
      <c r="M3740">
        <v>61.350026776172498</v>
      </c>
      <c r="N3740">
        <v>0.71185372593350205</v>
      </c>
      <c r="O3740">
        <v>20.6501831501831</v>
      </c>
      <c r="P3740">
        <v>64.768012070916598</v>
      </c>
      <c r="Q3740">
        <v>4.9758441626260003E-2</v>
      </c>
    </row>
    <row r="3741" spans="1:17" x14ac:dyDescent="0.3">
      <c r="A3741" t="s">
        <v>7711</v>
      </c>
      <c r="B3741" t="s">
        <v>7712</v>
      </c>
      <c r="C3741" t="s">
        <v>10309</v>
      </c>
      <c r="D3741" t="s">
        <v>154</v>
      </c>
      <c r="E3741">
        <v>32.740620100000001</v>
      </c>
      <c r="F3741">
        <v>81.5</v>
      </c>
      <c r="G3741">
        <v>81.869669327236593</v>
      </c>
      <c r="H3741">
        <v>-22.7108815400222</v>
      </c>
      <c r="I3741">
        <v>10.483669288201099</v>
      </c>
      <c r="J3741">
        <v>4.1754533546736301</v>
      </c>
      <c r="K3741">
        <v>83.997696901857907</v>
      </c>
      <c r="L3741">
        <v>66.627950310672404</v>
      </c>
      <c r="M3741">
        <v>39.169110587546299</v>
      </c>
      <c r="N3741">
        <v>0.55195588231224901</v>
      </c>
      <c r="O3741">
        <v>67.680981595092007</v>
      </c>
      <c r="P3741">
        <v>154.528419737663</v>
      </c>
      <c r="Q3741">
        <v>0.108780647606356</v>
      </c>
    </row>
    <row r="3742" spans="1:17" x14ac:dyDescent="0.3">
      <c r="A3742" t="s">
        <v>7713</v>
      </c>
      <c r="B3742" t="s">
        <v>7714</v>
      </c>
      <c r="C3742" t="s">
        <v>10309</v>
      </c>
      <c r="D3742" t="s">
        <v>4650</v>
      </c>
      <c r="E3742">
        <v>32.649946977999903</v>
      </c>
      <c r="F3742">
        <v>4.18</v>
      </c>
      <c r="G3742">
        <v>79.181357638924894</v>
      </c>
      <c r="H3742">
        <v>-15.5373342190292</v>
      </c>
      <c r="I3742">
        <v>-50.4824838988308</v>
      </c>
      <c r="J3742">
        <v>6.0857542486079499</v>
      </c>
      <c r="K3742">
        <v>4.6091508301647304</v>
      </c>
      <c r="L3742">
        <v>4.8089381160064999</v>
      </c>
      <c r="M3742">
        <v>50.364035086180799</v>
      </c>
      <c r="N3742">
        <v>1.385959476244</v>
      </c>
      <c r="O3742">
        <v>75.598086124401902</v>
      </c>
      <c r="P3742">
        <v>128.41530054644801</v>
      </c>
      <c r="Q3742">
        <v>7.2593048456130002E-2</v>
      </c>
    </row>
    <row r="3743" spans="1:17" x14ac:dyDescent="0.3">
      <c r="A3743" t="s">
        <v>7715</v>
      </c>
      <c r="B3743" t="s">
        <v>7716</v>
      </c>
      <c r="C3743" t="s">
        <v>10309</v>
      </c>
      <c r="D3743" t="s">
        <v>3267</v>
      </c>
      <c r="E3743">
        <v>32.636885599999999</v>
      </c>
      <c r="F3743">
        <v>63.58</v>
      </c>
      <c r="G3743">
        <v>37.629342890439197</v>
      </c>
      <c r="H3743">
        <v>-5.8075854282774602</v>
      </c>
      <c r="I3743">
        <v>-7.3021778442733201</v>
      </c>
      <c r="J3743">
        <v>6.1553187472958601</v>
      </c>
      <c r="K3743">
        <v>63.061659088735802</v>
      </c>
      <c r="L3743">
        <v>59.912524435917099</v>
      </c>
      <c r="M3743">
        <v>58.332241919578003</v>
      </c>
      <c r="N3743">
        <v>1.1212346193952001</v>
      </c>
      <c r="O3743">
        <v>53.711859075180797</v>
      </c>
      <c r="P3743">
        <v>76.6111111111111</v>
      </c>
      <c r="Q3743">
        <v>7.2424887921149997E-2</v>
      </c>
    </row>
    <row r="3744" spans="1:17" x14ac:dyDescent="0.3">
      <c r="A3744" t="s">
        <v>7717</v>
      </c>
      <c r="B3744" t="s">
        <v>7718</v>
      </c>
      <c r="C3744" t="s">
        <v>10309</v>
      </c>
      <c r="D3744" t="s">
        <v>1626</v>
      </c>
      <c r="E3744">
        <v>32.552</v>
      </c>
      <c r="F3744">
        <v>40.69</v>
      </c>
      <c r="G3744">
        <v>-27.659465860949499</v>
      </c>
      <c r="H3744">
        <v>3.1289587629743498</v>
      </c>
      <c r="I3744">
        <v>-28.9523321312622</v>
      </c>
      <c r="J3744">
        <v>0.53480711477113596</v>
      </c>
      <c r="K3744">
        <v>41.141095613607803</v>
      </c>
      <c r="L3744">
        <v>43.065393616567398</v>
      </c>
      <c r="M3744">
        <v>45.1526917130576</v>
      </c>
      <c r="N3744">
        <v>1.2041935150916401</v>
      </c>
      <c r="O3744">
        <v>44.261489309412603</v>
      </c>
      <c r="P3744">
        <v>13.0277777777777</v>
      </c>
      <c r="Q3744">
        <v>4.5339634790052E-2</v>
      </c>
    </row>
    <row r="3745" spans="1:17" x14ac:dyDescent="0.3">
      <c r="A3745" t="s">
        <v>7719</v>
      </c>
      <c r="B3745" t="s">
        <v>7720</v>
      </c>
      <c r="C3745" t="s">
        <v>10309</v>
      </c>
      <c r="D3745" t="s">
        <v>2193</v>
      </c>
      <c r="E3745">
        <v>32.551536810000002</v>
      </c>
      <c r="F3745">
        <v>58.11</v>
      </c>
      <c r="G3745">
        <v>-29.628987188661199</v>
      </c>
      <c r="H3745">
        <v>-3.1109007068436001</v>
      </c>
      <c r="I3745">
        <v>-9.6587576857765693</v>
      </c>
      <c r="J3745">
        <v>0.34431622252043098</v>
      </c>
      <c r="K3745">
        <v>60.022839777763402</v>
      </c>
      <c r="L3745">
        <v>58.866026135090799</v>
      </c>
      <c r="M3745">
        <v>39.3856951867891</v>
      </c>
      <c r="N3745">
        <v>0.83722703568767898</v>
      </c>
      <c r="O3745">
        <v>35.604887282739597</v>
      </c>
      <c r="P3745">
        <v>35.9298245614035</v>
      </c>
      <c r="Q3745">
        <v>1.6343306240304001E-2</v>
      </c>
    </row>
    <row r="3746" spans="1:17" x14ac:dyDescent="0.3">
      <c r="A3746" t="s">
        <v>7721</v>
      </c>
      <c r="B3746" t="s">
        <v>7722</v>
      </c>
      <c r="C3746" t="s">
        <v>10309</v>
      </c>
      <c r="D3746" t="s">
        <v>358</v>
      </c>
      <c r="E3746">
        <v>32.542689998</v>
      </c>
      <c r="F3746">
        <v>56.63</v>
      </c>
      <c r="G3746">
        <v>26.531440466092199</v>
      </c>
      <c r="H3746">
        <v>-9.4278554290831504</v>
      </c>
      <c r="I3746">
        <v>25.6736800104891</v>
      </c>
      <c r="J3746">
        <v>-6.7814272705218803</v>
      </c>
      <c r="K3746">
        <v>56.202204383480201</v>
      </c>
      <c r="L3746">
        <v>47.644550427673202</v>
      </c>
      <c r="M3746">
        <v>30.062486546056</v>
      </c>
      <c r="N3746">
        <v>0.32838589981447103</v>
      </c>
      <c r="O3746">
        <v>30.761080699275901</v>
      </c>
      <c r="P3746">
        <v>105.18115942028901</v>
      </c>
    </row>
    <row r="3747" spans="1:17" x14ac:dyDescent="0.3">
      <c r="A3747" t="s">
        <v>7723</v>
      </c>
      <c r="B3747" t="s">
        <v>7724</v>
      </c>
      <c r="C3747" t="s">
        <v>10309</v>
      </c>
      <c r="E3747">
        <v>32.486974099999998</v>
      </c>
      <c r="F3747">
        <v>438.5</v>
      </c>
      <c r="G3747">
        <v>799.60060308190896</v>
      </c>
      <c r="H3747">
        <v>26.214310915210799</v>
      </c>
      <c r="I3747">
        <v>115.8048787454</v>
      </c>
      <c r="J3747">
        <v>-9.5158193659213897</v>
      </c>
      <c r="K3747">
        <v>396.53972620873998</v>
      </c>
      <c r="L3747">
        <v>256.06847075937702</v>
      </c>
      <c r="M3747">
        <v>38.6588189640851</v>
      </c>
      <c r="N3747">
        <v>0.59968326588069598</v>
      </c>
      <c r="O3747">
        <v>17.411630558722901</v>
      </c>
      <c r="P3747">
        <v>829.41924544298399</v>
      </c>
    </row>
    <row r="3748" spans="1:17" x14ac:dyDescent="0.3">
      <c r="A3748" t="s">
        <v>7725</v>
      </c>
      <c r="B3748" t="s">
        <v>7726</v>
      </c>
      <c r="C3748" t="s">
        <v>10309</v>
      </c>
      <c r="E3748">
        <v>32.482339199999998</v>
      </c>
      <c r="F3748">
        <v>67.680000000000007</v>
      </c>
      <c r="G3748">
        <v>353.60992906749601</v>
      </c>
      <c r="H3748">
        <v>-0.329767923647796</v>
      </c>
      <c r="I3748">
        <v>92.907364523618199</v>
      </c>
      <c r="J3748">
        <v>4.2681024944079597</v>
      </c>
      <c r="K3748">
        <v>59.9877876152526</v>
      </c>
      <c r="L3748">
        <v>44.666113395914401</v>
      </c>
      <c r="M3748">
        <v>61.892510132170301</v>
      </c>
      <c r="N3748">
        <v>0.65569578396252404</v>
      </c>
      <c r="O3748">
        <v>5.8362884160756403</v>
      </c>
      <c r="P3748">
        <v>383.42857142857099</v>
      </c>
      <c r="Q3748">
        <v>0.14268662767169901</v>
      </c>
    </row>
    <row r="3749" spans="1:17" x14ac:dyDescent="0.3">
      <c r="A3749" t="s">
        <v>7727</v>
      </c>
      <c r="B3749" t="s">
        <v>7728</v>
      </c>
      <c r="C3749" t="s">
        <v>10309</v>
      </c>
      <c r="D3749" t="s">
        <v>139</v>
      </c>
      <c r="E3749">
        <v>32.472504200000003</v>
      </c>
      <c r="F3749">
        <v>99.98</v>
      </c>
      <c r="G3749">
        <v>29.031055764123501</v>
      </c>
      <c r="H3749">
        <v>1.10285141539748</v>
      </c>
      <c r="I3749">
        <v>95.234332468434502</v>
      </c>
      <c r="J3749">
        <v>2.2177339440394199</v>
      </c>
      <c r="K3749">
        <v>90.615366304241604</v>
      </c>
      <c r="L3749">
        <v>72.783165322802105</v>
      </c>
      <c r="M3749">
        <v>50.469303916977204</v>
      </c>
      <c r="N3749">
        <v>2.1950187290530301</v>
      </c>
      <c r="O3749">
        <v>27.975595119023801</v>
      </c>
      <c r="P3749">
        <v>142.140954226204</v>
      </c>
      <c r="Q3749">
        <v>4.6870490793911999E-2</v>
      </c>
    </row>
    <row r="3750" spans="1:17" x14ac:dyDescent="0.3">
      <c r="A3750" t="s">
        <v>7729</v>
      </c>
      <c r="B3750" t="s">
        <v>7730</v>
      </c>
      <c r="C3750" t="s">
        <v>10309</v>
      </c>
      <c r="D3750" t="s">
        <v>7731</v>
      </c>
      <c r="E3750">
        <v>32.456767122000002</v>
      </c>
      <c r="F3750">
        <v>87.26</v>
      </c>
      <c r="G3750">
        <v>68.049838364548506</v>
      </c>
      <c r="H3750">
        <v>4.42485522008994</v>
      </c>
      <c r="I3750">
        <v>84.8111465273915</v>
      </c>
      <c r="J3750">
        <v>-2.6231751468696598</v>
      </c>
      <c r="K3750">
        <v>74.685504720559905</v>
      </c>
      <c r="M3750">
        <v>56.992120354047202</v>
      </c>
      <c r="N3750">
        <v>0.16323731138545899</v>
      </c>
      <c r="O3750">
        <v>3.1400412560165001</v>
      </c>
      <c r="P3750">
        <v>170.99378881987499</v>
      </c>
    </row>
    <row r="3751" spans="1:17" x14ac:dyDescent="0.3">
      <c r="A3751" t="s">
        <v>7732</v>
      </c>
      <c r="B3751" t="s">
        <v>7733</v>
      </c>
      <c r="C3751" t="s">
        <v>10309</v>
      </c>
      <c r="D3751" t="s">
        <v>1695</v>
      </c>
      <c r="E3751">
        <v>32.433050520999998</v>
      </c>
      <c r="F3751">
        <v>38.89</v>
      </c>
      <c r="G3751">
        <v>-64.457297823259907</v>
      </c>
      <c r="H3751">
        <v>-8.7219436280970903</v>
      </c>
      <c r="I3751">
        <v>-39.2762679868869</v>
      </c>
      <c r="J3751">
        <v>-9.24638088849645</v>
      </c>
      <c r="K3751">
        <v>39.373227625889101</v>
      </c>
      <c r="L3751">
        <v>43.771764574847403</v>
      </c>
      <c r="M3751">
        <v>47.7016153460875</v>
      </c>
      <c r="N3751">
        <v>0.71699172103092101</v>
      </c>
      <c r="O3751">
        <v>82.051941373103602</v>
      </c>
      <c r="P3751">
        <v>25.048231511253999</v>
      </c>
      <c r="Q3751">
        <v>-1.8432904076779999E-2</v>
      </c>
    </row>
    <row r="3752" spans="1:17" x14ac:dyDescent="0.3">
      <c r="A3752" t="s">
        <v>7734</v>
      </c>
      <c r="B3752" t="s">
        <v>7735</v>
      </c>
      <c r="C3752" t="s">
        <v>10309</v>
      </c>
      <c r="D3752" t="s">
        <v>1203</v>
      </c>
      <c r="E3752">
        <v>32.389489488000002</v>
      </c>
      <c r="F3752">
        <v>88.72</v>
      </c>
      <c r="G3752">
        <v>57.235964427877001</v>
      </c>
      <c r="H3752">
        <v>29.7194237741293</v>
      </c>
      <c r="I3752">
        <v>-20.020421446554199</v>
      </c>
      <c r="J3752">
        <v>8.1209357310833497</v>
      </c>
      <c r="K3752">
        <v>74.622773097527798</v>
      </c>
      <c r="L3752">
        <v>74.2536288634779</v>
      </c>
      <c r="M3752">
        <v>75.547168153365703</v>
      </c>
      <c r="N3752">
        <v>2.2279722051488902</v>
      </c>
      <c r="O3752">
        <v>33.994589720468802</v>
      </c>
      <c r="P3752">
        <v>90.795698924731099</v>
      </c>
      <c r="Q3752">
        <v>0.12902930397888501</v>
      </c>
    </row>
    <row r="3753" spans="1:17" x14ac:dyDescent="0.3">
      <c r="A3753" t="s">
        <v>7736</v>
      </c>
      <c r="B3753" t="s">
        <v>7737</v>
      </c>
      <c r="C3753" t="s">
        <v>10309</v>
      </c>
      <c r="D3753" t="s">
        <v>297</v>
      </c>
      <c r="E3753">
        <v>32.341818025000002</v>
      </c>
      <c r="F3753">
        <v>43.25</v>
      </c>
      <c r="G3753">
        <v>-20.260940276682501</v>
      </c>
      <c r="H3753">
        <v>-5.5965637892808804</v>
      </c>
      <c r="I3753">
        <v>-41.6169641949284</v>
      </c>
      <c r="J3753">
        <v>4.7649084523789602</v>
      </c>
      <c r="K3753">
        <v>46.506583297338501</v>
      </c>
      <c r="L3753">
        <v>48.4514346896555</v>
      </c>
      <c r="M3753">
        <v>44.670216101473301</v>
      </c>
      <c r="N3753">
        <v>1.02136440357393</v>
      </c>
      <c r="O3753">
        <v>54.843930635838099</v>
      </c>
      <c r="P3753">
        <v>21.284352215367299</v>
      </c>
      <c r="Q3753">
        <v>3.1483465111976E-2</v>
      </c>
    </row>
    <row r="3754" spans="1:17" x14ac:dyDescent="0.3">
      <c r="A3754" t="s">
        <v>7738</v>
      </c>
      <c r="B3754" t="s">
        <v>7739</v>
      </c>
      <c r="C3754" t="s">
        <v>10309</v>
      </c>
      <c r="D3754" t="s">
        <v>4810</v>
      </c>
      <c r="E3754">
        <v>32.319000000000003</v>
      </c>
      <c r="F3754">
        <v>30.78</v>
      </c>
      <c r="G3754">
        <v>-61.418642361075001</v>
      </c>
      <c r="H3754">
        <v>-8.3639249003919804</v>
      </c>
      <c r="I3754">
        <v>-50.241007667619797</v>
      </c>
      <c r="J3754">
        <v>-3.2822660559605699</v>
      </c>
      <c r="K3754">
        <v>32.063872167419198</v>
      </c>
      <c r="L3754">
        <v>39.102452649135699</v>
      </c>
      <c r="M3754">
        <v>56.108949677631898</v>
      </c>
      <c r="N3754">
        <v>0.445520581113801</v>
      </c>
      <c r="O3754">
        <v>100.454840805717</v>
      </c>
      <c r="P3754">
        <v>14</v>
      </c>
      <c r="Q3754">
        <v>-0.184325360042327</v>
      </c>
    </row>
    <row r="3755" spans="1:17" x14ac:dyDescent="0.3">
      <c r="A3755" t="s">
        <v>7740</v>
      </c>
      <c r="B3755" t="s">
        <v>7741</v>
      </c>
      <c r="C3755" t="s">
        <v>10309</v>
      </c>
      <c r="D3755" t="s">
        <v>113</v>
      </c>
      <c r="E3755">
        <v>32.24</v>
      </c>
      <c r="F3755">
        <v>322.39999999999998</v>
      </c>
      <c r="G3755">
        <v>-20.158778415496801</v>
      </c>
      <c r="H3755">
        <v>-0.97062927007490396</v>
      </c>
      <c r="I3755">
        <v>-8.6193685357766192</v>
      </c>
      <c r="J3755">
        <v>-2.0297908084358198</v>
      </c>
      <c r="K3755">
        <v>321.80004219895801</v>
      </c>
      <c r="L3755">
        <v>311.96232072908703</v>
      </c>
      <c r="M3755">
        <v>52.309979785624598</v>
      </c>
      <c r="N3755">
        <v>2.7645714285714198</v>
      </c>
      <c r="O3755">
        <v>0.52729528535981895</v>
      </c>
      <c r="P3755">
        <v>9.6598639455782198</v>
      </c>
    </row>
    <row r="3756" spans="1:17" x14ac:dyDescent="0.3">
      <c r="A3756" t="s">
        <v>7742</v>
      </c>
      <c r="B3756" t="s">
        <v>7743</v>
      </c>
      <c r="C3756" t="s">
        <v>10309</v>
      </c>
      <c r="D3756" t="s">
        <v>523</v>
      </c>
      <c r="E3756">
        <v>32.239413399999997</v>
      </c>
      <c r="F3756">
        <v>62.78</v>
      </c>
      <c r="G3756">
        <v>-48.2755848211348</v>
      </c>
      <c r="H3756">
        <v>-1.20458801588664</v>
      </c>
      <c r="I3756">
        <v>-22.5310184087583</v>
      </c>
      <c r="J3756">
        <v>-1.7822660559605701</v>
      </c>
      <c r="K3756">
        <v>66.080297610655094</v>
      </c>
      <c r="L3756">
        <v>67.785496577966398</v>
      </c>
      <c r="M3756">
        <v>30.693862876222202</v>
      </c>
      <c r="N3756">
        <v>0.25773141654978898</v>
      </c>
      <c r="O3756">
        <v>42.0834660719974</v>
      </c>
      <c r="P3756">
        <v>15.087076076993601</v>
      </c>
      <c r="Q3756">
        <v>0.16473640457145999</v>
      </c>
    </row>
    <row r="3757" spans="1:17" x14ac:dyDescent="0.3">
      <c r="A3757" t="s">
        <v>7744</v>
      </c>
      <c r="B3757" t="s">
        <v>7745</v>
      </c>
      <c r="C3757" t="s">
        <v>10309</v>
      </c>
      <c r="D3757" t="s">
        <v>965</v>
      </c>
      <c r="E3757">
        <v>32.137549608</v>
      </c>
      <c r="F3757">
        <v>23.72</v>
      </c>
      <c r="G3757">
        <v>-10.9213992533056</v>
      </c>
      <c r="H3757">
        <v>9.12991210656857</v>
      </c>
      <c r="I3757">
        <v>-25.690851693628002</v>
      </c>
      <c r="J3757">
        <v>6.2999257248613496</v>
      </c>
      <c r="K3757">
        <v>21.676365271901901</v>
      </c>
      <c r="L3757">
        <v>21.946936003765099</v>
      </c>
      <c r="M3757">
        <v>74.391740311207897</v>
      </c>
      <c r="N3757">
        <v>0.79924734518351004</v>
      </c>
      <c r="O3757">
        <v>47.344013490725096</v>
      </c>
      <c r="P3757">
        <v>33.258426966292099</v>
      </c>
      <c r="Q3757">
        <v>5.0353667863793999E-2</v>
      </c>
    </row>
    <row r="3758" spans="1:17" x14ac:dyDescent="0.3">
      <c r="A3758" t="s">
        <v>7746</v>
      </c>
      <c r="B3758" t="s">
        <v>7747</v>
      </c>
      <c r="C3758" t="s">
        <v>10309</v>
      </c>
      <c r="D3758" t="s">
        <v>51</v>
      </c>
      <c r="E3758">
        <v>32.114019839999997</v>
      </c>
      <c r="F3758">
        <v>47.04</v>
      </c>
      <c r="G3758">
        <v>57.144791661182403</v>
      </c>
      <c r="H3758">
        <v>-7.9057712715996002</v>
      </c>
      <c r="I3758">
        <v>38.148065994631899</v>
      </c>
      <c r="J3758">
        <v>-1.8036290125937799</v>
      </c>
      <c r="K3758">
        <v>47.466218069483901</v>
      </c>
      <c r="L3758">
        <v>39.579218856278302</v>
      </c>
      <c r="M3758">
        <v>48.9367237240157</v>
      </c>
      <c r="N3758">
        <v>0.46186278643356499</v>
      </c>
      <c r="O3758">
        <v>37.648809523809497</v>
      </c>
      <c r="P3758">
        <v>102.322580645161</v>
      </c>
      <c r="Q3758">
        <v>5.0618803020882001E-2</v>
      </c>
    </row>
    <row r="3759" spans="1:17" x14ac:dyDescent="0.3">
      <c r="A3759" t="s">
        <v>7748</v>
      </c>
      <c r="B3759" t="s">
        <v>7749</v>
      </c>
      <c r="C3759" t="s">
        <v>10309</v>
      </c>
      <c r="D3759" t="s">
        <v>628</v>
      </c>
      <c r="E3759">
        <v>31.9827189999999</v>
      </c>
      <c r="F3759">
        <v>7.6</v>
      </c>
      <c r="G3759">
        <v>-5.5931859894901201</v>
      </c>
      <c r="H3759">
        <v>-1.87035303188851</v>
      </c>
      <c r="I3759">
        <v>-12.2495918825592</v>
      </c>
      <c r="J3759">
        <v>1.0670674632677399</v>
      </c>
      <c r="K3759">
        <v>10.0372087729983</v>
      </c>
      <c r="L3759">
        <v>10.066633630706701</v>
      </c>
      <c r="M3759">
        <v>25.7607462659657</v>
      </c>
      <c r="N3759">
        <v>1</v>
      </c>
      <c r="Q3759">
        <v>-9.4079221239847993E-2</v>
      </c>
    </row>
    <row r="3760" spans="1:17" x14ac:dyDescent="0.3">
      <c r="A3760" t="s">
        <v>7750</v>
      </c>
      <c r="B3760" t="s">
        <v>7751</v>
      </c>
      <c r="C3760" t="s">
        <v>10309</v>
      </c>
      <c r="D3760" t="s">
        <v>737</v>
      </c>
      <c r="E3760">
        <v>31.948726656000002</v>
      </c>
      <c r="F3760">
        <v>330.25</v>
      </c>
      <c r="G3760">
        <v>10.8509491540248</v>
      </c>
      <c r="H3760">
        <v>1.7132398060409</v>
      </c>
      <c r="I3760">
        <v>2.1850149660209799</v>
      </c>
      <c r="J3760">
        <v>-0.304768528759777</v>
      </c>
      <c r="K3760">
        <v>316.65028881277402</v>
      </c>
      <c r="L3760">
        <v>289.41111224627701</v>
      </c>
      <c r="M3760">
        <v>50.554369654686603</v>
      </c>
      <c r="N3760">
        <v>0.30291291831339301</v>
      </c>
      <c r="O3760">
        <v>1.0991672975019</v>
      </c>
      <c r="P3760">
        <v>44.624479964966</v>
      </c>
    </row>
    <row r="3761" spans="1:17" x14ac:dyDescent="0.3">
      <c r="A3761" t="s">
        <v>7752</v>
      </c>
      <c r="B3761" t="s">
        <v>7753</v>
      </c>
      <c r="C3761" t="s">
        <v>10309</v>
      </c>
      <c r="D3761" t="s">
        <v>3939</v>
      </c>
      <c r="E3761">
        <v>31.948499999999999</v>
      </c>
      <c r="F3761">
        <v>190</v>
      </c>
      <c r="G3761">
        <v>-45.747845900898</v>
      </c>
      <c r="H3761">
        <v>11.057030981960899</v>
      </c>
      <c r="I3761">
        <v>-5.1027887436866202</v>
      </c>
      <c r="J3761">
        <v>-2.3058262653846602</v>
      </c>
      <c r="K3761">
        <v>176.09535367998501</v>
      </c>
      <c r="L3761">
        <v>175.75903620730301</v>
      </c>
      <c r="M3761">
        <v>54.856696472055098</v>
      </c>
      <c r="N3761">
        <v>0.86341118188251897</v>
      </c>
      <c r="O3761">
        <v>31.315789473684202</v>
      </c>
      <c r="P3761">
        <v>55.737704918032698</v>
      </c>
    </row>
    <row r="3762" spans="1:17" x14ac:dyDescent="0.3">
      <c r="A3762" t="s">
        <v>7754</v>
      </c>
      <c r="B3762" t="s">
        <v>7755</v>
      </c>
      <c r="C3762" t="s">
        <v>10309</v>
      </c>
      <c r="D3762" t="s">
        <v>628</v>
      </c>
      <c r="E3762">
        <v>31.904358206000001</v>
      </c>
      <c r="F3762">
        <v>1.0900000000000001</v>
      </c>
      <c r="G3762">
        <v>-30.727733270165899</v>
      </c>
      <c r="H3762">
        <v>-2.50947670219379</v>
      </c>
      <c r="I3762">
        <v>-29.211180352078198</v>
      </c>
      <c r="J3762">
        <v>-8.6198728935674005</v>
      </c>
      <c r="K3762">
        <v>1.100572362546</v>
      </c>
      <c r="L3762">
        <v>1.11623408213534</v>
      </c>
      <c r="M3762">
        <v>49.801211699857802</v>
      </c>
      <c r="N3762">
        <v>1.26643255941489</v>
      </c>
      <c r="O3762">
        <v>92.660550458715505</v>
      </c>
      <c r="P3762">
        <v>28.235294117647001</v>
      </c>
      <c r="Q3762">
        <v>4.4812073964407E-2</v>
      </c>
    </row>
    <row r="3763" spans="1:17" x14ac:dyDescent="0.3">
      <c r="A3763" t="s">
        <v>7756</v>
      </c>
      <c r="B3763" t="s">
        <v>7757</v>
      </c>
      <c r="C3763" t="s">
        <v>10309</v>
      </c>
      <c r="D3763" t="s">
        <v>737</v>
      </c>
      <c r="E3763">
        <v>31.730069843999999</v>
      </c>
      <c r="F3763">
        <v>241.85</v>
      </c>
      <c r="G3763">
        <v>14.655670661625001</v>
      </c>
      <c r="H3763">
        <v>2.1729483072440199</v>
      </c>
      <c r="I3763">
        <v>8.2376153980365405</v>
      </c>
      <c r="J3763">
        <v>-1.1963939434731301</v>
      </c>
      <c r="K3763">
        <v>229.300045038094</v>
      </c>
      <c r="L3763">
        <v>206.71713871978901</v>
      </c>
      <c r="M3763">
        <v>48.807085432446698</v>
      </c>
      <c r="N3763">
        <v>1.4359415125747901</v>
      </c>
      <c r="O3763">
        <v>1.3727517056026399</v>
      </c>
      <c r="P3763">
        <v>45.991790414101096</v>
      </c>
      <c r="Q3763">
        <v>5.0860317588420001E-3</v>
      </c>
    </row>
    <row r="3764" spans="1:17" x14ac:dyDescent="0.3">
      <c r="A3764" t="s">
        <v>7758</v>
      </c>
      <c r="B3764" t="s">
        <v>7759</v>
      </c>
      <c r="C3764" t="s">
        <v>10309</v>
      </c>
      <c r="D3764" t="s">
        <v>364</v>
      </c>
      <c r="E3764">
        <v>31.693899282</v>
      </c>
      <c r="F3764">
        <v>24.33</v>
      </c>
      <c r="G3764">
        <v>-17.270302367521602</v>
      </c>
      <c r="H3764">
        <v>-20.721477522890201</v>
      </c>
      <c r="I3764">
        <v>-4.7796305934256704</v>
      </c>
      <c r="J3764">
        <v>12.404926062266</v>
      </c>
      <c r="K3764">
        <v>26.008270525789399</v>
      </c>
      <c r="L3764">
        <v>26.3365766136952</v>
      </c>
      <c r="M3764">
        <v>62.983538187429701</v>
      </c>
      <c r="N3764">
        <v>3.5345663048445801</v>
      </c>
      <c r="O3764">
        <v>74.475955610357602</v>
      </c>
      <c r="P3764">
        <v>25.996892801657101</v>
      </c>
      <c r="Q3764">
        <v>0.135398524366729</v>
      </c>
    </row>
    <row r="3765" spans="1:17" x14ac:dyDescent="0.3">
      <c r="A3765" t="s">
        <v>7760</v>
      </c>
      <c r="B3765" t="s">
        <v>7761</v>
      </c>
      <c r="C3765" t="s">
        <v>10309</v>
      </c>
      <c r="D3765" t="s">
        <v>5275</v>
      </c>
      <c r="E3765">
        <v>31.693881000000001</v>
      </c>
      <c r="F3765">
        <v>36.67</v>
      </c>
      <c r="G3765">
        <v>24.063019409801999</v>
      </c>
      <c r="H3765">
        <v>-5.1686414431429197</v>
      </c>
      <c r="I3765">
        <v>-11.196223087120901</v>
      </c>
      <c r="J3765">
        <v>-8.97671050040503</v>
      </c>
      <c r="K3765">
        <v>33.871751302039797</v>
      </c>
      <c r="L3765">
        <v>32.342719930953002</v>
      </c>
      <c r="M3765">
        <v>69.929835555649007</v>
      </c>
      <c r="N3765">
        <v>1.2252524139193099</v>
      </c>
      <c r="O3765">
        <v>17.071175347695601</v>
      </c>
      <c r="P3765">
        <v>69.220119981541302</v>
      </c>
      <c r="Q3765">
        <v>-2.5472022126630002E-3</v>
      </c>
    </row>
    <row r="3766" spans="1:17" x14ac:dyDescent="0.3">
      <c r="A3766" t="s">
        <v>7762</v>
      </c>
      <c r="B3766" t="s">
        <v>7763</v>
      </c>
      <c r="C3766" t="s">
        <v>10309</v>
      </c>
      <c r="D3766" t="s">
        <v>7118</v>
      </c>
      <c r="E3766">
        <v>31.62</v>
      </c>
      <c r="F3766">
        <v>31</v>
      </c>
      <c r="G3766">
        <v>-57.388735819018898</v>
      </c>
      <c r="H3766">
        <v>-7.1696632044855697</v>
      </c>
      <c r="I3766">
        <v>-44.168445309343099</v>
      </c>
      <c r="J3766">
        <v>-2.1249451836864401</v>
      </c>
      <c r="K3766">
        <v>34.222536659223501</v>
      </c>
      <c r="L3766">
        <v>39.560951147899601</v>
      </c>
      <c r="M3766">
        <v>37.628622959596498</v>
      </c>
      <c r="N3766">
        <v>1.18787878787878</v>
      </c>
      <c r="O3766">
        <v>86.774193548387004</v>
      </c>
      <c r="P3766">
        <v>6.8965517241379199</v>
      </c>
    </row>
    <row r="3767" spans="1:17" x14ac:dyDescent="0.3">
      <c r="A3767" t="s">
        <v>7764</v>
      </c>
      <c r="B3767" t="s">
        <v>7765</v>
      </c>
      <c r="C3767" t="s">
        <v>10309</v>
      </c>
      <c r="D3767" t="s">
        <v>412</v>
      </c>
      <c r="E3767">
        <v>31.617524400000001</v>
      </c>
      <c r="F3767">
        <v>16.170000000000002</v>
      </c>
      <c r="G3767">
        <v>-9.9520745330542901</v>
      </c>
      <c r="H3767">
        <v>-8.4990859433367802</v>
      </c>
      <c r="I3767">
        <v>-24.503117330762102</v>
      </c>
      <c r="J3767">
        <v>5.5748768011822696</v>
      </c>
      <c r="K3767">
        <v>16.195434179499699</v>
      </c>
      <c r="L3767">
        <v>15.884620917052899</v>
      </c>
      <c r="M3767">
        <v>70.820855866209499</v>
      </c>
      <c r="N3767">
        <v>0.45469424841148298</v>
      </c>
      <c r="O3767">
        <v>41.249226963512598</v>
      </c>
      <c r="P3767">
        <v>87.369640787948995</v>
      </c>
      <c r="Q3767">
        <v>9.5964852268612996E-2</v>
      </c>
    </row>
    <row r="3768" spans="1:17" x14ac:dyDescent="0.3">
      <c r="A3768" t="s">
        <v>7766</v>
      </c>
      <c r="B3768" t="s">
        <v>7767</v>
      </c>
      <c r="C3768" t="s">
        <v>10309</v>
      </c>
      <c r="D3768" t="s">
        <v>412</v>
      </c>
      <c r="E3768">
        <v>31.606200000000001</v>
      </c>
      <c r="F3768">
        <v>58.53</v>
      </c>
      <c r="G3768">
        <v>119.56354766875</v>
      </c>
      <c r="H3768">
        <v>-1.5467159962824</v>
      </c>
      <c r="I3768">
        <v>42.2770607062265</v>
      </c>
      <c r="J3768">
        <v>-7.7572619968600804</v>
      </c>
      <c r="K3768">
        <v>58.278383441255897</v>
      </c>
      <c r="L3768">
        <v>47.8845550665133</v>
      </c>
      <c r="M3768">
        <v>44.515500777121296</v>
      </c>
      <c r="N3768">
        <v>1.3455059470350701</v>
      </c>
      <c r="O3768">
        <v>45.258841619682201</v>
      </c>
      <c r="P3768">
        <v>184.95618305744799</v>
      </c>
      <c r="Q3768">
        <v>0.22385391766501</v>
      </c>
    </row>
    <row r="3769" spans="1:17" x14ac:dyDescent="0.3">
      <c r="A3769" t="s">
        <v>7768</v>
      </c>
      <c r="B3769" t="s">
        <v>7769</v>
      </c>
      <c r="C3769" t="s">
        <v>10309</v>
      </c>
      <c r="E3769">
        <v>31.571428449999999</v>
      </c>
      <c r="F3769">
        <v>8.5</v>
      </c>
      <c r="G3769">
        <v>-98.751390899086701</v>
      </c>
      <c r="H3769">
        <v>-7.06360710378181</v>
      </c>
      <c r="I3769">
        <v>-42.224000864898699</v>
      </c>
      <c r="J3769">
        <v>7.0847290179310498</v>
      </c>
      <c r="K3769">
        <v>9.0558256074892398</v>
      </c>
      <c r="L3769">
        <v>11.5114612350231</v>
      </c>
      <c r="M3769">
        <v>46.802235440532002</v>
      </c>
      <c r="N3769">
        <v>2.0575963503921502</v>
      </c>
      <c r="O3769">
        <v>244</v>
      </c>
      <c r="P3769">
        <v>18.715083798882599</v>
      </c>
      <c r="Q3769">
        <v>4.5497750147970001E-2</v>
      </c>
    </row>
    <row r="3770" spans="1:17" x14ac:dyDescent="0.3">
      <c r="A3770" t="s">
        <v>7770</v>
      </c>
      <c r="B3770" t="s">
        <v>7771</v>
      </c>
      <c r="C3770" t="s">
        <v>10309</v>
      </c>
      <c r="D3770" t="s">
        <v>3467</v>
      </c>
      <c r="E3770">
        <v>31.566600000000001</v>
      </c>
      <c r="F3770">
        <v>80.94</v>
      </c>
      <c r="G3770">
        <v>34.9950412064264</v>
      </c>
      <c r="H3770">
        <v>19.292325099608</v>
      </c>
      <c r="I3770">
        <v>-0.35892149981937199</v>
      </c>
      <c r="J3770">
        <v>11.9677339440394</v>
      </c>
      <c r="K3770">
        <v>69.924526314729405</v>
      </c>
      <c r="L3770">
        <v>64.689589350150897</v>
      </c>
      <c r="M3770">
        <v>77.272928990119496</v>
      </c>
      <c r="N3770">
        <v>3.1539451768969302</v>
      </c>
      <c r="O3770">
        <v>13.664442797133599</v>
      </c>
      <c r="P3770">
        <v>83.954545454545396</v>
      </c>
      <c r="Q3770">
        <v>9.8929636831086007E-2</v>
      </c>
    </row>
    <row r="3771" spans="1:17" x14ac:dyDescent="0.3">
      <c r="A3771" t="s">
        <v>7772</v>
      </c>
      <c r="B3771" t="s">
        <v>7773</v>
      </c>
      <c r="C3771" t="s">
        <v>10309</v>
      </c>
      <c r="D3771" t="s">
        <v>628</v>
      </c>
      <c r="E3771">
        <v>31.527999999999999</v>
      </c>
      <c r="F3771">
        <v>160</v>
      </c>
      <c r="G3771">
        <v>-16.343465056110499</v>
      </c>
      <c r="H3771">
        <v>-2.9476258055776099</v>
      </c>
      <c r="I3771">
        <v>-26.9895558227613</v>
      </c>
      <c r="J3771">
        <v>-7.5219110263747702</v>
      </c>
      <c r="K3771">
        <v>163.273903590521</v>
      </c>
      <c r="L3771">
        <v>162.76059744949501</v>
      </c>
      <c r="M3771">
        <v>50.0845138548219</v>
      </c>
      <c r="N3771">
        <v>0.65546590975367902</v>
      </c>
      <c r="O3771">
        <v>36.5625</v>
      </c>
      <c r="P3771">
        <v>24.562086414947402</v>
      </c>
      <c r="Q3771">
        <v>-3.4283753637339999E-3</v>
      </c>
    </row>
    <row r="3772" spans="1:17" x14ac:dyDescent="0.3">
      <c r="A3772" t="s">
        <v>7774</v>
      </c>
      <c r="B3772" t="s">
        <v>7775</v>
      </c>
      <c r="C3772" t="s">
        <v>10309</v>
      </c>
      <c r="D3772" t="s">
        <v>737</v>
      </c>
      <c r="E3772">
        <v>31.504857428999902</v>
      </c>
      <c r="F3772">
        <v>256.73</v>
      </c>
      <c r="G3772">
        <v>0.54085799436315396</v>
      </c>
      <c r="H3772">
        <v>1.49012729741021</v>
      </c>
      <c r="I3772">
        <v>0.80703800206065002</v>
      </c>
      <c r="J3772">
        <v>8.2961343039349197E-2</v>
      </c>
      <c r="K3772">
        <v>247.83432705518101</v>
      </c>
      <c r="L3772">
        <v>229.89741258738201</v>
      </c>
      <c r="M3772">
        <v>51.891311594454301</v>
      </c>
      <c r="N3772">
        <v>0.55067946496752496</v>
      </c>
      <c r="O3772">
        <v>7.8954543684025902</v>
      </c>
      <c r="P3772">
        <v>34.801785245471201</v>
      </c>
      <c r="Q3772">
        <v>1.5187022887975E-2</v>
      </c>
    </row>
    <row r="3773" spans="1:17" x14ac:dyDescent="0.3">
      <c r="A3773" t="s">
        <v>7776</v>
      </c>
      <c r="B3773" t="s">
        <v>7777</v>
      </c>
      <c r="C3773" t="s">
        <v>10309</v>
      </c>
      <c r="E3773">
        <v>31.377667599999999</v>
      </c>
      <c r="F3773">
        <v>12.17</v>
      </c>
      <c r="G3773">
        <v>-10.3878278370318</v>
      </c>
      <c r="H3773">
        <v>4.2325099608009203E-2</v>
      </c>
      <c r="I3773">
        <v>-13.139436004471801</v>
      </c>
      <c r="J3773">
        <v>3.3481687266481099</v>
      </c>
      <c r="K3773">
        <v>11.799661213239499</v>
      </c>
      <c r="L3773">
        <v>11.1227984489253</v>
      </c>
      <c r="M3773">
        <v>53.451879396691602</v>
      </c>
      <c r="N3773">
        <v>0.70478593627629105</v>
      </c>
      <c r="O3773">
        <v>22.021364009860299</v>
      </c>
      <c r="P3773">
        <v>46.098439375750203</v>
      </c>
      <c r="Q3773">
        <v>-2.8766267029606E-2</v>
      </c>
    </row>
    <row r="3774" spans="1:17" x14ac:dyDescent="0.3">
      <c r="A3774" t="s">
        <v>7778</v>
      </c>
      <c r="B3774" t="s">
        <v>7779</v>
      </c>
      <c r="C3774" t="s">
        <v>10309</v>
      </c>
      <c r="D3774" t="s">
        <v>1354</v>
      </c>
      <c r="E3774">
        <v>31.257184429999999</v>
      </c>
      <c r="F3774">
        <v>57.49</v>
      </c>
      <c r="G3774">
        <v>-21.0390775550201</v>
      </c>
      <c r="H3774">
        <v>0.84298589255955603</v>
      </c>
      <c r="I3774">
        <v>-8.3396657100717793</v>
      </c>
      <c r="J3774">
        <v>-1.7301827226272399</v>
      </c>
      <c r="K3774">
        <v>56.877872528929998</v>
      </c>
      <c r="L3774">
        <v>55.388369768592497</v>
      </c>
      <c r="M3774">
        <v>56.093149880285502</v>
      </c>
      <c r="N3774">
        <v>1.5617630761376999</v>
      </c>
      <c r="O3774">
        <v>3.0614019829535399</v>
      </c>
      <c r="P3774">
        <v>12.285156249999901</v>
      </c>
    </row>
    <row r="3775" spans="1:17" x14ac:dyDescent="0.3">
      <c r="A3775" t="s">
        <v>7780</v>
      </c>
      <c r="B3775" t="s">
        <v>7781</v>
      </c>
      <c r="C3775" t="s">
        <v>10309</v>
      </c>
      <c r="D3775" t="s">
        <v>364</v>
      </c>
      <c r="E3775">
        <v>31.235828182999999</v>
      </c>
      <c r="F3775">
        <v>62.51</v>
      </c>
      <c r="G3775">
        <v>-52.406877655192702</v>
      </c>
      <c r="H3775">
        <v>-9.8104813566956004</v>
      </c>
      <c r="I3775">
        <v>-35.645569492349701</v>
      </c>
      <c r="J3775">
        <v>-4.1103910559605801</v>
      </c>
      <c r="K3775">
        <v>65.786793849047996</v>
      </c>
      <c r="M3775">
        <v>38.358557563157802</v>
      </c>
      <c r="N3775">
        <v>0.120294599018003</v>
      </c>
      <c r="O3775">
        <v>42.377219644856801</v>
      </c>
      <c r="P3775">
        <v>25.371038908945</v>
      </c>
    </row>
    <row r="3776" spans="1:17" x14ac:dyDescent="0.3">
      <c r="A3776" t="s">
        <v>7782</v>
      </c>
      <c r="B3776" t="s">
        <v>7783</v>
      </c>
      <c r="C3776" t="s">
        <v>10309</v>
      </c>
      <c r="D3776" t="s">
        <v>7332</v>
      </c>
      <c r="E3776">
        <v>31.19182</v>
      </c>
      <c r="F3776">
        <v>15.95</v>
      </c>
      <c r="G3776">
        <v>-79.692935258623706</v>
      </c>
      <c r="H3776">
        <v>-11.2632304559475</v>
      </c>
      <c r="I3776">
        <v>-49.026824362824598</v>
      </c>
      <c r="J3776">
        <v>-5.6628630708859404</v>
      </c>
      <c r="K3776">
        <v>17.695442494166599</v>
      </c>
      <c r="L3776">
        <v>20.843730892641499</v>
      </c>
      <c r="M3776">
        <v>28.7561438990965</v>
      </c>
      <c r="N3776">
        <v>0.55222247351259002</v>
      </c>
      <c r="O3776">
        <v>117.554858934169</v>
      </c>
      <c r="P3776">
        <v>6.12109115103127</v>
      </c>
      <c r="Q3776">
        <v>4.8410238094596998E-2</v>
      </c>
    </row>
    <row r="3777" spans="1:17" x14ac:dyDescent="0.3">
      <c r="A3777" t="s">
        <v>7784</v>
      </c>
      <c r="B3777" t="s">
        <v>7785</v>
      </c>
      <c r="C3777" t="s">
        <v>10309</v>
      </c>
      <c r="D3777" t="s">
        <v>3467</v>
      </c>
      <c r="E3777">
        <v>31.171880160000001</v>
      </c>
      <c r="F3777">
        <v>21.6</v>
      </c>
      <c r="G3777">
        <v>-33.818642361075</v>
      </c>
      <c r="H3777">
        <v>-14.8531294458465</v>
      </c>
      <c r="I3777">
        <v>-41.081326200897799</v>
      </c>
      <c r="J3777">
        <v>-8.0917898654843796</v>
      </c>
      <c r="K3777">
        <v>26.094182278432701</v>
      </c>
      <c r="L3777">
        <v>27.1886983449509</v>
      </c>
      <c r="M3777">
        <v>3.4454438180429201</v>
      </c>
      <c r="N3777">
        <v>3.2608695652173898</v>
      </c>
      <c r="O3777">
        <v>66.6666666666666</v>
      </c>
      <c r="P3777">
        <v>18.032786885245802</v>
      </c>
      <c r="Q3777">
        <v>-6.0264631105100004E-4</v>
      </c>
    </row>
    <row r="3778" spans="1:17" x14ac:dyDescent="0.3">
      <c r="A3778" t="s">
        <v>7786</v>
      </c>
      <c r="B3778" t="s">
        <v>7787</v>
      </c>
      <c r="C3778" t="s">
        <v>10309</v>
      </c>
      <c r="D3778" t="s">
        <v>473</v>
      </c>
      <c r="E3778">
        <v>31.098667500000001</v>
      </c>
      <c r="F3778">
        <v>112.5</v>
      </c>
      <c r="G3778">
        <v>-48.825121842716499</v>
      </c>
      <c r="H3778">
        <v>2.35219206191399</v>
      </c>
      <c r="I3778">
        <v>-35.471127301680298</v>
      </c>
      <c r="J3778">
        <v>1.0495923511190699</v>
      </c>
      <c r="K3778">
        <v>118.29752511740099</v>
      </c>
      <c r="L3778">
        <v>127.11653256535401</v>
      </c>
      <c r="M3778">
        <v>40.540238063918999</v>
      </c>
      <c r="N3778">
        <v>2.3237435008665499</v>
      </c>
      <c r="O3778">
        <v>77.7777777777777</v>
      </c>
      <c r="P3778">
        <v>8.9588377723971</v>
      </c>
      <c r="Q3778">
        <v>6.4658015944646999E-2</v>
      </c>
    </row>
    <row r="3779" spans="1:17" x14ac:dyDescent="0.3">
      <c r="A3779" t="s">
        <v>7788</v>
      </c>
      <c r="B3779" t="s">
        <v>7789</v>
      </c>
      <c r="C3779" t="s">
        <v>10309</v>
      </c>
      <c r="D3779" t="s">
        <v>86</v>
      </c>
      <c r="E3779">
        <v>31.06972</v>
      </c>
      <c r="F3779">
        <v>29.3</v>
      </c>
      <c r="G3779">
        <v>-96.971108728787996</v>
      </c>
      <c r="H3779">
        <v>-3.5423205696833202</v>
      </c>
      <c r="I3779">
        <v>-77.777382361988799</v>
      </c>
      <c r="J3779">
        <v>-1.94407835369519</v>
      </c>
      <c r="K3779">
        <v>34.492925773256502</v>
      </c>
      <c r="L3779">
        <v>56.516121958778697</v>
      </c>
      <c r="M3779">
        <v>43.033651465017897</v>
      </c>
      <c r="N3779">
        <v>0.291928962587645</v>
      </c>
      <c r="O3779">
        <v>237.883959044368</v>
      </c>
      <c r="P3779">
        <v>16.733067729083601</v>
      </c>
      <c r="Q3779">
        <v>8.6116999636576E-2</v>
      </c>
    </row>
    <row r="3780" spans="1:17" x14ac:dyDescent="0.3">
      <c r="A3780" t="s">
        <v>7790</v>
      </c>
      <c r="B3780" t="s">
        <v>7791</v>
      </c>
      <c r="C3780" t="s">
        <v>10309</v>
      </c>
      <c r="D3780" t="s">
        <v>51</v>
      </c>
      <c r="E3780">
        <v>31.061142</v>
      </c>
      <c r="F3780">
        <v>5.78</v>
      </c>
      <c r="G3780">
        <v>20.702190972258201</v>
      </c>
      <c r="H3780">
        <v>2.35865255677917E-2</v>
      </c>
      <c r="I3780">
        <v>-2.11683515792497</v>
      </c>
      <c r="J3780">
        <v>1.5948446382232799</v>
      </c>
      <c r="K3780">
        <v>5.2452415262428396</v>
      </c>
      <c r="L3780">
        <v>4.8154663790684999</v>
      </c>
      <c r="M3780">
        <v>67.934739665620597</v>
      </c>
      <c r="N3780">
        <v>0.86295693949708197</v>
      </c>
      <c r="O3780">
        <v>18.512110726643499</v>
      </c>
      <c r="P3780">
        <v>60.110803324099699</v>
      </c>
      <c r="Q3780">
        <v>-2.4862624497373999E-2</v>
      </c>
    </row>
    <row r="3781" spans="1:17" x14ac:dyDescent="0.3">
      <c r="A3781" t="s">
        <v>7792</v>
      </c>
      <c r="B3781" t="s">
        <v>7793</v>
      </c>
      <c r="C3781" t="s">
        <v>10309</v>
      </c>
      <c r="D3781" t="s">
        <v>124</v>
      </c>
      <c r="E3781">
        <v>31.0389625</v>
      </c>
      <c r="F3781">
        <v>16.899999999999999</v>
      </c>
      <c r="G3781">
        <v>-30.465320785531201</v>
      </c>
      <c r="H3781">
        <v>9.6056410265009493</v>
      </c>
      <c r="I3781">
        <v>-16.4859056268035</v>
      </c>
      <c r="J3781">
        <v>-3.1824994281892902</v>
      </c>
      <c r="K3781">
        <v>17.408901003061398</v>
      </c>
      <c r="L3781">
        <v>18.054657736429998</v>
      </c>
      <c r="M3781">
        <v>50.697151542982297</v>
      </c>
      <c r="N3781">
        <v>0.43742493779778602</v>
      </c>
      <c r="O3781">
        <v>112.071005917159</v>
      </c>
      <c r="P3781">
        <v>12.143331121433301</v>
      </c>
      <c r="Q3781">
        <v>7.2648864641259997E-3</v>
      </c>
    </row>
    <row r="3782" spans="1:17" x14ac:dyDescent="0.3">
      <c r="A3782" t="s">
        <v>7794</v>
      </c>
      <c r="B3782" t="s">
        <v>7795</v>
      </c>
      <c r="C3782" t="s">
        <v>10309</v>
      </c>
      <c r="D3782" t="s">
        <v>683</v>
      </c>
      <c r="E3782">
        <v>31.008207200000001</v>
      </c>
      <c r="F3782">
        <v>237.2</v>
      </c>
      <c r="G3782">
        <v>27.163488677971898</v>
      </c>
      <c r="H3782">
        <v>1.6892156200139601</v>
      </c>
      <c r="I3782">
        <v>5.66138452048662</v>
      </c>
      <c r="J3782">
        <v>-1.31616436104532</v>
      </c>
      <c r="K3782">
        <v>222.40662699931099</v>
      </c>
      <c r="L3782">
        <v>201.57182955248001</v>
      </c>
      <c r="M3782">
        <v>61.177390101698201</v>
      </c>
      <c r="N3782">
        <v>1.4131340379427699</v>
      </c>
      <c r="O3782">
        <v>10.4763912310286</v>
      </c>
      <c r="P3782">
        <v>60.270270270270203</v>
      </c>
      <c r="Q3782">
        <v>7.711198662431E-2</v>
      </c>
    </row>
    <row r="3783" spans="1:17" x14ac:dyDescent="0.3">
      <c r="A3783" t="s">
        <v>7796</v>
      </c>
      <c r="B3783" t="s">
        <v>7797</v>
      </c>
      <c r="C3783" t="s">
        <v>10309</v>
      </c>
      <c r="D3783" t="s">
        <v>201</v>
      </c>
      <c r="E3783">
        <v>30.979296000000001</v>
      </c>
      <c r="F3783">
        <v>49.08</v>
      </c>
      <c r="G3783">
        <v>-46.349254605973002</v>
      </c>
      <c r="H3783">
        <v>-0.70767490039198899</v>
      </c>
      <c r="I3783">
        <v>-57.195736201418903</v>
      </c>
      <c r="J3783">
        <v>0.74862274435828002</v>
      </c>
      <c r="K3783">
        <v>56.3764712913148</v>
      </c>
      <c r="L3783">
        <v>60.370647313374903</v>
      </c>
      <c r="M3783">
        <v>29.77792161312</v>
      </c>
      <c r="N3783">
        <v>0.89855072463768104</v>
      </c>
      <c r="O3783">
        <v>107.090464547677</v>
      </c>
      <c r="P3783">
        <v>32.648648648648603</v>
      </c>
      <c r="Q3783">
        <v>-4.5599105637661001E-2</v>
      </c>
    </row>
    <row r="3784" spans="1:17" x14ac:dyDescent="0.3">
      <c r="A3784" t="s">
        <v>7798</v>
      </c>
      <c r="B3784" t="s">
        <v>7799</v>
      </c>
      <c r="C3784" t="s">
        <v>10309</v>
      </c>
      <c r="D3784" t="s">
        <v>1773</v>
      </c>
      <c r="E3784">
        <v>30.973275449999999</v>
      </c>
      <c r="F3784">
        <v>20.7</v>
      </c>
      <c r="G3784">
        <v>6.7248932589777004</v>
      </c>
      <c r="H3784">
        <v>-3.8385160218872998</v>
      </c>
      <c r="I3784">
        <v>-27.731695286443099</v>
      </c>
      <c r="J3784">
        <v>2.3885882153962101</v>
      </c>
      <c r="K3784">
        <v>20.493700003241599</v>
      </c>
      <c r="L3784">
        <v>19.874445561001998</v>
      </c>
      <c r="M3784">
        <v>61.905179850865402</v>
      </c>
      <c r="N3784">
        <v>1.0206795008554801</v>
      </c>
      <c r="O3784">
        <v>59.420289855072397</v>
      </c>
      <c r="P3784">
        <v>52.205882352941103</v>
      </c>
      <c r="Q3784">
        <v>6.7812818855427004E-2</v>
      </c>
    </row>
    <row r="3785" spans="1:17" x14ac:dyDescent="0.3">
      <c r="A3785" t="s">
        <v>7800</v>
      </c>
      <c r="B3785" t="s">
        <v>7801</v>
      </c>
      <c r="C3785" t="s">
        <v>10309</v>
      </c>
      <c r="D3785" t="s">
        <v>412</v>
      </c>
      <c r="E3785">
        <v>30.94</v>
      </c>
      <c r="F3785">
        <v>30.94</v>
      </c>
      <c r="G3785">
        <v>2.1216561463876298</v>
      </c>
      <c r="H3785">
        <v>-3.5723439817222502</v>
      </c>
      <c r="I3785">
        <v>-22.589497940922101</v>
      </c>
      <c r="J3785">
        <v>2.01787468999296</v>
      </c>
      <c r="K3785">
        <v>30.650381297709298</v>
      </c>
      <c r="L3785">
        <v>29.107434830327001</v>
      </c>
      <c r="M3785">
        <v>65.392290573602097</v>
      </c>
      <c r="N3785">
        <v>1.5011059816001799</v>
      </c>
      <c r="O3785">
        <v>34.162895927601802</v>
      </c>
      <c r="P3785">
        <v>65.454545454545396</v>
      </c>
      <c r="Q3785">
        <v>5.5511638834574002E-2</v>
      </c>
    </row>
    <row r="3786" spans="1:17" x14ac:dyDescent="0.3">
      <c r="A3786" t="s">
        <v>7802</v>
      </c>
      <c r="B3786" t="s">
        <v>7803</v>
      </c>
      <c r="C3786" t="s">
        <v>10309</v>
      </c>
      <c r="D3786" t="s">
        <v>253</v>
      </c>
      <c r="E3786">
        <v>30.906015</v>
      </c>
      <c r="F3786">
        <v>102.9</v>
      </c>
      <c r="G3786">
        <v>526.850151512568</v>
      </c>
      <c r="H3786">
        <v>-6.2407383281922604</v>
      </c>
      <c r="I3786">
        <v>-11.457808131881301</v>
      </c>
      <c r="J3786">
        <v>-1.82986243863549</v>
      </c>
      <c r="K3786">
        <v>105.578615039341</v>
      </c>
      <c r="L3786">
        <v>89.514043425062397</v>
      </c>
      <c r="M3786">
        <v>47.013592226510298</v>
      </c>
      <c r="N3786">
        <v>0.26655629139072801</v>
      </c>
      <c r="O3786">
        <v>22.4489795918367</v>
      </c>
      <c r="P3786">
        <v>597.15447154471497</v>
      </c>
    </row>
    <row r="3787" spans="1:17" x14ac:dyDescent="0.3">
      <c r="A3787" t="s">
        <v>7804</v>
      </c>
      <c r="B3787" t="s">
        <v>7805</v>
      </c>
      <c r="C3787" t="s">
        <v>10309</v>
      </c>
      <c r="D3787" t="s">
        <v>54</v>
      </c>
      <c r="E3787">
        <v>30.880500000000001</v>
      </c>
      <c r="F3787">
        <v>72.66</v>
      </c>
      <c r="G3787">
        <v>93.133183352333901</v>
      </c>
      <c r="H3787">
        <v>6.1418432612091802</v>
      </c>
      <c r="I3787">
        <v>29.413254037062</v>
      </c>
      <c r="J3787">
        <v>-20.704529527667098</v>
      </c>
      <c r="K3787">
        <v>70.444014910217305</v>
      </c>
      <c r="L3787">
        <v>56.112106724040103</v>
      </c>
      <c r="M3787">
        <v>30.938853915401701</v>
      </c>
      <c r="N3787">
        <v>1.6512397612630001</v>
      </c>
      <c r="O3787">
        <v>37.076796036333597</v>
      </c>
      <c r="P3787">
        <v>150.55172413793099</v>
      </c>
      <c r="Q3787">
        <v>0.143733455279937</v>
      </c>
    </row>
    <row r="3788" spans="1:17" x14ac:dyDescent="0.3">
      <c r="A3788" t="s">
        <v>7806</v>
      </c>
      <c r="B3788" t="s">
        <v>7807</v>
      </c>
      <c r="C3788" t="s">
        <v>10309</v>
      </c>
      <c r="D3788" t="s">
        <v>412</v>
      </c>
      <c r="E3788">
        <v>30.758569104999999</v>
      </c>
      <c r="F3788">
        <v>18.350000000000001</v>
      </c>
      <c r="G3788">
        <v>379.90357986114702</v>
      </c>
      <c r="H3788">
        <v>-29.564003756720801</v>
      </c>
      <c r="I3788">
        <v>-58.001828647677002</v>
      </c>
      <c r="J3788">
        <v>-9.4908193822541396</v>
      </c>
      <c r="K3788">
        <v>21.597137303691898</v>
      </c>
      <c r="L3788">
        <v>19.893456267145702</v>
      </c>
      <c r="M3788">
        <v>32.9906717350867</v>
      </c>
      <c r="N3788">
        <v>0.48566103685741002</v>
      </c>
      <c r="O3788">
        <v>121.144414168937</v>
      </c>
      <c r="P3788">
        <v>452.71084337349401</v>
      </c>
    </row>
    <row r="3789" spans="1:17" x14ac:dyDescent="0.3">
      <c r="A3789" t="s">
        <v>7808</v>
      </c>
      <c r="B3789" t="s">
        <v>7809</v>
      </c>
      <c r="C3789" t="s">
        <v>10309</v>
      </c>
      <c r="D3789" t="s">
        <v>46</v>
      </c>
      <c r="E3789">
        <v>30.747991819999999</v>
      </c>
      <c r="F3789">
        <v>57.4</v>
      </c>
      <c r="G3789">
        <v>-64.739277281709903</v>
      </c>
      <c r="H3789">
        <v>-15.6012919216685</v>
      </c>
      <c r="I3789">
        <v>-47.977969118867001</v>
      </c>
      <c r="J3789">
        <v>-8.2338789591863808</v>
      </c>
      <c r="M3789">
        <v>33.908411533566202</v>
      </c>
      <c r="O3789">
        <v>60.017421602787401</v>
      </c>
      <c r="P3789">
        <v>6.19796484736354</v>
      </c>
    </row>
    <row r="3790" spans="1:17" x14ac:dyDescent="0.3">
      <c r="A3790" t="s">
        <v>7810</v>
      </c>
      <c r="B3790" t="s">
        <v>7811</v>
      </c>
      <c r="C3790" t="s">
        <v>10309</v>
      </c>
      <c r="D3790" t="s">
        <v>766</v>
      </c>
      <c r="E3790">
        <v>30.679500000000001</v>
      </c>
      <c r="F3790">
        <v>72.400000000000006</v>
      </c>
      <c r="G3790">
        <v>-47.592634411046603</v>
      </c>
      <c r="H3790">
        <v>-15.5312043121566</v>
      </c>
      <c r="I3790">
        <v>-27.880863609996702</v>
      </c>
      <c r="J3790">
        <v>-5.1200497675760603</v>
      </c>
      <c r="K3790">
        <v>73.547346349463595</v>
      </c>
      <c r="M3790">
        <v>27.024356683844701</v>
      </c>
      <c r="N3790">
        <v>1.1071428571428501</v>
      </c>
      <c r="O3790">
        <v>27.209944751381101</v>
      </c>
      <c r="P3790">
        <v>19.078947368421002</v>
      </c>
    </row>
    <row r="3791" spans="1:17" x14ac:dyDescent="0.3">
      <c r="A3791" t="s">
        <v>7812</v>
      </c>
      <c r="B3791" t="s">
        <v>7813</v>
      </c>
      <c r="C3791" t="s">
        <v>10309</v>
      </c>
      <c r="D3791" t="s">
        <v>412</v>
      </c>
      <c r="E3791">
        <v>30.6182425199998</v>
      </c>
      <c r="F3791">
        <v>244.45</v>
      </c>
      <c r="G3791">
        <v>-29.818642361075</v>
      </c>
      <c r="H3791">
        <v>-0.70767490039198899</v>
      </c>
      <c r="I3791">
        <v>-13.057334198232001</v>
      </c>
      <c r="J3791">
        <v>-1.7822660559605701</v>
      </c>
      <c r="K3791">
        <v>244.45</v>
      </c>
      <c r="L3791">
        <v>244.44999999999899</v>
      </c>
      <c r="M3791">
        <v>50</v>
      </c>
      <c r="O3791">
        <v>0</v>
      </c>
      <c r="P3791">
        <v>0</v>
      </c>
    </row>
    <row r="3792" spans="1:17" x14ac:dyDescent="0.3">
      <c r="A3792" t="s">
        <v>7814</v>
      </c>
      <c r="B3792" t="s">
        <v>7815</v>
      </c>
      <c r="C3792" t="s">
        <v>10309</v>
      </c>
      <c r="D3792" t="s">
        <v>2871</v>
      </c>
      <c r="E3792">
        <v>30.58530382</v>
      </c>
      <c r="F3792">
        <v>24.19</v>
      </c>
      <c r="G3792">
        <v>-65.363539776476003</v>
      </c>
      <c r="H3792">
        <v>-9.2370866650978698</v>
      </c>
      <c r="I3792">
        <v>-64.560942859017899</v>
      </c>
      <c r="J3792">
        <v>1.75497905431823</v>
      </c>
      <c r="K3792">
        <v>26.609249655147998</v>
      </c>
      <c r="L3792">
        <v>33.9579102800298</v>
      </c>
      <c r="M3792">
        <v>34.895860126091499</v>
      </c>
      <c r="N3792">
        <v>0.8</v>
      </c>
      <c r="O3792">
        <v>183.174865646961</v>
      </c>
      <c r="P3792">
        <v>2.9361702127659499</v>
      </c>
      <c r="Q3792">
        <v>1.6195418625516999E-2</v>
      </c>
    </row>
    <row r="3793" spans="1:17" x14ac:dyDescent="0.3">
      <c r="A3793" t="s">
        <v>7816</v>
      </c>
      <c r="B3793" t="s">
        <v>7817</v>
      </c>
      <c r="C3793" t="s">
        <v>10309</v>
      </c>
      <c r="D3793" t="s">
        <v>412</v>
      </c>
      <c r="E3793">
        <v>30.495503360000001</v>
      </c>
      <c r="F3793">
        <v>8.9600000000000009</v>
      </c>
      <c r="G3793">
        <v>-36.192728045505497</v>
      </c>
      <c r="H3793">
        <v>0.19120150410239301</v>
      </c>
      <c r="I3793">
        <v>-22.000423629126299</v>
      </c>
      <c r="J3793">
        <v>-1.10962031605025</v>
      </c>
      <c r="K3793">
        <v>8.8644906469264502</v>
      </c>
      <c r="L3793">
        <v>9.1401162027192999</v>
      </c>
      <c r="M3793">
        <v>59.422781537146101</v>
      </c>
      <c r="N3793">
        <v>0.52526089149033806</v>
      </c>
      <c r="O3793">
        <v>22.098214285714199</v>
      </c>
      <c r="P3793">
        <v>6.6666666666666599</v>
      </c>
      <c r="Q3793">
        <v>9.5212904555927999E-2</v>
      </c>
    </row>
    <row r="3794" spans="1:17" x14ac:dyDescent="0.3">
      <c r="A3794" t="s">
        <v>7818</v>
      </c>
      <c r="B3794" t="s">
        <v>7819</v>
      </c>
      <c r="C3794" t="s">
        <v>10309</v>
      </c>
      <c r="D3794" t="s">
        <v>304</v>
      </c>
      <c r="E3794">
        <v>30.447949999999999</v>
      </c>
      <c r="F3794">
        <v>18.07</v>
      </c>
      <c r="G3794">
        <v>-69.565224555139693</v>
      </c>
      <c r="H3794">
        <v>2.2468705541534599</v>
      </c>
      <c r="I3794">
        <v>-21.1448214820571</v>
      </c>
      <c r="J3794">
        <v>3.5665711533417501</v>
      </c>
      <c r="K3794">
        <v>17.509957379664499</v>
      </c>
      <c r="L3794">
        <v>20.348423670167801</v>
      </c>
      <c r="M3794">
        <v>63.7304437467618</v>
      </c>
      <c r="N3794">
        <v>0.63842624912735602</v>
      </c>
      <c r="O3794">
        <v>71.555063641394497</v>
      </c>
      <c r="P3794">
        <v>24.620689655172399</v>
      </c>
      <c r="Q3794">
        <v>7.0027250935700003E-3</v>
      </c>
    </row>
    <row r="3795" spans="1:17" x14ac:dyDescent="0.3">
      <c r="A3795" t="s">
        <v>7820</v>
      </c>
      <c r="B3795" t="s">
        <v>7821</v>
      </c>
      <c r="C3795" t="s">
        <v>10309</v>
      </c>
      <c r="D3795" t="s">
        <v>523</v>
      </c>
      <c r="E3795">
        <v>30.442499999999999</v>
      </c>
      <c r="F3795">
        <v>99</v>
      </c>
      <c r="G3795">
        <v>24.338940946305801</v>
      </c>
      <c r="H3795">
        <v>13.3303564195185</v>
      </c>
      <c r="I3795">
        <v>1.9252441989804701</v>
      </c>
      <c r="J3795">
        <v>2.0047643828055799</v>
      </c>
      <c r="K3795">
        <v>82.239058547515995</v>
      </c>
      <c r="L3795">
        <v>70.376839850020104</v>
      </c>
      <c r="M3795">
        <v>68.506606316698907</v>
      </c>
      <c r="N3795">
        <v>0.45543485038154002</v>
      </c>
      <c r="O3795">
        <v>7.5757575757575601</v>
      </c>
      <c r="P3795">
        <v>91.860465116279002</v>
      </c>
      <c r="Q3795">
        <v>0.23466351891849499</v>
      </c>
    </row>
    <row r="3796" spans="1:17" x14ac:dyDescent="0.3">
      <c r="A3796" t="s">
        <v>7822</v>
      </c>
      <c r="B3796" t="s">
        <v>7823</v>
      </c>
      <c r="C3796" t="s">
        <v>10309</v>
      </c>
      <c r="D3796" t="s">
        <v>552</v>
      </c>
      <c r="E3796">
        <v>30.317</v>
      </c>
      <c r="F3796">
        <v>43.31</v>
      </c>
      <c r="G3796">
        <v>-81.589243697377896</v>
      </c>
      <c r="H3796">
        <v>8.7290478501566593</v>
      </c>
      <c r="I3796">
        <v>-28.960246819591202</v>
      </c>
      <c r="J3796">
        <v>14.216700085161101</v>
      </c>
      <c r="K3796">
        <v>41.366372551347602</v>
      </c>
      <c r="L3796">
        <v>45.347851377967203</v>
      </c>
      <c r="M3796">
        <v>49.953245695724299</v>
      </c>
      <c r="N3796">
        <v>0.39946202842870598</v>
      </c>
      <c r="O3796">
        <v>107.342415146617</v>
      </c>
      <c r="P3796">
        <v>29.245001492091902</v>
      </c>
      <c r="Q3796">
        <v>8.2744773574639999E-3</v>
      </c>
    </row>
    <row r="3797" spans="1:17" x14ac:dyDescent="0.3">
      <c r="A3797" t="s">
        <v>7824</v>
      </c>
      <c r="B3797" t="s">
        <v>7825</v>
      </c>
      <c r="C3797" t="s">
        <v>10309</v>
      </c>
      <c r="D3797" t="s">
        <v>2600</v>
      </c>
      <c r="E3797">
        <v>30.2661576</v>
      </c>
      <c r="F3797">
        <v>42.59</v>
      </c>
      <c r="G3797">
        <v>26.819827664669699</v>
      </c>
      <c r="H3797">
        <v>-10.7285082337253</v>
      </c>
      <c r="I3797">
        <v>-29.103066506530901</v>
      </c>
      <c r="J3797">
        <v>3.1752066050357701</v>
      </c>
      <c r="K3797">
        <v>44.337655022726402</v>
      </c>
      <c r="L3797">
        <v>43.951953198270097</v>
      </c>
      <c r="M3797">
        <v>45.850965025070003</v>
      </c>
      <c r="N3797">
        <v>1.1198106732930999</v>
      </c>
      <c r="O3797">
        <v>62.784691242075503</v>
      </c>
      <c r="P3797">
        <v>62.681436210847899</v>
      </c>
      <c r="Q3797">
        <v>6.6572778568259994E-2</v>
      </c>
    </row>
    <row r="3798" spans="1:17" x14ac:dyDescent="0.3">
      <c r="A3798" t="s">
        <v>7826</v>
      </c>
      <c r="B3798" t="s">
        <v>7827</v>
      </c>
      <c r="C3798" t="s">
        <v>10309</v>
      </c>
      <c r="D3798" t="s">
        <v>193</v>
      </c>
      <c r="E3798">
        <v>30.248000000000001</v>
      </c>
      <c r="F3798">
        <v>0.45</v>
      </c>
      <c r="G3798">
        <v>-5.5931859894901201</v>
      </c>
      <c r="H3798">
        <v>-1.87035303188851</v>
      </c>
      <c r="I3798">
        <v>-12.2495918825592</v>
      </c>
      <c r="J3798">
        <v>1.0670674632677399</v>
      </c>
      <c r="K3798">
        <v>0.59267168328142406</v>
      </c>
      <c r="L3798">
        <v>0.50771284078795198</v>
      </c>
      <c r="M3798">
        <v>92.112121951265095</v>
      </c>
      <c r="N3798">
        <v>1</v>
      </c>
      <c r="Q3798">
        <v>4.6288916988924997E-2</v>
      </c>
    </row>
    <row r="3799" spans="1:17" x14ac:dyDescent="0.3">
      <c r="A3799" t="s">
        <v>7828</v>
      </c>
      <c r="B3799" t="s">
        <v>7829</v>
      </c>
      <c r="C3799" t="s">
        <v>10309</v>
      </c>
      <c r="D3799" t="s">
        <v>1391</v>
      </c>
      <c r="E3799">
        <v>30.071862400000001</v>
      </c>
      <c r="F3799">
        <v>1.94</v>
      </c>
      <c r="G3799">
        <v>74.391883954714402</v>
      </c>
      <c r="H3799">
        <v>2.0701028773857901</v>
      </c>
      <c r="I3799">
        <v>16.275999135101198</v>
      </c>
      <c r="J3799">
        <v>18.347604073909501</v>
      </c>
      <c r="K3799">
        <v>1.57217686976202</v>
      </c>
      <c r="L3799">
        <v>1.4175758301341299</v>
      </c>
      <c r="M3799">
        <v>85.220612038572</v>
      </c>
      <c r="N3799">
        <v>1.1692084099728099</v>
      </c>
      <c r="O3799">
        <v>0.51546391752577103</v>
      </c>
      <c r="P3799">
        <v>198.461538461538</v>
      </c>
      <c r="Q3799">
        <v>9.2093818227521995E-2</v>
      </c>
    </row>
    <row r="3800" spans="1:17" x14ac:dyDescent="0.3">
      <c r="A3800" t="s">
        <v>7830</v>
      </c>
      <c r="B3800" t="s">
        <v>7831</v>
      </c>
      <c r="C3800" t="s">
        <v>10309</v>
      </c>
      <c r="D3800" t="s">
        <v>412</v>
      </c>
      <c r="E3800">
        <v>30.064985100000001</v>
      </c>
      <c r="F3800">
        <v>41.71</v>
      </c>
      <c r="G3800">
        <v>61.7752942489387</v>
      </c>
      <c r="H3800">
        <v>17.3819278045953</v>
      </c>
      <c r="I3800">
        <v>-3.26528365861639</v>
      </c>
      <c r="J3800">
        <v>10.576983273798101</v>
      </c>
      <c r="K3800">
        <v>36.629107103134999</v>
      </c>
      <c r="L3800">
        <v>34.987702627099999</v>
      </c>
      <c r="M3800">
        <v>65.0925980265406</v>
      </c>
      <c r="N3800">
        <v>2.6820511177747801</v>
      </c>
      <c r="O3800">
        <v>15.0323663390074</v>
      </c>
      <c r="P3800">
        <v>98.524512137077494</v>
      </c>
      <c r="Q3800">
        <v>8.0049237230904E-2</v>
      </c>
    </row>
    <row r="3801" spans="1:17" x14ac:dyDescent="0.3">
      <c r="A3801" t="s">
        <v>7832</v>
      </c>
      <c r="B3801" t="s">
        <v>7833</v>
      </c>
      <c r="C3801" t="s">
        <v>10309</v>
      </c>
      <c r="D3801" t="s">
        <v>7503</v>
      </c>
      <c r="E3801">
        <v>30.057687999999999</v>
      </c>
      <c r="F3801">
        <v>189.95</v>
      </c>
      <c r="G3801">
        <v>-44.75370729614</v>
      </c>
      <c r="H3801">
        <v>25.757038814654599</v>
      </c>
      <c r="I3801">
        <v>-21.735218813616601</v>
      </c>
      <c r="J3801">
        <v>2.0155481516896798</v>
      </c>
      <c r="K3801">
        <v>168.87249927184399</v>
      </c>
      <c r="L3801">
        <v>178.73026592983001</v>
      </c>
      <c r="M3801">
        <v>68.431158927431895</v>
      </c>
      <c r="N3801">
        <v>1.43673469387755</v>
      </c>
      <c r="O3801">
        <v>17.5572519083969</v>
      </c>
      <c r="P3801">
        <v>28.910756701730499</v>
      </c>
      <c r="Q3801">
        <v>8.4861771317824006E-2</v>
      </c>
    </row>
    <row r="3802" spans="1:17" x14ac:dyDescent="0.3">
      <c r="A3802" t="s">
        <v>7834</v>
      </c>
      <c r="B3802" t="s">
        <v>7835</v>
      </c>
      <c r="C3802" t="s">
        <v>10309</v>
      </c>
      <c r="D3802" t="s">
        <v>523</v>
      </c>
      <c r="E3802">
        <v>30.055</v>
      </c>
      <c r="F3802">
        <v>60.11</v>
      </c>
      <c r="G3802">
        <v>106.741766926606</v>
      </c>
      <c r="H3802">
        <v>17.728079289552099</v>
      </c>
      <c r="I3802">
        <v>-3.74655041936319</v>
      </c>
      <c r="J3802">
        <v>-9.7512583040225902</v>
      </c>
      <c r="K3802">
        <v>53.733745957146702</v>
      </c>
      <c r="L3802">
        <v>47.7725485336669</v>
      </c>
      <c r="M3802">
        <v>66.960077253709997</v>
      </c>
      <c r="N3802">
        <v>3.3689542763109799</v>
      </c>
      <c r="O3802">
        <v>7.3032773249043403</v>
      </c>
      <c r="P3802">
        <v>140.34386245501699</v>
      </c>
      <c r="Q3802">
        <v>0.10915951435780499</v>
      </c>
    </row>
    <row r="3803" spans="1:17" x14ac:dyDescent="0.3">
      <c r="A3803" t="s">
        <v>7836</v>
      </c>
      <c r="B3803" t="s">
        <v>7837</v>
      </c>
      <c r="C3803" t="s">
        <v>10309</v>
      </c>
      <c r="D3803" t="s">
        <v>523</v>
      </c>
      <c r="E3803">
        <v>30.038205644999898</v>
      </c>
      <c r="F3803">
        <v>28.35</v>
      </c>
      <c r="G3803">
        <v>170.499154249094</v>
      </c>
      <c r="H3803">
        <v>7.5409568431576703</v>
      </c>
      <c r="I3803">
        <v>-26.677078256732901</v>
      </c>
      <c r="J3803">
        <v>-6.2995074352709102</v>
      </c>
      <c r="K3803">
        <v>28.900491095495401</v>
      </c>
      <c r="L3803">
        <v>25.985612195015001</v>
      </c>
      <c r="M3803">
        <v>56.890460834964003</v>
      </c>
      <c r="N3803">
        <v>1.0572461910864299</v>
      </c>
      <c r="O3803">
        <v>51.675485008818299</v>
      </c>
      <c r="P3803">
        <v>258.407079646017</v>
      </c>
      <c r="Q3803">
        <v>0.21198592627857199</v>
      </c>
    </row>
    <row r="3804" spans="1:17" x14ac:dyDescent="0.3">
      <c r="A3804" t="s">
        <v>7838</v>
      </c>
      <c r="B3804" t="s">
        <v>7839</v>
      </c>
      <c r="C3804" t="s">
        <v>10309</v>
      </c>
      <c r="D3804" t="s">
        <v>7251</v>
      </c>
      <c r="E3804">
        <v>30.001497227999899</v>
      </c>
      <c r="F3804">
        <v>83.31</v>
      </c>
      <c r="G3804">
        <v>-55.534201879576997</v>
      </c>
      <c r="H3804">
        <v>-19.111200855338101</v>
      </c>
      <c r="I3804">
        <v>-43.0489308368875</v>
      </c>
      <c r="J3804">
        <v>-11.775783774197301</v>
      </c>
      <c r="K3804">
        <v>113.56413710049399</v>
      </c>
      <c r="L3804">
        <v>124.877971227852</v>
      </c>
      <c r="M3804">
        <v>4.2739581975257197</v>
      </c>
      <c r="N3804">
        <v>0.84285714285714297</v>
      </c>
      <c r="O3804">
        <v>90.853438962909607</v>
      </c>
      <c r="P3804">
        <v>0</v>
      </c>
    </row>
    <row r="3805" spans="1:17" x14ac:dyDescent="0.3">
      <c r="A3805" t="s">
        <v>7840</v>
      </c>
      <c r="B3805" t="s">
        <v>7841</v>
      </c>
      <c r="C3805" t="s">
        <v>10309</v>
      </c>
      <c r="D3805" t="s">
        <v>628</v>
      </c>
      <c r="E3805">
        <v>29.979865095999902</v>
      </c>
      <c r="F3805">
        <v>4.24</v>
      </c>
      <c r="G3805">
        <v>-80.227999086221203</v>
      </c>
      <c r="H3805">
        <v>6.5062554478667103</v>
      </c>
      <c r="I3805">
        <v>1.53726039636251</v>
      </c>
      <c r="J3805">
        <v>7.6085968882018502</v>
      </c>
      <c r="K3805">
        <v>3.9453659124384401</v>
      </c>
      <c r="L3805">
        <v>4.0860571674855501</v>
      </c>
      <c r="M3805">
        <v>59.629941495744902</v>
      </c>
      <c r="N3805">
        <v>1.07035341145076</v>
      </c>
      <c r="O3805">
        <v>112.264150943396</v>
      </c>
      <c r="P3805">
        <v>43.728813559321999</v>
      </c>
    </row>
    <row r="3806" spans="1:17" x14ac:dyDescent="0.3">
      <c r="A3806" t="s">
        <v>7842</v>
      </c>
      <c r="B3806" t="s">
        <v>7843</v>
      </c>
      <c r="C3806" t="s">
        <v>10309</v>
      </c>
      <c r="D3806" t="s">
        <v>154</v>
      </c>
      <c r="E3806">
        <v>29.966999999999999</v>
      </c>
      <c r="F3806">
        <v>105</v>
      </c>
      <c r="G3806">
        <v>-35.224047766480403</v>
      </c>
      <c r="H3806">
        <v>-1.2287549572370799</v>
      </c>
      <c r="I3806">
        <v>-29.1580133832101</v>
      </c>
      <c r="J3806">
        <v>5.3605910868965596</v>
      </c>
      <c r="K3806">
        <v>111.14410282966099</v>
      </c>
      <c r="L3806">
        <v>110.392866363178</v>
      </c>
      <c r="M3806">
        <v>57.501180719985598</v>
      </c>
      <c r="N3806">
        <v>1.15780730897009</v>
      </c>
      <c r="O3806">
        <v>58.761904761904702</v>
      </c>
      <c r="P3806">
        <v>28.834355828220801</v>
      </c>
    </row>
    <row r="3807" spans="1:17" x14ac:dyDescent="0.3">
      <c r="A3807" t="s">
        <v>7844</v>
      </c>
      <c r="B3807" t="s">
        <v>7845</v>
      </c>
      <c r="C3807" t="s">
        <v>10309</v>
      </c>
      <c r="D3807" t="s">
        <v>965</v>
      </c>
      <c r="E3807">
        <v>29.91968</v>
      </c>
      <c r="F3807">
        <v>28.88</v>
      </c>
      <c r="G3807">
        <v>13.791501845787099</v>
      </c>
      <c r="H3807">
        <v>2.58828160657368</v>
      </c>
      <c r="I3807">
        <v>-22.125344273798799</v>
      </c>
      <c r="J3807">
        <v>-1.7822660559605701</v>
      </c>
      <c r="K3807">
        <v>29.066102109814501</v>
      </c>
      <c r="L3807">
        <v>26.6201076996796</v>
      </c>
      <c r="M3807">
        <v>21.879537851387902</v>
      </c>
      <c r="N3807">
        <v>0.74277016742770097</v>
      </c>
      <c r="O3807">
        <v>31.5443213296398</v>
      </c>
      <c r="P3807">
        <v>49.559813568099401</v>
      </c>
    </row>
    <row r="3808" spans="1:17" x14ac:dyDescent="0.3">
      <c r="A3808" t="s">
        <v>7846</v>
      </c>
      <c r="B3808" t="s">
        <v>7847</v>
      </c>
      <c r="C3808" t="s">
        <v>10309</v>
      </c>
      <c r="D3808" t="s">
        <v>21</v>
      </c>
      <c r="E3808">
        <v>29.916599999999999</v>
      </c>
      <c r="F3808">
        <v>71.400000000000006</v>
      </c>
      <c r="G3808">
        <v>-4.6054289323294002E-4</v>
      </c>
      <c r="H3808">
        <v>5.8594892787124904</v>
      </c>
      <c r="I3808">
        <v>-15.729089923422899</v>
      </c>
      <c r="J3808">
        <v>-1.7822660559605701</v>
      </c>
      <c r="K3808">
        <v>70.885791982359606</v>
      </c>
      <c r="L3808">
        <v>69.4568812534432</v>
      </c>
      <c r="M3808">
        <v>68.029304002031907</v>
      </c>
      <c r="N3808">
        <v>4.9941520467836202</v>
      </c>
      <c r="O3808">
        <v>7.1428571428571397</v>
      </c>
      <c r="P3808">
        <v>29.818181818181799</v>
      </c>
    </row>
    <row r="3809" spans="1:17" x14ac:dyDescent="0.3">
      <c r="A3809" t="s">
        <v>7848</v>
      </c>
      <c r="B3809" t="s">
        <v>7849</v>
      </c>
      <c r="C3809" t="s">
        <v>10309</v>
      </c>
      <c r="D3809" t="s">
        <v>412</v>
      </c>
      <c r="E3809">
        <v>29.8</v>
      </c>
      <c r="F3809">
        <v>2.98</v>
      </c>
      <c r="G3809">
        <v>-15.642397150347</v>
      </c>
      <c r="H3809">
        <v>3.7596790514980398</v>
      </c>
      <c r="I3809">
        <v>-31.858424116488202</v>
      </c>
      <c r="J3809">
        <v>6.4027873248223397</v>
      </c>
      <c r="K3809">
        <v>2.9053780226707202</v>
      </c>
      <c r="L3809">
        <v>2.83156143548588</v>
      </c>
      <c r="M3809">
        <v>56.850337793102398</v>
      </c>
      <c r="N3809">
        <v>1.27888590410065</v>
      </c>
      <c r="O3809">
        <v>90.939597315436203</v>
      </c>
      <c r="P3809">
        <v>49</v>
      </c>
      <c r="Q3809">
        <v>7.4706288997442E-2</v>
      </c>
    </row>
    <row r="3810" spans="1:17" x14ac:dyDescent="0.3">
      <c r="A3810" t="s">
        <v>7850</v>
      </c>
      <c r="B3810" t="s">
        <v>7851</v>
      </c>
      <c r="C3810" t="s">
        <v>10309</v>
      </c>
      <c r="D3810" t="s">
        <v>364</v>
      </c>
      <c r="E3810">
        <v>29.8</v>
      </c>
      <c r="F3810">
        <v>14.9</v>
      </c>
      <c r="G3810">
        <v>-4.6085583274616102</v>
      </c>
      <c r="H3810">
        <v>-8.0559177118935796</v>
      </c>
      <c r="I3810">
        <v>-21.252035368903599</v>
      </c>
      <c r="J3810">
        <v>-2.80615684094351</v>
      </c>
      <c r="K3810">
        <v>15.2552502443941</v>
      </c>
      <c r="L3810">
        <v>14.8470991542469</v>
      </c>
      <c r="M3810">
        <v>52.238150931837303</v>
      </c>
      <c r="N3810">
        <v>0.42044112272283002</v>
      </c>
      <c r="O3810">
        <v>40.939597315436203</v>
      </c>
      <c r="P3810">
        <v>34.234234234234201</v>
      </c>
      <c r="Q3810">
        <v>1.3496267597546E-2</v>
      </c>
    </row>
    <row r="3811" spans="1:17" x14ac:dyDescent="0.3">
      <c r="A3811" t="s">
        <v>7852</v>
      </c>
      <c r="B3811" t="s">
        <v>7853</v>
      </c>
      <c r="C3811" t="s">
        <v>10309</v>
      </c>
      <c r="E3811">
        <v>29.796787699999999</v>
      </c>
      <c r="F3811">
        <v>59.59</v>
      </c>
      <c r="G3811">
        <v>62.407164090537798</v>
      </c>
      <c r="H3811">
        <v>-16.028708110724001</v>
      </c>
      <c r="I3811">
        <v>26.432366176299698</v>
      </c>
      <c r="J3811">
        <v>-9.9608832134509697</v>
      </c>
      <c r="K3811">
        <v>54.521549957286098</v>
      </c>
      <c r="L3811">
        <v>43.565444070804901</v>
      </c>
      <c r="M3811">
        <v>46.193877982589697</v>
      </c>
      <c r="N3811">
        <v>0.49736110240265602</v>
      </c>
      <c r="O3811">
        <v>36.2476925658667</v>
      </c>
      <c r="P3811">
        <v>119.080882352941</v>
      </c>
      <c r="Q3811">
        <v>0.1005775326717</v>
      </c>
    </row>
    <row r="3812" spans="1:17" x14ac:dyDescent="0.3">
      <c r="A3812" t="s">
        <v>7854</v>
      </c>
      <c r="B3812" t="s">
        <v>7855</v>
      </c>
      <c r="C3812" t="s">
        <v>10309</v>
      </c>
      <c r="D3812" t="s">
        <v>523</v>
      </c>
      <c r="E3812">
        <v>29.731003680000001</v>
      </c>
      <c r="F3812">
        <v>75.72</v>
      </c>
      <c r="G3812">
        <v>74.553827274552404</v>
      </c>
      <c r="H3812">
        <v>10.4034362107191</v>
      </c>
      <c r="I3812">
        <v>13.0795973360008</v>
      </c>
      <c r="J3812">
        <v>-12.496551770246199</v>
      </c>
      <c r="K3812">
        <v>73.1347516035772</v>
      </c>
      <c r="L3812">
        <v>60.302660150984899</v>
      </c>
      <c r="M3812">
        <v>41.396959238999202</v>
      </c>
      <c r="N3812">
        <v>1.0595076228773099</v>
      </c>
      <c r="O3812">
        <v>18.4627575277337</v>
      </c>
      <c r="P3812">
        <v>129.45454545454501</v>
      </c>
      <c r="Q3812">
        <v>0.13161383045046501</v>
      </c>
    </row>
    <row r="3813" spans="1:17" x14ac:dyDescent="0.3">
      <c r="A3813" t="s">
        <v>7856</v>
      </c>
      <c r="B3813" t="s">
        <v>7857</v>
      </c>
      <c r="C3813" t="s">
        <v>10309</v>
      </c>
      <c r="D3813" t="s">
        <v>737</v>
      </c>
      <c r="E3813">
        <v>29.575091889999999</v>
      </c>
      <c r="F3813">
        <v>43.34</v>
      </c>
      <c r="G3813">
        <v>7.2898676041258401</v>
      </c>
      <c r="H3813">
        <v>3.22745507814366</v>
      </c>
      <c r="I3813">
        <v>-1.98608868311162</v>
      </c>
      <c r="J3813">
        <v>-0.43342884665825598</v>
      </c>
      <c r="K3813">
        <v>40.5268538913257</v>
      </c>
      <c r="L3813">
        <v>37.185843496056002</v>
      </c>
      <c r="M3813">
        <v>56.725246441840902</v>
      </c>
      <c r="N3813">
        <v>3.95260772799399</v>
      </c>
      <c r="O3813">
        <v>13.0595293031841</v>
      </c>
      <c r="P3813">
        <v>62.748779571911399</v>
      </c>
    </row>
    <row r="3814" spans="1:17" x14ac:dyDescent="0.3">
      <c r="A3814" t="s">
        <v>7858</v>
      </c>
      <c r="B3814" t="s">
        <v>7859</v>
      </c>
      <c r="C3814" t="s">
        <v>10309</v>
      </c>
      <c r="D3814" t="s">
        <v>54</v>
      </c>
      <c r="E3814">
        <v>29.570833619999998</v>
      </c>
      <c r="F3814">
        <v>45.09</v>
      </c>
      <c r="G3814">
        <v>-0.21243368041968499</v>
      </c>
      <c r="H3814">
        <v>-5.86758961254551</v>
      </c>
      <c r="I3814">
        <v>-25.842634004808399</v>
      </c>
      <c r="J3814">
        <v>2.8519376608119398</v>
      </c>
      <c r="K3814">
        <v>45.128870153555802</v>
      </c>
      <c r="L3814">
        <v>44.209392966164003</v>
      </c>
      <c r="M3814">
        <v>53.683193776737902</v>
      </c>
      <c r="N3814">
        <v>1.0355483522420299</v>
      </c>
      <c r="O3814">
        <v>60.70082058106</v>
      </c>
      <c r="P3814">
        <v>42.735042735042697</v>
      </c>
      <c r="Q3814">
        <v>3.8921942674361998E-2</v>
      </c>
    </row>
    <row r="3815" spans="1:17" x14ac:dyDescent="0.3">
      <c r="A3815" t="s">
        <v>7860</v>
      </c>
      <c r="B3815" t="s">
        <v>7861</v>
      </c>
      <c r="C3815" t="s">
        <v>10309</v>
      </c>
      <c r="D3815" t="s">
        <v>402</v>
      </c>
      <c r="E3815">
        <v>29.569178999999998</v>
      </c>
      <c r="F3815">
        <v>82.05</v>
      </c>
      <c r="G3815">
        <v>-68.126913037766698</v>
      </c>
      <c r="H3815">
        <v>-7.6818649058834696</v>
      </c>
      <c r="I3815">
        <v>-14.9700658180766</v>
      </c>
      <c r="J3815">
        <v>-3.2938939629373101</v>
      </c>
      <c r="K3815">
        <v>84.1701791194387</v>
      </c>
      <c r="M3815">
        <v>39.296832667436597</v>
      </c>
      <c r="N3815">
        <v>0.18205394190871299</v>
      </c>
      <c r="O3815">
        <v>70.627666057282099</v>
      </c>
      <c r="P3815">
        <v>51.663585951940803</v>
      </c>
    </row>
    <row r="3816" spans="1:17" x14ac:dyDescent="0.3">
      <c r="A3816" t="s">
        <v>7862</v>
      </c>
      <c r="B3816" t="s">
        <v>7863</v>
      </c>
      <c r="C3816" t="s">
        <v>10309</v>
      </c>
      <c r="E3816">
        <v>29.544</v>
      </c>
      <c r="F3816">
        <v>49.24</v>
      </c>
      <c r="G3816">
        <v>246.346369098054</v>
      </c>
      <c r="H3816">
        <v>-14.532717782038601</v>
      </c>
      <c r="I3816">
        <v>49.719525305900099</v>
      </c>
      <c r="J3816">
        <v>-9.4123451146110604</v>
      </c>
      <c r="K3816">
        <v>57.0444573867169</v>
      </c>
      <c r="L3816">
        <v>44.231430934408401</v>
      </c>
      <c r="M3816">
        <v>14.771530723361799</v>
      </c>
      <c r="N3816">
        <v>0.51366111155966998</v>
      </c>
      <c r="O3816">
        <v>49.1673436230706</v>
      </c>
      <c r="P3816">
        <v>291.10405083399502</v>
      </c>
      <c r="Q3816">
        <v>0.10692815609260101</v>
      </c>
    </row>
    <row r="3817" spans="1:17" x14ac:dyDescent="0.3">
      <c r="A3817" t="s">
        <v>7864</v>
      </c>
      <c r="B3817" t="s">
        <v>7865</v>
      </c>
      <c r="C3817" t="s">
        <v>10309</v>
      </c>
      <c r="D3817" t="s">
        <v>1520</v>
      </c>
      <c r="E3817">
        <v>29.514587488</v>
      </c>
      <c r="F3817">
        <v>2.41</v>
      </c>
      <c r="G3817">
        <v>11.9460635212778</v>
      </c>
      <c r="H3817">
        <v>0.89232509960801099</v>
      </c>
      <c r="I3817">
        <v>-52.044675970383899</v>
      </c>
      <c r="J3817">
        <v>2.3160945997771298</v>
      </c>
      <c r="K3817">
        <v>3.1154246703769202</v>
      </c>
      <c r="L3817">
        <v>3.1801727207443</v>
      </c>
      <c r="M3817">
        <v>15.7470802178683</v>
      </c>
      <c r="N3817">
        <v>1.3701828114655099</v>
      </c>
      <c r="O3817">
        <v>90.871369294605699</v>
      </c>
      <c r="P3817">
        <v>41.764705882352899</v>
      </c>
      <c r="Q3817">
        <v>1.201594077842E-2</v>
      </c>
    </row>
    <row r="3818" spans="1:17" x14ac:dyDescent="0.3">
      <c r="A3818" t="s">
        <v>7866</v>
      </c>
      <c r="B3818" t="s">
        <v>7867</v>
      </c>
      <c r="C3818" t="s">
        <v>10309</v>
      </c>
      <c r="D3818" t="s">
        <v>297</v>
      </c>
      <c r="E3818">
        <v>29.502415742</v>
      </c>
      <c r="F3818">
        <v>10.06</v>
      </c>
      <c r="G3818">
        <v>9.1316338820188605</v>
      </c>
      <c r="H3818">
        <v>6.68362944743411</v>
      </c>
      <c r="I3818">
        <v>-15.6710805680287</v>
      </c>
      <c r="J3818">
        <v>8.3626614802712993</v>
      </c>
      <c r="K3818">
        <v>9.2867735643622407</v>
      </c>
      <c r="L3818">
        <v>9.4106135085458593</v>
      </c>
      <c r="M3818">
        <v>74.965904678442996</v>
      </c>
      <c r="N3818">
        <v>1.32667907043226</v>
      </c>
      <c r="O3818">
        <v>36.679920477137102</v>
      </c>
      <c r="P3818">
        <v>46.861313868613102</v>
      </c>
      <c r="Q3818">
        <v>5.2898106481798997E-2</v>
      </c>
    </row>
    <row r="3819" spans="1:17" x14ac:dyDescent="0.3">
      <c r="A3819" t="s">
        <v>7868</v>
      </c>
      <c r="B3819" t="s">
        <v>7869</v>
      </c>
      <c r="C3819" t="s">
        <v>10309</v>
      </c>
      <c r="D3819" t="s">
        <v>412</v>
      </c>
      <c r="E3819">
        <v>29.486200199999999</v>
      </c>
      <c r="F3819">
        <v>48.21</v>
      </c>
      <c r="G3819">
        <v>39.339252375767003</v>
      </c>
      <c r="H3819">
        <v>3.11668770584029</v>
      </c>
      <c r="I3819">
        <v>2.0847723219494401</v>
      </c>
      <c r="J3819">
        <v>8.1677339440394103</v>
      </c>
      <c r="K3819">
        <v>40.285242622942398</v>
      </c>
      <c r="L3819">
        <v>36.8046611196079</v>
      </c>
      <c r="M3819">
        <v>76.499095142453996</v>
      </c>
      <c r="N3819">
        <v>0.44335663082972299</v>
      </c>
      <c r="O3819">
        <v>6.6168844638041904</v>
      </c>
      <c r="P3819">
        <v>90.930693069306898</v>
      </c>
      <c r="Q3819">
        <v>2.6028112793435001E-2</v>
      </c>
    </row>
    <row r="3820" spans="1:17" x14ac:dyDescent="0.3">
      <c r="A3820" t="s">
        <v>7870</v>
      </c>
      <c r="B3820" t="s">
        <v>7871</v>
      </c>
      <c r="C3820" t="s">
        <v>10309</v>
      </c>
      <c r="D3820" t="s">
        <v>523</v>
      </c>
      <c r="E3820">
        <v>29.375032900000001</v>
      </c>
      <c r="F3820">
        <v>47</v>
      </c>
      <c r="G3820">
        <v>103.66372226883</v>
      </c>
      <c r="H3820">
        <v>58.614358997913001</v>
      </c>
      <c r="I3820">
        <v>56.556523614831796</v>
      </c>
      <c r="J3820">
        <v>1.03987351962463</v>
      </c>
      <c r="K3820">
        <v>35.244463575333</v>
      </c>
      <c r="L3820">
        <v>28.9210290133143</v>
      </c>
      <c r="M3820">
        <v>82.854207484440906</v>
      </c>
      <c r="N3820">
        <v>3.2559353838622802</v>
      </c>
      <c r="O3820">
        <v>4.8936170212765902</v>
      </c>
      <c r="P3820">
        <v>180.597014925373</v>
      </c>
      <c r="Q3820">
        <v>0.136464915232092</v>
      </c>
    </row>
    <row r="3821" spans="1:17" x14ac:dyDescent="0.3">
      <c r="A3821" t="s">
        <v>7872</v>
      </c>
      <c r="B3821" t="s">
        <v>7873</v>
      </c>
      <c r="C3821" t="s">
        <v>10309</v>
      </c>
      <c r="D3821" t="s">
        <v>86</v>
      </c>
      <c r="E3821">
        <v>29.336580000000001</v>
      </c>
      <c r="F3821">
        <v>9.9499999999999993</v>
      </c>
      <c r="G3821">
        <v>44.742761147696797</v>
      </c>
      <c r="H3821">
        <v>43.861015195454598</v>
      </c>
      <c r="I3821">
        <v>20.499712781633601</v>
      </c>
      <c r="J3821">
        <v>51.348021592093502</v>
      </c>
      <c r="K3821">
        <v>6.4094424138885602</v>
      </c>
      <c r="L3821">
        <v>6.1301664709726902</v>
      </c>
      <c r="M3821">
        <v>91.028027381864604</v>
      </c>
      <c r="N3821">
        <v>3.62967327229252</v>
      </c>
      <c r="O3821">
        <v>0</v>
      </c>
      <c r="P3821">
        <v>111.702127659574</v>
      </c>
      <c r="Q3821">
        <v>6.1949553721370003E-2</v>
      </c>
    </row>
    <row r="3822" spans="1:17" x14ac:dyDescent="0.3">
      <c r="A3822" t="s">
        <v>7874</v>
      </c>
      <c r="B3822" t="s">
        <v>7875</v>
      </c>
      <c r="C3822" t="s">
        <v>10309</v>
      </c>
      <c r="D3822" t="s">
        <v>737</v>
      </c>
      <c r="E3822">
        <v>29.289530723999999</v>
      </c>
      <c r="F3822">
        <v>18.510000000000002</v>
      </c>
      <c r="G3822">
        <v>28.2378856894757</v>
      </c>
      <c r="H3822">
        <v>5.1076044610675204</v>
      </c>
      <c r="I3822">
        <v>10.672612325832</v>
      </c>
      <c r="J3822">
        <v>1.21440431029912</v>
      </c>
      <c r="K3822">
        <v>17.564070747342001</v>
      </c>
      <c r="L3822">
        <v>15.5512763446129</v>
      </c>
      <c r="M3822">
        <v>37.603805705755697</v>
      </c>
      <c r="N3822">
        <v>0.88291029252042197</v>
      </c>
      <c r="O3822">
        <v>3.7277147487844302</v>
      </c>
      <c r="P3822">
        <v>61.588825840244397</v>
      </c>
      <c r="Q3822">
        <v>3.3034621500889999E-3</v>
      </c>
    </row>
    <row r="3823" spans="1:17" x14ac:dyDescent="0.3">
      <c r="A3823" t="s">
        <v>7876</v>
      </c>
      <c r="B3823" t="s">
        <v>7877</v>
      </c>
      <c r="C3823" t="s">
        <v>10309</v>
      </c>
      <c r="D3823" t="s">
        <v>193</v>
      </c>
      <c r="E3823">
        <v>29.217025199999998</v>
      </c>
      <c r="F3823">
        <v>16.5</v>
      </c>
      <c r="G3823">
        <v>-2.7978571416755198</v>
      </c>
      <c r="H3823">
        <v>5.7025815098644301</v>
      </c>
      <c r="I3823">
        <v>-38.193450350682099</v>
      </c>
      <c r="J3823">
        <v>6.4315540222662904</v>
      </c>
      <c r="K3823">
        <v>16.137209640144</v>
      </c>
      <c r="L3823">
        <v>16.079046562729499</v>
      </c>
      <c r="M3823">
        <v>53.717376729011903</v>
      </c>
      <c r="N3823">
        <v>1.3647058823529401</v>
      </c>
      <c r="O3823">
        <v>62.121212121212103</v>
      </c>
      <c r="P3823">
        <v>37.614678899082499</v>
      </c>
      <c r="Q3823">
        <v>4.4147192441494003E-2</v>
      </c>
    </row>
    <row r="3824" spans="1:17" x14ac:dyDescent="0.3">
      <c r="A3824" t="s">
        <v>7878</v>
      </c>
      <c r="B3824" t="s">
        <v>7879</v>
      </c>
      <c r="C3824" t="s">
        <v>10309</v>
      </c>
      <c r="D3824" t="s">
        <v>523</v>
      </c>
      <c r="E3824">
        <v>29.166367999999999</v>
      </c>
      <c r="F3824">
        <v>0.88</v>
      </c>
      <c r="G3824">
        <v>-79.532928075360701</v>
      </c>
      <c r="H3824">
        <v>4.292325099608</v>
      </c>
      <c r="I3824">
        <v>-46.891920664397396</v>
      </c>
      <c r="J3824">
        <v>-0.57744677885214302</v>
      </c>
      <c r="K3824">
        <v>0.82165506661488696</v>
      </c>
      <c r="L3824">
        <v>1.11110368828373</v>
      </c>
      <c r="M3824">
        <v>73.802367079930093</v>
      </c>
      <c r="N3824">
        <v>0.95328706113539996</v>
      </c>
      <c r="O3824">
        <v>236.363636363636</v>
      </c>
      <c r="P3824">
        <v>35.384615384615302</v>
      </c>
      <c r="Q3824">
        <v>6.6518831219277E-2</v>
      </c>
    </row>
    <row r="3825" spans="1:17" x14ac:dyDescent="0.3">
      <c r="A3825" t="s">
        <v>7880</v>
      </c>
      <c r="B3825" t="s">
        <v>7881</v>
      </c>
      <c r="C3825" t="s">
        <v>10309</v>
      </c>
      <c r="D3825" t="s">
        <v>412</v>
      </c>
      <c r="E3825">
        <v>29.067499999999999</v>
      </c>
      <c r="F3825">
        <v>83.05</v>
      </c>
      <c r="G3825">
        <v>107.331557524704</v>
      </c>
      <c r="H3825">
        <v>-22.354298397154199</v>
      </c>
      <c r="I3825">
        <v>-0.64531470716548001</v>
      </c>
      <c r="J3825">
        <v>-9.4158538422201197</v>
      </c>
      <c r="K3825">
        <v>99.006999394204101</v>
      </c>
      <c r="L3825">
        <v>75.862586193675796</v>
      </c>
      <c r="M3825">
        <v>8.0942771307413004</v>
      </c>
      <c r="N3825">
        <v>8.8329658905558203E-2</v>
      </c>
      <c r="O3825">
        <v>83.010234798314201</v>
      </c>
      <c r="P3825">
        <v>137.15019988577899</v>
      </c>
      <c r="Q3825">
        <v>0.188595496621528</v>
      </c>
    </row>
    <row r="3826" spans="1:17" x14ac:dyDescent="0.3">
      <c r="A3826" t="s">
        <v>7882</v>
      </c>
      <c r="B3826" t="s">
        <v>7883</v>
      </c>
      <c r="C3826" t="s">
        <v>10309</v>
      </c>
      <c r="D3826" t="s">
        <v>628</v>
      </c>
      <c r="E3826">
        <v>28.944910799999999</v>
      </c>
      <c r="F3826">
        <v>31</v>
      </c>
      <c r="G3826">
        <v>-12.171583537545599</v>
      </c>
      <c r="H3826">
        <v>-5.07131126402835</v>
      </c>
      <c r="I3826">
        <v>-17.348782176002999</v>
      </c>
      <c r="J3826">
        <v>-3.1572660559605801</v>
      </c>
      <c r="K3826">
        <v>33.008069527225899</v>
      </c>
      <c r="L3826">
        <v>31.780830179411499</v>
      </c>
      <c r="M3826">
        <v>33.822224817158002</v>
      </c>
      <c r="N3826">
        <v>0.605733614937354</v>
      </c>
      <c r="O3826">
        <v>30.774193548387</v>
      </c>
      <c r="P3826">
        <v>37.594318686196097</v>
      </c>
      <c r="Q3826">
        <v>7.1396431444145994E-2</v>
      </c>
    </row>
    <row r="3827" spans="1:17" x14ac:dyDescent="0.3">
      <c r="A3827" t="s">
        <v>7884</v>
      </c>
      <c r="B3827" t="s">
        <v>7885</v>
      </c>
      <c r="C3827" t="s">
        <v>10309</v>
      </c>
      <c r="D3827" t="s">
        <v>139</v>
      </c>
      <c r="E3827">
        <v>28.854412199999999</v>
      </c>
      <c r="F3827">
        <v>20.61</v>
      </c>
      <c r="G3827">
        <v>-49.216374077930702</v>
      </c>
      <c r="H3827">
        <v>-16.854620650071599</v>
      </c>
      <c r="I3827">
        <v>-24.1061041593887</v>
      </c>
      <c r="J3827">
        <v>13.6883221793335</v>
      </c>
      <c r="K3827">
        <v>19.518131603748799</v>
      </c>
      <c r="L3827">
        <v>19.980326913714801</v>
      </c>
      <c r="M3827">
        <v>70.460265007954106</v>
      </c>
      <c r="N3827">
        <v>0.72995708659102898</v>
      </c>
      <c r="O3827">
        <v>30.0339640950994</v>
      </c>
      <c r="P3827">
        <v>49.347826086956502</v>
      </c>
    </row>
    <row r="3828" spans="1:17" x14ac:dyDescent="0.3">
      <c r="A3828" t="s">
        <v>7886</v>
      </c>
      <c r="B3828" t="s">
        <v>7887</v>
      </c>
      <c r="C3828" t="s">
        <v>10309</v>
      </c>
      <c r="D3828" t="s">
        <v>628</v>
      </c>
      <c r="E3828">
        <v>28.758643200000002</v>
      </c>
      <c r="F3828">
        <v>37.54</v>
      </c>
      <c r="G3828">
        <v>33.3987489432727</v>
      </c>
      <c r="H3828">
        <v>17.756377387189701</v>
      </c>
      <c r="I3828">
        <v>-2.3198710713884099</v>
      </c>
      <c r="J3828">
        <v>4.9609612703056101</v>
      </c>
      <c r="K3828">
        <v>32.621931054265602</v>
      </c>
      <c r="L3828">
        <v>29.770640966129701</v>
      </c>
      <c r="M3828">
        <v>70.448833739517397</v>
      </c>
      <c r="N3828">
        <v>1.2506909486626001</v>
      </c>
      <c r="O3828">
        <v>22.136387852956801</v>
      </c>
      <c r="P3828">
        <v>74.604651162790603</v>
      </c>
      <c r="Q3828">
        <v>6.0844114962458999E-2</v>
      </c>
    </row>
    <row r="3829" spans="1:17" x14ac:dyDescent="0.3">
      <c r="A3829" t="s">
        <v>7888</v>
      </c>
      <c r="B3829" t="s">
        <v>7889</v>
      </c>
      <c r="C3829" t="s">
        <v>10309</v>
      </c>
      <c r="D3829" t="s">
        <v>304</v>
      </c>
      <c r="E3829">
        <v>28.741968</v>
      </c>
      <c r="F3829">
        <v>17.7</v>
      </c>
      <c r="G3829">
        <v>24.362542307914399</v>
      </c>
      <c r="H3829">
        <v>-4.9120389238086899</v>
      </c>
      <c r="I3829">
        <v>-17.7936097633558</v>
      </c>
      <c r="J3829">
        <v>1.07487680118227</v>
      </c>
      <c r="K3829">
        <v>17.842516134918402</v>
      </c>
      <c r="L3829">
        <v>16.804535397653801</v>
      </c>
      <c r="M3829">
        <v>46.119648897146703</v>
      </c>
      <c r="N3829">
        <v>1.0266225965810101</v>
      </c>
      <c r="O3829">
        <v>17.740112994350199</v>
      </c>
      <c r="P3829">
        <v>68.571428571428498</v>
      </c>
      <c r="Q3829">
        <v>9.9170101380072997E-2</v>
      </c>
    </row>
    <row r="3830" spans="1:17" x14ac:dyDescent="0.3">
      <c r="A3830" t="s">
        <v>7890</v>
      </c>
      <c r="B3830" t="s">
        <v>7891</v>
      </c>
      <c r="C3830" t="s">
        <v>10309</v>
      </c>
      <c r="D3830" t="s">
        <v>412</v>
      </c>
      <c r="E3830">
        <v>28.728000000000002</v>
      </c>
      <c r="F3830">
        <v>0.36</v>
      </c>
      <c r="G3830">
        <v>-35.081800255811899</v>
      </c>
      <c r="H3830">
        <v>-0.70767490039198899</v>
      </c>
      <c r="I3830">
        <v>-20.749641890539699</v>
      </c>
      <c r="J3830">
        <v>1.07487680118228</v>
      </c>
      <c r="K3830">
        <v>0.36054707453496898</v>
      </c>
      <c r="L3830">
        <v>0.37990624190245498</v>
      </c>
      <c r="M3830">
        <v>53.337875724433097</v>
      </c>
      <c r="N3830">
        <v>0.61587940387886697</v>
      </c>
      <c r="O3830">
        <v>58.3333333333333</v>
      </c>
      <c r="P3830">
        <v>16.129032258064498</v>
      </c>
    </row>
    <row r="3831" spans="1:17" x14ac:dyDescent="0.3">
      <c r="A3831" t="s">
        <v>7892</v>
      </c>
      <c r="B3831" t="s">
        <v>7893</v>
      </c>
      <c r="C3831" t="s">
        <v>10309</v>
      </c>
      <c r="D3831" t="s">
        <v>412</v>
      </c>
      <c r="E3831">
        <v>28.7</v>
      </c>
      <c r="F3831">
        <v>410</v>
      </c>
      <c r="G3831">
        <v>27.2694802442889</v>
      </c>
      <c r="H3831">
        <v>-5.8763755464795597</v>
      </c>
      <c r="I3831">
        <v>-27.6584589639059</v>
      </c>
      <c r="J3831">
        <v>-6.9736536157691802</v>
      </c>
      <c r="K3831">
        <v>401.41645302887503</v>
      </c>
      <c r="L3831">
        <v>379.01870957765101</v>
      </c>
      <c r="M3831">
        <v>52.173337619544299</v>
      </c>
      <c r="N3831">
        <v>1.47921882824236</v>
      </c>
      <c r="O3831">
        <v>29.756097560975601</v>
      </c>
      <c r="P3831">
        <v>104.08163265306101</v>
      </c>
      <c r="Q3831">
        <v>0.120885496743485</v>
      </c>
    </row>
    <row r="3832" spans="1:17" x14ac:dyDescent="0.3">
      <c r="A3832" t="s">
        <v>7894</v>
      </c>
      <c r="B3832" t="s">
        <v>7895</v>
      </c>
      <c r="C3832" t="s">
        <v>10309</v>
      </c>
      <c r="E3832">
        <v>28.694686260000001</v>
      </c>
      <c r="F3832">
        <v>47.27</v>
      </c>
      <c r="G3832">
        <v>-35.032197604708401</v>
      </c>
      <c r="H3832">
        <v>98.292325099607993</v>
      </c>
      <c r="I3832">
        <v>-18.270889441865499</v>
      </c>
      <c r="J3832">
        <v>97.217733944039395</v>
      </c>
      <c r="O3832">
        <v>10.767928918976001</v>
      </c>
      <c r="P3832">
        <v>3.6622807017543799</v>
      </c>
    </row>
    <row r="3833" spans="1:17" x14ac:dyDescent="0.3">
      <c r="A3833" t="s">
        <v>7896</v>
      </c>
      <c r="B3833" t="s">
        <v>7897</v>
      </c>
      <c r="C3833" t="s">
        <v>10309</v>
      </c>
      <c r="D3833" t="s">
        <v>628</v>
      </c>
      <c r="E3833">
        <v>28.685309091000001</v>
      </c>
      <c r="F3833">
        <v>12.99</v>
      </c>
      <c r="G3833">
        <v>-18.793001335433999</v>
      </c>
      <c r="H3833">
        <v>2.4123250996080099</v>
      </c>
      <c r="I3833">
        <v>-31.101498236086901</v>
      </c>
      <c r="J3833">
        <v>5.9036153141313097</v>
      </c>
      <c r="K3833">
        <v>12.2782509995262</v>
      </c>
      <c r="L3833">
        <v>13.2397123006882</v>
      </c>
      <c r="M3833">
        <v>63.9182557047572</v>
      </c>
      <c r="N3833">
        <v>1.84676836674102</v>
      </c>
      <c r="O3833">
        <v>73.210161662817498</v>
      </c>
      <c r="P3833">
        <v>29.899999999999899</v>
      </c>
      <c r="Q3833">
        <v>-1.3820975439546E-2</v>
      </c>
    </row>
    <row r="3834" spans="1:17" x14ac:dyDescent="0.3">
      <c r="A3834" t="s">
        <v>7898</v>
      </c>
      <c r="B3834" t="s">
        <v>7899</v>
      </c>
      <c r="C3834" t="s">
        <v>10309</v>
      </c>
      <c r="D3834" t="s">
        <v>139</v>
      </c>
      <c r="E3834">
        <v>28.677</v>
      </c>
      <c r="F3834">
        <v>26.07</v>
      </c>
      <c r="G3834">
        <v>-122.27523958329699</v>
      </c>
      <c r="H3834">
        <v>-9.3019453867344204</v>
      </c>
      <c r="I3834">
        <v>-34.509578850235599</v>
      </c>
      <c r="J3834">
        <v>3.75619548250096</v>
      </c>
      <c r="K3834">
        <v>28.763340484650499</v>
      </c>
      <c r="L3834">
        <v>72.863210005732299</v>
      </c>
      <c r="M3834">
        <v>41.7664793467194</v>
      </c>
      <c r="N3834">
        <v>0.50204123653448296</v>
      </c>
      <c r="O3834">
        <v>1295.4737245876399</v>
      </c>
      <c r="P3834">
        <v>7.6827757125154701</v>
      </c>
    </row>
    <row r="3835" spans="1:17" x14ac:dyDescent="0.3">
      <c r="A3835" t="s">
        <v>7900</v>
      </c>
      <c r="B3835" t="s">
        <v>7901</v>
      </c>
      <c r="C3835" t="s">
        <v>10309</v>
      </c>
      <c r="D3835" t="s">
        <v>628</v>
      </c>
      <c r="E3835">
        <v>28.664999999999999</v>
      </c>
      <c r="F3835">
        <v>68.25</v>
      </c>
      <c r="G3835">
        <v>11.3979932689683</v>
      </c>
      <c r="H3835">
        <v>-4.6755938535367596</v>
      </c>
      <c r="I3835">
        <v>14.8954217072797</v>
      </c>
      <c r="J3835">
        <v>1.62682485313033</v>
      </c>
      <c r="K3835">
        <v>70.351143621714897</v>
      </c>
      <c r="L3835">
        <v>63.110722301388599</v>
      </c>
      <c r="M3835">
        <v>56.5337302589027</v>
      </c>
      <c r="N3835">
        <v>0.103092783505154</v>
      </c>
      <c r="O3835">
        <v>37.304029304029299</v>
      </c>
      <c r="P3835">
        <v>69.396872673119802</v>
      </c>
      <c r="Q3835">
        <v>0.13143606885522499</v>
      </c>
    </row>
    <row r="3836" spans="1:17" x14ac:dyDescent="0.3">
      <c r="A3836" t="s">
        <v>7902</v>
      </c>
      <c r="B3836" t="s">
        <v>7903</v>
      </c>
      <c r="C3836" t="s">
        <v>10309</v>
      </c>
      <c r="D3836" t="s">
        <v>258</v>
      </c>
      <c r="E3836">
        <v>28.6198002</v>
      </c>
      <c r="F3836">
        <v>75.510000000000005</v>
      </c>
      <c r="G3836">
        <v>-23.839694992654</v>
      </c>
      <c r="H3836">
        <v>46.037887229785497</v>
      </c>
      <c r="I3836">
        <v>-16.361214336534001</v>
      </c>
      <c r="J3836">
        <v>19.724745263519001</v>
      </c>
      <c r="K3836">
        <v>58.852232130889803</v>
      </c>
      <c r="L3836">
        <v>57.435006165552103</v>
      </c>
      <c r="M3836">
        <v>91.924011780677006</v>
      </c>
      <c r="N3836">
        <v>1.1664776374919701</v>
      </c>
      <c r="O3836">
        <v>13.508144616607</v>
      </c>
      <c r="P3836">
        <v>71.418842224744594</v>
      </c>
      <c r="Q3836">
        <v>5.7851950207687998E-2</v>
      </c>
    </row>
    <row r="3837" spans="1:17" x14ac:dyDescent="0.3">
      <c r="A3837" t="s">
        <v>7904</v>
      </c>
      <c r="B3837" t="s">
        <v>7905</v>
      </c>
      <c r="C3837" t="s">
        <v>10309</v>
      </c>
      <c r="D3837" t="s">
        <v>86</v>
      </c>
      <c r="E3837">
        <v>28.53</v>
      </c>
      <c r="F3837">
        <v>0.9</v>
      </c>
      <c r="G3837">
        <v>-17.318642361075</v>
      </c>
      <c r="H3837">
        <v>-16.6368784402149</v>
      </c>
      <c r="I3837">
        <v>6.9426658017679204</v>
      </c>
      <c r="J3837">
        <v>-1.7822660559605701</v>
      </c>
      <c r="K3837">
        <v>0.97401366435710302</v>
      </c>
      <c r="L3837">
        <v>0.98016943852185101</v>
      </c>
      <c r="M3837">
        <v>3.0834925047599202</v>
      </c>
      <c r="N3837">
        <v>0.51231357192633398</v>
      </c>
      <c r="O3837">
        <v>47.7777777777777</v>
      </c>
      <c r="P3837">
        <v>28.571428571428498</v>
      </c>
      <c r="Q3837">
        <v>6.727635514475E-3</v>
      </c>
    </row>
    <row r="3838" spans="1:17" x14ac:dyDescent="0.3">
      <c r="A3838" t="s">
        <v>7906</v>
      </c>
      <c r="B3838" t="s">
        <v>7907</v>
      </c>
      <c r="C3838" t="s">
        <v>10309</v>
      </c>
      <c r="D3838" t="s">
        <v>1354</v>
      </c>
      <c r="E3838">
        <v>28.388294607999999</v>
      </c>
      <c r="F3838">
        <v>237.41</v>
      </c>
      <c r="G3838">
        <v>-20.8949866444298</v>
      </c>
      <c r="H3838">
        <v>3.8743393034242</v>
      </c>
      <c r="I3838">
        <v>-8.4391700066311408</v>
      </c>
      <c r="J3838">
        <v>0.95371780551710095</v>
      </c>
      <c r="K3838">
        <v>234.38224923978501</v>
      </c>
      <c r="L3838">
        <v>228.21650504234699</v>
      </c>
      <c r="M3838">
        <v>54.0220772595234</v>
      </c>
      <c r="N3838">
        <v>0.90442851128962798</v>
      </c>
      <c r="O3838">
        <v>12.463670443536399</v>
      </c>
      <c r="P3838">
        <v>11.043030869971901</v>
      </c>
      <c r="Q3838">
        <v>-6.2435120747125997E-2</v>
      </c>
    </row>
    <row r="3839" spans="1:17" x14ac:dyDescent="0.3">
      <c r="A3839" t="s">
        <v>7908</v>
      </c>
      <c r="B3839" t="s">
        <v>7909</v>
      </c>
      <c r="C3839" t="s">
        <v>10309</v>
      </c>
      <c r="D3839" t="s">
        <v>83</v>
      </c>
      <c r="E3839">
        <v>28.386074399999998</v>
      </c>
      <c r="F3839">
        <v>43.64</v>
      </c>
      <c r="G3839">
        <v>-15.637585322875101</v>
      </c>
      <c r="H3839">
        <v>-17.7143479223176</v>
      </c>
      <c r="I3839">
        <v>1.1237228399678201</v>
      </c>
      <c r="J3839">
        <v>13.9890105397841</v>
      </c>
      <c r="M3839">
        <v>53.724259471704599</v>
      </c>
      <c r="O3839">
        <v>29.9266727772685</v>
      </c>
      <c r="P3839">
        <v>24.685714285714202</v>
      </c>
    </row>
    <row r="3840" spans="1:17" x14ac:dyDescent="0.3">
      <c r="A3840" t="s">
        <v>7910</v>
      </c>
      <c r="B3840" t="s">
        <v>7911</v>
      </c>
      <c r="C3840" t="s">
        <v>10309</v>
      </c>
      <c r="D3840" t="s">
        <v>246</v>
      </c>
      <c r="E3840">
        <v>28.37112642</v>
      </c>
      <c r="F3840">
        <v>5.13</v>
      </c>
      <c r="G3840">
        <v>98.181357638924894</v>
      </c>
      <c r="H3840">
        <v>-15.5976918208657</v>
      </c>
      <c r="I3840">
        <v>52.426536769509802</v>
      </c>
      <c r="J3840">
        <v>-2.37515143145463</v>
      </c>
      <c r="K3840">
        <v>4.98316982612985</v>
      </c>
      <c r="L3840">
        <v>3.5080918127782099</v>
      </c>
      <c r="M3840">
        <v>41.058516937551197</v>
      </c>
      <c r="N3840">
        <v>1.3047471197543401</v>
      </c>
      <c r="O3840">
        <v>24.366471734892698</v>
      </c>
      <c r="P3840">
        <v>388.57142857142799</v>
      </c>
      <c r="Q3840">
        <v>0.21107528083705299</v>
      </c>
    </row>
    <row r="3841" spans="1:17" x14ac:dyDescent="0.3">
      <c r="A3841" t="s">
        <v>7912</v>
      </c>
      <c r="B3841" t="s">
        <v>7913</v>
      </c>
      <c r="C3841" t="s">
        <v>10309</v>
      </c>
      <c r="D3841" t="s">
        <v>1520</v>
      </c>
      <c r="E3841">
        <v>28.313397168000002</v>
      </c>
      <c r="F3841">
        <v>3.92</v>
      </c>
      <c r="G3841">
        <v>-34.208886263514003</v>
      </c>
      <c r="H3841">
        <v>8.6490502458068494</v>
      </c>
      <c r="I3841">
        <v>-12.5445136854115</v>
      </c>
      <c r="J3841">
        <v>5.6889983118555199</v>
      </c>
      <c r="K3841">
        <v>3.41628383727052</v>
      </c>
      <c r="L3841">
        <v>3.6777671159254499</v>
      </c>
      <c r="M3841">
        <v>80.299015852071904</v>
      </c>
      <c r="N3841">
        <v>1.5316134755775599</v>
      </c>
      <c r="O3841">
        <v>50.510204081632601</v>
      </c>
      <c r="P3841">
        <v>40</v>
      </c>
      <c r="Q3841">
        <v>-6.1294680446675E-2</v>
      </c>
    </row>
    <row r="3842" spans="1:17" x14ac:dyDescent="0.3">
      <c r="A3842" t="s">
        <v>7914</v>
      </c>
      <c r="B3842" t="s">
        <v>7915</v>
      </c>
      <c r="C3842" t="s">
        <v>10309</v>
      </c>
      <c r="D3842" t="s">
        <v>2871</v>
      </c>
      <c r="E3842">
        <v>28.3073471279999</v>
      </c>
      <c r="F3842">
        <v>2.16</v>
      </c>
      <c r="G3842">
        <v>-44.4431482899288</v>
      </c>
      <c r="H3842">
        <v>14.3964917662746</v>
      </c>
      <c r="I3842">
        <v>21.942665801767902</v>
      </c>
      <c r="J3842">
        <v>-2.6791270425076599</v>
      </c>
      <c r="K3842">
        <v>1.9716917417778399</v>
      </c>
      <c r="L3842">
        <v>1.9771912090879</v>
      </c>
      <c r="M3842">
        <v>49.4380777366177</v>
      </c>
      <c r="N3842">
        <v>0.93189249099473503</v>
      </c>
      <c r="O3842">
        <v>34.7222222222222</v>
      </c>
      <c r="P3842">
        <v>80</v>
      </c>
    </row>
    <row r="3843" spans="1:17" x14ac:dyDescent="0.3">
      <c r="A3843" t="s">
        <v>7916</v>
      </c>
      <c r="B3843" t="s">
        <v>7917</v>
      </c>
      <c r="C3843" t="s">
        <v>10309</v>
      </c>
      <c r="D3843" t="s">
        <v>72</v>
      </c>
      <c r="E3843">
        <v>28.305</v>
      </c>
      <c r="F3843">
        <v>1.1100000000000001</v>
      </c>
      <c r="G3843">
        <v>-2.23243546452332</v>
      </c>
      <c r="H3843">
        <v>-4.9811791738962397</v>
      </c>
      <c r="I3843">
        <v>-22.073727640855001</v>
      </c>
      <c r="J3843">
        <v>-2.6672218081729402</v>
      </c>
      <c r="K3843">
        <v>1.1944713343389799</v>
      </c>
      <c r="L3843">
        <v>1.1488117966759299</v>
      </c>
      <c r="M3843">
        <v>40.173528139624302</v>
      </c>
      <c r="N3843">
        <v>0.50046604562471797</v>
      </c>
      <c r="O3843">
        <v>89.189189189189193</v>
      </c>
      <c r="P3843">
        <v>32.142857142857103</v>
      </c>
      <c r="Q3843">
        <v>6.9205433523060994E-2</v>
      </c>
    </row>
    <row r="3844" spans="1:17" x14ac:dyDescent="0.3">
      <c r="A3844" t="s">
        <v>7918</v>
      </c>
      <c r="B3844" t="s">
        <v>7919</v>
      </c>
      <c r="C3844" t="s">
        <v>10309</v>
      </c>
      <c r="D3844" t="s">
        <v>283</v>
      </c>
      <c r="E3844">
        <v>28.232517600000001</v>
      </c>
      <c r="F3844">
        <v>37.799999999999997</v>
      </c>
      <c r="G3844">
        <v>5.8597495987239201</v>
      </c>
      <c r="H3844">
        <v>-2.3230595157766101</v>
      </c>
      <c r="I3844">
        <v>-14.594192755147899</v>
      </c>
      <c r="J3844">
        <v>-0.64889757941866999</v>
      </c>
      <c r="K3844">
        <v>36.561472099481001</v>
      </c>
      <c r="L3844">
        <v>35.030657590507097</v>
      </c>
      <c r="M3844">
        <v>56.1059004891613</v>
      </c>
      <c r="N3844">
        <v>1.0690085970713199</v>
      </c>
      <c r="O3844">
        <v>44.576719576719498</v>
      </c>
      <c r="P3844">
        <v>64.347826086956502</v>
      </c>
      <c r="Q3844">
        <v>4.1705190145708997E-2</v>
      </c>
    </row>
    <row r="3845" spans="1:17" x14ac:dyDescent="0.3">
      <c r="A3845" t="s">
        <v>7920</v>
      </c>
      <c r="B3845" t="s">
        <v>7921</v>
      </c>
      <c r="C3845" t="s">
        <v>10309</v>
      </c>
      <c r="D3845" t="s">
        <v>628</v>
      </c>
      <c r="E3845">
        <v>28.134106675291001</v>
      </c>
      <c r="F3845">
        <v>26.46</v>
      </c>
      <c r="G3845">
        <v>16.774155422858399</v>
      </c>
      <c r="H3845">
        <v>-0.70767490039198899</v>
      </c>
      <c r="I3845">
        <v>53.567350940306902</v>
      </c>
      <c r="J3845">
        <v>-1.7822660559605701</v>
      </c>
      <c r="K3845">
        <v>22.165106946135602</v>
      </c>
      <c r="L3845">
        <v>18.9625653152765</v>
      </c>
      <c r="M3845">
        <v>88.6084252441009</v>
      </c>
      <c r="N3845">
        <v>0</v>
      </c>
      <c r="O3845">
        <v>0</v>
      </c>
      <c r="P3845">
        <v>85.034965034964998</v>
      </c>
      <c r="Q3845">
        <v>0.16540025724671301</v>
      </c>
    </row>
    <row r="3846" spans="1:17" x14ac:dyDescent="0.3">
      <c r="A3846" t="s">
        <v>7922</v>
      </c>
      <c r="B3846" t="s">
        <v>7923</v>
      </c>
      <c r="C3846" t="s">
        <v>10309</v>
      </c>
      <c r="D3846" t="s">
        <v>628</v>
      </c>
      <c r="E3846">
        <v>28.061876699999999</v>
      </c>
      <c r="F3846">
        <v>78.81</v>
      </c>
      <c r="G3846">
        <v>-12.191776689433199</v>
      </c>
      <c r="H3846">
        <v>-0.94818122950590999</v>
      </c>
      <c r="I3846">
        <v>-9.3599657771794398</v>
      </c>
      <c r="J3846">
        <v>-6.7732244646405002</v>
      </c>
      <c r="K3846">
        <v>77.152561559465994</v>
      </c>
      <c r="L3846">
        <v>55.518298179534703</v>
      </c>
      <c r="M3846">
        <v>9.8837266546220697</v>
      </c>
      <c r="N3846">
        <v>0.57954545454545403</v>
      </c>
      <c r="O3846">
        <v>10.1256185763228</v>
      </c>
      <c r="P3846">
        <v>17.626865671641799</v>
      </c>
    </row>
    <row r="3847" spans="1:17" x14ac:dyDescent="0.3">
      <c r="A3847" t="s">
        <v>7924</v>
      </c>
      <c r="B3847" t="s">
        <v>7925</v>
      </c>
      <c r="C3847" t="s">
        <v>10309</v>
      </c>
      <c r="D3847" t="s">
        <v>222</v>
      </c>
      <c r="E3847">
        <v>27.904</v>
      </c>
      <c r="F3847">
        <v>69.760000000000005</v>
      </c>
      <c r="G3847">
        <v>114.95328746348601</v>
      </c>
      <c r="H3847">
        <v>7.8637536710365898</v>
      </c>
      <c r="I3847">
        <v>38.5948397148114</v>
      </c>
      <c r="J3847">
        <v>4.8428313719427702</v>
      </c>
      <c r="K3847">
        <v>65.771313014427804</v>
      </c>
      <c r="L3847">
        <v>52.891064141575299</v>
      </c>
      <c r="M3847">
        <v>59.307974283578702</v>
      </c>
      <c r="N3847">
        <v>0.54169576629008298</v>
      </c>
      <c r="O3847">
        <v>23.4231651376146</v>
      </c>
      <c r="P3847">
        <v>158.274713069233</v>
      </c>
      <c r="Q3847">
        <v>7.6080686378365001E-2</v>
      </c>
    </row>
    <row r="3848" spans="1:17" x14ac:dyDescent="0.3">
      <c r="A3848" t="s">
        <v>7926</v>
      </c>
      <c r="B3848" t="s">
        <v>7927</v>
      </c>
      <c r="C3848" t="s">
        <v>10309</v>
      </c>
      <c r="D3848" t="s">
        <v>7928</v>
      </c>
      <c r="E3848">
        <v>27.851199999999999</v>
      </c>
      <c r="F3848">
        <v>206</v>
      </c>
      <c r="G3848">
        <v>22.8870655707262</v>
      </c>
      <c r="H3848">
        <v>0.755739733754351</v>
      </c>
      <c r="I3848">
        <v>39.648373733569201</v>
      </c>
      <c r="J3848">
        <v>2.2177339440394199</v>
      </c>
      <c r="K3848">
        <v>194.58637216455199</v>
      </c>
      <c r="M3848">
        <v>47.016284201759099</v>
      </c>
      <c r="O3848">
        <v>13.7864077669902</v>
      </c>
      <c r="P3848">
        <v>69.1297208538587</v>
      </c>
    </row>
    <row r="3849" spans="1:17" x14ac:dyDescent="0.3">
      <c r="A3849" t="s">
        <v>7929</v>
      </c>
      <c r="B3849" t="s">
        <v>7930</v>
      </c>
      <c r="C3849" t="s">
        <v>10309</v>
      </c>
      <c r="D3849" t="s">
        <v>43</v>
      </c>
      <c r="E3849">
        <v>27.85</v>
      </c>
      <c r="F3849">
        <v>696.25</v>
      </c>
      <c r="G3849">
        <v>149.63148808243201</v>
      </c>
      <c r="H3849">
        <v>-6.3139330490230101</v>
      </c>
      <c r="I3849">
        <v>57.445910567287598</v>
      </c>
      <c r="J3849">
        <v>-6.6505401509609001</v>
      </c>
      <c r="K3849">
        <v>702.49163215875797</v>
      </c>
      <c r="L3849">
        <v>552.75795326211403</v>
      </c>
      <c r="M3849">
        <v>24.275277063575501</v>
      </c>
      <c r="N3849">
        <v>0.55968088370665803</v>
      </c>
      <c r="O3849">
        <v>25.622980251346501</v>
      </c>
      <c r="P3849">
        <v>194.148711449091</v>
      </c>
    </row>
    <row r="3850" spans="1:17" x14ac:dyDescent="0.3">
      <c r="A3850" t="s">
        <v>7931</v>
      </c>
      <c r="B3850" t="s">
        <v>7932</v>
      </c>
      <c r="C3850" t="s">
        <v>10309</v>
      </c>
      <c r="D3850" t="s">
        <v>139</v>
      </c>
      <c r="E3850">
        <v>27.8308386</v>
      </c>
      <c r="F3850">
        <v>54</v>
      </c>
      <c r="G3850">
        <v>11.542614183427499</v>
      </c>
      <c r="H3850">
        <v>-2.8505320432491299</v>
      </c>
      <c r="I3850">
        <v>-17.970170965268501</v>
      </c>
      <c r="J3850">
        <v>-2.50690373712</v>
      </c>
      <c r="K3850">
        <v>55.714700090055501</v>
      </c>
      <c r="L3850">
        <v>52.1516591448393</v>
      </c>
      <c r="M3850">
        <v>46.126501423597801</v>
      </c>
      <c r="N3850">
        <v>0.13784021578840799</v>
      </c>
      <c r="O3850">
        <v>42.2222222222222</v>
      </c>
      <c r="P3850">
        <v>45.945945945945901</v>
      </c>
      <c r="Q3850">
        <v>4.7829973408622002E-2</v>
      </c>
    </row>
    <row r="3851" spans="1:17" x14ac:dyDescent="0.3">
      <c r="A3851" t="s">
        <v>7933</v>
      </c>
      <c r="B3851" t="s">
        <v>7934</v>
      </c>
      <c r="C3851" t="s">
        <v>10309</v>
      </c>
      <c r="D3851" t="s">
        <v>412</v>
      </c>
      <c r="E3851">
        <v>27.821337700000001</v>
      </c>
      <c r="F3851">
        <v>47.17</v>
      </c>
      <c r="G3851">
        <v>-7.4263226931975197</v>
      </c>
      <c r="H3851">
        <v>-9.8061770263037501E-2</v>
      </c>
      <c r="I3851">
        <v>27.9591082531879</v>
      </c>
      <c r="J3851">
        <v>-3.92593766371429</v>
      </c>
      <c r="K3851">
        <v>42.756151200485597</v>
      </c>
      <c r="L3851">
        <v>38.9157801266687</v>
      </c>
      <c r="M3851">
        <v>64.168457259061498</v>
      </c>
      <c r="N3851">
        <v>0.73847969173472905</v>
      </c>
      <c r="O3851">
        <v>6.6355734577061503</v>
      </c>
      <c r="P3851">
        <v>63.500866551126499</v>
      </c>
      <c r="Q3851">
        <v>5.2285677148309E-2</v>
      </c>
    </row>
    <row r="3852" spans="1:17" x14ac:dyDescent="0.3">
      <c r="A3852" t="s">
        <v>7935</v>
      </c>
      <c r="B3852" t="s">
        <v>7936</v>
      </c>
      <c r="C3852" t="s">
        <v>10309</v>
      </c>
      <c r="D3852" t="s">
        <v>737</v>
      </c>
      <c r="E3852">
        <v>27.800666394</v>
      </c>
      <c r="F3852">
        <v>44.05</v>
      </c>
      <c r="G3852">
        <v>7.4943252199723203</v>
      </c>
      <c r="H3852">
        <v>2.2728461040670598</v>
      </c>
      <c r="I3852">
        <v>-2.2954533835476498</v>
      </c>
      <c r="J3852">
        <v>-1.1400642210981899</v>
      </c>
      <c r="K3852">
        <v>41.185364177156302</v>
      </c>
      <c r="L3852">
        <v>37.804855171589303</v>
      </c>
      <c r="M3852">
        <v>53.1716620480071</v>
      </c>
      <c r="N3852">
        <v>2.2779327431014802</v>
      </c>
      <c r="O3852">
        <v>2.8376844494892102</v>
      </c>
      <c r="P3852">
        <v>42.096774193548299</v>
      </c>
    </row>
    <row r="3853" spans="1:17" x14ac:dyDescent="0.3">
      <c r="A3853" t="s">
        <v>7937</v>
      </c>
      <c r="B3853" t="s">
        <v>7938</v>
      </c>
      <c r="C3853" t="s">
        <v>10309</v>
      </c>
      <c r="D3853" t="s">
        <v>7118</v>
      </c>
      <c r="E3853">
        <v>27.742484000000001</v>
      </c>
      <c r="F3853">
        <v>0.77</v>
      </c>
      <c r="G3853">
        <v>-31.100693643126299</v>
      </c>
      <c r="H3853">
        <v>-5.5269520088257096</v>
      </c>
      <c r="I3853">
        <v>-26.540480265647801</v>
      </c>
      <c r="J3853">
        <v>6.4369120262312096</v>
      </c>
      <c r="K3853">
        <v>0.77184842148212895</v>
      </c>
      <c r="L3853">
        <v>0.75434599268148905</v>
      </c>
      <c r="M3853">
        <v>53.056760591235303</v>
      </c>
      <c r="N3853">
        <v>0.76928677261102396</v>
      </c>
      <c r="O3853">
        <v>44.1558441558441</v>
      </c>
      <c r="P3853">
        <v>45.283018867924497</v>
      </c>
      <c r="Q3853">
        <v>8.3331662813401E-2</v>
      </c>
    </row>
    <row r="3854" spans="1:17" x14ac:dyDescent="0.3">
      <c r="A3854" t="s">
        <v>7939</v>
      </c>
      <c r="B3854" t="s">
        <v>7940</v>
      </c>
      <c r="C3854" t="s">
        <v>10309</v>
      </c>
      <c r="D3854" t="s">
        <v>297</v>
      </c>
      <c r="E3854">
        <v>27.738389999999999</v>
      </c>
      <c r="F3854">
        <v>67.489999999999995</v>
      </c>
      <c r="G3854">
        <v>-8.2807349236538599</v>
      </c>
      <c r="H3854">
        <v>2.8706306195053002</v>
      </c>
      <c r="I3854">
        <v>-7.3895715553637498</v>
      </c>
      <c r="J3854">
        <v>-1.3153399859216699</v>
      </c>
      <c r="K3854">
        <v>62.714087108419101</v>
      </c>
      <c r="L3854">
        <v>61.603603281157604</v>
      </c>
      <c r="M3854">
        <v>67.176963285436599</v>
      </c>
      <c r="N3854">
        <v>1.16207236911187</v>
      </c>
      <c r="O3854">
        <v>8.0160023707215906</v>
      </c>
      <c r="P3854">
        <v>38.725590955806702</v>
      </c>
      <c r="Q3854">
        <v>4.1674377881018999E-2</v>
      </c>
    </row>
    <row r="3855" spans="1:17" x14ac:dyDescent="0.3">
      <c r="A3855" t="s">
        <v>7941</v>
      </c>
      <c r="B3855" t="s">
        <v>7942</v>
      </c>
      <c r="C3855" t="s">
        <v>10309</v>
      </c>
      <c r="D3855" t="s">
        <v>628</v>
      </c>
      <c r="E3855">
        <v>27.735136000000001</v>
      </c>
      <c r="F3855">
        <v>22.88</v>
      </c>
      <c r="G3855">
        <v>-8.9522926516191692</v>
      </c>
      <c r="H3855">
        <v>1.0256584329413401</v>
      </c>
      <c r="I3855">
        <v>-22.227639875087899</v>
      </c>
      <c r="J3855">
        <v>-7.9707906461244997</v>
      </c>
      <c r="K3855">
        <v>22.603097861091602</v>
      </c>
      <c r="L3855">
        <v>23.678388510924499</v>
      </c>
      <c r="M3855">
        <v>48.192061682921697</v>
      </c>
      <c r="N3855">
        <v>0.42586792314424798</v>
      </c>
      <c r="O3855">
        <v>86.451048951048904</v>
      </c>
      <c r="P3855">
        <v>38.582677165354298</v>
      </c>
      <c r="Q3855">
        <v>-7.6172847964606993E-2</v>
      </c>
    </row>
    <row r="3856" spans="1:17" x14ac:dyDescent="0.3">
      <c r="A3856" t="s">
        <v>7943</v>
      </c>
      <c r="B3856" t="s">
        <v>7944</v>
      </c>
      <c r="C3856" t="s">
        <v>10309</v>
      </c>
      <c r="D3856" t="s">
        <v>523</v>
      </c>
      <c r="E3856">
        <v>27.725000000000001</v>
      </c>
      <c r="F3856">
        <v>55.45</v>
      </c>
      <c r="G3856">
        <v>128.088334383111</v>
      </c>
      <c r="H3856">
        <v>31.902081197168901</v>
      </c>
      <c r="I3856">
        <v>57.243648602750703</v>
      </c>
      <c r="J3856">
        <v>6.41673891916379</v>
      </c>
      <c r="K3856">
        <v>46.051456376010101</v>
      </c>
      <c r="L3856">
        <v>37.7202727902079</v>
      </c>
      <c r="M3856">
        <v>90.771893381431198</v>
      </c>
      <c r="N3856">
        <v>1.1553135664243701</v>
      </c>
      <c r="O3856">
        <v>19.0622182146077</v>
      </c>
      <c r="P3856">
        <v>184.213223987698</v>
      </c>
      <c r="Q3856">
        <v>7.6600174444723002E-2</v>
      </c>
    </row>
    <row r="3857" spans="1:17" x14ac:dyDescent="0.3">
      <c r="A3857" t="s">
        <v>7945</v>
      </c>
      <c r="B3857" t="s">
        <v>7946</v>
      </c>
      <c r="C3857" t="s">
        <v>10309</v>
      </c>
      <c r="D3857" t="s">
        <v>297</v>
      </c>
      <c r="E3857">
        <v>27.661265</v>
      </c>
      <c r="F3857">
        <v>29.5</v>
      </c>
      <c r="G3857">
        <v>-23.703534447406</v>
      </c>
      <c r="H3857">
        <v>9.7792164853757999</v>
      </c>
      <c r="I3857">
        <v>-1.3149099558078301</v>
      </c>
      <c r="J3857">
        <v>1.72650587386398</v>
      </c>
      <c r="K3857">
        <v>27.2482829289645</v>
      </c>
      <c r="L3857">
        <v>26.3879100223553</v>
      </c>
      <c r="M3857">
        <v>87.121565362873199</v>
      </c>
      <c r="N3857">
        <v>0.36885245901639302</v>
      </c>
      <c r="O3857">
        <v>2.71186440677966</v>
      </c>
      <c r="P3857">
        <v>36.258660508083103</v>
      </c>
    </row>
    <row r="3858" spans="1:17" x14ac:dyDescent="0.3">
      <c r="A3858" t="s">
        <v>7947</v>
      </c>
      <c r="B3858" t="s">
        <v>7948</v>
      </c>
      <c r="C3858" t="s">
        <v>10309</v>
      </c>
      <c r="D3858" t="s">
        <v>1647</v>
      </c>
      <c r="E3858">
        <v>27.562852800000002</v>
      </c>
      <c r="F3858">
        <v>62.64</v>
      </c>
      <c r="G3858">
        <v>127.11326904171401</v>
      </c>
      <c r="H3858">
        <v>8.2466143920313097</v>
      </c>
      <c r="I3858">
        <v>12.3480712071733</v>
      </c>
      <c r="J3858">
        <v>19.528447399767899</v>
      </c>
      <c r="K3858">
        <v>46.897293001085302</v>
      </c>
      <c r="L3858">
        <v>46.3045463623315</v>
      </c>
      <c r="M3858">
        <v>83.561512002470494</v>
      </c>
      <c r="N3858">
        <v>2.6874420813618198</v>
      </c>
      <c r="O3858">
        <v>1.11749680715198</v>
      </c>
      <c r="P3858">
        <v>169.767441860465</v>
      </c>
    </row>
    <row r="3859" spans="1:17" x14ac:dyDescent="0.3">
      <c r="A3859" t="s">
        <v>7949</v>
      </c>
      <c r="B3859" t="s">
        <v>7950</v>
      </c>
      <c r="C3859" t="s">
        <v>10309</v>
      </c>
      <c r="D3859" t="s">
        <v>564</v>
      </c>
      <c r="E3859">
        <v>27.544207499999999</v>
      </c>
      <c r="F3859">
        <v>90.95</v>
      </c>
      <c r="G3859">
        <v>22.5774702394611</v>
      </c>
      <c r="H3859">
        <v>27.672606789748802</v>
      </c>
      <c r="I3859">
        <v>3.6949122716010301</v>
      </c>
      <c r="J3859">
        <v>16.594357320662802</v>
      </c>
      <c r="K3859">
        <v>75.162833680774796</v>
      </c>
      <c r="L3859">
        <v>71.248363899271894</v>
      </c>
      <c r="M3859">
        <v>90.747445493694599</v>
      </c>
      <c r="N3859">
        <v>3.84894937112223</v>
      </c>
      <c r="O3859">
        <v>8.2023089609675601</v>
      </c>
      <c r="P3859">
        <v>56.810344827586199</v>
      </c>
      <c r="Q3859">
        <v>-5.4949702164760004E-3</v>
      </c>
    </row>
    <row r="3860" spans="1:17" x14ac:dyDescent="0.3">
      <c r="A3860" t="s">
        <v>7951</v>
      </c>
      <c r="B3860" t="s">
        <v>7952</v>
      </c>
      <c r="C3860" t="s">
        <v>10309</v>
      </c>
      <c r="D3860" t="s">
        <v>523</v>
      </c>
      <c r="E3860">
        <v>27.533352000000001</v>
      </c>
      <c r="F3860">
        <v>88.76</v>
      </c>
      <c r="G3860">
        <v>105.43182146081701</v>
      </c>
      <c r="H3860">
        <v>10.397595174519299</v>
      </c>
      <c r="I3860">
        <v>50.224490672996701</v>
      </c>
      <c r="J3860">
        <v>2.9501422691137602</v>
      </c>
      <c r="K3860">
        <v>77.683820528227102</v>
      </c>
      <c r="L3860">
        <v>61.815580446271802</v>
      </c>
      <c r="M3860">
        <v>79.282067782940999</v>
      </c>
      <c r="N3860">
        <v>0.89773712233779102</v>
      </c>
      <c r="O3860">
        <v>1.3970256872465101</v>
      </c>
      <c r="P3860">
        <v>192.26210075732601</v>
      </c>
    </row>
    <row r="3861" spans="1:17" x14ac:dyDescent="0.3">
      <c r="A3861" t="s">
        <v>7953</v>
      </c>
      <c r="B3861" t="s">
        <v>7954</v>
      </c>
      <c r="C3861" t="s">
        <v>10309</v>
      </c>
      <c r="E3861">
        <v>27.528342075000001</v>
      </c>
      <c r="F3861">
        <v>43.81</v>
      </c>
      <c r="G3861">
        <v>211.91302690569501</v>
      </c>
      <c r="H3861">
        <v>6.6225720131882397</v>
      </c>
      <c r="I3861">
        <v>-27.6910052816303</v>
      </c>
      <c r="J3861">
        <v>20.9530280616864</v>
      </c>
      <c r="K3861">
        <v>41.368677919454001</v>
      </c>
      <c r="L3861">
        <v>35.726712885452997</v>
      </c>
      <c r="M3861">
        <v>70.246948596969503</v>
      </c>
      <c r="N3861">
        <v>1.8678450919773999</v>
      </c>
      <c r="O3861">
        <v>29.125770372061101</v>
      </c>
      <c r="P3861">
        <v>241.73166926677001</v>
      </c>
      <c r="Q3861">
        <v>8.9584742555071997E-2</v>
      </c>
    </row>
    <row r="3862" spans="1:17" x14ac:dyDescent="0.3">
      <c r="A3862" t="s">
        <v>7955</v>
      </c>
      <c r="B3862" t="s">
        <v>7956</v>
      </c>
      <c r="C3862" t="s">
        <v>10309</v>
      </c>
      <c r="D3862" t="s">
        <v>3182</v>
      </c>
      <c r="E3862">
        <v>27.463549199999999</v>
      </c>
      <c r="F3862">
        <v>51.5</v>
      </c>
      <c r="G3862">
        <v>-79.154599075290506</v>
      </c>
      <c r="H3862">
        <v>-9.2104475436452198</v>
      </c>
      <c r="I3862">
        <v>-19.420970561868401</v>
      </c>
      <c r="J3862">
        <v>7.1286250331483201</v>
      </c>
      <c r="K3862">
        <v>47.870048671057198</v>
      </c>
      <c r="M3862">
        <v>60.413051682897702</v>
      </c>
      <c r="N3862">
        <v>0.907407407407407</v>
      </c>
      <c r="O3862">
        <v>107.766990291262</v>
      </c>
      <c r="P3862">
        <v>60.9375</v>
      </c>
    </row>
    <row r="3863" spans="1:17" x14ac:dyDescent="0.3">
      <c r="A3863" t="s">
        <v>7957</v>
      </c>
      <c r="B3863" t="s">
        <v>7958</v>
      </c>
      <c r="C3863" t="s">
        <v>10309</v>
      </c>
      <c r="D3863" t="s">
        <v>21</v>
      </c>
      <c r="E3863">
        <v>27.433043819999899</v>
      </c>
      <c r="F3863">
        <v>214.2</v>
      </c>
      <c r="G3863">
        <v>88.752786210353406</v>
      </c>
      <c r="H3863">
        <v>26.792325099608</v>
      </c>
      <c r="I3863">
        <v>50.516548963279902</v>
      </c>
      <c r="J3863">
        <v>7.8951532988781299</v>
      </c>
      <c r="K3863">
        <v>171.63531058549299</v>
      </c>
      <c r="L3863">
        <v>138.963930280791</v>
      </c>
      <c r="M3863">
        <v>63.987294950723502</v>
      </c>
      <c r="N3863">
        <v>1.08980827447023</v>
      </c>
      <c r="O3863">
        <v>14.3323996265172</v>
      </c>
      <c r="P3863">
        <v>143.40909090909</v>
      </c>
      <c r="Q3863">
        <v>0.23774926594961199</v>
      </c>
    </row>
    <row r="3864" spans="1:17" x14ac:dyDescent="0.3">
      <c r="A3864" t="s">
        <v>7959</v>
      </c>
      <c r="B3864" t="s">
        <v>7960</v>
      </c>
      <c r="C3864" t="s">
        <v>10309</v>
      </c>
      <c r="D3864" t="s">
        <v>21</v>
      </c>
      <c r="E3864">
        <v>27.413368016</v>
      </c>
      <c r="F3864">
        <v>4.57</v>
      </c>
      <c r="G3864">
        <v>3.03019484822727</v>
      </c>
      <c r="H3864">
        <v>32.2191543679007</v>
      </c>
      <c r="I3864">
        <v>19.791503011070201</v>
      </c>
      <c r="J3864">
        <v>18.993357212737401</v>
      </c>
      <c r="M3864">
        <v>100</v>
      </c>
      <c r="O3864">
        <v>0</v>
      </c>
      <c r="P3864">
        <v>39.329268292682897</v>
      </c>
    </row>
    <row r="3865" spans="1:17" x14ac:dyDescent="0.3">
      <c r="A3865" t="s">
        <v>7961</v>
      </c>
      <c r="B3865" t="s">
        <v>7962</v>
      </c>
      <c r="C3865" t="s">
        <v>10309</v>
      </c>
      <c r="D3865" t="s">
        <v>1203</v>
      </c>
      <c r="E3865">
        <v>27.407071999999999</v>
      </c>
      <c r="F3865">
        <v>24.97</v>
      </c>
      <c r="G3865">
        <v>-79.838658373885295</v>
      </c>
      <c r="H3865">
        <v>-6.37919912252669</v>
      </c>
      <c r="I3865">
        <v>-40.0456382917993</v>
      </c>
      <c r="J3865">
        <v>-7.7869756320987298</v>
      </c>
      <c r="K3865">
        <v>26.1367539370125</v>
      </c>
      <c r="L3865">
        <v>31.114688460139899</v>
      </c>
      <c r="M3865">
        <v>45.180445738280198</v>
      </c>
      <c r="N3865">
        <v>0.488600227627427</v>
      </c>
      <c r="O3865">
        <v>107.48898678414101</v>
      </c>
      <c r="P3865">
        <v>13.396911898274301</v>
      </c>
      <c r="Q3865">
        <v>3.8726519196264998E-2</v>
      </c>
    </row>
    <row r="3866" spans="1:17" x14ac:dyDescent="0.3">
      <c r="A3866" t="s">
        <v>7963</v>
      </c>
      <c r="B3866" t="s">
        <v>7964</v>
      </c>
      <c r="C3866" t="s">
        <v>10309</v>
      </c>
      <c r="D3866" t="s">
        <v>4440</v>
      </c>
      <c r="E3866">
        <v>27.0774504</v>
      </c>
      <c r="F3866">
        <v>90.09</v>
      </c>
      <c r="G3866">
        <v>251.91864577451801</v>
      </c>
      <c r="H3866">
        <v>-6.8639249003919804</v>
      </c>
      <c r="I3866">
        <v>-16.019419506288902</v>
      </c>
      <c r="J3866">
        <v>-1.68226605596057</v>
      </c>
      <c r="K3866">
        <v>86.690387457999705</v>
      </c>
      <c r="L3866">
        <v>70.743613881497097</v>
      </c>
      <c r="M3866">
        <v>41.194088899138599</v>
      </c>
      <c r="N3866">
        <v>0.65147690838392702</v>
      </c>
      <c r="O3866">
        <v>32.600732600732599</v>
      </c>
      <c r="P3866">
        <v>291.695652173913</v>
      </c>
      <c r="Q3866">
        <v>0.10015335243500401</v>
      </c>
    </row>
    <row r="3867" spans="1:17" x14ac:dyDescent="0.3">
      <c r="A3867" t="s">
        <v>7965</v>
      </c>
      <c r="B3867" t="s">
        <v>7966</v>
      </c>
      <c r="C3867" t="s">
        <v>10309</v>
      </c>
      <c r="D3867" t="s">
        <v>54</v>
      </c>
      <c r="E3867">
        <v>26.995099679999999</v>
      </c>
      <c r="F3867">
        <v>45.6</v>
      </c>
      <c r="G3867">
        <v>-29.818642361075</v>
      </c>
      <c r="H3867">
        <v>-0.70767490039198899</v>
      </c>
      <c r="I3867">
        <v>-13.057334198232001</v>
      </c>
      <c r="J3867">
        <v>-1.7822660559605701</v>
      </c>
      <c r="K3867">
        <v>45.600000043157401</v>
      </c>
      <c r="L3867">
        <v>45.601656803509698</v>
      </c>
      <c r="M3867">
        <v>0</v>
      </c>
      <c r="O3867">
        <v>5.26315789473683</v>
      </c>
      <c r="P3867">
        <v>0</v>
      </c>
    </row>
    <row r="3868" spans="1:17" x14ac:dyDescent="0.3">
      <c r="A3868" t="s">
        <v>7967</v>
      </c>
      <c r="B3868" t="s">
        <v>7968</v>
      </c>
      <c r="C3868" t="s">
        <v>10309</v>
      </c>
      <c r="D3868" t="s">
        <v>737</v>
      </c>
      <c r="E3868">
        <v>26.973934176</v>
      </c>
      <c r="F3868">
        <v>143.16999999999999</v>
      </c>
      <c r="G3868">
        <v>18.883061004109699</v>
      </c>
      <c r="H3868">
        <v>4.4105223158978797</v>
      </c>
      <c r="I3868">
        <v>3.9785523381857999</v>
      </c>
      <c r="J3868">
        <v>-0.38282015129339098</v>
      </c>
      <c r="K3868">
        <v>135.25283666873401</v>
      </c>
      <c r="L3868">
        <v>120.795974003643</v>
      </c>
      <c r="M3868">
        <v>49.068310851650402</v>
      </c>
      <c r="N3868">
        <v>0.96430808563183901</v>
      </c>
      <c r="O3868">
        <v>1.17343018788853</v>
      </c>
      <c r="P3868">
        <v>67.059509918319705</v>
      </c>
    </row>
    <row r="3869" spans="1:17" x14ac:dyDescent="0.3">
      <c r="A3869" t="s">
        <v>7969</v>
      </c>
      <c r="B3869" t="s">
        <v>7970</v>
      </c>
      <c r="C3869" t="s">
        <v>10309</v>
      </c>
      <c r="D3869" t="s">
        <v>737</v>
      </c>
      <c r="E3869">
        <v>26.947385721</v>
      </c>
      <c r="F3869">
        <v>42.81</v>
      </c>
      <c r="G3869">
        <v>7.6749342062425203</v>
      </c>
      <c r="H3869">
        <v>2.5414225725322002</v>
      </c>
      <c r="I3869">
        <v>-1.51486416175474</v>
      </c>
      <c r="J3869">
        <v>-0.79356549098882201</v>
      </c>
      <c r="K3869">
        <v>39.852652401068902</v>
      </c>
      <c r="L3869">
        <v>36.531387349669401</v>
      </c>
      <c r="N3869">
        <v>3.2714082891466498</v>
      </c>
      <c r="O3869">
        <v>10.7217939733706</v>
      </c>
      <c r="P3869">
        <v>40.039254170755598</v>
      </c>
    </row>
    <row r="3870" spans="1:17" x14ac:dyDescent="0.3">
      <c r="A3870" t="s">
        <v>7971</v>
      </c>
      <c r="B3870" t="s">
        <v>7972</v>
      </c>
      <c r="C3870" t="s">
        <v>10309</v>
      </c>
      <c r="D3870" t="s">
        <v>1391</v>
      </c>
      <c r="E3870">
        <v>26.871485256</v>
      </c>
      <c r="F3870">
        <v>49.83</v>
      </c>
      <c r="G3870">
        <v>43.503096769359701</v>
      </c>
      <c r="H3870">
        <v>-2.3411410358501499</v>
      </c>
      <c r="I3870">
        <v>-6.6966084778478798</v>
      </c>
      <c r="J3870">
        <v>-3.1997146484940102</v>
      </c>
      <c r="K3870">
        <v>48.547430023451298</v>
      </c>
      <c r="L3870">
        <v>44.344807231963003</v>
      </c>
      <c r="M3870">
        <v>48.773717088730798</v>
      </c>
      <c r="N3870">
        <v>0.51484645020767195</v>
      </c>
      <c r="O3870">
        <v>27.232590808749698</v>
      </c>
      <c r="P3870">
        <v>77.015985790408493</v>
      </c>
      <c r="Q3870">
        <v>1.9014948977948001E-2</v>
      </c>
    </row>
    <row r="3871" spans="1:17" x14ac:dyDescent="0.3">
      <c r="A3871" t="s">
        <v>7973</v>
      </c>
      <c r="B3871" t="s">
        <v>7974</v>
      </c>
      <c r="C3871" t="s">
        <v>10309</v>
      </c>
      <c r="D3871" t="s">
        <v>304</v>
      </c>
      <c r="E3871">
        <v>26.861973419999899</v>
      </c>
      <c r="F3871">
        <v>37.21</v>
      </c>
      <c r="G3871">
        <v>-20.3774658904868</v>
      </c>
      <c r="H3871">
        <v>-5.6872458911989199</v>
      </c>
      <c r="I3871">
        <v>-8.5348622881197205</v>
      </c>
      <c r="J3871">
        <v>-6.7618370467675097</v>
      </c>
      <c r="K3871">
        <v>38.917155620132299</v>
      </c>
      <c r="L3871">
        <v>36.849332803242703</v>
      </c>
      <c r="M3871">
        <v>2.18205780612E-4</v>
      </c>
      <c r="N3871">
        <v>8.4285714285714199</v>
      </c>
      <c r="O3871">
        <v>5.2405267401235998</v>
      </c>
      <c r="P3871">
        <v>15.201238390092801</v>
      </c>
    </row>
    <row r="3872" spans="1:17" x14ac:dyDescent="0.3">
      <c r="A3872" t="s">
        <v>7975</v>
      </c>
      <c r="B3872" t="s">
        <v>7976</v>
      </c>
      <c r="C3872" t="s">
        <v>10309</v>
      </c>
      <c r="D3872" t="s">
        <v>54</v>
      </c>
      <c r="E3872">
        <v>26.835249999999998</v>
      </c>
      <c r="F3872">
        <v>3.59</v>
      </c>
      <c r="G3872">
        <v>313.39123418213399</v>
      </c>
      <c r="H3872">
        <v>90.353777613574394</v>
      </c>
      <c r="I3872">
        <v>188.623338070675</v>
      </c>
      <c r="J3872">
        <v>19.0657904811418</v>
      </c>
      <c r="K3872">
        <v>2.22404240727532</v>
      </c>
      <c r="L3872">
        <v>1.6336197447556899</v>
      </c>
      <c r="M3872">
        <v>97.581222982298797</v>
      </c>
      <c r="N3872">
        <v>1.6813108529646701</v>
      </c>
      <c r="O3872">
        <v>0</v>
      </c>
      <c r="P3872">
        <v>366.233766233766</v>
      </c>
      <c r="Q3872">
        <v>7.5110593416835E-2</v>
      </c>
    </row>
    <row r="3873" spans="1:17" x14ac:dyDescent="0.3">
      <c r="A3873" t="s">
        <v>7977</v>
      </c>
      <c r="B3873" t="s">
        <v>7978</v>
      </c>
      <c r="C3873" t="s">
        <v>10309</v>
      </c>
      <c r="D3873" t="s">
        <v>628</v>
      </c>
      <c r="E3873">
        <v>26.816400000000002</v>
      </c>
      <c r="F3873">
        <v>49.66</v>
      </c>
      <c r="G3873">
        <v>-17.946599108090101</v>
      </c>
      <c r="H3873">
        <v>16.8159100052683</v>
      </c>
      <c r="I3873">
        <v>22.662807917099901</v>
      </c>
      <c r="J3873">
        <v>3.1229971019341498</v>
      </c>
      <c r="K3873">
        <v>44.711102289465501</v>
      </c>
      <c r="L3873">
        <v>40.293970957616096</v>
      </c>
      <c r="M3873">
        <v>57.4603333214448</v>
      </c>
      <c r="N3873">
        <v>1.06375034141025</v>
      </c>
      <c r="O3873">
        <v>7.3097060008054902</v>
      </c>
      <c r="P3873">
        <v>103.775133360689</v>
      </c>
      <c r="Q3873">
        <v>2.2590367995887001E-2</v>
      </c>
    </row>
    <row r="3874" spans="1:17" x14ac:dyDescent="0.3">
      <c r="A3874" t="s">
        <v>7979</v>
      </c>
      <c r="B3874" t="s">
        <v>7980</v>
      </c>
      <c r="C3874" t="s">
        <v>10309</v>
      </c>
      <c r="D3874" t="s">
        <v>4260</v>
      </c>
      <c r="E3874">
        <v>26.8</v>
      </c>
      <c r="F3874">
        <v>134</v>
      </c>
      <c r="G3874">
        <v>-56.8934722930478</v>
      </c>
      <c r="H3874">
        <v>-3.5826316028512899</v>
      </c>
      <c r="I3874">
        <v>-27.324768619217298</v>
      </c>
      <c r="J3874">
        <v>-2.3496419424854</v>
      </c>
      <c r="K3874">
        <v>138.24246037444701</v>
      </c>
      <c r="M3874">
        <v>34.772161692693103</v>
      </c>
      <c r="N3874">
        <v>0.75347222222222199</v>
      </c>
      <c r="O3874">
        <v>43.134328358208897</v>
      </c>
      <c r="P3874">
        <v>12.794612794612799</v>
      </c>
    </row>
    <row r="3875" spans="1:17" x14ac:dyDescent="0.3">
      <c r="A3875" t="s">
        <v>7981</v>
      </c>
      <c r="B3875" t="s">
        <v>7982</v>
      </c>
      <c r="C3875" t="s">
        <v>10309</v>
      </c>
      <c r="D3875" t="s">
        <v>628</v>
      </c>
      <c r="E3875">
        <v>26.797287000000001</v>
      </c>
      <c r="F3875">
        <v>69.19</v>
      </c>
      <c r="G3875">
        <v>268.511812446063</v>
      </c>
      <c r="H3875">
        <v>24.173886592880699</v>
      </c>
      <c r="I3875">
        <v>20.385288752587499</v>
      </c>
      <c r="J3875">
        <v>11.8972233351037</v>
      </c>
      <c r="K3875">
        <v>51.089514815749403</v>
      </c>
      <c r="L3875">
        <v>41.949476781887803</v>
      </c>
      <c r="M3875">
        <v>81.119765968121399</v>
      </c>
      <c r="N3875">
        <v>2.40747395662423</v>
      </c>
      <c r="O3875">
        <v>0</v>
      </c>
      <c r="P3875">
        <v>298.33045480713798</v>
      </c>
      <c r="Q3875">
        <v>0.17221193218460601</v>
      </c>
    </row>
    <row r="3876" spans="1:17" x14ac:dyDescent="0.3">
      <c r="A3876" t="s">
        <v>7983</v>
      </c>
      <c r="B3876" t="s">
        <v>7984</v>
      </c>
      <c r="C3876" t="s">
        <v>10309</v>
      </c>
      <c r="D3876" t="s">
        <v>124</v>
      </c>
      <c r="E3876">
        <v>26.792059999999999</v>
      </c>
      <c r="F3876">
        <v>24.49</v>
      </c>
      <c r="G3876">
        <v>-17.530701049749901</v>
      </c>
      <c r="H3876">
        <v>-2.70767490039198</v>
      </c>
      <c r="I3876">
        <v>62.624157910806602</v>
      </c>
      <c r="J3876">
        <v>2.4730530929755901</v>
      </c>
      <c r="K3876">
        <v>23.449588095098701</v>
      </c>
      <c r="L3876">
        <v>21.378545378369601</v>
      </c>
      <c r="M3876">
        <v>67.770810938705793</v>
      </c>
      <c r="N3876">
        <v>1.3780190693897101</v>
      </c>
      <c r="O3876">
        <v>20.8656594528379</v>
      </c>
      <c r="P3876">
        <v>75.933908045976906</v>
      </c>
      <c r="Q3876">
        <v>9.4471324117260003E-2</v>
      </c>
    </row>
    <row r="3877" spans="1:17" x14ac:dyDescent="0.3">
      <c r="A3877" t="s">
        <v>7985</v>
      </c>
      <c r="B3877" t="s">
        <v>7986</v>
      </c>
      <c r="C3877" t="s">
        <v>10309</v>
      </c>
      <c r="D3877" t="s">
        <v>965</v>
      </c>
      <c r="E3877">
        <v>26.763100000000001</v>
      </c>
      <c r="F3877">
        <v>0.52</v>
      </c>
      <c r="G3877">
        <v>-48.568642361075</v>
      </c>
      <c r="H3877">
        <v>-4.5538287465458298</v>
      </c>
      <c r="I3877">
        <v>-33.057334198231999</v>
      </c>
      <c r="J3877">
        <v>-1.7822660559605701</v>
      </c>
      <c r="K3877">
        <v>0.52158540627274197</v>
      </c>
      <c r="L3877">
        <v>0.58429139507165195</v>
      </c>
      <c r="M3877">
        <v>56.442354698211197</v>
      </c>
      <c r="N3877">
        <v>1.1476259763414001</v>
      </c>
      <c r="O3877">
        <v>50</v>
      </c>
      <c r="P3877">
        <v>20.930232558139501</v>
      </c>
      <c r="Q3877">
        <v>-9.9642988761381002E-2</v>
      </c>
    </row>
    <row r="3878" spans="1:17" x14ac:dyDescent="0.3">
      <c r="A3878" t="s">
        <v>7987</v>
      </c>
      <c r="B3878" t="s">
        <v>7988</v>
      </c>
      <c r="C3878" t="s">
        <v>10309</v>
      </c>
      <c r="D3878" t="s">
        <v>21</v>
      </c>
      <c r="E3878">
        <v>26.740046795000001</v>
      </c>
      <c r="F3878">
        <v>376.55</v>
      </c>
      <c r="G3878">
        <v>6.3165709433356296</v>
      </c>
      <c r="H3878">
        <v>2.7001617441996202</v>
      </c>
      <c r="I3878">
        <v>-13.4936113002944</v>
      </c>
      <c r="J3878">
        <v>-1.04301874413262</v>
      </c>
      <c r="K3878">
        <v>364.63621613395401</v>
      </c>
      <c r="L3878">
        <v>330.10973569928501</v>
      </c>
      <c r="M3878">
        <v>74.284915173060398</v>
      </c>
      <c r="N3878">
        <v>0.52387203786675796</v>
      </c>
      <c r="O3878">
        <v>14.194662063470901</v>
      </c>
      <c r="P3878">
        <v>79.266841228278906</v>
      </c>
      <c r="Q3878">
        <v>2.0518194718030999E-2</v>
      </c>
    </row>
    <row r="3879" spans="1:17" x14ac:dyDescent="0.3">
      <c r="A3879" t="s">
        <v>7989</v>
      </c>
      <c r="B3879" t="s">
        <v>7990</v>
      </c>
      <c r="C3879" t="s">
        <v>10309</v>
      </c>
      <c r="D3879" t="s">
        <v>7180</v>
      </c>
      <c r="E3879">
        <v>26.655999999999999</v>
      </c>
      <c r="F3879">
        <v>680</v>
      </c>
      <c r="G3879">
        <v>30.181357638924901</v>
      </c>
      <c r="H3879">
        <v>1.22606816661445</v>
      </c>
      <c r="I3879">
        <v>-15.6361307598366</v>
      </c>
      <c r="J3879">
        <v>1.24803697434245</v>
      </c>
      <c r="K3879">
        <v>649.38510537259799</v>
      </c>
      <c r="L3879">
        <v>604.38181689997998</v>
      </c>
      <c r="M3879">
        <v>56.234990658460099</v>
      </c>
      <c r="N3879">
        <v>0.45528861154446099</v>
      </c>
      <c r="O3879">
        <v>40.0073529411764</v>
      </c>
      <c r="P3879">
        <v>67.487684729064</v>
      </c>
      <c r="Q3879">
        <v>3.712357922183E-3</v>
      </c>
    </row>
    <row r="3880" spans="1:17" x14ac:dyDescent="0.3">
      <c r="A3880" t="s">
        <v>7991</v>
      </c>
      <c r="B3880" t="s">
        <v>7992</v>
      </c>
      <c r="C3880" t="s">
        <v>10309</v>
      </c>
      <c r="D3880" t="s">
        <v>628</v>
      </c>
      <c r="E3880">
        <v>26.643599999999999</v>
      </c>
      <c r="F3880">
        <v>10</v>
      </c>
      <c r="G3880">
        <v>5.1487509054805203E-2</v>
      </c>
      <c r="H3880">
        <v>3.68563053893855</v>
      </c>
      <c r="I3880">
        <v>-12.047233188131001</v>
      </c>
      <c r="J3880">
        <v>-1.8823661560606699</v>
      </c>
      <c r="K3880">
        <v>9.7969368029473998</v>
      </c>
      <c r="L3880">
        <v>9.4667861803250801</v>
      </c>
      <c r="M3880">
        <v>55.3189161585356</v>
      </c>
      <c r="N3880">
        <v>0.87403486375254003</v>
      </c>
      <c r="O3880">
        <v>39.999999999999901</v>
      </c>
      <c r="P3880">
        <v>42.857142857142797</v>
      </c>
      <c r="Q3880">
        <v>4.6890000535047001E-2</v>
      </c>
    </row>
    <row r="3881" spans="1:17" x14ac:dyDescent="0.3">
      <c r="A3881" t="s">
        <v>7993</v>
      </c>
      <c r="B3881" t="s">
        <v>7994</v>
      </c>
      <c r="C3881" t="s">
        <v>10309</v>
      </c>
      <c r="D3881" t="s">
        <v>297</v>
      </c>
      <c r="E3881">
        <v>26.628</v>
      </c>
      <c r="F3881">
        <v>63.4</v>
      </c>
      <c r="G3881">
        <v>32.537311544174599</v>
      </c>
      <c r="H3881">
        <v>-7.2669058871038903</v>
      </c>
      <c r="I3881">
        <v>-38.107576543662901</v>
      </c>
      <c r="J3881">
        <v>-3.9433080926686999</v>
      </c>
      <c r="K3881">
        <v>71.591015305135699</v>
      </c>
      <c r="L3881">
        <v>66.411501368040007</v>
      </c>
      <c r="M3881">
        <v>32.479251570892401</v>
      </c>
      <c r="N3881">
        <v>0.38888888888888801</v>
      </c>
      <c r="O3881">
        <v>49.842271293375397</v>
      </c>
      <c r="P3881">
        <v>82.814302191464805</v>
      </c>
      <c r="Q3881">
        <v>7.4537787463849994E-2</v>
      </c>
    </row>
    <row r="3882" spans="1:17" x14ac:dyDescent="0.3">
      <c r="A3882" t="s">
        <v>7995</v>
      </c>
      <c r="B3882" t="s">
        <v>7996</v>
      </c>
      <c r="C3882" t="s">
        <v>10309</v>
      </c>
      <c r="D3882" t="s">
        <v>2600</v>
      </c>
      <c r="E3882">
        <v>26.57969976</v>
      </c>
      <c r="F3882">
        <v>18.86</v>
      </c>
      <c r="G3882">
        <v>58.0299632166141</v>
      </c>
      <c r="H3882">
        <v>25.768768364372399</v>
      </c>
      <c r="I3882">
        <v>-6.2623172106896101</v>
      </c>
      <c r="J3882">
        <v>-10.059455661350301</v>
      </c>
      <c r="K3882">
        <v>17.205631477506898</v>
      </c>
      <c r="L3882">
        <v>15.9190411907674</v>
      </c>
      <c r="M3882">
        <v>53.6078840488995</v>
      </c>
      <c r="N3882">
        <v>4.1419790339587097</v>
      </c>
      <c r="O3882">
        <v>25.3446447507953</v>
      </c>
      <c r="P3882">
        <v>106.12021857923401</v>
      </c>
      <c r="Q3882">
        <v>6.4905012790692995E-2</v>
      </c>
    </row>
    <row r="3883" spans="1:17" x14ac:dyDescent="0.3">
      <c r="A3883" t="s">
        <v>7997</v>
      </c>
      <c r="B3883" t="s">
        <v>7998</v>
      </c>
      <c r="C3883" t="s">
        <v>10309</v>
      </c>
      <c r="D3883" t="s">
        <v>139</v>
      </c>
      <c r="E3883">
        <v>26.5625012</v>
      </c>
      <c r="F3883">
        <v>13.54</v>
      </c>
      <c r="G3883">
        <v>62.784487084159601</v>
      </c>
      <c r="H3883">
        <v>28.764802163828101</v>
      </c>
      <c r="I3883">
        <v>36.8872948161643</v>
      </c>
      <c r="J3883">
        <v>26.805433260668099</v>
      </c>
      <c r="K3883">
        <v>8.8801892797889899</v>
      </c>
      <c r="L3883">
        <v>8.4600892174125395</v>
      </c>
      <c r="M3883">
        <v>93.957065973836606</v>
      </c>
      <c r="N3883">
        <v>2.3548677739137598</v>
      </c>
      <c r="O3883">
        <v>17.429837518463799</v>
      </c>
      <c r="P3883">
        <v>116.63999999999901</v>
      </c>
      <c r="Q3883">
        <v>9.9187766024251001E-2</v>
      </c>
    </row>
    <row r="3884" spans="1:17" x14ac:dyDescent="0.3">
      <c r="A3884" t="s">
        <v>7999</v>
      </c>
      <c r="B3884" t="s">
        <v>8000</v>
      </c>
      <c r="C3884" t="s">
        <v>10309</v>
      </c>
      <c r="D3884" t="s">
        <v>683</v>
      </c>
      <c r="E3884">
        <v>26.52</v>
      </c>
      <c r="F3884">
        <v>4.42</v>
      </c>
      <c r="G3884">
        <v>-82.240601456877002</v>
      </c>
      <c r="H3884">
        <v>-12.9406846091298</v>
      </c>
      <c r="I3884">
        <v>-49.276670417568198</v>
      </c>
      <c r="J3884">
        <v>-3.3073205221915201</v>
      </c>
      <c r="K3884">
        <v>4.9208076969378398</v>
      </c>
      <c r="L3884">
        <v>6.1881192620565502</v>
      </c>
      <c r="M3884">
        <v>35.330979887594701</v>
      </c>
      <c r="N3884">
        <v>1.0849049634650201</v>
      </c>
      <c r="O3884">
        <v>169.909502262443</v>
      </c>
      <c r="P3884">
        <v>8.3333333333333197</v>
      </c>
      <c r="Q3884">
        <v>4.0869347869898001E-2</v>
      </c>
    </row>
    <row r="3885" spans="1:17" x14ac:dyDescent="0.3">
      <c r="A3885" t="s">
        <v>8001</v>
      </c>
      <c r="B3885" t="s">
        <v>8002</v>
      </c>
      <c r="C3885" t="s">
        <v>10309</v>
      </c>
      <c r="D3885" t="s">
        <v>18</v>
      </c>
      <c r="E3885">
        <v>26.495999999999999</v>
      </c>
      <c r="F3885">
        <v>294.39999999999998</v>
      </c>
      <c r="G3885">
        <v>42.244478620806802</v>
      </c>
      <c r="H3885">
        <v>31.6501254300304</v>
      </c>
      <c r="I3885">
        <v>41.890034222820503</v>
      </c>
      <c r="J3885">
        <v>19.7345270101282</v>
      </c>
      <c r="K3885">
        <v>230.11670077601801</v>
      </c>
      <c r="L3885">
        <v>212.603529570972</v>
      </c>
      <c r="M3885">
        <v>88.644952909738507</v>
      </c>
      <c r="N3885">
        <v>2.3384281162498701</v>
      </c>
      <c r="O3885">
        <v>0.20380434782609699</v>
      </c>
      <c r="P3885">
        <v>171.83748845798701</v>
      </c>
    </row>
    <row r="3886" spans="1:17" x14ac:dyDescent="0.3">
      <c r="A3886" t="s">
        <v>8003</v>
      </c>
      <c r="B3886" t="s">
        <v>8004</v>
      </c>
      <c r="C3886" t="s">
        <v>10309</v>
      </c>
      <c r="D3886" t="s">
        <v>628</v>
      </c>
      <c r="E3886">
        <v>26.422042000000001</v>
      </c>
      <c r="F3886">
        <v>79.28</v>
      </c>
      <c r="G3886">
        <v>89.489794706698106</v>
      </c>
      <c r="H3886">
        <v>66.165253276403604</v>
      </c>
      <c r="I3886">
        <v>76.971428984893507</v>
      </c>
      <c r="J3886">
        <v>52.351230576005101</v>
      </c>
      <c r="K3886">
        <v>49.416784830784003</v>
      </c>
      <c r="L3886">
        <v>44.2030410271962</v>
      </c>
      <c r="M3886">
        <v>89.795110079968097</v>
      </c>
      <c r="N3886">
        <v>3.8943167009814101</v>
      </c>
      <c r="O3886">
        <v>0</v>
      </c>
      <c r="P3886">
        <v>130.331202789076</v>
      </c>
      <c r="Q3886">
        <v>0.10110136096920801</v>
      </c>
    </row>
    <row r="3887" spans="1:17" x14ac:dyDescent="0.3">
      <c r="A3887" t="s">
        <v>8005</v>
      </c>
      <c r="B3887" t="s">
        <v>8006</v>
      </c>
      <c r="C3887" t="s">
        <v>10309</v>
      </c>
      <c r="D3887" t="s">
        <v>523</v>
      </c>
      <c r="E3887">
        <v>26.331759000000002</v>
      </c>
      <c r="F3887">
        <v>10.029999999999999</v>
      </c>
      <c r="G3887">
        <v>30.661357638924901</v>
      </c>
      <c r="H3887">
        <v>-11.709463809157601</v>
      </c>
      <c r="I3887">
        <v>-12.957533799030401</v>
      </c>
      <c r="J3887">
        <v>-5.1803243083877701</v>
      </c>
      <c r="K3887">
        <v>9.7954798370768508</v>
      </c>
      <c r="L3887">
        <v>8.6233090716687908</v>
      </c>
      <c r="M3887">
        <v>43.821178889520397</v>
      </c>
      <c r="N3887">
        <v>0.63014030431640999</v>
      </c>
      <c r="O3887">
        <v>33.4995014955134</v>
      </c>
      <c r="P3887">
        <v>108.091286307053</v>
      </c>
      <c r="Q3887">
        <v>8.5936918464938006E-2</v>
      </c>
    </row>
    <row r="3888" spans="1:17" x14ac:dyDescent="0.3">
      <c r="A3888" t="s">
        <v>8007</v>
      </c>
      <c r="B3888" t="s">
        <v>8008</v>
      </c>
      <c r="C3888" t="s">
        <v>10309</v>
      </c>
      <c r="D3888" t="s">
        <v>726</v>
      </c>
      <c r="E3888">
        <v>26.2532523</v>
      </c>
      <c r="F3888">
        <v>25.71</v>
      </c>
      <c r="G3888">
        <v>11.8342502009084</v>
      </c>
      <c r="H3888">
        <v>10.245761906703301</v>
      </c>
      <c r="I3888">
        <v>31.380868048958899</v>
      </c>
      <c r="J3888">
        <v>12.0484891760685</v>
      </c>
      <c r="K3888">
        <v>20.7935781890423</v>
      </c>
      <c r="L3888">
        <v>18.863309970150599</v>
      </c>
      <c r="M3888">
        <v>80.917158763245695</v>
      </c>
      <c r="N3888">
        <v>0.85897726924138695</v>
      </c>
      <c r="O3888">
        <v>2.1781408012446501</v>
      </c>
      <c r="P3888">
        <v>94.037735849056602</v>
      </c>
      <c r="Q3888">
        <v>2.5806766881463002E-2</v>
      </c>
    </row>
    <row r="3889" spans="1:17" x14ac:dyDescent="0.3">
      <c r="A3889" t="s">
        <v>8009</v>
      </c>
      <c r="B3889" t="s">
        <v>8010</v>
      </c>
      <c r="C3889" t="s">
        <v>10309</v>
      </c>
      <c r="D3889" t="s">
        <v>127</v>
      </c>
      <c r="E3889">
        <v>26.244818613</v>
      </c>
      <c r="F3889">
        <v>19.07</v>
      </c>
      <c r="G3889">
        <v>-4.3581160452855698</v>
      </c>
      <c r="H3889">
        <v>0.186591275305002</v>
      </c>
      <c r="I3889">
        <v>-35.599982451684497</v>
      </c>
      <c r="J3889">
        <v>0.83945679048136002</v>
      </c>
      <c r="K3889">
        <v>19.614250491939099</v>
      </c>
      <c r="L3889">
        <v>20.7206433496189</v>
      </c>
      <c r="M3889">
        <v>50.574259991213097</v>
      </c>
      <c r="N3889">
        <v>0.58318182506983296</v>
      </c>
      <c r="O3889">
        <v>95.962244362873605</v>
      </c>
      <c r="P3889">
        <v>30.616438356164299</v>
      </c>
      <c r="Q3889">
        <v>0.120017146705706</v>
      </c>
    </row>
    <row r="3890" spans="1:17" x14ac:dyDescent="0.3">
      <c r="A3890" t="s">
        <v>8011</v>
      </c>
      <c r="B3890" t="s">
        <v>8012</v>
      </c>
      <c r="C3890" t="s">
        <v>10309</v>
      </c>
      <c r="D3890" t="s">
        <v>3114</v>
      </c>
      <c r="E3890">
        <v>26.223183851999998</v>
      </c>
      <c r="F3890">
        <v>20.78</v>
      </c>
      <c r="G3890">
        <v>-12.6822274794515</v>
      </c>
      <c r="H3890">
        <v>-8.1851523778694606</v>
      </c>
      <c r="I3890">
        <v>-39.054485195383002</v>
      </c>
      <c r="J3890">
        <v>-2.3149537072922901</v>
      </c>
      <c r="K3890">
        <v>21.361471463128598</v>
      </c>
      <c r="L3890">
        <v>22.1828594370071</v>
      </c>
      <c r="M3890">
        <v>51.093688758711401</v>
      </c>
      <c r="N3890">
        <v>0.93506053505401898</v>
      </c>
      <c r="O3890">
        <v>85.2743022136669</v>
      </c>
      <c r="P3890">
        <v>32.272437937619301</v>
      </c>
      <c r="Q3890">
        <v>9.9384749572830999E-2</v>
      </c>
    </row>
    <row r="3891" spans="1:17" x14ac:dyDescent="0.3">
      <c r="A3891" t="s">
        <v>8013</v>
      </c>
      <c r="B3891" t="s">
        <v>8014</v>
      </c>
      <c r="C3891" t="s">
        <v>10309</v>
      </c>
      <c r="D3891" t="s">
        <v>8015</v>
      </c>
      <c r="E3891">
        <v>26.210090000000001</v>
      </c>
      <c r="F3891">
        <v>72.08</v>
      </c>
      <c r="G3891">
        <v>-75.765399016493106</v>
      </c>
      <c r="H3891">
        <v>18.049121040166099</v>
      </c>
      <c r="I3891">
        <v>-59.004090853650098</v>
      </c>
      <c r="J3891">
        <v>17.428212386826399</v>
      </c>
      <c r="K3891">
        <v>65.368572115834198</v>
      </c>
      <c r="M3891">
        <v>85.847967897868898</v>
      </c>
      <c r="N3891">
        <v>0.69865229110512095</v>
      </c>
      <c r="O3891">
        <v>124.819644839067</v>
      </c>
      <c r="P3891">
        <v>51.1111111111111</v>
      </c>
    </row>
    <row r="3892" spans="1:17" x14ac:dyDescent="0.3">
      <c r="A3892" t="s">
        <v>8016</v>
      </c>
      <c r="B3892" t="s">
        <v>8017</v>
      </c>
      <c r="C3892" t="s">
        <v>10309</v>
      </c>
      <c r="D3892" t="s">
        <v>940</v>
      </c>
      <c r="E3892">
        <v>26.159259519999999</v>
      </c>
      <c r="F3892">
        <v>3.05</v>
      </c>
      <c r="G3892">
        <v>-106.624726011265</v>
      </c>
      <c r="H3892">
        <v>8.44486747248936</v>
      </c>
      <c r="I3892">
        <v>-74.449739261523206</v>
      </c>
      <c r="J3892">
        <v>-1.7822660559605701</v>
      </c>
      <c r="K3892">
        <v>4.3239931393938402</v>
      </c>
      <c r="L3892">
        <v>8.22036460439341</v>
      </c>
      <c r="M3892">
        <v>23.439488792507099</v>
      </c>
      <c r="N3892">
        <v>0.79573115655208404</v>
      </c>
      <c r="O3892">
        <v>347.54098360655701</v>
      </c>
      <c r="P3892">
        <v>3.3898305084745601</v>
      </c>
      <c r="Q3892">
        <v>-0.14628383962883701</v>
      </c>
    </row>
    <row r="3893" spans="1:17" x14ac:dyDescent="0.3">
      <c r="A3893" t="s">
        <v>8018</v>
      </c>
      <c r="B3893" t="s">
        <v>8019</v>
      </c>
      <c r="C3893" t="s">
        <v>10309</v>
      </c>
      <c r="D3893" t="s">
        <v>21</v>
      </c>
      <c r="E3893">
        <v>26.145</v>
      </c>
      <c r="F3893">
        <v>87.15</v>
      </c>
      <c r="G3893">
        <v>93.185451804738605</v>
      </c>
      <c r="H3893">
        <v>-8.9418141997026301E-2</v>
      </c>
      <c r="I3893">
        <v>6.8023824844800798</v>
      </c>
      <c r="J3893">
        <v>3.9502180204725401</v>
      </c>
      <c r="K3893">
        <v>81.641341627429995</v>
      </c>
      <c r="L3893">
        <v>69.839455195743597</v>
      </c>
      <c r="M3893">
        <v>63.964326288318198</v>
      </c>
      <c r="N3893">
        <v>0.54110263485364896</v>
      </c>
      <c r="O3893">
        <v>35.146299483648797</v>
      </c>
      <c r="P3893">
        <v>138.11475409836001</v>
      </c>
      <c r="Q3893">
        <v>0.13803353465517501</v>
      </c>
    </row>
    <row r="3894" spans="1:17" x14ac:dyDescent="0.3">
      <c r="A3894" t="s">
        <v>8020</v>
      </c>
      <c r="B3894" t="s">
        <v>8021</v>
      </c>
      <c r="C3894" t="s">
        <v>10309</v>
      </c>
      <c r="D3894" t="s">
        <v>72</v>
      </c>
      <c r="E3894">
        <v>26.06</v>
      </c>
      <c r="F3894">
        <v>26.06</v>
      </c>
      <c r="G3894">
        <v>-15.620570494291499</v>
      </c>
      <c r="H3894">
        <v>15.560267683339999</v>
      </c>
      <c r="I3894">
        <v>-11.260459198232001</v>
      </c>
      <c r="J3894">
        <v>25.201106865654602</v>
      </c>
      <c r="K3894">
        <v>24.8982562339819</v>
      </c>
      <c r="L3894">
        <v>25.589503690096802</v>
      </c>
      <c r="M3894">
        <v>73.823263312780298</v>
      </c>
      <c r="N3894">
        <v>2.0418365260588498</v>
      </c>
      <c r="O3894">
        <v>75.709900230237906</v>
      </c>
      <c r="P3894">
        <v>24.629363940698202</v>
      </c>
    </row>
    <row r="3895" spans="1:17" x14ac:dyDescent="0.3">
      <c r="A3895" t="s">
        <v>8022</v>
      </c>
      <c r="B3895" t="s">
        <v>8023</v>
      </c>
      <c r="C3895" t="s">
        <v>10309</v>
      </c>
      <c r="D3895" t="s">
        <v>72</v>
      </c>
      <c r="E3895">
        <v>25.997789999999998</v>
      </c>
      <c r="F3895">
        <v>52</v>
      </c>
      <c r="G3895">
        <v>77.766187978246293</v>
      </c>
      <c r="H3895">
        <v>-1.9687586442343501</v>
      </c>
      <c r="I3895">
        <v>-17.0277866451388</v>
      </c>
      <c r="J3895">
        <v>-1.7822660559605701</v>
      </c>
      <c r="K3895">
        <v>50.575762407995597</v>
      </c>
      <c r="L3895">
        <v>44.812929087737601</v>
      </c>
      <c r="M3895">
        <v>79.207944543725901</v>
      </c>
      <c r="N3895">
        <v>0.25487179487179401</v>
      </c>
      <c r="O3895">
        <v>30.769230769230699</v>
      </c>
      <c r="P3895">
        <v>126.086956521739</v>
      </c>
      <c r="Q3895">
        <v>7.3519765184792002E-2</v>
      </c>
    </row>
    <row r="3896" spans="1:17" x14ac:dyDescent="0.3">
      <c r="A3896" t="s">
        <v>8024</v>
      </c>
      <c r="B3896" t="s">
        <v>8025</v>
      </c>
      <c r="C3896" t="s">
        <v>10309</v>
      </c>
      <c r="E3896">
        <v>25.991020800000001</v>
      </c>
      <c r="F3896">
        <v>33.24</v>
      </c>
      <c r="G3896">
        <v>6.9714810957150597</v>
      </c>
      <c r="H3896">
        <v>18.946752745396299</v>
      </c>
      <c r="I3896">
        <v>23.732789258558</v>
      </c>
      <c r="J3896">
        <v>16.090074369571301</v>
      </c>
      <c r="O3896">
        <v>0</v>
      </c>
      <c r="P3896">
        <v>54.965034965034903</v>
      </c>
    </row>
    <row r="3897" spans="1:17" x14ac:dyDescent="0.3">
      <c r="A3897" t="s">
        <v>8026</v>
      </c>
      <c r="B3897" t="s">
        <v>8027</v>
      </c>
      <c r="C3897" t="s">
        <v>10309</v>
      </c>
      <c r="E3897">
        <v>25.96731174</v>
      </c>
      <c r="F3897">
        <v>146.55000000000001</v>
      </c>
      <c r="G3897">
        <v>27.7620028002152</v>
      </c>
      <c r="H3897">
        <v>-32.605601535160702</v>
      </c>
      <c r="I3897">
        <v>-2.41180758441552</v>
      </c>
      <c r="J3897">
        <v>-10.4872141317089</v>
      </c>
      <c r="K3897">
        <v>177.528224808803</v>
      </c>
      <c r="L3897">
        <v>147.41607067358899</v>
      </c>
      <c r="M3897">
        <v>9.1400493399421894</v>
      </c>
      <c r="N3897">
        <v>0.319003529167531</v>
      </c>
      <c r="O3897">
        <v>78.403275332650907</v>
      </c>
      <c r="P3897">
        <v>87.644046094750294</v>
      </c>
      <c r="Q3897">
        <v>9.7796487178927E-2</v>
      </c>
    </row>
    <row r="3898" spans="1:17" x14ac:dyDescent="0.3">
      <c r="A3898" t="s">
        <v>8028</v>
      </c>
      <c r="B3898" t="s">
        <v>8029</v>
      </c>
      <c r="C3898" t="s">
        <v>10309</v>
      </c>
      <c r="D3898" t="s">
        <v>51</v>
      </c>
      <c r="E3898">
        <v>25.961760000000002</v>
      </c>
      <c r="F3898">
        <v>60.5</v>
      </c>
      <c r="G3898">
        <v>-54.004106020222899</v>
      </c>
      <c r="H3898">
        <v>-4.6759288686459497</v>
      </c>
      <c r="I3898">
        <v>-27.906032298161701</v>
      </c>
      <c r="J3898">
        <v>-0.101593787053015</v>
      </c>
      <c r="K3898">
        <v>65.140146841770701</v>
      </c>
      <c r="M3898">
        <v>30.235915152256101</v>
      </c>
      <c r="N3898">
        <v>0.55223880597014896</v>
      </c>
      <c r="O3898">
        <v>38.842975206611499</v>
      </c>
      <c r="P3898">
        <v>5.4006968641114996</v>
      </c>
    </row>
    <row r="3899" spans="1:17" x14ac:dyDescent="0.3">
      <c r="A3899" t="s">
        <v>8030</v>
      </c>
      <c r="B3899" t="s">
        <v>8031</v>
      </c>
      <c r="C3899" t="s">
        <v>10309</v>
      </c>
      <c r="D3899" t="s">
        <v>628</v>
      </c>
      <c r="E3899">
        <v>25.954499999999999</v>
      </c>
      <c r="F3899">
        <v>39.93</v>
      </c>
      <c r="G3899">
        <v>18.070246527813801</v>
      </c>
      <c r="H3899">
        <v>30.93112108623</v>
      </c>
      <c r="I3899">
        <v>47.562134828316502</v>
      </c>
      <c r="J3899">
        <v>14.701900857327299</v>
      </c>
      <c r="K3899">
        <v>31.313076880126399</v>
      </c>
      <c r="L3899">
        <v>28.6479285524454</v>
      </c>
      <c r="M3899">
        <v>92.997428490908604</v>
      </c>
      <c r="N3899">
        <v>1.6039203416483401</v>
      </c>
      <c r="O3899">
        <v>10.1928374655647</v>
      </c>
      <c r="P3899">
        <v>78.978036754818405</v>
      </c>
      <c r="Q3899">
        <v>0.18340076910738101</v>
      </c>
    </row>
    <row r="3900" spans="1:17" x14ac:dyDescent="0.3">
      <c r="A3900" t="s">
        <v>8032</v>
      </c>
      <c r="B3900" t="s">
        <v>8033</v>
      </c>
      <c r="C3900" t="s">
        <v>10309</v>
      </c>
      <c r="D3900" t="s">
        <v>86</v>
      </c>
      <c r="E3900">
        <v>25.822852405999999</v>
      </c>
      <c r="F3900">
        <v>17.170000000000002</v>
      </c>
      <c r="G3900">
        <v>12.5528335924904</v>
      </c>
      <c r="H3900">
        <v>-6.6187378071165002</v>
      </c>
      <c r="I3900">
        <v>-21.091613791161901</v>
      </c>
      <c r="J3900">
        <v>6.7909504646902397</v>
      </c>
      <c r="K3900">
        <v>17.118935980123201</v>
      </c>
      <c r="L3900">
        <v>16.7613720708259</v>
      </c>
      <c r="M3900">
        <v>56.4849533941929</v>
      </c>
      <c r="N3900">
        <v>0.89857553521855604</v>
      </c>
      <c r="O3900">
        <v>47.058823529411697</v>
      </c>
      <c r="P3900">
        <v>56.090909090909101</v>
      </c>
      <c r="Q3900">
        <v>2.7225268912324001E-2</v>
      </c>
    </row>
    <row r="3901" spans="1:17" x14ac:dyDescent="0.3">
      <c r="A3901" t="s">
        <v>8034</v>
      </c>
      <c r="B3901" t="s">
        <v>8035</v>
      </c>
      <c r="C3901" t="s">
        <v>10309</v>
      </c>
      <c r="D3901" t="s">
        <v>51</v>
      </c>
      <c r="E3901">
        <v>25.807500000000001</v>
      </c>
      <c r="F3901">
        <v>18.5</v>
      </c>
      <c r="G3901">
        <v>-51.095238105755897</v>
      </c>
      <c r="H3901">
        <v>8.1158545113727101</v>
      </c>
      <c r="I3901">
        <v>-35.974000864898699</v>
      </c>
      <c r="J3901">
        <v>-3.6390299816900198</v>
      </c>
      <c r="K3901">
        <v>18.891984585871398</v>
      </c>
      <c r="L3901">
        <v>21.3957570143961</v>
      </c>
      <c r="M3901">
        <v>60.123495999283797</v>
      </c>
      <c r="N3901">
        <v>0.57746478873239404</v>
      </c>
      <c r="O3901">
        <v>64.594594594594597</v>
      </c>
      <c r="P3901">
        <v>20.129870129870099</v>
      </c>
    </row>
    <row r="3902" spans="1:17" x14ac:dyDescent="0.3">
      <c r="A3902" t="s">
        <v>8036</v>
      </c>
      <c r="B3902" t="s">
        <v>8037</v>
      </c>
      <c r="C3902" t="s">
        <v>10309</v>
      </c>
      <c r="D3902" t="s">
        <v>7038</v>
      </c>
      <c r="E3902">
        <v>25.745850000000001</v>
      </c>
      <c r="F3902">
        <v>105.95</v>
      </c>
      <c r="G3902">
        <v>18.363175820743098</v>
      </c>
      <c r="H3902">
        <v>7.2602395381106799</v>
      </c>
      <c r="I3902">
        <v>22.775999135101198</v>
      </c>
      <c r="J3902">
        <v>10.509168871736801</v>
      </c>
      <c r="K3902">
        <v>82.073029446586602</v>
      </c>
      <c r="L3902">
        <v>83.1046319182433</v>
      </c>
      <c r="M3902">
        <v>85.274586084281793</v>
      </c>
      <c r="N3902">
        <v>2.0712435233160602</v>
      </c>
      <c r="O3902">
        <v>8.5417649834827802</v>
      </c>
      <c r="P3902">
        <v>111.9</v>
      </c>
      <c r="Q3902">
        <v>4.4759366987454002E-2</v>
      </c>
    </row>
    <row r="3903" spans="1:17" x14ac:dyDescent="0.3">
      <c r="A3903" t="s">
        <v>8038</v>
      </c>
      <c r="B3903" t="s">
        <v>8039</v>
      </c>
      <c r="C3903" t="s">
        <v>10309</v>
      </c>
      <c r="D3903" t="s">
        <v>116</v>
      </c>
      <c r="E3903">
        <v>25.743752799999999</v>
      </c>
      <c r="F3903">
        <v>19.55</v>
      </c>
      <c r="G3903">
        <v>-65.403485853661493</v>
      </c>
      <c r="H3903">
        <v>-8.7076749003919804</v>
      </c>
      <c r="I3903">
        <v>-39.698985230127001</v>
      </c>
      <c r="J3903">
        <v>1.1124707861446801</v>
      </c>
      <c r="K3903">
        <v>20.833339963626202</v>
      </c>
      <c r="M3903">
        <v>47.821863888007002</v>
      </c>
      <c r="N3903">
        <v>0.31206657420249601</v>
      </c>
      <c r="O3903">
        <v>81.074168797953902</v>
      </c>
      <c r="P3903">
        <v>8.6111111111111196</v>
      </c>
    </row>
    <row r="3904" spans="1:17" x14ac:dyDescent="0.3">
      <c r="A3904" t="s">
        <v>8040</v>
      </c>
      <c r="B3904" t="s">
        <v>8041</v>
      </c>
      <c r="C3904" t="s">
        <v>10309</v>
      </c>
      <c r="E3904">
        <v>25.708059706828699</v>
      </c>
      <c r="F3904">
        <v>570.95000000000005</v>
      </c>
      <c r="G3904">
        <v>80.980693064437204</v>
      </c>
      <c r="H3904">
        <v>-0.95228047390469595</v>
      </c>
      <c r="I3904">
        <v>12.192199639653101</v>
      </c>
      <c r="J3904">
        <v>-1.7822660559605701</v>
      </c>
      <c r="K3904">
        <v>539.22946639176701</v>
      </c>
      <c r="L3904">
        <v>472.16585007010701</v>
      </c>
      <c r="M3904">
        <v>49.882915386317201</v>
      </c>
      <c r="N3904">
        <v>0.40816326530612201</v>
      </c>
      <c r="O3904">
        <v>5.2544005604693904</v>
      </c>
      <c r="P3904">
        <v>118.75478927203</v>
      </c>
    </row>
    <row r="3905" spans="1:17" x14ac:dyDescent="0.3">
      <c r="A3905" t="s">
        <v>8042</v>
      </c>
      <c r="B3905" t="s">
        <v>8043</v>
      </c>
      <c r="C3905" t="s">
        <v>10309</v>
      </c>
      <c r="D3905" t="s">
        <v>294</v>
      </c>
      <c r="E3905">
        <v>25.603627779</v>
      </c>
      <c r="F3905">
        <v>12.51</v>
      </c>
      <c r="G3905">
        <v>15.4775248863117</v>
      </c>
      <c r="H3905">
        <v>7.4764683221143899</v>
      </c>
      <c r="I3905">
        <v>9.46960017982863</v>
      </c>
      <c r="J3905">
        <v>24.110591086896498</v>
      </c>
      <c r="K3905">
        <v>10.982716477590801</v>
      </c>
      <c r="L3905">
        <v>10.305637129766399</v>
      </c>
      <c r="M3905">
        <v>71.208252120343104</v>
      </c>
      <c r="N3905">
        <v>0.40585658851251299</v>
      </c>
      <c r="O3905">
        <v>23.021582733812899</v>
      </c>
      <c r="P3905">
        <v>74.965034965034903</v>
      </c>
    </row>
    <row r="3906" spans="1:17" x14ac:dyDescent="0.3">
      <c r="A3906" t="s">
        <v>8044</v>
      </c>
      <c r="B3906" t="s">
        <v>8045</v>
      </c>
      <c r="C3906" t="s">
        <v>10309</v>
      </c>
      <c r="E3906">
        <v>25.589686319999998</v>
      </c>
      <c r="F3906">
        <v>2.37</v>
      </c>
      <c r="G3906">
        <v>-31.884758063554301</v>
      </c>
      <c r="H3906">
        <v>-8.3705101494341196</v>
      </c>
      <c r="I3906">
        <v>1.99120949108831</v>
      </c>
      <c r="J3906">
        <v>5.8070196583251299</v>
      </c>
      <c r="K3906">
        <v>2.37588776251047</v>
      </c>
      <c r="L3906">
        <v>2.3854613052518601</v>
      </c>
      <c r="M3906">
        <v>53.601272741683701</v>
      </c>
      <c r="N3906">
        <v>0.83429499569285703</v>
      </c>
      <c r="O3906">
        <v>30.379746835443001</v>
      </c>
      <c r="P3906">
        <v>20.918367346938702</v>
      </c>
      <c r="Q3906">
        <v>2.8965338422191001E-2</v>
      </c>
    </row>
    <row r="3907" spans="1:17" x14ac:dyDescent="0.3">
      <c r="A3907" t="s">
        <v>8046</v>
      </c>
      <c r="B3907" t="s">
        <v>8047</v>
      </c>
      <c r="C3907" t="s">
        <v>10309</v>
      </c>
      <c r="D3907" t="s">
        <v>412</v>
      </c>
      <c r="E3907">
        <v>25.500599999999999</v>
      </c>
      <c r="F3907">
        <v>55.8</v>
      </c>
      <c r="G3907">
        <v>62.794405619594599</v>
      </c>
      <c r="H3907">
        <v>21.142545363925102</v>
      </c>
      <c r="I3907">
        <v>0.35729994810937099</v>
      </c>
      <c r="J3907">
        <v>-4.5590674619359701</v>
      </c>
      <c r="K3907">
        <v>49.860171620484202</v>
      </c>
      <c r="L3907">
        <v>44.488074606091203</v>
      </c>
      <c r="M3907">
        <v>66.164588114473105</v>
      </c>
      <c r="N3907">
        <v>1.43166962611157</v>
      </c>
      <c r="O3907">
        <v>11.68458781362</v>
      </c>
      <c r="P3907">
        <v>117.628705148205</v>
      </c>
      <c r="Q3907">
        <v>7.0104820718993002E-2</v>
      </c>
    </row>
    <row r="3908" spans="1:17" x14ac:dyDescent="0.3">
      <c r="A3908" t="s">
        <v>8048</v>
      </c>
      <c r="B3908" t="s">
        <v>8049</v>
      </c>
      <c r="C3908" t="s">
        <v>10309</v>
      </c>
      <c r="D3908" t="s">
        <v>523</v>
      </c>
      <c r="E3908">
        <v>25.431999999999999</v>
      </c>
      <c r="F3908">
        <v>14.96</v>
      </c>
      <c r="G3908">
        <v>-13.7596819266297</v>
      </c>
      <c r="H3908">
        <v>11.440473247756101</v>
      </c>
      <c r="I3908">
        <v>-22.500433471839798</v>
      </c>
      <c r="J3908">
        <v>0.308091327721151</v>
      </c>
      <c r="K3908">
        <v>14.1281572515914</v>
      </c>
      <c r="L3908">
        <v>13.8591284099669</v>
      </c>
      <c r="M3908">
        <v>60.866031651596401</v>
      </c>
      <c r="N3908">
        <v>0.531012189003917</v>
      </c>
      <c r="O3908">
        <v>20.320855614973201</v>
      </c>
      <c r="P3908">
        <v>38.134810710987999</v>
      </c>
      <c r="Q3908">
        <v>5.0200270916391003E-2</v>
      </c>
    </row>
    <row r="3909" spans="1:17" x14ac:dyDescent="0.3">
      <c r="A3909" t="s">
        <v>8050</v>
      </c>
      <c r="B3909" t="s">
        <v>8051</v>
      </c>
      <c r="C3909" t="s">
        <v>10309</v>
      </c>
      <c r="D3909" t="s">
        <v>304</v>
      </c>
      <c r="E3909">
        <v>25.417773199999999</v>
      </c>
      <c r="F3909">
        <v>23.08</v>
      </c>
      <c r="G3909">
        <v>91.891251971297606</v>
      </c>
      <c r="H3909">
        <v>-1.8065759992930801</v>
      </c>
      <c r="I3909">
        <v>-38.340597390203598</v>
      </c>
      <c r="J3909">
        <v>0.49046121676669402</v>
      </c>
      <c r="K3909">
        <v>22.285990627898901</v>
      </c>
      <c r="L3909">
        <v>20.690286229682801</v>
      </c>
      <c r="M3909">
        <v>59.200435833219601</v>
      </c>
      <c r="N3909">
        <v>0.84081899843619301</v>
      </c>
      <c r="O3909">
        <v>40.511265164644698</v>
      </c>
      <c r="P3909">
        <v>130.56943056943001</v>
      </c>
      <c r="Q3909">
        <v>5.0737850598776002E-2</v>
      </c>
    </row>
    <row r="3910" spans="1:17" x14ac:dyDescent="0.3">
      <c r="A3910" t="s">
        <v>8052</v>
      </c>
      <c r="B3910" t="s">
        <v>8053</v>
      </c>
      <c r="C3910" t="s">
        <v>10309</v>
      </c>
      <c r="D3910" t="s">
        <v>2212</v>
      </c>
      <c r="E3910">
        <v>25.410771104999998</v>
      </c>
      <c r="F3910">
        <v>13.47</v>
      </c>
      <c r="G3910">
        <v>-56.810512279774201</v>
      </c>
      <c r="H3910">
        <v>-9.7487707908029506</v>
      </c>
      <c r="I3910">
        <v>2.5649833983344399</v>
      </c>
      <c r="J3910">
        <v>-5.5503819979895699</v>
      </c>
      <c r="K3910">
        <v>14.308706512357601</v>
      </c>
      <c r="L3910">
        <v>14.5511411293803</v>
      </c>
      <c r="M3910">
        <v>46.846594944703703</v>
      </c>
      <c r="N3910">
        <v>0.245853658536585</v>
      </c>
      <c r="O3910">
        <v>37.342242019302098</v>
      </c>
      <c r="P3910">
        <v>24.7222222222222</v>
      </c>
    </row>
    <row r="3911" spans="1:17" x14ac:dyDescent="0.3">
      <c r="A3911" t="s">
        <v>8054</v>
      </c>
      <c r="B3911" t="s">
        <v>8055</v>
      </c>
      <c r="C3911" t="s">
        <v>10309</v>
      </c>
      <c r="D3911" t="s">
        <v>46</v>
      </c>
      <c r="E3911">
        <v>25.403101400000001</v>
      </c>
      <c r="F3911">
        <v>1.06</v>
      </c>
      <c r="G3911">
        <v>11.514690972258199</v>
      </c>
      <c r="H3911">
        <v>-16.497148584602499</v>
      </c>
      <c r="I3911">
        <v>-34.538815679713501</v>
      </c>
      <c r="J3911">
        <v>-6.8670118186724203</v>
      </c>
      <c r="K3911">
        <v>1.2571598494735901</v>
      </c>
      <c r="L3911">
        <v>1.06668136339538</v>
      </c>
      <c r="M3911">
        <v>0.73661783725165697</v>
      </c>
      <c r="N3911">
        <v>0.86889633458448301</v>
      </c>
      <c r="O3911">
        <v>55.6603773584905</v>
      </c>
      <c r="P3911">
        <v>51.428571428571402</v>
      </c>
      <c r="Q3911">
        <v>7.3777516761586004E-2</v>
      </c>
    </row>
    <row r="3912" spans="1:17" x14ac:dyDescent="0.3">
      <c r="A3912" t="s">
        <v>8056</v>
      </c>
      <c r="B3912" t="s">
        <v>8057</v>
      </c>
      <c r="C3912" t="s">
        <v>10309</v>
      </c>
      <c r="D3912" t="s">
        <v>628</v>
      </c>
      <c r="E3912">
        <v>25.386542145</v>
      </c>
      <c r="F3912">
        <v>13.05</v>
      </c>
      <c r="G3912">
        <v>53.984174540333399</v>
      </c>
      <c r="H3912">
        <v>-23.388087271526</v>
      </c>
      <c r="I3912">
        <v>13.3961541738609</v>
      </c>
      <c r="J3912">
        <v>-16.7255615863141</v>
      </c>
      <c r="K3912">
        <v>15.3298166404405</v>
      </c>
      <c r="L3912">
        <v>12.933622683039401</v>
      </c>
      <c r="M3912">
        <v>26.371223145649498</v>
      </c>
      <c r="N3912">
        <v>2.7182220857905701</v>
      </c>
      <c r="O3912">
        <v>78.927203065134094</v>
      </c>
      <c r="P3912">
        <v>117.5</v>
      </c>
      <c r="Q3912">
        <v>0.125166268926135</v>
      </c>
    </row>
    <row r="3913" spans="1:17" x14ac:dyDescent="0.3">
      <c r="A3913" t="s">
        <v>8058</v>
      </c>
      <c r="B3913" t="s">
        <v>8059</v>
      </c>
      <c r="C3913" t="s">
        <v>10309</v>
      </c>
      <c r="D3913" t="s">
        <v>127</v>
      </c>
      <c r="E3913">
        <v>25.287330000000001</v>
      </c>
      <c r="F3913">
        <v>8.31</v>
      </c>
      <c r="G3913">
        <v>-9.3838597523794007</v>
      </c>
      <c r="H3913">
        <v>-8.6810968273022695</v>
      </c>
      <c r="I3913">
        <v>-12.330061470959301</v>
      </c>
      <c r="J3913">
        <v>-1.7822660559605701</v>
      </c>
      <c r="K3913">
        <v>8.1097290579370291</v>
      </c>
      <c r="L3913">
        <v>5.9007823266034798</v>
      </c>
      <c r="M3913">
        <v>1.3700135253883901</v>
      </c>
      <c r="N3913">
        <v>0.48809642394660802</v>
      </c>
      <c r="O3913">
        <v>14.3200962695547</v>
      </c>
      <c r="P3913">
        <v>20.434782608695599</v>
      </c>
      <c r="Q3913">
        <v>0.12942893070547501</v>
      </c>
    </row>
    <row r="3914" spans="1:17" x14ac:dyDescent="0.3">
      <c r="A3914" t="s">
        <v>8060</v>
      </c>
      <c r="B3914" t="s">
        <v>8061</v>
      </c>
      <c r="C3914" t="s">
        <v>10309</v>
      </c>
      <c r="E3914">
        <v>25.276250000000001</v>
      </c>
      <c r="F3914">
        <v>5.54</v>
      </c>
      <c r="G3914">
        <v>-1.5779016203343199</v>
      </c>
      <c r="H3914">
        <v>-15.098276956192199</v>
      </c>
      <c r="I3914">
        <v>-40.6390335446373</v>
      </c>
      <c r="J3914">
        <v>-2.1241463978409101</v>
      </c>
      <c r="K3914">
        <v>6.3858625576165098</v>
      </c>
      <c r="L3914">
        <v>5.2734739792189496</v>
      </c>
      <c r="M3914">
        <v>25.655044621731001</v>
      </c>
      <c r="N3914">
        <v>0.47883038229133001</v>
      </c>
      <c r="O3914">
        <v>58.1227436823104</v>
      </c>
      <c r="P3914">
        <v>28.240740740740701</v>
      </c>
    </row>
    <row r="3915" spans="1:17" x14ac:dyDescent="0.3">
      <c r="A3915" t="s">
        <v>8062</v>
      </c>
      <c r="B3915" t="s">
        <v>8063</v>
      </c>
      <c r="C3915" t="s">
        <v>10309</v>
      </c>
      <c r="D3915" t="s">
        <v>2833</v>
      </c>
      <c r="E3915">
        <v>25.226975400000001</v>
      </c>
      <c r="F3915">
        <v>62</v>
      </c>
      <c r="G3915">
        <v>-57.304022478034099</v>
      </c>
      <c r="H3915">
        <v>-8.5201749003919893</v>
      </c>
      <c r="I3915">
        <v>-12.8957833097021</v>
      </c>
      <c r="J3915">
        <v>-1.7822660559605701</v>
      </c>
      <c r="K3915">
        <v>64.435344724687596</v>
      </c>
      <c r="L3915">
        <v>70.148057726088396</v>
      </c>
      <c r="M3915">
        <v>59.5092568208592</v>
      </c>
      <c r="N3915">
        <v>0.27900000000000003</v>
      </c>
      <c r="O3915">
        <v>91.145161290322505</v>
      </c>
      <c r="P3915">
        <v>5.0847457627118704</v>
      </c>
    </row>
    <row r="3916" spans="1:17" x14ac:dyDescent="0.3">
      <c r="A3916" t="s">
        <v>8064</v>
      </c>
      <c r="B3916" t="s">
        <v>8065</v>
      </c>
      <c r="C3916" t="s">
        <v>10309</v>
      </c>
      <c r="D3916" t="s">
        <v>139</v>
      </c>
      <c r="E3916">
        <v>25.22496675</v>
      </c>
      <c r="F3916">
        <v>19.510000000000002</v>
      </c>
      <c r="G3916">
        <v>0.16137096337531801</v>
      </c>
      <c r="H3916">
        <v>3.3837172356335099</v>
      </c>
      <c r="I3916">
        <v>-11.9692512966776</v>
      </c>
      <c r="J3916">
        <v>-0.332240162641048</v>
      </c>
      <c r="K3916">
        <v>19.385329317495401</v>
      </c>
      <c r="L3916">
        <v>18.937523845377498</v>
      </c>
      <c r="M3916">
        <v>55.103815845177401</v>
      </c>
      <c r="N3916">
        <v>0.41254355400696802</v>
      </c>
      <c r="O3916">
        <v>61.199384930804698</v>
      </c>
      <c r="P3916">
        <v>50.076923076923002</v>
      </c>
      <c r="Q3916">
        <v>3.7275484620730999E-2</v>
      </c>
    </row>
    <row r="3917" spans="1:17" x14ac:dyDescent="0.3">
      <c r="A3917" t="s">
        <v>8066</v>
      </c>
      <c r="B3917" t="s">
        <v>8067</v>
      </c>
      <c r="C3917" t="s">
        <v>10309</v>
      </c>
      <c r="D3917" t="s">
        <v>86</v>
      </c>
      <c r="E3917">
        <v>25.164755504999999</v>
      </c>
      <c r="F3917">
        <v>5.03</v>
      </c>
      <c r="G3917">
        <v>43.629633500993897</v>
      </c>
      <c r="H3917">
        <v>14.731755028349101</v>
      </c>
      <c r="I3917">
        <v>-5.8078672472725899</v>
      </c>
      <c r="J3917">
        <v>11.240989757992899</v>
      </c>
      <c r="K3917">
        <v>4.4440464302367504</v>
      </c>
      <c r="L3917">
        <v>4.1194172598677801</v>
      </c>
      <c r="M3917">
        <v>64.808643126130207</v>
      </c>
      <c r="N3917">
        <v>2.3524502325983798</v>
      </c>
      <c r="O3917">
        <v>28.827037773359798</v>
      </c>
      <c r="P3917">
        <v>92.720306513409994</v>
      </c>
      <c r="Q3917">
        <v>-3.2834147731278997E-2</v>
      </c>
    </row>
    <row r="3918" spans="1:17" x14ac:dyDescent="0.3">
      <c r="A3918" t="s">
        <v>8068</v>
      </c>
      <c r="B3918" t="s">
        <v>8069</v>
      </c>
      <c r="C3918" t="s">
        <v>10309</v>
      </c>
      <c r="D3918" t="s">
        <v>51</v>
      </c>
      <c r="E3918">
        <v>25.14167793</v>
      </c>
      <c r="F3918">
        <v>38.619999999999997</v>
      </c>
      <c r="G3918">
        <v>-39.879191965173803</v>
      </c>
      <c r="H3918">
        <v>0.42981273561196898</v>
      </c>
      <c r="I3918">
        <v>-30.729472335089799</v>
      </c>
      <c r="J3918">
        <v>5.5104936502303996</v>
      </c>
      <c r="K3918">
        <v>40.075889114634101</v>
      </c>
      <c r="L3918">
        <v>42.5246182783183</v>
      </c>
      <c r="M3918">
        <v>47.597031105400703</v>
      </c>
      <c r="N3918">
        <v>1.1587683081996001</v>
      </c>
      <c r="O3918">
        <v>81.253236664940403</v>
      </c>
      <c r="P3918">
        <v>23.386581469648501</v>
      </c>
      <c r="Q3918">
        <v>1.5707068649377001E-2</v>
      </c>
    </row>
    <row r="3919" spans="1:17" x14ac:dyDescent="0.3">
      <c r="A3919" t="s">
        <v>8070</v>
      </c>
      <c r="B3919" t="s">
        <v>8071</v>
      </c>
      <c r="C3919" t="s">
        <v>10309</v>
      </c>
      <c r="D3919" t="s">
        <v>72</v>
      </c>
      <c r="E3919">
        <v>25.044880079999999</v>
      </c>
      <c r="F3919">
        <v>77.599999999999994</v>
      </c>
      <c r="G3919">
        <v>398.072514101509</v>
      </c>
      <c r="H3919">
        <v>47.171476760272199</v>
      </c>
      <c r="I3919">
        <v>78.028605225555097</v>
      </c>
      <c r="J3919">
        <v>14.154988846000199</v>
      </c>
      <c r="K3919">
        <v>56.602710140912599</v>
      </c>
      <c r="L3919">
        <v>44.156109876145997</v>
      </c>
      <c r="M3919">
        <v>90.618187274512294</v>
      </c>
      <c r="N3919">
        <v>2.9481326146916</v>
      </c>
      <c r="O3919">
        <v>0</v>
      </c>
      <c r="P3919">
        <v>453.89007851534598</v>
      </c>
      <c r="Q3919">
        <v>0.14815924960235799</v>
      </c>
    </row>
    <row r="3920" spans="1:17" x14ac:dyDescent="0.3">
      <c r="A3920" t="s">
        <v>8072</v>
      </c>
      <c r="B3920" t="s">
        <v>8073</v>
      </c>
      <c r="C3920" t="s">
        <v>10309</v>
      </c>
      <c r="D3920" t="s">
        <v>523</v>
      </c>
      <c r="E3920">
        <v>25.028380800000001</v>
      </c>
      <c r="F3920">
        <v>90.63</v>
      </c>
      <c r="G3920">
        <v>71.581357638924899</v>
      </c>
      <c r="H3920">
        <v>123.151246261433</v>
      </c>
      <c r="I3920">
        <v>92.919938529040607</v>
      </c>
      <c r="J3920">
        <v>14.9452525376837</v>
      </c>
      <c r="K3920">
        <v>51.894227080831897</v>
      </c>
      <c r="L3920">
        <v>45.429280871988503</v>
      </c>
      <c r="M3920">
        <v>95.067612383166804</v>
      </c>
      <c r="N3920">
        <v>2.5525862068965499</v>
      </c>
      <c r="O3920">
        <v>0</v>
      </c>
      <c r="P3920">
        <v>148.30136986301301</v>
      </c>
    </row>
    <row r="3921" spans="1:17" x14ac:dyDescent="0.3">
      <c r="A3921" t="s">
        <v>8074</v>
      </c>
      <c r="B3921" t="s">
        <v>8075</v>
      </c>
      <c r="C3921" t="s">
        <v>10309</v>
      </c>
      <c r="D3921" t="s">
        <v>121</v>
      </c>
      <c r="E3921">
        <v>25.024999999999999</v>
      </c>
      <c r="F3921">
        <v>7.15</v>
      </c>
      <c r="G3921">
        <v>-26.644039186471801</v>
      </c>
      <c r="H3921">
        <v>-2.50325501088922</v>
      </c>
      <c r="I3921">
        <v>-46.421733079872297</v>
      </c>
      <c r="J3921">
        <v>-1.9227154941628199</v>
      </c>
      <c r="K3921">
        <v>7.3413654971843103</v>
      </c>
      <c r="L3921">
        <v>8.2979177234933896</v>
      </c>
      <c r="M3921">
        <v>52.9680773800007</v>
      </c>
      <c r="N3921">
        <v>0.80857025513897096</v>
      </c>
      <c r="O3921">
        <v>73.986013986013901</v>
      </c>
      <c r="P3921">
        <v>16.8300653594771</v>
      </c>
      <c r="Q3921">
        <v>1.7453926561257001E-2</v>
      </c>
    </row>
    <row r="3922" spans="1:17" x14ac:dyDescent="0.3">
      <c r="A3922" t="s">
        <v>8076</v>
      </c>
      <c r="B3922" t="s">
        <v>8077</v>
      </c>
      <c r="C3922" t="s">
        <v>10309</v>
      </c>
      <c r="D3922" t="s">
        <v>628</v>
      </c>
      <c r="E3922">
        <v>24.992674560000001</v>
      </c>
      <c r="F3922">
        <v>3.36</v>
      </c>
      <c r="G3922">
        <v>-3.0261895308863802</v>
      </c>
      <c r="H3922">
        <v>4.7761960673499404</v>
      </c>
      <c r="I3922">
        <v>-23.9326657632188</v>
      </c>
      <c r="J3922">
        <v>-12.193224960070101</v>
      </c>
      <c r="K3922">
        <v>3.2055260658728799</v>
      </c>
      <c r="L3922">
        <v>3.14576730685003</v>
      </c>
      <c r="M3922">
        <v>54.162182654780302</v>
      </c>
      <c r="N3922">
        <v>1.38778782852898</v>
      </c>
      <c r="O3922">
        <v>34.821428571428498</v>
      </c>
      <c r="P3922">
        <v>39.419087136929399</v>
      </c>
      <c r="Q3922">
        <v>5.0306408821149E-2</v>
      </c>
    </row>
    <row r="3923" spans="1:17" x14ac:dyDescent="0.3">
      <c r="A3923" t="s">
        <v>8078</v>
      </c>
      <c r="B3923" t="s">
        <v>8079</v>
      </c>
      <c r="C3923" t="s">
        <v>10309</v>
      </c>
      <c r="D3923" t="s">
        <v>726</v>
      </c>
      <c r="E3923">
        <v>24.985733</v>
      </c>
      <c r="F3923">
        <v>10.029999999999999</v>
      </c>
      <c r="G3923">
        <v>123.464185921753</v>
      </c>
      <c r="H3923">
        <v>61.6000174073003</v>
      </c>
      <c r="I3923">
        <v>48.196685094372398</v>
      </c>
      <c r="J3923">
        <v>-2.34777029724237</v>
      </c>
      <c r="K3923">
        <v>9.0510535479826704</v>
      </c>
      <c r="L3923">
        <v>6.8961793521661203</v>
      </c>
      <c r="M3923">
        <v>40.466887574257598</v>
      </c>
      <c r="N3923">
        <v>0.78691384950926901</v>
      </c>
      <c r="O3923">
        <v>47.357926221335902</v>
      </c>
      <c r="P3923">
        <v>168.900804289544</v>
      </c>
      <c r="Q3923">
        <v>-3.7970521960989999E-3</v>
      </c>
    </row>
    <row r="3924" spans="1:17" x14ac:dyDescent="0.3">
      <c r="A3924" t="s">
        <v>8080</v>
      </c>
      <c r="B3924" t="s">
        <v>8081</v>
      </c>
      <c r="C3924" t="s">
        <v>10309</v>
      </c>
      <c r="D3924" t="s">
        <v>628</v>
      </c>
      <c r="E3924">
        <v>24.950520999999998</v>
      </c>
      <c r="F3924">
        <v>1.91</v>
      </c>
      <c r="G3924">
        <v>-7.3827449251776303</v>
      </c>
      <c r="H3924">
        <v>0.35052615780906898</v>
      </c>
      <c r="I3924">
        <v>-18.032458576341501</v>
      </c>
      <c r="J3924">
        <v>-3.8335481072426298</v>
      </c>
      <c r="K3924">
        <v>1.9041823359035399</v>
      </c>
      <c r="L3924">
        <v>1.8599527261845701</v>
      </c>
      <c r="M3924">
        <v>45.422359092896002</v>
      </c>
      <c r="N3924">
        <v>0.729849993423064</v>
      </c>
      <c r="O3924">
        <v>41.361256544502602</v>
      </c>
      <c r="P3924">
        <v>42.537313432835802</v>
      </c>
      <c r="Q3924">
        <v>3.8242157393277999E-2</v>
      </c>
    </row>
    <row r="3925" spans="1:17" x14ac:dyDescent="0.3">
      <c r="A3925" t="s">
        <v>8082</v>
      </c>
      <c r="B3925" t="s">
        <v>8083</v>
      </c>
      <c r="C3925" t="s">
        <v>10309</v>
      </c>
      <c r="D3925" t="s">
        <v>51</v>
      </c>
      <c r="E3925">
        <v>24.945772472000002</v>
      </c>
      <c r="F3925">
        <v>9.98</v>
      </c>
      <c r="G3925">
        <v>-88.131090147207004</v>
      </c>
      <c r="H3925">
        <v>-49.5131356512452</v>
      </c>
      <c r="I3925">
        <v>-68.898042162833804</v>
      </c>
      <c r="J3925">
        <v>-31.828901632242999</v>
      </c>
      <c r="K3925">
        <v>18.906427134171899</v>
      </c>
      <c r="L3925">
        <v>21.371856769829801</v>
      </c>
      <c r="M3925">
        <v>5.0573551777563202</v>
      </c>
      <c r="N3925">
        <v>1.1490781387181701</v>
      </c>
      <c r="O3925">
        <v>170.04008016032</v>
      </c>
      <c r="P3925">
        <v>0</v>
      </c>
      <c r="Q3925">
        <v>2.9991495275075001E-2</v>
      </c>
    </row>
    <row r="3926" spans="1:17" x14ac:dyDescent="0.3">
      <c r="A3926" t="s">
        <v>8084</v>
      </c>
      <c r="B3926" t="s">
        <v>8085</v>
      </c>
      <c r="C3926" t="s">
        <v>10309</v>
      </c>
      <c r="D3926" t="s">
        <v>523</v>
      </c>
      <c r="E3926">
        <v>24.882577000000001</v>
      </c>
      <c r="F3926">
        <v>110.3</v>
      </c>
      <c r="G3926">
        <v>79.162032136840807</v>
      </c>
      <c r="H3926">
        <v>-10.789418769601699</v>
      </c>
      <c r="I3926">
        <v>19.994535524325201</v>
      </c>
      <c r="J3926">
        <v>8.2701398516144504</v>
      </c>
      <c r="K3926">
        <v>105.317346111913</v>
      </c>
      <c r="L3926">
        <v>91.395055523656197</v>
      </c>
      <c r="M3926">
        <v>49.598418140875303</v>
      </c>
      <c r="N3926">
        <v>0.368190784631238</v>
      </c>
      <c r="O3926">
        <v>28.386219401631902</v>
      </c>
      <c r="P3926">
        <v>109.45689327763</v>
      </c>
      <c r="Q3926">
        <v>7.1855500326073005E-2</v>
      </c>
    </row>
    <row r="3927" spans="1:17" x14ac:dyDescent="0.3">
      <c r="A3927" t="s">
        <v>8086</v>
      </c>
      <c r="B3927" t="s">
        <v>8087</v>
      </c>
      <c r="C3927" t="s">
        <v>10309</v>
      </c>
      <c r="D3927" t="s">
        <v>412</v>
      </c>
      <c r="E3927">
        <v>24.8778565</v>
      </c>
      <c r="F3927">
        <v>80.290000000000006</v>
      </c>
      <c r="G3927">
        <v>21.6719236766608</v>
      </c>
      <c r="H3927">
        <v>94.465535261270801</v>
      </c>
      <c r="I3927">
        <v>50.799808658910699</v>
      </c>
      <c r="J3927">
        <v>12.0972650045434</v>
      </c>
      <c r="K3927">
        <v>57.442838662968697</v>
      </c>
      <c r="L3927">
        <v>52.898792980365201</v>
      </c>
      <c r="M3927">
        <v>73.570263593965805</v>
      </c>
      <c r="N3927">
        <v>3.1303397121176402</v>
      </c>
      <c r="O3927">
        <v>10.499439531697501</v>
      </c>
      <c r="P3927">
        <v>98.246913580246897</v>
      </c>
      <c r="Q3927">
        <v>0.14880547522177801</v>
      </c>
    </row>
    <row r="3928" spans="1:17" x14ac:dyDescent="0.3">
      <c r="A3928" t="s">
        <v>8088</v>
      </c>
      <c r="B3928" t="s">
        <v>8089</v>
      </c>
      <c r="C3928" t="s">
        <v>10309</v>
      </c>
      <c r="D3928" t="s">
        <v>737</v>
      </c>
      <c r="E3928">
        <v>24.859794348000001</v>
      </c>
      <c r="F3928">
        <v>789.72</v>
      </c>
      <c r="G3928">
        <v>39.453017089347099</v>
      </c>
      <c r="H3928">
        <v>2.0117172508391001</v>
      </c>
      <c r="I3928">
        <v>13.6587532187314</v>
      </c>
      <c r="J3928">
        <v>0.60029737930291405</v>
      </c>
      <c r="K3928">
        <v>759.67711218041495</v>
      </c>
      <c r="L3928">
        <v>664.05053673938096</v>
      </c>
      <c r="M3928">
        <v>42.579740679890797</v>
      </c>
      <c r="N3928">
        <v>0.91899386617691703</v>
      </c>
      <c r="O3928">
        <v>2.1627918756014601</v>
      </c>
      <c r="P3928">
        <v>77.206327835745498</v>
      </c>
      <c r="Q3928">
        <v>-2.2826330923839998E-3</v>
      </c>
    </row>
    <row r="3929" spans="1:17" x14ac:dyDescent="0.3">
      <c r="A3929" t="s">
        <v>8090</v>
      </c>
      <c r="B3929" t="s">
        <v>8091</v>
      </c>
      <c r="C3929" t="s">
        <v>10309</v>
      </c>
      <c r="D3929" t="s">
        <v>523</v>
      </c>
      <c r="E3929">
        <v>24.79616</v>
      </c>
      <c r="F3929">
        <v>18.559999999999999</v>
      </c>
      <c r="G3929">
        <v>21.691561720557502</v>
      </c>
      <c r="H3929">
        <v>10.204668570091</v>
      </c>
      <c r="I3929">
        <v>-15.373123671916201</v>
      </c>
      <c r="J3929">
        <v>2.4778236301380798</v>
      </c>
      <c r="K3929">
        <v>17.434143837748501</v>
      </c>
      <c r="L3929">
        <v>17.467546632215601</v>
      </c>
      <c r="M3929">
        <v>71.875661285780197</v>
      </c>
      <c r="N3929">
        <v>1.4430006459837901</v>
      </c>
      <c r="O3929">
        <v>79.148706896551701</v>
      </c>
      <c r="P3929">
        <v>55.313807531380697</v>
      </c>
      <c r="Q3929">
        <v>1.4928742577328E-2</v>
      </c>
    </row>
    <row r="3930" spans="1:17" x14ac:dyDescent="0.3">
      <c r="A3930" t="s">
        <v>8092</v>
      </c>
      <c r="B3930" t="s">
        <v>8093</v>
      </c>
      <c r="C3930" t="s">
        <v>10309</v>
      </c>
      <c r="D3930" t="s">
        <v>444</v>
      </c>
      <c r="E3930">
        <v>24.733799999999999</v>
      </c>
      <c r="F3930">
        <v>72.8</v>
      </c>
      <c r="G3930">
        <v>255.57045239805601</v>
      </c>
      <c r="H3930">
        <v>-17.004150033178</v>
      </c>
      <c r="I3930">
        <v>156.972339392272</v>
      </c>
      <c r="J3930">
        <v>22.260667754415099</v>
      </c>
      <c r="K3930">
        <v>68.388684479015396</v>
      </c>
      <c r="L3930">
        <v>45.937701343097899</v>
      </c>
      <c r="M3930">
        <v>60.8037943492848</v>
      </c>
      <c r="N3930">
        <v>1.1792364119999199</v>
      </c>
      <c r="O3930">
        <v>30.975274725274701</v>
      </c>
      <c r="P3930">
        <v>341.21212121212102</v>
      </c>
      <c r="Q3930">
        <v>0.13893375124437099</v>
      </c>
    </row>
    <row r="3931" spans="1:17" x14ac:dyDescent="0.3">
      <c r="A3931" t="s">
        <v>8094</v>
      </c>
      <c r="B3931" t="s">
        <v>8095</v>
      </c>
      <c r="C3931" t="s">
        <v>10309</v>
      </c>
      <c r="D3931" t="s">
        <v>51</v>
      </c>
      <c r="E3931">
        <v>24.702868299999999</v>
      </c>
      <c r="F3931">
        <v>82.61</v>
      </c>
      <c r="G3931">
        <v>-10.094004679915599</v>
      </c>
      <c r="H3931">
        <v>3.0893175808110098</v>
      </c>
      <c r="I3931">
        <v>-1.40711119512354</v>
      </c>
      <c r="J3931">
        <v>7.9263432155625901</v>
      </c>
      <c r="K3931">
        <v>75.260077764938899</v>
      </c>
      <c r="L3931">
        <v>70.884169457997302</v>
      </c>
      <c r="M3931">
        <v>59.763550273846</v>
      </c>
      <c r="N3931">
        <v>0.49658149909412302</v>
      </c>
      <c r="O3931">
        <v>26.800629463745299</v>
      </c>
      <c r="P3931">
        <v>47.517857142857103</v>
      </c>
      <c r="Q3931">
        <v>6.4729180682567999E-2</v>
      </c>
    </row>
    <row r="3932" spans="1:17" x14ac:dyDescent="0.3">
      <c r="A3932" t="s">
        <v>8096</v>
      </c>
      <c r="B3932" t="s">
        <v>8097</v>
      </c>
      <c r="C3932" t="s">
        <v>10309</v>
      </c>
      <c r="D3932" t="s">
        <v>8098</v>
      </c>
      <c r="E3932">
        <v>24.671304196000001</v>
      </c>
      <c r="F3932">
        <v>16.66</v>
      </c>
      <c r="G3932">
        <v>-31.760961372257999</v>
      </c>
      <c r="H3932">
        <v>-5.37953251996929</v>
      </c>
      <c r="I3932">
        <v>-13.2968551563159</v>
      </c>
      <c r="J3932">
        <v>1.78268862681887</v>
      </c>
      <c r="K3932">
        <v>16.7558815218147</v>
      </c>
      <c r="L3932">
        <v>16.948212984684599</v>
      </c>
      <c r="M3932">
        <v>43.596012940583499</v>
      </c>
      <c r="N3932">
        <v>1.06107665331972</v>
      </c>
      <c r="O3932">
        <v>30.192076830732301</v>
      </c>
      <c r="P3932">
        <v>28.1538461538461</v>
      </c>
      <c r="Q3932">
        <v>-5.7496758898113003E-2</v>
      </c>
    </row>
    <row r="3933" spans="1:17" x14ac:dyDescent="0.3">
      <c r="A3933" t="s">
        <v>8099</v>
      </c>
      <c r="B3933" t="s">
        <v>8100</v>
      </c>
      <c r="C3933" t="s">
        <v>10309</v>
      </c>
      <c r="D3933" t="s">
        <v>737</v>
      </c>
      <c r="E3933">
        <v>24.652576575000001</v>
      </c>
      <c r="F3933">
        <v>14.47</v>
      </c>
      <c r="G3933">
        <v>19.974318301450801</v>
      </c>
      <c r="H3933">
        <v>5.3595765615963096</v>
      </c>
      <c r="I3933">
        <v>4.3939645030666199</v>
      </c>
      <c r="J3933">
        <v>0.328923247346943</v>
      </c>
      <c r="K3933">
        <v>13.637298630632101</v>
      </c>
      <c r="L3933">
        <v>12.1621545787991</v>
      </c>
      <c r="M3933">
        <v>43.246163025678499</v>
      </c>
      <c r="N3933">
        <v>0.34997693875693597</v>
      </c>
      <c r="O3933">
        <v>0.89841050449204196</v>
      </c>
      <c r="P3933">
        <v>74.969770253929795</v>
      </c>
    </row>
    <row r="3934" spans="1:17" x14ac:dyDescent="0.3">
      <c r="A3934" t="s">
        <v>8101</v>
      </c>
      <c r="B3934" t="s">
        <v>8102</v>
      </c>
      <c r="C3934" t="s">
        <v>10309</v>
      </c>
      <c r="D3934" t="s">
        <v>46</v>
      </c>
      <c r="E3934">
        <v>24.641919999999999</v>
      </c>
      <c r="F3934">
        <v>27.7</v>
      </c>
      <c r="G3934">
        <v>96.673589854787494</v>
      </c>
      <c r="H3934">
        <v>-1.4245207785281799</v>
      </c>
      <c r="I3934">
        <v>141.772472609495</v>
      </c>
      <c r="J3934">
        <v>-1.7822660559605701</v>
      </c>
      <c r="K3934">
        <v>26.3935944603145</v>
      </c>
      <c r="L3934">
        <v>19.817122986129199</v>
      </c>
      <c r="M3934">
        <v>65.313575457711593</v>
      </c>
      <c r="N3934">
        <v>6.7972350230414702E-2</v>
      </c>
      <c r="O3934">
        <v>2.3104693140794299</v>
      </c>
      <c r="P3934">
        <v>240.71340713407099</v>
      </c>
    </row>
    <row r="3935" spans="1:17" x14ac:dyDescent="0.3">
      <c r="A3935" t="s">
        <v>8103</v>
      </c>
      <c r="B3935" t="s">
        <v>8104</v>
      </c>
      <c r="C3935" t="s">
        <v>10309</v>
      </c>
      <c r="D3935" t="s">
        <v>726</v>
      </c>
      <c r="E3935">
        <v>24.5396</v>
      </c>
      <c r="F3935">
        <v>62</v>
      </c>
      <c r="G3935">
        <v>21.807672141248201</v>
      </c>
      <c r="H3935">
        <v>23.3694374868106</v>
      </c>
      <c r="I3935">
        <v>27.691814496433</v>
      </c>
      <c r="J3935">
        <v>14.7880614970259</v>
      </c>
      <c r="K3935">
        <v>50.230994604543497</v>
      </c>
      <c r="L3935">
        <v>41.951095747931902</v>
      </c>
      <c r="M3935">
        <v>76.645687656730303</v>
      </c>
      <c r="N3935">
        <v>1.4813743218806501</v>
      </c>
      <c r="O3935">
        <v>11.0483870967741</v>
      </c>
      <c r="P3935">
        <v>133.96226415094301</v>
      </c>
    </row>
    <row r="3936" spans="1:17" x14ac:dyDescent="0.3">
      <c r="A3936" t="s">
        <v>8105</v>
      </c>
      <c r="B3936" t="s">
        <v>8106</v>
      </c>
      <c r="C3936" t="s">
        <v>10309</v>
      </c>
      <c r="E3936">
        <v>24.49505306</v>
      </c>
      <c r="F3936">
        <v>163.69999999999999</v>
      </c>
      <c r="G3936">
        <v>-26.2110474243662</v>
      </c>
      <c r="H3936">
        <v>4.8086817384790699</v>
      </c>
      <c r="I3936">
        <v>-9.4497392615232201</v>
      </c>
      <c r="J3936">
        <v>3.6664518927573702</v>
      </c>
      <c r="K3936">
        <v>155.09443377251199</v>
      </c>
      <c r="L3936">
        <v>153.342436860243</v>
      </c>
      <c r="M3936">
        <v>72.475492762555405</v>
      </c>
      <c r="N3936">
        <v>2.69927046744123</v>
      </c>
      <c r="O3936">
        <v>8.7354917532070893</v>
      </c>
      <c r="P3936">
        <v>25.5368098159509</v>
      </c>
      <c r="Q3936">
        <v>0.101335102798911</v>
      </c>
    </row>
    <row r="3937" spans="1:17" x14ac:dyDescent="0.3">
      <c r="A3937" t="s">
        <v>8107</v>
      </c>
      <c r="B3937" t="s">
        <v>8108</v>
      </c>
      <c r="C3937" t="s">
        <v>10309</v>
      </c>
      <c r="D3937" t="s">
        <v>965</v>
      </c>
      <c r="E3937">
        <v>24.47514</v>
      </c>
      <c r="F3937">
        <v>11.98</v>
      </c>
      <c r="G3937">
        <v>-42.309511608701001</v>
      </c>
      <c r="H3937">
        <v>24.366362611947501</v>
      </c>
      <c r="I3937">
        <v>-32.001853819341598</v>
      </c>
      <c r="J3937">
        <v>23.787605103603301</v>
      </c>
      <c r="K3937">
        <v>10.6087362739556</v>
      </c>
      <c r="L3937">
        <v>11.9164137543059</v>
      </c>
      <c r="M3937">
        <v>63.1225872263798</v>
      </c>
      <c r="N3937">
        <v>2.6133161660552</v>
      </c>
      <c r="O3937">
        <v>46.911519198664401</v>
      </c>
      <c r="P3937">
        <v>45.919610231424997</v>
      </c>
      <c r="Q3937">
        <v>-5.0275133259360998E-2</v>
      </c>
    </row>
    <row r="3938" spans="1:17" x14ac:dyDescent="0.3">
      <c r="A3938" t="s">
        <v>8109</v>
      </c>
      <c r="B3938" t="s">
        <v>8110</v>
      </c>
      <c r="C3938" t="s">
        <v>10309</v>
      </c>
      <c r="D3938" t="s">
        <v>564</v>
      </c>
      <c r="E3938">
        <v>24.462800000000001</v>
      </c>
      <c r="F3938">
        <v>53.18</v>
      </c>
      <c r="G3938">
        <v>-52.160932080701201</v>
      </c>
      <c r="H3938">
        <v>-4.2777957352509999</v>
      </c>
      <c r="I3938">
        <v>-19.215795465216299</v>
      </c>
      <c r="J3938">
        <v>-0.47432222060762602</v>
      </c>
      <c r="K3938">
        <v>53.933965964984502</v>
      </c>
      <c r="L3938">
        <v>55.840701159721299</v>
      </c>
      <c r="M3938">
        <v>53.674820080390198</v>
      </c>
      <c r="N3938">
        <v>0.57726295041962195</v>
      </c>
      <c r="O3938">
        <v>37.739751786385803</v>
      </c>
      <c r="P3938">
        <v>20.371208691715701</v>
      </c>
      <c r="Q3938">
        <v>-3.8825033782079999E-3</v>
      </c>
    </row>
    <row r="3939" spans="1:17" x14ac:dyDescent="0.3">
      <c r="A3939" t="s">
        <v>8111</v>
      </c>
      <c r="B3939" t="s">
        <v>8112</v>
      </c>
      <c r="C3939" t="s">
        <v>10309</v>
      </c>
      <c r="D3939" t="s">
        <v>317</v>
      </c>
      <c r="E3939">
        <v>24.460152527999998</v>
      </c>
      <c r="F3939">
        <v>42.42</v>
      </c>
      <c r="G3939">
        <v>353.32486561158998</v>
      </c>
      <c r="H3939">
        <v>44.5595273350254</v>
      </c>
      <c r="I3939">
        <v>224.68151930495199</v>
      </c>
      <c r="J3939">
        <v>10.775244092889199</v>
      </c>
      <c r="K3939">
        <v>27.432988957650799</v>
      </c>
      <c r="L3939">
        <v>16.675571409231502</v>
      </c>
      <c r="M3939">
        <v>99.933729361554597</v>
      </c>
      <c r="N3939">
        <v>2.7451089532065098</v>
      </c>
      <c r="O3939">
        <v>0</v>
      </c>
      <c r="P3939">
        <v>429.58801498127298</v>
      </c>
      <c r="Q3939">
        <v>0.12298505003862301</v>
      </c>
    </row>
    <row r="3940" spans="1:17" x14ac:dyDescent="0.3">
      <c r="A3940" t="s">
        <v>8113</v>
      </c>
      <c r="B3940" t="s">
        <v>8114</v>
      </c>
      <c r="C3940" t="s">
        <v>10309</v>
      </c>
      <c r="D3940" t="s">
        <v>127</v>
      </c>
      <c r="E3940">
        <v>24.423317879999999</v>
      </c>
      <c r="F3940">
        <v>16.399999999999999</v>
      </c>
      <c r="G3940">
        <v>-5.5931859894901201</v>
      </c>
      <c r="H3940">
        <v>-1.87035303188851</v>
      </c>
      <c r="I3940">
        <v>-12.2495918825592</v>
      </c>
      <c r="J3940">
        <v>1.0670674632677399</v>
      </c>
      <c r="K3940">
        <v>20.078539679257499</v>
      </c>
      <c r="L3940">
        <v>20.567302919445201</v>
      </c>
      <c r="M3940">
        <v>33.686981725690302</v>
      </c>
      <c r="N3940">
        <v>1</v>
      </c>
      <c r="Q3940">
        <v>-3.2586267451102997E-2</v>
      </c>
    </row>
    <row r="3941" spans="1:17" x14ac:dyDescent="0.3">
      <c r="A3941" t="s">
        <v>8115</v>
      </c>
      <c r="B3941" t="s">
        <v>8116</v>
      </c>
      <c r="C3941" t="s">
        <v>10309</v>
      </c>
      <c r="D3941" t="s">
        <v>21</v>
      </c>
      <c r="E3941">
        <v>24.4184889</v>
      </c>
      <c r="F3941">
        <v>2.21</v>
      </c>
      <c r="G3941">
        <v>4.3276991023395901</v>
      </c>
      <c r="H3941">
        <v>-2.4468053351746</v>
      </c>
      <c r="I3941">
        <v>-5.2524561494515796</v>
      </c>
      <c r="J3941">
        <v>-7.6155993892939096</v>
      </c>
      <c r="K3941">
        <v>2.37240716229421</v>
      </c>
      <c r="L3941">
        <v>2.10110911108998</v>
      </c>
      <c r="M3941">
        <v>39.128752992728899</v>
      </c>
      <c r="N3941">
        <v>1.6531907705221101</v>
      </c>
      <c r="O3941">
        <v>66.0633484162896</v>
      </c>
      <c r="P3941">
        <v>95.575221238937999</v>
      </c>
      <c r="Q3941">
        <v>6.7744791284611999E-2</v>
      </c>
    </row>
    <row r="3942" spans="1:17" x14ac:dyDescent="0.3">
      <c r="A3942" t="s">
        <v>8117</v>
      </c>
      <c r="B3942" t="s">
        <v>8118</v>
      </c>
      <c r="C3942" t="s">
        <v>10309</v>
      </c>
      <c r="D3942" t="s">
        <v>72</v>
      </c>
      <c r="E3942">
        <v>24.339031200000001</v>
      </c>
      <c r="F3942">
        <v>11.88</v>
      </c>
      <c r="G3942">
        <v>-65.844490503239797</v>
      </c>
      <c r="H3942">
        <v>-8.1210512098198695</v>
      </c>
      <c r="I3942">
        <v>-18.244884078519298</v>
      </c>
      <c r="J3942">
        <v>2.9579344909856302</v>
      </c>
      <c r="K3942">
        <v>11.992287351691299</v>
      </c>
      <c r="L3942">
        <v>15.0411489398242</v>
      </c>
      <c r="M3942">
        <v>66.989557536369404</v>
      </c>
      <c r="N3942">
        <v>1.13698254284529</v>
      </c>
      <c r="O3942">
        <v>56.313131313131301</v>
      </c>
      <c r="P3942">
        <v>15.902439024390199</v>
      </c>
      <c r="Q3942">
        <v>7.9215798347621005E-2</v>
      </c>
    </row>
    <row r="3943" spans="1:17" x14ac:dyDescent="0.3">
      <c r="A3943" t="s">
        <v>8119</v>
      </c>
      <c r="B3943" t="s">
        <v>8120</v>
      </c>
      <c r="C3943" t="s">
        <v>10309</v>
      </c>
      <c r="D3943" t="s">
        <v>358</v>
      </c>
      <c r="E3943">
        <v>24.322481007</v>
      </c>
      <c r="F3943">
        <v>46.21</v>
      </c>
      <c r="G3943">
        <v>40.697962804976598</v>
      </c>
      <c r="H3943">
        <v>30.508783060252</v>
      </c>
      <c r="I3943">
        <v>4.46555491672214</v>
      </c>
      <c r="J3943">
        <v>2.60577948483638</v>
      </c>
      <c r="K3943">
        <v>38.181691449921601</v>
      </c>
      <c r="L3943">
        <v>38.1119534459242</v>
      </c>
      <c r="M3943">
        <v>77.216548864238106</v>
      </c>
      <c r="N3943">
        <v>3.1303959773727201</v>
      </c>
      <c r="O3943">
        <v>14.196061458558701</v>
      </c>
      <c r="P3943">
        <v>84.84</v>
      </c>
      <c r="Q3943">
        <v>3.4475325218004997E-2</v>
      </c>
    </row>
    <row r="3944" spans="1:17" x14ac:dyDescent="0.3">
      <c r="A3944" t="s">
        <v>8121</v>
      </c>
      <c r="B3944" t="s">
        <v>8122</v>
      </c>
      <c r="C3944" t="s">
        <v>10309</v>
      </c>
      <c r="D3944" t="s">
        <v>5844</v>
      </c>
      <c r="E3944">
        <v>24.318000000000001</v>
      </c>
      <c r="F3944">
        <v>40.53</v>
      </c>
      <c r="G3944">
        <v>-26.4257852182179</v>
      </c>
      <c r="H3944">
        <v>-14.195839259480801</v>
      </c>
      <c r="I3944">
        <v>-24.078190400207902</v>
      </c>
      <c r="J3944">
        <v>-2.0654063391008601</v>
      </c>
      <c r="K3944">
        <v>41.4107807585006</v>
      </c>
      <c r="L3944">
        <v>43.500091132558403</v>
      </c>
      <c r="M3944">
        <v>57.102264673625903</v>
      </c>
      <c r="N3944">
        <v>1.7191314595545999</v>
      </c>
      <c r="O3944">
        <v>58.869972859610101</v>
      </c>
      <c r="P3944">
        <v>20.409982174688</v>
      </c>
      <c r="Q3944">
        <v>4.5184168004424999E-2</v>
      </c>
    </row>
    <row r="3945" spans="1:17" x14ac:dyDescent="0.3">
      <c r="A3945" t="s">
        <v>8123</v>
      </c>
      <c r="B3945" t="s">
        <v>8124</v>
      </c>
      <c r="C3945" t="s">
        <v>10309</v>
      </c>
      <c r="D3945" t="s">
        <v>726</v>
      </c>
      <c r="E3945">
        <v>24.31</v>
      </c>
      <c r="F3945">
        <v>22.1</v>
      </c>
      <c r="G3945">
        <v>-38.193435064225902</v>
      </c>
      <c r="H3945">
        <v>-0.70767490039198899</v>
      </c>
      <c r="I3945">
        <v>6.40212526122738</v>
      </c>
      <c r="J3945">
        <v>-1.7822660559605701</v>
      </c>
      <c r="K3945">
        <v>21.722723442497799</v>
      </c>
      <c r="L3945">
        <v>21.328861937252199</v>
      </c>
      <c r="M3945">
        <v>99.991342128637498</v>
      </c>
      <c r="N3945">
        <v>0</v>
      </c>
      <c r="O3945">
        <v>22.171945701357402</v>
      </c>
      <c r="P3945">
        <v>35.582822085889497</v>
      </c>
    </row>
    <row r="3946" spans="1:17" x14ac:dyDescent="0.3">
      <c r="A3946" t="s">
        <v>8125</v>
      </c>
      <c r="B3946" t="s">
        <v>8126</v>
      </c>
      <c r="C3946" t="s">
        <v>10309</v>
      </c>
      <c r="D3946" t="s">
        <v>54</v>
      </c>
      <c r="E3946">
        <v>24.254999999999999</v>
      </c>
      <c r="F3946">
        <v>990</v>
      </c>
      <c r="G3946">
        <v>-19.4630521258727</v>
      </c>
      <c r="H3946">
        <v>4.7348642411566297</v>
      </c>
      <c r="I3946">
        <v>-7.6147950566834499</v>
      </c>
      <c r="J3946">
        <v>-1.7822660559605701</v>
      </c>
      <c r="K3946">
        <v>954.21731017062405</v>
      </c>
      <c r="L3946">
        <v>910.227530353421</v>
      </c>
      <c r="M3946">
        <v>100</v>
      </c>
      <c r="N3946">
        <v>0</v>
      </c>
      <c r="O3946">
        <v>2.5656565656565702</v>
      </c>
      <c r="P3946">
        <v>10.3555902352023</v>
      </c>
    </row>
    <row r="3947" spans="1:17" x14ac:dyDescent="0.3">
      <c r="A3947" t="s">
        <v>8127</v>
      </c>
      <c r="B3947" t="s">
        <v>8128</v>
      </c>
      <c r="C3947" t="s">
        <v>10309</v>
      </c>
      <c r="D3947" t="s">
        <v>46</v>
      </c>
      <c r="E3947">
        <v>24.239249999999998</v>
      </c>
      <c r="F3947">
        <v>33.25</v>
      </c>
      <c r="G3947">
        <v>-81.207531249963907</v>
      </c>
      <c r="H3947">
        <v>-2.6138332581632402</v>
      </c>
      <c r="I3947">
        <v>-38.338233074636499</v>
      </c>
      <c r="J3947">
        <v>-3.6884244137318301</v>
      </c>
      <c r="K3947">
        <v>34.907628260152897</v>
      </c>
      <c r="M3947">
        <v>40.573177782972103</v>
      </c>
      <c r="N3947">
        <v>0.47407407407407398</v>
      </c>
      <c r="O3947">
        <v>125.263157894736</v>
      </c>
      <c r="P3947">
        <v>5.55555555555555</v>
      </c>
    </row>
    <row r="3948" spans="1:17" x14ac:dyDescent="0.3">
      <c r="A3948" t="s">
        <v>8129</v>
      </c>
      <c r="B3948" t="s">
        <v>8130</v>
      </c>
      <c r="C3948" t="s">
        <v>10309</v>
      </c>
      <c r="D3948" t="s">
        <v>21</v>
      </c>
      <c r="E3948">
        <v>24.220642743999999</v>
      </c>
      <c r="F3948">
        <v>15.74</v>
      </c>
      <c r="G3948">
        <v>-14.083348243427899</v>
      </c>
      <c r="H3948">
        <v>17.821524811215799</v>
      </c>
      <c r="I3948">
        <v>-2.2902687513636799</v>
      </c>
      <c r="J3948">
        <v>-9.4227154941628193</v>
      </c>
      <c r="K3948">
        <v>14.8005169135772</v>
      </c>
      <c r="L3948">
        <v>14.4660359562601</v>
      </c>
      <c r="M3948">
        <v>49.992078328021599</v>
      </c>
      <c r="N3948">
        <v>1.6968484611041299</v>
      </c>
      <c r="O3948">
        <v>30.1143583227446</v>
      </c>
      <c r="P3948">
        <v>70.162162162162105</v>
      </c>
      <c r="Q3948">
        <v>3.9987260820344997E-2</v>
      </c>
    </row>
    <row r="3949" spans="1:17" x14ac:dyDescent="0.3">
      <c r="A3949" t="s">
        <v>8131</v>
      </c>
      <c r="B3949" t="s">
        <v>8132</v>
      </c>
      <c r="C3949" t="s">
        <v>10309</v>
      </c>
      <c r="D3949" t="s">
        <v>523</v>
      </c>
      <c r="E3949">
        <v>24.168797999999999</v>
      </c>
      <c r="F3949">
        <v>1.1399999999999999</v>
      </c>
      <c r="G3949">
        <v>-19.139030710589601</v>
      </c>
      <c r="H3949">
        <v>-4.4113786040956899</v>
      </c>
      <c r="I3949">
        <v>-39.980411121308997</v>
      </c>
      <c r="J3949">
        <v>-0.81139226955280996</v>
      </c>
      <c r="K3949">
        <v>1.0588995834471699</v>
      </c>
      <c r="L3949">
        <v>1.2004296299960899</v>
      </c>
      <c r="M3949">
        <v>77.120602037431198</v>
      </c>
      <c r="N3949">
        <v>1.2797458728414599</v>
      </c>
      <c r="O3949">
        <v>123.684210526315</v>
      </c>
      <c r="P3949">
        <v>19.999999999999901</v>
      </c>
      <c r="Q3949">
        <v>2.7157762507106002E-2</v>
      </c>
    </row>
    <row r="3950" spans="1:17" x14ac:dyDescent="0.3">
      <c r="A3950" t="s">
        <v>8133</v>
      </c>
      <c r="B3950" t="s">
        <v>8134</v>
      </c>
      <c r="C3950" t="s">
        <v>10309</v>
      </c>
      <c r="D3950" t="s">
        <v>46</v>
      </c>
      <c r="E3950">
        <v>24.154396409</v>
      </c>
      <c r="F3950">
        <v>1.43</v>
      </c>
      <c r="G3950">
        <v>-52.521345063777702</v>
      </c>
      <c r="H3950">
        <v>2.91551350540511</v>
      </c>
      <c r="I3950">
        <v>-41.557334198231999</v>
      </c>
      <c r="J3950">
        <v>-2.4767105004050198</v>
      </c>
      <c r="K3950">
        <v>1.47221999377053</v>
      </c>
      <c r="L3950">
        <v>1.8086780213799301</v>
      </c>
      <c r="M3950">
        <v>53.416965099875497</v>
      </c>
      <c r="N3950">
        <v>0.45336255954868399</v>
      </c>
      <c r="O3950">
        <v>151.74825174825099</v>
      </c>
      <c r="P3950">
        <v>10.852713178294501</v>
      </c>
      <c r="Q3950">
        <v>4.7810460233957998E-2</v>
      </c>
    </row>
    <row r="3951" spans="1:17" x14ac:dyDescent="0.3">
      <c r="A3951" t="s">
        <v>8135</v>
      </c>
      <c r="B3951" t="s">
        <v>8136</v>
      </c>
      <c r="C3951" t="s">
        <v>10309</v>
      </c>
      <c r="D3951" t="s">
        <v>186</v>
      </c>
      <c r="E3951">
        <v>24.153625000000002</v>
      </c>
      <c r="F3951">
        <v>49.75</v>
      </c>
      <c r="G3951">
        <v>1.4478484040964501</v>
      </c>
      <c r="H3951">
        <v>-4.4076749003919904</v>
      </c>
      <c r="I3951">
        <v>1.08476199497395E-2</v>
      </c>
      <c r="J3951">
        <v>-4.9594227018483696</v>
      </c>
      <c r="K3951">
        <v>46.945955225371698</v>
      </c>
      <c r="L3951">
        <v>43.068555534409498</v>
      </c>
      <c r="M3951">
        <v>52.871085025758703</v>
      </c>
      <c r="N3951">
        <v>0.159782300321338</v>
      </c>
      <c r="O3951">
        <v>28.442211055276299</v>
      </c>
      <c r="P3951">
        <v>46.755162241887902</v>
      </c>
      <c r="Q3951">
        <v>5.0333040558304003E-2</v>
      </c>
    </row>
    <row r="3952" spans="1:17" x14ac:dyDescent="0.3">
      <c r="A3952" t="s">
        <v>8137</v>
      </c>
      <c r="B3952" t="s">
        <v>8138</v>
      </c>
      <c r="C3952" t="s">
        <v>10309</v>
      </c>
      <c r="D3952" t="s">
        <v>628</v>
      </c>
      <c r="E3952">
        <v>24.125887916</v>
      </c>
      <c r="F3952">
        <v>27.82</v>
      </c>
      <c r="G3952">
        <v>10.1313576389249</v>
      </c>
      <c r="H3952">
        <v>5.9614081006953601</v>
      </c>
      <c r="I3952">
        <v>-23.315398714361098</v>
      </c>
      <c r="J3952">
        <v>0.76128795100806401</v>
      </c>
      <c r="K3952">
        <v>28.524973057126399</v>
      </c>
      <c r="L3952">
        <v>29.135573853042199</v>
      </c>
      <c r="M3952">
        <v>49.373271268981497</v>
      </c>
      <c r="N3952">
        <v>0.45610725189150902</v>
      </c>
      <c r="O3952">
        <v>49.352983465132901</v>
      </c>
      <c r="P3952">
        <v>93.867595818815303</v>
      </c>
      <c r="Q3952">
        <v>0.11138777198399499</v>
      </c>
    </row>
    <row r="3953" spans="1:17" x14ac:dyDescent="0.3">
      <c r="A3953" t="s">
        <v>8139</v>
      </c>
      <c r="B3953" t="s">
        <v>8140</v>
      </c>
      <c r="C3953" t="s">
        <v>10309</v>
      </c>
      <c r="D3953" t="s">
        <v>5746</v>
      </c>
      <c r="E3953">
        <v>24.064584</v>
      </c>
      <c r="F3953">
        <v>32.700000000000003</v>
      </c>
      <c r="G3953">
        <v>45.047667799352702</v>
      </c>
      <c r="H3953">
        <v>24.916604776903402</v>
      </c>
      <c r="I3953">
        <v>28.501107360209399</v>
      </c>
      <c r="J3953">
        <v>-2.8412675688198599</v>
      </c>
      <c r="K3953">
        <v>29.769569025267</v>
      </c>
      <c r="L3953">
        <v>25.616636271322498</v>
      </c>
      <c r="M3953">
        <v>58.655695081214397</v>
      </c>
      <c r="N3953">
        <v>1.50644202180376</v>
      </c>
      <c r="O3953">
        <v>7.0336391437308698</v>
      </c>
      <c r="P3953">
        <v>121.694915254237</v>
      </c>
      <c r="Q3953">
        <v>9.9259211069953002E-2</v>
      </c>
    </row>
    <row r="3954" spans="1:17" x14ac:dyDescent="0.3">
      <c r="A3954" t="s">
        <v>8141</v>
      </c>
      <c r="B3954" t="s">
        <v>8142</v>
      </c>
      <c r="C3954" t="s">
        <v>10309</v>
      </c>
      <c r="D3954" t="s">
        <v>628</v>
      </c>
      <c r="E3954">
        <v>24.055199999999999</v>
      </c>
      <c r="F3954">
        <v>15.42</v>
      </c>
      <c r="G3954">
        <v>101.019680992218</v>
      </c>
      <c r="H3954">
        <v>-21.248215440932501</v>
      </c>
      <c r="I3954">
        <v>-10.462523818990499</v>
      </c>
      <c r="J3954">
        <v>-3.7168891380152802</v>
      </c>
      <c r="K3954">
        <v>14.9156409653532</v>
      </c>
      <c r="L3954">
        <v>12.7975875339223</v>
      </c>
      <c r="M3954">
        <v>50.086179923939703</v>
      </c>
      <c r="N3954">
        <v>1.2802736505984</v>
      </c>
      <c r="O3954">
        <v>41.115434500648497</v>
      </c>
      <c r="P3954">
        <v>130.83832335329299</v>
      </c>
      <c r="Q3954">
        <v>0.237511648831394</v>
      </c>
    </row>
    <row r="3955" spans="1:17" x14ac:dyDescent="0.3">
      <c r="A3955" t="s">
        <v>8143</v>
      </c>
      <c r="B3955" t="s">
        <v>8144</v>
      </c>
      <c r="C3955" t="s">
        <v>10309</v>
      </c>
      <c r="D3955" t="s">
        <v>364</v>
      </c>
      <c r="E3955">
        <v>23.997</v>
      </c>
      <c r="F3955">
        <v>79.989999999999995</v>
      </c>
      <c r="G3955">
        <v>67.201062072422403</v>
      </c>
      <c r="H3955">
        <v>4.4611562684391801</v>
      </c>
      <c r="I3955">
        <v>-19.6983239274571</v>
      </c>
      <c r="J3955">
        <v>-12.6953573650914</v>
      </c>
      <c r="K3955">
        <v>77.724673423655005</v>
      </c>
      <c r="L3955">
        <v>68.5401016389484</v>
      </c>
      <c r="M3955">
        <v>52.957046870561101</v>
      </c>
      <c r="N3955">
        <v>1.1743473415065799</v>
      </c>
      <c r="O3955">
        <v>23.690461307663401</v>
      </c>
      <c r="P3955">
        <v>122.194444444444</v>
      </c>
      <c r="Q3955">
        <v>5.4444332473007999E-2</v>
      </c>
    </row>
    <row r="3956" spans="1:17" x14ac:dyDescent="0.3">
      <c r="A3956" t="s">
        <v>8145</v>
      </c>
      <c r="B3956" t="s">
        <v>8146</v>
      </c>
      <c r="C3956" t="s">
        <v>10309</v>
      </c>
      <c r="E3956">
        <v>23.944400000000002</v>
      </c>
      <c r="F3956">
        <v>77.239999999999995</v>
      </c>
      <c r="G3956">
        <v>202.396411402365</v>
      </c>
      <c r="H3956">
        <v>-13.1243415670586</v>
      </c>
      <c r="I3956">
        <v>82.536487022329993</v>
      </c>
      <c r="J3956">
        <v>7.1457765854370896</v>
      </c>
      <c r="K3956">
        <v>81.071851670391197</v>
      </c>
      <c r="L3956">
        <v>63.003443014688301</v>
      </c>
      <c r="M3956">
        <v>52.582065924419801</v>
      </c>
      <c r="N3956">
        <v>1.0946833879462601</v>
      </c>
      <c r="O3956">
        <v>31.628689798032099</v>
      </c>
      <c r="P3956">
        <v>232.21505376344001</v>
      </c>
      <c r="Q3956">
        <v>8.4748423308234996E-2</v>
      </c>
    </row>
    <row r="3957" spans="1:17" x14ac:dyDescent="0.3">
      <c r="A3957" t="s">
        <v>8147</v>
      </c>
      <c r="B3957" t="s">
        <v>8148</v>
      </c>
      <c r="C3957" t="s">
        <v>10309</v>
      </c>
      <c r="D3957" t="s">
        <v>72</v>
      </c>
      <c r="E3957">
        <v>23.94</v>
      </c>
      <c r="F3957">
        <v>17.100000000000001</v>
      </c>
      <c r="G3957">
        <v>116.22452310655</v>
      </c>
      <c r="H3957">
        <v>45.260067035091801</v>
      </c>
      <c r="I3957">
        <v>90.030551787516103</v>
      </c>
      <c r="J3957">
        <v>43.664162515468</v>
      </c>
      <c r="K3957">
        <v>12.145007250876899</v>
      </c>
      <c r="L3957">
        <v>10.354819367649499</v>
      </c>
      <c r="M3957">
        <v>96.068775365132097</v>
      </c>
      <c r="N3957">
        <v>1.9609376747229299</v>
      </c>
      <c r="O3957">
        <v>7.5438596491228003</v>
      </c>
      <c r="P3957">
        <v>173.16293929712401</v>
      </c>
      <c r="Q3957">
        <v>5.1729357284319002E-2</v>
      </c>
    </row>
    <row r="3958" spans="1:17" x14ac:dyDescent="0.3">
      <c r="A3958" t="s">
        <v>8149</v>
      </c>
      <c r="B3958" t="s">
        <v>8150</v>
      </c>
      <c r="C3958" t="s">
        <v>10309</v>
      </c>
      <c r="D3958" t="s">
        <v>1098</v>
      </c>
      <c r="E3958">
        <v>23.939589080000001</v>
      </c>
      <c r="F3958">
        <v>5.83</v>
      </c>
      <c r="G3958">
        <v>-96.408900240731199</v>
      </c>
      <c r="H3958">
        <v>-29.900221484242898</v>
      </c>
      <c r="I3958">
        <v>-84.2672107414419</v>
      </c>
      <c r="J3958">
        <v>-6.4645403034522202</v>
      </c>
      <c r="K3958">
        <v>9.0275929049227308</v>
      </c>
      <c r="L3958">
        <v>15.350064990694399</v>
      </c>
      <c r="M3958">
        <v>25.817862154523901</v>
      </c>
      <c r="N3958">
        <v>1.0247929485915399</v>
      </c>
      <c r="O3958">
        <v>335.67753001715198</v>
      </c>
      <c r="P3958">
        <v>5.6159420289855202</v>
      </c>
      <c r="Q3958">
        <v>5.2152458114142999E-2</v>
      </c>
    </row>
    <row r="3959" spans="1:17" x14ac:dyDescent="0.3">
      <c r="A3959" t="s">
        <v>8151</v>
      </c>
      <c r="B3959" t="s">
        <v>8152</v>
      </c>
      <c r="C3959" t="s">
        <v>10309</v>
      </c>
      <c r="D3959" t="s">
        <v>222</v>
      </c>
      <c r="E3959">
        <v>23.913333999999999</v>
      </c>
      <c r="F3959">
        <v>33.159999999999997</v>
      </c>
      <c r="G3959">
        <v>394.036017986476</v>
      </c>
      <c r="H3959">
        <v>44.426253671036498</v>
      </c>
      <c r="I3959">
        <v>181.69822135732301</v>
      </c>
      <c r="J3959">
        <v>6.40409001725072</v>
      </c>
      <c r="K3959">
        <v>22.6183076082981</v>
      </c>
      <c r="L3959">
        <v>13.968637982391799</v>
      </c>
      <c r="M3959">
        <v>99.999461927727396</v>
      </c>
      <c r="N3959">
        <v>1.33894981363976</v>
      </c>
      <c r="O3959">
        <v>0</v>
      </c>
      <c r="P3959">
        <v>455.44388609715202</v>
      </c>
      <c r="Q3959">
        <v>0.158431020036089</v>
      </c>
    </row>
    <row r="3960" spans="1:17" x14ac:dyDescent="0.3">
      <c r="A3960" t="s">
        <v>8153</v>
      </c>
      <c r="B3960" t="s">
        <v>8154</v>
      </c>
      <c r="C3960" t="s">
        <v>10309</v>
      </c>
      <c r="D3960" t="s">
        <v>940</v>
      </c>
      <c r="E3960">
        <v>23.898354900000001</v>
      </c>
      <c r="F3960">
        <v>21</v>
      </c>
      <c r="G3960">
        <v>104.29507001350601</v>
      </c>
      <c r="H3960">
        <v>-23.173635566049999</v>
      </c>
      <c r="I3960">
        <v>-45.140128506123403</v>
      </c>
      <c r="J3960">
        <v>-3.7899142395169898</v>
      </c>
      <c r="K3960">
        <v>24.644361037731901</v>
      </c>
      <c r="L3960">
        <v>25.164755611032</v>
      </c>
      <c r="M3960">
        <v>37.348882466041999</v>
      </c>
      <c r="N3960">
        <v>0.97389053254437796</v>
      </c>
      <c r="O3960">
        <v>92.428571428571402</v>
      </c>
      <c r="P3960">
        <v>146.189917936694</v>
      </c>
      <c r="Q3960">
        <v>9.2867026208332995E-2</v>
      </c>
    </row>
    <row r="3961" spans="1:17" x14ac:dyDescent="0.3">
      <c r="A3961" t="s">
        <v>8155</v>
      </c>
      <c r="B3961" t="s">
        <v>8156</v>
      </c>
      <c r="C3961" t="s">
        <v>10309</v>
      </c>
      <c r="D3961" t="s">
        <v>139</v>
      </c>
      <c r="E3961">
        <v>23.836787999999999</v>
      </c>
      <c r="F3961">
        <v>91.8</v>
      </c>
      <c r="G3961">
        <v>-58.489971032403702</v>
      </c>
      <c r="H3961">
        <v>-0.70767490039198899</v>
      </c>
      <c r="I3961">
        <v>-37.408384878083702</v>
      </c>
      <c r="J3961">
        <v>-1.7822660559605701</v>
      </c>
      <c r="K3961">
        <v>97.159390884136798</v>
      </c>
      <c r="L3961">
        <v>112.847405070637</v>
      </c>
      <c r="M3961">
        <v>2.8531620086240999</v>
      </c>
      <c r="N3961">
        <v>0</v>
      </c>
      <c r="O3961">
        <v>46.405228758169898</v>
      </c>
      <c r="P3961">
        <v>0</v>
      </c>
    </row>
    <row r="3962" spans="1:17" x14ac:dyDescent="0.3">
      <c r="A3962" t="s">
        <v>8157</v>
      </c>
      <c r="B3962" t="s">
        <v>8158</v>
      </c>
      <c r="C3962" t="s">
        <v>10309</v>
      </c>
      <c r="D3962" t="s">
        <v>54</v>
      </c>
      <c r="E3962">
        <v>23.821325000000002</v>
      </c>
      <c r="F3962">
        <v>2.06</v>
      </c>
      <c r="G3962">
        <v>-16.631829174261799</v>
      </c>
      <c r="H3962">
        <v>0.77015761192329302</v>
      </c>
      <c r="I3962">
        <v>-33.826564967462801</v>
      </c>
      <c r="J3962">
        <v>-3.6870279607224798</v>
      </c>
      <c r="K3962">
        <v>2.0722464398796698</v>
      </c>
      <c r="L3962">
        <v>2.10217865143973</v>
      </c>
      <c r="M3962">
        <v>44.912098279502302</v>
      </c>
      <c r="N3962">
        <v>0.60129834144362504</v>
      </c>
      <c r="O3962">
        <v>55.339805825242699</v>
      </c>
      <c r="P3962">
        <v>35.5263157894736</v>
      </c>
      <c r="Q3962">
        <v>5.4059381058891E-2</v>
      </c>
    </row>
    <row r="3963" spans="1:17" x14ac:dyDescent="0.3">
      <c r="A3963" t="s">
        <v>8159</v>
      </c>
      <c r="B3963" t="s">
        <v>8160</v>
      </c>
      <c r="C3963" t="s">
        <v>10309</v>
      </c>
      <c r="D3963" t="s">
        <v>412</v>
      </c>
      <c r="E3963">
        <v>23.802510000000002</v>
      </c>
      <c r="F3963">
        <v>47.51</v>
      </c>
      <c r="G3963">
        <v>232.30026007794899</v>
      </c>
      <c r="H3963">
        <v>-0.70767490039198899</v>
      </c>
      <c r="I3963">
        <v>-13.057334198232001</v>
      </c>
      <c r="J3963">
        <v>-1.7822660559605701</v>
      </c>
      <c r="K3963">
        <v>47.492448345315502</v>
      </c>
      <c r="L3963">
        <v>44.123015748709399</v>
      </c>
      <c r="M3963">
        <v>100</v>
      </c>
      <c r="O3963">
        <v>0</v>
      </c>
      <c r="P3963">
        <v>262.118902439024</v>
      </c>
    </row>
    <row r="3964" spans="1:17" x14ac:dyDescent="0.3">
      <c r="A3964" t="s">
        <v>8161</v>
      </c>
      <c r="B3964" t="s">
        <v>8162</v>
      </c>
      <c r="C3964" t="s">
        <v>10309</v>
      </c>
      <c r="D3964" t="s">
        <v>294</v>
      </c>
      <c r="E3964">
        <v>23.749980000000001</v>
      </c>
      <c r="F3964">
        <v>27.7</v>
      </c>
      <c r="G3964">
        <v>-77.799863018351999</v>
      </c>
      <c r="H3964">
        <v>-2.6545775552592401</v>
      </c>
      <c r="I3964">
        <v>-41.573463230490098</v>
      </c>
      <c r="J3964">
        <v>-6.2650246766502304</v>
      </c>
      <c r="K3964">
        <v>30.189665518635501</v>
      </c>
      <c r="M3964">
        <v>36.442202765102699</v>
      </c>
      <c r="N3964">
        <v>1.09463276836158</v>
      </c>
      <c r="O3964">
        <v>111.37184115523399</v>
      </c>
      <c r="P3964">
        <v>13.061224489795899</v>
      </c>
    </row>
    <row r="3965" spans="1:17" x14ac:dyDescent="0.3">
      <c r="A3965" t="s">
        <v>8163</v>
      </c>
      <c r="B3965" t="s">
        <v>8164</v>
      </c>
      <c r="C3965" t="s">
        <v>10309</v>
      </c>
      <c r="D3965" t="s">
        <v>21</v>
      </c>
      <c r="E3965">
        <v>23.701027</v>
      </c>
      <c r="F3965">
        <v>7.9</v>
      </c>
      <c r="G3965">
        <v>179.985279207552</v>
      </c>
      <c r="H3965">
        <v>-8.3743415670586501</v>
      </c>
      <c r="I3965">
        <v>42.454476825389897</v>
      </c>
      <c r="J3965">
        <v>9.7613581051132492</v>
      </c>
      <c r="K3965">
        <v>7.8451458159511098</v>
      </c>
      <c r="L3965">
        <v>5.9863522363930901</v>
      </c>
      <c r="M3965">
        <v>48.319450898077797</v>
      </c>
      <c r="N3965">
        <v>1.3277341300250001</v>
      </c>
      <c r="O3965">
        <v>47.2151898734177</v>
      </c>
      <c r="P3965">
        <v>230.54393305439299</v>
      </c>
      <c r="Q3965">
        <v>0.146721891211952</v>
      </c>
    </row>
    <row r="3966" spans="1:17" x14ac:dyDescent="0.3">
      <c r="A3966" t="s">
        <v>8165</v>
      </c>
      <c r="B3966" t="s">
        <v>8166</v>
      </c>
      <c r="C3966" t="s">
        <v>10309</v>
      </c>
      <c r="D3966" t="s">
        <v>412</v>
      </c>
      <c r="E3966">
        <v>23.646499200000001</v>
      </c>
      <c r="F3966">
        <v>36.17</v>
      </c>
      <c r="G3966">
        <v>30.084098576148602</v>
      </c>
      <c r="H3966">
        <v>14.292325099608</v>
      </c>
      <c r="I3966">
        <v>110.214270740039</v>
      </c>
      <c r="J3966">
        <v>7.7415434678489401</v>
      </c>
      <c r="K3966">
        <v>29.072621220655201</v>
      </c>
      <c r="L3966">
        <v>20.394715125441301</v>
      </c>
      <c r="M3966">
        <v>93.938060273542405</v>
      </c>
      <c r="N3966">
        <v>0.96296250315542897</v>
      </c>
      <c r="O3966">
        <v>8.2941664362734493E-2</v>
      </c>
      <c r="P3966">
        <v>186.15506329113899</v>
      </c>
      <c r="Q3966">
        <v>0.18813711974549799</v>
      </c>
    </row>
    <row r="3967" spans="1:17" x14ac:dyDescent="0.3">
      <c r="A3967" t="s">
        <v>8167</v>
      </c>
      <c r="B3967" t="s">
        <v>8168</v>
      </c>
      <c r="C3967" t="s">
        <v>10309</v>
      </c>
      <c r="D3967" t="s">
        <v>193</v>
      </c>
      <c r="E3967">
        <v>23.630893</v>
      </c>
      <c r="F3967">
        <v>14.3</v>
      </c>
      <c r="G3967">
        <v>45.857033314600599</v>
      </c>
      <c r="H3967">
        <v>-2.5648177575348399</v>
      </c>
      <c r="I3967">
        <v>19.227587170870599</v>
      </c>
      <c r="J3967">
        <v>-0.454832427641996</v>
      </c>
      <c r="K3967">
        <v>13.1059457502445</v>
      </c>
      <c r="L3967">
        <v>11.4118078950822</v>
      </c>
      <c r="M3967">
        <v>67.3864041059405</v>
      </c>
      <c r="N3967">
        <v>0.32503740928664698</v>
      </c>
      <c r="O3967">
        <v>25.874125874125799</v>
      </c>
      <c r="P3967">
        <v>97.241379310344797</v>
      </c>
      <c r="Q3967">
        <v>6.3313253478817999E-2</v>
      </c>
    </row>
    <row r="3968" spans="1:17" x14ac:dyDescent="0.3">
      <c r="A3968" t="s">
        <v>8169</v>
      </c>
      <c r="B3968" t="s">
        <v>8170</v>
      </c>
      <c r="C3968" t="s">
        <v>10309</v>
      </c>
      <c r="D3968" t="s">
        <v>294</v>
      </c>
      <c r="E3968">
        <v>23.561320340000002</v>
      </c>
      <c r="F3968">
        <v>65.62</v>
      </c>
      <c r="G3968">
        <v>75.243857638924894</v>
      </c>
      <c r="H3968">
        <v>3.9115719615326898</v>
      </c>
      <c r="I3968">
        <v>18.7097340748603</v>
      </c>
      <c r="J3968">
        <v>2.8369808059641</v>
      </c>
      <c r="K3968">
        <v>57.609700139109201</v>
      </c>
      <c r="L3968">
        <v>49.980419400189902</v>
      </c>
      <c r="M3968">
        <v>71.475523710057104</v>
      </c>
      <c r="N3968">
        <v>2.4789915966386502</v>
      </c>
      <c r="O3968">
        <v>5.2575434318804897</v>
      </c>
      <c r="P3968">
        <v>164.06438631790701</v>
      </c>
    </row>
    <row r="3969" spans="1:17" x14ac:dyDescent="0.3">
      <c r="A3969" t="s">
        <v>8171</v>
      </c>
      <c r="B3969" t="s">
        <v>8172</v>
      </c>
      <c r="C3969" t="s">
        <v>10309</v>
      </c>
      <c r="D3969" t="s">
        <v>412</v>
      </c>
      <c r="E3969">
        <v>23.558955000000001</v>
      </c>
      <c r="F3969">
        <v>46.55</v>
      </c>
      <c r="G3969">
        <v>20.004338005838299</v>
      </c>
      <c r="H3969">
        <v>1.3756584329413399</v>
      </c>
      <c r="I3969">
        <v>-41.397851439611301</v>
      </c>
      <c r="J3969">
        <v>-3.7822660559605699</v>
      </c>
      <c r="K3969">
        <v>50.152039022398903</v>
      </c>
      <c r="L3969">
        <v>50.686534339915198</v>
      </c>
      <c r="M3969">
        <v>37.776976585030297</v>
      </c>
      <c r="N3969">
        <v>1.93684585578764</v>
      </c>
      <c r="O3969">
        <v>135.596133190118</v>
      </c>
      <c r="P3969">
        <v>49.822980366913399</v>
      </c>
    </row>
    <row r="3970" spans="1:17" x14ac:dyDescent="0.3">
      <c r="A3970" t="s">
        <v>8173</v>
      </c>
      <c r="B3970" t="s">
        <v>8174</v>
      </c>
      <c r="C3970" t="s">
        <v>10309</v>
      </c>
      <c r="D3970" t="s">
        <v>7251</v>
      </c>
      <c r="E3970">
        <v>23.456016588000001</v>
      </c>
      <c r="F3970">
        <v>11.64</v>
      </c>
      <c r="G3970">
        <v>11.9596767619456</v>
      </c>
      <c r="H3970">
        <v>-12.6307518234689</v>
      </c>
      <c r="I3970">
        <v>12.780503639605699</v>
      </c>
      <c r="J3970">
        <v>-4.83053023885644</v>
      </c>
      <c r="K3970">
        <v>12.2377855823927</v>
      </c>
      <c r="L3970">
        <v>10.8919964262944</v>
      </c>
      <c r="M3970">
        <v>46.0603256232829</v>
      </c>
      <c r="N3970">
        <v>0.81204121894308801</v>
      </c>
      <c r="O3970">
        <v>32.560137457044597</v>
      </c>
      <c r="P3970">
        <v>51.365409622886801</v>
      </c>
      <c r="Q3970">
        <v>7.1468383932315999E-2</v>
      </c>
    </row>
    <row r="3971" spans="1:17" x14ac:dyDescent="0.3">
      <c r="A3971" t="s">
        <v>8175</v>
      </c>
      <c r="B3971" t="s">
        <v>8176</v>
      </c>
      <c r="C3971" t="s">
        <v>10309</v>
      </c>
      <c r="D3971" t="s">
        <v>139</v>
      </c>
      <c r="E3971">
        <v>23.435784999999999</v>
      </c>
      <c r="F3971">
        <v>39.85</v>
      </c>
      <c r="G3971">
        <v>36.223024305591601</v>
      </c>
      <c r="H3971">
        <v>47.342247096487803</v>
      </c>
      <c r="I3971">
        <v>127.873741980728</v>
      </c>
      <c r="J3971">
        <v>19.7286174267539</v>
      </c>
      <c r="K3971">
        <v>27.507642940154899</v>
      </c>
      <c r="L3971">
        <v>22.519153608670699</v>
      </c>
      <c r="M3971">
        <v>96.165175943685497</v>
      </c>
      <c r="N3971">
        <v>1.2945513081750699</v>
      </c>
      <c r="O3971">
        <v>0</v>
      </c>
      <c r="P3971">
        <v>206.067588325652</v>
      </c>
      <c r="Q3971">
        <v>0.10425706249687</v>
      </c>
    </row>
    <row r="3972" spans="1:17" x14ac:dyDescent="0.3">
      <c r="A3972" t="s">
        <v>8177</v>
      </c>
      <c r="B3972" t="s">
        <v>8178</v>
      </c>
      <c r="C3972" t="s">
        <v>10309</v>
      </c>
      <c r="D3972" t="s">
        <v>297</v>
      </c>
      <c r="E3972">
        <v>23.426179458</v>
      </c>
      <c r="F3972">
        <v>27.39</v>
      </c>
      <c r="G3972">
        <v>-51.561499503932197</v>
      </c>
      <c r="H3972">
        <v>1.17772251180763</v>
      </c>
      <c r="I3972">
        <v>-15.0609120157633</v>
      </c>
      <c r="J3972">
        <v>-4.9786130879240398</v>
      </c>
      <c r="K3972">
        <v>27.2118066596903</v>
      </c>
      <c r="L3972">
        <v>29.769244695632199</v>
      </c>
      <c r="M3972">
        <v>49.731260746895103</v>
      </c>
      <c r="N3972">
        <v>0.78845444661633701</v>
      </c>
      <c r="O3972">
        <v>44.578313253011999</v>
      </c>
      <c r="P3972">
        <v>18.162208800690198</v>
      </c>
      <c r="Q3972">
        <v>9.6496236794799996E-4</v>
      </c>
    </row>
    <row r="3973" spans="1:17" x14ac:dyDescent="0.3">
      <c r="A3973" t="s">
        <v>8179</v>
      </c>
      <c r="B3973" t="s">
        <v>8180</v>
      </c>
      <c r="C3973" t="s">
        <v>10309</v>
      </c>
      <c r="D3973" t="s">
        <v>186</v>
      </c>
      <c r="E3973">
        <v>23.411885309999999</v>
      </c>
      <c r="F3973">
        <v>48.43</v>
      </c>
      <c r="G3973">
        <v>21.525107638924901</v>
      </c>
      <c r="H3973">
        <v>8.3973317455982599</v>
      </c>
      <c r="I3973">
        <v>0.94925713886773899</v>
      </c>
      <c r="J3973">
        <v>-1.7822660559605701</v>
      </c>
      <c r="K3973">
        <v>46.461666491352901</v>
      </c>
      <c r="L3973">
        <v>41.1492486606626</v>
      </c>
      <c r="M3973">
        <v>61.696944693260299</v>
      </c>
      <c r="N3973">
        <v>1.22448979591836</v>
      </c>
      <c r="O3973">
        <v>5.1001445385091699</v>
      </c>
      <c r="P3973">
        <v>89.179687499999901</v>
      </c>
    </row>
    <row r="3974" spans="1:17" x14ac:dyDescent="0.3">
      <c r="A3974" t="s">
        <v>8181</v>
      </c>
      <c r="B3974" t="s">
        <v>8182</v>
      </c>
      <c r="C3974" t="s">
        <v>10309</v>
      </c>
      <c r="D3974" t="s">
        <v>405</v>
      </c>
      <c r="E3974">
        <v>23.381807999999999</v>
      </c>
      <c r="F3974">
        <v>44.69</v>
      </c>
      <c r="G3974">
        <v>-19.472963348729301</v>
      </c>
      <c r="H3974">
        <v>8.2183047803046598</v>
      </c>
      <c r="I3974">
        <v>1.7089729409564101</v>
      </c>
      <c r="J3974">
        <v>0.67507182799846199</v>
      </c>
      <c r="K3974">
        <v>41.910828549402197</v>
      </c>
      <c r="L3974">
        <v>39.574058663788101</v>
      </c>
      <c r="M3974">
        <v>54.469506503556502</v>
      </c>
      <c r="N3974">
        <v>0.74792205510900001</v>
      </c>
      <c r="O3974">
        <v>11.881852763481699</v>
      </c>
      <c r="P3974">
        <v>43.929146537842101</v>
      </c>
      <c r="Q3974">
        <v>-1.0713811389596E-2</v>
      </c>
    </row>
    <row r="3975" spans="1:17" x14ac:dyDescent="0.3">
      <c r="A3975" t="s">
        <v>8183</v>
      </c>
      <c r="B3975" t="s">
        <v>8184</v>
      </c>
      <c r="C3975" t="s">
        <v>10309</v>
      </c>
      <c r="D3975" t="s">
        <v>737</v>
      </c>
      <c r="E3975">
        <v>23.31605892</v>
      </c>
      <c r="F3975">
        <v>84.26</v>
      </c>
      <c r="G3975">
        <v>-13.501690400832</v>
      </c>
      <c r="H3975">
        <v>3.4148808350669499</v>
      </c>
      <c r="I3975">
        <v>9.1117248129322004</v>
      </c>
      <c r="J3975">
        <v>0.41822294159443002</v>
      </c>
      <c r="K3975">
        <v>83.314886079629701</v>
      </c>
      <c r="L3975">
        <v>78.978349251821697</v>
      </c>
      <c r="M3975">
        <v>58.062255720738897</v>
      </c>
      <c r="N3975">
        <v>0.83578778329468995</v>
      </c>
      <c r="O3975">
        <v>10.431996202231099</v>
      </c>
      <c r="P3975">
        <v>27.550711474417099</v>
      </c>
    </row>
    <row r="3976" spans="1:17" x14ac:dyDescent="0.3">
      <c r="A3976" t="s">
        <v>8185</v>
      </c>
      <c r="B3976" t="s">
        <v>8186</v>
      </c>
      <c r="C3976" t="s">
        <v>10309</v>
      </c>
      <c r="D3976" t="s">
        <v>628</v>
      </c>
      <c r="E3976">
        <v>23.258523199999999</v>
      </c>
      <c r="F3976">
        <v>45.98</v>
      </c>
      <c r="G3976">
        <v>173.88016873535801</v>
      </c>
      <c r="H3976">
        <v>-8.0176769712140992</v>
      </c>
      <c r="I3976">
        <v>2.4703039927226902</v>
      </c>
      <c r="J3976">
        <v>-3.6243713191184801</v>
      </c>
      <c r="K3976">
        <v>45.016764387666697</v>
      </c>
      <c r="L3976">
        <v>34.813977226379599</v>
      </c>
      <c r="M3976">
        <v>50.2861619723353</v>
      </c>
      <c r="N3976">
        <v>0.40485412779918101</v>
      </c>
      <c r="O3976">
        <v>15.0500217485863</v>
      </c>
      <c r="P3976">
        <v>280</v>
      </c>
      <c r="Q3976">
        <v>0.117931592970671</v>
      </c>
    </row>
    <row r="3977" spans="1:17" x14ac:dyDescent="0.3">
      <c r="A3977" t="s">
        <v>8187</v>
      </c>
      <c r="B3977" t="s">
        <v>8188</v>
      </c>
      <c r="C3977" t="s">
        <v>10309</v>
      </c>
      <c r="D3977" t="s">
        <v>2871</v>
      </c>
      <c r="E3977">
        <v>23.210007372</v>
      </c>
      <c r="F3977">
        <v>55.53</v>
      </c>
      <c r="G3977">
        <v>34.893166577903798</v>
      </c>
      <c r="H3977">
        <v>19.506610813893701</v>
      </c>
      <c r="I3977">
        <v>6.6709969789994803</v>
      </c>
      <c r="J3977">
        <v>0.217733944039425</v>
      </c>
      <c r="K3977">
        <v>46.403576833776398</v>
      </c>
      <c r="L3977">
        <v>44.750682012783201</v>
      </c>
      <c r="M3977">
        <v>72.648921417432305</v>
      </c>
      <c r="N3977">
        <v>0.78749999999999998</v>
      </c>
      <c r="O3977">
        <v>26.292094363407099</v>
      </c>
      <c r="P3977">
        <v>82.647094801223204</v>
      </c>
    </row>
    <row r="3978" spans="1:17" x14ac:dyDescent="0.3">
      <c r="A3978" t="s">
        <v>8189</v>
      </c>
      <c r="B3978" t="s">
        <v>8190</v>
      </c>
      <c r="C3978" t="s">
        <v>10309</v>
      </c>
      <c r="E3978">
        <v>23.202584999999999</v>
      </c>
      <c r="F3978">
        <v>21.5</v>
      </c>
      <c r="G3978">
        <v>12.754301936007099</v>
      </c>
      <c r="H3978">
        <v>-12.2910082337253</v>
      </c>
      <c r="I3978">
        <v>-19.170871316136001</v>
      </c>
      <c r="J3978">
        <v>-0.73464700834153596</v>
      </c>
      <c r="K3978">
        <v>22.294156959508499</v>
      </c>
      <c r="L3978">
        <v>21.776891421685502</v>
      </c>
      <c r="M3978">
        <v>47.1239821428779</v>
      </c>
      <c r="N3978">
        <v>0.95258906540842303</v>
      </c>
      <c r="O3978">
        <v>44.093023255813897</v>
      </c>
      <c r="P3978">
        <v>49.201943095072799</v>
      </c>
      <c r="Q3978">
        <v>1.6155934015718999E-2</v>
      </c>
    </row>
    <row r="3979" spans="1:17" x14ac:dyDescent="0.3">
      <c r="A3979" t="s">
        <v>8191</v>
      </c>
      <c r="B3979" t="s">
        <v>8192</v>
      </c>
      <c r="C3979" t="s">
        <v>10309</v>
      </c>
      <c r="D3979" t="s">
        <v>523</v>
      </c>
      <c r="E3979">
        <v>23.198619600000001</v>
      </c>
      <c r="F3979">
        <v>39</v>
      </c>
      <c r="G3979">
        <v>90.395925679579904</v>
      </c>
      <c r="H3979">
        <v>-19.946805335174599</v>
      </c>
      <c r="I3979">
        <v>-61.970092909261602</v>
      </c>
      <c r="J3979">
        <v>4.9706075072578102</v>
      </c>
      <c r="K3979">
        <v>41.869733206152503</v>
      </c>
      <c r="L3979">
        <v>42.6352826295143</v>
      </c>
      <c r="M3979">
        <v>60.472275450298199</v>
      </c>
      <c r="N3979">
        <v>1.36995127212194</v>
      </c>
      <c r="O3979">
        <v>128.94871794871699</v>
      </c>
      <c r="P3979">
        <v>125.30329289428001</v>
      </c>
      <c r="Q3979">
        <v>8.1003233084022006E-2</v>
      </c>
    </row>
    <row r="3980" spans="1:17" x14ac:dyDescent="0.3">
      <c r="A3980" t="s">
        <v>8193</v>
      </c>
      <c r="B3980" t="s">
        <v>8194</v>
      </c>
      <c r="C3980" t="s">
        <v>10309</v>
      </c>
      <c r="D3980" t="s">
        <v>726</v>
      </c>
      <c r="E3980">
        <v>23.091247410000001</v>
      </c>
      <c r="F3980">
        <v>2.6</v>
      </c>
      <c r="K3980">
        <v>2.9214051989229399</v>
      </c>
      <c r="L3980">
        <v>4.2861502767889696</v>
      </c>
      <c r="M3980">
        <v>64.437260219561196</v>
      </c>
      <c r="N3980">
        <v>1</v>
      </c>
      <c r="Q3980">
        <v>-8.2544193203107005E-2</v>
      </c>
    </row>
    <row r="3981" spans="1:17" x14ac:dyDescent="0.3">
      <c r="A3981" t="s">
        <v>8195</v>
      </c>
      <c r="B3981" t="s">
        <v>8196</v>
      </c>
      <c r="C3981" t="s">
        <v>10309</v>
      </c>
      <c r="D3981" t="s">
        <v>328</v>
      </c>
      <c r="E3981">
        <v>23.04519552</v>
      </c>
      <c r="F3981">
        <v>37.78</v>
      </c>
      <c r="G3981">
        <v>-39.4358672414578</v>
      </c>
      <c r="H3981">
        <v>3.1833756832656102</v>
      </c>
      <c r="I3981">
        <v>-20.730843484644499</v>
      </c>
      <c r="J3981">
        <v>-5.1931187691388701</v>
      </c>
      <c r="K3981">
        <v>37.358430724287402</v>
      </c>
      <c r="L3981">
        <v>38.028328839703498</v>
      </c>
      <c r="M3981">
        <v>58.687324893616598</v>
      </c>
      <c r="N3981">
        <v>0.78687030456971296</v>
      </c>
      <c r="O3981">
        <v>52.355743779777598</v>
      </c>
      <c r="P3981">
        <v>16.533004318322</v>
      </c>
      <c r="Q3981">
        <v>0.11160314908176</v>
      </c>
    </row>
    <row r="3982" spans="1:17" x14ac:dyDescent="0.3">
      <c r="A3982" t="s">
        <v>8197</v>
      </c>
      <c r="B3982" t="s">
        <v>8198</v>
      </c>
      <c r="C3982" t="s">
        <v>10309</v>
      </c>
      <c r="D3982" t="s">
        <v>444</v>
      </c>
      <c r="E3982">
        <v>22.950589999999998</v>
      </c>
      <c r="F3982">
        <v>33.31</v>
      </c>
      <c r="G3982">
        <v>0.34939202735792901</v>
      </c>
      <c r="H3982">
        <v>3.9798250996080098</v>
      </c>
      <c r="I3982">
        <v>-22.908484401209002</v>
      </c>
      <c r="J3982">
        <v>-0.93940031243257904</v>
      </c>
      <c r="K3982">
        <v>31.6981808236891</v>
      </c>
      <c r="L3982">
        <v>29.388138960728298</v>
      </c>
      <c r="M3982">
        <v>47.345106564785098</v>
      </c>
      <c r="N3982">
        <v>0.39605468920630699</v>
      </c>
      <c r="O3982">
        <v>26.568598018612999</v>
      </c>
      <c r="P3982">
        <v>54.858205485820498</v>
      </c>
      <c r="Q3982">
        <v>3.4544784512566998E-2</v>
      </c>
    </row>
    <row r="3983" spans="1:17" x14ac:dyDescent="0.3">
      <c r="A3983" t="s">
        <v>8199</v>
      </c>
      <c r="B3983" t="s">
        <v>8200</v>
      </c>
      <c r="C3983" t="s">
        <v>10309</v>
      </c>
      <c r="D3983" t="s">
        <v>54</v>
      </c>
      <c r="E3983">
        <v>22.914000000000001</v>
      </c>
      <c r="F3983">
        <v>2.2799999999999998</v>
      </c>
      <c r="G3983">
        <v>-47.2099467089011</v>
      </c>
      <c r="H3983">
        <v>-6.07957572683826</v>
      </c>
      <c r="I3983">
        <v>-6.5152781234657304</v>
      </c>
      <c r="J3983">
        <v>-5.1577934821209102</v>
      </c>
      <c r="K3983">
        <v>2.3315625227030798</v>
      </c>
      <c r="L3983">
        <v>2.77061513028027</v>
      </c>
      <c r="M3983">
        <v>38.807503632997999</v>
      </c>
      <c r="N3983">
        <v>0.56375420083012595</v>
      </c>
      <c r="O3983">
        <v>35.964912280701697</v>
      </c>
      <c r="P3983">
        <v>19.999999999999901</v>
      </c>
      <c r="Q3983">
        <v>6.6491841131989998E-2</v>
      </c>
    </row>
    <row r="3984" spans="1:17" x14ac:dyDescent="0.3">
      <c r="A3984" t="s">
        <v>8201</v>
      </c>
      <c r="B3984" t="s">
        <v>8202</v>
      </c>
      <c r="C3984" t="s">
        <v>10309</v>
      </c>
      <c r="D3984" t="s">
        <v>523</v>
      </c>
      <c r="E3984">
        <v>22.883198499999999</v>
      </c>
      <c r="F3984">
        <v>74.989999999999995</v>
      </c>
      <c r="G3984">
        <v>1.51235588761144</v>
      </c>
      <c r="H3984">
        <v>-23.4598910253392</v>
      </c>
      <c r="I3984">
        <v>-25.040902273349399</v>
      </c>
      <c r="J3984">
        <v>-6.9636132062196401</v>
      </c>
      <c r="K3984">
        <v>82.835454467286993</v>
      </c>
      <c r="L3984">
        <v>74.584564736963699</v>
      </c>
      <c r="M3984">
        <v>31.8011748620942</v>
      </c>
      <c r="N3984">
        <v>0.53269368555496699</v>
      </c>
      <c r="O3984">
        <v>50.7934391252167</v>
      </c>
      <c r="Q3984">
        <v>0.10641147464709599</v>
      </c>
    </row>
    <row r="3985" spans="1:17" x14ac:dyDescent="0.3">
      <c r="A3985" t="s">
        <v>8203</v>
      </c>
      <c r="B3985" t="s">
        <v>8204</v>
      </c>
      <c r="C3985" t="s">
        <v>10309</v>
      </c>
      <c r="D3985" t="s">
        <v>5746</v>
      </c>
      <c r="E3985">
        <v>22.753228031999999</v>
      </c>
      <c r="F3985">
        <v>33.119999999999997</v>
      </c>
      <c r="G3985">
        <v>-59.723404265836898</v>
      </c>
      <c r="H3985">
        <v>-13.385553296252199</v>
      </c>
      <c r="I3985">
        <v>-42.962096102993897</v>
      </c>
      <c r="J3985">
        <v>-4.0977508605915398</v>
      </c>
      <c r="K3985">
        <v>41.229399999999998</v>
      </c>
      <c r="M3985">
        <v>29.243232150093501</v>
      </c>
      <c r="O3985">
        <v>82.035024154589394</v>
      </c>
      <c r="P3985">
        <v>1.90769230769229</v>
      </c>
    </row>
    <row r="3986" spans="1:17" x14ac:dyDescent="0.3">
      <c r="A3986" t="s">
        <v>8205</v>
      </c>
      <c r="B3986" t="s">
        <v>8206</v>
      </c>
      <c r="C3986" t="s">
        <v>10309</v>
      </c>
      <c r="D3986" t="s">
        <v>51</v>
      </c>
      <c r="E3986">
        <v>22.683900000000001</v>
      </c>
      <c r="F3986">
        <v>9.11</v>
      </c>
      <c r="G3986">
        <v>-68.055930496668196</v>
      </c>
      <c r="H3986">
        <v>-2.9369742634492999</v>
      </c>
      <c r="I3986">
        <v>-43.034275012989902</v>
      </c>
      <c r="J3986">
        <v>-1.1265283510425399</v>
      </c>
      <c r="K3986">
        <v>9.6816479713059493</v>
      </c>
      <c r="L3986">
        <v>11.1694123877589</v>
      </c>
      <c r="M3986">
        <v>41.996140706698498</v>
      </c>
      <c r="N3986">
        <v>0.604685212298682</v>
      </c>
      <c r="O3986">
        <v>113.391877058177</v>
      </c>
      <c r="P3986">
        <v>7.1764705882352899</v>
      </c>
      <c r="Q3986">
        <v>-4.8281629774323001E-2</v>
      </c>
    </row>
    <row r="3987" spans="1:17" x14ac:dyDescent="0.3">
      <c r="A3987" t="s">
        <v>8207</v>
      </c>
      <c r="B3987" t="s">
        <v>8208</v>
      </c>
      <c r="C3987" t="s">
        <v>10309</v>
      </c>
      <c r="D3987" t="s">
        <v>46</v>
      </c>
      <c r="E3987">
        <v>22.667443597999998</v>
      </c>
      <c r="F3987">
        <v>16.79</v>
      </c>
      <c r="G3987">
        <v>81.642314817766206</v>
      </c>
      <c r="H3987">
        <v>28.314649964889</v>
      </c>
      <c r="I3987">
        <v>22.127850986953099</v>
      </c>
      <c r="J3987">
        <v>16.245902958123899</v>
      </c>
      <c r="K3987">
        <v>13.1148208679341</v>
      </c>
      <c r="L3987">
        <v>12.0104679340091</v>
      </c>
      <c r="M3987">
        <v>84.155919077692403</v>
      </c>
      <c r="N3987">
        <v>1.6891142253656199</v>
      </c>
      <c r="O3987">
        <v>8.3978558665872498</v>
      </c>
      <c r="P3987">
        <v>123.86666666666601</v>
      </c>
      <c r="Q3987">
        <v>4.8156540271692E-2</v>
      </c>
    </row>
    <row r="3988" spans="1:17" x14ac:dyDescent="0.3">
      <c r="A3988" t="s">
        <v>8209</v>
      </c>
      <c r="B3988" t="s">
        <v>8210</v>
      </c>
      <c r="C3988" t="s">
        <v>10309</v>
      </c>
      <c r="D3988" t="s">
        <v>3831</v>
      </c>
      <c r="E3988">
        <v>22.667376000000001</v>
      </c>
      <c r="F3988">
        <v>87.6</v>
      </c>
      <c r="G3988">
        <v>-68.344958150548706</v>
      </c>
      <c r="H3988">
        <v>-2.6145242154604702</v>
      </c>
      <c r="I3988">
        <v>-51.583649987705698</v>
      </c>
      <c r="J3988">
        <v>-5.4831805261058104</v>
      </c>
      <c r="K3988">
        <v>94.458972418887996</v>
      </c>
      <c r="M3988">
        <v>26.879490701684698</v>
      </c>
      <c r="N3988">
        <v>0.107876712328767</v>
      </c>
      <c r="O3988">
        <v>78.995433789954305</v>
      </c>
      <c r="P3988">
        <v>12.8865979381443</v>
      </c>
    </row>
    <row r="3989" spans="1:17" x14ac:dyDescent="0.3">
      <c r="A3989" t="s">
        <v>8211</v>
      </c>
      <c r="B3989" t="s">
        <v>8212</v>
      </c>
      <c r="C3989" t="s">
        <v>10309</v>
      </c>
      <c r="D3989" t="s">
        <v>54</v>
      </c>
      <c r="E3989">
        <v>22.650015444999902</v>
      </c>
      <c r="F3989">
        <v>8.35</v>
      </c>
      <c r="G3989">
        <v>102.125802083369</v>
      </c>
      <c r="H3989">
        <v>7.917325099608</v>
      </c>
      <c r="I3989">
        <v>-30.3840668714994</v>
      </c>
      <c r="J3989">
        <v>18.744779713803599</v>
      </c>
      <c r="K3989">
        <v>8.0305768782934397</v>
      </c>
      <c r="L3989">
        <v>7.4360297356481704</v>
      </c>
      <c r="M3989">
        <v>63.943999635855697</v>
      </c>
      <c r="N3989">
        <v>1.55332929714961</v>
      </c>
      <c r="O3989">
        <v>40.119760479041901</v>
      </c>
      <c r="Q3989">
        <v>0.11900174946717</v>
      </c>
    </row>
    <row r="3990" spans="1:17" x14ac:dyDescent="0.3">
      <c r="A3990" t="s">
        <v>8213</v>
      </c>
      <c r="B3990" t="s">
        <v>8214</v>
      </c>
      <c r="C3990" t="s">
        <v>10309</v>
      </c>
      <c r="D3990" t="s">
        <v>444</v>
      </c>
      <c r="E3990">
        <v>22.642620000000001</v>
      </c>
      <c r="F3990">
        <v>19.14</v>
      </c>
      <c r="G3990">
        <v>172.55102588537</v>
      </c>
      <c r="H3990">
        <v>-5.2064524065044502</v>
      </c>
      <c r="I3990">
        <v>20.788819647921699</v>
      </c>
      <c r="J3990">
        <v>-9.44184052404567</v>
      </c>
      <c r="K3990">
        <v>19.608268738117498</v>
      </c>
      <c r="L3990">
        <v>15.134215280772899</v>
      </c>
      <c r="M3990">
        <v>18.727898309254901</v>
      </c>
      <c r="N3990">
        <v>0.15742156126123699</v>
      </c>
      <c r="O3990">
        <v>35.736677115987398</v>
      </c>
      <c r="P3990">
        <v>215.32125205930799</v>
      </c>
      <c r="Q3990">
        <v>0.15093073026498299</v>
      </c>
    </row>
    <row r="3991" spans="1:17" x14ac:dyDescent="0.3">
      <c r="A3991" t="s">
        <v>8215</v>
      </c>
      <c r="B3991" t="s">
        <v>8216</v>
      </c>
      <c r="C3991" t="s">
        <v>10309</v>
      </c>
      <c r="D3991" t="s">
        <v>2212</v>
      </c>
      <c r="E3991">
        <v>22.602200960000001</v>
      </c>
      <c r="F3991">
        <v>22.51</v>
      </c>
      <c r="G3991">
        <v>48.690477385158097</v>
      </c>
      <c r="H3991">
        <v>11.5145473218302</v>
      </c>
      <c r="I3991">
        <v>-10.5527804641701</v>
      </c>
      <c r="J3991">
        <v>6.2642455719464003</v>
      </c>
      <c r="K3991">
        <v>21.503202819213101</v>
      </c>
      <c r="L3991">
        <v>19.2367660252837</v>
      </c>
      <c r="M3991">
        <v>51.267055643429998</v>
      </c>
      <c r="N3991">
        <v>0.87190494903586802</v>
      </c>
      <c r="O3991">
        <v>23.5006663705019</v>
      </c>
      <c r="P3991">
        <v>83.455582722086405</v>
      </c>
      <c r="Q3991">
        <v>2.3462516342660001E-3</v>
      </c>
    </row>
    <row r="3992" spans="1:17" x14ac:dyDescent="0.3">
      <c r="A3992" t="s">
        <v>8217</v>
      </c>
      <c r="B3992" t="s">
        <v>8218</v>
      </c>
      <c r="C3992" t="s">
        <v>10309</v>
      </c>
      <c r="D3992" t="s">
        <v>3520</v>
      </c>
      <c r="E3992">
        <v>22.564036835</v>
      </c>
      <c r="F3992">
        <v>43.15</v>
      </c>
      <c r="G3992">
        <v>-39.9228090277417</v>
      </c>
      <c r="H3992">
        <v>-0.73084450187483896</v>
      </c>
      <c r="I3992">
        <v>-20.9352163502389</v>
      </c>
      <c r="J3992">
        <v>-1.80543565744342</v>
      </c>
      <c r="K3992">
        <v>45.145056828407803</v>
      </c>
      <c r="L3992">
        <v>46.8074856541229</v>
      </c>
      <c r="M3992">
        <v>5.7895825770322302</v>
      </c>
      <c r="N3992">
        <v>2.1120710228628701</v>
      </c>
      <c r="O3992">
        <v>31.4020857473928</v>
      </c>
      <c r="P3992">
        <v>1.8168947616800299</v>
      </c>
    </row>
    <row r="3993" spans="1:17" x14ac:dyDescent="0.3">
      <c r="A3993" t="s">
        <v>8219</v>
      </c>
      <c r="B3993" t="s">
        <v>8220</v>
      </c>
      <c r="C3993" t="s">
        <v>10309</v>
      </c>
      <c r="D3993" t="s">
        <v>523</v>
      </c>
      <c r="E3993">
        <v>22.481925199999999</v>
      </c>
      <c r="F3993">
        <v>74.83</v>
      </c>
      <c r="G3993">
        <v>53.858333583942098</v>
      </c>
      <c r="H3993">
        <v>-28.254150500701801</v>
      </c>
      <c r="I3993">
        <v>62.394013984651799</v>
      </c>
      <c r="J3993">
        <v>-7.6327944907869503</v>
      </c>
      <c r="K3993">
        <v>79.363745013484603</v>
      </c>
      <c r="L3993">
        <v>57.953430373372903</v>
      </c>
      <c r="M3993">
        <v>7.8010922494580601</v>
      </c>
      <c r="N3993">
        <v>0.34119706415256501</v>
      </c>
      <c r="O3993">
        <v>52.4655886676466</v>
      </c>
      <c r="P3993">
        <v>103.06648575305201</v>
      </c>
    </row>
    <row r="3994" spans="1:17" x14ac:dyDescent="0.3">
      <c r="A3994" t="s">
        <v>8221</v>
      </c>
      <c r="B3994" t="s">
        <v>8222</v>
      </c>
      <c r="C3994" t="s">
        <v>10309</v>
      </c>
      <c r="D3994" t="s">
        <v>737</v>
      </c>
      <c r="E3994">
        <v>22.46870916</v>
      </c>
      <c r="F3994">
        <v>122.93</v>
      </c>
      <c r="G3994">
        <v>16.126982713126498</v>
      </c>
      <c r="H3994">
        <v>3.7097223249037898</v>
      </c>
      <c r="I3994">
        <v>8.8970308811330092</v>
      </c>
      <c r="J3994">
        <v>-0.85260747924317004</v>
      </c>
      <c r="K3994">
        <v>116.999832317554</v>
      </c>
      <c r="L3994">
        <v>105.404115221045</v>
      </c>
      <c r="M3994">
        <v>31.967359018905899</v>
      </c>
      <c r="N3994">
        <v>2.4340257603190798</v>
      </c>
      <c r="O3994">
        <v>1.4398438135524201</v>
      </c>
      <c r="P3994">
        <v>48.090591495000602</v>
      </c>
    </row>
    <row r="3995" spans="1:17" x14ac:dyDescent="0.3">
      <c r="A3995" t="s">
        <v>8223</v>
      </c>
      <c r="B3995" t="s">
        <v>8224</v>
      </c>
      <c r="C3995" t="s">
        <v>10309</v>
      </c>
      <c r="D3995" t="s">
        <v>304</v>
      </c>
      <c r="E3995">
        <v>22.464037999999999</v>
      </c>
      <c r="F3995">
        <v>24.65</v>
      </c>
      <c r="G3995">
        <v>28.397018742904301</v>
      </c>
      <c r="H3995">
        <v>10.727107708303601</v>
      </c>
      <c r="I3995">
        <v>-21.455699118336099</v>
      </c>
      <c r="J3995">
        <v>-3.1294562022269399</v>
      </c>
      <c r="K3995">
        <v>24.551700263053998</v>
      </c>
      <c r="L3995">
        <v>22.178562840703599</v>
      </c>
      <c r="M3995">
        <v>42.867388599351301</v>
      </c>
      <c r="N3995">
        <v>0.364894904048291</v>
      </c>
      <c r="O3995">
        <v>29.776876267748399</v>
      </c>
      <c r="P3995">
        <v>85.338345864661605</v>
      </c>
      <c r="Q3995">
        <v>0.108342326176649</v>
      </c>
    </row>
    <row r="3996" spans="1:17" x14ac:dyDescent="0.3">
      <c r="A3996" t="s">
        <v>8225</v>
      </c>
      <c r="B3996" t="s">
        <v>8226</v>
      </c>
      <c r="C3996" t="s">
        <v>10309</v>
      </c>
      <c r="E3996">
        <v>22.34958906</v>
      </c>
      <c r="F3996">
        <v>48.7</v>
      </c>
      <c r="G3996">
        <v>110.08283547143699</v>
      </c>
      <c r="H3996">
        <v>14.996767960144901</v>
      </c>
      <c r="I3996">
        <v>66.184476622526105</v>
      </c>
      <c r="J3996">
        <v>-1.7822660559605701</v>
      </c>
      <c r="K3996">
        <v>41.256761918659102</v>
      </c>
      <c r="L3996">
        <v>30.2653646786856</v>
      </c>
      <c r="M3996">
        <v>100</v>
      </c>
      <c r="N3996">
        <v>1.7412935323383001</v>
      </c>
      <c r="O3996">
        <v>0</v>
      </c>
      <c r="P3996">
        <v>139.901477832512</v>
      </c>
    </row>
    <row r="3997" spans="1:17" x14ac:dyDescent="0.3">
      <c r="A3997" t="s">
        <v>8227</v>
      </c>
      <c r="B3997" t="s">
        <v>8228</v>
      </c>
      <c r="C3997" t="s">
        <v>10309</v>
      </c>
      <c r="D3997" t="s">
        <v>72</v>
      </c>
      <c r="E3997">
        <v>22.300319999999999</v>
      </c>
      <c r="F3997">
        <v>24</v>
      </c>
      <c r="G3997">
        <v>-39.252604625225999</v>
      </c>
      <c r="H3997">
        <v>2.6019187317822801</v>
      </c>
      <c r="I3997">
        <v>-19.889632334878002</v>
      </c>
      <c r="J3997">
        <v>-2.3467821849928301</v>
      </c>
      <c r="K3997">
        <v>24.313537209719499</v>
      </c>
      <c r="L3997">
        <v>26.744223704270802</v>
      </c>
      <c r="M3997">
        <v>46.582568952564202</v>
      </c>
      <c r="N3997">
        <v>0.850493651551813</v>
      </c>
      <c r="O3997">
        <v>27.0833333333333</v>
      </c>
      <c r="P3997">
        <v>8.8929219600726093</v>
      </c>
      <c r="Q3997">
        <v>-2.3745323940929999E-2</v>
      </c>
    </row>
    <row r="3998" spans="1:17" x14ac:dyDescent="0.3">
      <c r="A3998" t="s">
        <v>8229</v>
      </c>
      <c r="B3998" t="s">
        <v>8230</v>
      </c>
      <c r="C3998" t="s">
        <v>10309</v>
      </c>
      <c r="D3998" t="s">
        <v>473</v>
      </c>
      <c r="E3998">
        <v>22.275500000000001</v>
      </c>
      <c r="F3998">
        <v>2.99</v>
      </c>
      <c r="G3998">
        <v>18.201159619122901</v>
      </c>
      <c r="H3998">
        <v>9.5195978268807302</v>
      </c>
      <c r="I3998">
        <v>-6.6516402480541297</v>
      </c>
      <c r="J3998">
        <v>-3.4714552451497598</v>
      </c>
      <c r="K3998">
        <v>2.7129704973675501</v>
      </c>
      <c r="L3998">
        <v>2.5061693444783901</v>
      </c>
      <c r="M3998">
        <v>65.879644428090202</v>
      </c>
      <c r="N3998">
        <v>0.88854054672173399</v>
      </c>
      <c r="O3998">
        <v>6.0200668896321003</v>
      </c>
      <c r="P3998">
        <v>62.5</v>
      </c>
      <c r="Q3998">
        <v>0.105715271469945</v>
      </c>
    </row>
    <row r="3999" spans="1:17" x14ac:dyDescent="0.3">
      <c r="A3999" t="s">
        <v>8231</v>
      </c>
      <c r="B3999" t="s">
        <v>8232</v>
      </c>
      <c r="C3999" t="s">
        <v>10309</v>
      </c>
      <c r="D3999" t="s">
        <v>628</v>
      </c>
      <c r="E3999">
        <v>22.262481449999999</v>
      </c>
      <c r="F3999">
        <v>32.67</v>
      </c>
      <c r="G3999">
        <v>-0.68820757846636105</v>
      </c>
      <c r="H3999">
        <v>8.3092742521503702</v>
      </c>
      <c r="I3999">
        <v>3.5795811891295699</v>
      </c>
      <c r="J3999">
        <v>1.9931453670790999</v>
      </c>
      <c r="K3999">
        <v>29.9039241866721</v>
      </c>
      <c r="L3999">
        <v>28.564958515405699</v>
      </c>
      <c r="M3999">
        <v>65.096133745798099</v>
      </c>
      <c r="N3999">
        <v>0.54280925243043898</v>
      </c>
      <c r="O3999">
        <v>8.7848178757269508</v>
      </c>
      <c r="P3999">
        <v>36.125</v>
      </c>
      <c r="Q3999">
        <v>2.13434600014E-4</v>
      </c>
    </row>
    <row r="4000" spans="1:17" x14ac:dyDescent="0.3">
      <c r="A4000" t="s">
        <v>8233</v>
      </c>
      <c r="B4000" t="s">
        <v>8234</v>
      </c>
      <c r="C4000" t="s">
        <v>10309</v>
      </c>
      <c r="D4000" t="s">
        <v>1380</v>
      </c>
      <c r="E4000">
        <v>22.2515</v>
      </c>
      <c r="F4000">
        <v>19.100000000000001</v>
      </c>
      <c r="G4000">
        <v>-24.9887850614043</v>
      </c>
      <c r="H4000">
        <v>-13.438140220848499</v>
      </c>
      <c r="I4000">
        <v>2.7704402105004999</v>
      </c>
      <c r="J4000">
        <v>15.1589104146276</v>
      </c>
      <c r="K4000">
        <v>19.8274303182117</v>
      </c>
      <c r="L4000">
        <v>16.945564548939799</v>
      </c>
      <c r="M4000">
        <v>46.103408256151702</v>
      </c>
      <c r="N4000">
        <v>0.31509059525761002</v>
      </c>
      <c r="O4000">
        <v>49.6858638743455</v>
      </c>
      <c r="P4000">
        <v>59.034138218151497</v>
      </c>
      <c r="Q4000">
        <v>0.13260685847263401</v>
      </c>
    </row>
    <row r="4001" spans="1:17" x14ac:dyDescent="0.3">
      <c r="A4001" t="s">
        <v>8235</v>
      </c>
      <c r="B4001" t="s">
        <v>8236</v>
      </c>
      <c r="C4001" t="s">
        <v>10309</v>
      </c>
      <c r="D4001" t="s">
        <v>253</v>
      </c>
      <c r="E4001">
        <v>22.137695999999998</v>
      </c>
      <c r="F4001">
        <v>66.36</v>
      </c>
      <c r="G4001">
        <v>5.6099290674963704</v>
      </c>
      <c r="H4001">
        <v>28.688551514702301</v>
      </c>
      <c r="I4001">
        <v>12.862969407081</v>
      </c>
      <c r="J4001">
        <v>-9.1065903802848993</v>
      </c>
      <c r="K4001">
        <v>58.617648976267503</v>
      </c>
      <c r="L4001">
        <v>52.947885353947498</v>
      </c>
      <c r="M4001">
        <v>51.6250412694666</v>
      </c>
      <c r="N4001">
        <v>1.8083658331421499</v>
      </c>
      <c r="O4001">
        <v>14.511754068716</v>
      </c>
      <c r="P4001">
        <v>55.4098360655737</v>
      </c>
      <c r="Q4001">
        <v>3.9670095396462997E-2</v>
      </c>
    </row>
    <row r="4002" spans="1:17" x14ac:dyDescent="0.3">
      <c r="A4002" t="s">
        <v>8237</v>
      </c>
      <c r="B4002" t="s">
        <v>8238</v>
      </c>
      <c r="C4002" t="s">
        <v>10309</v>
      </c>
      <c r="D4002" t="s">
        <v>7398</v>
      </c>
      <c r="E4002">
        <v>22.079153739999999</v>
      </c>
      <c r="F4002">
        <v>21.35</v>
      </c>
      <c r="G4002">
        <v>-28.48973870659</v>
      </c>
      <c r="H4002">
        <v>-7.8566110706047496</v>
      </c>
      <c r="I4002">
        <v>-27.4518811108222</v>
      </c>
      <c r="J4002">
        <v>-1.64458822209182</v>
      </c>
      <c r="K4002">
        <v>22.427120628347399</v>
      </c>
      <c r="L4002">
        <v>22.065775961409201</v>
      </c>
      <c r="M4002">
        <v>40.607970984339801</v>
      </c>
      <c r="N4002">
        <v>0.73759022919064199</v>
      </c>
      <c r="O4002">
        <v>35.831381733020997</v>
      </c>
      <c r="P4002">
        <v>15.4678204434829</v>
      </c>
      <c r="Q4002">
        <v>2.5016082337933999E-2</v>
      </c>
    </row>
    <row r="4003" spans="1:17" x14ac:dyDescent="0.3">
      <c r="A4003" t="s">
        <v>8239</v>
      </c>
      <c r="B4003" t="s">
        <v>8240</v>
      </c>
      <c r="C4003" t="s">
        <v>10309</v>
      </c>
      <c r="D4003" t="s">
        <v>54</v>
      </c>
      <c r="E4003">
        <v>22.014428729999999</v>
      </c>
      <c r="F4003">
        <v>9.9499999999999993</v>
      </c>
      <c r="G4003">
        <v>115.860369984603</v>
      </c>
      <c r="H4003">
        <v>55.213377731186903</v>
      </c>
      <c r="I4003">
        <v>42.411415801767902</v>
      </c>
      <c r="J4003">
        <v>18.217733944039399</v>
      </c>
      <c r="K4003">
        <v>6.6058669294950896</v>
      </c>
      <c r="L4003">
        <v>5.6783462301818997</v>
      </c>
      <c r="M4003">
        <v>94.591181422862306</v>
      </c>
      <c r="N4003">
        <v>2.87424235376632</v>
      </c>
      <c r="O4003">
        <v>0</v>
      </c>
      <c r="Q4003">
        <v>0.113016727013642</v>
      </c>
    </row>
    <row r="4004" spans="1:17" x14ac:dyDescent="0.3">
      <c r="A4004" t="s">
        <v>8241</v>
      </c>
      <c r="B4004" t="s">
        <v>8242</v>
      </c>
      <c r="C4004" t="s">
        <v>10309</v>
      </c>
      <c r="D4004" t="s">
        <v>628</v>
      </c>
      <c r="E4004">
        <v>22.011500000000002</v>
      </c>
      <c r="F4004">
        <v>23.17</v>
      </c>
      <c r="G4004">
        <v>-6.5739615100112196</v>
      </c>
      <c r="H4004">
        <v>0.47757531909878898</v>
      </c>
      <c r="I4004">
        <v>-8.8756795219730709</v>
      </c>
      <c r="J4004">
        <v>-4.7296344770132004</v>
      </c>
      <c r="K4004">
        <v>22.944365234590801</v>
      </c>
      <c r="L4004">
        <v>21.892835356448199</v>
      </c>
      <c r="M4004">
        <v>45.3965607512472</v>
      </c>
      <c r="N4004">
        <v>0.80453543068608802</v>
      </c>
      <c r="O4004">
        <v>43.461372464393598</v>
      </c>
      <c r="P4004">
        <v>39.159159159159103</v>
      </c>
      <c r="Q4004">
        <v>7.6757736028275E-2</v>
      </c>
    </row>
    <row r="4005" spans="1:17" x14ac:dyDescent="0.3">
      <c r="A4005" t="s">
        <v>8243</v>
      </c>
      <c r="B4005" t="s">
        <v>8244</v>
      </c>
      <c r="C4005" t="s">
        <v>10309</v>
      </c>
      <c r="D4005" t="s">
        <v>683</v>
      </c>
      <c r="E4005">
        <v>22</v>
      </c>
      <c r="F4005">
        <v>20</v>
      </c>
      <c r="G4005">
        <v>-0.78638429655893205</v>
      </c>
      <c r="H4005">
        <v>0.52689300084257795</v>
      </c>
      <c r="I4005">
        <v>-13.0073091857258</v>
      </c>
      <c r="J4005">
        <v>0.71773394403942103</v>
      </c>
      <c r="K4005">
        <v>20.135725979606001</v>
      </c>
      <c r="L4005">
        <v>18.941489362252401</v>
      </c>
      <c r="M4005">
        <v>41.968183175200203</v>
      </c>
      <c r="N4005">
        <v>0.34649072099188699</v>
      </c>
      <c r="O4005">
        <v>14.9499999999999</v>
      </c>
      <c r="P4005">
        <v>53.256704980842898</v>
      </c>
      <c r="Q4005">
        <v>4.2551021897342001E-2</v>
      </c>
    </row>
    <row r="4006" spans="1:17" x14ac:dyDescent="0.3">
      <c r="A4006" t="s">
        <v>8245</v>
      </c>
      <c r="B4006" t="s">
        <v>8246</v>
      </c>
      <c r="C4006" t="s">
        <v>10309</v>
      </c>
      <c r="D4006" t="s">
        <v>1354</v>
      </c>
      <c r="E4006">
        <v>21.997200029999998</v>
      </c>
      <c r="F4006">
        <v>57.9</v>
      </c>
      <c r="G4006">
        <v>-20.366846519865199</v>
      </c>
      <c r="H4006">
        <v>0.52061076375960802</v>
      </c>
      <c r="I4006">
        <v>-8.4502881277713797</v>
      </c>
      <c r="J4006">
        <v>-2.2995966301975201</v>
      </c>
      <c r="K4006">
        <v>57.056785729788501</v>
      </c>
      <c r="L4006">
        <v>55.665250295857497</v>
      </c>
      <c r="M4006">
        <v>48.752273491280398</v>
      </c>
      <c r="N4006">
        <v>1.04209742355391</v>
      </c>
      <c r="O4006">
        <v>1.4680483592400799</v>
      </c>
      <c r="P4006">
        <v>9.7630331753554493</v>
      </c>
    </row>
    <row r="4007" spans="1:17" x14ac:dyDescent="0.3">
      <c r="A4007" t="s">
        <v>8247</v>
      </c>
      <c r="B4007" t="s">
        <v>8248</v>
      </c>
      <c r="C4007" t="s">
        <v>10309</v>
      </c>
      <c r="D4007" t="s">
        <v>8249</v>
      </c>
      <c r="E4007">
        <v>21.979019999999998</v>
      </c>
      <c r="F4007">
        <v>36.51</v>
      </c>
      <c r="G4007">
        <v>-48.972761050180402</v>
      </c>
      <c r="H4007">
        <v>-11.317430997952901</v>
      </c>
      <c r="I4007">
        <v>-32.211452887337401</v>
      </c>
      <c r="J4007">
        <v>-4.5674119445547499</v>
      </c>
      <c r="K4007">
        <v>40.694984313725399</v>
      </c>
      <c r="M4007">
        <v>41.969573041501803</v>
      </c>
      <c r="O4007">
        <v>43.138866064091999</v>
      </c>
      <c r="P4007">
        <v>4.6131805157593098</v>
      </c>
    </row>
    <row r="4008" spans="1:17" x14ac:dyDescent="0.3">
      <c r="A4008" t="s">
        <v>8250</v>
      </c>
      <c r="B4008" t="s">
        <v>8251</v>
      </c>
      <c r="C4008" t="s">
        <v>10309</v>
      </c>
      <c r="D4008" t="s">
        <v>628</v>
      </c>
      <c r="E4008">
        <v>21.909800430000001</v>
      </c>
      <c r="F4008">
        <v>3.57</v>
      </c>
      <c r="G4008">
        <v>-65.494318036750698</v>
      </c>
      <c r="H4008">
        <v>4.292325099608</v>
      </c>
      <c r="I4008">
        <v>-27.240026505924298</v>
      </c>
      <c r="J4008">
        <v>-1.7822660559605701</v>
      </c>
      <c r="K4008">
        <v>3.4680679497678599</v>
      </c>
      <c r="L4008">
        <v>4.0832744073820697</v>
      </c>
      <c r="M4008">
        <v>98.319246447464096</v>
      </c>
      <c r="N4008">
        <v>0.118712273641851</v>
      </c>
      <c r="O4008">
        <v>105.88235294117599</v>
      </c>
      <c r="P4008">
        <v>9.50920245398774</v>
      </c>
    </row>
    <row r="4009" spans="1:17" x14ac:dyDescent="0.3">
      <c r="A4009" t="s">
        <v>8252</v>
      </c>
      <c r="B4009" t="s">
        <v>8253</v>
      </c>
      <c r="C4009" t="s">
        <v>10309</v>
      </c>
      <c r="D4009" t="s">
        <v>628</v>
      </c>
      <c r="E4009">
        <v>21.90383928</v>
      </c>
      <c r="F4009">
        <v>26.49</v>
      </c>
      <c r="G4009">
        <v>62.8359030934703</v>
      </c>
      <c r="H4009">
        <v>23.006610813893701</v>
      </c>
      <c r="I4009">
        <v>-14.7641987622395</v>
      </c>
      <c r="J4009">
        <v>4.25855027057003</v>
      </c>
      <c r="K4009">
        <v>23.807025026728901</v>
      </c>
      <c r="L4009">
        <v>21.890631151169799</v>
      </c>
      <c r="M4009">
        <v>81.159204766904196</v>
      </c>
      <c r="N4009">
        <v>1.4117977095457499</v>
      </c>
      <c r="O4009">
        <v>38.920347300868201</v>
      </c>
      <c r="P4009">
        <v>97.686567164179095</v>
      </c>
      <c r="Q4009">
        <v>7.4348134326772994E-2</v>
      </c>
    </row>
    <row r="4010" spans="1:17" x14ac:dyDescent="0.3">
      <c r="A4010" t="s">
        <v>8254</v>
      </c>
      <c r="B4010" t="s">
        <v>8255</v>
      </c>
      <c r="C4010" t="s">
        <v>10309</v>
      </c>
      <c r="D4010" t="s">
        <v>253</v>
      </c>
      <c r="E4010">
        <v>21.875848959999999</v>
      </c>
      <c r="F4010">
        <v>30.04</v>
      </c>
      <c r="G4010">
        <v>13.2289766865439</v>
      </c>
      <c r="H4010">
        <v>-21.634234521344801</v>
      </c>
      <c r="I4010">
        <v>-27.007491746212501</v>
      </c>
      <c r="J4010">
        <v>-6.4171866908812101</v>
      </c>
      <c r="K4010">
        <v>31.882403640768</v>
      </c>
      <c r="L4010">
        <v>29.748340502309201</v>
      </c>
      <c r="M4010">
        <v>37.636551834960997</v>
      </c>
      <c r="N4010">
        <v>1.13794980344723</v>
      </c>
      <c r="O4010">
        <v>28.828229027962699</v>
      </c>
      <c r="P4010">
        <v>55.005159958720299</v>
      </c>
      <c r="Q4010">
        <v>8.4403420885552999E-2</v>
      </c>
    </row>
    <row r="4011" spans="1:17" x14ac:dyDescent="0.3">
      <c r="A4011" t="s">
        <v>8256</v>
      </c>
      <c r="B4011" t="s">
        <v>8257</v>
      </c>
      <c r="C4011" t="s">
        <v>10309</v>
      </c>
      <c r="D4011" t="s">
        <v>389</v>
      </c>
      <c r="E4011">
        <v>21.77960508</v>
      </c>
      <c r="F4011">
        <v>20.91</v>
      </c>
      <c r="G4011">
        <v>-32.0169585444239</v>
      </c>
      <c r="H4011">
        <v>-9.6758943170223706</v>
      </c>
      <c r="I4011">
        <v>-26.652375520546101</v>
      </c>
      <c r="J4011">
        <v>-2.210837484532</v>
      </c>
      <c r="K4011">
        <v>21.474227145315002</v>
      </c>
      <c r="L4011">
        <v>21.724334727854099</v>
      </c>
      <c r="M4011">
        <v>44.205071888603698</v>
      </c>
      <c r="N4011">
        <v>0.56432038834951403</v>
      </c>
      <c r="O4011">
        <v>33.3333333333333</v>
      </c>
      <c r="P4011">
        <v>33.6102236421725</v>
      </c>
      <c r="Q4011">
        <v>0.121703643168329</v>
      </c>
    </row>
    <row r="4012" spans="1:17" x14ac:dyDescent="0.3">
      <c r="A4012" t="s">
        <v>8258</v>
      </c>
      <c r="B4012" t="s">
        <v>8259</v>
      </c>
      <c r="C4012" t="s">
        <v>10309</v>
      </c>
      <c r="D4012" t="s">
        <v>54</v>
      </c>
      <c r="E4012">
        <v>21.738488400000001</v>
      </c>
      <c r="F4012">
        <v>23.48</v>
      </c>
      <c r="G4012">
        <v>5.1238863745571397</v>
      </c>
      <c r="H4012">
        <v>-4.0585025144412299</v>
      </c>
      <c r="I4012">
        <v>21.730266261010101</v>
      </c>
      <c r="J4012">
        <v>1.36292998023072</v>
      </c>
      <c r="K4012">
        <v>23.247070244925599</v>
      </c>
      <c r="L4012">
        <v>20.833676324545898</v>
      </c>
      <c r="M4012">
        <v>50.166408349128098</v>
      </c>
      <c r="N4012">
        <v>0.28824175468584301</v>
      </c>
      <c r="O4012">
        <v>28.5349233390119</v>
      </c>
      <c r="P4012">
        <v>56.533333333333303</v>
      </c>
      <c r="Q4012">
        <v>0.13125769740302801</v>
      </c>
    </row>
    <row r="4013" spans="1:17" x14ac:dyDescent="0.3">
      <c r="A4013" t="s">
        <v>8260</v>
      </c>
      <c r="B4013" t="s">
        <v>8261</v>
      </c>
      <c r="C4013" t="s">
        <v>10309</v>
      </c>
      <c r="D4013" t="s">
        <v>4260</v>
      </c>
      <c r="E4013">
        <v>21.7348</v>
      </c>
      <c r="F4013">
        <v>67</v>
      </c>
      <c r="G4013">
        <v>-48.1113252879043</v>
      </c>
      <c r="H4013">
        <v>2.3533926276805999</v>
      </c>
      <c r="I4013">
        <v>-26.044347185245002</v>
      </c>
      <c r="J4013">
        <v>-6.0679803416748603</v>
      </c>
      <c r="K4013">
        <v>68.294324433305107</v>
      </c>
      <c r="L4013">
        <v>68.9164751099093</v>
      </c>
      <c r="M4013">
        <v>14.542861069800299</v>
      </c>
      <c r="N4013">
        <v>0.44309927360774798</v>
      </c>
      <c r="O4013">
        <v>31.343283582089501</v>
      </c>
      <c r="P4013">
        <v>19.6428571428571</v>
      </c>
    </row>
    <row r="4014" spans="1:17" x14ac:dyDescent="0.3">
      <c r="A4014" t="s">
        <v>8262</v>
      </c>
      <c r="B4014" t="s">
        <v>8263</v>
      </c>
      <c r="C4014" t="s">
        <v>10309</v>
      </c>
      <c r="D4014" t="s">
        <v>523</v>
      </c>
      <c r="E4014">
        <v>21.683078200000001</v>
      </c>
      <c r="F4014">
        <v>57.82</v>
      </c>
      <c r="G4014">
        <v>444.93284869260202</v>
      </c>
      <c r="H4014">
        <v>27.7207099494121</v>
      </c>
      <c r="I4014">
        <v>86.047348997360203</v>
      </c>
      <c r="J4014">
        <v>2.1641750997828999</v>
      </c>
      <c r="K4014">
        <v>56.147339418374202</v>
      </c>
      <c r="L4014">
        <v>43.284188666878897</v>
      </c>
      <c r="M4014">
        <v>61.842807088103797</v>
      </c>
      <c r="N4014">
        <v>1.1545961395956099</v>
      </c>
      <c r="O4014">
        <v>34.6938775510204</v>
      </c>
      <c r="P4014">
        <v>474.751491053677</v>
      </c>
    </row>
    <row r="4015" spans="1:17" x14ac:dyDescent="0.3">
      <c r="A4015" t="s">
        <v>8264</v>
      </c>
      <c r="B4015" t="s">
        <v>8265</v>
      </c>
      <c r="C4015" t="s">
        <v>10309</v>
      </c>
      <c r="D4015" t="s">
        <v>364</v>
      </c>
      <c r="E4015">
        <v>21.658914767999999</v>
      </c>
      <c r="F4015">
        <v>14.02</v>
      </c>
      <c r="G4015">
        <v>13.388712082234401</v>
      </c>
      <c r="H4015">
        <v>-5.0286625547129802</v>
      </c>
      <c r="I4015">
        <v>-15.6285642190798</v>
      </c>
      <c r="J4015">
        <v>-7.9692196538085902</v>
      </c>
      <c r="K4015">
        <v>13.917457700223499</v>
      </c>
      <c r="L4015">
        <v>12.843754271558501</v>
      </c>
      <c r="M4015">
        <v>47.180848094390697</v>
      </c>
      <c r="N4015">
        <v>1.07228970114682</v>
      </c>
      <c r="O4015">
        <v>19.543509272467901</v>
      </c>
      <c r="P4015">
        <v>63.976608187134403</v>
      </c>
      <c r="Q4015">
        <v>6.2765781132146994E-2</v>
      </c>
    </row>
    <row r="4016" spans="1:17" x14ac:dyDescent="0.3">
      <c r="A4016" t="s">
        <v>8266</v>
      </c>
      <c r="B4016" t="s">
        <v>8267</v>
      </c>
      <c r="C4016" t="s">
        <v>10309</v>
      </c>
      <c r="D4016" t="s">
        <v>628</v>
      </c>
      <c r="E4016">
        <v>21.607500000000002</v>
      </c>
      <c r="F4016">
        <v>12.9</v>
      </c>
      <c r="G4016">
        <v>-40.173055147732398</v>
      </c>
      <c r="H4016">
        <v>-7.5668806765652699</v>
      </c>
      <c r="I4016">
        <v>16.590907007797998</v>
      </c>
      <c r="J4016">
        <v>3.5238563930190101</v>
      </c>
      <c r="K4016">
        <v>12.4432678120855</v>
      </c>
      <c r="L4016">
        <v>11.6156243062029</v>
      </c>
      <c r="M4016">
        <v>66.4646277115082</v>
      </c>
      <c r="N4016">
        <v>0.83636363636363598</v>
      </c>
      <c r="O4016">
        <v>19.379844961240298</v>
      </c>
      <c r="P4016">
        <v>51.764705882352899</v>
      </c>
      <c r="Q4016">
        <v>7.8841745974241997E-2</v>
      </c>
    </row>
    <row r="4017" spans="1:17" x14ac:dyDescent="0.3">
      <c r="A4017" t="s">
        <v>8268</v>
      </c>
      <c r="B4017" t="s">
        <v>8269</v>
      </c>
      <c r="C4017" t="s">
        <v>10309</v>
      </c>
      <c r="D4017" t="s">
        <v>412</v>
      </c>
      <c r="E4017">
        <v>21.580934249999999</v>
      </c>
      <c r="F4017">
        <v>30.75</v>
      </c>
      <c r="G4017">
        <v>26.669907257245502</v>
      </c>
      <c r="H4017">
        <v>-2.9679070323406802</v>
      </c>
      <c r="I4017">
        <v>-2.8422804347912098</v>
      </c>
      <c r="J4017">
        <v>-5.9164781590163003</v>
      </c>
      <c r="K4017">
        <v>30.550421374544001</v>
      </c>
      <c r="L4017">
        <v>27.088832359702199</v>
      </c>
      <c r="M4017">
        <v>40.8457589287095</v>
      </c>
      <c r="N4017">
        <v>0.84993370170199201</v>
      </c>
      <c r="O4017">
        <v>36.065040650406502</v>
      </c>
      <c r="P4017">
        <v>94.6202531645569</v>
      </c>
      <c r="Q4017">
        <v>0.111188297982729</v>
      </c>
    </row>
    <row r="4018" spans="1:17" x14ac:dyDescent="0.3">
      <c r="A4018" t="s">
        <v>8270</v>
      </c>
      <c r="B4018" t="s">
        <v>8271</v>
      </c>
      <c r="C4018" t="s">
        <v>10309</v>
      </c>
      <c r="D4018" t="s">
        <v>628</v>
      </c>
      <c r="E4018">
        <v>21.563687999999999</v>
      </c>
      <c r="F4018">
        <v>43.6</v>
      </c>
      <c r="G4018">
        <v>423.480850024711</v>
      </c>
      <c r="H4018">
        <v>-4.9025328164948396</v>
      </c>
      <c r="I4018">
        <v>327.346706205808</v>
      </c>
      <c r="J4018">
        <v>-9.4946275593279506</v>
      </c>
      <c r="K4018">
        <v>38.556310267203102</v>
      </c>
      <c r="L4018">
        <v>23.0329162590061</v>
      </c>
      <c r="M4018">
        <v>45.199139872663999</v>
      </c>
      <c r="N4018">
        <v>0.75004468328134999</v>
      </c>
      <c r="O4018">
        <v>12.064220183486199</v>
      </c>
      <c r="P4018">
        <v>503.87811634348998</v>
      </c>
      <c r="Q4018">
        <v>0.13975515371005401</v>
      </c>
    </row>
    <row r="4019" spans="1:17" x14ac:dyDescent="0.3">
      <c r="A4019" t="s">
        <v>8272</v>
      </c>
      <c r="B4019" t="s">
        <v>8273</v>
      </c>
      <c r="C4019" t="s">
        <v>10309</v>
      </c>
      <c r="D4019" t="s">
        <v>54</v>
      </c>
      <c r="E4019">
        <v>21.549259159999998</v>
      </c>
      <c r="F4019">
        <v>18.37</v>
      </c>
      <c r="G4019">
        <v>-62.032664501296402</v>
      </c>
      <c r="H4019">
        <v>9.5783871811661392</v>
      </c>
      <c r="I4019">
        <v>-52.847566908818699</v>
      </c>
      <c r="J4019">
        <v>16.726563244235599</v>
      </c>
      <c r="K4019">
        <v>16.901204652821999</v>
      </c>
      <c r="L4019">
        <v>21.9654388969881</v>
      </c>
      <c r="M4019">
        <v>80.744507632080797</v>
      </c>
      <c r="N4019">
        <v>1.73790309551955</v>
      </c>
      <c r="O4019">
        <v>101.360914534567</v>
      </c>
      <c r="P4019">
        <v>26.864640883977899</v>
      </c>
      <c r="Q4019">
        <v>-3.5411773356214003E-2</v>
      </c>
    </row>
    <row r="4020" spans="1:17" x14ac:dyDescent="0.3">
      <c r="A4020" t="s">
        <v>8274</v>
      </c>
      <c r="B4020" t="s">
        <v>8275</v>
      </c>
      <c r="C4020" t="s">
        <v>10309</v>
      </c>
      <c r="D4020" t="s">
        <v>412</v>
      </c>
      <c r="E4020">
        <v>21.539137257</v>
      </c>
      <c r="F4020">
        <v>19.47</v>
      </c>
      <c r="G4020">
        <v>98.702484399488299</v>
      </c>
      <c r="H4020">
        <v>-12.977895488627199</v>
      </c>
      <c r="I4020">
        <v>-12.5410719370033</v>
      </c>
      <c r="J4020">
        <v>6.4376885925654896</v>
      </c>
      <c r="K4020">
        <v>21.1097354396138</v>
      </c>
      <c r="L4020">
        <v>17.8472993575941</v>
      </c>
      <c r="M4020">
        <v>57.5732022236269</v>
      </c>
      <c r="N4020">
        <v>0.29858074485179997</v>
      </c>
      <c r="O4020">
        <v>53.826399589111404</v>
      </c>
      <c r="P4020">
        <v>261.895910780669</v>
      </c>
      <c r="Q4020">
        <v>0.15024576790362201</v>
      </c>
    </row>
    <row r="4021" spans="1:17" x14ac:dyDescent="0.3">
      <c r="A4021" t="s">
        <v>8276</v>
      </c>
      <c r="B4021" t="s">
        <v>8277</v>
      </c>
      <c r="C4021" t="s">
        <v>10309</v>
      </c>
      <c r="D4021" t="s">
        <v>171</v>
      </c>
      <c r="E4021">
        <v>21.534030000000001</v>
      </c>
      <c r="F4021">
        <v>14.7</v>
      </c>
      <c r="G4021">
        <v>45.599018736776898</v>
      </c>
      <c r="H4021">
        <v>-12.043963690765599</v>
      </c>
      <c r="I4021">
        <v>-9.4632538599656897</v>
      </c>
      <c r="J4021">
        <v>-1.7822660559605701</v>
      </c>
      <c r="K4021">
        <v>13.847671991852501</v>
      </c>
      <c r="L4021">
        <v>11.309583609911201</v>
      </c>
      <c r="M4021">
        <v>59.817190510335003</v>
      </c>
      <c r="N4021">
        <v>1.38546008738344</v>
      </c>
      <c r="O4021">
        <v>19.387755102040799</v>
      </c>
      <c r="P4021">
        <v>93.421052631578902</v>
      </c>
    </row>
    <row r="4022" spans="1:17" x14ac:dyDescent="0.3">
      <c r="A4022" t="s">
        <v>8278</v>
      </c>
      <c r="B4022" t="s">
        <v>8279</v>
      </c>
      <c r="C4022" t="s">
        <v>10309</v>
      </c>
      <c r="D4022" t="s">
        <v>523</v>
      </c>
      <c r="E4022">
        <v>21.512395699999999</v>
      </c>
      <c r="F4022">
        <v>0.74</v>
      </c>
      <c r="G4022">
        <v>125.353771432028</v>
      </c>
      <c r="H4022">
        <v>-7.1179313106483999</v>
      </c>
      <c r="I4022">
        <v>-39.057334198231999</v>
      </c>
      <c r="J4022">
        <v>1.03463535249012</v>
      </c>
      <c r="K4022">
        <v>0.76470547230666197</v>
      </c>
      <c r="L4022">
        <v>0.75449867785301905</v>
      </c>
      <c r="M4022">
        <v>50.095977325863402</v>
      </c>
      <c r="N4022">
        <v>1.17316880004552</v>
      </c>
      <c r="O4022">
        <v>54.054054054053999</v>
      </c>
      <c r="P4022">
        <v>164.28571428571399</v>
      </c>
    </row>
    <row r="4023" spans="1:17" x14ac:dyDescent="0.3">
      <c r="A4023" t="s">
        <v>8280</v>
      </c>
      <c r="B4023" t="s">
        <v>8281</v>
      </c>
      <c r="C4023" t="s">
        <v>10309</v>
      </c>
      <c r="D4023" t="s">
        <v>54</v>
      </c>
      <c r="E4023">
        <v>21.4532214</v>
      </c>
      <c r="F4023">
        <v>39.909999999999997</v>
      </c>
      <c r="G4023">
        <v>214.23308177685499</v>
      </c>
      <c r="H4023">
        <v>-20.399202472756201</v>
      </c>
      <c r="I4023">
        <v>19.975999135101201</v>
      </c>
      <c r="J4023">
        <v>8.4555529695614595</v>
      </c>
      <c r="K4023">
        <v>34.807691115965397</v>
      </c>
      <c r="L4023">
        <v>29.0813375888204</v>
      </c>
      <c r="M4023">
        <v>71.793587468280194</v>
      </c>
      <c r="N4023">
        <v>0.45522388059701402</v>
      </c>
      <c r="O4023">
        <v>18.591831621147499</v>
      </c>
      <c r="P4023">
        <v>244.05172413793099</v>
      </c>
    </row>
    <row r="4024" spans="1:17" x14ac:dyDescent="0.3">
      <c r="A4024" t="s">
        <v>8282</v>
      </c>
      <c r="B4024" t="s">
        <v>8283</v>
      </c>
      <c r="C4024" t="s">
        <v>10309</v>
      </c>
      <c r="D4024" t="s">
        <v>737</v>
      </c>
      <c r="E4024">
        <v>21.450464595</v>
      </c>
      <c r="F4024">
        <v>44.54</v>
      </c>
      <c r="G4024">
        <v>8.0760944810302107</v>
      </c>
      <c r="H4024">
        <v>2.2423831716173002</v>
      </c>
      <c r="I4024">
        <v>-1.4002772917392201</v>
      </c>
      <c r="J4024">
        <v>-0.57194406463835601</v>
      </c>
      <c r="K4024">
        <v>41.428741514962098</v>
      </c>
      <c r="L4024">
        <v>38.013369205459703</v>
      </c>
      <c r="M4024">
        <v>53.954400247966703</v>
      </c>
      <c r="N4024">
        <v>0.46395921122350597</v>
      </c>
      <c r="O4024">
        <v>0.47148630444544498</v>
      </c>
      <c r="P4024">
        <v>40.106951871657699</v>
      </c>
      <c r="Q4024">
        <v>5.7901449305412002E-2</v>
      </c>
    </row>
    <row r="4025" spans="1:17" x14ac:dyDescent="0.3">
      <c r="A4025" t="s">
        <v>8284</v>
      </c>
      <c r="B4025" t="s">
        <v>8285</v>
      </c>
      <c r="C4025" t="s">
        <v>10309</v>
      </c>
      <c r="D4025" t="s">
        <v>253</v>
      </c>
      <c r="E4025">
        <v>21.426198100000001</v>
      </c>
      <c r="F4025">
        <v>74.569999999999993</v>
      </c>
      <c r="G4025">
        <v>815.30176321560396</v>
      </c>
      <c r="H4025">
        <v>-3.0060827072743601</v>
      </c>
      <c r="I4025">
        <v>54.515699509633002</v>
      </c>
      <c r="J4025">
        <v>-9.51841253346754</v>
      </c>
      <c r="K4025">
        <v>72.245114572268406</v>
      </c>
      <c r="L4025">
        <v>50.3596728101857</v>
      </c>
      <c r="M4025">
        <v>45.830166392033199</v>
      </c>
      <c r="N4025">
        <v>0.50746342063199301</v>
      </c>
      <c r="O4025">
        <v>25.130749631218901</v>
      </c>
      <c r="P4025">
        <v>845.12040557667899</v>
      </c>
    </row>
    <row r="4026" spans="1:17" x14ac:dyDescent="0.3">
      <c r="A4026" t="s">
        <v>8286</v>
      </c>
      <c r="B4026" t="s">
        <v>8287</v>
      </c>
      <c r="C4026" t="s">
        <v>10309</v>
      </c>
      <c r="D4026" t="s">
        <v>5344</v>
      </c>
      <c r="E4026">
        <v>21.376227249999999</v>
      </c>
      <c r="F4026">
        <v>8.89</v>
      </c>
      <c r="G4026">
        <v>-78.540837566438199</v>
      </c>
      <c r="H4026">
        <v>20.7300657928044</v>
      </c>
      <c r="I4026">
        <v>-40.188481739215597</v>
      </c>
      <c r="J4026">
        <v>29.606622832928299</v>
      </c>
      <c r="K4026">
        <v>7.9281364229885103</v>
      </c>
      <c r="L4026">
        <v>9.8855927658750193</v>
      </c>
      <c r="M4026">
        <v>71.427949364847606</v>
      </c>
      <c r="N4026">
        <v>1.91070336391437</v>
      </c>
      <c r="O4026">
        <v>171.26653846324299</v>
      </c>
      <c r="P4026">
        <v>27</v>
      </c>
    </row>
    <row r="4027" spans="1:17" x14ac:dyDescent="0.3">
      <c r="A4027" t="s">
        <v>8288</v>
      </c>
      <c r="B4027" t="s">
        <v>8289</v>
      </c>
      <c r="C4027" t="s">
        <v>10309</v>
      </c>
      <c r="D4027" t="s">
        <v>139</v>
      </c>
      <c r="E4027">
        <v>21.362082600000001</v>
      </c>
      <c r="F4027">
        <v>17.8</v>
      </c>
      <c r="G4027">
        <v>-32.3911656232534</v>
      </c>
      <c r="H4027">
        <v>-7.0427534344233997</v>
      </c>
      <c r="I4027">
        <v>-36.988958129856002</v>
      </c>
      <c r="J4027">
        <v>2.9601227028216299</v>
      </c>
      <c r="K4027">
        <v>17.891676978348102</v>
      </c>
      <c r="L4027">
        <v>18.309659740230298</v>
      </c>
      <c r="M4027">
        <v>52.658465492476701</v>
      </c>
      <c r="N4027">
        <v>0.77934918692952204</v>
      </c>
      <c r="O4027">
        <v>65.730337078651601</v>
      </c>
      <c r="P4027">
        <v>14.838709677419301</v>
      </c>
      <c r="Q4027">
        <v>7.7566679922914994E-2</v>
      </c>
    </row>
    <row r="4028" spans="1:17" x14ac:dyDescent="0.3">
      <c r="A4028" t="s">
        <v>8290</v>
      </c>
      <c r="B4028" t="s">
        <v>8291</v>
      </c>
      <c r="C4028" t="s">
        <v>10309</v>
      </c>
      <c r="D4028" t="s">
        <v>523</v>
      </c>
      <c r="E4028">
        <v>21.3</v>
      </c>
      <c r="F4028">
        <v>28.4</v>
      </c>
      <c r="G4028">
        <v>-34.644379626490597</v>
      </c>
      <c r="H4028">
        <v>-0.95785359946275495</v>
      </c>
      <c r="I4028">
        <v>-41.879389336076599</v>
      </c>
      <c r="J4028">
        <v>7.45452455069303</v>
      </c>
      <c r="K4028">
        <v>27.8732636160588</v>
      </c>
      <c r="L4028">
        <v>33.001542397044403</v>
      </c>
      <c r="M4028">
        <v>67.027194839585107</v>
      </c>
      <c r="N4028">
        <v>1.2943365791285499</v>
      </c>
      <c r="O4028">
        <v>107.746478873239</v>
      </c>
      <c r="P4028">
        <v>18.878191712013301</v>
      </c>
    </row>
    <row r="4029" spans="1:17" x14ac:dyDescent="0.3">
      <c r="A4029" t="s">
        <v>8292</v>
      </c>
      <c r="B4029" t="s">
        <v>8293</v>
      </c>
      <c r="C4029" t="s">
        <v>10309</v>
      </c>
      <c r="D4029" t="s">
        <v>1626</v>
      </c>
      <c r="E4029">
        <v>21.29665</v>
      </c>
      <c r="F4029">
        <v>32.64</v>
      </c>
      <c r="G4029">
        <v>20.9434823502413</v>
      </c>
      <c r="H4029">
        <v>-0.70767490039198899</v>
      </c>
      <c r="I4029">
        <v>-8.0718083056621097</v>
      </c>
      <c r="J4029">
        <v>-1.7822660559605701</v>
      </c>
      <c r="K4029">
        <v>32.555472874643499</v>
      </c>
      <c r="L4029">
        <v>30.309086658395501</v>
      </c>
      <c r="M4029">
        <v>1.5738798927461899</v>
      </c>
      <c r="O4029">
        <v>0.24509803921568499</v>
      </c>
      <c r="P4029">
        <v>94.285714285714207</v>
      </c>
    </row>
    <row r="4030" spans="1:17" x14ac:dyDescent="0.3">
      <c r="A4030" t="s">
        <v>8294</v>
      </c>
      <c r="B4030" t="s">
        <v>8295</v>
      </c>
      <c r="C4030" t="s">
        <v>10309</v>
      </c>
      <c r="E4030">
        <v>21.24</v>
      </c>
      <c r="F4030">
        <v>21.24</v>
      </c>
      <c r="G4030">
        <v>-44.858642361074999</v>
      </c>
      <c r="H4030">
        <v>18.101451421255199</v>
      </c>
      <c r="I4030">
        <v>-17.338541949471299</v>
      </c>
      <c r="J4030">
        <v>1.3080284877381201</v>
      </c>
      <c r="K4030">
        <v>19.100447773912499</v>
      </c>
      <c r="L4030">
        <v>20.600706102453099</v>
      </c>
      <c r="M4030">
        <v>72.784099391246002</v>
      </c>
      <c r="N4030">
        <v>0.78140079964217202</v>
      </c>
      <c r="O4030">
        <v>31.826741996233501</v>
      </c>
      <c r="P4030">
        <v>34.771573604060897</v>
      </c>
      <c r="Q4030">
        <v>7.6303209672011998E-2</v>
      </c>
    </row>
    <row r="4031" spans="1:17" x14ac:dyDescent="0.3">
      <c r="A4031" t="s">
        <v>8296</v>
      </c>
      <c r="B4031" t="s">
        <v>8297</v>
      </c>
      <c r="C4031" t="s">
        <v>10309</v>
      </c>
      <c r="D4031" t="s">
        <v>4650</v>
      </c>
      <c r="E4031">
        <v>21.224307060000001</v>
      </c>
      <c r="F4031">
        <v>26.84</v>
      </c>
      <c r="G4031">
        <v>-14.674927217359899</v>
      </c>
      <c r="H4031">
        <v>2.9279460146406899</v>
      </c>
      <c r="I4031">
        <v>-1.5955401782985099</v>
      </c>
      <c r="J4031">
        <v>6.1292609538224898</v>
      </c>
      <c r="K4031">
        <v>24.879267794819199</v>
      </c>
      <c r="L4031">
        <v>24.7869617661798</v>
      </c>
      <c r="M4031">
        <v>62.275182275821997</v>
      </c>
      <c r="N4031">
        <v>2.2061815830026399</v>
      </c>
      <c r="O4031">
        <v>32.153502235469396</v>
      </c>
      <c r="P4031">
        <v>33.532338308457597</v>
      </c>
      <c r="Q4031">
        <v>-3.4349977335583003E-2</v>
      </c>
    </row>
    <row r="4032" spans="1:17" x14ac:dyDescent="0.3">
      <c r="A4032" t="s">
        <v>8298</v>
      </c>
      <c r="B4032" t="s">
        <v>8299</v>
      </c>
      <c r="C4032" t="s">
        <v>10309</v>
      </c>
      <c r="D4032" t="s">
        <v>402</v>
      </c>
      <c r="E4032">
        <v>21.212282699999999</v>
      </c>
      <c r="F4032">
        <v>42.49</v>
      </c>
      <c r="G4032">
        <v>-18.032270353708501</v>
      </c>
      <c r="H4032">
        <v>9.0554829943448496</v>
      </c>
      <c r="I4032">
        <v>-11.8906675315654</v>
      </c>
      <c r="J4032">
        <v>14.921707083378999</v>
      </c>
      <c r="K4032">
        <v>37.888869252464403</v>
      </c>
      <c r="L4032">
        <v>38.586258418665203</v>
      </c>
      <c r="M4032">
        <v>81.627889761135705</v>
      </c>
      <c r="N4032">
        <v>0.93603815749974895</v>
      </c>
      <c r="O4032">
        <v>37.444104495175303</v>
      </c>
      <c r="P4032">
        <v>29.542682926829201</v>
      </c>
      <c r="Q4032">
        <v>7.8923791555201003E-2</v>
      </c>
    </row>
    <row r="4033" spans="1:17" x14ac:dyDescent="0.3">
      <c r="A4033" t="s">
        <v>8300</v>
      </c>
      <c r="B4033" t="s">
        <v>8301</v>
      </c>
      <c r="C4033" t="s">
        <v>10309</v>
      </c>
      <c r="D4033" t="s">
        <v>564</v>
      </c>
      <c r="E4033">
        <v>21.195340000000002</v>
      </c>
      <c r="F4033">
        <v>10.3</v>
      </c>
      <c r="G4033">
        <v>-14.088305282423301</v>
      </c>
      <c r="H4033">
        <v>14.8407809036548</v>
      </c>
      <c r="I4033">
        <v>6.0178103104384402</v>
      </c>
      <c r="J4033">
        <v>-1.7822660559605701</v>
      </c>
      <c r="K4033">
        <v>7.7105103039520602</v>
      </c>
      <c r="L4033">
        <v>8.30545530516879</v>
      </c>
      <c r="M4033">
        <v>48.909260935461603</v>
      </c>
      <c r="N4033">
        <v>3.6028668518545399</v>
      </c>
      <c r="O4033">
        <v>15.533980582524199</v>
      </c>
      <c r="P4033">
        <v>82.300884955752196</v>
      </c>
      <c r="Q4033">
        <v>-7.5856835174699995E-4</v>
      </c>
    </row>
    <row r="4034" spans="1:17" x14ac:dyDescent="0.3">
      <c r="A4034" t="s">
        <v>8302</v>
      </c>
      <c r="B4034" t="s">
        <v>8303</v>
      </c>
      <c r="C4034" t="s">
        <v>10309</v>
      </c>
      <c r="D4034" t="s">
        <v>965</v>
      </c>
      <c r="E4034">
        <v>21.181284000000002</v>
      </c>
      <c r="F4034">
        <v>58.05</v>
      </c>
      <c r="G4034">
        <v>-1.5596940623565401</v>
      </c>
      <c r="H4034">
        <v>29.1643723437025</v>
      </c>
      <c r="I4034">
        <v>-12.711612504195701</v>
      </c>
      <c r="J4034">
        <v>23.914328371284</v>
      </c>
      <c r="K4034">
        <v>44.828797209683003</v>
      </c>
      <c r="L4034">
        <v>43.8916696511453</v>
      </c>
      <c r="M4034">
        <v>81.735571900120604</v>
      </c>
      <c r="N4034">
        <v>0.92283926081926804</v>
      </c>
      <c r="O4034">
        <v>3.34194659776057</v>
      </c>
      <c r="P4034">
        <v>75.749318801089899</v>
      </c>
      <c r="Q4034">
        <v>4.3851366605794001E-2</v>
      </c>
    </row>
    <row r="4035" spans="1:17" x14ac:dyDescent="0.3">
      <c r="A4035" t="s">
        <v>8304</v>
      </c>
      <c r="B4035" t="s">
        <v>8305</v>
      </c>
      <c r="C4035" t="s">
        <v>10309</v>
      </c>
      <c r="D4035" t="s">
        <v>139</v>
      </c>
      <c r="E4035">
        <v>21.15</v>
      </c>
      <c r="F4035">
        <v>7.05</v>
      </c>
      <c r="G4035">
        <v>-0.93381603566372395</v>
      </c>
      <c r="H4035">
        <v>16.334125742694798</v>
      </c>
      <c r="I4035">
        <v>-27.912406662000102</v>
      </c>
      <c r="J4035">
        <v>8.3538912814070407</v>
      </c>
      <c r="K4035">
        <v>6.6598436284099103</v>
      </c>
      <c r="L4035">
        <v>6.4412624223810804</v>
      </c>
      <c r="M4035">
        <v>62.809019889501002</v>
      </c>
      <c r="N4035">
        <v>0.607204969561292</v>
      </c>
      <c r="O4035">
        <v>61.134751773049601</v>
      </c>
      <c r="P4035">
        <v>51.287553648068602</v>
      </c>
      <c r="Q4035">
        <v>3.6302613219149002E-2</v>
      </c>
    </row>
    <row r="4036" spans="1:17" x14ac:dyDescent="0.3">
      <c r="A4036" t="s">
        <v>8306</v>
      </c>
      <c r="B4036" t="s">
        <v>8307</v>
      </c>
      <c r="C4036" t="s">
        <v>10309</v>
      </c>
      <c r="D4036" t="s">
        <v>386</v>
      </c>
      <c r="E4036">
        <v>21.122733419999999</v>
      </c>
      <c r="F4036">
        <v>16.920000000000002</v>
      </c>
      <c r="G4036">
        <v>765.41945287702003</v>
      </c>
      <c r="H4036">
        <v>41.087196894479803</v>
      </c>
      <c r="I4036">
        <v>782.180761039863</v>
      </c>
      <c r="J4036">
        <v>6.2959098398048896</v>
      </c>
      <c r="K4036">
        <v>11.4929966643999</v>
      </c>
      <c r="M4036">
        <v>100</v>
      </c>
      <c r="N4036">
        <v>2.61630060228328</v>
      </c>
      <c r="O4036">
        <v>0</v>
      </c>
      <c r="P4036">
        <v>840</v>
      </c>
    </row>
    <row r="4037" spans="1:17" x14ac:dyDescent="0.3">
      <c r="A4037" t="s">
        <v>8308</v>
      </c>
      <c r="B4037" t="s">
        <v>8309</v>
      </c>
      <c r="C4037" t="s">
        <v>10309</v>
      </c>
      <c r="D4037" t="s">
        <v>1467</v>
      </c>
      <c r="E4037">
        <v>21.118950000000002</v>
      </c>
      <c r="F4037">
        <v>33.049999999999997</v>
      </c>
      <c r="G4037">
        <v>64.478829714174694</v>
      </c>
      <c r="H4037">
        <v>-12.709704842031099</v>
      </c>
      <c r="I4037">
        <v>19.673589496546999</v>
      </c>
      <c r="J4037">
        <v>-6.7425291417375002</v>
      </c>
      <c r="K4037">
        <v>29.376033333071199</v>
      </c>
      <c r="L4037">
        <v>24.758130825530898</v>
      </c>
      <c r="M4037">
        <v>0.70711099850805703</v>
      </c>
      <c r="N4037">
        <v>0.31372549019607798</v>
      </c>
      <c r="O4037">
        <v>21.9364599092284</v>
      </c>
      <c r="P4037">
        <v>98.737221888153897</v>
      </c>
    </row>
    <row r="4038" spans="1:17" x14ac:dyDescent="0.3">
      <c r="A4038" t="s">
        <v>8310</v>
      </c>
      <c r="B4038" t="s">
        <v>8311</v>
      </c>
      <c r="C4038" t="s">
        <v>10309</v>
      </c>
      <c r="D4038" t="s">
        <v>121</v>
      </c>
      <c r="E4038">
        <v>21.074214000000001</v>
      </c>
      <c r="F4038">
        <v>60.2</v>
      </c>
      <c r="G4038">
        <v>83.580861361009298</v>
      </c>
      <c r="H4038">
        <v>-16.774400097933601</v>
      </c>
      <c r="I4038">
        <v>35.4013587734078</v>
      </c>
      <c r="J4038">
        <v>-4.2312456477972997</v>
      </c>
      <c r="K4038">
        <v>60.732541477310299</v>
      </c>
      <c r="L4038">
        <v>48.867946303646001</v>
      </c>
      <c r="M4038">
        <v>46.799921806576002</v>
      </c>
      <c r="N4038">
        <v>0.22269543669876299</v>
      </c>
      <c r="O4038">
        <v>53.388704318936803</v>
      </c>
      <c r="P4038">
        <v>131.53846153846101</v>
      </c>
      <c r="Q4038">
        <v>8.8199571142186003E-2</v>
      </c>
    </row>
    <row r="4039" spans="1:17" x14ac:dyDescent="0.3">
      <c r="A4039" t="s">
        <v>8312</v>
      </c>
      <c r="B4039" t="s">
        <v>8313</v>
      </c>
      <c r="C4039" t="s">
        <v>10309</v>
      </c>
      <c r="D4039" t="s">
        <v>297</v>
      </c>
      <c r="E4039">
        <v>21.07049516</v>
      </c>
      <c r="F4039">
        <v>47.45</v>
      </c>
      <c r="G4039">
        <v>-38.463232272511299</v>
      </c>
      <c r="H4039">
        <v>7.9316847982897398</v>
      </c>
      <c r="I4039">
        <v>-15.121317686364099</v>
      </c>
      <c r="J4039">
        <v>8.3872254694631394</v>
      </c>
      <c r="K4039">
        <v>43.929422432199601</v>
      </c>
      <c r="L4039">
        <v>44.446273969068002</v>
      </c>
      <c r="M4039">
        <v>66.069818001418398</v>
      </c>
      <c r="N4039">
        <v>2.80877339010059</v>
      </c>
      <c r="O4039">
        <v>17.407797681770202</v>
      </c>
      <c r="P4039">
        <v>21.355498721227601</v>
      </c>
      <c r="Q4039">
        <v>3.4433708673586E-2</v>
      </c>
    </row>
    <row r="4040" spans="1:17" x14ac:dyDescent="0.3">
      <c r="A4040" t="s">
        <v>8314</v>
      </c>
      <c r="B4040" t="s">
        <v>8315</v>
      </c>
      <c r="C4040" t="s">
        <v>10309</v>
      </c>
      <c r="D4040" t="s">
        <v>4960</v>
      </c>
      <c r="E4040">
        <v>21.025200000000002</v>
      </c>
      <c r="F4040">
        <v>40</v>
      </c>
      <c r="G4040">
        <v>0.90031188729094602</v>
      </c>
      <c r="H4040">
        <v>-11.8727234440813</v>
      </c>
      <c r="I4040">
        <v>9.2668248231746393</v>
      </c>
      <c r="J4040">
        <v>-3.8689434235368201</v>
      </c>
      <c r="K4040">
        <v>39.0034505631996</v>
      </c>
      <c r="L4040">
        <v>35.881157384809498</v>
      </c>
      <c r="M4040">
        <v>50.547418901472099</v>
      </c>
      <c r="N4040">
        <v>0.84129974099364202</v>
      </c>
      <c r="O4040">
        <v>15.649999999999901</v>
      </c>
      <c r="P4040">
        <v>50.829562594268403</v>
      </c>
      <c r="Q4040">
        <v>4.6616599815990999E-2</v>
      </c>
    </row>
    <row r="4041" spans="1:17" x14ac:dyDescent="0.3">
      <c r="A4041" t="s">
        <v>8316</v>
      </c>
      <c r="B4041" t="s">
        <v>3454</v>
      </c>
      <c r="C4041" t="s">
        <v>10309</v>
      </c>
      <c r="D4041" t="s">
        <v>253</v>
      </c>
      <c r="E4041">
        <v>20.99916</v>
      </c>
      <c r="F4041">
        <v>8.4</v>
      </c>
      <c r="G4041">
        <v>43.377233927584697</v>
      </c>
      <c r="H4041">
        <v>20.155634452126002</v>
      </c>
      <c r="I4041">
        <v>-35.279556420454298</v>
      </c>
      <c r="K4041">
        <v>7.9337125409160096</v>
      </c>
      <c r="L4041">
        <v>7.8279895168764702</v>
      </c>
      <c r="M4041">
        <v>56.930623047134702</v>
      </c>
      <c r="N4041">
        <v>1.02849002849002</v>
      </c>
      <c r="O4041">
        <v>48.809523809523803</v>
      </c>
      <c r="P4041">
        <v>78.723404255319096</v>
      </c>
      <c r="Q4041">
        <v>5.8362820440345999E-2</v>
      </c>
    </row>
    <row r="4042" spans="1:17" x14ac:dyDescent="0.3">
      <c r="A4042" t="s">
        <v>8317</v>
      </c>
      <c r="B4042" t="s">
        <v>8318</v>
      </c>
      <c r="C4042" t="s">
        <v>10309</v>
      </c>
      <c r="D4042" t="s">
        <v>737</v>
      </c>
      <c r="E4042">
        <v>20.996392725</v>
      </c>
      <c r="F4042">
        <v>133.03</v>
      </c>
      <c r="G4042">
        <v>16.722445984375401</v>
      </c>
      <c r="H4042">
        <v>3.2879463366085502</v>
      </c>
      <c r="I4042">
        <v>9.2803520257885204</v>
      </c>
      <c r="J4042">
        <v>-0.64158164531419004</v>
      </c>
      <c r="K4042">
        <v>126.472551844526</v>
      </c>
      <c r="L4042">
        <v>113.930898237695</v>
      </c>
      <c r="M4042">
        <v>31.0272649847048</v>
      </c>
      <c r="N4042">
        <v>0.75162902900511597</v>
      </c>
      <c r="O4042">
        <v>2.17244230624669</v>
      </c>
      <c r="P4042">
        <v>47.271117015388</v>
      </c>
      <c r="Q4042">
        <v>7.1200898966220002E-3</v>
      </c>
    </row>
    <row r="4043" spans="1:17" x14ac:dyDescent="0.3">
      <c r="A4043" t="s">
        <v>8319</v>
      </c>
      <c r="B4043" t="s">
        <v>8320</v>
      </c>
      <c r="C4043" t="s">
        <v>10309</v>
      </c>
      <c r="D4043" t="s">
        <v>139</v>
      </c>
      <c r="E4043">
        <v>20.961780000000001</v>
      </c>
      <c r="F4043">
        <v>42</v>
      </c>
      <c r="G4043">
        <v>128.64289610046299</v>
      </c>
      <c r="H4043">
        <v>1.1846103980068401</v>
      </c>
      <c r="I4043">
        <v>13.2584552754521</v>
      </c>
      <c r="J4043">
        <v>-6.3277206014151197</v>
      </c>
      <c r="K4043">
        <v>45.096002785819003</v>
      </c>
      <c r="L4043">
        <v>38.142035292569403</v>
      </c>
      <c r="M4043">
        <v>40.177462935184501</v>
      </c>
      <c r="N4043">
        <v>0.64920586070783404</v>
      </c>
      <c r="O4043">
        <v>60.047619047619001</v>
      </c>
      <c r="P4043">
        <v>179.99999999999901</v>
      </c>
      <c r="Q4043">
        <v>6.7006680433630006E-2</v>
      </c>
    </row>
    <row r="4044" spans="1:17" x14ac:dyDescent="0.3">
      <c r="A4044" t="s">
        <v>8321</v>
      </c>
      <c r="B4044" t="s">
        <v>8322</v>
      </c>
      <c r="C4044" t="s">
        <v>10309</v>
      </c>
      <c r="D4044" t="s">
        <v>51</v>
      </c>
      <c r="E4044">
        <v>20.933658999999999</v>
      </c>
      <c r="F4044">
        <v>41.9</v>
      </c>
      <c r="G4044">
        <v>40.992609167665201</v>
      </c>
      <c r="H4044">
        <v>-12.4384441311612</v>
      </c>
      <c r="I4044">
        <v>-18.2609541077343</v>
      </c>
      <c r="J4044">
        <v>1.23519030314166</v>
      </c>
      <c r="K4044">
        <v>42.287678898321502</v>
      </c>
      <c r="L4044">
        <v>36.596829492587098</v>
      </c>
      <c r="M4044">
        <v>48.332209277726498</v>
      </c>
      <c r="N4044">
        <v>0.253735906521802</v>
      </c>
      <c r="O4044">
        <v>28.8782816229117</v>
      </c>
      <c r="P4044">
        <v>98.578199052132604</v>
      </c>
      <c r="Q4044">
        <v>2.4608682886463999E-2</v>
      </c>
    </row>
    <row r="4045" spans="1:17" x14ac:dyDescent="0.3">
      <c r="A4045" t="s">
        <v>8323</v>
      </c>
      <c r="B4045" t="s">
        <v>8324</v>
      </c>
      <c r="C4045" t="s">
        <v>10309</v>
      </c>
      <c r="D4045" t="s">
        <v>297</v>
      </c>
      <c r="E4045">
        <v>20.8909688</v>
      </c>
      <c r="F4045">
        <v>49.66</v>
      </c>
      <c r="G4045">
        <v>83.314404849225298</v>
      </c>
      <c r="H4045">
        <v>-3.9484156411327298</v>
      </c>
      <c r="I4045">
        <v>12.251775062428999</v>
      </c>
      <c r="J4045">
        <v>4.8503870052639098</v>
      </c>
      <c r="K4045">
        <v>47.753456527306902</v>
      </c>
      <c r="L4045">
        <v>37.618766225950999</v>
      </c>
      <c r="M4045">
        <v>40.801878443931301</v>
      </c>
      <c r="N4045">
        <v>0.40138384946417999</v>
      </c>
      <c r="O4045">
        <v>13.1494160289971</v>
      </c>
      <c r="P4045">
        <v>115.91304347825999</v>
      </c>
      <c r="Q4045">
        <v>0.116027719587946</v>
      </c>
    </row>
    <row r="4046" spans="1:17" x14ac:dyDescent="0.3">
      <c r="A4046" t="s">
        <v>8325</v>
      </c>
      <c r="B4046" t="s">
        <v>8326</v>
      </c>
      <c r="C4046" t="s">
        <v>10309</v>
      </c>
      <c r="D4046" t="s">
        <v>628</v>
      </c>
      <c r="E4046">
        <v>20.871828713999999</v>
      </c>
      <c r="F4046">
        <v>31.02</v>
      </c>
      <c r="G4046">
        <v>-53.226049768482397</v>
      </c>
      <c r="H4046">
        <v>13.127187484929101</v>
      </c>
      <c r="I4046">
        <v>-42.557334198231999</v>
      </c>
      <c r="J4046">
        <v>-1.19860846841194</v>
      </c>
      <c r="K4046">
        <v>32.060344345233901</v>
      </c>
      <c r="L4046">
        <v>36.041433602640701</v>
      </c>
      <c r="M4046">
        <v>61.504398855074697</v>
      </c>
      <c r="N4046">
        <v>1.5481049562682201</v>
      </c>
      <c r="O4046">
        <v>67.633784655061206</v>
      </c>
      <c r="P4046">
        <v>22.802850356294499</v>
      </c>
    </row>
    <row r="4047" spans="1:17" x14ac:dyDescent="0.3">
      <c r="A4047" t="s">
        <v>8327</v>
      </c>
      <c r="B4047" t="s">
        <v>8328</v>
      </c>
      <c r="C4047" t="s">
        <v>10309</v>
      </c>
      <c r="D4047" t="s">
        <v>5844</v>
      </c>
      <c r="E4047">
        <v>20.843304803999999</v>
      </c>
      <c r="F4047">
        <v>6.23</v>
      </c>
      <c r="G4047">
        <v>61.0350161755103</v>
      </c>
      <c r="H4047">
        <v>16.4351822424651</v>
      </c>
      <c r="I4047">
        <v>26.942665801767902</v>
      </c>
      <c r="J4047">
        <v>-4.9318723551731596</v>
      </c>
      <c r="K4047">
        <v>5.3643029080839799</v>
      </c>
      <c r="L4047">
        <v>4.4878742579165296</v>
      </c>
      <c r="M4047">
        <v>66.613911324025295</v>
      </c>
      <c r="N4047">
        <v>1.2922756069208601</v>
      </c>
      <c r="O4047">
        <v>12.5200642054574</v>
      </c>
      <c r="P4047">
        <v>138.69731800766201</v>
      </c>
      <c r="Q4047">
        <v>9.8811882015788E-2</v>
      </c>
    </row>
    <row r="4048" spans="1:17" x14ac:dyDescent="0.3">
      <c r="A4048" t="s">
        <v>8329</v>
      </c>
      <c r="B4048" t="s">
        <v>8330</v>
      </c>
      <c r="C4048" t="s">
        <v>10309</v>
      </c>
      <c r="D4048" t="s">
        <v>72</v>
      </c>
      <c r="E4048">
        <v>20.826829919999899</v>
      </c>
      <c r="F4048">
        <v>6.24</v>
      </c>
      <c r="G4048">
        <v>-90.964345972532101</v>
      </c>
      <c r="H4048">
        <v>-4.8743415670586598</v>
      </c>
      <c r="I4048">
        <v>-50.027031167929003</v>
      </c>
      <c r="J4048">
        <v>1.7177339440394199</v>
      </c>
      <c r="K4048">
        <v>6.3396003325623997</v>
      </c>
      <c r="L4048">
        <v>8.1610308998676508</v>
      </c>
      <c r="M4048">
        <v>62.071865368292102</v>
      </c>
      <c r="N4048">
        <v>0.50596120954509805</v>
      </c>
      <c r="O4048">
        <v>197.916666666666</v>
      </c>
      <c r="P4048">
        <v>319.07320349227598</v>
      </c>
      <c r="Q4048">
        <v>9.640077596155E-2</v>
      </c>
    </row>
    <row r="4049" spans="1:17" x14ac:dyDescent="0.3">
      <c r="A4049" t="s">
        <v>8331</v>
      </c>
      <c r="B4049" t="s">
        <v>8332</v>
      </c>
      <c r="C4049" t="s">
        <v>10309</v>
      </c>
      <c r="D4049" t="s">
        <v>1626</v>
      </c>
      <c r="E4049">
        <v>20.815639999999998</v>
      </c>
      <c r="F4049">
        <v>8.98</v>
      </c>
      <c r="G4049">
        <v>-42.887374210058603</v>
      </c>
      <c r="H4049">
        <v>2.28633707565591</v>
      </c>
      <c r="I4049">
        <v>-16.498194413285798</v>
      </c>
      <c r="J4049">
        <v>1.8321917753646999</v>
      </c>
      <c r="K4049">
        <v>8.6306313327281998</v>
      </c>
      <c r="L4049">
        <v>9.0829521568340699</v>
      </c>
      <c r="M4049">
        <v>59.429246768700203</v>
      </c>
      <c r="N4049">
        <v>0.85028248587570598</v>
      </c>
      <c r="O4049">
        <v>55.3452115812917</v>
      </c>
      <c r="P4049">
        <v>20.6989247311828</v>
      </c>
    </row>
    <row r="4050" spans="1:17" x14ac:dyDescent="0.3">
      <c r="A4050" t="s">
        <v>8333</v>
      </c>
      <c r="B4050" t="s">
        <v>8334</v>
      </c>
      <c r="C4050" t="s">
        <v>10309</v>
      </c>
      <c r="D4050" t="s">
        <v>737</v>
      </c>
      <c r="E4050">
        <v>20.802747875000001</v>
      </c>
      <c r="F4050">
        <v>84.31</v>
      </c>
      <c r="G4050">
        <v>-13.705159369751501</v>
      </c>
      <c r="H4050">
        <v>1.46543289069333</v>
      </c>
      <c r="I4050">
        <v>8.7075415961064593</v>
      </c>
      <c r="J4050">
        <v>0.31520464113997998</v>
      </c>
      <c r="K4050">
        <v>83.339548238889293</v>
      </c>
      <c r="L4050">
        <v>79.138948386374594</v>
      </c>
      <c r="M4050">
        <v>59.256974662123497</v>
      </c>
      <c r="N4050">
        <v>3.8680449584376002</v>
      </c>
      <c r="O4050">
        <v>11.967738109358301</v>
      </c>
      <c r="P4050">
        <v>27.356495468277899</v>
      </c>
    </row>
    <row r="4051" spans="1:17" x14ac:dyDescent="0.3">
      <c r="A4051" t="s">
        <v>8335</v>
      </c>
      <c r="B4051" t="s">
        <v>8336</v>
      </c>
      <c r="C4051" t="s">
        <v>10309</v>
      </c>
      <c r="D4051" t="s">
        <v>726</v>
      </c>
      <c r="E4051">
        <v>20.777661408</v>
      </c>
      <c r="F4051">
        <v>8.94</v>
      </c>
      <c r="G4051">
        <v>-87.748054125780897</v>
      </c>
      <c r="H4051">
        <v>-7.2026357066629796</v>
      </c>
      <c r="I4051">
        <v>-63.610431543364797</v>
      </c>
      <c r="J4051">
        <v>-2.84861676686105</v>
      </c>
      <c r="K4051">
        <v>8.8881979621873004</v>
      </c>
      <c r="L4051">
        <v>15.3673778715778</v>
      </c>
      <c r="M4051">
        <v>63.0550632582014</v>
      </c>
      <c r="N4051">
        <v>0.40858018386108202</v>
      </c>
      <c r="O4051">
        <v>407.82997762863499</v>
      </c>
      <c r="P4051">
        <v>19.678714859437701</v>
      </c>
      <c r="Q4051">
        <v>-6.7309442788591994E-2</v>
      </c>
    </row>
    <row r="4052" spans="1:17" x14ac:dyDescent="0.3">
      <c r="A4052" t="s">
        <v>8337</v>
      </c>
      <c r="B4052" t="s">
        <v>8338</v>
      </c>
      <c r="C4052" t="s">
        <v>10309</v>
      </c>
      <c r="D4052" t="s">
        <v>1626</v>
      </c>
      <c r="E4052">
        <v>20.7085629</v>
      </c>
      <c r="F4052">
        <v>48.99</v>
      </c>
      <c r="G4052">
        <v>-48.073272763210802</v>
      </c>
      <c r="H4052">
        <v>-10.5115964690194</v>
      </c>
      <c r="I4052">
        <v>-31.202697606753301</v>
      </c>
      <c r="J4052">
        <v>2.7394335577635802</v>
      </c>
      <c r="K4052">
        <v>49.578277941461799</v>
      </c>
      <c r="L4052">
        <v>52.373696947162799</v>
      </c>
      <c r="M4052">
        <v>62.9219832145995</v>
      </c>
      <c r="N4052">
        <v>0.87372262773722598</v>
      </c>
      <c r="O4052">
        <v>36.252296387017701</v>
      </c>
      <c r="P4052">
        <v>32.764227642276403</v>
      </c>
    </row>
    <row r="4053" spans="1:17" x14ac:dyDescent="0.3">
      <c r="A4053" t="s">
        <v>8339</v>
      </c>
      <c r="B4053" t="s">
        <v>8340</v>
      </c>
      <c r="C4053" t="s">
        <v>10309</v>
      </c>
      <c r="D4053" t="s">
        <v>523</v>
      </c>
      <c r="E4053">
        <v>20.68264692</v>
      </c>
      <c r="F4053">
        <v>2.1</v>
      </c>
      <c r="G4053">
        <v>-98.221674887365097</v>
      </c>
      <c r="H4053">
        <v>-19.075021839167501</v>
      </c>
      <c r="I4053">
        <v>-55.787830652132698</v>
      </c>
      <c r="J4053">
        <v>0.78183650814198802</v>
      </c>
      <c r="K4053">
        <v>2.1238160066787799</v>
      </c>
      <c r="L4053">
        <v>3.4474505632133701</v>
      </c>
      <c r="M4053">
        <v>64.754587480939804</v>
      </c>
      <c r="N4053">
        <v>0.84920950666941697</v>
      </c>
      <c r="O4053">
        <v>286.64307828394499</v>
      </c>
      <c r="P4053">
        <v>11.7453727728766</v>
      </c>
      <c r="Q4053">
        <v>0.20595045173530299</v>
      </c>
    </row>
    <row r="4054" spans="1:17" x14ac:dyDescent="0.3">
      <c r="A4054" t="s">
        <v>8341</v>
      </c>
      <c r="B4054" t="s">
        <v>8342</v>
      </c>
      <c r="C4054" t="s">
        <v>10309</v>
      </c>
      <c r="D4054" t="s">
        <v>72</v>
      </c>
      <c r="E4054">
        <v>20.634799999999998</v>
      </c>
      <c r="F4054">
        <v>1.58</v>
      </c>
      <c r="G4054">
        <v>-82.513253139518099</v>
      </c>
      <c r="H4054">
        <v>-29.1521193448364</v>
      </c>
      <c r="I4054">
        <v>-65.751944976675105</v>
      </c>
      <c r="J4054">
        <v>-8.7186822409316704</v>
      </c>
      <c r="K4054">
        <v>2.4582661284121401</v>
      </c>
      <c r="M4054">
        <v>0.57688642302900905</v>
      </c>
      <c r="O4054">
        <v>127.215189873417</v>
      </c>
      <c r="P4054">
        <v>0</v>
      </c>
    </row>
    <row r="4055" spans="1:17" x14ac:dyDescent="0.3">
      <c r="A4055" t="s">
        <v>8343</v>
      </c>
      <c r="B4055" t="s">
        <v>8344</v>
      </c>
      <c r="C4055" t="s">
        <v>10309</v>
      </c>
      <c r="D4055" t="s">
        <v>581</v>
      </c>
      <c r="E4055">
        <v>20.532537779999998</v>
      </c>
      <c r="F4055">
        <v>31.11</v>
      </c>
      <c r="G4055">
        <v>-30.266642361075</v>
      </c>
      <c r="H4055">
        <v>6.6826253305548802</v>
      </c>
      <c r="I4055">
        <v>-66.968445309343196</v>
      </c>
      <c r="J4055">
        <v>2.8801133652612698</v>
      </c>
      <c r="K4055">
        <v>36.066368445750697</v>
      </c>
      <c r="L4055">
        <v>41.371920866415302</v>
      </c>
      <c r="M4055">
        <v>41.947765285924703</v>
      </c>
      <c r="N4055">
        <v>0.72231139646869902</v>
      </c>
      <c r="O4055">
        <v>138.990678238508</v>
      </c>
      <c r="P4055">
        <v>40.769230769230703</v>
      </c>
    </row>
    <row r="4056" spans="1:17" x14ac:dyDescent="0.3">
      <c r="A4056" t="s">
        <v>8345</v>
      </c>
      <c r="B4056" t="s">
        <v>8346</v>
      </c>
      <c r="C4056" t="s">
        <v>10309</v>
      </c>
      <c r="D4056" t="s">
        <v>2212</v>
      </c>
      <c r="E4056">
        <v>20.510626649999999</v>
      </c>
      <c r="F4056">
        <v>65.11</v>
      </c>
      <c r="G4056">
        <v>-43.005309027741703</v>
      </c>
      <c r="H4056">
        <v>-33.722078192573001</v>
      </c>
      <c r="I4056">
        <v>-61.9906675315654</v>
      </c>
      <c r="J4056">
        <v>-2.02740164658413</v>
      </c>
      <c r="K4056">
        <v>97.300021353004894</v>
      </c>
      <c r="L4056">
        <v>108.873458806964</v>
      </c>
      <c r="M4056">
        <v>26.6674181726965</v>
      </c>
      <c r="N4056">
        <v>2.4916943521594601</v>
      </c>
      <c r="O4056">
        <v>206.40454615266401</v>
      </c>
      <c r="P4056">
        <v>10.5245289424545</v>
      </c>
    </row>
    <row r="4057" spans="1:17" x14ac:dyDescent="0.3">
      <c r="A4057" t="s">
        <v>8347</v>
      </c>
      <c r="B4057" t="s">
        <v>8348</v>
      </c>
      <c r="C4057" t="s">
        <v>10309</v>
      </c>
      <c r="D4057" t="s">
        <v>130</v>
      </c>
      <c r="E4057">
        <v>20.509740000000001</v>
      </c>
      <c r="F4057">
        <v>38</v>
      </c>
      <c r="G4057">
        <v>55.547211297461502</v>
      </c>
      <c r="H4057">
        <v>-5.9230944015257698</v>
      </c>
      <c r="I4057">
        <v>-13.8406240154644</v>
      </c>
      <c r="J4057">
        <v>-7.49655177024629</v>
      </c>
      <c r="K4057">
        <v>36.972922268544899</v>
      </c>
      <c r="L4057">
        <v>30.715300200807</v>
      </c>
      <c r="M4057">
        <v>49.924324491877499</v>
      </c>
      <c r="N4057">
        <v>0.22042102379104</v>
      </c>
      <c r="O4057">
        <v>21.5263157894736</v>
      </c>
      <c r="P4057">
        <v>85.365853658536594</v>
      </c>
      <c r="Q4057">
        <v>0.14697134890829</v>
      </c>
    </row>
    <row r="4058" spans="1:17" x14ac:dyDescent="0.3">
      <c r="A4058" t="s">
        <v>8349</v>
      </c>
      <c r="B4058" t="s">
        <v>8350</v>
      </c>
      <c r="C4058" t="s">
        <v>10309</v>
      </c>
      <c r="E4058">
        <v>20.320207199999999</v>
      </c>
      <c r="F4058">
        <v>89.03</v>
      </c>
      <c r="G4058">
        <v>-56.087793499791402</v>
      </c>
      <c r="H4058">
        <v>-12.3743415670586</v>
      </c>
      <c r="I4058">
        <v>-39.326485336948402</v>
      </c>
      <c r="J4058">
        <v>-6.5013671795560803</v>
      </c>
      <c r="M4058">
        <v>38.813963459746503</v>
      </c>
      <c r="O4058">
        <v>35.628439851735301</v>
      </c>
      <c r="P4058">
        <v>5.9880952380952399</v>
      </c>
    </row>
    <row r="4059" spans="1:17" x14ac:dyDescent="0.3">
      <c r="A4059" t="s">
        <v>8351</v>
      </c>
      <c r="B4059" t="s">
        <v>8352</v>
      </c>
      <c r="C4059" t="s">
        <v>10309</v>
      </c>
      <c r="D4059" t="s">
        <v>683</v>
      </c>
      <c r="E4059">
        <v>20.313929999999999</v>
      </c>
      <c r="F4059">
        <v>10.63</v>
      </c>
      <c r="G4059">
        <v>17.820246527813801</v>
      </c>
      <c r="H4059">
        <v>-5.3678690751492697</v>
      </c>
      <c r="I4059">
        <v>-29.945528099717599</v>
      </c>
      <c r="J4059">
        <v>4.15085152764245</v>
      </c>
      <c r="K4059">
        <v>10.367872664966599</v>
      </c>
      <c r="L4059">
        <v>10.466292179144901</v>
      </c>
      <c r="M4059">
        <v>67.738053079196305</v>
      </c>
      <c r="N4059">
        <v>0.72348141560940005</v>
      </c>
      <c r="O4059">
        <v>50.329256820319799</v>
      </c>
      <c r="P4059">
        <v>67.138364779874195</v>
      </c>
      <c r="Q4059">
        <v>8.6049528811538004E-2</v>
      </c>
    </row>
    <row r="4060" spans="1:17" x14ac:dyDescent="0.3">
      <c r="A4060" t="s">
        <v>8353</v>
      </c>
      <c r="B4060" t="s">
        <v>8354</v>
      </c>
      <c r="C4060" t="s">
        <v>10309</v>
      </c>
      <c r="D4060" t="s">
        <v>523</v>
      </c>
      <c r="E4060">
        <v>20.256</v>
      </c>
      <c r="F4060">
        <v>8.44</v>
      </c>
      <c r="G4060">
        <v>-58.2325524543744</v>
      </c>
      <c r="H4060">
        <v>30.502516182410499</v>
      </c>
      <c r="I4060">
        <v>-48.825979555918501</v>
      </c>
      <c r="J4060">
        <v>-0.67797157743297198</v>
      </c>
      <c r="K4060">
        <v>9.95069847718832</v>
      </c>
      <c r="L4060">
        <v>11.942357421498601</v>
      </c>
      <c r="M4060">
        <v>69.906540058755198</v>
      </c>
      <c r="N4060">
        <v>0.66593133434191298</v>
      </c>
      <c r="O4060">
        <v>123.45971563981</v>
      </c>
      <c r="P4060">
        <v>41.373534338358397</v>
      </c>
      <c r="Q4060">
        <v>-9.2059576167180995E-2</v>
      </c>
    </row>
    <row r="4061" spans="1:17" x14ac:dyDescent="0.3">
      <c r="A4061" t="s">
        <v>8355</v>
      </c>
      <c r="B4061" t="s">
        <v>8356</v>
      </c>
      <c r="C4061" t="s">
        <v>10309</v>
      </c>
      <c r="D4061" t="s">
        <v>737</v>
      </c>
      <c r="E4061">
        <v>20.204048429</v>
      </c>
      <c r="F4061">
        <v>202.26</v>
      </c>
      <c r="G4061">
        <v>-25.2807056234277</v>
      </c>
      <c r="K4061">
        <v>199.64482088527899</v>
      </c>
      <c r="L4061">
        <v>192.56798235863999</v>
      </c>
      <c r="M4061">
        <v>61.144137814655998</v>
      </c>
      <c r="N4061">
        <v>1</v>
      </c>
      <c r="O4061">
        <v>3.8267576386828899</v>
      </c>
      <c r="P4061">
        <v>5.6187989556135598</v>
      </c>
      <c r="Q4061">
        <v>-1.293132028575E-3</v>
      </c>
    </row>
    <row r="4062" spans="1:17" x14ac:dyDescent="0.3">
      <c r="A4062" t="s">
        <v>8357</v>
      </c>
      <c r="B4062" t="s">
        <v>8358</v>
      </c>
      <c r="C4062" t="s">
        <v>10309</v>
      </c>
      <c r="D4062" t="s">
        <v>412</v>
      </c>
      <c r="E4062">
        <v>20.129116499999999</v>
      </c>
      <c r="F4062">
        <v>35.18</v>
      </c>
      <c r="G4062">
        <v>61.273155574829303</v>
      </c>
      <c r="H4062">
        <v>-1.9528326203698601</v>
      </c>
      <c r="I4062">
        <v>-11.145399088150899</v>
      </c>
      <c r="J4062">
        <v>2.05829257074876</v>
      </c>
      <c r="K4062">
        <v>35.375785319041398</v>
      </c>
      <c r="L4062">
        <v>32.398039745278801</v>
      </c>
      <c r="M4062">
        <v>46.7928055030008</v>
      </c>
      <c r="N4062">
        <v>0.50179157340237102</v>
      </c>
      <c r="O4062">
        <v>22.8538942581011</v>
      </c>
      <c r="P4062">
        <v>100.45584045584</v>
      </c>
      <c r="Q4062">
        <v>5.8588384331273002E-2</v>
      </c>
    </row>
    <row r="4063" spans="1:17" x14ac:dyDescent="0.3">
      <c r="A4063" t="s">
        <v>8359</v>
      </c>
      <c r="B4063" t="s">
        <v>8360</v>
      </c>
      <c r="C4063" t="s">
        <v>10309</v>
      </c>
      <c r="D4063" t="s">
        <v>127</v>
      </c>
      <c r="E4063">
        <v>20.080224000000001</v>
      </c>
      <c r="F4063">
        <v>36.6</v>
      </c>
      <c r="G4063">
        <v>91.865185621965495</v>
      </c>
      <c r="H4063">
        <v>3.3324476964316401</v>
      </c>
      <c r="I4063">
        <v>-38.697317944676598</v>
      </c>
      <c r="J4063">
        <v>-0.86334713704165</v>
      </c>
      <c r="K4063">
        <v>36.143883348671899</v>
      </c>
      <c r="L4063">
        <v>31.272955233760399</v>
      </c>
      <c r="M4063">
        <v>36.760173465129697</v>
      </c>
      <c r="N4063">
        <v>0.47708654527271899</v>
      </c>
      <c r="O4063">
        <v>45.737704918032797</v>
      </c>
      <c r="P4063">
        <v>139.84272608125801</v>
      </c>
      <c r="Q4063">
        <v>4.663417902928E-2</v>
      </c>
    </row>
    <row r="4064" spans="1:17" x14ac:dyDescent="0.3">
      <c r="A4064" t="s">
        <v>8361</v>
      </c>
      <c r="B4064" t="s">
        <v>8362</v>
      </c>
      <c r="C4064" t="s">
        <v>10309</v>
      </c>
      <c r="D4064" t="s">
        <v>737</v>
      </c>
      <c r="E4064">
        <v>20.010432867999999</v>
      </c>
      <c r="F4064">
        <v>89.42</v>
      </c>
      <c r="G4064">
        <v>26.735861669769601</v>
      </c>
      <c r="H4064">
        <v>1.9166344918731999</v>
      </c>
      <c r="I4064">
        <v>10.127677511369701</v>
      </c>
      <c r="J4064">
        <v>-1.01373079375443</v>
      </c>
      <c r="K4064">
        <v>86.022806449521795</v>
      </c>
      <c r="L4064">
        <v>76.319367997611707</v>
      </c>
      <c r="M4064">
        <v>57.664030131014698</v>
      </c>
      <c r="N4064">
        <v>0.56582614265176001</v>
      </c>
      <c r="O4064">
        <v>0.80518899575039404</v>
      </c>
      <c r="P4064">
        <v>65.592592592592595</v>
      </c>
      <c r="Q4064">
        <v>6.2739406014718002E-2</v>
      </c>
    </row>
    <row r="4065" spans="1:17" x14ac:dyDescent="0.3">
      <c r="A4065" t="s">
        <v>8363</v>
      </c>
      <c r="B4065" t="s">
        <v>8364</v>
      </c>
      <c r="C4065" t="s">
        <v>10309</v>
      </c>
      <c r="D4065" t="s">
        <v>412</v>
      </c>
      <c r="E4065">
        <v>19.998000000000001</v>
      </c>
      <c r="F4065">
        <v>19.8</v>
      </c>
      <c r="G4065">
        <v>-8.7177249298824009</v>
      </c>
      <c r="H4065">
        <v>-6.73806426411468</v>
      </c>
      <c r="I4065">
        <v>-15.9985106688203</v>
      </c>
      <c r="J4065">
        <v>-4.5818731286521297</v>
      </c>
      <c r="K4065">
        <v>20.972197896405099</v>
      </c>
      <c r="L4065">
        <v>18.587904157639301</v>
      </c>
      <c r="M4065">
        <v>38.076326746376701</v>
      </c>
      <c r="N4065">
        <v>7.2064566519135606E-2</v>
      </c>
      <c r="O4065">
        <v>40.303030303030297</v>
      </c>
      <c r="P4065">
        <v>52.659984579799499</v>
      </c>
      <c r="Q4065">
        <v>9.3218968104091998E-2</v>
      </c>
    </row>
    <row r="4066" spans="1:17" x14ac:dyDescent="0.3">
      <c r="A4066" t="s">
        <v>8365</v>
      </c>
      <c r="B4066" t="s">
        <v>8366</v>
      </c>
      <c r="C4066" t="s">
        <v>10309</v>
      </c>
      <c r="D4066" t="s">
        <v>304</v>
      </c>
      <c r="E4066">
        <v>19.998000000000001</v>
      </c>
      <c r="F4066">
        <v>55.55</v>
      </c>
      <c r="G4066">
        <v>-18.160350903788601</v>
      </c>
      <c r="H4066">
        <v>-9.3615210542381408</v>
      </c>
      <c r="I4066">
        <v>-14.5294874440639</v>
      </c>
      <c r="J4066">
        <v>-1.58222968571144</v>
      </c>
      <c r="K4066">
        <v>55.4027768974696</v>
      </c>
      <c r="L4066">
        <v>55.377098408385699</v>
      </c>
      <c r="M4066">
        <v>46.745836259436302</v>
      </c>
      <c r="N4066">
        <v>0.36615567886140599</v>
      </c>
      <c r="O4066">
        <v>49.234923492349203</v>
      </c>
      <c r="P4066">
        <v>23.307436182019899</v>
      </c>
      <c r="Q4066">
        <v>0.12939031160851999</v>
      </c>
    </row>
    <row r="4067" spans="1:17" x14ac:dyDescent="0.3">
      <c r="A4067" t="s">
        <v>8367</v>
      </c>
      <c r="B4067" t="s">
        <v>8368</v>
      </c>
      <c r="C4067" t="s">
        <v>10309</v>
      </c>
      <c r="D4067" t="s">
        <v>523</v>
      </c>
      <c r="E4067">
        <v>19.866214500000002</v>
      </c>
      <c r="F4067">
        <v>19.47</v>
      </c>
      <c r="G4067">
        <v>10.962268701831601</v>
      </c>
      <c r="H4067">
        <v>18.9230943303772</v>
      </c>
      <c r="I4067">
        <v>-25.275548805986801</v>
      </c>
      <c r="J4067">
        <v>-14.7634656978585</v>
      </c>
      <c r="K4067">
        <v>17.9663047168861</v>
      </c>
      <c r="L4067">
        <v>18.115788930062202</v>
      </c>
      <c r="M4067">
        <v>49.090021280702601</v>
      </c>
      <c r="N4067">
        <v>3.9118053841573301</v>
      </c>
      <c r="O4067">
        <v>36.106831022085203</v>
      </c>
      <c r="P4067">
        <v>56.637168141592902</v>
      </c>
      <c r="Q4067">
        <v>-4.4097477250854999E-2</v>
      </c>
    </row>
    <row r="4068" spans="1:17" x14ac:dyDescent="0.3">
      <c r="A4068" t="s">
        <v>8369</v>
      </c>
      <c r="B4068" t="s">
        <v>8370</v>
      </c>
      <c r="C4068" t="s">
        <v>10309</v>
      </c>
      <c r="D4068" t="s">
        <v>1470</v>
      </c>
      <c r="E4068">
        <v>19.822575000000001</v>
      </c>
      <c r="F4068">
        <v>15</v>
      </c>
      <c r="G4068">
        <v>54.910421678333798</v>
      </c>
      <c r="H4068">
        <v>8.1457358398112003</v>
      </c>
      <c r="I4068">
        <v>34.001489331179698</v>
      </c>
      <c r="J4068">
        <v>5.3605910868965596</v>
      </c>
      <c r="K4068">
        <v>14.164315000398201</v>
      </c>
      <c r="L4068">
        <v>12.266311828289099</v>
      </c>
      <c r="M4068">
        <v>64.112662252612793</v>
      </c>
      <c r="N4068">
        <v>3.2245862884160701</v>
      </c>
      <c r="O4068">
        <v>6.6666666666666599</v>
      </c>
      <c r="P4068">
        <v>202.41935483870901</v>
      </c>
    </row>
    <row r="4069" spans="1:17" x14ac:dyDescent="0.3">
      <c r="A4069" t="s">
        <v>8371</v>
      </c>
      <c r="B4069" t="s">
        <v>8372</v>
      </c>
      <c r="C4069" t="s">
        <v>10309</v>
      </c>
      <c r="D4069" t="s">
        <v>523</v>
      </c>
      <c r="E4069">
        <v>19.7654709</v>
      </c>
      <c r="F4069">
        <v>17.87</v>
      </c>
      <c r="G4069">
        <v>54.218432819151502</v>
      </c>
      <c r="H4069">
        <v>-4.4951254374185599</v>
      </c>
      <c r="I4069">
        <v>-5.6655072751551501</v>
      </c>
      <c r="J4069">
        <v>-13.4584466475537</v>
      </c>
      <c r="K4069">
        <v>18.434192742044299</v>
      </c>
      <c r="L4069">
        <v>17.142144923170601</v>
      </c>
      <c r="M4069">
        <v>52.208090040441</v>
      </c>
      <c r="N4069">
        <v>0.55306914124895401</v>
      </c>
      <c r="O4069">
        <v>73.475097929490701</v>
      </c>
      <c r="P4069">
        <v>84.037075180226495</v>
      </c>
    </row>
    <row r="4070" spans="1:17" x14ac:dyDescent="0.3">
      <c r="A4070" t="s">
        <v>8373</v>
      </c>
      <c r="B4070" t="s">
        <v>8374</v>
      </c>
      <c r="C4070" t="s">
        <v>10309</v>
      </c>
      <c r="D4070" t="s">
        <v>2600</v>
      </c>
      <c r="E4070">
        <v>19.756562363999901</v>
      </c>
      <c r="F4070">
        <v>1.26</v>
      </c>
      <c r="G4070">
        <v>87.422736949269705</v>
      </c>
      <c r="H4070">
        <v>34.029167204871101</v>
      </c>
      <c r="I4070">
        <v>28.515699509632999</v>
      </c>
      <c r="J4070">
        <v>-2.5574598544101899</v>
      </c>
      <c r="K4070">
        <v>1.0606977816155001</v>
      </c>
      <c r="L4070">
        <v>0.91194967973661101</v>
      </c>
      <c r="M4070">
        <v>66.141643990079999</v>
      </c>
      <c r="N4070">
        <v>1.22539167513172</v>
      </c>
      <c r="O4070">
        <v>15.079365079364999</v>
      </c>
      <c r="P4070">
        <v>129.09090909090901</v>
      </c>
      <c r="Q4070">
        <v>8.6251272525049993E-2</v>
      </c>
    </row>
    <row r="4071" spans="1:17" x14ac:dyDescent="0.3">
      <c r="A4071" t="s">
        <v>8375</v>
      </c>
      <c r="B4071" t="s">
        <v>8376</v>
      </c>
      <c r="C4071" t="s">
        <v>10309</v>
      </c>
      <c r="D4071" t="s">
        <v>265</v>
      </c>
      <c r="E4071">
        <v>19.746863808000001</v>
      </c>
      <c r="F4071">
        <v>14.18</v>
      </c>
      <c r="G4071">
        <v>-44.226732389932501</v>
      </c>
      <c r="H4071">
        <v>-9.1976295342221892</v>
      </c>
      <c r="I4071">
        <v>-41.441172582070401</v>
      </c>
      <c r="J4071">
        <v>0.610772377686993</v>
      </c>
      <c r="K4071">
        <v>14.9182397655382</v>
      </c>
      <c r="L4071">
        <v>15.9259744733011</v>
      </c>
      <c r="M4071">
        <v>56.376311501809397</v>
      </c>
      <c r="N4071">
        <v>0.284926896945629</v>
      </c>
      <c r="O4071">
        <v>75.382073922367894</v>
      </c>
      <c r="P4071">
        <v>9.9224806201550297</v>
      </c>
      <c r="Q4071">
        <v>5.4016583605616002E-2</v>
      </c>
    </row>
    <row r="4072" spans="1:17" x14ac:dyDescent="0.3">
      <c r="A4072" t="s">
        <v>8377</v>
      </c>
      <c r="B4072" t="s">
        <v>8378</v>
      </c>
      <c r="C4072" t="s">
        <v>10309</v>
      </c>
      <c r="D4072" t="s">
        <v>473</v>
      </c>
      <c r="E4072">
        <v>19.716787199999999</v>
      </c>
      <c r="F4072">
        <v>7.04</v>
      </c>
      <c r="G4072">
        <v>-21.5109500533827</v>
      </c>
      <c r="H4072">
        <v>3.4714295772199502</v>
      </c>
      <c r="I4072">
        <v>0.85852340694592</v>
      </c>
      <c r="J4072">
        <v>-0.32877768386754702</v>
      </c>
      <c r="K4072">
        <v>6.5464805694164401</v>
      </c>
      <c r="L4072">
        <v>6.2468343376662201</v>
      </c>
      <c r="M4072">
        <v>54.352200520802697</v>
      </c>
      <c r="N4072">
        <v>0.77719127643935504</v>
      </c>
      <c r="O4072">
        <v>51.988636363636303</v>
      </c>
      <c r="P4072">
        <v>59.999999999999901</v>
      </c>
      <c r="Q4072">
        <v>4.7760557927275002E-2</v>
      </c>
    </row>
    <row r="4073" spans="1:17" x14ac:dyDescent="0.3">
      <c r="A4073" t="s">
        <v>8379</v>
      </c>
      <c r="B4073" t="s">
        <v>8380</v>
      </c>
      <c r="C4073" t="s">
        <v>10309</v>
      </c>
      <c r="D4073" t="s">
        <v>628</v>
      </c>
      <c r="E4073">
        <v>19.706008000000001</v>
      </c>
      <c r="F4073">
        <v>58.6</v>
      </c>
      <c r="G4073">
        <v>-0.74375249323364301</v>
      </c>
      <c r="H4073">
        <v>48.516924030089299</v>
      </c>
      <c r="I4073">
        <v>24.340086669294301</v>
      </c>
      <c r="J4073">
        <v>20.286850304494301</v>
      </c>
      <c r="K4073">
        <v>41.896383491831301</v>
      </c>
      <c r="L4073">
        <v>41.395511934487203</v>
      </c>
      <c r="M4073">
        <v>96.501604207203002</v>
      </c>
      <c r="N4073">
        <v>3.1246347239934402</v>
      </c>
      <c r="O4073">
        <v>0</v>
      </c>
      <c r="P4073">
        <v>67.812142038946106</v>
      </c>
      <c r="Q4073">
        <v>8.4218267443775002E-2</v>
      </c>
    </row>
    <row r="4074" spans="1:17" x14ac:dyDescent="0.3">
      <c r="A4074" t="s">
        <v>8381</v>
      </c>
      <c r="B4074" t="s">
        <v>8382</v>
      </c>
      <c r="C4074" t="s">
        <v>10309</v>
      </c>
      <c r="D4074" t="s">
        <v>737</v>
      </c>
      <c r="E4074">
        <v>19.692535094</v>
      </c>
      <c r="F4074">
        <v>66.72</v>
      </c>
      <c r="G4074">
        <v>-4.1050026572708802</v>
      </c>
      <c r="H4074">
        <v>1.6317746408924101</v>
      </c>
      <c r="I4074">
        <v>5.0729774164987997</v>
      </c>
      <c r="J4074">
        <v>0.572834112260872</v>
      </c>
      <c r="K4074">
        <v>63.298802326319802</v>
      </c>
      <c r="L4074">
        <v>58.589023855897302</v>
      </c>
      <c r="M4074">
        <v>43.249617568739502</v>
      </c>
      <c r="N4074">
        <v>0.39019358706731699</v>
      </c>
      <c r="O4074">
        <v>1.8435251798561301</v>
      </c>
      <c r="P4074">
        <v>28.396582249249398</v>
      </c>
    </row>
    <row r="4075" spans="1:17" x14ac:dyDescent="0.3">
      <c r="A4075" t="s">
        <v>8383</v>
      </c>
      <c r="B4075" t="s">
        <v>8384</v>
      </c>
      <c r="C4075" t="s">
        <v>10309</v>
      </c>
      <c r="D4075" t="s">
        <v>523</v>
      </c>
      <c r="E4075">
        <v>19.640392899999998</v>
      </c>
      <c r="F4075">
        <v>10.52</v>
      </c>
      <c r="G4075">
        <v>-9.3848524067371493</v>
      </c>
      <c r="H4075">
        <v>13.593635143276099</v>
      </c>
      <c r="I4075">
        <v>26.2804141461387</v>
      </c>
      <c r="J4075">
        <v>2.3968384216513599</v>
      </c>
      <c r="K4075">
        <v>9.3869113007807208</v>
      </c>
      <c r="L4075">
        <v>8.1724189771716098</v>
      </c>
      <c r="M4075">
        <v>61.058125968056501</v>
      </c>
      <c r="N4075">
        <v>1.06973682999007</v>
      </c>
      <c r="O4075">
        <v>13.1178707224334</v>
      </c>
      <c r="P4075">
        <v>93.0275229357798</v>
      </c>
      <c r="Q4075">
        <v>8.1151162682611994E-2</v>
      </c>
    </row>
    <row r="4076" spans="1:17" x14ac:dyDescent="0.3">
      <c r="A4076" t="s">
        <v>8385</v>
      </c>
      <c r="B4076" t="s">
        <v>8386</v>
      </c>
      <c r="C4076" t="s">
        <v>10309</v>
      </c>
      <c r="D4076" t="s">
        <v>3175</v>
      </c>
      <c r="E4076">
        <v>19.623449999999998</v>
      </c>
      <c r="F4076">
        <v>19.25</v>
      </c>
      <c r="G4076">
        <v>-90.492799664445798</v>
      </c>
      <c r="H4076">
        <v>-0.65591506602346905</v>
      </c>
      <c r="I4076">
        <v>-75.714948165254299</v>
      </c>
      <c r="J4076">
        <v>13.966236938051299</v>
      </c>
      <c r="K4076">
        <v>19.6887676543273</v>
      </c>
      <c r="L4076">
        <v>29.907390293255901</v>
      </c>
      <c r="M4076">
        <v>74.529098603729096</v>
      </c>
      <c r="N4076">
        <v>0.82777893078925802</v>
      </c>
      <c r="O4076">
        <v>275.74025974025898</v>
      </c>
      <c r="P4076">
        <v>16.6666666666666</v>
      </c>
      <c r="Q4076">
        <v>4.3843555857093E-2</v>
      </c>
    </row>
    <row r="4077" spans="1:17" x14ac:dyDescent="0.3">
      <c r="A4077" t="s">
        <v>8387</v>
      </c>
      <c r="B4077" t="s">
        <v>8388</v>
      </c>
      <c r="C4077" t="s">
        <v>10309</v>
      </c>
      <c r="D4077" t="s">
        <v>63</v>
      </c>
      <c r="E4077">
        <v>19.609999680000001</v>
      </c>
      <c r="F4077">
        <v>71.22</v>
      </c>
      <c r="G4077">
        <v>170.94149277406001</v>
      </c>
      <c r="H4077">
        <v>4.2901136887278701</v>
      </c>
      <c r="I4077">
        <v>159.816229020158</v>
      </c>
      <c r="J4077">
        <v>-1.7822660559605701</v>
      </c>
      <c r="K4077">
        <v>66.315883599105106</v>
      </c>
      <c r="L4077">
        <v>48.904276625659698</v>
      </c>
      <c r="M4077">
        <v>100</v>
      </c>
      <c r="N4077">
        <v>0</v>
      </c>
      <c r="O4077">
        <v>0</v>
      </c>
      <c r="P4077">
        <v>200.76013513513499</v>
      </c>
    </row>
    <row r="4078" spans="1:17" x14ac:dyDescent="0.3">
      <c r="A4078" t="s">
        <v>8389</v>
      </c>
      <c r="B4078" t="s">
        <v>8390</v>
      </c>
      <c r="C4078" t="s">
        <v>10309</v>
      </c>
      <c r="D4078" t="s">
        <v>1523</v>
      </c>
      <c r="E4078">
        <v>19.600000000000001</v>
      </c>
      <c r="F4078">
        <v>1.96</v>
      </c>
      <c r="G4078">
        <v>-5.7680094496826602</v>
      </c>
      <c r="H4078">
        <v>-9.4634352690555801</v>
      </c>
      <c r="I4078">
        <v>-16.505610060300999</v>
      </c>
      <c r="J4078">
        <v>-3.7624640757625598</v>
      </c>
      <c r="K4078">
        <v>1.9397723182750699</v>
      </c>
      <c r="L4078">
        <v>1.8270021844428499</v>
      </c>
      <c r="M4078">
        <v>44.4466954433015</v>
      </c>
      <c r="N4078">
        <v>0.563918801321876</v>
      </c>
      <c r="O4078">
        <v>33.673469387755098</v>
      </c>
      <c r="P4078">
        <v>36.1111111111111</v>
      </c>
      <c r="Q4078">
        <v>0.15177671956357</v>
      </c>
    </row>
    <row r="4079" spans="1:17" x14ac:dyDescent="0.3">
      <c r="A4079" t="s">
        <v>8391</v>
      </c>
      <c r="B4079" t="s">
        <v>8392</v>
      </c>
      <c r="C4079" t="s">
        <v>10309</v>
      </c>
      <c r="D4079" t="s">
        <v>1391</v>
      </c>
      <c r="E4079">
        <v>19.578960479999999</v>
      </c>
      <c r="F4079">
        <v>8.9</v>
      </c>
      <c r="G4079">
        <v>-50.987818623253901</v>
      </c>
      <c r="H4079">
        <v>-6.7139973450705996</v>
      </c>
      <c r="I4079">
        <v>-39.075621812529597</v>
      </c>
      <c r="J4079">
        <v>-2.67115494484946</v>
      </c>
      <c r="K4079">
        <v>9.4350631256149509</v>
      </c>
      <c r="L4079">
        <v>11.477360954863499</v>
      </c>
      <c r="M4079">
        <v>38.697875975629401</v>
      </c>
      <c r="N4079">
        <v>1.0823674635788301</v>
      </c>
      <c r="O4079">
        <v>86.516853932584198</v>
      </c>
      <c r="P4079">
        <v>18.193891102257599</v>
      </c>
      <c r="Q4079">
        <v>-4.2256598275408001E-2</v>
      </c>
    </row>
    <row r="4080" spans="1:17" x14ac:dyDescent="0.3">
      <c r="A4080" t="s">
        <v>8393</v>
      </c>
      <c r="B4080" t="s">
        <v>5588</v>
      </c>
      <c r="C4080" t="s">
        <v>10309</v>
      </c>
      <c r="D4080" t="s">
        <v>253</v>
      </c>
      <c r="E4080">
        <v>19.538051500000002</v>
      </c>
      <c r="F4080">
        <v>27.83</v>
      </c>
      <c r="G4080">
        <v>84.093732735004807</v>
      </c>
      <c r="H4080">
        <v>35.914809144772398</v>
      </c>
      <c r="I4080">
        <v>60.880165801767902</v>
      </c>
      <c r="J4080">
        <v>-1.7822660559605701</v>
      </c>
      <c r="K4080">
        <v>22.569825845916501</v>
      </c>
      <c r="L4080">
        <v>18.277691449534899</v>
      </c>
      <c r="M4080">
        <v>88.394777298905595</v>
      </c>
      <c r="N4080">
        <v>0.43540669856459302</v>
      </c>
      <c r="O4080">
        <v>0</v>
      </c>
      <c r="P4080">
        <v>162.54716981132</v>
      </c>
    </row>
    <row r="4081" spans="1:17" x14ac:dyDescent="0.3">
      <c r="A4081" t="s">
        <v>8394</v>
      </c>
      <c r="B4081" t="s">
        <v>8395</v>
      </c>
      <c r="C4081" t="s">
        <v>10309</v>
      </c>
      <c r="D4081" t="s">
        <v>217</v>
      </c>
      <c r="E4081">
        <v>19.49325</v>
      </c>
      <c r="F4081">
        <v>16.59</v>
      </c>
      <c r="G4081">
        <v>91.381357638924896</v>
      </c>
      <c r="H4081">
        <v>21.488767481665199</v>
      </c>
      <c r="I4081">
        <v>29.959907181078201</v>
      </c>
      <c r="J4081">
        <v>20.131314190952999</v>
      </c>
      <c r="K4081">
        <v>13.308614712455</v>
      </c>
      <c r="L4081">
        <v>12.2422660825432</v>
      </c>
      <c r="M4081">
        <v>80.031227736268306</v>
      </c>
      <c r="N4081">
        <v>1.7597083413016901</v>
      </c>
      <c r="O4081">
        <v>0</v>
      </c>
      <c r="Q4081">
        <v>7.2255301148824003E-2</v>
      </c>
    </row>
    <row r="4082" spans="1:17" x14ac:dyDescent="0.3">
      <c r="A4082" t="s">
        <v>8396</v>
      </c>
      <c r="B4082" t="s">
        <v>8397</v>
      </c>
      <c r="C4082" t="s">
        <v>10309</v>
      </c>
      <c r="D4082" t="s">
        <v>304</v>
      </c>
      <c r="E4082">
        <v>19.466148471</v>
      </c>
      <c r="F4082">
        <v>6.09</v>
      </c>
      <c r="G4082">
        <v>-21.277717094171098</v>
      </c>
      <c r="H4082">
        <v>-5.8606539664145298</v>
      </c>
      <c r="I4082">
        <v>-22.025944063702902</v>
      </c>
      <c r="J4082">
        <v>-3.45171513776359</v>
      </c>
      <c r="K4082">
        <v>6.3247290925953799</v>
      </c>
      <c r="L4082">
        <v>6.4013064779458402</v>
      </c>
      <c r="M4082">
        <v>49.596595660726202</v>
      </c>
      <c r="N4082">
        <v>1.2110775069679101</v>
      </c>
      <c r="O4082">
        <v>39.408866995073801</v>
      </c>
      <c r="P4082">
        <v>15.559772296015099</v>
      </c>
      <c r="Q4082">
        <v>5.0226124645847997E-2</v>
      </c>
    </row>
    <row r="4083" spans="1:17" x14ac:dyDescent="0.3">
      <c r="A4083" t="s">
        <v>8398</v>
      </c>
      <c r="B4083" t="s">
        <v>8399</v>
      </c>
      <c r="C4083" t="s">
        <v>10309</v>
      </c>
      <c r="D4083" t="s">
        <v>304</v>
      </c>
      <c r="E4083">
        <v>19.451740699999998</v>
      </c>
      <c r="F4083">
        <v>49</v>
      </c>
      <c r="G4083">
        <v>-20.953945627015901</v>
      </c>
      <c r="H4083">
        <v>11.3435485160269</v>
      </c>
      <c r="I4083">
        <v>-4.67423311440107</v>
      </c>
      <c r="J4083">
        <v>-3.30959724567118</v>
      </c>
      <c r="K4083">
        <v>45.306367478693197</v>
      </c>
      <c r="L4083">
        <v>44.1636611197561</v>
      </c>
      <c r="M4083">
        <v>60.203907878144697</v>
      </c>
      <c r="N4083">
        <v>0.52494893626787198</v>
      </c>
      <c r="O4083">
        <v>46.959183673469397</v>
      </c>
      <c r="P4083">
        <v>65.149983147960896</v>
      </c>
      <c r="Q4083">
        <v>5.9169829404555001E-2</v>
      </c>
    </row>
    <row r="4084" spans="1:17" x14ac:dyDescent="0.3">
      <c r="A4084" t="s">
        <v>8400</v>
      </c>
      <c r="B4084" t="s">
        <v>8401</v>
      </c>
      <c r="C4084" t="s">
        <v>10309</v>
      </c>
      <c r="D4084" t="s">
        <v>1885</v>
      </c>
      <c r="E4084">
        <v>19.4482556</v>
      </c>
      <c r="F4084">
        <v>19.73</v>
      </c>
      <c r="G4084">
        <v>102.299004697748</v>
      </c>
      <c r="H4084">
        <v>-12.4830372192325</v>
      </c>
      <c r="I4084">
        <v>-4.5911439838285597</v>
      </c>
      <c r="J4084">
        <v>-15.7018418403176</v>
      </c>
      <c r="K4084">
        <v>20.401138227971099</v>
      </c>
      <c r="L4084">
        <v>15.7102313463604</v>
      </c>
      <c r="M4084">
        <v>31.993689973572302</v>
      </c>
      <c r="N4084">
        <v>1.5824115643308101</v>
      </c>
      <c r="O4084">
        <v>29.042067916877802</v>
      </c>
      <c r="P4084">
        <v>159.605263157894</v>
      </c>
      <c r="Q4084">
        <v>5.7576076420137998E-2</v>
      </c>
    </row>
    <row r="4085" spans="1:17" x14ac:dyDescent="0.3">
      <c r="A4085" t="s">
        <v>8402</v>
      </c>
      <c r="B4085" t="s">
        <v>8403</v>
      </c>
      <c r="C4085" t="s">
        <v>10309</v>
      </c>
      <c r="D4085" t="s">
        <v>1098</v>
      </c>
      <c r="E4085">
        <v>19.424843750000001</v>
      </c>
      <c r="F4085">
        <v>85.15</v>
      </c>
      <c r="G4085">
        <v>-5.5931859894901201</v>
      </c>
      <c r="H4085">
        <v>-1.87035303188851</v>
      </c>
      <c r="I4085">
        <v>-12.2495918825592</v>
      </c>
      <c r="J4085">
        <v>1.0670674632677399</v>
      </c>
      <c r="K4085">
        <v>87.130260937810405</v>
      </c>
      <c r="M4085">
        <v>46.234414810174101</v>
      </c>
      <c r="N4085">
        <v>1</v>
      </c>
    </row>
    <row r="4086" spans="1:17" x14ac:dyDescent="0.3">
      <c r="A4086" t="s">
        <v>8404</v>
      </c>
      <c r="B4086" t="s">
        <v>8405</v>
      </c>
      <c r="C4086" t="s">
        <v>10309</v>
      </c>
      <c r="D4086" t="s">
        <v>412</v>
      </c>
      <c r="E4086">
        <v>19.406400000000001</v>
      </c>
      <c r="F4086">
        <v>18.66</v>
      </c>
      <c r="G4086">
        <v>37.535617728611001</v>
      </c>
      <c r="H4086">
        <v>12.2342864071463</v>
      </c>
      <c r="I4086">
        <v>62.153933407401702</v>
      </c>
      <c r="J4086">
        <v>1.1982692238447601</v>
      </c>
      <c r="K4086">
        <v>15.728892895045799</v>
      </c>
      <c r="L4086">
        <v>12.9114080387181</v>
      </c>
      <c r="M4086">
        <v>70.251770992972894</v>
      </c>
      <c r="N4086">
        <v>1.2613603572023999</v>
      </c>
      <c r="O4086">
        <v>16.5058949624866</v>
      </c>
      <c r="P4086">
        <v>157.37931034482699</v>
      </c>
      <c r="Q4086">
        <v>0.12240583350211599</v>
      </c>
    </row>
    <row r="4087" spans="1:17" x14ac:dyDescent="0.3">
      <c r="A4087" t="s">
        <v>8406</v>
      </c>
      <c r="B4087" t="s">
        <v>8407</v>
      </c>
      <c r="C4087" t="s">
        <v>10309</v>
      </c>
      <c r="D4087" t="s">
        <v>51</v>
      </c>
      <c r="E4087">
        <v>19.398844950000001</v>
      </c>
      <c r="F4087">
        <v>48.25</v>
      </c>
      <c r="G4087">
        <v>-59.122671665104299</v>
      </c>
      <c r="H4087">
        <v>12.025969959421101</v>
      </c>
      <c r="I4087">
        <v>-14.7884950943624</v>
      </c>
      <c r="J4087">
        <v>-1.67853161612655</v>
      </c>
      <c r="K4087">
        <v>44.883899976017901</v>
      </c>
      <c r="M4087">
        <v>71.507887312181694</v>
      </c>
      <c r="N4087">
        <v>0.39595959595959601</v>
      </c>
      <c r="O4087">
        <v>71.813471502590602</v>
      </c>
      <c r="P4087">
        <v>45.770392749244699</v>
      </c>
    </row>
    <row r="4088" spans="1:17" x14ac:dyDescent="0.3">
      <c r="A4088" t="s">
        <v>8408</v>
      </c>
      <c r="B4088" t="s">
        <v>8409</v>
      </c>
      <c r="C4088" t="s">
        <v>10309</v>
      </c>
      <c r="D4088" t="s">
        <v>412</v>
      </c>
      <c r="E4088">
        <v>19.357835000000001</v>
      </c>
      <c r="F4088">
        <v>19.46</v>
      </c>
      <c r="G4088">
        <v>35.096611876212997</v>
      </c>
      <c r="H4088">
        <v>0.77894551586173</v>
      </c>
      <c r="I4088">
        <v>5.9640725295966597</v>
      </c>
      <c r="J4088">
        <v>12.439708288713099</v>
      </c>
      <c r="K4088">
        <v>18.641831523821001</v>
      </c>
      <c r="L4088">
        <v>18.028176144588102</v>
      </c>
      <c r="M4088">
        <v>61.473586134350803</v>
      </c>
      <c r="N4088">
        <v>1.61343940795559</v>
      </c>
      <c r="O4088">
        <v>16.032887975333999</v>
      </c>
      <c r="P4088">
        <v>64.915254237288096</v>
      </c>
      <c r="Q4088">
        <v>5.8426343165319999E-2</v>
      </c>
    </row>
    <row r="4089" spans="1:17" x14ac:dyDescent="0.3">
      <c r="A4089" t="s">
        <v>8410</v>
      </c>
      <c r="B4089" t="s">
        <v>8411</v>
      </c>
      <c r="C4089" t="s">
        <v>10309</v>
      </c>
      <c r="E4089">
        <v>19.323024</v>
      </c>
      <c r="F4089">
        <v>35.119999999999997</v>
      </c>
      <c r="G4089">
        <v>128.03745161836599</v>
      </c>
      <c r="H4089">
        <v>-4.44423404017693</v>
      </c>
      <c r="I4089">
        <v>47.674931247992099</v>
      </c>
      <c r="J4089">
        <v>5.2410453606562797</v>
      </c>
      <c r="K4089">
        <v>29.738190480989999</v>
      </c>
      <c r="L4089">
        <v>23.3481523746858</v>
      </c>
      <c r="M4089">
        <v>66.446883149699801</v>
      </c>
      <c r="N4089">
        <v>2.0293208300450298</v>
      </c>
      <c r="O4089">
        <v>5.9225512528473896</v>
      </c>
      <c r="P4089">
        <v>222.49770431588601</v>
      </c>
      <c r="Q4089">
        <v>3.7511103186861003E-2</v>
      </c>
    </row>
    <row r="4090" spans="1:17" x14ac:dyDescent="0.3">
      <c r="A4090" t="s">
        <v>8412</v>
      </c>
      <c r="B4090" t="s">
        <v>8413</v>
      </c>
      <c r="C4090" t="s">
        <v>10309</v>
      </c>
      <c r="D4090" t="s">
        <v>412</v>
      </c>
      <c r="E4090">
        <v>19.32</v>
      </c>
      <c r="F4090">
        <v>64.400000000000006</v>
      </c>
      <c r="G4090">
        <v>134.223998065329</v>
      </c>
      <c r="H4090">
        <v>30.764914135222199</v>
      </c>
      <c r="I4090">
        <v>37.445119646123999</v>
      </c>
      <c r="J4090">
        <v>-4.1448217766143696</v>
      </c>
      <c r="K4090">
        <v>55.266471423273003</v>
      </c>
      <c r="L4090">
        <v>43.310412957349101</v>
      </c>
      <c r="M4090">
        <v>57.734559534271199</v>
      </c>
      <c r="N4090">
        <v>0.68728261873478602</v>
      </c>
      <c r="O4090">
        <v>9.7204968944099193</v>
      </c>
      <c r="P4090">
        <v>189.568345323741</v>
      </c>
      <c r="Q4090">
        <v>0.149071141998662</v>
      </c>
    </row>
    <row r="4091" spans="1:17" x14ac:dyDescent="0.3">
      <c r="A4091" t="s">
        <v>8414</v>
      </c>
      <c r="B4091" t="s">
        <v>8415</v>
      </c>
      <c r="C4091" t="s">
        <v>10309</v>
      </c>
      <c r="D4091" t="s">
        <v>46</v>
      </c>
      <c r="E4091">
        <v>19.305286800000001</v>
      </c>
      <c r="F4091">
        <v>11.46</v>
      </c>
      <c r="G4091">
        <v>199.49170246651099</v>
      </c>
      <c r="H4091">
        <v>-7.9384441311612104</v>
      </c>
      <c r="I4091">
        <v>100.748635951021</v>
      </c>
      <c r="J4091">
        <v>-11.7822660559605</v>
      </c>
      <c r="K4091">
        <v>12.007749062155099</v>
      </c>
      <c r="L4091">
        <v>7.9948901950643796</v>
      </c>
      <c r="M4091">
        <v>27.319090487534201</v>
      </c>
      <c r="N4091">
        <v>0.88671584030694905</v>
      </c>
      <c r="O4091">
        <v>35.863874345549704</v>
      </c>
      <c r="P4091">
        <v>258.125</v>
      </c>
      <c r="Q4091">
        <v>7.7776434891978996E-2</v>
      </c>
    </row>
    <row r="4092" spans="1:17" x14ac:dyDescent="0.3">
      <c r="A4092" t="s">
        <v>8416</v>
      </c>
      <c r="B4092" t="s">
        <v>8417</v>
      </c>
      <c r="C4092" t="s">
        <v>10309</v>
      </c>
      <c r="D4092" t="s">
        <v>1380</v>
      </c>
      <c r="E4092">
        <v>19.297369</v>
      </c>
      <c r="F4092">
        <v>66.5</v>
      </c>
      <c r="G4092">
        <v>-93.181542476771099</v>
      </c>
      <c r="H4092">
        <v>-2.6565346101362799</v>
      </c>
      <c r="I4092">
        <v>-24.685241174976198</v>
      </c>
      <c r="J4092">
        <v>-4.5375779133971799</v>
      </c>
      <c r="K4092">
        <v>68.501648785915606</v>
      </c>
      <c r="M4092">
        <v>41.772590141330298</v>
      </c>
      <c r="N4092">
        <v>0.85970149253731298</v>
      </c>
      <c r="O4092">
        <v>200</v>
      </c>
      <c r="P4092">
        <v>20.909090909090899</v>
      </c>
    </row>
    <row r="4093" spans="1:17" x14ac:dyDescent="0.3">
      <c r="A4093" t="s">
        <v>8418</v>
      </c>
      <c r="B4093" t="s">
        <v>8419</v>
      </c>
      <c r="C4093" t="s">
        <v>10309</v>
      </c>
      <c r="D4093" t="s">
        <v>1520</v>
      </c>
      <c r="E4093">
        <v>19.28354203</v>
      </c>
      <c r="F4093">
        <v>7.3</v>
      </c>
      <c r="G4093">
        <v>37.997449592947902</v>
      </c>
      <c r="H4093">
        <v>-24.8602172732733</v>
      </c>
      <c r="I4093">
        <v>3.74266580176791</v>
      </c>
      <c r="J4093">
        <v>1.9858498860684</v>
      </c>
      <c r="K4093">
        <v>7.3747284655377099</v>
      </c>
      <c r="L4093">
        <v>6.2048064010609698</v>
      </c>
      <c r="M4093">
        <v>44.750523792242703</v>
      </c>
      <c r="N4093">
        <v>0.32179614121440397</v>
      </c>
      <c r="O4093">
        <v>40.547945205479401</v>
      </c>
      <c r="Q4093">
        <v>7.8845145116236998E-2</v>
      </c>
    </row>
    <row r="4094" spans="1:17" x14ac:dyDescent="0.3">
      <c r="A4094" t="s">
        <v>8420</v>
      </c>
      <c r="B4094" t="s">
        <v>8421</v>
      </c>
      <c r="C4094" t="s">
        <v>10309</v>
      </c>
      <c r="D4094" t="s">
        <v>737</v>
      </c>
      <c r="E4094">
        <v>19.229981756999901</v>
      </c>
      <c r="F4094">
        <v>28.79</v>
      </c>
      <c r="G4094">
        <v>6.5493000413500804</v>
      </c>
      <c r="H4094">
        <v>1.70452800844092</v>
      </c>
      <c r="I4094">
        <v>2.7511935571983299</v>
      </c>
      <c r="J4094">
        <v>-9.1529881251171993E-2</v>
      </c>
      <c r="K4094">
        <v>27.823656377139901</v>
      </c>
      <c r="L4094">
        <v>25.574738144190199</v>
      </c>
      <c r="M4094">
        <v>53.416699079583402</v>
      </c>
      <c r="N4094">
        <v>0.93739551653398501</v>
      </c>
      <c r="O4094">
        <v>5.8353594998263203</v>
      </c>
      <c r="P4094">
        <v>42.0325604341391</v>
      </c>
      <c r="Q4094">
        <v>2.8878510423630001E-3</v>
      </c>
    </row>
    <row r="4095" spans="1:17" x14ac:dyDescent="0.3">
      <c r="A4095" t="s">
        <v>8422</v>
      </c>
      <c r="B4095" t="s">
        <v>8423</v>
      </c>
      <c r="C4095" t="s">
        <v>10309</v>
      </c>
      <c r="D4095" t="s">
        <v>683</v>
      </c>
      <c r="E4095">
        <v>19.19463</v>
      </c>
      <c r="F4095">
        <v>62.3</v>
      </c>
      <c r="G4095">
        <v>-40.818642361075</v>
      </c>
      <c r="H4095">
        <v>-5.66572219253539</v>
      </c>
      <c r="I4095">
        <v>-24.057334198231999</v>
      </c>
      <c r="J4095">
        <v>-6.6677622391666898</v>
      </c>
      <c r="K4095">
        <v>67.332154542369906</v>
      </c>
      <c r="L4095">
        <v>67.819096537062407</v>
      </c>
      <c r="M4095">
        <v>6.4580050641500302</v>
      </c>
      <c r="N4095">
        <v>1.87878787878787</v>
      </c>
      <c r="O4095">
        <v>23.595505617977501</v>
      </c>
      <c r="P4095">
        <v>0</v>
      </c>
    </row>
    <row r="4096" spans="1:17" x14ac:dyDescent="0.3">
      <c r="A4096" t="s">
        <v>8424</v>
      </c>
      <c r="B4096" t="s">
        <v>8425</v>
      </c>
      <c r="C4096" t="s">
        <v>10309</v>
      </c>
      <c r="D4096" t="s">
        <v>3939</v>
      </c>
      <c r="E4096">
        <v>19.168939999999999</v>
      </c>
      <c r="F4096">
        <v>35.630000000000003</v>
      </c>
      <c r="G4096">
        <v>2.2911092147499401</v>
      </c>
      <c r="H4096">
        <v>-8.7452002553615493</v>
      </c>
      <c r="I4096">
        <v>-9.0585017405554709</v>
      </c>
      <c r="J4096">
        <v>-0.80787852812092997</v>
      </c>
      <c r="K4096">
        <v>34.956027068978003</v>
      </c>
      <c r="L4096">
        <v>34.180353347884001</v>
      </c>
      <c r="M4096">
        <v>52.4331213208579</v>
      </c>
      <c r="N4096">
        <v>0.67860087949328196</v>
      </c>
      <c r="O4096">
        <v>31.574515857423499</v>
      </c>
      <c r="P4096">
        <v>41.220768925881799</v>
      </c>
      <c r="Q4096">
        <v>3.1124163430603001E-2</v>
      </c>
    </row>
    <row r="4097" spans="1:17" x14ac:dyDescent="0.3">
      <c r="A4097" t="s">
        <v>8426</v>
      </c>
      <c r="B4097" t="s">
        <v>8427</v>
      </c>
      <c r="C4097" t="s">
        <v>10309</v>
      </c>
      <c r="D4097" t="s">
        <v>3520</v>
      </c>
      <c r="E4097">
        <v>19.14559036</v>
      </c>
      <c r="F4097">
        <v>13.4</v>
      </c>
      <c r="G4097">
        <v>6.6375694515522197</v>
      </c>
      <c r="H4097">
        <v>-6.9705792362488301</v>
      </c>
      <c r="I4097">
        <v>0.69478804285451901</v>
      </c>
      <c r="J4097">
        <v>-2.4387211981925301</v>
      </c>
      <c r="K4097">
        <v>13.230747011620499</v>
      </c>
      <c r="L4097">
        <v>11.8786857841173</v>
      </c>
      <c r="M4097">
        <v>49.975548129092303</v>
      </c>
      <c r="N4097">
        <v>0.71652284477519801</v>
      </c>
      <c r="O4097">
        <v>29.179104477611901</v>
      </c>
      <c r="P4097">
        <v>53.142857142857103</v>
      </c>
      <c r="Q4097">
        <v>0.104198885526345</v>
      </c>
    </row>
    <row r="4098" spans="1:17" x14ac:dyDescent="0.3">
      <c r="A4098" t="s">
        <v>8428</v>
      </c>
      <c r="B4098" t="s">
        <v>8429</v>
      </c>
      <c r="C4098" t="s">
        <v>10309</v>
      </c>
      <c r="D4098" t="s">
        <v>683</v>
      </c>
      <c r="E4098">
        <v>19.1118375</v>
      </c>
      <c r="F4098">
        <v>22.05</v>
      </c>
      <c r="G4098">
        <v>-19.733769670111499</v>
      </c>
      <c r="H4098">
        <v>-11.611366033187901</v>
      </c>
      <c r="I4098">
        <v>23.306302165404201</v>
      </c>
      <c r="J4098">
        <v>-5.8480495187289598</v>
      </c>
      <c r="K4098">
        <v>20.326137807832701</v>
      </c>
      <c r="L4098">
        <v>18.6887209710893</v>
      </c>
      <c r="M4098">
        <v>52.805514413641902</v>
      </c>
      <c r="N4098">
        <v>0.431692889559805</v>
      </c>
      <c r="O4098">
        <v>24.4897959183673</v>
      </c>
      <c r="P4098">
        <v>83.75</v>
      </c>
      <c r="Q4098">
        <v>1.8669445885507001E-2</v>
      </c>
    </row>
    <row r="4099" spans="1:17" x14ac:dyDescent="0.3">
      <c r="A4099" t="s">
        <v>8430</v>
      </c>
      <c r="B4099" t="s">
        <v>8431</v>
      </c>
      <c r="C4099" t="s">
        <v>10309</v>
      </c>
      <c r="D4099" t="s">
        <v>139</v>
      </c>
      <c r="E4099">
        <v>19.095554752000002</v>
      </c>
      <c r="F4099">
        <v>45.04</v>
      </c>
      <c r="G4099">
        <v>-12.831629374062</v>
      </c>
      <c r="H4099">
        <v>14.800017407300301</v>
      </c>
      <c r="I4099">
        <v>5.2199767261376699</v>
      </c>
      <c r="J4099">
        <v>10.747709963224001</v>
      </c>
      <c r="K4099">
        <v>33.4433163100759</v>
      </c>
      <c r="L4099">
        <v>33.652232345993298</v>
      </c>
      <c r="M4099">
        <v>84.424458164596601</v>
      </c>
      <c r="N4099">
        <v>1.32057096658758</v>
      </c>
      <c r="O4099">
        <v>10.2797513321492</v>
      </c>
      <c r="P4099">
        <v>68.122433743934295</v>
      </c>
      <c r="Q4099">
        <v>0.10596688777067501</v>
      </c>
    </row>
    <row r="4100" spans="1:17" x14ac:dyDescent="0.3">
      <c r="A4100" t="s">
        <v>8432</v>
      </c>
      <c r="B4100" t="s">
        <v>8433</v>
      </c>
      <c r="C4100" t="s">
        <v>10309</v>
      </c>
      <c r="D4100" t="s">
        <v>500</v>
      </c>
      <c r="E4100">
        <v>19.090624999999999</v>
      </c>
      <c r="F4100">
        <v>62.5</v>
      </c>
      <c r="G4100">
        <v>147.959135416702</v>
      </c>
      <c r="H4100">
        <v>18.339944147227001</v>
      </c>
      <c r="I4100">
        <v>60.650281143624497</v>
      </c>
      <c r="J4100">
        <v>1.5235190680063599</v>
      </c>
      <c r="K4100">
        <v>53.261925538027498</v>
      </c>
      <c r="L4100">
        <v>40.680103330919302</v>
      </c>
      <c r="M4100">
        <v>89.936150616285701</v>
      </c>
      <c r="N4100">
        <v>1.6261686245455</v>
      </c>
      <c r="O4100">
        <v>2.72000000000001</v>
      </c>
      <c r="P4100">
        <v>197.619047619047</v>
      </c>
    </row>
    <row r="4101" spans="1:17" x14ac:dyDescent="0.3">
      <c r="A4101" t="s">
        <v>8434</v>
      </c>
      <c r="B4101" t="s">
        <v>8435</v>
      </c>
      <c r="C4101" t="s">
        <v>10309</v>
      </c>
      <c r="D4101" t="s">
        <v>5270</v>
      </c>
      <c r="E4101">
        <v>19.0808</v>
      </c>
      <c r="F4101">
        <v>70.150000000000006</v>
      </c>
      <c r="G4101">
        <v>-85.865008275861996</v>
      </c>
      <c r="H4101">
        <v>-2.5995667922838801</v>
      </c>
      <c r="I4101">
        <v>-30.019928895201701</v>
      </c>
      <c r="J4101">
        <v>-2.4662605840043499</v>
      </c>
      <c r="K4101">
        <v>72.216071014140795</v>
      </c>
      <c r="L4101">
        <v>85.198856413791106</v>
      </c>
      <c r="M4101">
        <v>31.581496045290098</v>
      </c>
      <c r="N4101">
        <v>0.80103359173126598</v>
      </c>
      <c r="O4101">
        <v>150.819672131147</v>
      </c>
      <c r="P4101">
        <v>10.039215686274501</v>
      </c>
    </row>
    <row r="4102" spans="1:17" x14ac:dyDescent="0.3">
      <c r="A4102" t="s">
        <v>8436</v>
      </c>
      <c r="B4102" t="s">
        <v>8437</v>
      </c>
      <c r="C4102" t="s">
        <v>10309</v>
      </c>
      <c r="D4102" t="s">
        <v>2765</v>
      </c>
      <c r="E4102">
        <v>18.9969325</v>
      </c>
      <c r="F4102">
        <v>19.63</v>
      </c>
      <c r="G4102">
        <v>-44.6559525563028</v>
      </c>
      <c r="H4102">
        <v>-10.454801337173601</v>
      </c>
      <c r="I4102">
        <v>-43.693376601058901</v>
      </c>
      <c r="J4102">
        <v>-14.460201999021001</v>
      </c>
      <c r="K4102">
        <v>22.789689430716201</v>
      </c>
      <c r="L4102">
        <v>24.134408028739902</v>
      </c>
      <c r="M4102">
        <v>39.813742530844202</v>
      </c>
      <c r="N4102">
        <v>0.719734660033167</v>
      </c>
      <c r="O4102">
        <v>65.562913907284695</v>
      </c>
      <c r="P4102">
        <v>13.271783035199</v>
      </c>
      <c r="Q4102">
        <v>8.9784917842684997E-2</v>
      </c>
    </row>
    <row r="4103" spans="1:17" x14ac:dyDescent="0.3">
      <c r="A4103" t="s">
        <v>8438</v>
      </c>
      <c r="B4103" t="s">
        <v>8439</v>
      </c>
      <c r="C4103" t="s">
        <v>10309</v>
      </c>
      <c r="D4103" t="s">
        <v>139</v>
      </c>
      <c r="E4103">
        <v>18.995385119999899</v>
      </c>
      <c r="F4103">
        <v>18.32</v>
      </c>
      <c r="G4103">
        <v>-54.737473529906197</v>
      </c>
      <c r="H4103">
        <v>-7.6249681334746899</v>
      </c>
      <c r="I4103">
        <v>-30.571967246408501</v>
      </c>
      <c r="J4103">
        <v>1.38440061070609</v>
      </c>
      <c r="K4103">
        <v>20.787456992147199</v>
      </c>
      <c r="L4103">
        <v>22.616728343334799</v>
      </c>
      <c r="M4103">
        <v>35.0899209171778</v>
      </c>
      <c r="N4103">
        <v>0.16341159105529299</v>
      </c>
      <c r="O4103">
        <v>111.899563318777</v>
      </c>
      <c r="P4103">
        <v>7.7647058823529402</v>
      </c>
      <c r="Q4103">
        <v>-5.9725978426379998E-3</v>
      </c>
    </row>
    <row r="4104" spans="1:17" x14ac:dyDescent="0.3">
      <c r="A4104" t="s">
        <v>8440</v>
      </c>
      <c r="B4104" t="s">
        <v>8441</v>
      </c>
      <c r="C4104" t="s">
        <v>10309</v>
      </c>
      <c r="D4104" t="s">
        <v>412</v>
      </c>
      <c r="E4104">
        <v>18.991499999999998</v>
      </c>
      <c r="F4104">
        <v>34.53</v>
      </c>
      <c r="G4104">
        <v>135.79674225430901</v>
      </c>
      <c r="H4104">
        <v>12.915227370091699</v>
      </c>
      <c r="I4104">
        <v>66.786415801767902</v>
      </c>
      <c r="J4104">
        <v>4.7918080181134997</v>
      </c>
      <c r="K4104">
        <v>30.826433302967398</v>
      </c>
      <c r="L4104">
        <v>24.416394514236799</v>
      </c>
      <c r="M4104">
        <v>67.796285967905305</v>
      </c>
      <c r="N4104">
        <v>0.43776156127105598</v>
      </c>
      <c r="O4104">
        <v>13.553431798436099</v>
      </c>
      <c r="P4104">
        <v>187.51040799333799</v>
      </c>
      <c r="Q4104">
        <v>0.100961178430164</v>
      </c>
    </row>
    <row r="4105" spans="1:17" x14ac:dyDescent="0.3">
      <c r="A4105" t="s">
        <v>8442</v>
      </c>
      <c r="B4105" t="s">
        <v>8443</v>
      </c>
      <c r="C4105" t="s">
        <v>10309</v>
      </c>
      <c r="D4105" t="s">
        <v>124</v>
      </c>
      <c r="E4105">
        <v>18.978878099999999</v>
      </c>
      <c r="F4105">
        <v>53.69</v>
      </c>
      <c r="G4105">
        <v>-11.818642361075</v>
      </c>
      <c r="H4105">
        <v>6.0974685219621199</v>
      </c>
      <c r="I4105">
        <v>-10.2423207934063</v>
      </c>
      <c r="J4105">
        <v>-0.84751189630456703</v>
      </c>
      <c r="K4105">
        <v>52.057665453505599</v>
      </c>
      <c r="L4105">
        <v>49.681046986109799</v>
      </c>
      <c r="M4105">
        <v>54.472518152986801</v>
      </c>
      <c r="N4105">
        <v>2.0092366062667599</v>
      </c>
      <c r="O4105">
        <v>26.653008008940201</v>
      </c>
      <c r="P4105">
        <v>54.281609195402297</v>
      </c>
      <c r="Q4105">
        <v>8.1779595942478994E-2</v>
      </c>
    </row>
    <row r="4106" spans="1:17" x14ac:dyDescent="0.3">
      <c r="A4106" t="s">
        <v>8444</v>
      </c>
      <c r="B4106" t="s">
        <v>8445</v>
      </c>
      <c r="C4106" t="s">
        <v>10309</v>
      </c>
      <c r="E4106">
        <v>18.951384999999998</v>
      </c>
      <c r="F4106">
        <v>31</v>
      </c>
      <c r="G4106">
        <v>-54.116566658999297</v>
      </c>
      <c r="H4106">
        <v>-11.6243415670586</v>
      </c>
      <c r="I4106">
        <v>-21.880863609996702</v>
      </c>
      <c r="J4106">
        <v>-4.6004478741423904</v>
      </c>
      <c r="K4106">
        <v>34.763181695423299</v>
      </c>
      <c r="L4106">
        <v>35.329493152386902</v>
      </c>
      <c r="M4106">
        <v>33.390758843581999</v>
      </c>
      <c r="N4106">
        <v>1.81561118519151</v>
      </c>
      <c r="O4106">
        <v>94.129032258064498</v>
      </c>
      <c r="P4106">
        <v>6.3464837049742799</v>
      </c>
      <c r="Q4106">
        <v>0.18944557704675499</v>
      </c>
    </row>
    <row r="4107" spans="1:17" x14ac:dyDescent="0.3">
      <c r="A4107" t="s">
        <v>8446</v>
      </c>
      <c r="B4107" t="s">
        <v>8447</v>
      </c>
      <c r="C4107" t="s">
        <v>10309</v>
      </c>
      <c r="D4107" t="s">
        <v>101</v>
      </c>
      <c r="E4107">
        <v>18.90822</v>
      </c>
      <c r="F4107">
        <v>20.87</v>
      </c>
      <c r="G4107">
        <v>316.12152857909598</v>
      </c>
      <c r="H4107">
        <v>33.783796988426701</v>
      </c>
      <c r="I4107">
        <v>-52.476782674284301</v>
      </c>
      <c r="J4107">
        <v>15.8420433363046</v>
      </c>
      <c r="K4107">
        <v>18.269395746721401</v>
      </c>
      <c r="L4107">
        <v>18.313824549401101</v>
      </c>
      <c r="M4107">
        <v>74.856102308786603</v>
      </c>
      <c r="N4107">
        <v>0.77708192185643699</v>
      </c>
      <c r="O4107">
        <v>89.458552946813597</v>
      </c>
      <c r="P4107">
        <v>354.684095860566</v>
      </c>
      <c r="Q4107">
        <v>0.18480300299416699</v>
      </c>
    </row>
    <row r="4108" spans="1:17" x14ac:dyDescent="0.3">
      <c r="A4108" t="s">
        <v>8448</v>
      </c>
      <c r="B4108" t="s">
        <v>8449</v>
      </c>
      <c r="C4108" t="s">
        <v>10309</v>
      </c>
      <c r="D4108" t="s">
        <v>4633</v>
      </c>
      <c r="E4108">
        <v>18.893152650000001</v>
      </c>
      <c r="F4108">
        <v>28.11</v>
      </c>
      <c r="G4108">
        <v>-51.3429304682777</v>
      </c>
      <c r="H4108">
        <v>11.760191423515399</v>
      </c>
      <c r="I4108">
        <v>-8.6756037860523492</v>
      </c>
      <c r="J4108">
        <v>-4.1986229332839899</v>
      </c>
      <c r="K4108">
        <v>25.249177110263599</v>
      </c>
      <c r="L4108">
        <v>28.2848695005158</v>
      </c>
      <c r="M4108">
        <v>65.061752228935802</v>
      </c>
      <c r="N4108">
        <v>0.46552901228732702</v>
      </c>
      <c r="O4108">
        <v>92.066880113838494</v>
      </c>
      <c r="P4108">
        <v>43.418367346938702</v>
      </c>
      <c r="Q4108">
        <v>9.3375402750997996E-2</v>
      </c>
    </row>
    <row r="4109" spans="1:17" x14ac:dyDescent="0.3">
      <c r="A4109" t="s">
        <v>8450</v>
      </c>
      <c r="B4109" t="s">
        <v>8451</v>
      </c>
      <c r="C4109" t="s">
        <v>10309</v>
      </c>
      <c r="D4109" t="s">
        <v>304</v>
      </c>
      <c r="E4109">
        <v>18.883869531999999</v>
      </c>
      <c r="F4109">
        <v>8.44</v>
      </c>
      <c r="G4109">
        <v>-33.800439858230902</v>
      </c>
      <c r="H4109">
        <v>0.51183729472997896</v>
      </c>
      <c r="I4109">
        <v>-44.271678126512398</v>
      </c>
      <c r="J4109">
        <v>3.8156983206297501</v>
      </c>
      <c r="K4109">
        <v>8.4118165472426494</v>
      </c>
      <c r="L4109">
        <v>9.4876891363893101</v>
      </c>
      <c r="M4109">
        <v>56.8870416633169</v>
      </c>
      <c r="N4109">
        <v>0.490421661722313</v>
      </c>
      <c r="O4109">
        <v>68.246445497630305</v>
      </c>
      <c r="P4109">
        <v>15.934065934065901</v>
      </c>
      <c r="Q4109">
        <v>6.1842498273906997E-2</v>
      </c>
    </row>
    <row r="4110" spans="1:17" x14ac:dyDescent="0.3">
      <c r="A4110" t="s">
        <v>8452</v>
      </c>
      <c r="B4110" t="s">
        <v>8453</v>
      </c>
      <c r="C4110" t="s">
        <v>10309</v>
      </c>
      <c r="D4110" t="s">
        <v>628</v>
      </c>
      <c r="E4110">
        <v>18.875399999999999</v>
      </c>
      <c r="F4110">
        <v>11.58</v>
      </c>
      <c r="G4110">
        <v>4.0541900088671303</v>
      </c>
      <c r="H4110">
        <v>6.06870457685873</v>
      </c>
      <c r="I4110">
        <v>31.873829756711601</v>
      </c>
      <c r="J4110">
        <v>-1.96326153107371</v>
      </c>
      <c r="K4110">
        <v>10.757716463983501</v>
      </c>
      <c r="L4110">
        <v>9.9130930814776708</v>
      </c>
      <c r="M4110">
        <v>69.879095954052303</v>
      </c>
      <c r="N4110">
        <v>1.1446370018758101</v>
      </c>
      <c r="O4110">
        <v>24.0932642487046</v>
      </c>
      <c r="P4110">
        <v>87.378640776699001</v>
      </c>
      <c r="Q4110">
        <v>7.8626188761407007E-2</v>
      </c>
    </row>
    <row r="4111" spans="1:17" x14ac:dyDescent="0.3">
      <c r="A4111" t="s">
        <v>8454</v>
      </c>
      <c r="B4111" t="s">
        <v>8455</v>
      </c>
      <c r="C4111" t="s">
        <v>10309</v>
      </c>
      <c r="D4111" t="s">
        <v>412</v>
      </c>
      <c r="E4111">
        <v>18.781056</v>
      </c>
      <c r="F4111">
        <v>11.9</v>
      </c>
      <c r="G4111">
        <v>2.4035798611471599</v>
      </c>
      <c r="H4111">
        <v>-16.608734971063299</v>
      </c>
      <c r="I4111">
        <v>-39.6005440747752</v>
      </c>
      <c r="J4111">
        <v>-1.7822660559605701</v>
      </c>
      <c r="K4111">
        <v>13.4491639361501</v>
      </c>
      <c r="L4111">
        <v>12.9377884689531</v>
      </c>
      <c r="M4111">
        <v>0.92015282919949504</v>
      </c>
      <c r="N4111">
        <v>0.46031746031746001</v>
      </c>
      <c r="O4111">
        <v>44.117647058823501</v>
      </c>
      <c r="P4111">
        <v>63.911845730027501</v>
      </c>
    </row>
    <row r="4112" spans="1:17" x14ac:dyDescent="0.3">
      <c r="A4112" t="s">
        <v>8456</v>
      </c>
      <c r="B4112" t="s">
        <v>8457</v>
      </c>
      <c r="C4112" t="s">
        <v>10309</v>
      </c>
      <c r="E4112">
        <v>18.740212799999998</v>
      </c>
      <c r="F4112">
        <v>53.74</v>
      </c>
      <c r="G4112">
        <v>46.147303938859402</v>
      </c>
      <c r="H4112">
        <v>-23.683901201926702</v>
      </c>
      <c r="I4112">
        <v>25.091766058837301</v>
      </c>
      <c r="J4112">
        <v>-9.4981485149474203</v>
      </c>
      <c r="K4112">
        <v>60.965991855168298</v>
      </c>
      <c r="L4112">
        <v>49.886416947470103</v>
      </c>
      <c r="M4112">
        <v>36.922953260416698</v>
      </c>
      <c r="N4112">
        <v>0.98901463053672101</v>
      </c>
      <c r="O4112">
        <v>63.6397469296613</v>
      </c>
      <c r="P4112">
        <v>113.42335186656</v>
      </c>
    </row>
    <row r="4113" spans="1:17" x14ac:dyDescent="0.3">
      <c r="A4113" t="s">
        <v>8458</v>
      </c>
      <c r="B4113" t="s">
        <v>8459</v>
      </c>
      <c r="C4113" t="s">
        <v>10309</v>
      </c>
      <c r="D4113" t="s">
        <v>222</v>
      </c>
      <c r="E4113">
        <v>18.705749999999998</v>
      </c>
      <c r="F4113">
        <v>76.349999999999994</v>
      </c>
      <c r="G4113">
        <v>39.7349885516497</v>
      </c>
      <c r="H4113">
        <v>0.32010287738578103</v>
      </c>
      <c r="I4113">
        <v>-5.6733679535063297</v>
      </c>
      <c r="J4113">
        <v>8.37978149818146</v>
      </c>
      <c r="K4113">
        <v>74.847238705752503</v>
      </c>
      <c r="L4113">
        <v>72.366498256700993</v>
      </c>
      <c r="M4113">
        <v>68.956517986300497</v>
      </c>
      <c r="N4113">
        <v>0.77567574084344004</v>
      </c>
      <c r="O4113">
        <v>28.356254092992799</v>
      </c>
      <c r="P4113">
        <v>76.4909847434119</v>
      </c>
      <c r="Q4113">
        <v>6.4959203277920999E-2</v>
      </c>
    </row>
    <row r="4114" spans="1:17" x14ac:dyDescent="0.3">
      <c r="A4114" t="s">
        <v>8460</v>
      </c>
      <c r="B4114" t="s">
        <v>8461</v>
      </c>
      <c r="C4114" t="s">
        <v>10309</v>
      </c>
      <c r="D4114" t="s">
        <v>364</v>
      </c>
      <c r="E4114">
        <v>18.669186</v>
      </c>
      <c r="F4114">
        <v>16.809999999999999</v>
      </c>
      <c r="G4114">
        <v>-30.0560310851106</v>
      </c>
      <c r="H4114">
        <v>-3.2570694191937699</v>
      </c>
      <c r="I4114">
        <v>-44.304777961013201</v>
      </c>
      <c r="J4114">
        <v>1.04221276044829</v>
      </c>
      <c r="K4114">
        <v>15.561681235084</v>
      </c>
      <c r="L4114">
        <v>16.951885421326502</v>
      </c>
      <c r="M4114">
        <v>81.806708927568593</v>
      </c>
      <c r="N4114">
        <v>1.49029880599166</v>
      </c>
      <c r="O4114">
        <v>104.64009518143899</v>
      </c>
      <c r="P4114">
        <v>24.518518518518501</v>
      </c>
      <c r="Q4114">
        <v>-2.1250248982539999E-3</v>
      </c>
    </row>
    <row r="4115" spans="1:17" x14ac:dyDescent="0.3">
      <c r="A4115" t="s">
        <v>8462</v>
      </c>
      <c r="B4115" t="s">
        <v>8463</v>
      </c>
      <c r="C4115" t="s">
        <v>10309</v>
      </c>
      <c r="D4115" t="s">
        <v>139</v>
      </c>
      <c r="E4115">
        <v>18.559200000000001</v>
      </c>
      <c r="F4115">
        <v>48.84</v>
      </c>
      <c r="G4115">
        <v>358.581357638925</v>
      </c>
      <c r="H4115">
        <v>51.318468890457602</v>
      </c>
      <c r="I4115">
        <v>47.231474466027798</v>
      </c>
      <c r="J4115">
        <v>-2.2742446655862398</v>
      </c>
      <c r="K4115">
        <v>38.4669221278074</v>
      </c>
      <c r="L4115">
        <v>30.0115698787775</v>
      </c>
      <c r="M4115">
        <v>61.869042419806199</v>
      </c>
      <c r="N4115">
        <v>1.0713594220854901</v>
      </c>
      <c r="O4115">
        <v>17.178542178542099</v>
      </c>
      <c r="P4115">
        <v>413.56466876971598</v>
      </c>
    </row>
    <row r="4116" spans="1:17" x14ac:dyDescent="0.3">
      <c r="A4116" t="s">
        <v>8464</v>
      </c>
      <c r="B4116" t="s">
        <v>8465</v>
      </c>
      <c r="C4116" t="s">
        <v>10309</v>
      </c>
      <c r="D4116" t="s">
        <v>364</v>
      </c>
      <c r="E4116">
        <v>18.540156</v>
      </c>
      <c r="F4116">
        <v>49.48</v>
      </c>
      <c r="G4116">
        <v>-23.387151717925999</v>
      </c>
      <c r="H4116">
        <v>-3.20767490039198</v>
      </c>
      <c r="I4116">
        <v>-7.2177620057187104</v>
      </c>
      <c r="J4116">
        <v>6.5510672773727503</v>
      </c>
      <c r="K4116">
        <v>48.456218673625301</v>
      </c>
      <c r="L4116">
        <v>48.504407603785303</v>
      </c>
      <c r="M4116">
        <v>63.1880609406807</v>
      </c>
      <c r="N4116">
        <v>0.55961359279449097</v>
      </c>
      <c r="O4116">
        <v>39.066289409862499</v>
      </c>
      <c r="P4116">
        <v>28.519480519480499</v>
      </c>
      <c r="Q4116">
        <v>-3.1920201856756002E-2</v>
      </c>
    </row>
    <row r="4117" spans="1:17" x14ac:dyDescent="0.3">
      <c r="A4117" t="s">
        <v>8466</v>
      </c>
      <c r="B4117" t="s">
        <v>8467</v>
      </c>
      <c r="C4117" t="s">
        <v>10309</v>
      </c>
      <c r="D4117" t="s">
        <v>54</v>
      </c>
      <c r="E4117">
        <v>18.386856936000001</v>
      </c>
      <c r="F4117">
        <v>12.78</v>
      </c>
      <c r="G4117">
        <v>69.557332677926397</v>
      </c>
      <c r="H4117">
        <v>-6.2513610069408296E-2</v>
      </c>
      <c r="I4117">
        <v>3.4422100132537699</v>
      </c>
      <c r="J4117">
        <v>13.240775418693801</v>
      </c>
      <c r="K4117">
        <v>11.489708680256101</v>
      </c>
      <c r="L4117">
        <v>10.5841197314905</v>
      </c>
      <c r="M4117">
        <v>73.219022297444496</v>
      </c>
      <c r="N4117">
        <v>1.3119258564948799</v>
      </c>
      <c r="O4117">
        <v>34.507042253521099</v>
      </c>
      <c r="P4117">
        <v>116.977928692699</v>
      </c>
      <c r="Q4117">
        <v>0.105313804025849</v>
      </c>
    </row>
    <row r="4118" spans="1:17" x14ac:dyDescent="0.3">
      <c r="A4118" t="s">
        <v>8468</v>
      </c>
      <c r="B4118" t="s">
        <v>8469</v>
      </c>
      <c r="C4118" t="s">
        <v>10309</v>
      </c>
      <c r="D4118" t="s">
        <v>628</v>
      </c>
      <c r="E4118">
        <v>18.3038439</v>
      </c>
      <c r="F4118">
        <v>31.51</v>
      </c>
      <c r="G4118">
        <v>107.098650872007</v>
      </c>
      <c r="H4118">
        <v>35.926409247504203</v>
      </c>
      <c r="I4118">
        <v>72.295606978238496</v>
      </c>
      <c r="J4118">
        <v>-9.4767822776085797</v>
      </c>
      <c r="K4118">
        <v>26.521533426194601</v>
      </c>
      <c r="L4118">
        <v>19.414556579474802</v>
      </c>
      <c r="M4118">
        <v>38.3297298451727</v>
      </c>
      <c r="N4118">
        <v>1.4010902311419</v>
      </c>
      <c r="O4118">
        <v>18.914630276102798</v>
      </c>
      <c r="P4118">
        <v>188.817598533455</v>
      </c>
      <c r="Q4118">
        <v>9.3257632154262998E-2</v>
      </c>
    </row>
    <row r="4119" spans="1:17" x14ac:dyDescent="0.3">
      <c r="A4119" t="s">
        <v>8470</v>
      </c>
      <c r="B4119" t="s">
        <v>8471</v>
      </c>
      <c r="C4119" t="s">
        <v>10309</v>
      </c>
      <c r="D4119" t="s">
        <v>21</v>
      </c>
      <c r="E4119">
        <v>18.277844999999999</v>
      </c>
      <c r="F4119">
        <v>43.99</v>
      </c>
      <c r="G4119">
        <v>-61.062781154447897</v>
      </c>
      <c r="H4119">
        <v>16.4046245648486</v>
      </c>
      <c r="I4119">
        <v>-34.292786302081602</v>
      </c>
      <c r="J4119">
        <v>2.5034482297537002</v>
      </c>
      <c r="K4119">
        <v>39.142668089531902</v>
      </c>
      <c r="L4119">
        <v>44.245772714511503</v>
      </c>
      <c r="M4119">
        <v>77.486464397048096</v>
      </c>
      <c r="N4119">
        <v>0.42166172755944598</v>
      </c>
      <c r="O4119">
        <v>58.899749943168899</v>
      </c>
      <c r="P4119">
        <v>55.441696113074201</v>
      </c>
      <c r="Q4119">
        <v>9.6701139586548995E-2</v>
      </c>
    </row>
    <row r="4120" spans="1:17" x14ac:dyDescent="0.3">
      <c r="A4120" t="s">
        <v>8472</v>
      </c>
      <c r="B4120" t="s">
        <v>8473</v>
      </c>
      <c r="C4120" t="s">
        <v>10309</v>
      </c>
      <c r="D4120" t="s">
        <v>46</v>
      </c>
      <c r="E4120">
        <v>18.2324637</v>
      </c>
      <c r="F4120">
        <v>43.1</v>
      </c>
      <c r="G4120">
        <v>-68.070791358209704</v>
      </c>
      <c r="H4120">
        <v>6.7829618037278596</v>
      </c>
      <c r="I4120">
        <v>-30.648156377964298</v>
      </c>
      <c r="J4120">
        <v>-5.6885160559605703</v>
      </c>
      <c r="K4120">
        <v>42.929152195545697</v>
      </c>
      <c r="L4120">
        <v>53.026536831472399</v>
      </c>
      <c r="M4120">
        <v>51.494013270493703</v>
      </c>
      <c r="N4120">
        <v>1.5379464285714199</v>
      </c>
      <c r="O4120">
        <v>78.422273781902504</v>
      </c>
      <c r="P4120">
        <v>13.8705416116248</v>
      </c>
    </row>
    <row r="4121" spans="1:17" x14ac:dyDescent="0.3">
      <c r="A4121" t="s">
        <v>8474</v>
      </c>
      <c r="B4121" t="s">
        <v>8475</v>
      </c>
      <c r="C4121" t="s">
        <v>10309</v>
      </c>
      <c r="D4121" t="s">
        <v>127</v>
      </c>
      <c r="E4121">
        <v>18.226800000000001</v>
      </c>
      <c r="F4121">
        <v>27.45</v>
      </c>
      <c r="G4121">
        <v>-15.443642361075</v>
      </c>
      <c r="H4121">
        <v>22.407693696026101</v>
      </c>
      <c r="I4121">
        <v>-24.822040080585001</v>
      </c>
      <c r="J4121">
        <v>10.3998971318951</v>
      </c>
      <c r="K4121">
        <v>25.824529582014399</v>
      </c>
      <c r="L4121">
        <v>26.408824630316399</v>
      </c>
      <c r="M4121">
        <v>54.502708060367198</v>
      </c>
      <c r="N4121">
        <v>2.1062404795660199</v>
      </c>
      <c r="O4121">
        <v>49.362477231329599</v>
      </c>
      <c r="P4121">
        <v>34.427032321253598</v>
      </c>
      <c r="Q4121">
        <v>8.2578713740868004E-2</v>
      </c>
    </row>
    <row r="4122" spans="1:17" x14ac:dyDescent="0.3">
      <c r="A4122" t="s">
        <v>8476</v>
      </c>
      <c r="B4122" t="s">
        <v>8477</v>
      </c>
      <c r="C4122" t="s">
        <v>10309</v>
      </c>
      <c r="E4122">
        <v>18.10473</v>
      </c>
      <c r="F4122">
        <v>35.43</v>
      </c>
      <c r="G4122">
        <v>134.19029951671899</v>
      </c>
      <c r="H4122">
        <v>116.75366530579301</v>
      </c>
      <c r="I4122">
        <v>150.95160767956199</v>
      </c>
      <c r="J4122">
        <v>19.664297456094101</v>
      </c>
      <c r="K4122">
        <v>19.894502109113201</v>
      </c>
      <c r="M4122">
        <v>100</v>
      </c>
      <c r="N4122">
        <v>2.52</v>
      </c>
      <c r="O4122">
        <v>0</v>
      </c>
      <c r="P4122">
        <v>164.008941877794</v>
      </c>
    </row>
    <row r="4123" spans="1:17" x14ac:dyDescent="0.3">
      <c r="A4123" t="s">
        <v>8478</v>
      </c>
      <c r="B4123" t="s">
        <v>8479</v>
      </c>
      <c r="C4123" t="s">
        <v>10309</v>
      </c>
      <c r="E4123">
        <v>18.10314</v>
      </c>
      <c r="F4123">
        <v>36.08</v>
      </c>
      <c r="G4123">
        <v>92.897407021640902</v>
      </c>
      <c r="H4123">
        <v>6.4009287667448103</v>
      </c>
      <c r="I4123">
        <v>-4.3826354030513697</v>
      </c>
      <c r="J4123">
        <v>-6.8572660559605803</v>
      </c>
      <c r="K4123">
        <v>36.213128858264398</v>
      </c>
      <c r="L4123">
        <v>28.893031288193601</v>
      </c>
      <c r="M4123">
        <v>32.636649582897</v>
      </c>
      <c r="N4123">
        <v>0.27837002641902098</v>
      </c>
      <c r="O4123">
        <v>27.993348115299298</v>
      </c>
      <c r="P4123">
        <v>160.129776496034</v>
      </c>
      <c r="Q4123">
        <v>9.0560213628628997E-2</v>
      </c>
    </row>
    <row r="4124" spans="1:17" x14ac:dyDescent="0.3">
      <c r="A4124" t="s">
        <v>8480</v>
      </c>
      <c r="B4124" t="s">
        <v>8481</v>
      </c>
      <c r="C4124" t="s">
        <v>10309</v>
      </c>
      <c r="D4124" t="s">
        <v>737</v>
      </c>
      <c r="E4124">
        <v>18.095091273000001</v>
      </c>
      <c r="F4124">
        <v>966.17</v>
      </c>
      <c r="G4124">
        <v>25.744248087820399</v>
      </c>
      <c r="H4124">
        <v>0.92742338449204598</v>
      </c>
      <c r="I4124">
        <v>0.79590816280537502</v>
      </c>
      <c r="J4124">
        <v>-0.79680732596789305</v>
      </c>
      <c r="K4124">
        <v>943.59106466365904</v>
      </c>
      <c r="L4124">
        <v>851.03475324441695</v>
      </c>
      <c r="M4124">
        <v>55.6599041266266</v>
      </c>
      <c r="N4124">
        <v>0.24996846684242799</v>
      </c>
      <c r="O4124">
        <v>8.1434944160965408</v>
      </c>
      <c r="P4124">
        <v>57.354114753831297</v>
      </c>
      <c r="Q4124">
        <v>1.8114824755041999E-2</v>
      </c>
    </row>
    <row r="4125" spans="1:17" x14ac:dyDescent="0.3">
      <c r="A4125" t="s">
        <v>8482</v>
      </c>
      <c r="B4125" t="s">
        <v>8483</v>
      </c>
      <c r="C4125" t="s">
        <v>10309</v>
      </c>
      <c r="D4125" t="s">
        <v>210</v>
      </c>
      <c r="E4125">
        <v>18.094256640000001</v>
      </c>
      <c r="F4125">
        <v>3.2</v>
      </c>
      <c r="G4125">
        <v>-38.390070932503598</v>
      </c>
      <c r="H4125">
        <v>21.292325099608</v>
      </c>
      <c r="I4125">
        <v>-21.6287627696606</v>
      </c>
      <c r="J4125">
        <v>-1.7822660559605701</v>
      </c>
      <c r="K4125">
        <v>2.9432532556174298</v>
      </c>
      <c r="L4125">
        <v>2.3957698877879099</v>
      </c>
      <c r="M4125">
        <v>65.769559171211995</v>
      </c>
      <c r="N4125">
        <v>1.1753078772862999</v>
      </c>
      <c r="O4125">
        <v>40.625</v>
      </c>
      <c r="P4125">
        <v>50.234741784037503</v>
      </c>
    </row>
    <row r="4126" spans="1:17" x14ac:dyDescent="0.3">
      <c r="A4126" t="s">
        <v>8484</v>
      </c>
      <c r="B4126" t="s">
        <v>8485</v>
      </c>
      <c r="C4126" t="s">
        <v>10309</v>
      </c>
      <c r="D4126" t="s">
        <v>297</v>
      </c>
      <c r="E4126">
        <v>18.083143840000002</v>
      </c>
      <c r="F4126">
        <v>27.8</v>
      </c>
      <c r="G4126">
        <v>-3.85579686945748</v>
      </c>
      <c r="H4126">
        <v>-9.0579803993736601</v>
      </c>
      <c r="I4126">
        <v>-36.240533977176497</v>
      </c>
      <c r="J4126">
        <v>-4.8343306879174897</v>
      </c>
      <c r="K4126">
        <v>27.6016802147278</v>
      </c>
      <c r="L4126">
        <v>27.441925931325802</v>
      </c>
      <c r="M4126">
        <v>55.768726467278299</v>
      </c>
      <c r="N4126">
        <v>0.71933727875763798</v>
      </c>
      <c r="O4126">
        <v>43.8848920863309</v>
      </c>
      <c r="P4126">
        <v>36.811023622047202</v>
      </c>
      <c r="Q4126">
        <v>1.464123905228E-2</v>
      </c>
    </row>
    <row r="4127" spans="1:17" x14ac:dyDescent="0.3">
      <c r="A4127" t="s">
        <v>8486</v>
      </c>
      <c r="B4127" t="s">
        <v>8487</v>
      </c>
      <c r="C4127" t="s">
        <v>10309</v>
      </c>
      <c r="D4127" t="s">
        <v>51</v>
      </c>
      <c r="E4127">
        <v>18.067953024000001</v>
      </c>
      <c r="F4127">
        <v>22.22</v>
      </c>
      <c r="G4127">
        <v>-16.161353358517498</v>
      </c>
      <c r="H4127">
        <v>11.1301629374458</v>
      </c>
      <c r="I4127">
        <v>-5.4544286292248101</v>
      </c>
      <c r="J4127">
        <v>5.4198064828995198</v>
      </c>
      <c r="K4127">
        <v>19.907315267363298</v>
      </c>
      <c r="L4127">
        <v>19.897911813140901</v>
      </c>
      <c r="M4127">
        <v>75.589842544347803</v>
      </c>
      <c r="N4127">
        <v>2.4579823983590399</v>
      </c>
      <c r="O4127">
        <v>18.586858685868599</v>
      </c>
      <c r="P4127">
        <v>37.160493827160401</v>
      </c>
      <c r="Q4127">
        <v>-4.0916870427035998E-2</v>
      </c>
    </row>
    <row r="4128" spans="1:17" x14ac:dyDescent="0.3">
      <c r="A4128" t="s">
        <v>8488</v>
      </c>
      <c r="B4128" t="s">
        <v>8489</v>
      </c>
      <c r="C4128" t="s">
        <v>10309</v>
      </c>
      <c r="D4128" t="s">
        <v>2871</v>
      </c>
      <c r="E4128">
        <v>18.059999999999999</v>
      </c>
      <c r="F4128">
        <v>42</v>
      </c>
      <c r="G4128">
        <v>111.699471497464</v>
      </c>
      <c r="H4128">
        <v>-24.0513507536498</v>
      </c>
      <c r="I4128">
        <v>-5.64045440283566</v>
      </c>
      <c r="J4128">
        <v>-1.7822660559605701</v>
      </c>
      <c r="K4128">
        <v>43.613550620673401</v>
      </c>
      <c r="L4128">
        <v>34.953044033366901</v>
      </c>
      <c r="M4128">
        <v>36.0403289329439</v>
      </c>
      <c r="N4128">
        <v>0.457282204562869</v>
      </c>
      <c r="O4128">
        <v>30.952380952380899</v>
      </c>
      <c r="P4128">
        <v>170.61855670103</v>
      </c>
      <c r="Q4128">
        <v>0.170728845170081</v>
      </c>
    </row>
    <row r="4129" spans="1:17" x14ac:dyDescent="0.3">
      <c r="A4129" t="s">
        <v>8490</v>
      </c>
      <c r="B4129" t="s">
        <v>8491</v>
      </c>
      <c r="C4129" t="s">
        <v>10309</v>
      </c>
      <c r="D4129" t="s">
        <v>523</v>
      </c>
      <c r="E4129">
        <v>18.027000000000001</v>
      </c>
      <c r="F4129">
        <v>60.09</v>
      </c>
      <c r="G4129">
        <v>25.693779999173302</v>
      </c>
      <c r="H4129">
        <v>24.629626686909599</v>
      </c>
      <c r="I4129">
        <v>-36.926585433503803</v>
      </c>
      <c r="J4129">
        <v>9.0034231758878907</v>
      </c>
      <c r="K4129">
        <v>53.741517426584998</v>
      </c>
      <c r="L4129">
        <v>54.346134919660798</v>
      </c>
      <c r="M4129">
        <v>60.946541738355499</v>
      </c>
      <c r="N4129">
        <v>3.0520330880378101</v>
      </c>
      <c r="O4129">
        <v>70.577467132634297</v>
      </c>
      <c r="P4129">
        <v>80.396277394175897</v>
      </c>
    </row>
    <row r="4130" spans="1:17" x14ac:dyDescent="0.3">
      <c r="A4130" t="s">
        <v>8492</v>
      </c>
      <c r="B4130" t="s">
        <v>8493</v>
      </c>
      <c r="C4130" t="s">
        <v>10309</v>
      </c>
      <c r="D4130" t="s">
        <v>581</v>
      </c>
      <c r="E4130">
        <v>18.014067390000001</v>
      </c>
      <c r="F4130">
        <v>3.3</v>
      </c>
      <c r="G4130">
        <v>-70.784653094527599</v>
      </c>
      <c r="H4130">
        <v>-4.1658881568761403</v>
      </c>
      <c r="I4130">
        <v>-27.7860163687747</v>
      </c>
      <c r="J4130">
        <v>-0.57380684145906602</v>
      </c>
      <c r="K4130">
        <v>3.4826446216456999</v>
      </c>
      <c r="L4130">
        <v>4.6483421649863104</v>
      </c>
      <c r="M4130">
        <v>36.7058706265993</v>
      </c>
      <c r="N4130">
        <v>0.59327057852354104</v>
      </c>
      <c r="O4130">
        <v>92.424242424242394</v>
      </c>
      <c r="P4130">
        <v>17.857142857142801</v>
      </c>
      <c r="Q4130">
        <v>-0.14141794481258901</v>
      </c>
    </row>
    <row r="4131" spans="1:17" x14ac:dyDescent="0.3">
      <c r="A4131" t="s">
        <v>8494</v>
      </c>
      <c r="B4131" t="s">
        <v>8495</v>
      </c>
      <c r="C4131" t="s">
        <v>10309</v>
      </c>
      <c r="D4131" t="s">
        <v>124</v>
      </c>
      <c r="E4131">
        <v>17.954999999999998</v>
      </c>
      <c r="F4131">
        <v>1.89</v>
      </c>
      <c r="G4131">
        <v>-28.205739135268601</v>
      </c>
      <c r="H4131">
        <v>-3.2849944880208501</v>
      </c>
      <c r="I4131">
        <v>-30.524583106529001</v>
      </c>
      <c r="J4131">
        <v>-5.8431797615443299</v>
      </c>
      <c r="K4131">
        <v>1.9415155425555499</v>
      </c>
      <c r="L4131">
        <v>2.0799332880516399</v>
      </c>
      <c r="M4131">
        <v>44.569867367257402</v>
      </c>
      <c r="N4131">
        <v>0.55083272941603101</v>
      </c>
      <c r="O4131">
        <v>58.730158730158699</v>
      </c>
      <c r="P4131">
        <v>18.124999999999901</v>
      </c>
      <c r="Q4131">
        <v>-5.868983274635E-3</v>
      </c>
    </row>
    <row r="4132" spans="1:17" x14ac:dyDescent="0.3">
      <c r="A4132" t="s">
        <v>8496</v>
      </c>
      <c r="B4132" t="s">
        <v>8497</v>
      </c>
      <c r="C4132" t="s">
        <v>10309</v>
      </c>
      <c r="E4132">
        <v>17.945675999999999</v>
      </c>
      <c r="F4132">
        <v>24.78</v>
      </c>
      <c r="G4132">
        <v>-53.052843104569398</v>
      </c>
      <c r="H4132">
        <v>-5.1011430185879396</v>
      </c>
      <c r="I4132">
        <v>-13.937334198232</v>
      </c>
      <c r="J4132">
        <v>-2.9875693906331402</v>
      </c>
      <c r="K4132">
        <v>26.2021138011476</v>
      </c>
      <c r="L4132">
        <v>23.459699361502398</v>
      </c>
      <c r="M4132">
        <v>49.293283646968803</v>
      </c>
      <c r="N4132">
        <v>0.70267941706638903</v>
      </c>
      <c r="O4132">
        <v>61.420500403551202</v>
      </c>
      <c r="P4132">
        <v>52.492307692307698</v>
      </c>
      <c r="Q4132">
        <v>0.110194422792985</v>
      </c>
    </row>
    <row r="4133" spans="1:17" x14ac:dyDescent="0.3">
      <c r="A4133" t="s">
        <v>8498</v>
      </c>
      <c r="B4133" t="s">
        <v>8499</v>
      </c>
      <c r="C4133" t="s">
        <v>10309</v>
      </c>
      <c r="D4133" t="s">
        <v>136</v>
      </c>
      <c r="E4133">
        <v>17.942489999999999</v>
      </c>
      <c r="F4133">
        <v>54.87</v>
      </c>
      <c r="G4133">
        <v>36.554917372096497</v>
      </c>
      <c r="H4133">
        <v>27.387563194846098</v>
      </c>
      <c r="I4133">
        <v>169.05063495343799</v>
      </c>
      <c r="J4133">
        <v>4.3112066318721798</v>
      </c>
      <c r="K4133">
        <v>40.410008106866002</v>
      </c>
      <c r="L4133">
        <v>28.664610336296398</v>
      </c>
      <c r="M4133">
        <v>99.793316333955104</v>
      </c>
      <c r="N4133">
        <v>2.3447219604147</v>
      </c>
      <c r="O4133">
        <v>0</v>
      </c>
      <c r="P4133">
        <v>260.98684210526301</v>
      </c>
    </row>
    <row r="4134" spans="1:17" x14ac:dyDescent="0.3">
      <c r="A4134" t="s">
        <v>8500</v>
      </c>
      <c r="B4134" t="s">
        <v>8501</v>
      </c>
      <c r="C4134" t="s">
        <v>10309</v>
      </c>
      <c r="D4134" t="s">
        <v>364</v>
      </c>
      <c r="E4134">
        <v>17.923129319999902</v>
      </c>
      <c r="F4134">
        <v>10.11</v>
      </c>
      <c r="G4134">
        <v>89.963966334577094</v>
      </c>
      <c r="H4134">
        <v>1.5123049179732999</v>
      </c>
      <c r="I4134">
        <v>-39.6368548953998</v>
      </c>
      <c r="J4134">
        <v>0.334669427910398</v>
      </c>
      <c r="K4134">
        <v>9.8568236675374497</v>
      </c>
      <c r="L4134">
        <v>9.6599807108892701</v>
      </c>
      <c r="M4134">
        <v>58.668064209798402</v>
      </c>
      <c r="N4134">
        <v>0.92322282766939801</v>
      </c>
      <c r="O4134">
        <v>83.679525222551902</v>
      </c>
      <c r="P4134">
        <v>131.35011441647501</v>
      </c>
      <c r="Q4134">
        <v>7.2361018378559003E-2</v>
      </c>
    </row>
    <row r="4135" spans="1:17" x14ac:dyDescent="0.3">
      <c r="A4135" t="s">
        <v>8502</v>
      </c>
      <c r="B4135" t="s">
        <v>8503</v>
      </c>
      <c r="C4135" t="s">
        <v>10309</v>
      </c>
      <c r="D4135" t="s">
        <v>51</v>
      </c>
      <c r="E4135">
        <v>17.88</v>
      </c>
      <c r="F4135">
        <v>4.47</v>
      </c>
      <c r="G4135">
        <v>-91.050212178941393</v>
      </c>
      <c r="H4135">
        <v>-5.1792196158391297</v>
      </c>
      <c r="I4135">
        <v>-58.677772154436397</v>
      </c>
      <c r="J4135">
        <v>20.295656021961499</v>
      </c>
      <c r="K4135">
        <v>4.9875265686518597</v>
      </c>
      <c r="L4135">
        <v>7.3136655382506</v>
      </c>
      <c r="M4135">
        <v>52.294116219000998</v>
      </c>
      <c r="N4135">
        <v>1.0702362007000701</v>
      </c>
      <c r="O4135">
        <v>226.62192393736001</v>
      </c>
      <c r="P4135">
        <v>20.8108108108108</v>
      </c>
      <c r="Q4135">
        <v>-1.8169013058015999E-2</v>
      </c>
    </row>
    <row r="4136" spans="1:17" x14ac:dyDescent="0.3">
      <c r="A4136" t="s">
        <v>8504</v>
      </c>
      <c r="B4136" t="s">
        <v>8505</v>
      </c>
      <c r="C4136" t="s">
        <v>10309</v>
      </c>
      <c r="D4136" t="s">
        <v>581</v>
      </c>
      <c r="E4136">
        <v>17.863363440000001</v>
      </c>
      <c r="F4136">
        <v>4.82</v>
      </c>
      <c r="G4136">
        <v>0.80466387198727996</v>
      </c>
      <c r="H4136">
        <v>2.9170585750877498</v>
      </c>
      <c r="I4136">
        <v>-13.264373535706101</v>
      </c>
      <c r="J4136">
        <v>3.18533653583208</v>
      </c>
      <c r="K4136">
        <v>4.8124155987587001</v>
      </c>
      <c r="L4136">
        <v>4.7663441984391897</v>
      </c>
      <c r="M4136">
        <v>49.471889335457199</v>
      </c>
      <c r="N4136">
        <v>0.476406309601274</v>
      </c>
      <c r="O4136">
        <v>42.116182572614001</v>
      </c>
      <c r="P4136">
        <v>49.6894409937888</v>
      </c>
      <c r="Q4136">
        <v>4.1011134455259998E-3</v>
      </c>
    </row>
    <row r="4137" spans="1:17" x14ac:dyDescent="0.3">
      <c r="A4137" t="s">
        <v>8506</v>
      </c>
      <c r="B4137" t="s">
        <v>8507</v>
      </c>
      <c r="C4137" t="s">
        <v>10309</v>
      </c>
      <c r="D4137" t="s">
        <v>523</v>
      </c>
      <c r="E4137">
        <v>17.85624</v>
      </c>
      <c r="F4137">
        <v>0.94</v>
      </c>
      <c r="G4137">
        <v>-70.699145505729106</v>
      </c>
      <c r="H4137">
        <v>-1.7603064793393499</v>
      </c>
      <c r="I4137">
        <v>-15.1406675315654</v>
      </c>
      <c r="J4137">
        <v>-1.7822660559605701</v>
      </c>
      <c r="K4137">
        <v>0.95487799355598002</v>
      </c>
      <c r="L4137">
        <v>1.0995988197884801</v>
      </c>
      <c r="M4137">
        <v>48.558211503300498</v>
      </c>
      <c r="N4137">
        <v>0.59032384809554905</v>
      </c>
      <c r="O4137">
        <v>82.978723404255305</v>
      </c>
      <c r="P4137">
        <v>25.3333333333333</v>
      </c>
      <c r="Q4137">
        <v>-2.8742941453909999E-3</v>
      </c>
    </row>
    <row r="4138" spans="1:17" x14ac:dyDescent="0.3">
      <c r="A4138" t="s">
        <v>8508</v>
      </c>
      <c r="B4138" t="s">
        <v>8509</v>
      </c>
      <c r="C4138" t="s">
        <v>10309</v>
      </c>
      <c r="D4138" t="s">
        <v>654</v>
      </c>
      <c r="E4138">
        <v>17.817869999999999</v>
      </c>
      <c r="F4138">
        <v>15.81</v>
      </c>
      <c r="G4138">
        <v>94.436676787861103</v>
      </c>
      <c r="H4138">
        <v>2.7636201596881098</v>
      </c>
      <c r="I4138">
        <v>6.2634205187490499</v>
      </c>
      <c r="J4138">
        <v>-1.7822660559605701</v>
      </c>
      <c r="K4138">
        <v>15.4974153069653</v>
      </c>
      <c r="L4138">
        <v>13.110490187902</v>
      </c>
      <c r="M4138">
        <v>54.4268446383875</v>
      </c>
      <c r="N4138">
        <v>0.27020537025300201</v>
      </c>
      <c r="O4138">
        <v>25.553447185325702</v>
      </c>
      <c r="Q4138">
        <v>6.0347877127472999E-2</v>
      </c>
    </row>
    <row r="4139" spans="1:17" x14ac:dyDescent="0.3">
      <c r="A4139" t="s">
        <v>8510</v>
      </c>
      <c r="B4139" t="s">
        <v>8511</v>
      </c>
      <c r="C4139" t="s">
        <v>10309</v>
      </c>
      <c r="D4139" t="s">
        <v>473</v>
      </c>
      <c r="E4139">
        <v>17.792999999999999</v>
      </c>
      <c r="F4139">
        <v>13.18</v>
      </c>
      <c r="G4139">
        <v>316.961018655874</v>
      </c>
      <c r="H4139">
        <v>43.600360813893701</v>
      </c>
      <c r="I4139">
        <v>-19.978238153034301</v>
      </c>
      <c r="J4139">
        <v>6.2377840693526903</v>
      </c>
      <c r="K4139">
        <v>9.6450507570160209</v>
      </c>
      <c r="L4139">
        <v>8.5061584842801992</v>
      </c>
      <c r="M4139">
        <v>99.598479234288604</v>
      </c>
      <c r="N4139">
        <v>0.10234009360374401</v>
      </c>
      <c r="O4139">
        <v>38.467374810318603</v>
      </c>
      <c r="P4139">
        <v>416.862745098039</v>
      </c>
      <c r="Q4139">
        <v>0.14331807813243999</v>
      </c>
    </row>
    <row r="4140" spans="1:17" x14ac:dyDescent="0.3">
      <c r="A4140" t="s">
        <v>8512</v>
      </c>
      <c r="B4140" t="s">
        <v>8513</v>
      </c>
      <c r="C4140" t="s">
        <v>10309</v>
      </c>
      <c r="D4140" t="s">
        <v>523</v>
      </c>
      <c r="E4140">
        <v>17.7872734</v>
      </c>
      <c r="F4140">
        <v>18.190000000000001</v>
      </c>
      <c r="G4140">
        <v>8.9304041682918403</v>
      </c>
      <c r="H4140">
        <v>-0.70767490039198899</v>
      </c>
      <c r="I4140">
        <v>-8.0948414111576206</v>
      </c>
      <c r="J4140">
        <v>-1.7822660559605701</v>
      </c>
      <c r="K4140">
        <v>18.169592432922698</v>
      </c>
      <c r="L4140">
        <v>17.118607151003602</v>
      </c>
      <c r="M4140">
        <v>100</v>
      </c>
      <c r="O4140">
        <v>0</v>
      </c>
      <c r="P4140">
        <v>38.7490465293669</v>
      </c>
    </row>
    <row r="4141" spans="1:17" x14ac:dyDescent="0.3">
      <c r="A4141" t="s">
        <v>8514</v>
      </c>
      <c r="B4141" t="s">
        <v>8515</v>
      </c>
      <c r="C4141" t="s">
        <v>10309</v>
      </c>
      <c r="D4141" t="s">
        <v>121</v>
      </c>
      <c r="E4141">
        <v>17.738582399999999</v>
      </c>
      <c r="F4141">
        <v>33.44</v>
      </c>
      <c r="G4141">
        <v>-47.494664025279803</v>
      </c>
      <c r="H4141">
        <v>-5.707674900392</v>
      </c>
      <c r="I4141">
        <v>-26.200191341089202</v>
      </c>
      <c r="J4141">
        <v>-1.7822660559605701</v>
      </c>
      <c r="K4141">
        <v>34.067149140096099</v>
      </c>
      <c r="L4141">
        <v>34.602109210642503</v>
      </c>
      <c r="M4141">
        <v>14.8243418330004</v>
      </c>
      <c r="N4141">
        <v>0.13186813186813101</v>
      </c>
      <c r="O4141">
        <v>21.4712918660287</v>
      </c>
      <c r="P4141">
        <v>18.079096045197701</v>
      </c>
    </row>
    <row r="4142" spans="1:17" x14ac:dyDescent="0.3">
      <c r="A4142" t="s">
        <v>8516</v>
      </c>
      <c r="B4142" t="s">
        <v>8517</v>
      </c>
      <c r="C4142" t="s">
        <v>10309</v>
      </c>
      <c r="D4142" t="s">
        <v>412</v>
      </c>
      <c r="E4142">
        <v>17.713317499999999</v>
      </c>
      <c r="F4142">
        <v>27.25</v>
      </c>
      <c r="G4142">
        <v>21.150886724797498</v>
      </c>
      <c r="H4142">
        <v>-5.6274236791777499</v>
      </c>
      <c r="I4142">
        <v>-50.885305907107202</v>
      </c>
      <c r="J4142">
        <v>-1.7822660559605701</v>
      </c>
      <c r="K4142">
        <v>30.7106766000413</v>
      </c>
      <c r="L4142">
        <v>33.971447340546497</v>
      </c>
      <c r="M4142">
        <v>4.0868257539999996E-6</v>
      </c>
      <c r="N4142">
        <v>1.0278745644599301</v>
      </c>
      <c r="O4142">
        <v>60.844036697247603</v>
      </c>
      <c r="P4142">
        <v>58.892128279883302</v>
      </c>
    </row>
    <row r="4143" spans="1:17" x14ac:dyDescent="0.3">
      <c r="A4143" t="s">
        <v>8518</v>
      </c>
      <c r="B4143" t="s">
        <v>8519</v>
      </c>
      <c r="C4143" t="s">
        <v>10309</v>
      </c>
      <c r="D4143" t="s">
        <v>523</v>
      </c>
      <c r="E4143">
        <v>17.7</v>
      </c>
      <c r="F4143">
        <v>44.25</v>
      </c>
      <c r="G4143">
        <v>-12.1324721483091</v>
      </c>
      <c r="H4143">
        <v>-5.8301238799838204</v>
      </c>
      <c r="I4143">
        <v>-33.485314777264598</v>
      </c>
      <c r="J4143">
        <v>-4.3802128399538596</v>
      </c>
      <c r="K4143">
        <v>52.745943941549598</v>
      </c>
      <c r="L4143">
        <v>53.357519061143599</v>
      </c>
      <c r="M4143">
        <v>35.640757656231301</v>
      </c>
      <c r="N4143">
        <v>2.5816689927330398</v>
      </c>
      <c r="O4143">
        <v>58.508474576271198</v>
      </c>
      <c r="P4143">
        <v>19.626926196269199</v>
      </c>
      <c r="Q4143">
        <v>0.14163767856173401</v>
      </c>
    </row>
    <row r="4144" spans="1:17" x14ac:dyDescent="0.3">
      <c r="A4144" t="s">
        <v>8520</v>
      </c>
      <c r="B4144" t="s">
        <v>8521</v>
      </c>
      <c r="C4144" t="s">
        <v>10309</v>
      </c>
      <c r="D4144" t="s">
        <v>473</v>
      </c>
      <c r="E4144">
        <v>17.660124750000001</v>
      </c>
      <c r="F4144">
        <v>14.25</v>
      </c>
      <c r="G4144">
        <v>32.113175820743102</v>
      </c>
      <c r="H4144">
        <v>-6.46164315436023</v>
      </c>
      <c r="I4144">
        <v>4.1301658017679204</v>
      </c>
      <c r="J4144">
        <v>-10.260108059814099</v>
      </c>
      <c r="K4144">
        <v>13.957303482010101</v>
      </c>
      <c r="L4144">
        <v>12.927390557029501</v>
      </c>
      <c r="M4144">
        <v>15.223481197754699</v>
      </c>
      <c r="N4144">
        <v>0.85096153846153799</v>
      </c>
      <c r="O4144">
        <v>9.26315789473683</v>
      </c>
      <c r="P4144">
        <v>61.931818181818102</v>
      </c>
    </row>
    <row r="4145" spans="1:17" x14ac:dyDescent="0.3">
      <c r="A4145" t="s">
        <v>8522</v>
      </c>
      <c r="B4145" t="s">
        <v>8523</v>
      </c>
      <c r="C4145" t="s">
        <v>10309</v>
      </c>
      <c r="D4145" t="s">
        <v>1203</v>
      </c>
      <c r="E4145">
        <v>17.650494200000001</v>
      </c>
      <c r="F4145">
        <v>7.06</v>
      </c>
      <c r="G4145">
        <v>-91.656480198912902</v>
      </c>
      <c r="H4145">
        <v>13.510334578281</v>
      </c>
      <c r="I4145">
        <v>-55.424681137007497</v>
      </c>
      <c r="J4145">
        <v>7.4322354546134397</v>
      </c>
      <c r="K4145">
        <v>6.8387406836991902</v>
      </c>
      <c r="L4145">
        <v>10.4732561072016</v>
      </c>
      <c r="M4145">
        <v>59.810995437536</v>
      </c>
      <c r="N4145">
        <v>1.8227286185499201</v>
      </c>
      <c r="O4145">
        <v>175.35410764872501</v>
      </c>
      <c r="P4145">
        <v>50.212765957446699</v>
      </c>
      <c r="Q4145">
        <v>6.1308330009059997E-3</v>
      </c>
    </row>
    <row r="4146" spans="1:17" x14ac:dyDescent="0.3">
      <c r="A4146" t="s">
        <v>8524</v>
      </c>
      <c r="B4146" t="s">
        <v>8525</v>
      </c>
      <c r="C4146" t="s">
        <v>10309</v>
      </c>
      <c r="D4146" t="s">
        <v>193</v>
      </c>
      <c r="E4146">
        <v>17.63775</v>
      </c>
      <c r="F4146">
        <v>4.05</v>
      </c>
      <c r="G4146">
        <v>-12.4273380132489</v>
      </c>
      <c r="I4146">
        <v>-3.59787473877262</v>
      </c>
      <c r="K4146">
        <v>4.4249445457001002</v>
      </c>
      <c r="L4146">
        <v>4.0278917604158799</v>
      </c>
      <c r="M4146">
        <v>29.723467083117001</v>
      </c>
      <c r="N4146">
        <v>1</v>
      </c>
      <c r="O4146">
        <v>33.3333333333333</v>
      </c>
      <c r="P4146">
        <v>24.615384615384599</v>
      </c>
      <c r="Q4146">
        <v>-2.0192540060606001E-2</v>
      </c>
    </row>
    <row r="4147" spans="1:17" x14ac:dyDescent="0.3">
      <c r="A4147" t="s">
        <v>8526</v>
      </c>
      <c r="B4147" t="s">
        <v>8527</v>
      </c>
      <c r="C4147" t="s">
        <v>10309</v>
      </c>
      <c r="D4147" t="s">
        <v>297</v>
      </c>
      <c r="E4147">
        <v>17.6334081</v>
      </c>
      <c r="F4147">
        <v>14.11</v>
      </c>
      <c r="G4147">
        <v>-44.818642361075</v>
      </c>
      <c r="H4147">
        <v>-4.7794485373830096</v>
      </c>
      <c r="I4147">
        <v>-33.698504052000303</v>
      </c>
      <c r="J4147">
        <v>-3.4795786443622698</v>
      </c>
      <c r="K4147">
        <v>14.7227992765677</v>
      </c>
      <c r="L4147">
        <v>15.921767894936799</v>
      </c>
      <c r="M4147">
        <v>50.480089678194297</v>
      </c>
      <c r="N4147">
        <v>0.77253745678677499</v>
      </c>
      <c r="O4147">
        <v>72.572643515237402</v>
      </c>
      <c r="P4147">
        <v>14.9022801302931</v>
      </c>
      <c r="Q4147">
        <v>8.8590354308504995E-2</v>
      </c>
    </row>
    <row r="4148" spans="1:17" x14ac:dyDescent="0.3">
      <c r="A4148" t="s">
        <v>8528</v>
      </c>
      <c r="B4148" t="s">
        <v>8529</v>
      </c>
      <c r="C4148" t="s">
        <v>10309</v>
      </c>
      <c r="D4148" t="s">
        <v>412</v>
      </c>
      <c r="E4148">
        <v>17.632166399999999</v>
      </c>
      <c r="F4148">
        <v>52.16</v>
      </c>
      <c r="G4148">
        <v>53.391754547951898</v>
      </c>
      <c r="H4148">
        <v>18.914618973398799</v>
      </c>
      <c r="I4148">
        <v>34.4122728133596</v>
      </c>
      <c r="J4148">
        <v>5.1121566647638303</v>
      </c>
      <c r="K4148">
        <v>43.416184985994398</v>
      </c>
      <c r="L4148">
        <v>37.052597217335297</v>
      </c>
      <c r="M4148">
        <v>82.1752687846557</v>
      </c>
      <c r="N4148">
        <v>1.24953548942161</v>
      </c>
      <c r="O4148">
        <v>5.25306748466258</v>
      </c>
      <c r="P4148">
        <v>91.694230062477004</v>
      </c>
      <c r="Q4148">
        <v>6.7974340267253006E-2</v>
      </c>
    </row>
    <row r="4149" spans="1:17" x14ac:dyDescent="0.3">
      <c r="A4149" t="s">
        <v>8530</v>
      </c>
      <c r="B4149" t="s">
        <v>8531</v>
      </c>
      <c r="C4149" t="s">
        <v>10309</v>
      </c>
      <c r="D4149" t="s">
        <v>2212</v>
      </c>
      <c r="E4149">
        <v>17.605821519999999</v>
      </c>
      <c r="F4149">
        <v>3.49</v>
      </c>
      <c r="G4149">
        <v>-60.709731469985897</v>
      </c>
      <c r="H4149">
        <v>-19.1521193448364</v>
      </c>
      <c r="I4149">
        <v>-41.832844402313697</v>
      </c>
      <c r="J4149">
        <v>-4.1758830772371702</v>
      </c>
      <c r="K4149">
        <v>4.2168184542039597</v>
      </c>
      <c r="L4149">
        <v>4.4026469160092203</v>
      </c>
      <c r="M4149">
        <v>24.298126915866298</v>
      </c>
      <c r="N4149">
        <v>0.58408007054957001</v>
      </c>
      <c r="O4149">
        <v>114.04011461317999</v>
      </c>
      <c r="P4149">
        <v>12.218649517684799</v>
      </c>
      <c r="Q4149">
        <v>3.9074725277288003E-2</v>
      </c>
    </row>
    <row r="4150" spans="1:17" x14ac:dyDescent="0.3">
      <c r="A4150" t="s">
        <v>8532</v>
      </c>
      <c r="B4150" t="s">
        <v>8533</v>
      </c>
      <c r="C4150" t="s">
        <v>10309</v>
      </c>
      <c r="D4150" t="s">
        <v>51</v>
      </c>
      <c r="E4150">
        <v>17.594200000000001</v>
      </c>
      <c r="F4150">
        <v>17.420000000000002</v>
      </c>
      <c r="G4150">
        <v>-19.704862335790601</v>
      </c>
      <c r="H4150">
        <v>-6.7324193866749402</v>
      </c>
      <c r="I4150">
        <v>-16.547638907373301</v>
      </c>
      <c r="J4150">
        <v>0.98243982639235605</v>
      </c>
      <c r="K4150">
        <v>17.493688728412899</v>
      </c>
      <c r="L4150">
        <v>17.843989361418</v>
      </c>
      <c r="M4150">
        <v>47.615992490385601</v>
      </c>
      <c r="N4150">
        <v>0.35541929812798401</v>
      </c>
      <c r="O4150">
        <v>47.818599311136602</v>
      </c>
      <c r="P4150">
        <v>20.637119113573402</v>
      </c>
      <c r="Q4150">
        <v>-1.8372777390295001E-2</v>
      </c>
    </row>
    <row r="4151" spans="1:17" x14ac:dyDescent="0.3">
      <c r="A4151" t="s">
        <v>8534</v>
      </c>
      <c r="B4151" t="s">
        <v>8535</v>
      </c>
      <c r="C4151" t="s">
        <v>10309</v>
      </c>
      <c r="D4151" t="s">
        <v>726</v>
      </c>
      <c r="E4151">
        <v>17.58901329</v>
      </c>
      <c r="F4151">
        <v>22.53</v>
      </c>
      <c r="G4151">
        <v>479.10027655784302</v>
      </c>
      <c r="H4151">
        <v>44.239831661287703</v>
      </c>
      <c r="I4151">
        <v>191.40212526122701</v>
      </c>
      <c r="J4151">
        <v>6.3430398667021697</v>
      </c>
      <c r="K4151">
        <v>16.010495465082499</v>
      </c>
      <c r="L4151">
        <v>10.0417935171115</v>
      </c>
      <c r="M4151">
        <v>99.470035440995801</v>
      </c>
      <c r="N4151">
        <v>0.29226418542469901</v>
      </c>
      <c r="O4151">
        <v>0</v>
      </c>
      <c r="P4151">
        <v>698.936170212766</v>
      </c>
      <c r="Q4151">
        <v>0.128751177293213</v>
      </c>
    </row>
    <row r="4152" spans="1:17" x14ac:dyDescent="0.3">
      <c r="A4152" t="s">
        <v>8536</v>
      </c>
      <c r="B4152" t="s">
        <v>8537</v>
      </c>
      <c r="C4152" t="s">
        <v>10309</v>
      </c>
      <c r="D4152" t="s">
        <v>4440</v>
      </c>
      <c r="E4152">
        <v>17.568000000000001</v>
      </c>
      <c r="F4152">
        <v>2.44</v>
      </c>
      <c r="G4152">
        <v>22.681357638924901</v>
      </c>
      <c r="H4152">
        <v>32.6256584329413</v>
      </c>
      <c r="I4152">
        <v>-7.8849204051286197</v>
      </c>
      <c r="J4152">
        <v>18.972450925171401</v>
      </c>
      <c r="K4152">
        <v>1.9860252611285301</v>
      </c>
      <c r="L4152">
        <v>1.9177037814525799</v>
      </c>
      <c r="M4152">
        <v>75.226466817778004</v>
      </c>
      <c r="N4152">
        <v>1.75130466823131</v>
      </c>
      <c r="O4152">
        <v>25.819672131147499</v>
      </c>
      <c r="P4152">
        <v>74.285714285714207</v>
      </c>
      <c r="Q4152">
        <v>7.1659292558581E-2</v>
      </c>
    </row>
    <row r="4153" spans="1:17" x14ac:dyDescent="0.3">
      <c r="A4153" t="s">
        <v>8538</v>
      </c>
      <c r="B4153" t="s">
        <v>8539</v>
      </c>
      <c r="C4153" t="s">
        <v>10309</v>
      </c>
      <c r="D4153" t="s">
        <v>7118</v>
      </c>
      <c r="E4153">
        <v>17.502704999999999</v>
      </c>
      <c r="F4153">
        <v>57</v>
      </c>
      <c r="G4153">
        <v>-59.587001158512201</v>
      </c>
      <c r="H4153">
        <v>13.0178152956864</v>
      </c>
      <c r="I4153">
        <v>-31.802879458388801</v>
      </c>
      <c r="J4153">
        <v>3.6722793985848701</v>
      </c>
      <c r="K4153">
        <v>55.338373531694501</v>
      </c>
      <c r="M4153">
        <v>43.694570453293302</v>
      </c>
      <c r="N4153">
        <v>0.75308641975308599</v>
      </c>
      <c r="O4153">
        <v>57.894736842105203</v>
      </c>
      <c r="P4153">
        <v>21.276595744680801</v>
      </c>
    </row>
    <row r="4154" spans="1:17" x14ac:dyDescent="0.3">
      <c r="A4154" t="s">
        <v>8540</v>
      </c>
      <c r="B4154" t="s">
        <v>8541</v>
      </c>
      <c r="C4154" t="s">
        <v>10309</v>
      </c>
      <c r="D4154" t="s">
        <v>7180</v>
      </c>
      <c r="E4154">
        <v>17.498224799999999</v>
      </c>
      <c r="F4154">
        <v>9.4499999999999993</v>
      </c>
      <c r="G4154">
        <v>-18.511221866375401</v>
      </c>
      <c r="H4154">
        <v>-8.0197243339656303</v>
      </c>
      <c r="I4154">
        <v>-35.661756802654601</v>
      </c>
      <c r="J4154">
        <v>-1.7822660559605701</v>
      </c>
      <c r="K4154">
        <v>10.3371438635888</v>
      </c>
      <c r="L4154">
        <v>10.163160345816999</v>
      </c>
      <c r="M4154">
        <v>70.380621870430602</v>
      </c>
      <c r="N4154">
        <v>0.91185410334346495</v>
      </c>
      <c r="O4154">
        <v>88.359788359788297</v>
      </c>
      <c r="P4154">
        <v>26</v>
      </c>
    </row>
    <row r="4155" spans="1:17" x14ac:dyDescent="0.3">
      <c r="A4155" t="s">
        <v>8542</v>
      </c>
      <c r="B4155" t="s">
        <v>8543</v>
      </c>
      <c r="C4155" t="s">
        <v>10309</v>
      </c>
      <c r="D4155" t="s">
        <v>364</v>
      </c>
      <c r="E4155">
        <v>17.491250000000001</v>
      </c>
      <c r="F4155">
        <v>87.5</v>
      </c>
      <c r="G4155">
        <v>-7.0116248172153997</v>
      </c>
      <c r="H4155">
        <v>3.09537707862565</v>
      </c>
      <c r="I4155">
        <v>136.94266580176699</v>
      </c>
      <c r="J4155">
        <v>-4.1154124384619903</v>
      </c>
      <c r="K4155">
        <v>76.254637538203198</v>
      </c>
      <c r="L4155">
        <v>62.046252154239298</v>
      </c>
      <c r="M4155">
        <v>53.861025429439401</v>
      </c>
      <c r="N4155">
        <v>0.40161943319838</v>
      </c>
      <c r="O4155">
        <v>10.96</v>
      </c>
      <c r="P4155">
        <v>195.40850776502299</v>
      </c>
    </row>
    <row r="4156" spans="1:17" x14ac:dyDescent="0.3">
      <c r="A4156" t="s">
        <v>8544</v>
      </c>
      <c r="B4156" t="s">
        <v>8545</v>
      </c>
      <c r="C4156" t="s">
        <v>10309</v>
      </c>
      <c r="D4156" t="s">
        <v>628</v>
      </c>
      <c r="E4156">
        <v>17.464860000000002</v>
      </c>
      <c r="F4156">
        <v>46.76</v>
      </c>
      <c r="G4156">
        <v>-9.9212064636391695</v>
      </c>
      <c r="H4156">
        <v>-0.17015608723352799</v>
      </c>
      <c r="I4156">
        <v>-31.022246478933798</v>
      </c>
      <c r="J4156">
        <v>-0.57014484383937603</v>
      </c>
      <c r="K4156">
        <v>46.971636084694403</v>
      </c>
      <c r="L4156">
        <v>48.179456714978798</v>
      </c>
      <c r="M4156">
        <v>63.929310933727599</v>
      </c>
      <c r="N4156">
        <v>0.93492063492063404</v>
      </c>
      <c r="O4156">
        <v>29.854576561163299</v>
      </c>
      <c r="P4156">
        <v>22.890932982917199</v>
      </c>
      <c r="Q4156">
        <v>0.13029083601171401</v>
      </c>
    </row>
    <row r="4157" spans="1:17" x14ac:dyDescent="0.3">
      <c r="A4157" t="s">
        <v>8546</v>
      </c>
      <c r="B4157" t="s">
        <v>8547</v>
      </c>
      <c r="C4157" t="s">
        <v>10309</v>
      </c>
      <c r="D4157" t="s">
        <v>186</v>
      </c>
      <c r="E4157">
        <v>17.43265109</v>
      </c>
      <c r="F4157">
        <v>37.299999999999997</v>
      </c>
      <c r="G4157">
        <v>-18.971688423482099</v>
      </c>
      <c r="H4157">
        <v>2.0677185187782499</v>
      </c>
      <c r="I4157">
        <v>-11.8361673054234</v>
      </c>
      <c r="J4157">
        <v>-11.959810442057099</v>
      </c>
      <c r="K4157">
        <v>35.487922580282302</v>
      </c>
      <c r="L4157">
        <v>37.316926783411702</v>
      </c>
      <c r="M4157">
        <v>59.629595067954398</v>
      </c>
      <c r="N4157">
        <v>0.99578063486665702</v>
      </c>
      <c r="O4157">
        <v>19.436997319034798</v>
      </c>
      <c r="P4157">
        <v>25.336021505376301</v>
      </c>
      <c r="Q4157">
        <v>-8.4538503363902007E-2</v>
      </c>
    </row>
    <row r="4158" spans="1:17" x14ac:dyDescent="0.3">
      <c r="A4158" t="s">
        <v>8548</v>
      </c>
      <c r="B4158" t="s">
        <v>8549</v>
      </c>
      <c r="C4158" t="s">
        <v>10309</v>
      </c>
      <c r="D4158" t="s">
        <v>54</v>
      </c>
      <c r="E4158">
        <v>17.405997741</v>
      </c>
      <c r="F4158">
        <v>32.67</v>
      </c>
      <c r="G4158">
        <v>78.270529613447195</v>
      </c>
      <c r="H4158">
        <v>-0.121978229615155</v>
      </c>
      <c r="I4158">
        <v>28.6165599908399</v>
      </c>
      <c r="J4158">
        <v>-1.8435217986864401</v>
      </c>
      <c r="K4158">
        <v>30.833346101011202</v>
      </c>
      <c r="L4158">
        <v>25.0475339144045</v>
      </c>
      <c r="M4158">
        <v>57.5246621287002</v>
      </c>
      <c r="N4158">
        <v>0.19130775323160901</v>
      </c>
      <c r="O4158">
        <v>19.987756351392701</v>
      </c>
      <c r="P4158">
        <v>125.31034482758599</v>
      </c>
      <c r="Q4158">
        <v>7.1181882242982997E-2</v>
      </c>
    </row>
    <row r="4159" spans="1:17" x14ac:dyDescent="0.3">
      <c r="A4159" t="s">
        <v>8550</v>
      </c>
      <c r="B4159" t="s">
        <v>8551</v>
      </c>
      <c r="C4159" t="s">
        <v>10309</v>
      </c>
      <c r="D4159" t="s">
        <v>72</v>
      </c>
      <c r="E4159">
        <v>17.358059999999998</v>
      </c>
      <c r="F4159">
        <v>39.54</v>
      </c>
      <c r="G4159">
        <v>140.07896856042601</v>
      </c>
      <c r="H4159">
        <v>50.680080201648799</v>
      </c>
      <c r="I4159">
        <v>28.764760493303001</v>
      </c>
      <c r="J4159">
        <v>35.081202578725701</v>
      </c>
      <c r="K4159">
        <v>27.249845124041901</v>
      </c>
      <c r="L4159">
        <v>23.814620974766399</v>
      </c>
      <c r="M4159">
        <v>78.239057412430597</v>
      </c>
      <c r="N4159">
        <v>4.5677618965807403</v>
      </c>
      <c r="O4159">
        <v>3.6418816388467299</v>
      </c>
      <c r="P4159">
        <v>195.07462686567101</v>
      </c>
      <c r="Q4159">
        <v>6.4701372381017003E-2</v>
      </c>
    </row>
    <row r="4160" spans="1:17" x14ac:dyDescent="0.3">
      <c r="A4160" t="s">
        <v>8552</v>
      </c>
      <c r="B4160" t="s">
        <v>8553</v>
      </c>
      <c r="C4160" t="s">
        <v>10309</v>
      </c>
      <c r="D4160" t="s">
        <v>133</v>
      </c>
      <c r="E4160">
        <v>17.336311200000001</v>
      </c>
      <c r="F4160">
        <v>28.89</v>
      </c>
      <c r="G4160">
        <v>-2.4938296682588401</v>
      </c>
      <c r="H4160">
        <v>14.650686874351999</v>
      </c>
      <c r="I4160">
        <v>-4.4074658266638096</v>
      </c>
      <c r="J4160">
        <v>12.0703655229867</v>
      </c>
      <c r="K4160">
        <v>24.040852171782699</v>
      </c>
      <c r="L4160">
        <v>23.941311466746601</v>
      </c>
      <c r="M4160">
        <v>78.139300525665206</v>
      </c>
      <c r="N4160">
        <v>3.1872592445130099</v>
      </c>
      <c r="O4160">
        <v>25.3028729664243</v>
      </c>
      <c r="P4160">
        <v>69.841269841269806</v>
      </c>
      <c r="Q4160">
        <v>7.8648076991958998E-2</v>
      </c>
    </row>
    <row r="4161" spans="1:17" x14ac:dyDescent="0.3">
      <c r="A4161" t="s">
        <v>8554</v>
      </c>
      <c r="B4161" t="s">
        <v>8555</v>
      </c>
      <c r="C4161" t="s">
        <v>10309</v>
      </c>
      <c r="D4161" t="s">
        <v>72</v>
      </c>
      <c r="E4161">
        <v>17.309767999999998</v>
      </c>
      <c r="F4161">
        <v>28.84</v>
      </c>
      <c r="G4161">
        <v>-33.040118871142099</v>
      </c>
      <c r="H4161">
        <v>22.896720704003599</v>
      </c>
      <c r="I4161">
        <v>13.2123680784754</v>
      </c>
      <c r="J4161">
        <v>19.633968831776901</v>
      </c>
      <c r="K4161">
        <v>24.077955395714401</v>
      </c>
      <c r="L4161">
        <v>25.072956660468002</v>
      </c>
      <c r="M4161">
        <v>80.637397140687099</v>
      </c>
      <c r="N4161">
        <v>3.1425962462959598</v>
      </c>
      <c r="O4161">
        <v>9.0499306518723994</v>
      </c>
      <c r="P4161">
        <v>44.924623115577901</v>
      </c>
      <c r="Q4161">
        <v>0.110236332359669</v>
      </c>
    </row>
    <row r="4162" spans="1:17" x14ac:dyDescent="0.3">
      <c r="A4162" t="s">
        <v>8556</v>
      </c>
      <c r="B4162" t="s">
        <v>8557</v>
      </c>
      <c r="C4162" t="s">
        <v>10309</v>
      </c>
      <c r="D4162" t="s">
        <v>1595</v>
      </c>
      <c r="E4162">
        <v>17.28988</v>
      </c>
      <c r="F4162">
        <v>37.85</v>
      </c>
      <c r="G4162">
        <v>-41.692914770853797</v>
      </c>
      <c r="H4162">
        <v>5.0185820828482397</v>
      </c>
      <c r="I4162">
        <v>-1.73380478646736</v>
      </c>
      <c r="J4162">
        <v>-6.5621402697970499</v>
      </c>
      <c r="K4162">
        <v>37.892377053571003</v>
      </c>
      <c r="L4162">
        <v>37.507312638898803</v>
      </c>
      <c r="M4162">
        <v>28.558213301056899</v>
      </c>
      <c r="N4162">
        <v>0.65569620253164496</v>
      </c>
      <c r="O4162">
        <v>33.421400264200798</v>
      </c>
      <c r="P4162">
        <v>25.9567387687188</v>
      </c>
    </row>
    <row r="4163" spans="1:17" x14ac:dyDescent="0.3">
      <c r="A4163" t="s">
        <v>8558</v>
      </c>
      <c r="B4163" t="s">
        <v>8559</v>
      </c>
      <c r="C4163" t="s">
        <v>10309</v>
      </c>
      <c r="D4163" t="s">
        <v>628</v>
      </c>
      <c r="E4163">
        <v>17.2632385</v>
      </c>
      <c r="F4163">
        <v>39.35</v>
      </c>
      <c r="G4163">
        <v>131.46953824981401</v>
      </c>
      <c r="H4163">
        <v>14.296927738454199</v>
      </c>
      <c r="I4163">
        <v>79.645897927135195</v>
      </c>
      <c r="J4163">
        <v>6.1670426997997803</v>
      </c>
      <c r="K4163">
        <v>31.549328848592499</v>
      </c>
      <c r="L4163">
        <v>24.586555227595198</v>
      </c>
      <c r="M4163">
        <v>86.644329824191303</v>
      </c>
      <c r="N4163">
        <v>1.8656914893617</v>
      </c>
      <c r="O4163">
        <v>5.4129606099110301</v>
      </c>
      <c r="P4163">
        <v>189.338235294117</v>
      </c>
    </row>
    <row r="4164" spans="1:17" x14ac:dyDescent="0.3">
      <c r="A4164" t="s">
        <v>8560</v>
      </c>
      <c r="B4164" t="s">
        <v>8561</v>
      </c>
      <c r="C4164" t="s">
        <v>10309</v>
      </c>
      <c r="D4164" t="s">
        <v>737</v>
      </c>
      <c r="E4164">
        <v>17.228399594999999</v>
      </c>
      <c r="F4164">
        <v>87.16</v>
      </c>
      <c r="G4164">
        <v>-13.7600538124731</v>
      </c>
      <c r="H4164">
        <v>3.1467919583976198</v>
      </c>
      <c r="I4164">
        <v>8.8959329068469692</v>
      </c>
      <c r="J4164">
        <v>0.22268735835713399</v>
      </c>
      <c r="K4164">
        <v>86.253987086262796</v>
      </c>
      <c r="L4164">
        <v>81.947763938461506</v>
      </c>
      <c r="M4164">
        <v>59.689646094536798</v>
      </c>
      <c r="N4164">
        <v>0.61529977919093504</v>
      </c>
      <c r="O4164">
        <v>11.1519045433685</v>
      </c>
      <c r="P4164">
        <v>26.870451237263399</v>
      </c>
    </row>
    <row r="4165" spans="1:17" x14ac:dyDescent="0.3">
      <c r="A4165" t="s">
        <v>8562</v>
      </c>
      <c r="B4165" t="s">
        <v>8563</v>
      </c>
      <c r="C4165" t="s">
        <v>10309</v>
      </c>
      <c r="D4165" t="s">
        <v>186</v>
      </c>
      <c r="E4165">
        <v>17.203125</v>
      </c>
      <c r="F4165">
        <v>275.25</v>
      </c>
      <c r="G4165">
        <v>24.6426371002044</v>
      </c>
      <c r="H4165">
        <v>12.083022774026601</v>
      </c>
      <c r="I4165">
        <v>13.2041336916761</v>
      </c>
      <c r="J4165">
        <v>2.59363064418288</v>
      </c>
      <c r="K4165">
        <v>273.97452882642801</v>
      </c>
      <c r="L4165">
        <v>241.31177494092799</v>
      </c>
      <c r="M4165">
        <v>49.777695046537801</v>
      </c>
      <c r="N4165">
        <v>0.61025451862781199</v>
      </c>
      <c r="O4165">
        <v>24.250681198910002</v>
      </c>
      <c r="P4165">
        <v>65.563909774436098</v>
      </c>
      <c r="Q4165">
        <v>7.0875519285430996E-2</v>
      </c>
    </row>
    <row r="4166" spans="1:17" x14ac:dyDescent="0.3">
      <c r="A4166" t="s">
        <v>8564</v>
      </c>
      <c r="B4166" t="s">
        <v>8565</v>
      </c>
      <c r="C4166" t="s">
        <v>10309</v>
      </c>
      <c r="D4166" t="s">
        <v>737</v>
      </c>
      <c r="E4166">
        <v>17.1837348</v>
      </c>
      <c r="F4166">
        <v>144.07</v>
      </c>
      <c r="G4166">
        <v>19.523121917975399</v>
      </c>
      <c r="H4166">
        <v>4.6198040604568904</v>
      </c>
      <c r="I4166">
        <v>4.3878439219276899</v>
      </c>
      <c r="J4166">
        <v>-0.28730801350940799</v>
      </c>
      <c r="K4166">
        <v>135.86126165402499</v>
      </c>
      <c r="L4166">
        <v>121.26330130226</v>
      </c>
      <c r="M4166">
        <v>42.376869448986099</v>
      </c>
      <c r="N4166">
        <v>0.84645969390403497</v>
      </c>
      <c r="O4166">
        <v>3.0054834455473101</v>
      </c>
      <c r="P4166">
        <v>56.359887128282999</v>
      </c>
    </row>
    <row r="4167" spans="1:17" x14ac:dyDescent="0.3">
      <c r="A4167" t="s">
        <v>8566</v>
      </c>
      <c r="B4167" t="s">
        <v>8567</v>
      </c>
      <c r="C4167" t="s">
        <v>10309</v>
      </c>
      <c r="D4167" t="s">
        <v>168</v>
      </c>
      <c r="E4167">
        <v>17.152920000000002</v>
      </c>
      <c r="F4167">
        <v>98.58</v>
      </c>
      <c r="G4167">
        <v>-22.666468448031502</v>
      </c>
      <c r="H4167">
        <v>37.345552566156996</v>
      </c>
      <c r="I4167">
        <v>-1.0346069255048</v>
      </c>
      <c r="J4167">
        <v>15.8891213359431</v>
      </c>
      <c r="K4167">
        <v>73.127690879492803</v>
      </c>
      <c r="L4167">
        <v>83.933089542105705</v>
      </c>
      <c r="M4167">
        <v>91.942649690042799</v>
      </c>
      <c r="N4167">
        <v>2.6875585948915699</v>
      </c>
      <c r="O4167">
        <v>27.4092107932643</v>
      </c>
      <c r="P4167">
        <v>72.312532773990498</v>
      </c>
      <c r="Q4167">
        <v>8.7886552906405999E-2</v>
      </c>
    </row>
    <row r="4168" spans="1:17" x14ac:dyDescent="0.3">
      <c r="A4168" t="s">
        <v>8568</v>
      </c>
      <c r="B4168" t="s">
        <v>8569</v>
      </c>
      <c r="C4168" t="s">
        <v>10309</v>
      </c>
      <c r="D4168" t="s">
        <v>136</v>
      </c>
      <c r="E4168">
        <v>17.151599399999998</v>
      </c>
      <c r="F4168">
        <v>55.18</v>
      </c>
      <c r="G4168">
        <v>40.227582600404098</v>
      </c>
      <c r="H4168">
        <v>7.1811458639652503</v>
      </c>
      <c r="I4168">
        <v>1.78137547918728</v>
      </c>
      <c r="J4168">
        <v>0.306304820078869</v>
      </c>
      <c r="K4168">
        <v>51.9927004543244</v>
      </c>
      <c r="L4168">
        <v>45.694347853982997</v>
      </c>
      <c r="M4168">
        <v>47.681254628424099</v>
      </c>
      <c r="N4168">
        <v>0.458446593647371</v>
      </c>
      <c r="O4168">
        <v>44.6176150779267</v>
      </c>
      <c r="P4168">
        <v>78</v>
      </c>
      <c r="Q4168">
        <v>4.5516331856824001E-2</v>
      </c>
    </row>
    <row r="4169" spans="1:17" x14ac:dyDescent="0.3">
      <c r="A4169" t="s">
        <v>8570</v>
      </c>
      <c r="B4169" t="s">
        <v>8571</v>
      </c>
      <c r="C4169" t="s">
        <v>10309</v>
      </c>
      <c r="D4169" t="s">
        <v>86</v>
      </c>
      <c r="E4169">
        <v>17.144070496000001</v>
      </c>
      <c r="F4169">
        <v>17.079999999999998</v>
      </c>
      <c r="G4169">
        <v>-8.3392682501220108</v>
      </c>
      <c r="H4169">
        <v>-0.82429297619373598</v>
      </c>
      <c r="I4169">
        <v>-23.913284093847899</v>
      </c>
      <c r="J4169">
        <v>2.1619087013209599</v>
      </c>
      <c r="K4169">
        <v>16.9729996832308</v>
      </c>
      <c r="L4169">
        <v>18.485322132962501</v>
      </c>
      <c r="M4169">
        <v>66.391203897498499</v>
      </c>
      <c r="N4169">
        <v>1.0979858218543299</v>
      </c>
      <c r="O4169">
        <v>39.812646370023401</v>
      </c>
      <c r="P4169">
        <v>23.768115942028899</v>
      </c>
      <c r="Q4169">
        <v>-0.112811002637006</v>
      </c>
    </row>
    <row r="4170" spans="1:17" x14ac:dyDescent="0.3">
      <c r="A4170" t="s">
        <v>8572</v>
      </c>
      <c r="B4170" t="s">
        <v>8573</v>
      </c>
      <c r="C4170" t="s">
        <v>10309</v>
      </c>
      <c r="D4170" t="s">
        <v>412</v>
      </c>
      <c r="E4170">
        <v>17.095680000000002</v>
      </c>
      <c r="F4170">
        <v>12.72</v>
      </c>
      <c r="G4170">
        <v>-24.868147311569999</v>
      </c>
      <c r="H4170">
        <v>-0.70767490039198899</v>
      </c>
      <c r="I4170">
        <v>-13.057334198232001</v>
      </c>
      <c r="J4170">
        <v>-1.7822660559605701</v>
      </c>
      <c r="K4170">
        <v>12.718453681551299</v>
      </c>
      <c r="L4170">
        <v>12.615307213940801</v>
      </c>
      <c r="M4170">
        <v>100</v>
      </c>
      <c r="O4170">
        <v>0</v>
      </c>
      <c r="P4170">
        <v>4.9504950495049496</v>
      </c>
    </row>
    <row r="4171" spans="1:17" x14ac:dyDescent="0.3">
      <c r="A4171" t="s">
        <v>8574</v>
      </c>
      <c r="B4171" t="s">
        <v>8575</v>
      </c>
      <c r="C4171" t="s">
        <v>10309</v>
      </c>
      <c r="D4171" t="s">
        <v>294</v>
      </c>
      <c r="E4171">
        <v>17.092400000000001</v>
      </c>
      <c r="F4171">
        <v>76</v>
      </c>
      <c r="G4171">
        <v>-3.25744336024241</v>
      </c>
      <c r="H4171">
        <v>12.5340584530732</v>
      </c>
      <c r="I4171">
        <v>-11.7510158831161</v>
      </c>
      <c r="J4171">
        <v>-8.0322660559605694</v>
      </c>
      <c r="K4171">
        <v>74.063233917697602</v>
      </c>
      <c r="L4171">
        <v>73.433687417242496</v>
      </c>
      <c r="M4171">
        <v>52.005204730251002</v>
      </c>
      <c r="N4171">
        <v>1.09260999572832</v>
      </c>
      <c r="O4171">
        <v>14.6315789473684</v>
      </c>
      <c r="P4171">
        <v>35.231316725978601</v>
      </c>
      <c r="Q4171">
        <v>-3.1980261519113998E-2</v>
      </c>
    </row>
    <row r="4172" spans="1:17" x14ac:dyDescent="0.3">
      <c r="A4172" t="s">
        <v>8576</v>
      </c>
      <c r="B4172" t="s">
        <v>8577</v>
      </c>
      <c r="C4172" t="s">
        <v>10309</v>
      </c>
      <c r="D4172" t="s">
        <v>46</v>
      </c>
      <c r="E4172">
        <v>17.09</v>
      </c>
      <c r="F4172">
        <v>25</v>
      </c>
      <c r="G4172">
        <v>2.4564899140572201</v>
      </c>
      <c r="H4172">
        <v>28.826003856084601</v>
      </c>
      <c r="I4172">
        <v>-1.45019134108921</v>
      </c>
      <c r="K4172">
        <v>19.315309655270301</v>
      </c>
      <c r="L4172">
        <v>12.033658090914299</v>
      </c>
      <c r="M4172">
        <v>95.628828808800506</v>
      </c>
      <c r="N4172">
        <v>1.36363636363636</v>
      </c>
      <c r="O4172">
        <v>0</v>
      </c>
      <c r="P4172">
        <v>100</v>
      </c>
    </row>
    <row r="4173" spans="1:17" x14ac:dyDescent="0.3">
      <c r="A4173" t="s">
        <v>8578</v>
      </c>
      <c r="B4173" t="s">
        <v>8579</v>
      </c>
      <c r="C4173" t="s">
        <v>10309</v>
      </c>
      <c r="D4173" t="s">
        <v>136</v>
      </c>
      <c r="E4173">
        <v>17.047694400000001</v>
      </c>
      <c r="F4173">
        <v>32.159999999999997</v>
      </c>
      <c r="G4173">
        <v>27.8284164624543</v>
      </c>
      <c r="H4173">
        <v>19.144176951459801</v>
      </c>
      <c r="I4173">
        <v>-28.000470934545199</v>
      </c>
      <c r="J4173">
        <v>-0.46730049553478498</v>
      </c>
      <c r="K4173">
        <v>30.9722206394922</v>
      </c>
      <c r="L4173">
        <v>30.487329392547998</v>
      </c>
      <c r="M4173">
        <v>53.515603471353202</v>
      </c>
      <c r="N4173">
        <v>1.88695405115972</v>
      </c>
      <c r="O4173">
        <v>38.526119402985003</v>
      </c>
      <c r="P4173">
        <v>70.519618239660602</v>
      </c>
      <c r="Q4173">
        <v>9.8513944958077998E-2</v>
      </c>
    </row>
    <row r="4174" spans="1:17" x14ac:dyDescent="0.3">
      <c r="A4174" t="s">
        <v>8580</v>
      </c>
      <c r="B4174" t="s">
        <v>8581</v>
      </c>
      <c r="C4174" t="s">
        <v>10309</v>
      </c>
      <c r="D4174" t="s">
        <v>737</v>
      </c>
      <c r="E4174">
        <v>17.035611191999902</v>
      </c>
      <c r="F4174">
        <v>26.45</v>
      </c>
      <c r="G4174">
        <v>38.2672752800026</v>
      </c>
      <c r="H4174">
        <v>0.28507042225023199</v>
      </c>
      <c r="I4174">
        <v>13.195649095324001</v>
      </c>
      <c r="J4174">
        <v>-0.94353178222821499</v>
      </c>
      <c r="K4174">
        <v>25.625650215890701</v>
      </c>
      <c r="L4174">
        <v>22.350428129543001</v>
      </c>
      <c r="M4174">
        <v>32.576819102165203</v>
      </c>
      <c r="N4174">
        <v>1.06606764385266</v>
      </c>
      <c r="O4174">
        <v>3.8941398865784498</v>
      </c>
      <c r="P4174">
        <v>69.845244975277694</v>
      </c>
    </row>
    <row r="4175" spans="1:17" x14ac:dyDescent="0.3">
      <c r="A4175" t="s">
        <v>8582</v>
      </c>
      <c r="B4175" t="s">
        <v>8583</v>
      </c>
      <c r="C4175" t="s">
        <v>10309</v>
      </c>
      <c r="D4175" t="s">
        <v>523</v>
      </c>
      <c r="E4175">
        <v>17.034628265999999</v>
      </c>
      <c r="F4175">
        <v>54.63</v>
      </c>
      <c r="G4175">
        <v>-48.9152810544226</v>
      </c>
      <c r="H4175">
        <v>-6.3127756974458098</v>
      </c>
      <c r="I4175">
        <v>-30.9136025435946</v>
      </c>
      <c r="J4175">
        <v>3.7029660115499698</v>
      </c>
      <c r="K4175">
        <v>62.766036809524103</v>
      </c>
      <c r="L4175">
        <v>63.072863064218801</v>
      </c>
      <c r="M4175">
        <v>30.449686507070201</v>
      </c>
      <c r="N4175">
        <v>2.1870309719753398</v>
      </c>
      <c r="O4175">
        <v>42.119714442613898</v>
      </c>
      <c r="P4175">
        <v>4.7354294478527601</v>
      </c>
      <c r="Q4175">
        <v>9.1983407449961002E-2</v>
      </c>
    </row>
    <row r="4176" spans="1:17" x14ac:dyDescent="0.3">
      <c r="A4176" t="s">
        <v>8584</v>
      </c>
      <c r="B4176" t="s">
        <v>8585</v>
      </c>
      <c r="C4176" t="s">
        <v>10309</v>
      </c>
      <c r="D4176" t="s">
        <v>133</v>
      </c>
      <c r="E4176">
        <v>17.027999999999999</v>
      </c>
      <c r="F4176">
        <v>42.57</v>
      </c>
      <c r="G4176">
        <v>-37.973982166900299</v>
      </c>
      <c r="H4176">
        <v>-14.9469093501527</v>
      </c>
      <c r="I4176">
        <v>-9.6065444047934303</v>
      </c>
      <c r="J4176">
        <v>-11.512322462084599</v>
      </c>
      <c r="K4176">
        <v>46.505631485447203</v>
      </c>
      <c r="L4176">
        <v>39.6096530451359</v>
      </c>
      <c r="M4176">
        <v>1.02044155352054</v>
      </c>
      <c r="N4176">
        <v>0.240850970017636</v>
      </c>
      <c r="O4176">
        <v>29.480855062250399</v>
      </c>
      <c r="P4176">
        <v>28.030075187969899</v>
      </c>
      <c r="Q4176">
        <v>0.140505668839285</v>
      </c>
    </row>
    <row r="4177" spans="1:17" x14ac:dyDescent="0.3">
      <c r="A4177" t="s">
        <v>8586</v>
      </c>
      <c r="B4177" t="s">
        <v>8587</v>
      </c>
      <c r="C4177" t="s">
        <v>10309</v>
      </c>
      <c r="D4177" t="s">
        <v>86</v>
      </c>
      <c r="E4177">
        <v>16.980875999999999</v>
      </c>
      <c r="F4177">
        <v>4.1100000000000003</v>
      </c>
      <c r="G4177">
        <v>-40.664629345890603</v>
      </c>
      <c r="H4177">
        <v>3.9077097149926301</v>
      </c>
      <c r="I4177">
        <v>-19.8600552866674</v>
      </c>
      <c r="J4177">
        <v>8.4880042143096794</v>
      </c>
      <c r="K4177">
        <v>3.8768328687834899</v>
      </c>
      <c r="L4177">
        <v>4.1172316148991603</v>
      </c>
      <c r="M4177">
        <v>66.788668155181298</v>
      </c>
      <c r="N4177">
        <v>0.58566903201404097</v>
      </c>
      <c r="O4177">
        <v>50.608272506082699</v>
      </c>
      <c r="P4177">
        <v>28.4375</v>
      </c>
      <c r="Q4177">
        <v>3.7426947326529E-2</v>
      </c>
    </row>
    <row r="4178" spans="1:17" x14ac:dyDescent="0.3">
      <c r="A4178" t="s">
        <v>8588</v>
      </c>
      <c r="B4178" t="s">
        <v>8589</v>
      </c>
      <c r="C4178" t="s">
        <v>10309</v>
      </c>
      <c r="D4178" t="s">
        <v>386</v>
      </c>
      <c r="E4178">
        <v>16.956422272000001</v>
      </c>
      <c r="F4178">
        <v>11.86</v>
      </c>
      <c r="G4178">
        <v>-103.666492416201</v>
      </c>
      <c r="H4178">
        <v>-10.2423812314369</v>
      </c>
      <c r="I4178">
        <v>-60.695303293154801</v>
      </c>
      <c r="K4178">
        <v>18.245312885343001</v>
      </c>
      <c r="L4178">
        <v>36.403654256143597</v>
      </c>
      <c r="M4178">
        <v>0.29829843312424498</v>
      </c>
      <c r="N4178">
        <v>0.69829812808748304</v>
      </c>
      <c r="O4178">
        <v>424.45193929173701</v>
      </c>
      <c r="P4178">
        <v>0.33840947546530598</v>
      </c>
      <c r="Q4178">
        <v>-7.8602954016769006E-2</v>
      </c>
    </row>
    <row r="4179" spans="1:17" x14ac:dyDescent="0.3">
      <c r="A4179" t="s">
        <v>8590</v>
      </c>
      <c r="B4179" t="s">
        <v>8591</v>
      </c>
      <c r="C4179" t="s">
        <v>10309</v>
      </c>
      <c r="D4179" t="s">
        <v>2212</v>
      </c>
      <c r="E4179">
        <v>16.931249999999999</v>
      </c>
      <c r="F4179">
        <v>43</v>
      </c>
      <c r="G4179">
        <v>-28.737307147158699</v>
      </c>
      <c r="H4179">
        <v>4.1703738800958101</v>
      </c>
      <c r="I4179">
        <v>27.4655416187613</v>
      </c>
      <c r="J4179">
        <v>0.59868632499180197</v>
      </c>
      <c r="K4179">
        <v>39.7241482896005</v>
      </c>
      <c r="L4179">
        <v>33.850266891358302</v>
      </c>
      <c r="M4179">
        <v>58.358420225766501</v>
      </c>
      <c r="N4179">
        <v>0.59003021148036205</v>
      </c>
      <c r="O4179">
        <v>2.67441860465116</v>
      </c>
      <c r="P4179">
        <v>90.687361419068694</v>
      </c>
    </row>
    <row r="4180" spans="1:17" x14ac:dyDescent="0.3">
      <c r="A4180" t="s">
        <v>8592</v>
      </c>
      <c r="B4180" t="s">
        <v>8593</v>
      </c>
      <c r="C4180" t="s">
        <v>10309</v>
      </c>
      <c r="D4180" t="s">
        <v>766</v>
      </c>
      <c r="E4180">
        <v>16.8904134</v>
      </c>
      <c r="F4180">
        <v>9.66</v>
      </c>
      <c r="G4180">
        <v>-100.97421118759</v>
      </c>
      <c r="H4180">
        <v>13.6862644935474</v>
      </c>
      <c r="I4180">
        <v>-84.212903024747405</v>
      </c>
      <c r="J4180">
        <v>7.11196471327019</v>
      </c>
      <c r="K4180">
        <v>10.2621346490821</v>
      </c>
      <c r="M4180">
        <v>56.3610424183113</v>
      </c>
      <c r="N4180">
        <v>0.328982277406346</v>
      </c>
      <c r="O4180">
        <v>264.90683229813601</v>
      </c>
      <c r="P4180">
        <v>34.916201117318401</v>
      </c>
    </row>
    <row r="4181" spans="1:17" x14ac:dyDescent="0.3">
      <c r="A4181" t="s">
        <v>8594</v>
      </c>
      <c r="B4181" t="s">
        <v>8595</v>
      </c>
      <c r="C4181" t="s">
        <v>10309</v>
      </c>
      <c r="D4181" t="s">
        <v>124</v>
      </c>
      <c r="E4181">
        <v>16.787656508000001</v>
      </c>
      <c r="F4181">
        <v>11.72</v>
      </c>
      <c r="G4181">
        <v>-57.1590019395003</v>
      </c>
      <c r="H4181">
        <v>2.1544239721145102</v>
      </c>
      <c r="I4181">
        <v>-32.783361595492302</v>
      </c>
      <c r="J4181">
        <v>2.0309051335550998E-2</v>
      </c>
      <c r="K4181">
        <v>11.8814697318413</v>
      </c>
      <c r="L4181">
        <v>13.9933464153084</v>
      </c>
      <c r="M4181">
        <v>49.765271893616003</v>
      </c>
      <c r="N4181">
        <v>1.1171958796216199</v>
      </c>
      <c r="O4181">
        <v>157.67918088737201</v>
      </c>
      <c r="P4181">
        <v>18.383838383838299</v>
      </c>
      <c r="Q4181">
        <v>3.0128381809858999E-2</v>
      </c>
    </row>
    <row r="4182" spans="1:17" x14ac:dyDescent="0.3">
      <c r="A4182" t="s">
        <v>8596</v>
      </c>
      <c r="B4182" t="s">
        <v>8597</v>
      </c>
      <c r="C4182" t="s">
        <v>10309</v>
      </c>
      <c r="D4182" t="s">
        <v>628</v>
      </c>
      <c r="E4182">
        <v>16.7532</v>
      </c>
      <c r="F4182">
        <v>12.14</v>
      </c>
      <c r="G4182">
        <v>52.737748616368499</v>
      </c>
      <c r="H4182">
        <v>9.1915001683522792</v>
      </c>
      <c r="I4182">
        <v>49.895685935996099</v>
      </c>
      <c r="J4182">
        <v>0.87184353308052198</v>
      </c>
      <c r="K4182">
        <v>10.9889596115598</v>
      </c>
      <c r="L4182">
        <v>8.8621619095769599</v>
      </c>
      <c r="M4182">
        <v>52.461098921508501</v>
      </c>
      <c r="N4182">
        <v>0.54843646863442996</v>
      </c>
      <c r="O4182">
        <v>22.240527182866501</v>
      </c>
      <c r="P4182">
        <v>101.996672212978</v>
      </c>
      <c r="Q4182">
        <v>0.13417422864906001</v>
      </c>
    </row>
    <row r="4183" spans="1:17" x14ac:dyDescent="0.3">
      <c r="A4183" t="s">
        <v>8598</v>
      </c>
      <c r="B4183" t="s">
        <v>8599</v>
      </c>
      <c r="C4183" t="s">
        <v>10309</v>
      </c>
      <c r="D4183" t="s">
        <v>628</v>
      </c>
      <c r="E4183">
        <v>16.740834799999998</v>
      </c>
      <c r="F4183">
        <v>4.28</v>
      </c>
      <c r="G4183">
        <v>107.959135416702</v>
      </c>
      <c r="H4183">
        <v>32.524032416681102</v>
      </c>
      <c r="I4183">
        <v>81.488120347222406</v>
      </c>
      <c r="J4183">
        <v>5.0636997142105704</v>
      </c>
      <c r="K4183">
        <v>3.6791945328647899</v>
      </c>
      <c r="L4183">
        <v>2.9828818759946198</v>
      </c>
      <c r="M4183">
        <v>65.736242168358203</v>
      </c>
      <c r="N4183">
        <v>2.5535486271917298</v>
      </c>
      <c r="O4183">
        <v>6.5420560747663403</v>
      </c>
      <c r="P4183">
        <v>144.57142857142799</v>
      </c>
      <c r="Q4183">
        <v>8.4401185269283002E-2</v>
      </c>
    </row>
    <row r="4184" spans="1:17" x14ac:dyDescent="0.3">
      <c r="A4184" t="s">
        <v>8600</v>
      </c>
      <c r="B4184" t="s">
        <v>8601</v>
      </c>
      <c r="C4184" t="s">
        <v>10309</v>
      </c>
      <c r="D4184" t="s">
        <v>2871</v>
      </c>
      <c r="E4184">
        <v>16.6353285</v>
      </c>
      <c r="F4184">
        <v>46.19</v>
      </c>
      <c r="G4184">
        <v>-71.075160229573001</v>
      </c>
      <c r="H4184">
        <v>4.4608644254507004</v>
      </c>
      <c r="I4184">
        <v>-54.313852066730099</v>
      </c>
      <c r="J4184">
        <v>7.6914181545657296</v>
      </c>
      <c r="K4184">
        <v>46.285104716992201</v>
      </c>
      <c r="M4184">
        <v>60.110923553097798</v>
      </c>
      <c r="N4184">
        <v>0.613270777479892</v>
      </c>
      <c r="O4184">
        <v>70.491448365446999</v>
      </c>
      <c r="P4184">
        <v>24.501347708894802</v>
      </c>
    </row>
    <row r="4185" spans="1:17" x14ac:dyDescent="0.3">
      <c r="A4185" t="s">
        <v>8602</v>
      </c>
      <c r="B4185" t="s">
        <v>8603</v>
      </c>
      <c r="C4185" t="s">
        <v>10309</v>
      </c>
      <c r="D4185" t="s">
        <v>523</v>
      </c>
      <c r="E4185">
        <v>16.561499999999999</v>
      </c>
      <c r="F4185">
        <v>110.41</v>
      </c>
      <c r="G4185">
        <v>185.638500496067</v>
      </c>
      <c r="H4185">
        <v>20.824148184829099</v>
      </c>
      <c r="I4185">
        <v>75.002621516296898</v>
      </c>
      <c r="J4185">
        <v>-7.6479077671905298</v>
      </c>
      <c r="K4185">
        <v>106.86138136885999</v>
      </c>
      <c r="L4185">
        <v>78.256886740343006</v>
      </c>
      <c r="M4185">
        <v>34.176375205917701</v>
      </c>
      <c r="N4185">
        <v>0.114362710008842</v>
      </c>
      <c r="O4185">
        <v>27.914138212118399</v>
      </c>
      <c r="P4185">
        <v>235.898996045025</v>
      </c>
      <c r="Q4185">
        <v>8.1060272573894004E-2</v>
      </c>
    </row>
    <row r="4186" spans="1:17" x14ac:dyDescent="0.3">
      <c r="A4186" t="s">
        <v>8604</v>
      </c>
      <c r="B4186" t="s">
        <v>8605</v>
      </c>
      <c r="C4186" t="s">
        <v>10309</v>
      </c>
      <c r="D4186" t="s">
        <v>1391</v>
      </c>
      <c r="E4186">
        <v>16.537500000000001</v>
      </c>
      <c r="F4186">
        <v>15.75</v>
      </c>
      <c r="G4186">
        <v>-54.459790686433898</v>
      </c>
      <c r="H4186">
        <v>-25.480402173119199</v>
      </c>
      <c r="I4186">
        <v>-37.698482523590897</v>
      </c>
      <c r="J4186">
        <v>-13.9838575678969</v>
      </c>
      <c r="K4186">
        <v>19.160488719270599</v>
      </c>
      <c r="L4186">
        <v>13.701432933811899</v>
      </c>
      <c r="M4186">
        <v>9.6196083081012098</v>
      </c>
      <c r="N4186">
        <v>1</v>
      </c>
      <c r="O4186">
        <v>46.6666666666666</v>
      </c>
      <c r="P4186">
        <v>0</v>
      </c>
    </row>
    <row r="4187" spans="1:17" x14ac:dyDescent="0.3">
      <c r="A4187" t="s">
        <v>8606</v>
      </c>
      <c r="B4187" t="s">
        <v>8607</v>
      </c>
      <c r="C4187" t="s">
        <v>10309</v>
      </c>
      <c r="D4187" t="s">
        <v>995</v>
      </c>
      <c r="E4187">
        <v>16.428000000000001</v>
      </c>
      <c r="F4187">
        <v>8.8800000000000008</v>
      </c>
      <c r="G4187">
        <v>39.971032591123702</v>
      </c>
      <c r="H4187">
        <v>-22.46933293148</v>
      </c>
      <c r="I4187">
        <v>21.488120347222399</v>
      </c>
      <c r="J4187">
        <v>32.241402583092601</v>
      </c>
      <c r="K4187">
        <v>10.012659477107301</v>
      </c>
      <c r="L4187">
        <v>8.4719194456763507</v>
      </c>
      <c r="M4187">
        <v>52.199701304035401</v>
      </c>
      <c r="N4187">
        <v>1.1454045122885299</v>
      </c>
      <c r="O4187">
        <v>90.315315315315203</v>
      </c>
      <c r="P4187">
        <v>70.769230769230703</v>
      </c>
      <c r="Q4187">
        <v>0.114516410118308</v>
      </c>
    </row>
    <row r="4188" spans="1:17" x14ac:dyDescent="0.3">
      <c r="A4188" t="s">
        <v>8608</v>
      </c>
      <c r="B4188" t="s">
        <v>8609</v>
      </c>
      <c r="C4188" t="s">
        <v>10309</v>
      </c>
      <c r="D4188" t="s">
        <v>965</v>
      </c>
      <c r="E4188">
        <v>16.427447999999998</v>
      </c>
      <c r="F4188">
        <v>5.0199999999999996</v>
      </c>
      <c r="G4188">
        <v>-40.653455860186902</v>
      </c>
      <c r="H4188">
        <v>-9.7918802831008803E-2</v>
      </c>
      <c r="I4188">
        <v>-48.0314274624807</v>
      </c>
      <c r="J4188">
        <v>-2.5838692623733999</v>
      </c>
      <c r="K4188">
        <v>5.2080389832393896</v>
      </c>
      <c r="L4188">
        <v>10.0282106358374</v>
      </c>
      <c r="M4188">
        <v>64.650704282137198</v>
      </c>
      <c r="N4188">
        <v>0.499667644599946</v>
      </c>
      <c r="O4188">
        <v>81.075697211155401</v>
      </c>
      <c r="P4188">
        <v>14.090909090908999</v>
      </c>
      <c r="Q4188">
        <v>-0.133924979929543</v>
      </c>
    </row>
    <row r="4189" spans="1:17" x14ac:dyDescent="0.3">
      <c r="A4189" t="s">
        <v>8610</v>
      </c>
      <c r="B4189" t="s">
        <v>8611</v>
      </c>
      <c r="C4189" t="s">
        <v>10309</v>
      </c>
      <c r="D4189" t="s">
        <v>2600</v>
      </c>
      <c r="E4189">
        <v>16.399999999999999</v>
      </c>
      <c r="F4189">
        <v>32.799999999999997</v>
      </c>
      <c r="G4189">
        <v>-4.1481442767838903</v>
      </c>
      <c r="H4189">
        <v>-7.6761084918154499</v>
      </c>
      <c r="I4189">
        <v>-30.0193595146877</v>
      </c>
      <c r="J4189">
        <v>13.921437647743099</v>
      </c>
      <c r="K4189">
        <v>32.876422089218401</v>
      </c>
      <c r="L4189">
        <v>34.323681883877804</v>
      </c>
      <c r="M4189">
        <v>73.649775725733306</v>
      </c>
      <c r="N4189">
        <v>6.10575016523463</v>
      </c>
      <c r="O4189">
        <v>32.469512195121901</v>
      </c>
      <c r="P4189">
        <v>84.788732394366093</v>
      </c>
    </row>
    <row r="4190" spans="1:17" x14ac:dyDescent="0.3">
      <c r="A4190" t="s">
        <v>8612</v>
      </c>
      <c r="B4190" t="s">
        <v>8613</v>
      </c>
      <c r="C4190" t="s">
        <v>10309</v>
      </c>
      <c r="D4190" t="s">
        <v>737</v>
      </c>
      <c r="E4190">
        <v>16.390346701999999</v>
      </c>
      <c r="F4190">
        <v>123.11</v>
      </c>
      <c r="G4190">
        <v>16.618850204643898</v>
      </c>
      <c r="H4190">
        <v>3.1562334600114901</v>
      </c>
      <c r="I4190">
        <v>9.257618608524</v>
      </c>
      <c r="J4190">
        <v>-1.3690429154647099</v>
      </c>
      <c r="K4190">
        <v>116.9855618055</v>
      </c>
      <c r="L4190">
        <v>105.405593895591</v>
      </c>
      <c r="M4190">
        <v>36.790095614213499</v>
      </c>
      <c r="N4190">
        <v>0.88458825163171695</v>
      </c>
      <c r="O4190">
        <v>8.0334660060108902</v>
      </c>
      <c r="P4190">
        <v>48.683574879227002</v>
      </c>
    </row>
    <row r="4191" spans="1:17" x14ac:dyDescent="0.3">
      <c r="A4191" t="s">
        <v>8614</v>
      </c>
      <c r="B4191" t="s">
        <v>8615</v>
      </c>
      <c r="C4191" t="s">
        <v>10309</v>
      </c>
      <c r="D4191" t="s">
        <v>139</v>
      </c>
      <c r="E4191">
        <v>16.299255599999999</v>
      </c>
      <c r="F4191">
        <v>61.8</v>
      </c>
      <c r="G4191">
        <v>58.023302927678699</v>
      </c>
      <c r="H4191">
        <v>10.5192404406209</v>
      </c>
      <c r="I4191">
        <v>36.218028120608501</v>
      </c>
      <c r="J4191">
        <v>13.1431070783677</v>
      </c>
      <c r="K4191">
        <v>53.268046606815503</v>
      </c>
      <c r="L4191">
        <v>46.245241249708798</v>
      </c>
      <c r="M4191">
        <v>80.667064944453799</v>
      </c>
      <c r="N4191">
        <v>3.3089708518064298</v>
      </c>
      <c r="O4191">
        <v>3.3495145631067902</v>
      </c>
      <c r="P4191">
        <v>121.109123434704</v>
      </c>
      <c r="Q4191">
        <v>6.6241591049543996E-2</v>
      </c>
    </row>
    <row r="4192" spans="1:17" x14ac:dyDescent="0.3">
      <c r="A4192" t="s">
        <v>8616</v>
      </c>
      <c r="B4192" t="s">
        <v>8617</v>
      </c>
      <c r="C4192" t="s">
        <v>10309</v>
      </c>
      <c r="D4192" t="s">
        <v>523</v>
      </c>
      <c r="E4192">
        <v>16.2883955</v>
      </c>
      <c r="F4192">
        <v>38.35</v>
      </c>
      <c r="G4192">
        <v>103.170422037466</v>
      </c>
      <c r="H4192">
        <v>10.6302561340907</v>
      </c>
      <c r="I4192">
        <v>-15.845673868701001</v>
      </c>
      <c r="J4192">
        <v>1.0457594217464199</v>
      </c>
      <c r="K4192">
        <v>36.1826206206905</v>
      </c>
      <c r="L4192">
        <v>33.888035208795301</v>
      </c>
      <c r="M4192">
        <v>52.737026069168103</v>
      </c>
      <c r="N4192">
        <v>0.61352318063007205</v>
      </c>
      <c r="O4192">
        <v>35.541069100391098</v>
      </c>
      <c r="P4192">
        <v>139.6875</v>
      </c>
      <c r="Q4192">
        <v>0.14406350596325801</v>
      </c>
    </row>
    <row r="4193" spans="1:17" x14ac:dyDescent="0.3">
      <c r="A4193" t="s">
        <v>8618</v>
      </c>
      <c r="B4193" t="s">
        <v>8619</v>
      </c>
      <c r="C4193" t="s">
        <v>10309</v>
      </c>
      <c r="D4193" t="s">
        <v>737</v>
      </c>
      <c r="E4193">
        <v>16.197496464</v>
      </c>
      <c r="F4193">
        <v>258.2</v>
      </c>
      <c r="G4193">
        <v>7.4560665548694196</v>
      </c>
      <c r="H4193">
        <v>1.19406836426727</v>
      </c>
      <c r="I4193">
        <v>8.7695979523765804</v>
      </c>
      <c r="J4193">
        <v>-1.30959134210457</v>
      </c>
      <c r="K4193">
        <v>250.047158181974</v>
      </c>
      <c r="L4193">
        <v>225.060739689407</v>
      </c>
      <c r="M4193">
        <v>41.917729329093497</v>
      </c>
      <c r="N4193">
        <v>0.308595648104592</v>
      </c>
      <c r="O4193">
        <v>2.2075910147172499</v>
      </c>
      <c r="P4193">
        <v>42.8097345132743</v>
      </c>
    </row>
    <row r="4194" spans="1:17" x14ac:dyDescent="0.3">
      <c r="A4194" t="s">
        <v>8620</v>
      </c>
      <c r="B4194" t="s">
        <v>8621</v>
      </c>
      <c r="C4194" t="s">
        <v>10309</v>
      </c>
      <c r="D4194" t="s">
        <v>412</v>
      </c>
      <c r="E4194">
        <v>16.167851207999998</v>
      </c>
      <c r="F4194">
        <v>12.56</v>
      </c>
      <c r="G4194">
        <v>256.64289610046302</v>
      </c>
      <c r="H4194">
        <v>-7.2327128366590498</v>
      </c>
      <c r="I4194">
        <v>101.643520502622</v>
      </c>
      <c r="J4194">
        <v>-5.1548150755684103</v>
      </c>
      <c r="K4194">
        <v>12.655218176289701</v>
      </c>
      <c r="L4194">
        <v>8.6618266660604597</v>
      </c>
      <c r="M4194">
        <v>41.488619866437702</v>
      </c>
      <c r="N4194">
        <v>0.375329599361931</v>
      </c>
      <c r="O4194">
        <v>39.968152866242001</v>
      </c>
      <c r="P4194">
        <v>340.70175438596402</v>
      </c>
      <c r="Q4194">
        <v>8.8104026696969998E-2</v>
      </c>
    </row>
    <row r="4195" spans="1:17" x14ac:dyDescent="0.3">
      <c r="A4195" t="s">
        <v>8622</v>
      </c>
      <c r="B4195" t="s">
        <v>8623</v>
      </c>
      <c r="C4195" t="s">
        <v>10309</v>
      </c>
      <c r="D4195" t="s">
        <v>412</v>
      </c>
      <c r="E4195">
        <v>16.152906999999999</v>
      </c>
      <c r="F4195">
        <v>32.299999999999997</v>
      </c>
      <c r="G4195">
        <v>37.973565431132698</v>
      </c>
      <c r="H4195">
        <v>-10.0927881690004</v>
      </c>
      <c r="I4195">
        <v>59.025777149663398</v>
      </c>
      <c r="J4195">
        <v>1.57343864202599</v>
      </c>
      <c r="K4195">
        <v>28.3023712678227</v>
      </c>
      <c r="L4195">
        <v>22.769168084068198</v>
      </c>
      <c r="M4195">
        <v>58.407687498759202</v>
      </c>
      <c r="N4195">
        <v>0.40309683621444298</v>
      </c>
      <c r="O4195">
        <v>6.9040247678018698</v>
      </c>
      <c r="P4195">
        <v>114.76063829787201</v>
      </c>
      <c r="Q4195">
        <v>9.7563642450203006E-2</v>
      </c>
    </row>
    <row r="4196" spans="1:17" x14ac:dyDescent="0.3">
      <c r="A4196" t="s">
        <v>8624</v>
      </c>
      <c r="B4196" t="s">
        <v>8625</v>
      </c>
      <c r="C4196" t="s">
        <v>10309</v>
      </c>
      <c r="D4196" t="s">
        <v>51</v>
      </c>
      <c r="E4196">
        <v>16.143221100000002</v>
      </c>
      <c r="F4196">
        <v>31.83</v>
      </c>
      <c r="G4196">
        <v>29.4109724463286</v>
      </c>
      <c r="H4196">
        <v>0.32357509960800501</v>
      </c>
      <c r="I4196">
        <v>-35.837537982802601</v>
      </c>
      <c r="J4196">
        <v>7.4407069170123803</v>
      </c>
      <c r="K4196">
        <v>31.621328765597799</v>
      </c>
      <c r="L4196">
        <v>29.902525288659699</v>
      </c>
      <c r="M4196">
        <v>59.456175958272802</v>
      </c>
      <c r="N4196">
        <v>1.1323332946811</v>
      </c>
      <c r="O4196">
        <v>41.313226515865502</v>
      </c>
      <c r="P4196">
        <v>67.5263157894736</v>
      </c>
      <c r="Q4196">
        <v>8.5054391047454006E-2</v>
      </c>
    </row>
    <row r="4197" spans="1:17" x14ac:dyDescent="0.3">
      <c r="A4197" t="s">
        <v>8626</v>
      </c>
      <c r="B4197" t="s">
        <v>8627</v>
      </c>
      <c r="C4197" t="s">
        <v>10309</v>
      </c>
      <c r="D4197" t="s">
        <v>5844</v>
      </c>
      <c r="E4197">
        <v>16.128299999999999</v>
      </c>
      <c r="F4197">
        <v>37</v>
      </c>
      <c r="G4197">
        <v>-17.9009170132226</v>
      </c>
      <c r="H4197">
        <v>3.7800244778183201</v>
      </c>
      <c r="I4197">
        <v>-37.5317167252784</v>
      </c>
      <c r="J4197">
        <v>-2.1688639941049002</v>
      </c>
      <c r="K4197">
        <v>39.0395283916748</v>
      </c>
      <c r="L4197">
        <v>38.084001170118498</v>
      </c>
      <c r="M4197">
        <v>42.171327610623798</v>
      </c>
      <c r="N4197">
        <v>1.5386839374530299</v>
      </c>
      <c r="O4197">
        <v>54.459459459459403</v>
      </c>
      <c r="P4197">
        <v>31.019830028328599</v>
      </c>
      <c r="Q4197">
        <v>0.176994388685492</v>
      </c>
    </row>
    <row r="4198" spans="1:17" x14ac:dyDescent="0.3">
      <c r="A4198" t="s">
        <v>8628</v>
      </c>
      <c r="B4198" t="s">
        <v>8629</v>
      </c>
      <c r="C4198" t="s">
        <v>10309</v>
      </c>
      <c r="D4198" t="s">
        <v>46</v>
      </c>
      <c r="E4198">
        <v>16.020154999999999</v>
      </c>
      <c r="F4198">
        <v>23.95</v>
      </c>
      <c r="G4198">
        <v>137.77912300205301</v>
      </c>
      <c r="H4198">
        <v>20.558147884418101</v>
      </c>
      <c r="I4198">
        <v>-46.897113203756902</v>
      </c>
      <c r="J4198">
        <v>8.0801192651403309</v>
      </c>
      <c r="K4198">
        <v>22.034134449461799</v>
      </c>
      <c r="L4198">
        <v>19.415649659321399</v>
      </c>
      <c r="M4198">
        <v>83.7402459948227</v>
      </c>
      <c r="N4198">
        <v>0.91836734693877498</v>
      </c>
      <c r="O4198">
        <v>66.597077244258799</v>
      </c>
      <c r="P4198">
        <v>181.76470588235199</v>
      </c>
      <c r="Q4198">
        <v>0.221369330248462</v>
      </c>
    </row>
    <row r="4199" spans="1:17" x14ac:dyDescent="0.3">
      <c r="A4199" t="s">
        <v>8630</v>
      </c>
      <c r="B4199" t="s">
        <v>8631</v>
      </c>
      <c r="C4199" t="s">
        <v>10309</v>
      </c>
      <c r="D4199" t="s">
        <v>1908</v>
      </c>
      <c r="E4199">
        <v>16.0137</v>
      </c>
      <c r="F4199">
        <v>19.77</v>
      </c>
      <c r="G4199">
        <v>-22.431352844507899</v>
      </c>
      <c r="H4199">
        <v>-1.0446994550381099</v>
      </c>
      <c r="I4199">
        <v>-14.894474218093</v>
      </c>
      <c r="J4199">
        <v>2.9748189642823202</v>
      </c>
      <c r="K4199">
        <v>20.027547050181202</v>
      </c>
      <c r="L4199">
        <v>19.446632008379002</v>
      </c>
      <c r="M4199">
        <v>43.605736225371203</v>
      </c>
      <c r="N4199">
        <v>1.1488379310955299</v>
      </c>
      <c r="O4199">
        <v>16.742539200809301</v>
      </c>
      <c r="P4199">
        <v>22.339108910890999</v>
      </c>
      <c r="Q4199">
        <v>1.3363903316428E-2</v>
      </c>
    </row>
    <row r="4200" spans="1:17" x14ac:dyDescent="0.3">
      <c r="A4200" t="s">
        <v>8632</v>
      </c>
      <c r="B4200" t="s">
        <v>8633</v>
      </c>
      <c r="C4200" t="s">
        <v>10309</v>
      </c>
      <c r="D4200" t="s">
        <v>54</v>
      </c>
      <c r="E4200">
        <v>16.001042399999999</v>
      </c>
      <c r="F4200">
        <v>52.38</v>
      </c>
      <c r="G4200">
        <v>68.816169925614304</v>
      </c>
      <c r="H4200">
        <v>-3.2673692652439499</v>
      </c>
      <c r="I4200">
        <v>25.1484705511083</v>
      </c>
      <c r="J4200">
        <v>11.497769475907001</v>
      </c>
      <c r="K4200">
        <v>45.108219637476097</v>
      </c>
      <c r="L4200">
        <v>35.633485429164601</v>
      </c>
      <c r="M4200">
        <v>71.280809539603197</v>
      </c>
      <c r="N4200">
        <v>0.32819895919091002</v>
      </c>
      <c r="O4200">
        <v>6.4146620847651699</v>
      </c>
      <c r="P4200">
        <v>143.62790697674399</v>
      </c>
      <c r="Q4200">
        <v>0.117269585098774</v>
      </c>
    </row>
    <row r="4201" spans="1:17" x14ac:dyDescent="0.3">
      <c r="A4201" t="s">
        <v>8634</v>
      </c>
      <c r="B4201" t="s">
        <v>8635</v>
      </c>
      <c r="C4201" t="s">
        <v>10309</v>
      </c>
      <c r="D4201" t="s">
        <v>737</v>
      </c>
      <c r="E4201">
        <v>15.966448</v>
      </c>
      <c r="F4201">
        <v>146.61000000000001</v>
      </c>
      <c r="G4201">
        <v>14.6247073926195</v>
      </c>
      <c r="H4201">
        <v>0.89355038504383</v>
      </c>
      <c r="I4201">
        <v>3.1154074816411401</v>
      </c>
      <c r="J4201">
        <v>-0.666766852745733</v>
      </c>
      <c r="K4201">
        <v>139.62194831490601</v>
      </c>
      <c r="L4201">
        <v>126.856594108092</v>
      </c>
      <c r="M4201">
        <v>48.680230268627398</v>
      </c>
      <c r="N4201">
        <v>0.74877916946970902</v>
      </c>
      <c r="O4201">
        <v>2.1076324943728002</v>
      </c>
      <c r="P4201">
        <v>45.158415841584102</v>
      </c>
    </row>
    <row r="4202" spans="1:17" x14ac:dyDescent="0.3">
      <c r="A4202" t="s">
        <v>8636</v>
      </c>
      <c r="B4202" t="s">
        <v>8637</v>
      </c>
      <c r="C4202" t="s">
        <v>10309</v>
      </c>
      <c r="E4202">
        <v>15.87112488</v>
      </c>
      <c r="F4202">
        <v>35.659999999999997</v>
      </c>
      <c r="G4202">
        <v>669.73292714565105</v>
      </c>
      <c r="H4202">
        <v>-2.9822706800576602</v>
      </c>
      <c r="I4202">
        <v>-36.500872197373297</v>
      </c>
      <c r="J4202">
        <v>-7.6428785163618604</v>
      </c>
      <c r="K4202">
        <v>38.150811088808297</v>
      </c>
      <c r="L4202">
        <v>31.738772840733301</v>
      </c>
      <c r="M4202">
        <v>21.2373403196415</v>
      </c>
      <c r="N4202">
        <v>0.24071122082428401</v>
      </c>
      <c r="O4202">
        <v>93.746494671901303</v>
      </c>
      <c r="P4202">
        <v>699.55156950672597</v>
      </c>
    </row>
    <row r="4203" spans="1:17" x14ac:dyDescent="0.3">
      <c r="A4203" t="s">
        <v>8638</v>
      </c>
      <c r="B4203" t="s">
        <v>8639</v>
      </c>
      <c r="C4203" t="s">
        <v>10309</v>
      </c>
      <c r="D4203" t="s">
        <v>51</v>
      </c>
      <c r="E4203">
        <v>15.866400000000001</v>
      </c>
      <c r="F4203">
        <v>36.06</v>
      </c>
      <c r="G4203">
        <v>15.292021622828299</v>
      </c>
      <c r="H4203">
        <v>2.41732509960802</v>
      </c>
      <c r="I4203">
        <v>-21.534491558638098</v>
      </c>
      <c r="J4203">
        <v>4.8188575395450401</v>
      </c>
      <c r="K4203">
        <v>34.039886615917197</v>
      </c>
      <c r="L4203">
        <v>31.1736623350629</v>
      </c>
      <c r="M4203">
        <v>51.363618266641303</v>
      </c>
      <c r="N4203">
        <v>2.1756490446405601</v>
      </c>
      <c r="O4203">
        <v>15.002773155851299</v>
      </c>
      <c r="P4203">
        <v>79.402985074626798</v>
      </c>
      <c r="Q4203">
        <v>0.14097931783113599</v>
      </c>
    </row>
    <row r="4204" spans="1:17" x14ac:dyDescent="0.3">
      <c r="A4204" t="s">
        <v>8640</v>
      </c>
      <c r="B4204" t="s">
        <v>8641</v>
      </c>
      <c r="C4204" t="s">
        <v>10309</v>
      </c>
      <c r="D4204" t="s">
        <v>628</v>
      </c>
      <c r="E4204">
        <v>15.854100000000001</v>
      </c>
      <c r="F4204">
        <v>36.869999999999997</v>
      </c>
      <c r="G4204">
        <v>-14.9946000066683</v>
      </c>
      <c r="H4204">
        <v>-3.0100327367304001</v>
      </c>
      <c r="I4204">
        <v>-8.72796238159372</v>
      </c>
      <c r="J4204">
        <v>-5.2891153710290704</v>
      </c>
      <c r="K4204">
        <v>36.167856844768501</v>
      </c>
      <c r="L4204">
        <v>35.9829934792849</v>
      </c>
      <c r="M4204">
        <v>55.985400946639899</v>
      </c>
      <c r="N4204">
        <v>1.1105349683331001</v>
      </c>
      <c r="O4204">
        <v>49.172769189042498</v>
      </c>
      <c r="P4204">
        <v>31.819806936002799</v>
      </c>
      <c r="Q4204">
        <v>-2.0326773735734001E-2</v>
      </c>
    </row>
    <row r="4205" spans="1:17" x14ac:dyDescent="0.3">
      <c r="A4205" t="s">
        <v>8642</v>
      </c>
      <c r="B4205" t="s">
        <v>8643</v>
      </c>
      <c r="C4205" t="s">
        <v>10309</v>
      </c>
      <c r="D4205" t="s">
        <v>4650</v>
      </c>
      <c r="E4205">
        <v>15.719145299999999</v>
      </c>
      <c r="F4205">
        <v>4.53</v>
      </c>
      <c r="G4205">
        <v>104.89638354566</v>
      </c>
      <c r="H4205">
        <v>37.311494428681499</v>
      </c>
      <c r="I4205">
        <v>44.234332468434602</v>
      </c>
      <c r="J4205">
        <v>7.0338548508404299</v>
      </c>
      <c r="K4205">
        <v>3.49463602177536</v>
      </c>
      <c r="L4205">
        <v>2.74374856569061</v>
      </c>
      <c r="M4205">
        <v>71.387082116086603</v>
      </c>
      <c r="N4205">
        <v>0.81345297668137495</v>
      </c>
      <c r="O4205">
        <v>24.503311258278099</v>
      </c>
      <c r="P4205">
        <v>192.258064516129</v>
      </c>
      <c r="Q4205">
        <v>9.9892984543864999E-2</v>
      </c>
    </row>
    <row r="4206" spans="1:17" x14ac:dyDescent="0.3">
      <c r="A4206" t="s">
        <v>8644</v>
      </c>
      <c r="B4206" t="s">
        <v>8645</v>
      </c>
      <c r="C4206" t="s">
        <v>10309</v>
      </c>
      <c r="D4206" t="s">
        <v>86</v>
      </c>
      <c r="E4206">
        <v>15.581301384</v>
      </c>
      <c r="F4206">
        <v>26.92</v>
      </c>
      <c r="G4206">
        <v>-11.592906744035</v>
      </c>
      <c r="H4206">
        <v>-10.9444204822525</v>
      </c>
      <c r="I4206">
        <v>-23.4434859958352</v>
      </c>
      <c r="J4206">
        <v>-0.23567986207147901</v>
      </c>
      <c r="K4206">
        <v>27.9040751247149</v>
      </c>
      <c r="L4206">
        <v>27.331832711350199</v>
      </c>
      <c r="M4206">
        <v>37.939820168601301</v>
      </c>
      <c r="N4206">
        <v>0.84975726408413899</v>
      </c>
      <c r="O4206">
        <v>40.378900445765197</v>
      </c>
      <c r="P4206">
        <v>22.363636363636299</v>
      </c>
      <c r="Q4206">
        <v>0.105168341164822</v>
      </c>
    </row>
    <row r="4207" spans="1:17" x14ac:dyDescent="0.3">
      <c r="A4207" t="s">
        <v>8646</v>
      </c>
      <c r="B4207" t="s">
        <v>8647</v>
      </c>
      <c r="C4207" t="s">
        <v>10309</v>
      </c>
      <c r="D4207" t="s">
        <v>7731</v>
      </c>
      <c r="E4207">
        <v>15.54961875</v>
      </c>
      <c r="F4207">
        <v>37.5</v>
      </c>
      <c r="G4207">
        <v>14.0248559128029</v>
      </c>
      <c r="H4207">
        <v>-10.302660435589599</v>
      </c>
      <c r="I4207">
        <v>-23.021319792469701</v>
      </c>
      <c r="J4207">
        <v>-1.59525029320343</v>
      </c>
      <c r="K4207">
        <v>35.698725977905902</v>
      </c>
      <c r="L4207">
        <v>34.805756260050501</v>
      </c>
      <c r="M4207">
        <v>31.821436871220602</v>
      </c>
      <c r="N4207">
        <v>0.17906066536203499</v>
      </c>
      <c r="O4207">
        <v>47.813333333333297</v>
      </c>
      <c r="P4207">
        <v>78.571428571428498</v>
      </c>
      <c r="Q4207">
        <v>0.112480972986694</v>
      </c>
    </row>
    <row r="4208" spans="1:17" x14ac:dyDescent="0.3">
      <c r="A4208" t="s">
        <v>8648</v>
      </c>
      <c r="B4208" t="s">
        <v>8649</v>
      </c>
      <c r="C4208" t="s">
        <v>10309</v>
      </c>
      <c r="D4208" t="s">
        <v>737</v>
      </c>
      <c r="E4208">
        <v>15.501888424000001</v>
      </c>
      <c r="F4208">
        <v>96.59</v>
      </c>
      <c r="G4208">
        <v>22.8686798014289</v>
      </c>
      <c r="H4208">
        <v>5.5774104050565603</v>
      </c>
      <c r="I4208">
        <v>7.7254593493482604</v>
      </c>
      <c r="J4208">
        <v>0.65779335418157803</v>
      </c>
      <c r="K4208">
        <v>89.541422430635606</v>
      </c>
      <c r="L4208">
        <v>80.173109574485693</v>
      </c>
      <c r="M4208">
        <v>40.888200527429397</v>
      </c>
      <c r="N4208">
        <v>1.0129279945002601</v>
      </c>
      <c r="O4208">
        <v>0.16564861786933999</v>
      </c>
      <c r="P4208">
        <v>54.519276915693403</v>
      </c>
    </row>
    <row r="4209" spans="1:17" x14ac:dyDescent="0.3">
      <c r="A4209" t="s">
        <v>8650</v>
      </c>
      <c r="B4209" t="s">
        <v>8651</v>
      </c>
      <c r="C4209" t="s">
        <v>10309</v>
      </c>
      <c r="D4209" t="s">
        <v>113</v>
      </c>
      <c r="E4209">
        <v>15.461600000000001</v>
      </c>
      <c r="F4209">
        <v>17.57</v>
      </c>
      <c r="G4209">
        <v>-50.852350226243601</v>
      </c>
      <c r="H4209">
        <v>-2.7350721606659598</v>
      </c>
      <c r="I4209">
        <v>-44.797815938713804</v>
      </c>
      <c r="J4209">
        <v>-3.0522826213940402</v>
      </c>
      <c r="K4209">
        <v>19.508680690766798</v>
      </c>
      <c r="L4209">
        <v>21.526573445451199</v>
      </c>
      <c r="M4209">
        <v>28.563772712608198</v>
      </c>
      <c r="N4209">
        <v>1.6309606081548</v>
      </c>
      <c r="O4209">
        <v>109.903244166192</v>
      </c>
      <c r="P4209">
        <v>3.3529411764705799</v>
      </c>
      <c r="Q4209">
        <v>2.052410665081E-2</v>
      </c>
    </row>
    <row r="4210" spans="1:17" x14ac:dyDescent="0.3">
      <c r="A4210" t="s">
        <v>8652</v>
      </c>
      <c r="B4210" t="s">
        <v>8653</v>
      </c>
      <c r="C4210" t="s">
        <v>10309</v>
      </c>
      <c r="D4210" t="s">
        <v>72</v>
      </c>
      <c r="E4210">
        <v>15.3695</v>
      </c>
      <c r="F4210">
        <v>10.42</v>
      </c>
      <c r="G4210">
        <v>49.836530052717997</v>
      </c>
      <c r="H4210">
        <v>7.8697309573485903</v>
      </c>
      <c r="I4210">
        <v>-49.867522190954901</v>
      </c>
      <c r="J4210">
        <v>-1.87851244672092</v>
      </c>
      <c r="K4210">
        <v>10.587866692184599</v>
      </c>
      <c r="L4210">
        <v>10.3669529383367</v>
      </c>
      <c r="M4210">
        <v>49.228373411587803</v>
      </c>
      <c r="N4210">
        <v>1.2569116190968099</v>
      </c>
      <c r="O4210">
        <v>101.05566218809901</v>
      </c>
      <c r="P4210">
        <v>91.192660550458697</v>
      </c>
      <c r="Q4210">
        <v>2.2163879518152001E-2</v>
      </c>
    </row>
    <row r="4211" spans="1:17" x14ac:dyDescent="0.3">
      <c r="A4211" t="s">
        <v>8654</v>
      </c>
      <c r="B4211" t="s">
        <v>8655</v>
      </c>
      <c r="C4211" t="s">
        <v>10309</v>
      </c>
      <c r="D4211" t="s">
        <v>628</v>
      </c>
      <c r="E4211">
        <v>15.342150003999899</v>
      </c>
      <c r="F4211">
        <v>13.18</v>
      </c>
      <c r="G4211">
        <v>-10.758118422502299</v>
      </c>
      <c r="H4211">
        <v>-8.2164468302165492</v>
      </c>
      <c r="I4211">
        <v>-6.9381715573302998</v>
      </c>
      <c r="J4211">
        <v>-4.08026457338089</v>
      </c>
      <c r="K4211">
        <v>13.135456228758899</v>
      </c>
      <c r="L4211">
        <v>12.6402442174803</v>
      </c>
      <c r="M4211">
        <v>49.467386413051599</v>
      </c>
      <c r="N4211">
        <v>0.60738724064834604</v>
      </c>
      <c r="O4211">
        <v>19.8027314112291</v>
      </c>
      <c r="P4211">
        <v>31.6683316683316</v>
      </c>
      <c r="Q4211">
        <v>5.9855314746596999E-2</v>
      </c>
    </row>
    <row r="4212" spans="1:17" x14ac:dyDescent="0.3">
      <c r="A4212" t="s">
        <v>8656</v>
      </c>
      <c r="B4212" t="s">
        <v>8657</v>
      </c>
      <c r="C4212" t="s">
        <v>10309</v>
      </c>
      <c r="D4212" t="s">
        <v>523</v>
      </c>
      <c r="E4212">
        <v>15.316593599999999</v>
      </c>
      <c r="F4212">
        <v>51.04</v>
      </c>
      <c r="G4212">
        <v>59.358525911719497</v>
      </c>
      <c r="H4212">
        <v>13.938551514702301</v>
      </c>
      <c r="I4212">
        <v>-40.143048483946302</v>
      </c>
      <c r="J4212">
        <v>13.9558291821346</v>
      </c>
      <c r="K4212">
        <v>43.743167801013897</v>
      </c>
      <c r="L4212">
        <v>46.1926171995906</v>
      </c>
      <c r="M4212">
        <v>94.101018385247599</v>
      </c>
      <c r="N4212">
        <v>0.70515918018506596</v>
      </c>
      <c r="O4212">
        <v>43.808777429467</v>
      </c>
      <c r="P4212">
        <v>89.177168272794603</v>
      </c>
      <c r="Q4212">
        <v>0.262673329790997</v>
      </c>
    </row>
    <row r="4213" spans="1:17" x14ac:dyDescent="0.3">
      <c r="A4213" t="s">
        <v>8658</v>
      </c>
      <c r="B4213" t="s">
        <v>8659</v>
      </c>
      <c r="C4213" t="s">
        <v>10309</v>
      </c>
      <c r="D4213" t="s">
        <v>5359</v>
      </c>
      <c r="E4213">
        <v>15.3</v>
      </c>
      <c r="F4213">
        <v>9</v>
      </c>
      <c r="G4213">
        <v>-53.997243877503003</v>
      </c>
      <c r="H4213">
        <v>10.845120130663901</v>
      </c>
      <c r="I4213">
        <v>-32.049233388151002</v>
      </c>
      <c r="J4213">
        <v>5.1224958488013197</v>
      </c>
      <c r="K4213">
        <v>8.4879040184708199</v>
      </c>
      <c r="L4213">
        <v>9.4700285668679403</v>
      </c>
      <c r="M4213">
        <v>64.221001707411006</v>
      </c>
      <c r="N4213">
        <v>1.2055674506151799</v>
      </c>
      <c r="O4213">
        <v>48.3333333333333</v>
      </c>
      <c r="P4213">
        <v>19.999999999999901</v>
      </c>
      <c r="Q4213">
        <v>7.964486081713E-2</v>
      </c>
    </row>
    <row r="4214" spans="1:17" x14ac:dyDescent="0.3">
      <c r="A4214" t="s">
        <v>8660</v>
      </c>
      <c r="B4214" t="s">
        <v>8661</v>
      </c>
      <c r="C4214" t="s">
        <v>10309</v>
      </c>
      <c r="D4214" t="s">
        <v>412</v>
      </c>
      <c r="E4214">
        <v>15.290304000000001</v>
      </c>
      <c r="F4214">
        <v>16.420000000000002</v>
      </c>
      <c r="G4214">
        <v>-29.329046277843702</v>
      </c>
      <c r="H4214">
        <v>-1.75125992187755</v>
      </c>
      <c r="I4214">
        <v>-10.5604552968587</v>
      </c>
      <c r="J4214">
        <v>5.5413025192724499</v>
      </c>
      <c r="K4214">
        <v>15.2575648562814</v>
      </c>
      <c r="L4214">
        <v>15.4790826861112</v>
      </c>
      <c r="M4214">
        <v>64.194628005850404</v>
      </c>
      <c r="N4214">
        <v>1.4250577494225001</v>
      </c>
      <c r="O4214">
        <v>38.550548112058401</v>
      </c>
      <c r="P4214">
        <v>28.381548084441</v>
      </c>
      <c r="Q4214">
        <v>-2.1227336868734001E-2</v>
      </c>
    </row>
    <row r="4215" spans="1:17" x14ac:dyDescent="0.3">
      <c r="A4215" t="s">
        <v>8662</v>
      </c>
      <c r="B4215" t="s">
        <v>8663</v>
      </c>
      <c r="C4215" t="s">
        <v>10309</v>
      </c>
      <c r="D4215" t="s">
        <v>523</v>
      </c>
      <c r="E4215">
        <v>15.26218456</v>
      </c>
      <c r="F4215">
        <v>484.4</v>
      </c>
      <c r="G4215">
        <v>53.700963624907097</v>
      </c>
      <c r="H4215">
        <v>0.52847173217408205</v>
      </c>
      <c r="I4215">
        <v>-16.745573585845101</v>
      </c>
      <c r="J4215">
        <v>-1.7822660559605701</v>
      </c>
      <c r="K4215">
        <v>469.44403472623401</v>
      </c>
      <c r="L4215">
        <v>437.14061123884898</v>
      </c>
      <c r="M4215">
        <v>60.212413859062799</v>
      </c>
      <c r="N4215">
        <v>1.5214159292035301</v>
      </c>
      <c r="O4215">
        <v>26.909578860445901</v>
      </c>
      <c r="P4215">
        <v>87.027027027027003</v>
      </c>
      <c r="Q4215">
        <v>6.3473664255764006E-2</v>
      </c>
    </row>
    <row r="4216" spans="1:17" x14ac:dyDescent="0.3">
      <c r="A4216" t="s">
        <v>8664</v>
      </c>
      <c r="B4216" t="s">
        <v>8665</v>
      </c>
      <c r="C4216" t="s">
        <v>10309</v>
      </c>
      <c r="D4216" t="s">
        <v>737</v>
      </c>
      <c r="E4216">
        <v>15.224317124999899</v>
      </c>
      <c r="F4216">
        <v>26.54</v>
      </c>
      <c r="G4216">
        <v>6.2330317288331996</v>
      </c>
      <c r="H4216">
        <v>1.0277666730750299</v>
      </c>
      <c r="I4216">
        <v>2.13363802399014</v>
      </c>
      <c r="J4216">
        <v>-0.67072906860910497</v>
      </c>
      <c r="K4216">
        <v>25.6813842329774</v>
      </c>
      <c r="L4216">
        <v>23.6065408802239</v>
      </c>
      <c r="M4216">
        <v>59.890528015670299</v>
      </c>
      <c r="N4216">
        <v>0.51941386552606195</v>
      </c>
      <c r="O4216">
        <v>4.3707611152976602</v>
      </c>
      <c r="P4216">
        <v>40.349021681649901</v>
      </c>
    </row>
    <row r="4217" spans="1:17" x14ac:dyDescent="0.3">
      <c r="A4217" t="s">
        <v>8666</v>
      </c>
      <c r="B4217" t="s">
        <v>8667</v>
      </c>
      <c r="C4217" t="s">
        <v>10309</v>
      </c>
      <c r="D4217" t="s">
        <v>139</v>
      </c>
      <c r="E4217">
        <v>15.196305108000001</v>
      </c>
      <c r="F4217">
        <v>38.31</v>
      </c>
      <c r="G4217">
        <v>321.95022556345299</v>
      </c>
      <c r="H4217">
        <v>-7.6544808270375997</v>
      </c>
      <c r="I4217">
        <v>338.71153372629601</v>
      </c>
      <c r="J4217">
        <v>-7.6313690296641798</v>
      </c>
      <c r="M4217">
        <v>27.232052532142699</v>
      </c>
      <c r="O4217">
        <v>18.376403027929999</v>
      </c>
      <c r="P4217">
        <v>351.76886792452802</v>
      </c>
    </row>
    <row r="4218" spans="1:17" x14ac:dyDescent="0.3">
      <c r="A4218" t="s">
        <v>8668</v>
      </c>
      <c r="B4218" t="s">
        <v>8669</v>
      </c>
      <c r="C4218" t="s">
        <v>10309</v>
      </c>
      <c r="D4218" t="s">
        <v>737</v>
      </c>
      <c r="E4218">
        <v>15.1879762019999</v>
      </c>
      <c r="F4218">
        <v>167.98</v>
      </c>
      <c r="G4218">
        <v>20.002977332110699</v>
      </c>
      <c r="H4218">
        <v>2.3228136510956898</v>
      </c>
      <c r="I4218">
        <v>5.2634377958511704</v>
      </c>
      <c r="J4218">
        <v>-0.18854435357603999</v>
      </c>
      <c r="K4218">
        <v>161.48700697436001</v>
      </c>
      <c r="L4218">
        <v>143.89907965016101</v>
      </c>
      <c r="M4218">
        <v>55.3773054855941</v>
      </c>
      <c r="N4218">
        <v>1.0146372750903001</v>
      </c>
      <c r="O4218">
        <v>3.3754018335516198</v>
      </c>
      <c r="P4218">
        <v>53.280408796423004</v>
      </c>
    </row>
    <row r="4219" spans="1:17" x14ac:dyDescent="0.3">
      <c r="A4219" t="s">
        <v>8670</v>
      </c>
      <c r="B4219" t="s">
        <v>8671</v>
      </c>
      <c r="C4219" t="s">
        <v>10309</v>
      </c>
      <c r="D4219" t="s">
        <v>27</v>
      </c>
      <c r="E4219">
        <v>15.102425</v>
      </c>
      <c r="F4219">
        <v>74.95</v>
      </c>
      <c r="G4219">
        <v>-66.914739717348596</v>
      </c>
      <c r="H4219">
        <v>-11.201502060885799</v>
      </c>
      <c r="I4219">
        <v>-31.589942893884199</v>
      </c>
      <c r="J4219">
        <v>-0.525282815737106</v>
      </c>
      <c r="K4219">
        <v>81.004727683912407</v>
      </c>
      <c r="L4219">
        <v>102.236137519115</v>
      </c>
      <c r="M4219">
        <v>42.2828846668274</v>
      </c>
      <c r="N4219">
        <v>0.73599999999999999</v>
      </c>
      <c r="O4219">
        <v>59.0393595730486</v>
      </c>
      <c r="P4219">
        <v>7.6867816091954202</v>
      </c>
      <c r="Q4219">
        <v>-0.13330894618657099</v>
      </c>
    </row>
    <row r="4220" spans="1:17" x14ac:dyDescent="0.3">
      <c r="A4220" t="s">
        <v>8672</v>
      </c>
      <c r="B4220" t="s">
        <v>8673</v>
      </c>
      <c r="C4220" t="s">
        <v>10309</v>
      </c>
      <c r="D4220" t="s">
        <v>5844</v>
      </c>
      <c r="E4220">
        <v>15.025919999999999</v>
      </c>
      <c r="F4220">
        <v>90.3</v>
      </c>
      <c r="G4220">
        <v>13.0611044743679</v>
      </c>
      <c r="H4220">
        <v>19.7405043713166</v>
      </c>
      <c r="I4220">
        <v>-0.182334198232082</v>
      </c>
      <c r="J4220">
        <v>3.2177339440394102</v>
      </c>
      <c r="K4220">
        <v>79.386805209373094</v>
      </c>
      <c r="L4220">
        <v>75.604051225450505</v>
      </c>
      <c r="M4220">
        <v>99.3295850841169</v>
      </c>
      <c r="N4220">
        <v>3.4090909090908998</v>
      </c>
      <c r="O4220">
        <v>0</v>
      </c>
      <c r="P4220">
        <v>42.879746835443001</v>
      </c>
    </row>
    <row r="4221" spans="1:17" x14ac:dyDescent="0.3">
      <c r="A4221" t="s">
        <v>8674</v>
      </c>
      <c r="B4221" t="s">
        <v>8675</v>
      </c>
      <c r="C4221" t="s">
        <v>10309</v>
      </c>
      <c r="D4221" t="s">
        <v>581</v>
      </c>
      <c r="E4221">
        <v>15.016448</v>
      </c>
      <c r="F4221">
        <v>4.22</v>
      </c>
      <c r="G4221">
        <v>-27.142243334311001</v>
      </c>
      <c r="H4221">
        <v>6.4528189267684999</v>
      </c>
      <c r="I4221">
        <v>-4.5740437098002102</v>
      </c>
      <c r="J4221">
        <v>-4.0345183082128404</v>
      </c>
      <c r="K4221">
        <v>4.2390801597461998</v>
      </c>
      <c r="L4221">
        <v>4.1949046260745</v>
      </c>
      <c r="M4221">
        <v>44.561515388739799</v>
      </c>
      <c r="N4221">
        <v>0.78141999395257</v>
      </c>
      <c r="O4221">
        <v>55.687203791469202</v>
      </c>
      <c r="P4221">
        <v>18.207282913165201</v>
      </c>
      <c r="Q4221">
        <v>5.0322910917796997E-2</v>
      </c>
    </row>
    <row r="4222" spans="1:17" x14ac:dyDescent="0.3">
      <c r="A4222" t="s">
        <v>8676</v>
      </c>
      <c r="B4222" t="s">
        <v>8677</v>
      </c>
      <c r="C4222" t="s">
        <v>10309</v>
      </c>
      <c r="D4222" t="s">
        <v>54</v>
      </c>
      <c r="E4222">
        <v>14.985715000000001</v>
      </c>
      <c r="F4222">
        <v>21.5</v>
      </c>
      <c r="G4222">
        <v>37.757351403539097</v>
      </c>
      <c r="H4222">
        <v>-9.41963821844117</v>
      </c>
      <c r="I4222">
        <v>-7.6134891761624397</v>
      </c>
      <c r="J4222">
        <v>-2.82157920553129</v>
      </c>
      <c r="K4222">
        <v>21.9590714078414</v>
      </c>
      <c r="L4222">
        <v>20.2175204046959</v>
      </c>
      <c r="M4222">
        <v>50.075748730356999</v>
      </c>
      <c r="N4222">
        <v>0.190110331889042</v>
      </c>
      <c r="O4222">
        <v>36.232558139534802</v>
      </c>
      <c r="P4222">
        <v>76.809210526315795</v>
      </c>
      <c r="Q4222">
        <v>8.8882717675129994E-2</v>
      </c>
    </row>
    <row r="4223" spans="1:17" x14ac:dyDescent="0.3">
      <c r="A4223" t="s">
        <v>8678</v>
      </c>
      <c r="B4223" t="s">
        <v>8679</v>
      </c>
      <c r="C4223" t="s">
        <v>10309</v>
      </c>
      <c r="D4223" t="s">
        <v>564</v>
      </c>
      <c r="E4223">
        <v>14.96547</v>
      </c>
      <c r="F4223">
        <v>19.5</v>
      </c>
      <c r="G4223">
        <v>111.219676551162</v>
      </c>
      <c r="H4223">
        <v>20.152666879219101</v>
      </c>
      <c r="I4223">
        <v>63.893663986885798</v>
      </c>
      <c r="J4223">
        <v>11.3451470714525</v>
      </c>
      <c r="K4223">
        <v>16.932920513437701</v>
      </c>
      <c r="L4223">
        <v>12.897527119401399</v>
      </c>
      <c r="M4223">
        <v>60.4790198376879</v>
      </c>
      <c r="N4223">
        <v>0.83763071057778904</v>
      </c>
      <c r="O4223">
        <v>7.3846153846153797</v>
      </c>
      <c r="P4223">
        <v>218.10766721044001</v>
      </c>
      <c r="Q4223">
        <v>0.100338509468058</v>
      </c>
    </row>
    <row r="4224" spans="1:17" x14ac:dyDescent="0.3">
      <c r="A4224" t="s">
        <v>8680</v>
      </c>
      <c r="B4224" t="s">
        <v>8681</v>
      </c>
      <c r="C4224" t="s">
        <v>10309</v>
      </c>
      <c r="D4224" t="s">
        <v>523</v>
      </c>
      <c r="E4224">
        <v>14.9202504</v>
      </c>
      <c r="F4224">
        <v>10.62</v>
      </c>
      <c r="G4224">
        <v>-35.334656595950499</v>
      </c>
      <c r="H4224">
        <v>5.5299488619842503</v>
      </c>
      <c r="I4224">
        <v>-30.153352933594999</v>
      </c>
      <c r="J4224">
        <v>-3.9700509237819102</v>
      </c>
      <c r="K4224">
        <v>10.3646230625963</v>
      </c>
      <c r="L4224">
        <v>11.122395023860101</v>
      </c>
      <c r="M4224">
        <v>49.7069172900935</v>
      </c>
      <c r="N4224">
        <v>1.1160975132530699</v>
      </c>
      <c r="O4224">
        <v>58.286252354048898</v>
      </c>
      <c r="P4224">
        <v>23.344947735191599</v>
      </c>
      <c r="Q4224">
        <v>2.7236844887743999E-2</v>
      </c>
    </row>
    <row r="4225" spans="1:17" x14ac:dyDescent="0.3">
      <c r="A4225" t="s">
        <v>8682</v>
      </c>
      <c r="B4225" t="s">
        <v>8683</v>
      </c>
      <c r="C4225" t="s">
        <v>10309</v>
      </c>
      <c r="E4225">
        <v>14.81918112</v>
      </c>
      <c r="F4225">
        <v>130.93</v>
      </c>
      <c r="G4225">
        <v>2308.3564041938598</v>
      </c>
      <c r="H4225">
        <v>44.820043045419098</v>
      </c>
      <c r="I4225">
        <v>738.24305591880295</v>
      </c>
      <c r="J4225">
        <v>6.4372584761587897</v>
      </c>
      <c r="K4225">
        <v>88.610564148069002</v>
      </c>
      <c r="L4225">
        <v>43.726214401914397</v>
      </c>
      <c r="M4225">
        <v>100</v>
      </c>
      <c r="N4225">
        <v>1.94958406403165</v>
      </c>
      <c r="O4225">
        <v>0</v>
      </c>
      <c r="P4225">
        <v>2338.1750465549298</v>
      </c>
    </row>
    <row r="4226" spans="1:17" x14ac:dyDescent="0.3">
      <c r="A4226" t="s">
        <v>8684</v>
      </c>
      <c r="B4226" t="s">
        <v>8685</v>
      </c>
      <c r="C4226" t="s">
        <v>10309</v>
      </c>
      <c r="D4226" t="s">
        <v>2629</v>
      </c>
      <c r="E4226">
        <v>14.7765684</v>
      </c>
      <c r="F4226">
        <v>32.78</v>
      </c>
      <c r="G4226">
        <v>16.913676349757498</v>
      </c>
      <c r="H4226">
        <v>-10.865948281686901</v>
      </c>
      <c r="I4226">
        <v>-42.334572601684002</v>
      </c>
      <c r="J4226">
        <v>-1.8782660559605799</v>
      </c>
      <c r="K4226">
        <v>32.1123505572168</v>
      </c>
      <c r="L4226">
        <v>31.943332850054102</v>
      </c>
      <c r="M4226">
        <v>51.020059260475399</v>
      </c>
      <c r="N4226">
        <v>0.82028329038609404</v>
      </c>
      <c r="O4226">
        <v>56.101281269066497</v>
      </c>
      <c r="P4226">
        <v>55.724465558194701</v>
      </c>
      <c r="Q4226">
        <v>8.5147713543685E-2</v>
      </c>
    </row>
    <row r="4227" spans="1:17" x14ac:dyDescent="0.3">
      <c r="A4227" t="s">
        <v>8686</v>
      </c>
      <c r="B4227" t="s">
        <v>8687</v>
      </c>
      <c r="C4227" t="s">
        <v>10309</v>
      </c>
      <c r="D4227" t="s">
        <v>726</v>
      </c>
      <c r="E4227">
        <v>14.7743395</v>
      </c>
      <c r="F4227">
        <v>28.55</v>
      </c>
      <c r="G4227">
        <v>-42.4563412594838</v>
      </c>
      <c r="H4227">
        <v>-5.0410082337253197</v>
      </c>
      <c r="I4227">
        <v>-26.542182683080501</v>
      </c>
      <c r="J4227">
        <v>-9.1717465335339803</v>
      </c>
      <c r="K4227">
        <v>30.351885328302199</v>
      </c>
      <c r="L4227">
        <v>31.392965839673199</v>
      </c>
      <c r="M4227">
        <v>23.0161293076142</v>
      </c>
      <c r="N4227">
        <v>1.25849514563106</v>
      </c>
      <c r="O4227">
        <v>50.3677758318739</v>
      </c>
      <c r="P4227">
        <v>13.2936507936507</v>
      </c>
    </row>
    <row r="4228" spans="1:17" x14ac:dyDescent="0.3">
      <c r="A4228" t="s">
        <v>8688</v>
      </c>
      <c r="B4228" t="s">
        <v>8689</v>
      </c>
      <c r="C4228" t="s">
        <v>10309</v>
      </c>
      <c r="D4228" t="s">
        <v>2212</v>
      </c>
      <c r="E4228">
        <v>14.674023</v>
      </c>
      <c r="F4228">
        <v>0.92</v>
      </c>
      <c r="G4228">
        <v>40.551728009295303</v>
      </c>
      <c r="H4228">
        <v>17.602184254537502</v>
      </c>
      <c r="I4228">
        <v>24.256098637588799</v>
      </c>
      <c r="J4228">
        <v>19.956864378822001</v>
      </c>
      <c r="K4228">
        <v>0.71930498670008503</v>
      </c>
      <c r="L4228">
        <v>0.69809358886452899</v>
      </c>
      <c r="M4228">
        <v>82.022601984161696</v>
      </c>
      <c r="N4228">
        <v>1.5077151166763501</v>
      </c>
      <c r="O4228">
        <v>33.695652173912997</v>
      </c>
      <c r="P4228">
        <v>91.6666666666666</v>
      </c>
      <c r="Q4228">
        <v>8.8692612813694005E-2</v>
      </c>
    </row>
    <row r="4229" spans="1:17" x14ac:dyDescent="0.3">
      <c r="A4229" t="s">
        <v>8690</v>
      </c>
      <c r="B4229" t="s">
        <v>8691</v>
      </c>
      <c r="C4229" t="s">
        <v>10309</v>
      </c>
      <c r="D4229" t="s">
        <v>21</v>
      </c>
      <c r="E4229">
        <v>14.642507</v>
      </c>
      <c r="F4229">
        <v>79.97</v>
      </c>
      <c r="G4229">
        <v>16.996118057503899</v>
      </c>
      <c r="H4229">
        <v>-16.387657195401399</v>
      </c>
      <c r="I4229">
        <v>29.848312692404001</v>
      </c>
      <c r="J4229">
        <v>-8.0322660559605694</v>
      </c>
      <c r="K4229">
        <v>87.886051470988804</v>
      </c>
      <c r="L4229">
        <v>74.913463288873899</v>
      </c>
      <c r="M4229">
        <v>37.464498424556503</v>
      </c>
      <c r="N4229">
        <v>1.91619652092148</v>
      </c>
      <c r="O4229">
        <v>55.670876578716999</v>
      </c>
      <c r="P4229">
        <v>76.495254910615699</v>
      </c>
      <c r="Q4229">
        <v>7.0548781325949994E-2</v>
      </c>
    </row>
    <row r="4230" spans="1:17" x14ac:dyDescent="0.3">
      <c r="A4230" t="s">
        <v>8692</v>
      </c>
      <c r="B4230" t="s">
        <v>8693</v>
      </c>
      <c r="C4230" t="s">
        <v>10309</v>
      </c>
      <c r="D4230" t="s">
        <v>523</v>
      </c>
      <c r="E4230">
        <v>14.585278000000001</v>
      </c>
      <c r="F4230">
        <v>49.76</v>
      </c>
      <c r="G4230">
        <v>130.29636025261999</v>
      </c>
      <c r="H4230">
        <v>-12.6019480281452</v>
      </c>
      <c r="I4230">
        <v>22.750526063776601</v>
      </c>
      <c r="J4230">
        <v>-4.8125690862635997</v>
      </c>
      <c r="K4230">
        <v>49.708458817735597</v>
      </c>
      <c r="L4230">
        <v>40.599319772094098</v>
      </c>
      <c r="M4230">
        <v>53.495816300634701</v>
      </c>
      <c r="N4230">
        <v>0.379675230474051</v>
      </c>
      <c r="O4230">
        <v>39.368971061093198</v>
      </c>
      <c r="P4230">
        <v>180.338028169014</v>
      </c>
      <c r="Q4230">
        <v>0.103986653027534</v>
      </c>
    </row>
    <row r="4231" spans="1:17" x14ac:dyDescent="0.3">
      <c r="A4231" t="s">
        <v>8694</v>
      </c>
      <c r="B4231" t="s">
        <v>8695</v>
      </c>
      <c r="C4231" t="s">
        <v>10309</v>
      </c>
      <c r="D4231" t="s">
        <v>523</v>
      </c>
      <c r="E4231">
        <v>14.5838</v>
      </c>
      <c r="F4231">
        <v>47.35</v>
      </c>
      <c r="G4231">
        <v>156.284076672157</v>
      </c>
      <c r="H4231">
        <v>33.4637536710365</v>
      </c>
      <c r="I4231">
        <v>-14.3909453672256</v>
      </c>
      <c r="J4231">
        <v>8.1685651311150398</v>
      </c>
      <c r="K4231">
        <v>41.780239350847097</v>
      </c>
      <c r="L4231">
        <v>36.4381711235133</v>
      </c>
      <c r="M4231">
        <v>55.696213258557201</v>
      </c>
      <c r="N4231">
        <v>0.81381896613271099</v>
      </c>
      <c r="O4231">
        <v>28.743400211193201</v>
      </c>
      <c r="P4231">
        <v>186.10271903323201</v>
      </c>
    </row>
    <row r="4232" spans="1:17" x14ac:dyDescent="0.3">
      <c r="A4232" t="s">
        <v>8696</v>
      </c>
      <c r="B4232" t="s">
        <v>8697</v>
      </c>
      <c r="C4232" t="s">
        <v>10309</v>
      </c>
      <c r="D4232" t="s">
        <v>965</v>
      </c>
      <c r="E4232">
        <v>14.570417484</v>
      </c>
      <c r="F4232">
        <v>24.03</v>
      </c>
      <c r="G4232">
        <v>-36.823286323923298</v>
      </c>
      <c r="H4232">
        <v>-5.4936671182908201</v>
      </c>
      <c r="I4232">
        <v>-31.267000637987</v>
      </c>
      <c r="J4232">
        <v>-1.7413829815533901</v>
      </c>
      <c r="K4232">
        <v>25.191564275181499</v>
      </c>
      <c r="L4232">
        <v>25.775070554264701</v>
      </c>
      <c r="M4232">
        <v>36.133580841087003</v>
      </c>
      <c r="N4232">
        <v>0.69518419725501501</v>
      </c>
      <c r="O4232">
        <v>63.129421556387797</v>
      </c>
      <c r="P4232">
        <v>26.075550891920201</v>
      </c>
      <c r="Q4232">
        <v>0.114150542390253</v>
      </c>
    </row>
    <row r="4233" spans="1:17" x14ac:dyDescent="0.3">
      <c r="A4233" t="s">
        <v>8698</v>
      </c>
      <c r="B4233" t="s">
        <v>8699</v>
      </c>
      <c r="C4233" t="s">
        <v>10309</v>
      </c>
      <c r="D4233" t="s">
        <v>54</v>
      </c>
      <c r="E4233">
        <v>14.5667072</v>
      </c>
      <c r="F4233">
        <v>24.32</v>
      </c>
      <c r="G4233">
        <v>69.525619934006897</v>
      </c>
      <c r="H4233">
        <v>11.940726926091999</v>
      </c>
      <c r="I4233">
        <v>-13.385203050691</v>
      </c>
      <c r="J4233">
        <v>4.8757538316313003</v>
      </c>
      <c r="K4233">
        <v>22.853718387614499</v>
      </c>
      <c r="L4233">
        <v>20.122322897895799</v>
      </c>
      <c r="M4233">
        <v>49.338213877407597</v>
      </c>
      <c r="N4233">
        <v>1.1449459643470099</v>
      </c>
      <c r="O4233">
        <v>11.8009868421052</v>
      </c>
      <c r="P4233">
        <v>99.344262295081904</v>
      </c>
      <c r="Q4233">
        <v>7.2099971629878995E-2</v>
      </c>
    </row>
    <row r="4234" spans="1:17" x14ac:dyDescent="0.3">
      <c r="A4234" t="s">
        <v>8700</v>
      </c>
      <c r="B4234" t="s">
        <v>8701</v>
      </c>
      <c r="C4234" t="s">
        <v>10309</v>
      </c>
      <c r="D4234" t="s">
        <v>222</v>
      </c>
      <c r="E4234">
        <v>14.546146368</v>
      </c>
      <c r="F4234">
        <v>52.39</v>
      </c>
      <c r="G4234">
        <v>39.181357638924901</v>
      </c>
      <c r="H4234">
        <v>-5.7324179533040498</v>
      </c>
      <c r="I4234">
        <v>-5.2367949926342199</v>
      </c>
      <c r="J4234">
        <v>2.2410818698263699</v>
      </c>
      <c r="K4234">
        <v>53.764839710938602</v>
      </c>
      <c r="L4234">
        <v>54.843358091573101</v>
      </c>
      <c r="M4234">
        <v>75.248840975617</v>
      </c>
      <c r="N4234">
        <v>0.36978661493695397</v>
      </c>
      <c r="O4234">
        <v>112.29242221798</v>
      </c>
      <c r="P4234">
        <v>86.308677098150696</v>
      </c>
      <c r="Q4234">
        <v>9.6244391716297006E-2</v>
      </c>
    </row>
    <row r="4235" spans="1:17" x14ac:dyDescent="0.3">
      <c r="A4235" t="s">
        <v>8702</v>
      </c>
      <c r="B4235" t="s">
        <v>8703</v>
      </c>
      <c r="C4235" t="s">
        <v>10309</v>
      </c>
      <c r="D4235" t="s">
        <v>86</v>
      </c>
      <c r="E4235">
        <v>14.463745866673699</v>
      </c>
      <c r="F4235">
        <v>43</v>
      </c>
      <c r="M4235" s="1">
        <v>9.8126000000000006E-11</v>
      </c>
      <c r="N4235">
        <v>1</v>
      </c>
    </row>
    <row r="4236" spans="1:17" x14ac:dyDescent="0.3">
      <c r="A4236" t="s">
        <v>8704</v>
      </c>
      <c r="B4236" t="s">
        <v>8705</v>
      </c>
      <c r="C4236" t="s">
        <v>10309</v>
      </c>
      <c r="D4236" t="s">
        <v>628</v>
      </c>
      <c r="E4236">
        <v>14.441750000000001</v>
      </c>
      <c r="F4236">
        <v>9.4700000000000006</v>
      </c>
      <c r="G4236">
        <v>66.247610226916606</v>
      </c>
      <c r="H4236">
        <v>-7.6215025557026204</v>
      </c>
      <c r="I4236">
        <v>9.9296787887809099</v>
      </c>
      <c r="J4236">
        <v>5.8654743843638499</v>
      </c>
      <c r="K4236">
        <v>9.9807433792872402</v>
      </c>
      <c r="L4236">
        <v>9.0024170770699801</v>
      </c>
      <c r="M4236">
        <v>66.749558357039902</v>
      </c>
      <c r="N4236">
        <v>0.57901096450508505</v>
      </c>
      <c r="O4236">
        <v>80.042238648363195</v>
      </c>
      <c r="P4236">
        <v>109.05077262693101</v>
      </c>
      <c r="Q4236">
        <v>0.103615485688166</v>
      </c>
    </row>
    <row r="4237" spans="1:17" x14ac:dyDescent="0.3">
      <c r="A4237" t="s">
        <v>8706</v>
      </c>
      <c r="B4237" t="s">
        <v>8707</v>
      </c>
      <c r="C4237" t="s">
        <v>10309</v>
      </c>
      <c r="D4237" t="s">
        <v>402</v>
      </c>
      <c r="E4237">
        <v>14.413909</v>
      </c>
      <c r="F4237">
        <v>82.45</v>
      </c>
      <c r="G4237">
        <v>-19.9585490899224</v>
      </c>
      <c r="H4237">
        <v>0.210317755666761</v>
      </c>
      <c r="I4237">
        <v>-12.4472060713254</v>
      </c>
      <c r="K4237">
        <v>79.103602502210194</v>
      </c>
      <c r="L4237">
        <v>81.751516601965704</v>
      </c>
      <c r="M4237">
        <v>56.680768442663599</v>
      </c>
      <c r="N4237">
        <v>0.88524590163934402</v>
      </c>
      <c r="O4237">
        <v>17.647058823529399</v>
      </c>
      <c r="P4237">
        <v>36.280991735537199</v>
      </c>
    </row>
    <row r="4238" spans="1:17" x14ac:dyDescent="0.3">
      <c r="A4238" t="s">
        <v>8708</v>
      </c>
      <c r="B4238" t="s">
        <v>8709</v>
      </c>
      <c r="C4238" t="s">
        <v>10309</v>
      </c>
      <c r="D4238" t="s">
        <v>412</v>
      </c>
      <c r="E4238">
        <v>14.40476</v>
      </c>
      <c r="F4238">
        <v>109.96</v>
      </c>
      <c r="G4238">
        <v>-15.704902219937599</v>
      </c>
      <c r="H4238">
        <v>-0.70767490039198899</v>
      </c>
      <c r="I4238">
        <v>-8.3335246744225593</v>
      </c>
      <c r="J4238">
        <v>-1.7822660559605701</v>
      </c>
      <c r="K4238">
        <v>108.857751653975</v>
      </c>
      <c r="L4238">
        <v>99.497620009082993</v>
      </c>
      <c r="M4238">
        <v>97.628116521938296</v>
      </c>
      <c r="O4238">
        <v>3.6376864314302503E-2</v>
      </c>
      <c r="P4238">
        <v>14.1374299356445</v>
      </c>
    </row>
    <row r="4239" spans="1:17" x14ac:dyDescent="0.3">
      <c r="A4239" t="s">
        <v>8710</v>
      </c>
      <c r="B4239" t="s">
        <v>8711</v>
      </c>
      <c r="C4239" t="s">
        <v>10309</v>
      </c>
      <c r="D4239" t="s">
        <v>628</v>
      </c>
      <c r="E4239">
        <v>14.386416000000001</v>
      </c>
      <c r="F4239">
        <v>24.77</v>
      </c>
      <c r="G4239">
        <v>35.645619495972298</v>
      </c>
      <c r="H4239">
        <v>21.5738784976662</v>
      </c>
      <c r="I4239">
        <v>0.77538639000320397</v>
      </c>
      <c r="J4239">
        <v>14.5687732050094</v>
      </c>
      <c r="K4239">
        <v>21.985841891950201</v>
      </c>
      <c r="L4239">
        <v>19.519668770974</v>
      </c>
      <c r="M4239">
        <v>58.5832056083757</v>
      </c>
      <c r="N4239">
        <v>2.3011582207646799</v>
      </c>
      <c r="O4239">
        <v>13.24182478805</v>
      </c>
      <c r="P4239">
        <v>136.12964728312599</v>
      </c>
    </row>
    <row r="4240" spans="1:17" x14ac:dyDescent="0.3">
      <c r="A4240" t="s">
        <v>8712</v>
      </c>
      <c r="B4240" t="s">
        <v>8713</v>
      </c>
      <c r="C4240" t="s">
        <v>10309</v>
      </c>
      <c r="D4240" t="s">
        <v>46</v>
      </c>
      <c r="E4240">
        <v>14.36913</v>
      </c>
      <c r="F4240">
        <v>513</v>
      </c>
      <c r="G4240">
        <v>-2.7598188316632899</v>
      </c>
      <c r="H4240">
        <v>-10.707674900391901</v>
      </c>
      <c r="I4240">
        <v>3.2955802948502502</v>
      </c>
      <c r="J4240">
        <v>-3.60044787414239</v>
      </c>
      <c r="K4240">
        <v>533.490001212435</v>
      </c>
      <c r="L4240">
        <v>470.72246609584602</v>
      </c>
      <c r="M4240">
        <v>25.9571197811464</v>
      </c>
      <c r="N4240">
        <v>1.2948113207547101</v>
      </c>
      <c r="O4240">
        <v>22.602339181286499</v>
      </c>
      <c r="P4240">
        <v>74.075330844926995</v>
      </c>
    </row>
    <row r="4241" spans="1:17" x14ac:dyDescent="0.3">
      <c r="A4241" t="s">
        <v>8714</v>
      </c>
      <c r="B4241" t="s">
        <v>8715</v>
      </c>
      <c r="C4241" t="s">
        <v>10309</v>
      </c>
      <c r="D4241" t="s">
        <v>737</v>
      </c>
      <c r="E4241">
        <v>14.354740187999999</v>
      </c>
      <c r="F4241">
        <v>13.78</v>
      </c>
      <c r="G4241">
        <v>-35.499682744374098</v>
      </c>
      <c r="H4241">
        <v>-0.63430732885860797</v>
      </c>
      <c r="I4241">
        <v>-5.2326080636467802</v>
      </c>
      <c r="J4241">
        <v>-0.52020221037780201</v>
      </c>
      <c r="K4241">
        <v>13.5957075693214</v>
      </c>
      <c r="L4241">
        <v>13.5959350946241</v>
      </c>
      <c r="M4241">
        <v>58.520367008885003</v>
      </c>
      <c r="N4241">
        <v>0.58748751272577604</v>
      </c>
      <c r="O4241">
        <v>16.11030478955</v>
      </c>
      <c r="P4241">
        <v>18.283261802575002</v>
      </c>
    </row>
    <row r="4242" spans="1:17" x14ac:dyDescent="0.3">
      <c r="A4242" t="s">
        <v>8716</v>
      </c>
      <c r="B4242" t="s">
        <v>8717</v>
      </c>
      <c r="C4242" t="s">
        <v>10309</v>
      </c>
      <c r="D4242" t="s">
        <v>523</v>
      </c>
      <c r="E4242">
        <v>14.345043199999999</v>
      </c>
      <c r="F4242">
        <v>26.08</v>
      </c>
      <c r="G4242">
        <v>506.27891861453401</v>
      </c>
      <c r="H4242">
        <v>38.866560907468198</v>
      </c>
      <c r="I4242">
        <v>266.01243324362798</v>
      </c>
      <c r="J4242">
        <v>6.4276366101418301</v>
      </c>
      <c r="K4242">
        <v>17.423179641555301</v>
      </c>
      <c r="L4242">
        <v>9.9660875180746906</v>
      </c>
      <c r="M4242">
        <v>99.996494194741203</v>
      </c>
      <c r="N4242">
        <v>0.75903201480770499</v>
      </c>
      <c r="O4242">
        <v>0</v>
      </c>
      <c r="P4242">
        <v>622.43767313019305</v>
      </c>
    </row>
    <row r="4243" spans="1:17" x14ac:dyDescent="0.3">
      <c r="A4243" t="s">
        <v>8718</v>
      </c>
      <c r="B4243" t="s">
        <v>8719</v>
      </c>
      <c r="C4243" t="s">
        <v>10309</v>
      </c>
      <c r="D4243" t="s">
        <v>283</v>
      </c>
      <c r="E4243">
        <v>14.3087395</v>
      </c>
      <c r="F4243">
        <v>33.549999999999997</v>
      </c>
      <c r="G4243">
        <v>3.3162782738455601</v>
      </c>
      <c r="H4243">
        <v>16.892325099608001</v>
      </c>
      <c r="I4243">
        <v>12.363226549431401</v>
      </c>
      <c r="J4243">
        <v>23.809966953748098</v>
      </c>
      <c r="K4243">
        <v>27.2832058487881</v>
      </c>
      <c r="L4243">
        <v>26.644121635416099</v>
      </c>
      <c r="M4243">
        <v>81.777979737922806</v>
      </c>
      <c r="N4243">
        <v>2.9393022579002199</v>
      </c>
      <c r="O4243">
        <v>6.0208643815201102</v>
      </c>
      <c r="P4243">
        <v>50.651100134710298</v>
      </c>
      <c r="Q4243">
        <v>2.0808165626923E-2</v>
      </c>
    </row>
    <row r="4244" spans="1:17" x14ac:dyDescent="0.3">
      <c r="A4244" t="s">
        <v>8720</v>
      </c>
      <c r="B4244" t="s">
        <v>8721</v>
      </c>
      <c r="C4244" t="s">
        <v>10309</v>
      </c>
      <c r="D4244" t="s">
        <v>217</v>
      </c>
      <c r="E4244">
        <v>14.275326</v>
      </c>
      <c r="F4244">
        <v>47.64</v>
      </c>
      <c r="G4244">
        <v>53.521103695100301</v>
      </c>
      <c r="H4244">
        <v>-0.36358887888662</v>
      </c>
      <c r="I4244">
        <v>12.2781038443882</v>
      </c>
      <c r="J4244">
        <v>-4.4725684542921798</v>
      </c>
      <c r="K4244">
        <v>45.320848888841397</v>
      </c>
      <c r="L4244">
        <v>40.186406779015101</v>
      </c>
      <c r="M4244">
        <v>57.793040899008602</v>
      </c>
      <c r="N4244">
        <v>1.6827309182077099</v>
      </c>
      <c r="O4244">
        <v>36.314021830394601</v>
      </c>
      <c r="P4244">
        <v>106.86061658705999</v>
      </c>
      <c r="Q4244">
        <v>9.3045907547015E-2</v>
      </c>
    </row>
    <row r="4245" spans="1:17" x14ac:dyDescent="0.3">
      <c r="A4245" t="s">
        <v>8722</v>
      </c>
      <c r="B4245" t="s">
        <v>6134</v>
      </c>
      <c r="C4245" t="s">
        <v>10309</v>
      </c>
      <c r="D4245" t="s">
        <v>473</v>
      </c>
      <c r="E4245">
        <v>14.2481106</v>
      </c>
      <c r="F4245">
        <v>1.77</v>
      </c>
      <c r="G4245">
        <v>-30.9359607968292</v>
      </c>
      <c r="H4245">
        <v>-30.518995655108899</v>
      </c>
      <c r="I4245">
        <v>-10.150357454046</v>
      </c>
      <c r="J4245">
        <v>-2.8460958431946102</v>
      </c>
      <c r="K4245">
        <v>1.99979896995036</v>
      </c>
      <c r="L4245">
        <v>1.8641935724065299</v>
      </c>
      <c r="M4245">
        <v>38.8101225766369</v>
      </c>
      <c r="N4245">
        <v>1.0502942705317999</v>
      </c>
      <c r="O4245">
        <v>50.2824858757062</v>
      </c>
      <c r="P4245">
        <v>25.531914893617</v>
      </c>
      <c r="Q4245">
        <v>6.3781325559785995E-2</v>
      </c>
    </row>
    <row r="4246" spans="1:17" x14ac:dyDescent="0.3">
      <c r="A4246" t="s">
        <v>8723</v>
      </c>
      <c r="B4246" t="s">
        <v>8724</v>
      </c>
      <c r="C4246" t="s">
        <v>10309</v>
      </c>
      <c r="D4246" t="s">
        <v>683</v>
      </c>
      <c r="E4246">
        <v>14.245816441999899</v>
      </c>
      <c r="F4246">
        <v>14.74</v>
      </c>
      <c r="G4246">
        <v>-70.8350489237001</v>
      </c>
      <c r="H4246">
        <v>3.07803938532229</v>
      </c>
      <c r="I4246">
        <v>-38.424422805827</v>
      </c>
      <c r="J4246">
        <v>-4.1999960761083299</v>
      </c>
      <c r="K4246">
        <v>15.402248604311399</v>
      </c>
      <c r="L4246">
        <v>18.605867856926899</v>
      </c>
      <c r="M4246">
        <v>53.023432541530902</v>
      </c>
      <c r="N4246">
        <v>0.65142327998650396</v>
      </c>
      <c r="O4246">
        <v>76.729986431478906</v>
      </c>
      <c r="P4246">
        <v>6.27253064167268</v>
      </c>
      <c r="Q4246">
        <v>-4.7455799260169997E-2</v>
      </c>
    </row>
    <row r="4247" spans="1:17" x14ac:dyDescent="0.3">
      <c r="A4247" t="s">
        <v>8725</v>
      </c>
      <c r="B4247" t="s">
        <v>8726</v>
      </c>
      <c r="C4247" t="s">
        <v>10309</v>
      </c>
      <c r="D4247" t="s">
        <v>72</v>
      </c>
      <c r="E4247">
        <v>14.195399999999999</v>
      </c>
      <c r="F4247">
        <v>1.18</v>
      </c>
      <c r="G4247">
        <v>23.428110885678102</v>
      </c>
      <c r="H4247">
        <v>2.9286887359716198</v>
      </c>
      <c r="I4247">
        <v>-5.7846069255048196</v>
      </c>
      <c r="J4247">
        <v>0.92043664674210601</v>
      </c>
      <c r="K4247">
        <v>1.1220715312013101</v>
      </c>
      <c r="L4247">
        <v>1.0429580525921001</v>
      </c>
      <c r="M4247">
        <v>68.513194273180105</v>
      </c>
      <c r="N4247">
        <v>0.42420911986287901</v>
      </c>
      <c r="O4247">
        <v>43.220338983050802</v>
      </c>
      <c r="P4247">
        <v>73.529411764705799</v>
      </c>
      <c r="Q4247">
        <v>9.2785803229848002E-2</v>
      </c>
    </row>
    <row r="4248" spans="1:17" x14ac:dyDescent="0.3">
      <c r="A4248" t="s">
        <v>8727</v>
      </c>
      <c r="B4248" t="s">
        <v>8728</v>
      </c>
      <c r="C4248" t="s">
        <v>10309</v>
      </c>
      <c r="D4248" t="s">
        <v>1391</v>
      </c>
      <c r="E4248">
        <v>14.192602819999999</v>
      </c>
      <c r="F4248">
        <v>14.15</v>
      </c>
      <c r="G4248">
        <v>2.42434829313056</v>
      </c>
      <c r="H4248">
        <v>-7.6042266245299199</v>
      </c>
      <c r="I4248">
        <v>18.570572778512101</v>
      </c>
      <c r="J4248">
        <v>-5.3536946273891397</v>
      </c>
      <c r="K4248">
        <v>12.995137957390099</v>
      </c>
      <c r="L4248">
        <v>11.8168639382662</v>
      </c>
      <c r="M4248">
        <v>67.848794705644195</v>
      </c>
      <c r="N4248">
        <v>1.25</v>
      </c>
      <c r="O4248">
        <v>17.314487632508801</v>
      </c>
      <c r="P4248">
        <v>77.987421383647799</v>
      </c>
      <c r="Q4248">
        <v>0.171539400880694</v>
      </c>
    </row>
    <row r="4249" spans="1:17" x14ac:dyDescent="0.3">
      <c r="A4249" t="s">
        <v>8729</v>
      </c>
      <c r="B4249" t="s">
        <v>8730</v>
      </c>
      <c r="C4249" t="s">
        <v>10309</v>
      </c>
      <c r="D4249" t="s">
        <v>628</v>
      </c>
      <c r="E4249">
        <v>14.174781299999999</v>
      </c>
      <c r="F4249">
        <v>16.2</v>
      </c>
      <c r="G4249">
        <v>20.8790320575295</v>
      </c>
      <c r="H4249">
        <v>12.0023324042099</v>
      </c>
      <c r="I4249">
        <v>11.558050417152501</v>
      </c>
      <c r="J4249">
        <v>11.2580269843324</v>
      </c>
      <c r="K4249">
        <v>14.330497470385</v>
      </c>
      <c r="L4249">
        <v>13.7550604562889</v>
      </c>
      <c r="M4249">
        <v>78.429225101790706</v>
      </c>
      <c r="N4249">
        <v>0.83482164612760501</v>
      </c>
      <c r="O4249">
        <v>36.1111111111111</v>
      </c>
      <c r="Q4249">
        <v>8.1526508100367004E-2</v>
      </c>
    </row>
    <row r="4250" spans="1:17" x14ac:dyDescent="0.3">
      <c r="A4250" t="s">
        <v>8731</v>
      </c>
      <c r="B4250" t="s">
        <v>8732</v>
      </c>
      <c r="C4250" t="s">
        <v>10309</v>
      </c>
      <c r="D4250" t="s">
        <v>72</v>
      </c>
      <c r="E4250">
        <v>14.13828</v>
      </c>
      <c r="F4250">
        <v>2.4700000000000002</v>
      </c>
      <c r="G4250">
        <v>-35.182627035404501</v>
      </c>
      <c r="H4250">
        <v>3.70999578233892</v>
      </c>
      <c r="I4250">
        <v>9.2198935245402005</v>
      </c>
      <c r="J4250">
        <v>7.4614314230310201</v>
      </c>
      <c r="K4250">
        <v>2.46761058507344</v>
      </c>
      <c r="L4250">
        <v>2.4579553631800102</v>
      </c>
      <c r="M4250">
        <v>48.897560596193202</v>
      </c>
      <c r="N4250">
        <v>1.6226863518216199</v>
      </c>
      <c r="O4250">
        <v>90.283400809716596</v>
      </c>
      <c r="P4250">
        <v>92.96875</v>
      </c>
      <c r="Q4250">
        <v>-5.6388273995851002E-2</v>
      </c>
    </row>
    <row r="4251" spans="1:17" x14ac:dyDescent="0.3">
      <c r="A4251" t="s">
        <v>8733</v>
      </c>
      <c r="B4251" t="s">
        <v>8734</v>
      </c>
      <c r="C4251" t="s">
        <v>10309</v>
      </c>
      <c r="D4251" t="s">
        <v>54</v>
      </c>
      <c r="E4251">
        <v>14.104981199999999</v>
      </c>
      <c r="F4251">
        <v>33.08</v>
      </c>
      <c r="G4251">
        <v>-17.033098549278201</v>
      </c>
      <c r="H4251">
        <v>-3.7557405510367698</v>
      </c>
      <c r="I4251">
        <v>-12.0497006104458</v>
      </c>
      <c r="J4251">
        <v>-1.7822660559605701</v>
      </c>
      <c r="K4251">
        <v>34.398501076939198</v>
      </c>
      <c r="L4251">
        <v>32.850638679273104</v>
      </c>
      <c r="M4251">
        <v>49.9858452174551</v>
      </c>
      <c r="N4251">
        <v>0.97220123070279596</v>
      </c>
      <c r="O4251">
        <v>32.164449818621499</v>
      </c>
      <c r="P4251">
        <v>62.156862745098003</v>
      </c>
      <c r="Q4251">
        <v>0.103796388955101</v>
      </c>
    </row>
    <row r="4252" spans="1:17" x14ac:dyDescent="0.3">
      <c r="A4252" t="s">
        <v>8735</v>
      </c>
      <c r="B4252" t="s">
        <v>8736</v>
      </c>
      <c r="C4252" t="s">
        <v>10309</v>
      </c>
      <c r="D4252" t="s">
        <v>358</v>
      </c>
      <c r="E4252">
        <v>14.102091</v>
      </c>
      <c r="F4252">
        <v>2.61</v>
      </c>
      <c r="G4252">
        <v>10.5039382840862</v>
      </c>
      <c r="H4252">
        <v>32.292325099608</v>
      </c>
      <c r="I4252">
        <v>-1.51887265977054</v>
      </c>
      <c r="J4252">
        <v>10.929598350819001</v>
      </c>
      <c r="K4252">
        <v>2.3327383428604098</v>
      </c>
      <c r="L4252">
        <v>2.2802536754735998</v>
      </c>
      <c r="M4252">
        <v>72.094743997687004</v>
      </c>
      <c r="N4252">
        <v>1.12762400157295</v>
      </c>
      <c r="O4252">
        <v>39.080459770114899</v>
      </c>
      <c r="P4252">
        <v>61.111111111111001</v>
      </c>
    </row>
    <row r="4253" spans="1:17" x14ac:dyDescent="0.3">
      <c r="A4253" t="s">
        <v>8737</v>
      </c>
      <c r="B4253" t="s">
        <v>8738</v>
      </c>
      <c r="C4253" t="s">
        <v>10309</v>
      </c>
      <c r="D4253" t="s">
        <v>965</v>
      </c>
      <c r="E4253">
        <v>14.02623</v>
      </c>
      <c r="F4253">
        <v>27</v>
      </c>
      <c r="G4253">
        <v>-21.818642361075</v>
      </c>
      <c r="H4253">
        <v>-6.8838476982320103</v>
      </c>
      <c r="I4253">
        <v>-23.207084614205399</v>
      </c>
      <c r="J4253">
        <v>5.1819509505803998</v>
      </c>
      <c r="K4253">
        <v>26.685586659239998</v>
      </c>
      <c r="L4253">
        <v>26.946413763541202</v>
      </c>
      <c r="M4253">
        <v>56.202276077211103</v>
      </c>
      <c r="N4253">
        <v>0.36786234503861498</v>
      </c>
      <c r="O4253">
        <v>24.4444444444444</v>
      </c>
      <c r="P4253">
        <v>16.630669546436199</v>
      </c>
      <c r="Q4253">
        <v>-6.5277030753747994E-2</v>
      </c>
    </row>
    <row r="4254" spans="1:17" x14ac:dyDescent="0.3">
      <c r="A4254" t="s">
        <v>8739</v>
      </c>
      <c r="B4254" t="s">
        <v>8740</v>
      </c>
      <c r="C4254" t="s">
        <v>10309</v>
      </c>
      <c r="D4254" t="s">
        <v>628</v>
      </c>
      <c r="E4254">
        <v>14.009767719999999</v>
      </c>
      <c r="F4254">
        <v>4669.3</v>
      </c>
      <c r="G4254">
        <v>46.577723404588497</v>
      </c>
      <c r="H4254">
        <v>17.785582159634401</v>
      </c>
      <c r="I4254">
        <v>81.898929762854294</v>
      </c>
      <c r="J4254">
        <v>6.2599808168267703</v>
      </c>
      <c r="K4254">
        <v>4058.53346069801</v>
      </c>
      <c r="L4254">
        <v>3588.4808208458098</v>
      </c>
      <c r="M4254">
        <v>84.408444780646093</v>
      </c>
      <c r="N4254">
        <v>1.0830769230769199</v>
      </c>
      <c r="O4254">
        <v>1.6854774805645301</v>
      </c>
      <c r="P4254">
        <v>127.106031128404</v>
      </c>
      <c r="Q4254">
        <v>0.11673271882189901</v>
      </c>
    </row>
    <row r="4255" spans="1:17" x14ac:dyDescent="0.3">
      <c r="A4255" t="s">
        <v>8741</v>
      </c>
      <c r="B4255" t="s">
        <v>8742</v>
      </c>
      <c r="C4255" t="s">
        <v>10309</v>
      </c>
      <c r="D4255" t="s">
        <v>1380</v>
      </c>
      <c r="E4255">
        <v>13.965</v>
      </c>
      <c r="F4255">
        <v>99.75</v>
      </c>
      <c r="G4255">
        <v>-15.818642361075</v>
      </c>
      <c r="H4255">
        <v>-7.5704199984312002</v>
      </c>
      <c r="I4255">
        <v>-47.085111976009799</v>
      </c>
      <c r="J4255">
        <v>-3.84412172606367</v>
      </c>
      <c r="K4255">
        <v>102.748173616817</v>
      </c>
      <c r="L4255">
        <v>107.64055039476099</v>
      </c>
      <c r="M4255">
        <v>50.931123637834403</v>
      </c>
      <c r="N4255">
        <v>1.08527131782945</v>
      </c>
      <c r="O4255">
        <v>69.343358395989895</v>
      </c>
      <c r="P4255">
        <v>24.687499999999901</v>
      </c>
      <c r="Q4255">
        <v>-9.4060769440740006E-3</v>
      </c>
    </row>
    <row r="4256" spans="1:17" x14ac:dyDescent="0.3">
      <c r="A4256" t="s">
        <v>8743</v>
      </c>
      <c r="B4256" t="s">
        <v>8744</v>
      </c>
      <c r="C4256" t="s">
        <v>10309</v>
      </c>
      <c r="D4256" t="s">
        <v>628</v>
      </c>
      <c r="E4256">
        <v>13.953295744999901</v>
      </c>
      <c r="F4256">
        <v>26</v>
      </c>
      <c r="M4256">
        <v>50</v>
      </c>
      <c r="N4256">
        <v>1</v>
      </c>
    </row>
    <row r="4257" spans="1:17" x14ac:dyDescent="0.3">
      <c r="A4257" t="s">
        <v>8745</v>
      </c>
      <c r="B4257" t="s">
        <v>5174</v>
      </c>
      <c r="C4257" t="s">
        <v>10309</v>
      </c>
      <c r="D4257" t="s">
        <v>139</v>
      </c>
      <c r="E4257">
        <v>13.932449999999999</v>
      </c>
      <c r="F4257">
        <v>44.23</v>
      </c>
      <c r="G4257">
        <v>93.339783471417306</v>
      </c>
      <c r="H4257">
        <v>-39.922795373628098</v>
      </c>
      <c r="I4257">
        <v>43.453635370062301</v>
      </c>
      <c r="J4257">
        <v>-5.7704155545932103</v>
      </c>
      <c r="K4257">
        <v>60.080404303114499</v>
      </c>
      <c r="L4257">
        <v>46.283062199879701</v>
      </c>
      <c r="M4257">
        <v>25.770364995161501</v>
      </c>
      <c r="N4257">
        <v>2.7518959466614099</v>
      </c>
      <c r="O4257">
        <v>97.942572914311498</v>
      </c>
      <c r="P4257">
        <v>176.43749999999901</v>
      </c>
      <c r="Q4257">
        <v>4.7018567307242999E-2</v>
      </c>
    </row>
    <row r="4258" spans="1:17" x14ac:dyDescent="0.3">
      <c r="A4258" t="s">
        <v>8746</v>
      </c>
      <c r="B4258" t="s">
        <v>8747</v>
      </c>
      <c r="C4258" t="s">
        <v>10309</v>
      </c>
      <c r="D4258" t="s">
        <v>139</v>
      </c>
      <c r="E4258">
        <v>13.932072</v>
      </c>
      <c r="F4258">
        <v>18</v>
      </c>
      <c r="G4258">
        <v>57.681357638924901</v>
      </c>
      <c r="H4258">
        <v>-8.1626877538624196</v>
      </c>
      <c r="I4258">
        <v>-44.4859056268035</v>
      </c>
      <c r="J4258">
        <v>-9.2372789094310104</v>
      </c>
      <c r="K4258">
        <v>20.216250112297299</v>
      </c>
      <c r="L4258">
        <v>15.1543535986112</v>
      </c>
      <c r="M4258">
        <v>4.1790480899800002E-4</v>
      </c>
      <c r="N4258">
        <v>0.92592592592592504</v>
      </c>
      <c r="O4258">
        <v>60.8333333333333</v>
      </c>
      <c r="P4258">
        <v>108.09248554913199</v>
      </c>
    </row>
    <row r="4259" spans="1:17" x14ac:dyDescent="0.3">
      <c r="A4259" t="s">
        <v>8748</v>
      </c>
      <c r="B4259" t="s">
        <v>8749</v>
      </c>
      <c r="C4259" t="s">
        <v>10309</v>
      </c>
      <c r="D4259" t="s">
        <v>473</v>
      </c>
      <c r="E4259">
        <v>13.9307126</v>
      </c>
      <c r="F4259">
        <v>19</v>
      </c>
      <c r="G4259">
        <v>-23.673390964427</v>
      </c>
      <c r="H4259">
        <v>5.1419072723099601</v>
      </c>
      <c r="I4259">
        <v>-7.5017786426765198</v>
      </c>
      <c r="J4259">
        <v>-1.7822660559605701</v>
      </c>
      <c r="K4259">
        <v>18.045678076954601</v>
      </c>
      <c r="L4259">
        <v>17.490785368503602</v>
      </c>
      <c r="M4259">
        <v>99.992826608152697</v>
      </c>
      <c r="N4259">
        <v>2.1071428571428501</v>
      </c>
      <c r="O4259">
        <v>0</v>
      </c>
      <c r="P4259">
        <v>11.111111111111001</v>
      </c>
    </row>
    <row r="4260" spans="1:17" x14ac:dyDescent="0.3">
      <c r="A4260" t="s">
        <v>8750</v>
      </c>
      <c r="B4260" t="s">
        <v>8751</v>
      </c>
      <c r="C4260" t="s">
        <v>10309</v>
      </c>
      <c r="D4260" t="s">
        <v>931</v>
      </c>
      <c r="E4260">
        <v>13.863051199999999</v>
      </c>
      <c r="F4260">
        <v>25.42</v>
      </c>
      <c r="G4260">
        <v>67.235621204816397</v>
      </c>
      <c r="H4260">
        <v>9.4677636960992402</v>
      </c>
      <c r="I4260">
        <v>-4.0989115664275104</v>
      </c>
      <c r="J4260">
        <v>11.575134666061</v>
      </c>
      <c r="K4260">
        <v>24.230742296761001</v>
      </c>
      <c r="L4260">
        <v>21.957710572347199</v>
      </c>
      <c r="M4260">
        <v>66.072100916266294</v>
      </c>
      <c r="N4260">
        <v>0.29281334769900802</v>
      </c>
      <c r="O4260">
        <v>61.998426435877199</v>
      </c>
      <c r="P4260">
        <v>100.15748031496</v>
      </c>
      <c r="Q4260">
        <v>7.6524051991052999E-2</v>
      </c>
    </row>
    <row r="4261" spans="1:17" x14ac:dyDescent="0.3">
      <c r="A4261" t="s">
        <v>8752</v>
      </c>
      <c r="B4261" t="s">
        <v>8753</v>
      </c>
      <c r="C4261" t="s">
        <v>10309</v>
      </c>
      <c r="D4261" t="s">
        <v>412</v>
      </c>
      <c r="E4261">
        <v>13.8557655</v>
      </c>
      <c r="F4261">
        <v>18.45</v>
      </c>
      <c r="G4261">
        <v>9.6371399518500898</v>
      </c>
      <c r="H4261">
        <v>13.9598204383277</v>
      </c>
      <c r="I4261">
        <v>34.897758023099101</v>
      </c>
      <c r="J4261">
        <v>3.0472793985848599</v>
      </c>
      <c r="K4261">
        <v>15.048250316829201</v>
      </c>
      <c r="L4261">
        <v>13.0962616082314</v>
      </c>
      <c r="M4261">
        <v>90.753423803046601</v>
      </c>
      <c r="N4261">
        <v>0.102074845448396</v>
      </c>
      <c r="O4261">
        <v>5.1490514905148999</v>
      </c>
      <c r="P4261">
        <v>118.861209964412</v>
      </c>
      <c r="Q4261">
        <v>0.11500368964423401</v>
      </c>
    </row>
    <row r="4262" spans="1:17" x14ac:dyDescent="0.3">
      <c r="A4262" t="s">
        <v>8754</v>
      </c>
      <c r="B4262" t="s">
        <v>8747</v>
      </c>
      <c r="C4262" t="s">
        <v>10309</v>
      </c>
      <c r="D4262" t="s">
        <v>3520</v>
      </c>
      <c r="E4262">
        <v>13.840926</v>
      </c>
      <c r="F4262">
        <v>18.920000000000002</v>
      </c>
      <c r="G4262">
        <v>72.318109775677101</v>
      </c>
      <c r="H4262">
        <v>1.8281575141614801</v>
      </c>
      <c r="I4262">
        <v>-11.826729596840901</v>
      </c>
      <c r="J4262">
        <v>-12.1437118390931</v>
      </c>
      <c r="K4262">
        <v>18.290129265106799</v>
      </c>
      <c r="L4262">
        <v>16.8076850569221</v>
      </c>
      <c r="M4262">
        <v>50.556669445980297</v>
      </c>
      <c r="N4262">
        <v>0.73905941662686503</v>
      </c>
      <c r="O4262">
        <v>19.238900634249401</v>
      </c>
      <c r="P4262">
        <v>112.584269662921</v>
      </c>
      <c r="Q4262">
        <v>7.3558795818212994E-2</v>
      </c>
    </row>
    <row r="4263" spans="1:17" x14ac:dyDescent="0.3">
      <c r="A4263" t="s">
        <v>8755</v>
      </c>
      <c r="B4263" t="s">
        <v>8756</v>
      </c>
      <c r="C4263" t="s">
        <v>10309</v>
      </c>
      <c r="D4263" t="s">
        <v>51</v>
      </c>
      <c r="E4263">
        <v>13.8109667</v>
      </c>
      <c r="F4263">
        <v>13.81</v>
      </c>
      <c r="G4263">
        <v>-13.670618811874</v>
      </c>
      <c r="H4263">
        <v>2.0245655367664699</v>
      </c>
      <c r="I4263">
        <v>-45.328055139870102</v>
      </c>
      <c r="J4263">
        <v>-1.93401112424585</v>
      </c>
      <c r="K4263">
        <v>13.3297398519185</v>
      </c>
      <c r="L4263">
        <v>13.7934254076076</v>
      </c>
      <c r="M4263">
        <v>54.296956473001003</v>
      </c>
      <c r="N4263">
        <v>1.7794655301270501</v>
      </c>
      <c r="O4263">
        <v>99.203475742215801</v>
      </c>
      <c r="P4263">
        <v>30.776515151515099</v>
      </c>
      <c r="Q4263">
        <v>6.6782185449420994E-2</v>
      </c>
    </row>
    <row r="4264" spans="1:17" x14ac:dyDescent="0.3">
      <c r="A4264" t="s">
        <v>8757</v>
      </c>
      <c r="B4264" t="s">
        <v>8758</v>
      </c>
      <c r="C4264" t="s">
        <v>10309</v>
      </c>
      <c r="D4264" t="s">
        <v>737</v>
      </c>
      <c r="E4264">
        <v>13.801773789</v>
      </c>
      <c r="F4264">
        <v>15.89</v>
      </c>
      <c r="G4264">
        <v>14.8726706966557</v>
      </c>
      <c r="H4264">
        <v>1.6794218738015501</v>
      </c>
      <c r="I4264">
        <v>3.1826072794562901</v>
      </c>
      <c r="J4264">
        <v>-0.116667080944564</v>
      </c>
      <c r="K4264">
        <v>15.1395090600339</v>
      </c>
      <c r="L4264">
        <v>13.755894669566199</v>
      </c>
      <c r="M4264">
        <v>59.192142314001003</v>
      </c>
      <c r="N4264">
        <v>0.88422632103584897</v>
      </c>
      <c r="O4264">
        <v>2.5802391441157999</v>
      </c>
      <c r="P4264">
        <v>46.993524514338503</v>
      </c>
      <c r="Q4264">
        <v>3.6626942849021002E-2</v>
      </c>
    </row>
    <row r="4265" spans="1:17" x14ac:dyDescent="0.3">
      <c r="A4265" t="s">
        <v>8759</v>
      </c>
      <c r="B4265" t="s">
        <v>8760</v>
      </c>
      <c r="C4265" t="s">
        <v>10309</v>
      </c>
      <c r="D4265" t="s">
        <v>1391</v>
      </c>
      <c r="E4265">
        <v>13.702680000000001</v>
      </c>
      <c r="F4265">
        <v>2</v>
      </c>
      <c r="G4265">
        <v>-18.7075312499639</v>
      </c>
      <c r="K4265">
        <v>1.8164878752898299</v>
      </c>
      <c r="L4265">
        <v>1.8009664774797101</v>
      </c>
      <c r="M4265">
        <v>73.414657253377001</v>
      </c>
      <c r="N4265">
        <v>1</v>
      </c>
      <c r="O4265">
        <v>5</v>
      </c>
      <c r="P4265">
        <v>25</v>
      </c>
      <c r="Q4265">
        <v>-2.1676028175539999E-2</v>
      </c>
    </row>
    <row r="4266" spans="1:17" x14ac:dyDescent="0.3">
      <c r="A4266" t="s">
        <v>8761</v>
      </c>
      <c r="B4266" t="s">
        <v>8762</v>
      </c>
      <c r="C4266" t="s">
        <v>10309</v>
      </c>
      <c r="D4266" t="s">
        <v>628</v>
      </c>
      <c r="E4266">
        <v>13.670384159999999</v>
      </c>
      <c r="F4266">
        <v>27.85</v>
      </c>
      <c r="G4266">
        <v>-19.258896430149999</v>
      </c>
      <c r="H4266">
        <v>8.9837807958105405</v>
      </c>
      <c r="I4266">
        <v>-7.5649099558078197</v>
      </c>
      <c r="J4266">
        <v>0.92143764774312698</v>
      </c>
      <c r="K4266">
        <v>26.6601263940845</v>
      </c>
      <c r="L4266">
        <v>25.363786258167899</v>
      </c>
      <c r="M4266">
        <v>56.1252464944737</v>
      </c>
      <c r="N4266">
        <v>0.77179119101328397</v>
      </c>
      <c r="O4266">
        <v>36.086175942549303</v>
      </c>
      <c r="P4266">
        <v>43.556701030927798</v>
      </c>
      <c r="Q4266">
        <v>8.4676182801190006E-2</v>
      </c>
    </row>
    <row r="4267" spans="1:17" x14ac:dyDescent="0.3">
      <c r="A4267" t="s">
        <v>8763</v>
      </c>
      <c r="B4267" t="s">
        <v>8764</v>
      </c>
      <c r="C4267" t="s">
        <v>10309</v>
      </c>
      <c r="D4267" t="s">
        <v>253</v>
      </c>
      <c r="E4267">
        <v>13.643000000000001</v>
      </c>
      <c r="F4267">
        <v>19.489999999999998</v>
      </c>
      <c r="G4267">
        <v>5.7168235638205998</v>
      </c>
      <c r="H4267">
        <v>17.160283912448701</v>
      </c>
      <c r="I4267">
        <v>-1.4946553201553701</v>
      </c>
      <c r="J4267">
        <v>-17.0630671008016</v>
      </c>
      <c r="K4267">
        <v>17.9970130238761</v>
      </c>
      <c r="L4267">
        <v>16.5961183670215</v>
      </c>
      <c r="M4267">
        <v>54.5175371857475</v>
      </c>
      <c r="N4267">
        <v>4.7537600442191001</v>
      </c>
      <c r="O4267">
        <v>23.191380194971799</v>
      </c>
      <c r="P4267">
        <v>58.972267536704699</v>
      </c>
      <c r="Q4267">
        <v>5.6183294761240003E-2</v>
      </c>
    </row>
    <row r="4268" spans="1:17" x14ac:dyDescent="0.3">
      <c r="A4268" t="s">
        <v>8765</v>
      </c>
      <c r="B4268" t="s">
        <v>8766</v>
      </c>
      <c r="C4268" t="s">
        <v>10309</v>
      </c>
      <c r="D4268" t="s">
        <v>523</v>
      </c>
      <c r="E4268">
        <v>13.6395</v>
      </c>
      <c r="F4268">
        <v>12.99</v>
      </c>
      <c r="G4268">
        <v>14.514690972258199</v>
      </c>
      <c r="H4268">
        <v>18.4557492241216</v>
      </c>
      <c r="I4268">
        <v>13.5508529362708</v>
      </c>
      <c r="J4268">
        <v>-1.53676687429118</v>
      </c>
      <c r="K4268">
        <v>11.233696294864799</v>
      </c>
      <c r="L4268">
        <v>10.328765935866899</v>
      </c>
      <c r="M4268">
        <v>72.515061005325094</v>
      </c>
      <c r="N4268">
        <v>2.12173278042928</v>
      </c>
      <c r="O4268">
        <v>3.5411855273287101</v>
      </c>
      <c r="P4268">
        <v>55.9423769507803</v>
      </c>
      <c r="Q4268">
        <v>6.1343835576468997E-2</v>
      </c>
    </row>
    <row r="4269" spans="1:17" x14ac:dyDescent="0.3">
      <c r="A4269" t="s">
        <v>8767</v>
      </c>
      <c r="B4269" t="s">
        <v>8768</v>
      </c>
      <c r="C4269" t="s">
        <v>10309</v>
      </c>
      <c r="D4269" t="s">
        <v>832</v>
      </c>
      <c r="E4269">
        <v>13.6305</v>
      </c>
      <c r="F4269">
        <v>30.29</v>
      </c>
      <c r="G4269">
        <v>-31.729264122732999</v>
      </c>
      <c r="H4269">
        <v>7.3551149676065704</v>
      </c>
      <c r="I4269">
        <v>-10.3793680965371</v>
      </c>
      <c r="J4269">
        <v>8.1632874830593796</v>
      </c>
      <c r="K4269">
        <v>28.939595220958999</v>
      </c>
      <c r="L4269">
        <v>29.033183579667899</v>
      </c>
      <c r="M4269">
        <v>75.157182311217994</v>
      </c>
      <c r="N4269">
        <v>3.0167966139451901</v>
      </c>
      <c r="O4269">
        <v>12.413337735226101</v>
      </c>
      <c r="P4269">
        <v>23.683135973866801</v>
      </c>
    </row>
    <row r="4270" spans="1:17" x14ac:dyDescent="0.3">
      <c r="A4270" t="s">
        <v>8769</v>
      </c>
      <c r="B4270" t="s">
        <v>8770</v>
      </c>
      <c r="C4270" t="s">
        <v>10309</v>
      </c>
      <c r="D4270" t="s">
        <v>358</v>
      </c>
      <c r="E4270">
        <v>13.627560000000001</v>
      </c>
      <c r="F4270">
        <v>28.5</v>
      </c>
      <c r="G4270">
        <v>-40.672567916283</v>
      </c>
      <c r="H4270">
        <v>-20.977945170662199</v>
      </c>
      <c r="I4270">
        <v>-41.842941394633797</v>
      </c>
      <c r="J4270">
        <v>-22.0309819251144</v>
      </c>
      <c r="K4270">
        <v>38.3123354991803</v>
      </c>
      <c r="L4270">
        <v>38.944895615078003</v>
      </c>
      <c r="M4270">
        <v>9.3745854728067695</v>
      </c>
      <c r="N4270">
        <v>0.84768211920529801</v>
      </c>
      <c r="O4270">
        <v>61.403508771929801</v>
      </c>
      <c r="P4270">
        <v>1.78571428571427</v>
      </c>
      <c r="Q4270">
        <v>-3.3747429790885998E-2</v>
      </c>
    </row>
    <row r="4271" spans="1:17" x14ac:dyDescent="0.3">
      <c r="A4271" t="s">
        <v>8771</v>
      </c>
      <c r="B4271" t="s">
        <v>8772</v>
      </c>
      <c r="C4271" t="s">
        <v>10309</v>
      </c>
      <c r="D4271" t="s">
        <v>523</v>
      </c>
      <c r="E4271">
        <v>13.6222251</v>
      </c>
      <c r="F4271">
        <v>45.21</v>
      </c>
      <c r="G4271">
        <v>81.739616880852793</v>
      </c>
      <c r="H4271">
        <v>86.025628143678802</v>
      </c>
      <c r="I4271">
        <v>75.789783596254097</v>
      </c>
      <c r="J4271">
        <v>26.655233944039399</v>
      </c>
      <c r="K4271">
        <v>26.731889180521499</v>
      </c>
      <c r="L4271">
        <v>22.5770637327815</v>
      </c>
      <c r="M4271">
        <v>96.586478331462502</v>
      </c>
      <c r="N4271">
        <v>3.7081232907088402</v>
      </c>
      <c r="O4271">
        <v>0</v>
      </c>
      <c r="P4271">
        <v>205.26671168129599</v>
      </c>
      <c r="Q4271">
        <v>0.13254858178582099</v>
      </c>
    </row>
    <row r="4272" spans="1:17" x14ac:dyDescent="0.3">
      <c r="A4272" t="s">
        <v>8773</v>
      </c>
      <c r="B4272" t="s">
        <v>8774</v>
      </c>
      <c r="C4272" t="s">
        <v>10309</v>
      </c>
      <c r="D4272" t="s">
        <v>412</v>
      </c>
      <c r="E4272">
        <v>13.594262499999999</v>
      </c>
      <c r="F4272">
        <v>6.65</v>
      </c>
      <c r="G4272">
        <v>16.657128564034998</v>
      </c>
      <c r="H4272">
        <v>3.5243000212381101</v>
      </c>
      <c r="I4272">
        <v>-28.0189710268765</v>
      </c>
      <c r="J4272">
        <v>-6.5100597522356498</v>
      </c>
      <c r="K4272">
        <v>6.6841631787904898</v>
      </c>
      <c r="L4272">
        <v>7.0876546421311701</v>
      </c>
      <c r="M4272">
        <v>52.217713454818202</v>
      </c>
      <c r="N4272">
        <v>1.0252384365790901</v>
      </c>
      <c r="O4272">
        <v>62.857142857142797</v>
      </c>
      <c r="P4272">
        <v>52.173913043478201</v>
      </c>
      <c r="Q4272">
        <v>7.9086432054174996E-2</v>
      </c>
    </row>
    <row r="4273" spans="1:17" x14ac:dyDescent="0.3">
      <c r="A4273" t="s">
        <v>8775</v>
      </c>
      <c r="B4273" t="s">
        <v>8776</v>
      </c>
      <c r="C4273" t="s">
        <v>10309</v>
      </c>
      <c r="E4273">
        <v>13.563774</v>
      </c>
      <c r="F4273">
        <v>17.010000000000002</v>
      </c>
      <c r="G4273">
        <v>-29.818642361075</v>
      </c>
      <c r="H4273">
        <v>-0.70767490039198899</v>
      </c>
      <c r="I4273">
        <v>-13.057334198232001</v>
      </c>
      <c r="J4273">
        <v>-1.7822660559605701</v>
      </c>
      <c r="K4273">
        <v>17.009998287137201</v>
      </c>
      <c r="L4273">
        <v>16.943604450500999</v>
      </c>
      <c r="M4273">
        <v>100</v>
      </c>
      <c r="O4273">
        <v>0</v>
      </c>
      <c r="P4273">
        <v>0</v>
      </c>
    </row>
    <row r="4274" spans="1:17" x14ac:dyDescent="0.3">
      <c r="A4274" t="s">
        <v>8777</v>
      </c>
      <c r="B4274" t="s">
        <v>8778</v>
      </c>
      <c r="C4274" t="s">
        <v>10309</v>
      </c>
      <c r="D4274" t="s">
        <v>5270</v>
      </c>
      <c r="E4274">
        <v>13.563018</v>
      </c>
      <c r="F4274">
        <v>29.68</v>
      </c>
      <c r="G4274">
        <v>-41.877901620334299</v>
      </c>
      <c r="H4274">
        <v>-3.3720931128709002</v>
      </c>
      <c r="I4274">
        <v>-8.9169833210390905</v>
      </c>
      <c r="J4274">
        <v>-1.3996573603083999</v>
      </c>
      <c r="K4274">
        <v>29.037699787154398</v>
      </c>
      <c r="L4274">
        <v>30.751652766306801</v>
      </c>
      <c r="M4274">
        <v>59.5147586201184</v>
      </c>
      <c r="N4274">
        <v>1.9071423505213101</v>
      </c>
      <c r="O4274">
        <v>30.323450134770798</v>
      </c>
      <c r="P4274">
        <v>31.618625277161801</v>
      </c>
      <c r="Q4274">
        <v>-3.7875371560299999E-4</v>
      </c>
    </row>
    <row r="4275" spans="1:17" x14ac:dyDescent="0.3">
      <c r="A4275" t="s">
        <v>8779</v>
      </c>
      <c r="B4275" t="s">
        <v>8780</v>
      </c>
      <c r="C4275" t="s">
        <v>10309</v>
      </c>
      <c r="D4275" t="s">
        <v>124</v>
      </c>
      <c r="E4275">
        <v>13.450766265</v>
      </c>
      <c r="F4275">
        <v>9.15</v>
      </c>
      <c r="G4275">
        <v>31.842135024083898</v>
      </c>
      <c r="H4275">
        <v>-2.4262570701019799</v>
      </c>
      <c r="I4275">
        <v>-28.020159477042402</v>
      </c>
      <c r="J4275">
        <v>-6.4697660559605703</v>
      </c>
      <c r="K4275">
        <v>9.4700853862300303</v>
      </c>
      <c r="L4275">
        <v>9.2899706043516499</v>
      </c>
      <c r="M4275">
        <v>43.937392609743299</v>
      </c>
      <c r="N4275">
        <v>2.77680556405392</v>
      </c>
      <c r="O4275">
        <v>56.284153005464397</v>
      </c>
      <c r="P4275">
        <v>75.623800383877096</v>
      </c>
      <c r="Q4275">
        <v>3.5355968095698999E-2</v>
      </c>
    </row>
    <row r="4276" spans="1:17" x14ac:dyDescent="0.3">
      <c r="A4276" t="s">
        <v>8781</v>
      </c>
      <c r="B4276" t="s">
        <v>8782</v>
      </c>
      <c r="C4276" t="s">
        <v>10309</v>
      </c>
      <c r="D4276" t="s">
        <v>304</v>
      </c>
      <c r="E4276">
        <v>13.43106</v>
      </c>
      <c r="F4276">
        <v>17.98</v>
      </c>
      <c r="G4276">
        <v>38.218740816495</v>
      </c>
      <c r="H4276">
        <v>3.3502961141007601</v>
      </c>
      <c r="I4276">
        <v>1.1013959604980801</v>
      </c>
      <c r="J4276">
        <v>-7.3582786808948297</v>
      </c>
      <c r="K4276">
        <v>18.5631943994388</v>
      </c>
      <c r="L4276">
        <v>17.498091150683202</v>
      </c>
      <c r="M4276">
        <v>50.373113506231697</v>
      </c>
      <c r="N4276">
        <v>0.97687706387395001</v>
      </c>
      <c r="O4276">
        <v>27.308120133481601</v>
      </c>
      <c r="P4276">
        <v>83.656792645556706</v>
      </c>
      <c r="Q4276">
        <v>0.11559590713349401</v>
      </c>
    </row>
    <row r="4277" spans="1:17" x14ac:dyDescent="0.3">
      <c r="A4277" t="s">
        <v>8783</v>
      </c>
      <c r="B4277" t="s">
        <v>8784</v>
      </c>
      <c r="C4277" t="s">
        <v>10309</v>
      </c>
      <c r="D4277" t="s">
        <v>619</v>
      </c>
      <c r="E4277">
        <v>13.42634</v>
      </c>
      <c r="F4277">
        <v>11.17</v>
      </c>
      <c r="G4277">
        <v>269.10992906749601</v>
      </c>
      <c r="H4277">
        <v>25.8478806551635</v>
      </c>
      <c r="I4277">
        <v>-11.141275804071499</v>
      </c>
      <c r="J4277">
        <v>9.2313791682109692</v>
      </c>
      <c r="K4277">
        <v>9.4407214044096897</v>
      </c>
      <c r="L4277">
        <v>7.91093778550536</v>
      </c>
      <c r="M4277">
        <v>68.163135871075099</v>
      </c>
      <c r="N4277">
        <v>2.3663924524916</v>
      </c>
      <c r="O4277">
        <v>8.2363473589973193</v>
      </c>
      <c r="P4277">
        <v>329.61538461538402</v>
      </c>
      <c r="Q4277">
        <v>8.0711439105062996E-2</v>
      </c>
    </row>
    <row r="4278" spans="1:17" x14ac:dyDescent="0.3">
      <c r="A4278" t="s">
        <v>8785</v>
      </c>
      <c r="B4278" t="s">
        <v>8786</v>
      </c>
      <c r="C4278" t="s">
        <v>10309</v>
      </c>
      <c r="D4278" t="s">
        <v>127</v>
      </c>
      <c r="E4278">
        <v>13.412685</v>
      </c>
      <c r="F4278">
        <v>4.07</v>
      </c>
      <c r="G4278">
        <v>98.833043032183298</v>
      </c>
      <c r="H4278">
        <v>10.6237698588148</v>
      </c>
      <c r="I4278">
        <v>67.031161376989104</v>
      </c>
      <c r="J4278">
        <v>6.4821967539567797</v>
      </c>
      <c r="K4278">
        <v>3.7732945028641001</v>
      </c>
      <c r="L4278">
        <v>3.0799101123348498</v>
      </c>
      <c r="M4278">
        <v>65.451568752613895</v>
      </c>
      <c r="N4278">
        <v>0.81732341708259104</v>
      </c>
      <c r="O4278">
        <v>22.604422604422499</v>
      </c>
      <c r="P4278">
        <v>132.57142857142799</v>
      </c>
      <c r="Q4278">
        <v>-3.1216639841775001E-2</v>
      </c>
    </row>
    <row r="4279" spans="1:17" x14ac:dyDescent="0.3">
      <c r="A4279" t="s">
        <v>8787</v>
      </c>
      <c r="B4279" t="s">
        <v>8788</v>
      </c>
      <c r="C4279" t="s">
        <v>10309</v>
      </c>
      <c r="D4279" t="s">
        <v>523</v>
      </c>
      <c r="E4279">
        <v>13.4</v>
      </c>
      <c r="F4279">
        <v>26.8</v>
      </c>
      <c r="G4279">
        <v>75.545342313254395</v>
      </c>
      <c r="H4279">
        <v>-8.9021193448364304</v>
      </c>
      <c r="I4279">
        <v>123.066013819389</v>
      </c>
      <c r="J4279">
        <v>-11.2962975412446</v>
      </c>
      <c r="K4279">
        <v>25.399477928197399</v>
      </c>
      <c r="L4279">
        <v>18.387867841971399</v>
      </c>
      <c r="M4279">
        <v>38.193393509816701</v>
      </c>
      <c r="N4279">
        <v>0.68306876127554705</v>
      </c>
      <c r="O4279">
        <v>13.955223880597</v>
      </c>
      <c r="P4279">
        <v>248.958333333333</v>
      </c>
      <c r="Q4279">
        <v>0.16288146434451301</v>
      </c>
    </row>
    <row r="4280" spans="1:17" x14ac:dyDescent="0.3">
      <c r="A4280" t="s">
        <v>8789</v>
      </c>
      <c r="B4280" t="s">
        <v>8790</v>
      </c>
      <c r="C4280" t="s">
        <v>10309</v>
      </c>
      <c r="D4280" t="s">
        <v>628</v>
      </c>
      <c r="E4280">
        <v>13.382992</v>
      </c>
      <c r="F4280">
        <v>23.17</v>
      </c>
      <c r="G4280">
        <v>-54.907552804010699</v>
      </c>
      <c r="H4280">
        <v>3.3262953756164899</v>
      </c>
      <c r="I4280">
        <v>-16.1117275036713</v>
      </c>
      <c r="J4280">
        <v>-2.67223369350102</v>
      </c>
      <c r="K4280">
        <v>24.386021147337999</v>
      </c>
      <c r="L4280">
        <v>25.534756883024901</v>
      </c>
      <c r="M4280">
        <v>39.915907301219001</v>
      </c>
      <c r="N4280">
        <v>0.71872388286387401</v>
      </c>
      <c r="O4280">
        <v>50.841605524384903</v>
      </c>
      <c r="P4280">
        <v>21.947368421052602</v>
      </c>
      <c r="Q4280">
        <v>0.12835535374430501</v>
      </c>
    </row>
    <row r="4281" spans="1:17" x14ac:dyDescent="0.3">
      <c r="A4281" t="s">
        <v>8791</v>
      </c>
      <c r="B4281" t="s">
        <v>8792</v>
      </c>
      <c r="C4281" t="s">
        <v>10309</v>
      </c>
      <c r="D4281" t="s">
        <v>139</v>
      </c>
      <c r="E4281">
        <v>13.36572</v>
      </c>
      <c r="F4281">
        <v>20.55</v>
      </c>
      <c r="G4281">
        <v>86.042702176739994</v>
      </c>
      <c r="H4281">
        <v>2.6256584329413402</v>
      </c>
      <c r="I4281">
        <v>61.095208174649201</v>
      </c>
      <c r="J4281">
        <v>4.0713924806247803</v>
      </c>
      <c r="K4281">
        <v>19.345295728804199</v>
      </c>
      <c r="L4281">
        <v>16.517634937282601</v>
      </c>
      <c r="M4281">
        <v>54.239793133906502</v>
      </c>
      <c r="N4281">
        <v>0.36422764227642201</v>
      </c>
      <c r="O4281">
        <v>14.5498783454987</v>
      </c>
      <c r="P4281">
        <v>164.819587628866</v>
      </c>
    </row>
    <row r="4282" spans="1:17" x14ac:dyDescent="0.3">
      <c r="A4282" t="s">
        <v>8793</v>
      </c>
      <c r="B4282" t="s">
        <v>8794</v>
      </c>
      <c r="C4282" t="s">
        <v>10309</v>
      </c>
      <c r="D4282" t="s">
        <v>54</v>
      </c>
      <c r="E4282">
        <v>13.354402500000001</v>
      </c>
      <c r="F4282">
        <v>5.35</v>
      </c>
      <c r="G4282">
        <v>3.9313576389249301</v>
      </c>
      <c r="H4282">
        <v>15.5966729256949</v>
      </c>
      <c r="I4282">
        <v>-19.851759285340101</v>
      </c>
      <c r="J4282">
        <v>5.4321628017548402</v>
      </c>
      <c r="K4282">
        <v>4.8748366423749001</v>
      </c>
      <c r="L4282">
        <v>4.8754411788994201</v>
      </c>
      <c r="M4282">
        <v>70.757021305851595</v>
      </c>
      <c r="N4282">
        <v>0.43676069153776098</v>
      </c>
      <c r="O4282">
        <v>29.906542056074699</v>
      </c>
      <c r="P4282">
        <v>54.624277456647398</v>
      </c>
      <c r="Q4282">
        <v>5.5187992752947002E-2</v>
      </c>
    </row>
    <row r="4283" spans="1:17" x14ac:dyDescent="0.3">
      <c r="A4283" t="s">
        <v>8795</v>
      </c>
      <c r="B4283" t="s">
        <v>8796</v>
      </c>
      <c r="C4283" t="s">
        <v>10309</v>
      </c>
      <c r="D4283" t="s">
        <v>412</v>
      </c>
      <c r="E4283">
        <v>13.35</v>
      </c>
      <c r="F4283">
        <v>26.7</v>
      </c>
      <c r="G4283">
        <v>3.6813576389249301</v>
      </c>
      <c r="H4283">
        <v>-21.730721555816299</v>
      </c>
      <c r="I4283">
        <v>-27.998398231363598</v>
      </c>
      <c r="J4283">
        <v>-2.0661553391401299</v>
      </c>
      <c r="K4283">
        <v>32.138893533714501</v>
      </c>
      <c r="L4283">
        <v>29.221058206098601</v>
      </c>
      <c r="M4283">
        <v>5.4156777464111299</v>
      </c>
      <c r="N4283">
        <v>0.610611510791366</v>
      </c>
      <c r="O4283">
        <v>42.022471910112301</v>
      </c>
      <c r="P4283">
        <v>47.922437673130098</v>
      </c>
      <c r="Q4283">
        <v>0.10275826758251599</v>
      </c>
    </row>
    <row r="4284" spans="1:17" x14ac:dyDescent="0.3">
      <c r="A4284" t="s">
        <v>8797</v>
      </c>
      <c r="B4284" t="s">
        <v>8798</v>
      </c>
      <c r="C4284" t="s">
        <v>10309</v>
      </c>
      <c r="D4284" t="s">
        <v>523</v>
      </c>
      <c r="E4284">
        <v>13.344360999999999</v>
      </c>
      <c r="F4284">
        <v>3.97</v>
      </c>
      <c r="G4284">
        <v>218.42697167401201</v>
      </c>
      <c r="H4284">
        <v>-21.166965088283401</v>
      </c>
      <c r="I4284">
        <v>96.110210585751005</v>
      </c>
      <c r="J4284">
        <v>2.03244784049719</v>
      </c>
      <c r="K4284">
        <v>3.7966003753577602</v>
      </c>
      <c r="L4284">
        <v>2.67408127281427</v>
      </c>
      <c r="M4284">
        <v>50.965742472366102</v>
      </c>
      <c r="N4284">
        <v>1.17110108919137</v>
      </c>
      <c r="O4284">
        <v>35.264483627204001</v>
      </c>
      <c r="P4284">
        <v>324.14529914529902</v>
      </c>
      <c r="Q4284">
        <v>1.3789629756553999E-2</v>
      </c>
    </row>
    <row r="4285" spans="1:17" x14ac:dyDescent="0.3">
      <c r="A4285" t="s">
        <v>8799</v>
      </c>
      <c r="B4285" t="s">
        <v>8800</v>
      </c>
      <c r="C4285" t="s">
        <v>10309</v>
      </c>
      <c r="D4285" t="s">
        <v>364</v>
      </c>
      <c r="E4285">
        <v>13.252549999999999</v>
      </c>
      <c r="F4285">
        <v>221.8</v>
      </c>
      <c r="G4285">
        <v>2.2837995686450099</v>
      </c>
      <c r="H4285">
        <v>6.1324021708989598</v>
      </c>
      <c r="I4285">
        <v>10.1648880239901</v>
      </c>
      <c r="J4285">
        <v>-1.7822660559605701</v>
      </c>
      <c r="K4285">
        <v>224.32344352979999</v>
      </c>
      <c r="L4285">
        <v>206.12869790995299</v>
      </c>
      <c r="M4285">
        <v>60.287398283434598</v>
      </c>
      <c r="N4285">
        <v>0.43631180133543401</v>
      </c>
      <c r="O4285">
        <v>20.716862037871898</v>
      </c>
      <c r="P4285">
        <v>50.372881355932201</v>
      </c>
    </row>
    <row r="4286" spans="1:17" x14ac:dyDescent="0.3">
      <c r="A4286" t="s">
        <v>8801</v>
      </c>
      <c r="B4286" t="s">
        <v>8802</v>
      </c>
      <c r="C4286" t="s">
        <v>10309</v>
      </c>
      <c r="D4286" t="s">
        <v>628</v>
      </c>
      <c r="E4286">
        <v>13.230159840000001</v>
      </c>
      <c r="F4286">
        <v>0.72</v>
      </c>
      <c r="G4286">
        <v>-97.091369633802302</v>
      </c>
      <c r="H4286">
        <v>-17.1911913839084</v>
      </c>
      <c r="I4286">
        <v>-61.628762769660597</v>
      </c>
      <c r="J4286">
        <v>-1.7822660559605701</v>
      </c>
      <c r="K4286">
        <v>1.0038666255189901</v>
      </c>
      <c r="L4286">
        <v>1.5929970545580501</v>
      </c>
      <c r="M4286">
        <v>0.93205904245212401</v>
      </c>
      <c r="N4286">
        <v>0.36132182870389401</v>
      </c>
      <c r="O4286">
        <v>219.444444444444</v>
      </c>
      <c r="P4286">
        <v>10.769230769230701</v>
      </c>
      <c r="Q4286">
        <v>-8.8277887079625E-2</v>
      </c>
    </row>
    <row r="4287" spans="1:17" x14ac:dyDescent="0.3">
      <c r="A4287" t="s">
        <v>8803</v>
      </c>
      <c r="B4287" t="s">
        <v>8804</v>
      </c>
      <c r="C4287" t="s">
        <v>10309</v>
      </c>
      <c r="D4287" t="s">
        <v>523</v>
      </c>
      <c r="E4287">
        <v>13.229509999999999</v>
      </c>
      <c r="F4287">
        <v>2.0299999999999998</v>
      </c>
      <c r="G4287">
        <v>10.181357638924901</v>
      </c>
      <c r="H4287">
        <v>-12.446805335174499</v>
      </c>
      <c r="I4287">
        <v>7.0610089970341798</v>
      </c>
      <c r="J4287">
        <v>1.2634192232272301</v>
      </c>
      <c r="K4287">
        <v>2.0509846388009301</v>
      </c>
      <c r="L4287">
        <v>1.85096267174594</v>
      </c>
      <c r="M4287">
        <v>51.813258003019399</v>
      </c>
      <c r="N4287">
        <v>0.52093016836637396</v>
      </c>
      <c r="O4287">
        <v>40.394088669950698</v>
      </c>
      <c r="P4287">
        <v>58.593749999999901</v>
      </c>
      <c r="Q4287">
        <v>6.2367737484919999E-2</v>
      </c>
    </row>
    <row r="4288" spans="1:17" x14ac:dyDescent="0.3">
      <c r="A4288" t="s">
        <v>8805</v>
      </c>
      <c r="B4288" t="s">
        <v>8806</v>
      </c>
      <c r="C4288" t="s">
        <v>10309</v>
      </c>
      <c r="D4288" t="s">
        <v>1595</v>
      </c>
      <c r="E4288">
        <v>13.219959570999899</v>
      </c>
      <c r="F4288">
        <v>12.61</v>
      </c>
      <c r="G4288">
        <v>235.68860401573599</v>
      </c>
      <c r="H4288">
        <v>23.106758089298701</v>
      </c>
      <c r="I4288">
        <v>45.559018003025699</v>
      </c>
      <c r="J4288">
        <v>19.530865257170699</v>
      </c>
      <c r="K4288">
        <v>9.8908983391492207</v>
      </c>
      <c r="L4288">
        <v>8.2197774216724806</v>
      </c>
      <c r="M4288">
        <v>93.491638040392502</v>
      </c>
      <c r="N4288">
        <v>0.68529785642498797</v>
      </c>
      <c r="O4288">
        <v>3.4892942109437</v>
      </c>
      <c r="Q4288">
        <v>0.113016551871152</v>
      </c>
    </row>
    <row r="4289" spans="1:17" x14ac:dyDescent="0.3">
      <c r="A4289" t="s">
        <v>8807</v>
      </c>
      <c r="B4289" t="s">
        <v>8808</v>
      </c>
      <c r="C4289" t="s">
        <v>10309</v>
      </c>
      <c r="D4289" t="s">
        <v>523</v>
      </c>
      <c r="E4289">
        <v>13.20088</v>
      </c>
      <c r="F4289">
        <v>44</v>
      </c>
      <c r="G4289">
        <v>7.6813576389249398</v>
      </c>
      <c r="H4289">
        <v>-10.617584810301899</v>
      </c>
      <c r="I4289">
        <v>-24.863307339142001</v>
      </c>
      <c r="J4289">
        <v>-1.7822660559605701</v>
      </c>
      <c r="K4289">
        <v>51.296146115176697</v>
      </c>
      <c r="L4289">
        <v>51.238735146139099</v>
      </c>
      <c r="M4289">
        <v>33.955569273656799</v>
      </c>
      <c r="N4289">
        <v>0.77901799329063703</v>
      </c>
      <c r="O4289">
        <v>43.181818181818102</v>
      </c>
      <c r="P4289">
        <v>41.935483870967701</v>
      </c>
    </row>
    <row r="4290" spans="1:17" x14ac:dyDescent="0.3">
      <c r="A4290" t="s">
        <v>8809</v>
      </c>
      <c r="B4290" t="s">
        <v>8810</v>
      </c>
      <c r="C4290" t="s">
        <v>10309</v>
      </c>
      <c r="D4290" t="s">
        <v>21</v>
      </c>
      <c r="E4290">
        <v>13.16746</v>
      </c>
      <c r="F4290">
        <v>26.23</v>
      </c>
      <c r="G4290">
        <v>49.225726239607503</v>
      </c>
      <c r="H4290">
        <v>-3.43141030895229</v>
      </c>
      <c r="I4290">
        <v>28.726449585551698</v>
      </c>
      <c r="J4290">
        <v>0.21691795056736299</v>
      </c>
      <c r="K4290">
        <v>24.6707330401285</v>
      </c>
      <c r="L4290">
        <v>20.403137519632999</v>
      </c>
      <c r="M4290">
        <v>54.505307824571801</v>
      </c>
      <c r="N4290">
        <v>0.47883396396286698</v>
      </c>
      <c r="O4290">
        <v>26.420129622569501</v>
      </c>
      <c r="P4290">
        <v>88.976945244956696</v>
      </c>
      <c r="Q4290">
        <v>3.8000135381161003E-2</v>
      </c>
    </row>
    <row r="4291" spans="1:17" x14ac:dyDescent="0.3">
      <c r="A4291" t="s">
        <v>8811</v>
      </c>
      <c r="B4291" t="s">
        <v>8812</v>
      </c>
      <c r="C4291" t="s">
        <v>10309</v>
      </c>
      <c r="D4291" t="s">
        <v>523</v>
      </c>
      <c r="E4291">
        <v>13.1048586</v>
      </c>
      <c r="F4291">
        <v>42.94</v>
      </c>
      <c r="G4291">
        <v>317.00758032362802</v>
      </c>
      <c r="H4291">
        <v>-16.379316691436699</v>
      </c>
      <c r="I4291">
        <v>101.642665801767</v>
      </c>
      <c r="J4291">
        <v>-7.6548191588343801</v>
      </c>
      <c r="K4291">
        <v>47.606001131497997</v>
      </c>
      <c r="L4291">
        <v>33.361254210087601</v>
      </c>
      <c r="M4291">
        <v>5.7337421391284202</v>
      </c>
      <c r="N4291">
        <v>0.137589801874614</v>
      </c>
      <c r="O4291">
        <v>40.917559385188603</v>
      </c>
      <c r="P4291">
        <v>440.12578616352101</v>
      </c>
      <c r="Q4291">
        <v>0.13812377469343801</v>
      </c>
    </row>
    <row r="4292" spans="1:17" x14ac:dyDescent="0.3">
      <c r="A4292" t="s">
        <v>8813</v>
      </c>
      <c r="B4292" t="s">
        <v>8814</v>
      </c>
      <c r="C4292" t="s">
        <v>10309</v>
      </c>
      <c r="D4292" t="s">
        <v>737</v>
      </c>
      <c r="E4292">
        <v>13.10207943</v>
      </c>
      <c r="F4292">
        <v>123.6</v>
      </c>
      <c r="G4292">
        <v>16.9224237673827</v>
      </c>
      <c r="H4292">
        <v>4.9732722080314797</v>
      </c>
      <c r="I4292">
        <v>9.4037774633155102</v>
      </c>
      <c r="J4292">
        <v>0.34959664878878599</v>
      </c>
      <c r="K4292">
        <v>117.35182088187101</v>
      </c>
      <c r="L4292">
        <v>105.679624409071</v>
      </c>
      <c r="M4292">
        <v>34.201172078942697</v>
      </c>
      <c r="N4292">
        <v>0.66059100094857004</v>
      </c>
      <c r="O4292">
        <v>0.38834951456310202</v>
      </c>
      <c r="P4292">
        <v>49.763722282806199</v>
      </c>
    </row>
    <row r="4293" spans="1:17" x14ac:dyDescent="0.3">
      <c r="A4293" t="s">
        <v>8815</v>
      </c>
      <c r="B4293" t="s">
        <v>8816</v>
      </c>
      <c r="C4293" t="s">
        <v>10309</v>
      </c>
      <c r="D4293" t="s">
        <v>121</v>
      </c>
      <c r="E4293">
        <v>13.060374884345199</v>
      </c>
      <c r="F4293">
        <v>99.6</v>
      </c>
      <c r="G4293">
        <v>-5.5931859894901201</v>
      </c>
      <c r="H4293">
        <v>-1.87035303188851</v>
      </c>
      <c r="I4293">
        <v>-12.2495918825592</v>
      </c>
      <c r="J4293">
        <v>1.0670674632677399</v>
      </c>
      <c r="K4293">
        <v>88.622837348358701</v>
      </c>
      <c r="L4293">
        <v>75.642478964540601</v>
      </c>
      <c r="M4293">
        <v>75.835066412166697</v>
      </c>
      <c r="N4293">
        <v>1</v>
      </c>
      <c r="Q4293">
        <v>-4.6725400847372998E-2</v>
      </c>
    </row>
    <row r="4294" spans="1:17" x14ac:dyDescent="0.3">
      <c r="A4294" t="s">
        <v>8817</v>
      </c>
      <c r="B4294" t="s">
        <v>8818</v>
      </c>
      <c r="C4294" t="s">
        <v>10309</v>
      </c>
      <c r="D4294" t="s">
        <v>412</v>
      </c>
      <c r="E4294">
        <v>13.057874999999999</v>
      </c>
      <c r="F4294">
        <v>1.59</v>
      </c>
      <c r="G4294">
        <v>18.7794884800464</v>
      </c>
      <c r="H4294">
        <v>-9.6362463289634093</v>
      </c>
      <c r="I4294">
        <v>-18.414477055374899</v>
      </c>
      <c r="J4294">
        <v>7.50344822975371</v>
      </c>
      <c r="K4294">
        <v>1.4617943921307599</v>
      </c>
      <c r="L4294">
        <v>1.3511011936694901</v>
      </c>
      <c r="M4294">
        <v>65.886121966172794</v>
      </c>
      <c r="N4294">
        <v>0.91171755692398704</v>
      </c>
      <c r="O4294">
        <v>27.044025157232699</v>
      </c>
      <c r="P4294">
        <v>70.967741935483801</v>
      </c>
      <c r="Q4294">
        <v>0.11994270530915201</v>
      </c>
    </row>
    <row r="4295" spans="1:17" x14ac:dyDescent="0.3">
      <c r="A4295" t="s">
        <v>8819</v>
      </c>
      <c r="B4295" t="s">
        <v>8820</v>
      </c>
      <c r="C4295" t="s">
        <v>10309</v>
      </c>
      <c r="D4295" t="s">
        <v>628</v>
      </c>
      <c r="E4295">
        <v>13.045667</v>
      </c>
      <c r="F4295">
        <v>24.19</v>
      </c>
      <c r="G4295">
        <v>59.018203852820299</v>
      </c>
      <c r="H4295">
        <v>-11.7178112163654</v>
      </c>
      <c r="I4295">
        <v>26.931091727693801</v>
      </c>
      <c r="J4295">
        <v>8.1961356719011995</v>
      </c>
      <c r="K4295">
        <v>31.106500883841701</v>
      </c>
      <c r="L4295">
        <v>30.750102110863001</v>
      </c>
      <c r="M4295">
        <v>45.962519410532799</v>
      </c>
      <c r="N4295">
        <v>0.81688495434955399</v>
      </c>
      <c r="O4295">
        <v>175.11368334022299</v>
      </c>
      <c r="P4295">
        <v>88.984375</v>
      </c>
      <c r="Q4295">
        <v>0.137800148584861</v>
      </c>
    </row>
    <row r="4296" spans="1:17" x14ac:dyDescent="0.3">
      <c r="A4296" t="s">
        <v>8821</v>
      </c>
      <c r="B4296" t="s">
        <v>8822</v>
      </c>
      <c r="C4296" t="s">
        <v>10309</v>
      </c>
      <c r="D4296" t="s">
        <v>965</v>
      </c>
      <c r="E4296">
        <v>13.034112</v>
      </c>
      <c r="F4296">
        <v>0.84</v>
      </c>
      <c r="G4296">
        <v>34.887239991865997</v>
      </c>
      <c r="H4296">
        <v>-8.3999825926996792</v>
      </c>
      <c r="I4296">
        <v>-11.8525149211236</v>
      </c>
      <c r="J4296">
        <v>0.65675833428332597</v>
      </c>
      <c r="K4296">
        <v>0.86562729354231005</v>
      </c>
      <c r="L4296">
        <v>0.79311687322980096</v>
      </c>
      <c r="M4296">
        <v>46.898412667612398</v>
      </c>
      <c r="N4296">
        <v>0.49361702127659501</v>
      </c>
      <c r="O4296">
        <v>57.142857142857103</v>
      </c>
      <c r="P4296">
        <v>68</v>
      </c>
      <c r="Q4296">
        <v>5.0628873457399996E-4</v>
      </c>
    </row>
    <row r="4297" spans="1:17" x14ac:dyDescent="0.3">
      <c r="A4297" t="s">
        <v>8823</v>
      </c>
      <c r="B4297" t="s">
        <v>8824</v>
      </c>
      <c r="C4297" t="s">
        <v>10309</v>
      </c>
      <c r="D4297" t="s">
        <v>46</v>
      </c>
      <c r="E4297">
        <v>13.029249999999999</v>
      </c>
      <c r="F4297">
        <v>40.090000000000003</v>
      </c>
      <c r="G4297">
        <v>151.51469097225799</v>
      </c>
      <c r="H4297">
        <v>-41.226962734219804</v>
      </c>
      <c r="I4297">
        <v>39.3761258778135</v>
      </c>
      <c r="J4297">
        <v>-18.521622234569001</v>
      </c>
      <c r="K4297">
        <v>52.250692264387403</v>
      </c>
      <c r="L4297">
        <v>37.483480522470998</v>
      </c>
      <c r="M4297">
        <v>2.8115369096202301</v>
      </c>
      <c r="N4297">
        <v>0.43708058673317801</v>
      </c>
      <c r="O4297">
        <v>73.359940134696899</v>
      </c>
      <c r="P4297">
        <v>181.333333333333</v>
      </c>
    </row>
    <row r="4298" spans="1:17" x14ac:dyDescent="0.3">
      <c r="A4298" t="s">
        <v>8825</v>
      </c>
      <c r="B4298" t="s">
        <v>8826</v>
      </c>
      <c r="C4298" t="s">
        <v>10309</v>
      </c>
      <c r="D4298" t="s">
        <v>358</v>
      </c>
      <c r="E4298">
        <v>12.9756801</v>
      </c>
      <c r="F4298">
        <v>23.97</v>
      </c>
      <c r="G4298">
        <v>-25.872415127770601</v>
      </c>
      <c r="H4298">
        <v>-14.657852836335</v>
      </c>
      <c r="I4298">
        <v>-9.3360014418495592</v>
      </c>
      <c r="J4298">
        <v>-5.0622660559605697</v>
      </c>
      <c r="K4298">
        <v>25.888037201469501</v>
      </c>
      <c r="L4298">
        <v>26.759482021160899</v>
      </c>
      <c r="M4298">
        <v>33.464684434825301</v>
      </c>
      <c r="N4298">
        <v>0.72559963738224798</v>
      </c>
      <c r="O4298">
        <v>55.611180642469698</v>
      </c>
      <c r="P4298">
        <v>25.497382198952799</v>
      </c>
    </row>
    <row r="4299" spans="1:17" x14ac:dyDescent="0.3">
      <c r="A4299" t="s">
        <v>8827</v>
      </c>
      <c r="B4299" t="s">
        <v>8828</v>
      </c>
      <c r="C4299" t="s">
        <v>10309</v>
      </c>
      <c r="D4299" t="s">
        <v>412</v>
      </c>
      <c r="E4299">
        <v>12.932707499999999</v>
      </c>
      <c r="F4299">
        <v>12.75</v>
      </c>
      <c r="G4299">
        <v>29.7558257240313</v>
      </c>
      <c r="H4299">
        <v>-1.2753959060691999</v>
      </c>
      <c r="I4299">
        <v>-15.729089923422899</v>
      </c>
      <c r="J4299">
        <v>-3.5450865687810902</v>
      </c>
      <c r="K4299">
        <v>12.1194084594272</v>
      </c>
      <c r="L4299">
        <v>11.449601643460699</v>
      </c>
      <c r="M4299">
        <v>60.672921260336402</v>
      </c>
      <c r="N4299">
        <v>1.1171990791016799</v>
      </c>
      <c r="O4299">
        <v>58.039215686274503</v>
      </c>
      <c r="P4299">
        <v>66.6666666666666</v>
      </c>
      <c r="Q4299">
        <v>6.8741608539233001E-2</v>
      </c>
    </row>
    <row r="4300" spans="1:17" x14ac:dyDescent="0.3">
      <c r="A4300" t="s">
        <v>8829</v>
      </c>
      <c r="B4300" t="s">
        <v>8830</v>
      </c>
      <c r="C4300" t="s">
        <v>10309</v>
      </c>
      <c r="E4300">
        <v>12.889321000000001</v>
      </c>
      <c r="F4300">
        <v>25.7</v>
      </c>
      <c r="G4300">
        <v>253.76344719116301</v>
      </c>
      <c r="H4300">
        <v>0.81635792493040404</v>
      </c>
      <c r="I4300">
        <v>-7.4264258546233597</v>
      </c>
      <c r="J4300">
        <v>-0.77137958628716596</v>
      </c>
      <c r="K4300">
        <v>26.071203206074699</v>
      </c>
      <c r="L4300">
        <v>21.769181445500699</v>
      </c>
      <c r="M4300">
        <v>35.471448782748602</v>
      </c>
      <c r="N4300">
        <v>1.0772690563459</v>
      </c>
      <c r="O4300">
        <v>46.692607003890998</v>
      </c>
      <c r="P4300">
        <v>350.08756567425502</v>
      </c>
    </row>
    <row r="4301" spans="1:17" x14ac:dyDescent="0.3">
      <c r="A4301" t="s">
        <v>8831</v>
      </c>
      <c r="B4301" t="s">
        <v>8832</v>
      </c>
      <c r="C4301" t="s">
        <v>10309</v>
      </c>
      <c r="D4301" t="s">
        <v>628</v>
      </c>
      <c r="E4301">
        <v>12.83837424</v>
      </c>
      <c r="F4301">
        <v>11.32</v>
      </c>
      <c r="G4301">
        <v>-7.4402639826966697</v>
      </c>
      <c r="H4301">
        <v>7.60150384356937</v>
      </c>
      <c r="I4301">
        <v>-37.590667531565401</v>
      </c>
      <c r="J4301">
        <v>-15.4851144008412</v>
      </c>
      <c r="K4301">
        <v>10.811624227057999</v>
      </c>
      <c r="L4301">
        <v>11.067286226872501</v>
      </c>
      <c r="M4301">
        <v>54.4973139987083</v>
      </c>
      <c r="N4301">
        <v>2.4538967018134401</v>
      </c>
      <c r="O4301">
        <v>65.8127208480565</v>
      </c>
      <c r="P4301">
        <v>29.965556831228401</v>
      </c>
      <c r="Q4301">
        <v>5.2388329173338001E-2</v>
      </c>
    </row>
    <row r="4302" spans="1:17" x14ac:dyDescent="0.3">
      <c r="A4302" t="s">
        <v>8833</v>
      </c>
      <c r="B4302" t="s">
        <v>8834</v>
      </c>
      <c r="C4302" t="s">
        <v>10309</v>
      </c>
      <c r="D4302" t="s">
        <v>628</v>
      </c>
      <c r="E4302">
        <v>12.8086923539507</v>
      </c>
      <c r="F4302">
        <v>31.5</v>
      </c>
      <c r="G4302">
        <v>-31.687801239579699</v>
      </c>
      <c r="H4302">
        <v>-5.2531294458465299</v>
      </c>
      <c r="I4302">
        <v>-20.4102753747026</v>
      </c>
      <c r="K4302">
        <v>68.019953763615703</v>
      </c>
      <c r="M4302">
        <v>1.6190693955E-5</v>
      </c>
      <c r="N4302">
        <v>0.25</v>
      </c>
      <c r="O4302">
        <v>17.7777777777777</v>
      </c>
      <c r="P4302">
        <v>0</v>
      </c>
    </row>
    <row r="4303" spans="1:17" x14ac:dyDescent="0.3">
      <c r="A4303" t="s">
        <v>8835</v>
      </c>
      <c r="B4303" t="s">
        <v>8836</v>
      </c>
      <c r="C4303" t="s">
        <v>10309</v>
      </c>
      <c r="D4303" t="s">
        <v>127</v>
      </c>
      <c r="E4303">
        <v>12.80222034</v>
      </c>
      <c r="F4303">
        <v>38.659999999999997</v>
      </c>
      <c r="G4303">
        <v>-15.168583049094</v>
      </c>
      <c r="H4303">
        <v>1.27645208373499</v>
      </c>
      <c r="I4303">
        <v>-14.1826538913267</v>
      </c>
      <c r="J4303">
        <v>2.8026498420318098</v>
      </c>
      <c r="K4303">
        <v>38.316183066106198</v>
      </c>
      <c r="L4303">
        <v>37.9293066635774</v>
      </c>
      <c r="M4303">
        <v>58.566621166850403</v>
      </c>
      <c r="N4303">
        <v>0.86472139408593296</v>
      </c>
      <c r="O4303">
        <v>31.401965856182098</v>
      </c>
      <c r="P4303">
        <v>22.652284263959299</v>
      </c>
      <c r="Q4303">
        <v>3.0367875026934998E-2</v>
      </c>
    </row>
    <row r="4304" spans="1:17" x14ac:dyDescent="0.3">
      <c r="A4304" t="s">
        <v>8837</v>
      </c>
      <c r="B4304" t="s">
        <v>8838</v>
      </c>
      <c r="C4304" t="s">
        <v>10309</v>
      </c>
      <c r="D4304" t="s">
        <v>51</v>
      </c>
      <c r="E4304">
        <v>12.802066200000001</v>
      </c>
      <c r="F4304">
        <v>50.82</v>
      </c>
      <c r="G4304">
        <v>-2.4502213084434699</v>
      </c>
      <c r="H4304">
        <v>-26.210548463610301</v>
      </c>
      <c r="I4304">
        <v>15.470738639400601</v>
      </c>
      <c r="J4304">
        <v>-7.4237583216566598</v>
      </c>
      <c r="K4304">
        <v>57.462854613434999</v>
      </c>
      <c r="L4304">
        <v>48.1569009866625</v>
      </c>
      <c r="M4304">
        <v>8.8081170662652397</v>
      </c>
      <c r="N4304">
        <v>0.19157291879730001</v>
      </c>
      <c r="O4304">
        <v>66.076347894529704</v>
      </c>
      <c r="P4304">
        <v>44.374999999999901</v>
      </c>
      <c r="Q4304">
        <v>9.3789963007416002E-2</v>
      </c>
    </row>
    <row r="4305" spans="1:17" x14ac:dyDescent="0.3">
      <c r="A4305" t="s">
        <v>8839</v>
      </c>
      <c r="B4305" t="s">
        <v>8840</v>
      </c>
      <c r="C4305" t="s">
        <v>10309</v>
      </c>
      <c r="D4305" t="s">
        <v>737</v>
      </c>
      <c r="E4305">
        <v>12.801381996</v>
      </c>
      <c r="F4305">
        <v>257.72000000000003</v>
      </c>
      <c r="G4305">
        <v>0.84450912949481305</v>
      </c>
      <c r="H4305">
        <v>0.70004974073735504</v>
      </c>
      <c r="I4305">
        <v>0.826890282545656</v>
      </c>
      <c r="J4305">
        <v>-1.10116369375585</v>
      </c>
      <c r="K4305">
        <v>249.30572542513201</v>
      </c>
      <c r="L4305">
        <v>231.35067286356701</v>
      </c>
      <c r="M4305">
        <v>61.795021026026802</v>
      </c>
      <c r="N4305">
        <v>0.29277705353060202</v>
      </c>
      <c r="O4305">
        <v>2.82477106937761</v>
      </c>
      <c r="P4305">
        <v>33.699937746420403</v>
      </c>
    </row>
    <row r="4306" spans="1:17" x14ac:dyDescent="0.3">
      <c r="A4306" t="s">
        <v>8841</v>
      </c>
      <c r="B4306" t="s">
        <v>8842</v>
      </c>
      <c r="C4306" t="s">
        <v>10309</v>
      </c>
      <c r="D4306" t="s">
        <v>737</v>
      </c>
      <c r="E4306">
        <v>12.781170502</v>
      </c>
      <c r="F4306">
        <v>25.94</v>
      </c>
      <c r="G4306">
        <v>-18.574110239966899</v>
      </c>
      <c r="H4306">
        <v>1.5293737652281001</v>
      </c>
      <c r="I4306">
        <v>-2.6273639981469201</v>
      </c>
      <c r="J4306">
        <v>0.37459668913746302</v>
      </c>
      <c r="K4306">
        <v>25.6347413097489</v>
      </c>
      <c r="L4306">
        <v>24.571889246933601</v>
      </c>
      <c r="N4306">
        <v>0.501244703100862</v>
      </c>
      <c r="O4306">
        <v>9.7532767925982906</v>
      </c>
      <c r="P4306">
        <v>17.641723356008999</v>
      </c>
    </row>
    <row r="4307" spans="1:17" x14ac:dyDescent="0.3">
      <c r="A4307" t="s">
        <v>8843</v>
      </c>
      <c r="B4307" t="s">
        <v>8844</v>
      </c>
      <c r="C4307" t="s">
        <v>10309</v>
      </c>
      <c r="D4307" t="s">
        <v>139</v>
      </c>
      <c r="E4307">
        <v>12.749143399999999</v>
      </c>
      <c r="F4307">
        <v>18.25</v>
      </c>
      <c r="G4307">
        <v>-29.818642361075</v>
      </c>
      <c r="H4307">
        <v>-0.70767490039198899</v>
      </c>
      <c r="I4307">
        <v>-13.057334198232001</v>
      </c>
      <c r="J4307">
        <v>-1.7822660559605701</v>
      </c>
      <c r="K4307">
        <v>18.249999697440501</v>
      </c>
      <c r="L4307">
        <v>18.2360936657849</v>
      </c>
      <c r="M4307">
        <v>100</v>
      </c>
      <c r="O4307">
        <v>0</v>
      </c>
      <c r="P4307">
        <v>0</v>
      </c>
    </row>
    <row r="4308" spans="1:17" x14ac:dyDescent="0.3">
      <c r="A4308" t="s">
        <v>8845</v>
      </c>
      <c r="B4308" t="s">
        <v>8846</v>
      </c>
      <c r="C4308" t="s">
        <v>10309</v>
      </c>
      <c r="E4308">
        <v>12.720420000000001</v>
      </c>
      <c r="F4308">
        <v>34</v>
      </c>
      <c r="G4308">
        <v>-12.577263050730201</v>
      </c>
      <c r="H4308">
        <v>-2.04255592186616</v>
      </c>
      <c r="I4308">
        <v>-6.70763135181355</v>
      </c>
      <c r="J4308">
        <v>-4.3331402319422301</v>
      </c>
      <c r="K4308">
        <v>34.168314873867999</v>
      </c>
      <c r="L4308">
        <v>32.381197503910002</v>
      </c>
      <c r="M4308">
        <v>45.130496073538303</v>
      </c>
      <c r="N4308">
        <v>0.353371432647129</v>
      </c>
      <c r="O4308">
        <v>40.5</v>
      </c>
      <c r="P4308">
        <v>40.612076095947003</v>
      </c>
      <c r="Q4308">
        <v>-2.2843752996485001E-2</v>
      </c>
    </row>
    <row r="4309" spans="1:17" x14ac:dyDescent="0.3">
      <c r="A4309" t="s">
        <v>8847</v>
      </c>
      <c r="B4309" t="s">
        <v>8848</v>
      </c>
      <c r="C4309" t="s">
        <v>10309</v>
      </c>
      <c r="D4309" t="s">
        <v>72</v>
      </c>
      <c r="E4309">
        <v>12.678808408</v>
      </c>
      <c r="F4309">
        <v>6.86</v>
      </c>
      <c r="G4309">
        <v>-50.968067648431301</v>
      </c>
      <c r="H4309">
        <v>0.32022524645089201</v>
      </c>
      <c r="I4309">
        <v>-33.103954244852098</v>
      </c>
      <c r="J4309">
        <v>-1.7822660559605701</v>
      </c>
      <c r="K4309">
        <v>7.0666513967958098</v>
      </c>
      <c r="L4309">
        <v>7.6531408454138798</v>
      </c>
      <c r="M4309">
        <v>42.954087126225801</v>
      </c>
      <c r="N4309">
        <v>0.70154695927752797</v>
      </c>
      <c r="O4309">
        <v>65.306122448979494</v>
      </c>
      <c r="P4309">
        <v>13.764510779436099</v>
      </c>
      <c r="Q4309">
        <v>4.3322456341477002E-2</v>
      </c>
    </row>
    <row r="4310" spans="1:17" x14ac:dyDescent="0.3">
      <c r="A4310" t="s">
        <v>8849</v>
      </c>
      <c r="B4310" t="s">
        <v>8850</v>
      </c>
      <c r="C4310" t="s">
        <v>10309</v>
      </c>
      <c r="D4310" t="s">
        <v>737</v>
      </c>
      <c r="E4310">
        <v>12.67263724</v>
      </c>
      <c r="F4310">
        <v>80.540000000000006</v>
      </c>
      <c r="G4310">
        <v>-2.8039759046801498</v>
      </c>
      <c r="H4310">
        <v>0.82416457295907697</v>
      </c>
      <c r="I4310">
        <v>-0.28780185435080602</v>
      </c>
      <c r="J4310">
        <v>-0.71106252729011998</v>
      </c>
      <c r="K4310">
        <v>78.274296311089202</v>
      </c>
      <c r="L4310">
        <v>73.047960470332697</v>
      </c>
      <c r="M4310">
        <v>56.470560257846202</v>
      </c>
      <c r="N4310">
        <v>0.67554387117975601</v>
      </c>
      <c r="O4310">
        <v>2.27216290042215</v>
      </c>
      <c r="P4310">
        <v>30.746753246753201</v>
      </c>
    </row>
    <row r="4311" spans="1:17" x14ac:dyDescent="0.3">
      <c r="A4311" t="s">
        <v>8851</v>
      </c>
      <c r="B4311" t="s">
        <v>8852</v>
      </c>
      <c r="C4311" t="s">
        <v>10309</v>
      </c>
      <c r="D4311" t="s">
        <v>54</v>
      </c>
      <c r="E4311">
        <v>12.661265999999999</v>
      </c>
      <c r="F4311">
        <v>42.2</v>
      </c>
      <c r="G4311">
        <v>52.865340322907599</v>
      </c>
      <c r="H4311">
        <v>3.61692443819868</v>
      </c>
      <c r="I4311">
        <v>-11.3215579205078</v>
      </c>
      <c r="J4311">
        <v>-1.70905961379366</v>
      </c>
      <c r="K4311">
        <v>40.851209305259999</v>
      </c>
      <c r="L4311">
        <v>37.758932725958402</v>
      </c>
      <c r="M4311">
        <v>58.602908738039403</v>
      </c>
      <c r="N4311">
        <v>0.93340323232928402</v>
      </c>
      <c r="O4311">
        <v>22.2037914691943</v>
      </c>
      <c r="P4311">
        <v>89.237668161434996</v>
      </c>
      <c r="Q4311">
        <v>4.3723439650871998E-2</v>
      </c>
    </row>
    <row r="4312" spans="1:17" x14ac:dyDescent="0.3">
      <c r="A4312" t="s">
        <v>8853</v>
      </c>
      <c r="B4312" t="s">
        <v>8854</v>
      </c>
      <c r="C4312" t="s">
        <v>10309</v>
      </c>
      <c r="D4312" t="s">
        <v>965</v>
      </c>
      <c r="E4312">
        <v>12.66</v>
      </c>
      <c r="F4312">
        <v>6.33</v>
      </c>
      <c r="G4312">
        <v>-25.0173178577638</v>
      </c>
      <c r="H4312">
        <v>3.3051661911007799</v>
      </c>
      <c r="I4312">
        <v>-19.418280943794201</v>
      </c>
      <c r="J4312">
        <v>0.42593583678391</v>
      </c>
      <c r="K4312">
        <v>6.2485333803413896</v>
      </c>
      <c r="L4312">
        <v>6.51176599826056</v>
      </c>
      <c r="M4312">
        <v>50.292819004180899</v>
      </c>
      <c r="N4312">
        <v>0.54498808521736997</v>
      </c>
      <c r="O4312">
        <v>40.600315955766099</v>
      </c>
      <c r="P4312">
        <v>23.6328125</v>
      </c>
      <c r="Q4312">
        <v>7.9036815607053001E-2</v>
      </c>
    </row>
    <row r="4313" spans="1:17" x14ac:dyDescent="0.3">
      <c r="A4313" t="s">
        <v>8855</v>
      </c>
      <c r="B4313" t="s">
        <v>8856</v>
      </c>
      <c r="C4313" t="s">
        <v>10309</v>
      </c>
      <c r="D4313" t="s">
        <v>364</v>
      </c>
      <c r="E4313">
        <v>12.622066</v>
      </c>
      <c r="F4313">
        <v>19.48</v>
      </c>
      <c r="G4313">
        <v>45.676853134420398</v>
      </c>
      <c r="H4313">
        <v>4.1472063660987804</v>
      </c>
      <c r="I4313">
        <v>44.5478437952954</v>
      </c>
      <c r="J4313">
        <v>-9.4924379091886308</v>
      </c>
      <c r="K4313">
        <v>18.129970002778801</v>
      </c>
      <c r="L4313">
        <v>14.5034688369475</v>
      </c>
      <c r="M4313">
        <v>35.792279709501003</v>
      </c>
      <c r="N4313">
        <v>1.0461651107450101</v>
      </c>
      <c r="O4313">
        <v>25.205338809034899</v>
      </c>
      <c r="P4313">
        <v>104.62184873949499</v>
      </c>
      <c r="Q4313">
        <v>7.9187590227157004E-2</v>
      </c>
    </row>
    <row r="4314" spans="1:17" x14ac:dyDescent="0.3">
      <c r="A4314" t="s">
        <v>8857</v>
      </c>
      <c r="B4314" t="s">
        <v>8858</v>
      </c>
      <c r="C4314" t="s">
        <v>10309</v>
      </c>
      <c r="D4314" t="s">
        <v>1354</v>
      </c>
      <c r="E4314">
        <v>12.591982437999899</v>
      </c>
      <c r="F4314">
        <v>26.69</v>
      </c>
      <c r="G4314">
        <v>-20.028432570865199</v>
      </c>
      <c r="H4314">
        <v>0.78372089310705595</v>
      </c>
      <c r="I4314">
        <v>-7.64659170218152</v>
      </c>
      <c r="J4314">
        <v>-1.4799228964745601</v>
      </c>
      <c r="K4314">
        <v>26.205953535654601</v>
      </c>
      <c r="L4314">
        <v>25.4873929945262</v>
      </c>
      <c r="M4314">
        <v>62.670828158080603</v>
      </c>
      <c r="N4314">
        <v>1.29802931110482</v>
      </c>
      <c r="O4314">
        <v>3.1847133757961701</v>
      </c>
      <c r="P4314">
        <v>11.4870509607351</v>
      </c>
      <c r="Q4314">
        <v>-7.1457502660915995E-2</v>
      </c>
    </row>
    <row r="4315" spans="1:17" x14ac:dyDescent="0.3">
      <c r="A4315" t="s">
        <v>8859</v>
      </c>
      <c r="B4315" t="s">
        <v>8860</v>
      </c>
      <c r="C4315" t="s">
        <v>10309</v>
      </c>
      <c r="D4315" t="s">
        <v>523</v>
      </c>
      <c r="E4315">
        <v>12.5685</v>
      </c>
      <c r="F4315">
        <v>7.35</v>
      </c>
      <c r="G4315">
        <v>-29.818642361075</v>
      </c>
      <c r="H4315">
        <v>-0.70767490039198899</v>
      </c>
      <c r="I4315">
        <v>-13.057334198232001</v>
      </c>
      <c r="J4315">
        <v>-1.7822660559605701</v>
      </c>
      <c r="K4315">
        <v>7.35</v>
      </c>
      <c r="L4315">
        <v>7.3499999999999801</v>
      </c>
      <c r="M4315">
        <v>50</v>
      </c>
      <c r="O4315">
        <v>0</v>
      </c>
      <c r="P4315">
        <v>0</v>
      </c>
    </row>
    <row r="4316" spans="1:17" x14ac:dyDescent="0.3">
      <c r="A4316" t="s">
        <v>8861</v>
      </c>
      <c r="B4316" t="s">
        <v>8862</v>
      </c>
      <c r="C4316" t="s">
        <v>10309</v>
      </c>
      <c r="D4316" t="s">
        <v>402</v>
      </c>
      <c r="E4316">
        <v>12.550709028</v>
      </c>
      <c r="F4316">
        <v>2.86</v>
      </c>
      <c r="G4316">
        <v>-100.02697569440799</v>
      </c>
      <c r="H4316">
        <v>-15.1552669683806</v>
      </c>
      <c r="I4316">
        <v>-80.183770979841199</v>
      </c>
      <c r="J4316">
        <v>-1.7822660559605701</v>
      </c>
      <c r="K4316">
        <v>4.1042790765182602</v>
      </c>
      <c r="L4316">
        <v>8.4458738141831695</v>
      </c>
      <c r="M4316">
        <v>4.0430854885121503</v>
      </c>
      <c r="N4316">
        <v>0.63769948786474195</v>
      </c>
      <c r="O4316">
        <v>389.51048951048898</v>
      </c>
      <c r="P4316">
        <v>0</v>
      </c>
      <c r="Q4316">
        <v>-0.19633731596972101</v>
      </c>
    </row>
    <row r="4317" spans="1:17" x14ac:dyDescent="0.3">
      <c r="A4317" t="s">
        <v>8863</v>
      </c>
      <c r="B4317" t="s">
        <v>8864</v>
      </c>
      <c r="C4317" t="s">
        <v>10309</v>
      </c>
      <c r="E4317">
        <v>12.50262</v>
      </c>
      <c r="F4317">
        <v>12.33</v>
      </c>
      <c r="G4317">
        <v>222.46707192463899</v>
      </c>
      <c r="H4317">
        <v>-6.3680522588825497</v>
      </c>
      <c r="I4317">
        <v>30.481664637623499</v>
      </c>
      <c r="J4317">
        <v>-5.7087489298118701</v>
      </c>
      <c r="K4317">
        <v>11.202199669473901</v>
      </c>
      <c r="L4317">
        <v>9.2633882724277097</v>
      </c>
      <c r="M4317">
        <v>74.187041572845104</v>
      </c>
      <c r="N4317">
        <v>1.44947434547765</v>
      </c>
      <c r="O4317">
        <v>12.9764801297648</v>
      </c>
      <c r="P4317">
        <v>272.50755287009002</v>
      </c>
      <c r="Q4317">
        <v>2.6109283677022001E-2</v>
      </c>
    </row>
    <row r="4318" spans="1:17" x14ac:dyDescent="0.3">
      <c r="A4318" t="s">
        <v>8865</v>
      </c>
      <c r="B4318" t="s">
        <v>8866</v>
      </c>
      <c r="C4318" t="s">
        <v>10309</v>
      </c>
      <c r="D4318" t="s">
        <v>1626</v>
      </c>
      <c r="E4318">
        <v>12.496</v>
      </c>
      <c r="F4318">
        <v>0.55000000000000004</v>
      </c>
      <c r="G4318">
        <v>-10.2534249697707</v>
      </c>
      <c r="H4318">
        <v>-35.190433521081601</v>
      </c>
      <c r="I4318">
        <v>-33.3471892706958</v>
      </c>
      <c r="J4318">
        <v>-1.7822660559605701</v>
      </c>
      <c r="K4318">
        <v>0.66989891556845205</v>
      </c>
      <c r="L4318">
        <v>0.63654955181838802</v>
      </c>
      <c r="M4318">
        <v>28.117101460594</v>
      </c>
      <c r="N4318">
        <v>1.8812537171728201</v>
      </c>
      <c r="O4318">
        <v>72.727272727272705</v>
      </c>
      <c r="P4318">
        <v>37.5</v>
      </c>
      <c r="Q4318">
        <v>5.2502982154480002E-3</v>
      </c>
    </row>
    <row r="4319" spans="1:17" x14ac:dyDescent="0.3">
      <c r="A4319" t="s">
        <v>8867</v>
      </c>
      <c r="B4319" t="s">
        <v>8868</v>
      </c>
      <c r="C4319" t="s">
        <v>10309</v>
      </c>
      <c r="E4319">
        <v>12.469117499999999</v>
      </c>
      <c r="F4319">
        <v>15.75</v>
      </c>
      <c r="G4319">
        <v>-45.5846590741669</v>
      </c>
      <c r="H4319">
        <v>6.2268681974693196</v>
      </c>
      <c r="I4319">
        <v>-7.3526362116548896</v>
      </c>
      <c r="J4319">
        <v>-5.5723535195174199</v>
      </c>
      <c r="K4319">
        <v>17.7006537399104</v>
      </c>
      <c r="L4319">
        <v>18.8025145394802</v>
      </c>
      <c r="M4319">
        <v>38.761681133417703</v>
      </c>
      <c r="N4319">
        <v>3.8325012735608701</v>
      </c>
      <c r="O4319">
        <v>63.1111111111111</v>
      </c>
      <c r="P4319">
        <v>19.318181818181799</v>
      </c>
      <c r="Q4319">
        <v>6.5360427867297996E-2</v>
      </c>
    </row>
    <row r="4320" spans="1:17" x14ac:dyDescent="0.3">
      <c r="A4320" t="s">
        <v>8869</v>
      </c>
      <c r="B4320" t="s">
        <v>8870</v>
      </c>
      <c r="C4320" t="s">
        <v>10309</v>
      </c>
      <c r="D4320" t="s">
        <v>1470</v>
      </c>
      <c r="E4320">
        <v>12.460512</v>
      </c>
      <c r="F4320">
        <v>4.8</v>
      </c>
      <c r="G4320">
        <v>44.094401117185797</v>
      </c>
      <c r="H4320">
        <v>7.0904902372226797</v>
      </c>
      <c r="I4320">
        <v>6.6434139314437299</v>
      </c>
      <c r="J4320">
        <v>-3.8655993892938998</v>
      </c>
      <c r="K4320">
        <v>4.31055974048469</v>
      </c>
      <c r="L4320">
        <v>3.77187530977776</v>
      </c>
      <c r="M4320">
        <v>54.294796608732</v>
      </c>
      <c r="N4320">
        <v>0.21212644576961501</v>
      </c>
      <c r="O4320">
        <v>13.3333333333333</v>
      </c>
      <c r="P4320">
        <v>81.132075471698101</v>
      </c>
      <c r="Q4320">
        <v>5.9132954785951E-2</v>
      </c>
    </row>
    <row r="4321" spans="1:17" x14ac:dyDescent="0.3">
      <c r="A4321" t="s">
        <v>8871</v>
      </c>
      <c r="B4321" t="s">
        <v>8872</v>
      </c>
      <c r="C4321" t="s">
        <v>10309</v>
      </c>
      <c r="D4321" t="s">
        <v>523</v>
      </c>
      <c r="E4321">
        <v>12.396668</v>
      </c>
      <c r="F4321">
        <v>41.2</v>
      </c>
      <c r="G4321">
        <v>9.8423745880774796</v>
      </c>
      <c r="H4321">
        <v>-19.150622602452199</v>
      </c>
      <c r="I4321">
        <v>-12.4959478179538</v>
      </c>
      <c r="J4321">
        <v>-4.68320945218698</v>
      </c>
      <c r="K4321">
        <v>46.6753731146704</v>
      </c>
      <c r="L4321">
        <v>43.043743631221503</v>
      </c>
      <c r="M4321">
        <v>31.809758217356201</v>
      </c>
      <c r="N4321">
        <v>0.39772162991090898</v>
      </c>
      <c r="O4321">
        <v>52.912621359223301</v>
      </c>
      <c r="P4321">
        <v>47.037830121341898</v>
      </c>
      <c r="Q4321">
        <v>0.102510181929169</v>
      </c>
    </row>
    <row r="4322" spans="1:17" x14ac:dyDescent="0.3">
      <c r="A4322" t="s">
        <v>8873</v>
      </c>
      <c r="B4322" t="s">
        <v>8874</v>
      </c>
      <c r="C4322" t="s">
        <v>10309</v>
      </c>
      <c r="D4322" t="s">
        <v>523</v>
      </c>
      <c r="E4322">
        <v>12.381774</v>
      </c>
      <c r="F4322">
        <v>63.48</v>
      </c>
      <c r="G4322">
        <v>31.749186603037899</v>
      </c>
      <c r="H4322">
        <v>14.825378213860899</v>
      </c>
      <c r="I4322">
        <v>70.199016841028794</v>
      </c>
      <c r="J4322">
        <v>16.949326325739701</v>
      </c>
      <c r="K4322">
        <v>52.660809708555</v>
      </c>
      <c r="L4322">
        <v>45.485761794366603</v>
      </c>
      <c r="M4322">
        <v>80.497361563452003</v>
      </c>
      <c r="N4322">
        <v>0.64972434195044804</v>
      </c>
      <c r="O4322">
        <v>3.8752362948960299</v>
      </c>
      <c r="P4322">
        <v>122.73684210526299</v>
      </c>
      <c r="Q4322">
        <v>0.13781015497002699</v>
      </c>
    </row>
    <row r="4323" spans="1:17" x14ac:dyDescent="0.3">
      <c r="A4323" t="s">
        <v>8875</v>
      </c>
      <c r="B4323" t="s">
        <v>8876</v>
      </c>
      <c r="C4323" t="s">
        <v>10309</v>
      </c>
      <c r="D4323" t="s">
        <v>186</v>
      </c>
      <c r="E4323">
        <v>12.36618</v>
      </c>
      <c r="F4323">
        <v>27.6</v>
      </c>
      <c r="G4323">
        <v>89.228976686544001</v>
      </c>
      <c r="H4323">
        <v>18.687573479737601</v>
      </c>
      <c r="I4323">
        <v>17.748353005559299</v>
      </c>
      <c r="J4323">
        <v>8.1183303655105998</v>
      </c>
      <c r="K4323">
        <v>25.3920999525536</v>
      </c>
      <c r="L4323">
        <v>21.7705187480862</v>
      </c>
      <c r="M4323">
        <v>66.714590583696904</v>
      </c>
      <c r="N4323">
        <v>0.927569327520265</v>
      </c>
      <c r="O4323">
        <v>26.7753623188405</v>
      </c>
      <c r="P4323">
        <v>124.390243902439</v>
      </c>
      <c r="Q4323">
        <v>0.10069790185400999</v>
      </c>
    </row>
    <row r="4324" spans="1:17" x14ac:dyDescent="0.3">
      <c r="A4324" t="s">
        <v>8877</v>
      </c>
      <c r="B4324" t="s">
        <v>8878</v>
      </c>
      <c r="C4324" t="s">
        <v>10309</v>
      </c>
      <c r="D4324" t="s">
        <v>2922</v>
      </c>
      <c r="E4324">
        <v>12.341574</v>
      </c>
      <c r="F4324">
        <v>28.7</v>
      </c>
      <c r="G4324">
        <v>-69.764237673902002</v>
      </c>
      <c r="H4324">
        <v>-7.2294140308267698</v>
      </c>
      <c r="I4324">
        <v>-40.1221372477873</v>
      </c>
      <c r="J4324">
        <v>-2.8442129586154401</v>
      </c>
      <c r="K4324">
        <v>30.213512082388899</v>
      </c>
      <c r="L4324">
        <v>34.715404000204202</v>
      </c>
      <c r="M4324">
        <v>50.472192308501597</v>
      </c>
      <c r="N4324">
        <v>0.89744038728948805</v>
      </c>
      <c r="O4324">
        <v>93.728222996515598</v>
      </c>
      <c r="P4324">
        <v>8.7121212121212093</v>
      </c>
      <c r="Q4324">
        <v>4.6488282995763998E-2</v>
      </c>
    </row>
    <row r="4325" spans="1:17" x14ac:dyDescent="0.3">
      <c r="A4325" t="s">
        <v>8879</v>
      </c>
      <c r="B4325" t="s">
        <v>8880</v>
      </c>
      <c r="C4325" t="s">
        <v>10309</v>
      </c>
      <c r="D4325" t="s">
        <v>523</v>
      </c>
      <c r="E4325">
        <v>12.318</v>
      </c>
      <c r="F4325">
        <v>307.95</v>
      </c>
      <c r="G4325">
        <v>175.08234773793399</v>
      </c>
      <c r="H4325">
        <v>14.888655374837301</v>
      </c>
      <c r="I4325">
        <v>184.91073546794999</v>
      </c>
      <c r="J4325">
        <v>1.1177339440394101</v>
      </c>
      <c r="K4325">
        <v>252.883336822784</v>
      </c>
      <c r="L4325">
        <v>171.799288262744</v>
      </c>
      <c r="M4325">
        <v>72.641568292464299</v>
      </c>
      <c r="N4325">
        <v>0.50511425462459103</v>
      </c>
      <c r="O4325">
        <v>2.6140607241435401</v>
      </c>
      <c r="P4325">
        <v>246.400449943757</v>
      </c>
      <c r="Q4325">
        <v>0.12126244837448701</v>
      </c>
    </row>
    <row r="4326" spans="1:17" x14ac:dyDescent="0.3">
      <c r="A4326" t="s">
        <v>8881</v>
      </c>
      <c r="B4326" t="s">
        <v>8882</v>
      </c>
      <c r="C4326" t="s">
        <v>10309</v>
      </c>
      <c r="D4326" t="s">
        <v>523</v>
      </c>
      <c r="E4326">
        <v>12.31591038</v>
      </c>
      <c r="F4326">
        <v>10.49</v>
      </c>
      <c r="G4326">
        <v>-44.534089515546597</v>
      </c>
      <c r="H4326">
        <v>-9.0410082337253197</v>
      </c>
      <c r="I4326">
        <v>-17.082951764563202</v>
      </c>
      <c r="J4326">
        <v>-5.8580954398468403</v>
      </c>
      <c r="K4326">
        <v>10.5198228187624</v>
      </c>
      <c r="L4326">
        <v>10.9882224633243</v>
      </c>
      <c r="M4326">
        <v>52.405145475178898</v>
      </c>
      <c r="N4326">
        <v>0.91960703012758804</v>
      </c>
      <c r="O4326">
        <v>47.664442326024698</v>
      </c>
      <c r="P4326">
        <v>23.411764705882302</v>
      </c>
      <c r="Q4326">
        <v>0.131714856056071</v>
      </c>
    </row>
    <row r="4327" spans="1:17" x14ac:dyDescent="0.3">
      <c r="A4327" t="s">
        <v>8883</v>
      </c>
      <c r="B4327" t="s">
        <v>8884</v>
      </c>
      <c r="C4327" t="s">
        <v>10309</v>
      </c>
      <c r="D4327" t="s">
        <v>253</v>
      </c>
      <c r="E4327">
        <v>12.292289999999999</v>
      </c>
      <c r="F4327">
        <v>45</v>
      </c>
      <c r="G4327">
        <v>77.650237306974702</v>
      </c>
      <c r="H4327">
        <v>-5.8909871633502702</v>
      </c>
      <c r="I4327">
        <v>-15.8020932213572</v>
      </c>
      <c r="J4327">
        <v>4.4751129286911304</v>
      </c>
      <c r="K4327">
        <v>45.502512277783701</v>
      </c>
      <c r="L4327">
        <v>41.9303137284613</v>
      </c>
      <c r="M4327">
        <v>54.221589272597697</v>
      </c>
      <c r="N4327">
        <v>6.0369854430019201E-2</v>
      </c>
      <c r="O4327">
        <v>33.088888888888903</v>
      </c>
      <c r="P4327">
        <v>117.91767554479399</v>
      </c>
      <c r="Q4327">
        <v>0.11415471726023201</v>
      </c>
    </row>
    <row r="4328" spans="1:17" x14ac:dyDescent="0.3">
      <c r="A4328" t="s">
        <v>8885</v>
      </c>
      <c r="B4328" t="s">
        <v>8886</v>
      </c>
      <c r="C4328" t="s">
        <v>10309</v>
      </c>
      <c r="D4328" t="s">
        <v>386</v>
      </c>
      <c r="E4328">
        <v>12.275345123999999</v>
      </c>
      <c r="F4328">
        <v>11.97</v>
      </c>
      <c r="G4328">
        <v>47.514690972258201</v>
      </c>
      <c r="H4328">
        <v>-0.957674900391984</v>
      </c>
      <c r="I4328">
        <v>72.236783448826699</v>
      </c>
      <c r="J4328">
        <v>-1.7822660559605701</v>
      </c>
      <c r="K4328">
        <v>10.966441916847099</v>
      </c>
      <c r="L4328">
        <v>8.5379310238882393</v>
      </c>
      <c r="M4328">
        <v>26.5756852259784</v>
      </c>
      <c r="N4328">
        <v>3.8815789473684199E-2</v>
      </c>
      <c r="O4328">
        <v>37.259816207184599</v>
      </c>
      <c r="P4328">
        <v>106.379310344827</v>
      </c>
    </row>
    <row r="4329" spans="1:17" x14ac:dyDescent="0.3">
      <c r="A4329" t="s">
        <v>8887</v>
      </c>
      <c r="B4329" t="s">
        <v>8888</v>
      </c>
      <c r="C4329" t="s">
        <v>10309</v>
      </c>
      <c r="D4329" t="s">
        <v>423</v>
      </c>
      <c r="E4329">
        <v>12.26982175</v>
      </c>
      <c r="F4329">
        <v>36.5</v>
      </c>
      <c r="G4329">
        <v>-33.257795800228401</v>
      </c>
      <c r="H4329">
        <v>-1.0577960961905399</v>
      </c>
      <c r="I4329">
        <v>-13.9802440787966</v>
      </c>
      <c r="J4329">
        <v>1.85919052667246</v>
      </c>
      <c r="K4329">
        <v>36.559161791362698</v>
      </c>
      <c r="L4329">
        <v>36.433707906238702</v>
      </c>
      <c r="M4329">
        <v>48.750894510920403</v>
      </c>
      <c r="N4329">
        <v>0.519959932344778</v>
      </c>
      <c r="O4329">
        <v>24.712328767123299</v>
      </c>
      <c r="P4329">
        <v>16.9871794871794</v>
      </c>
      <c r="Q4329">
        <v>7.6538429646371003E-2</v>
      </c>
    </row>
    <row r="4330" spans="1:17" x14ac:dyDescent="0.3">
      <c r="A4330" t="s">
        <v>8889</v>
      </c>
      <c r="B4330" t="s">
        <v>8890</v>
      </c>
      <c r="C4330" t="s">
        <v>10309</v>
      </c>
      <c r="D4330" t="s">
        <v>628</v>
      </c>
      <c r="E4330">
        <v>12.2592508</v>
      </c>
      <c r="F4330">
        <v>26.69</v>
      </c>
      <c r="G4330">
        <v>66.143178490613593</v>
      </c>
      <c r="H4330">
        <v>30.259403288908398</v>
      </c>
      <c r="I4330">
        <v>43.7581769651051</v>
      </c>
      <c r="J4330">
        <v>4.3010672773727503</v>
      </c>
      <c r="K4330">
        <v>20.783975269100399</v>
      </c>
      <c r="L4330">
        <v>18.714579195075601</v>
      </c>
      <c r="M4330">
        <v>75.686695740237695</v>
      </c>
      <c r="N4330">
        <v>0.83656146460898295</v>
      </c>
      <c r="O4330">
        <v>12.214312476582901</v>
      </c>
      <c r="P4330">
        <v>109.169278996865</v>
      </c>
      <c r="Q4330">
        <v>1.671689862471E-2</v>
      </c>
    </row>
    <row r="4331" spans="1:17" x14ac:dyDescent="0.3">
      <c r="A4331" t="s">
        <v>8891</v>
      </c>
      <c r="B4331" t="s">
        <v>8892</v>
      </c>
      <c r="C4331" t="s">
        <v>10309</v>
      </c>
      <c r="D4331" t="s">
        <v>297</v>
      </c>
      <c r="E4331">
        <v>12.254747999999999</v>
      </c>
      <c r="F4331">
        <v>22</v>
      </c>
      <c r="G4331">
        <v>-26.0450574554146</v>
      </c>
      <c r="H4331">
        <v>-1.8632304559475501</v>
      </c>
      <c r="I4331">
        <v>-23.952433428689702</v>
      </c>
      <c r="J4331">
        <v>0.236082567892622</v>
      </c>
      <c r="K4331">
        <v>22.6347210222157</v>
      </c>
      <c r="L4331">
        <v>23.546284498039</v>
      </c>
      <c r="M4331">
        <v>46.778064354999401</v>
      </c>
      <c r="N4331">
        <v>0.75721550492402701</v>
      </c>
      <c r="O4331">
        <v>100</v>
      </c>
      <c r="P4331">
        <v>37.5</v>
      </c>
      <c r="Q4331">
        <v>4.4118375766841002E-2</v>
      </c>
    </row>
    <row r="4332" spans="1:17" x14ac:dyDescent="0.3">
      <c r="A4332" t="s">
        <v>8893</v>
      </c>
      <c r="B4332" t="s">
        <v>8894</v>
      </c>
      <c r="C4332" t="s">
        <v>10309</v>
      </c>
      <c r="D4332" t="s">
        <v>21</v>
      </c>
      <c r="E4332">
        <v>12.2358516</v>
      </c>
      <c r="F4332">
        <v>11.64</v>
      </c>
      <c r="G4332">
        <v>-62.065440964101803</v>
      </c>
      <c r="H4332">
        <v>-19.7587697909029</v>
      </c>
      <c r="I4332">
        <v>-45.735182665554198</v>
      </c>
      <c r="J4332">
        <v>5.1608390549362397</v>
      </c>
      <c r="K4332">
        <v>12.919861714671701</v>
      </c>
      <c r="L4332">
        <v>15.6382227788819</v>
      </c>
      <c r="M4332">
        <v>60.054728151410501</v>
      </c>
      <c r="N4332">
        <v>1.2695152029269701</v>
      </c>
      <c r="O4332">
        <v>134.10652920962099</v>
      </c>
      <c r="P4332">
        <v>33.793103448275801</v>
      </c>
      <c r="Q4332">
        <v>9.3916179809512002E-2</v>
      </c>
    </row>
    <row r="4333" spans="1:17" x14ac:dyDescent="0.3">
      <c r="A4333" t="s">
        <v>8895</v>
      </c>
      <c r="B4333" t="s">
        <v>8896</v>
      </c>
      <c r="C4333" t="s">
        <v>10309</v>
      </c>
      <c r="D4333" t="s">
        <v>304</v>
      </c>
      <c r="E4333">
        <v>12.230399999999999</v>
      </c>
      <c r="F4333">
        <v>26</v>
      </c>
      <c r="G4333">
        <v>-16.725993383258601</v>
      </c>
      <c r="H4333">
        <v>-16.292090484807499</v>
      </c>
      <c r="I4333">
        <v>-37.255584927095001</v>
      </c>
      <c r="J4333">
        <v>-4.7673406828262497</v>
      </c>
      <c r="K4333">
        <v>26.340809203015599</v>
      </c>
      <c r="L4333">
        <v>27.196901605811899</v>
      </c>
      <c r="M4333">
        <v>45.164169861480502</v>
      </c>
      <c r="N4333">
        <v>1.4978723404255301</v>
      </c>
      <c r="O4333">
        <v>106.653846153846</v>
      </c>
      <c r="P4333">
        <v>27.450980392156801</v>
      </c>
    </row>
    <row r="4334" spans="1:17" x14ac:dyDescent="0.3">
      <c r="A4334" t="s">
        <v>8897</v>
      </c>
      <c r="B4334" t="s">
        <v>8898</v>
      </c>
      <c r="C4334" t="s">
        <v>10309</v>
      </c>
      <c r="D4334" t="s">
        <v>737</v>
      </c>
      <c r="E4334">
        <v>12.214835947999999</v>
      </c>
      <c r="F4334">
        <v>2700.01</v>
      </c>
      <c r="G4334">
        <v>1.0909333965007</v>
      </c>
      <c r="H4334">
        <v>0.96113515723297305</v>
      </c>
      <c r="I4334">
        <v>0.86858047579335096</v>
      </c>
      <c r="J4334">
        <v>-0.72684017144280499</v>
      </c>
      <c r="K4334">
        <v>2607.6484797652001</v>
      </c>
      <c r="L4334">
        <v>2418.97512844118</v>
      </c>
      <c r="M4334">
        <v>57.569699091115801</v>
      </c>
      <c r="N4334">
        <v>0.37842625936503899</v>
      </c>
      <c r="O4334">
        <v>1.44629093966317</v>
      </c>
      <c r="P4334">
        <v>33.929067460317398</v>
      </c>
      <c r="Q4334">
        <v>2.2268006150822001E-2</v>
      </c>
    </row>
    <row r="4335" spans="1:17" x14ac:dyDescent="0.3">
      <c r="A4335" t="s">
        <v>8899</v>
      </c>
      <c r="B4335" t="s">
        <v>8900</v>
      </c>
      <c r="C4335" t="s">
        <v>10309</v>
      </c>
      <c r="D4335" t="s">
        <v>523</v>
      </c>
      <c r="E4335">
        <v>12.21374</v>
      </c>
      <c r="F4335">
        <v>7.21</v>
      </c>
      <c r="G4335">
        <v>0.32576197105490201</v>
      </c>
      <c r="H4335">
        <v>12.573575099608</v>
      </c>
      <c r="I4335">
        <v>-15.0953776764929</v>
      </c>
      <c r="J4335">
        <v>5.7844995226744302</v>
      </c>
      <c r="K4335">
        <v>6.59532465556648</v>
      </c>
      <c r="L4335">
        <v>6.2698406907263298</v>
      </c>
      <c r="M4335">
        <v>65.151905921227296</v>
      </c>
      <c r="N4335">
        <v>0.62588686481303901</v>
      </c>
      <c r="O4335">
        <v>60.194174757281502</v>
      </c>
      <c r="P4335">
        <v>45.362903225806399</v>
      </c>
      <c r="Q4335">
        <v>0.103205283668155</v>
      </c>
    </row>
    <row r="4336" spans="1:17" x14ac:dyDescent="0.3">
      <c r="A4336" t="s">
        <v>8901</v>
      </c>
      <c r="B4336" t="s">
        <v>8902</v>
      </c>
      <c r="C4336" t="s">
        <v>10309</v>
      </c>
      <c r="D4336" t="s">
        <v>253</v>
      </c>
      <c r="E4336">
        <v>12.209773139999999</v>
      </c>
      <c r="F4336">
        <v>4.0199999999999996</v>
      </c>
      <c r="G4336">
        <v>48.848024305591501</v>
      </c>
      <c r="H4336">
        <v>-15.22380393265</v>
      </c>
      <c r="I4336">
        <v>16.620085156606599</v>
      </c>
      <c r="J4336">
        <v>-1.7822660559605701</v>
      </c>
      <c r="K4336">
        <v>4.1576212742273899</v>
      </c>
      <c r="L4336">
        <v>3.4900939613365298</v>
      </c>
      <c r="M4336">
        <v>3.75619941368842</v>
      </c>
      <c r="N4336">
        <v>0.139659411260461</v>
      </c>
      <c r="O4336">
        <v>44.278606965174099</v>
      </c>
      <c r="P4336">
        <v>106.153846153846</v>
      </c>
      <c r="Q4336">
        <v>4.9158124747037998E-2</v>
      </c>
    </row>
    <row r="4337" spans="1:17" x14ac:dyDescent="0.3">
      <c r="A4337" t="s">
        <v>8903</v>
      </c>
      <c r="B4337" t="s">
        <v>8904</v>
      </c>
      <c r="C4337" t="s">
        <v>10309</v>
      </c>
      <c r="D4337" t="s">
        <v>564</v>
      </c>
      <c r="E4337">
        <v>12.177649000000001</v>
      </c>
      <c r="F4337">
        <v>25.3</v>
      </c>
      <c r="G4337">
        <v>-24.3580337741638</v>
      </c>
      <c r="H4337">
        <v>11.6141641800677</v>
      </c>
      <c r="I4337">
        <v>4.6170844064190799</v>
      </c>
      <c r="J4337">
        <v>18.859709252681299</v>
      </c>
      <c r="K4337">
        <v>21.196956233883199</v>
      </c>
      <c r="L4337">
        <v>21.513584269036201</v>
      </c>
      <c r="M4337">
        <v>84.430989087471403</v>
      </c>
      <c r="N4337">
        <v>2.7599070876249199</v>
      </c>
      <c r="O4337">
        <v>7.7075098814229204</v>
      </c>
      <c r="P4337">
        <v>53.799392097264402</v>
      </c>
      <c r="Q4337">
        <v>3.9010662004726998E-2</v>
      </c>
    </row>
    <row r="4338" spans="1:17" x14ac:dyDescent="0.3">
      <c r="A4338" t="s">
        <v>8905</v>
      </c>
      <c r="B4338" t="s">
        <v>8906</v>
      </c>
      <c r="C4338" t="s">
        <v>10309</v>
      </c>
      <c r="D4338" t="s">
        <v>628</v>
      </c>
      <c r="E4338">
        <v>12.171737500000001</v>
      </c>
      <c r="F4338">
        <v>16.25</v>
      </c>
      <c r="G4338">
        <v>-17.594885454997701</v>
      </c>
      <c r="H4338">
        <v>-2.4989040541906302</v>
      </c>
      <c r="I4338">
        <v>-22.0209196324057</v>
      </c>
      <c r="J4338">
        <v>-10.402955711132901</v>
      </c>
      <c r="K4338">
        <v>16.604844010449501</v>
      </c>
      <c r="L4338">
        <v>16.662668798277601</v>
      </c>
      <c r="M4338">
        <v>47.3878950003702</v>
      </c>
      <c r="N4338">
        <v>2.2085136687684002</v>
      </c>
      <c r="O4338">
        <v>43.076923076923002</v>
      </c>
      <c r="P4338">
        <v>47.727272727272698</v>
      </c>
      <c r="Q4338">
        <v>5.8066899237241003E-2</v>
      </c>
    </row>
    <row r="4339" spans="1:17" x14ac:dyDescent="0.3">
      <c r="A4339" t="s">
        <v>8907</v>
      </c>
      <c r="B4339" t="s">
        <v>8908</v>
      </c>
      <c r="C4339" t="s">
        <v>10309</v>
      </c>
      <c r="D4339" t="s">
        <v>412</v>
      </c>
      <c r="E4339">
        <v>12.14</v>
      </c>
      <c r="F4339">
        <v>24.28</v>
      </c>
      <c r="G4339">
        <v>42.992745539280797</v>
      </c>
      <c r="H4339">
        <v>11.948854616602601</v>
      </c>
      <c r="I4339">
        <v>-3.6879648288626998</v>
      </c>
      <c r="J4339">
        <v>7.7394730744742004</v>
      </c>
      <c r="K4339">
        <v>22.5755352949413</v>
      </c>
      <c r="L4339">
        <v>19.967306207998</v>
      </c>
      <c r="M4339">
        <v>54.785013290508701</v>
      </c>
      <c r="N4339">
        <v>0.41547079982532997</v>
      </c>
      <c r="O4339">
        <v>14.9093904448105</v>
      </c>
      <c r="P4339">
        <v>80.520446096654297</v>
      </c>
      <c r="Q4339">
        <v>7.3609948794625998E-2</v>
      </c>
    </row>
    <row r="4340" spans="1:17" x14ac:dyDescent="0.3">
      <c r="A4340" t="s">
        <v>8909</v>
      </c>
      <c r="B4340" t="s">
        <v>8910</v>
      </c>
      <c r="C4340" t="s">
        <v>10309</v>
      </c>
      <c r="D4340" t="s">
        <v>412</v>
      </c>
      <c r="E4340">
        <v>12.129099699999999</v>
      </c>
      <c r="F4340">
        <v>25.01</v>
      </c>
      <c r="G4340">
        <v>-14.458863763288999</v>
      </c>
      <c r="H4340">
        <v>-15.933608102749499</v>
      </c>
      <c r="I4340">
        <v>-36.457027919518403</v>
      </c>
      <c r="J4340">
        <v>-6.1413351361231099</v>
      </c>
      <c r="K4340">
        <v>27.177989565853501</v>
      </c>
      <c r="L4340">
        <v>25.847068768753601</v>
      </c>
      <c r="M4340">
        <v>43.191965715902299</v>
      </c>
      <c r="N4340">
        <v>0.79341203196624799</v>
      </c>
      <c r="O4340">
        <v>52.738904438224701</v>
      </c>
      <c r="P4340">
        <v>78.0071174377224</v>
      </c>
      <c r="Q4340">
        <v>0.110580465260713</v>
      </c>
    </row>
    <row r="4341" spans="1:17" x14ac:dyDescent="0.3">
      <c r="A4341" t="s">
        <v>8911</v>
      </c>
      <c r="B4341" t="s">
        <v>8912</v>
      </c>
      <c r="C4341" t="s">
        <v>10309</v>
      </c>
      <c r="D4341" t="s">
        <v>1626</v>
      </c>
      <c r="E4341">
        <v>12.1239755</v>
      </c>
      <c r="F4341">
        <v>13.39</v>
      </c>
      <c r="G4341">
        <v>-24.385571494933298</v>
      </c>
      <c r="H4341">
        <v>-6.2407383281922604</v>
      </c>
      <c r="I4341">
        <v>-12.757708730067201</v>
      </c>
      <c r="J4341">
        <v>-9.2508714756565507</v>
      </c>
      <c r="K4341">
        <v>14.823067773369299</v>
      </c>
      <c r="L4341">
        <v>15.463927826703999</v>
      </c>
      <c r="M4341">
        <v>31.285554225488301</v>
      </c>
      <c r="N4341">
        <v>1.0027839355982</v>
      </c>
      <c r="O4341">
        <v>70.425690814040294</v>
      </c>
      <c r="P4341">
        <v>29.2471042471042</v>
      </c>
      <c r="Q4341">
        <v>7.4069772341115003E-2</v>
      </c>
    </row>
    <row r="4342" spans="1:17" x14ac:dyDescent="0.3">
      <c r="A4342" t="s">
        <v>8913</v>
      </c>
      <c r="B4342" t="s">
        <v>8914</v>
      </c>
      <c r="C4342" t="s">
        <v>10309</v>
      </c>
      <c r="D4342" t="s">
        <v>737</v>
      </c>
      <c r="E4342">
        <v>12.120252429999899</v>
      </c>
      <c r="F4342">
        <v>39.18</v>
      </c>
      <c r="G4342">
        <v>8.5776840253608206</v>
      </c>
      <c r="H4342">
        <v>-0.32286217591788502</v>
      </c>
      <c r="I4342">
        <v>-0.82588189230253395</v>
      </c>
      <c r="J4342">
        <v>-0.40920906114192201</v>
      </c>
      <c r="K4342">
        <v>38.071253269572601</v>
      </c>
      <c r="L4342">
        <v>34.927132319615801</v>
      </c>
      <c r="M4342">
        <v>57.562155009737999</v>
      </c>
      <c r="N4342">
        <v>0.59888327646892703</v>
      </c>
      <c r="O4342">
        <v>2.8075548749362</v>
      </c>
      <c r="P4342">
        <v>45.1111111111111</v>
      </c>
    </row>
    <row r="4343" spans="1:17" x14ac:dyDescent="0.3">
      <c r="A4343" t="s">
        <v>8915</v>
      </c>
      <c r="B4343" t="s">
        <v>8916</v>
      </c>
      <c r="C4343" t="s">
        <v>10309</v>
      </c>
      <c r="D4343" t="s">
        <v>412</v>
      </c>
      <c r="E4343">
        <v>12.04620605</v>
      </c>
      <c r="F4343">
        <v>9.19</v>
      </c>
      <c r="G4343">
        <v>102.839585487026</v>
      </c>
      <c r="H4343">
        <v>13.802129021176601</v>
      </c>
      <c r="I4343">
        <v>12.489113889199601</v>
      </c>
      <c r="J4343">
        <v>19.379559670180399</v>
      </c>
      <c r="K4343">
        <v>7.3539307590106002</v>
      </c>
      <c r="L4343">
        <v>6.9035180658445698</v>
      </c>
      <c r="M4343">
        <v>84.430458995392996</v>
      </c>
      <c r="N4343">
        <v>0.26295740596355799</v>
      </c>
      <c r="O4343">
        <v>18.4983677910772</v>
      </c>
      <c r="P4343">
        <v>136.855670103092</v>
      </c>
      <c r="Q4343">
        <v>0.14589376836816001</v>
      </c>
    </row>
    <row r="4344" spans="1:17" x14ac:dyDescent="0.3">
      <c r="A4344" t="s">
        <v>8917</v>
      </c>
      <c r="B4344" t="s">
        <v>8918</v>
      </c>
      <c r="C4344" t="s">
        <v>10309</v>
      </c>
      <c r="D4344" t="s">
        <v>628</v>
      </c>
      <c r="E4344">
        <v>12.043701926999899</v>
      </c>
      <c r="F4344">
        <v>14.51</v>
      </c>
      <c r="G4344">
        <v>9.9694115888285797</v>
      </c>
      <c r="H4344">
        <v>2.12719398692197</v>
      </c>
      <c r="I4344">
        <v>-8.8936586777726294</v>
      </c>
      <c r="J4344">
        <v>-3.80792439492074</v>
      </c>
      <c r="K4344">
        <v>14.1870172615562</v>
      </c>
      <c r="L4344">
        <v>12.369673549868899</v>
      </c>
      <c r="M4344">
        <v>58.013410510973699</v>
      </c>
      <c r="N4344">
        <v>3.37949101796407</v>
      </c>
      <c r="O4344">
        <v>15.0241212956581</v>
      </c>
      <c r="P4344">
        <v>100.69156293222601</v>
      </c>
    </row>
    <row r="4345" spans="1:17" x14ac:dyDescent="0.3">
      <c r="A4345" t="s">
        <v>8919</v>
      </c>
      <c r="B4345" t="s">
        <v>8920</v>
      </c>
      <c r="C4345" t="s">
        <v>10309</v>
      </c>
      <c r="D4345" t="s">
        <v>1695</v>
      </c>
      <c r="E4345">
        <v>12.032640000000001</v>
      </c>
      <c r="F4345">
        <v>24</v>
      </c>
      <c r="G4345">
        <v>-6.1073021548894797</v>
      </c>
      <c r="H4345">
        <v>13.1729221145333</v>
      </c>
      <c r="I4345">
        <v>-34.109965777179397</v>
      </c>
      <c r="J4345">
        <v>-4.8932722627242402E-2</v>
      </c>
      <c r="K4345">
        <v>23.1784261212002</v>
      </c>
      <c r="L4345">
        <v>23.4341933932884</v>
      </c>
      <c r="M4345">
        <v>61.546883344442897</v>
      </c>
      <c r="N4345">
        <v>2.77559348636452</v>
      </c>
      <c r="O4345">
        <v>38.7083333333333</v>
      </c>
      <c r="P4345">
        <v>33.5559265442404</v>
      </c>
      <c r="Q4345">
        <v>9.4427012862615997E-2</v>
      </c>
    </row>
    <row r="4346" spans="1:17" x14ac:dyDescent="0.3">
      <c r="A4346" t="s">
        <v>8921</v>
      </c>
      <c r="B4346" t="s">
        <v>8922</v>
      </c>
      <c r="C4346" t="s">
        <v>10309</v>
      </c>
      <c r="D4346" t="s">
        <v>412</v>
      </c>
      <c r="E4346">
        <v>12.0098</v>
      </c>
      <c r="F4346">
        <v>1.03</v>
      </c>
      <c r="G4346">
        <v>-33.556960118084397</v>
      </c>
      <c r="H4346">
        <v>-4.4459926574013302</v>
      </c>
      <c r="I4346">
        <v>-29.317496799857999</v>
      </c>
      <c r="J4346">
        <v>-1.7822660559605701</v>
      </c>
      <c r="K4346">
        <v>1.0635770593404701</v>
      </c>
      <c r="L4346">
        <v>1.1133600792218701</v>
      </c>
      <c r="M4346">
        <v>42.2155413128961</v>
      </c>
      <c r="N4346">
        <v>0.80739726510045395</v>
      </c>
      <c r="O4346">
        <v>56.3106796116504</v>
      </c>
      <c r="P4346">
        <v>13.186813186813101</v>
      </c>
      <c r="Q4346">
        <v>8.5258113883499007E-2</v>
      </c>
    </row>
    <row r="4347" spans="1:17" x14ac:dyDescent="0.3">
      <c r="A4347" t="s">
        <v>8923</v>
      </c>
      <c r="B4347" t="s">
        <v>8924</v>
      </c>
      <c r="C4347" t="s">
        <v>10309</v>
      </c>
      <c r="D4347" t="s">
        <v>304</v>
      </c>
      <c r="E4347">
        <v>12.0025064</v>
      </c>
      <c r="F4347">
        <v>8.3800000000000008</v>
      </c>
      <c r="G4347">
        <v>77.094937885838505</v>
      </c>
      <c r="H4347">
        <v>4.1734264763289097</v>
      </c>
      <c r="I4347">
        <v>12.9577033957528</v>
      </c>
      <c r="J4347">
        <v>-1.7822660559605701</v>
      </c>
      <c r="K4347">
        <v>6.92300694572931</v>
      </c>
      <c r="L4347">
        <v>5.5082136958929597</v>
      </c>
      <c r="M4347">
        <v>99.999999462256994</v>
      </c>
      <c r="N4347">
        <v>3.2130126566466299</v>
      </c>
      <c r="O4347">
        <v>0</v>
      </c>
      <c r="P4347">
        <v>123.466666666666</v>
      </c>
      <c r="Q4347">
        <v>0.104245489775082</v>
      </c>
    </row>
    <row r="4348" spans="1:17" x14ac:dyDescent="0.3">
      <c r="A4348" t="s">
        <v>8925</v>
      </c>
      <c r="B4348" t="s">
        <v>8926</v>
      </c>
      <c r="C4348" t="s">
        <v>10309</v>
      </c>
      <c r="D4348" t="s">
        <v>386</v>
      </c>
      <c r="E4348">
        <v>11.9959513</v>
      </c>
      <c r="F4348">
        <v>27.01</v>
      </c>
      <c r="G4348">
        <v>102.02685120115601</v>
      </c>
      <c r="H4348">
        <v>53.734101810292202</v>
      </c>
      <c r="I4348">
        <v>27.546517962100999</v>
      </c>
      <c r="J4348">
        <v>20.741543467848899</v>
      </c>
      <c r="K4348">
        <v>19.368499381601701</v>
      </c>
      <c r="L4348">
        <v>17.280209580259299</v>
      </c>
      <c r="M4348">
        <v>96.914090389741801</v>
      </c>
      <c r="N4348">
        <v>1.4514087629489201</v>
      </c>
      <c r="O4348">
        <v>2.6286560533135699</v>
      </c>
      <c r="P4348">
        <v>192.316017316017</v>
      </c>
      <c r="Q4348">
        <v>0.21939797849406401</v>
      </c>
    </row>
    <row r="4349" spans="1:17" x14ac:dyDescent="0.3">
      <c r="A4349" t="s">
        <v>8927</v>
      </c>
      <c r="B4349" t="s">
        <v>8928</v>
      </c>
      <c r="C4349" t="s">
        <v>10309</v>
      </c>
      <c r="D4349" t="s">
        <v>1450</v>
      </c>
      <c r="E4349">
        <v>11.976376500000001</v>
      </c>
      <c r="F4349">
        <v>4.8600000000000003</v>
      </c>
      <c r="G4349">
        <v>-27.0702279847537</v>
      </c>
      <c r="H4349">
        <v>-4.27203133603554</v>
      </c>
      <c r="I4349">
        <v>-35.914477055374903</v>
      </c>
      <c r="J4349">
        <v>-0.32393272262723899</v>
      </c>
      <c r="K4349">
        <v>4.7756486051689704</v>
      </c>
      <c r="L4349">
        <v>5.20901849972776</v>
      </c>
      <c r="M4349">
        <v>56.038581526183698</v>
      </c>
      <c r="N4349">
        <v>0.57569804534985403</v>
      </c>
      <c r="O4349">
        <v>62.551440329218103</v>
      </c>
      <c r="P4349">
        <v>23.350253807106601</v>
      </c>
      <c r="Q4349">
        <v>8.5821235533009993E-3</v>
      </c>
    </row>
    <row r="4350" spans="1:17" x14ac:dyDescent="0.3">
      <c r="A4350" t="s">
        <v>8929</v>
      </c>
      <c r="B4350" t="s">
        <v>8930</v>
      </c>
      <c r="C4350" t="s">
        <v>10309</v>
      </c>
      <c r="D4350" t="s">
        <v>1203</v>
      </c>
      <c r="E4350">
        <v>11.97477525</v>
      </c>
      <c r="F4350">
        <v>5.97</v>
      </c>
      <c r="G4350">
        <v>45.769592933042503</v>
      </c>
      <c r="H4350">
        <v>-17.350633648613801</v>
      </c>
      <c r="I4350">
        <v>18.151457010559099</v>
      </c>
      <c r="J4350">
        <v>6.9375855210338599</v>
      </c>
      <c r="K4350">
        <v>6.1650432568616296</v>
      </c>
      <c r="L4350">
        <v>5.5147476764226901</v>
      </c>
      <c r="M4350">
        <v>58.706750324295697</v>
      </c>
      <c r="N4350">
        <v>0.23685180445633799</v>
      </c>
      <c r="O4350">
        <v>35.678391959799001</v>
      </c>
      <c r="Q4350">
        <v>7.0645461067930002E-2</v>
      </c>
    </row>
    <row r="4351" spans="1:17" x14ac:dyDescent="0.3">
      <c r="A4351" t="s">
        <v>8931</v>
      </c>
      <c r="B4351" t="s">
        <v>8932</v>
      </c>
      <c r="C4351" t="s">
        <v>10309</v>
      </c>
      <c r="D4351" t="s">
        <v>523</v>
      </c>
      <c r="E4351">
        <v>11.9489225</v>
      </c>
      <c r="F4351">
        <v>37.9</v>
      </c>
      <c r="G4351">
        <v>-3.4853090277417298</v>
      </c>
      <c r="H4351">
        <v>-0.97083279512883502</v>
      </c>
      <c r="I4351">
        <v>-23.859875972767199</v>
      </c>
      <c r="J4351">
        <v>-1.9140183616259301</v>
      </c>
      <c r="K4351">
        <v>37.338859690245798</v>
      </c>
      <c r="L4351">
        <v>36.161832904281198</v>
      </c>
      <c r="M4351">
        <v>54.870727627110099</v>
      </c>
      <c r="N4351">
        <v>2.5416666666666599</v>
      </c>
      <c r="O4351">
        <v>24.406332453825801</v>
      </c>
      <c r="P4351">
        <v>97.190426638917799</v>
      </c>
    </row>
    <row r="4352" spans="1:17" x14ac:dyDescent="0.3">
      <c r="A4352" t="s">
        <v>8933</v>
      </c>
      <c r="B4352" t="s">
        <v>4516</v>
      </c>
      <c r="C4352" t="s">
        <v>10309</v>
      </c>
      <c r="D4352" t="s">
        <v>54</v>
      </c>
      <c r="E4352">
        <v>11.93</v>
      </c>
      <c r="F4352">
        <v>119.3</v>
      </c>
      <c r="M4352">
        <v>100</v>
      </c>
      <c r="N4352">
        <v>1</v>
      </c>
      <c r="Q4352">
        <v>5.4726977498741003E-2</v>
      </c>
    </row>
    <row r="4353" spans="1:17" x14ac:dyDescent="0.3">
      <c r="A4353" t="s">
        <v>8934</v>
      </c>
      <c r="B4353" t="s">
        <v>8935</v>
      </c>
      <c r="C4353" t="s">
        <v>10309</v>
      </c>
      <c r="D4353" t="s">
        <v>628</v>
      </c>
      <c r="E4353">
        <v>11.925739999999999</v>
      </c>
      <c r="F4353">
        <v>29.74</v>
      </c>
      <c r="G4353">
        <v>391.93574360383701</v>
      </c>
      <c r="H4353">
        <v>67.944725330955606</v>
      </c>
      <c r="I4353">
        <v>448.07474127346597</v>
      </c>
      <c r="J4353">
        <v>6.4181050015533296</v>
      </c>
      <c r="K4353">
        <v>21.5709535169016</v>
      </c>
      <c r="L4353">
        <v>15.3594857315</v>
      </c>
      <c r="M4353">
        <v>98.447324144692999</v>
      </c>
      <c r="N4353">
        <v>1.1042836041358901</v>
      </c>
      <c r="O4353">
        <v>0</v>
      </c>
      <c r="P4353">
        <v>471.923076923076</v>
      </c>
      <c r="Q4353">
        <v>0.17700149494534201</v>
      </c>
    </row>
    <row r="4354" spans="1:17" x14ac:dyDescent="0.3">
      <c r="A4354" t="s">
        <v>8936</v>
      </c>
      <c r="B4354" t="s">
        <v>8937</v>
      </c>
      <c r="C4354" t="s">
        <v>10309</v>
      </c>
      <c r="D4354" t="s">
        <v>127</v>
      </c>
      <c r="E4354">
        <v>11.90749125</v>
      </c>
      <c r="F4354">
        <v>5.71</v>
      </c>
      <c r="G4354">
        <v>-81.428811852600404</v>
      </c>
      <c r="H4354">
        <v>8.5726281299110205</v>
      </c>
      <c r="I4354">
        <v>-42.476370044956397</v>
      </c>
      <c r="J4354">
        <v>1.80839821692989</v>
      </c>
      <c r="K4354">
        <v>6.0414885769306901</v>
      </c>
      <c r="L4354">
        <v>8.4212070259168996</v>
      </c>
      <c r="M4354">
        <v>59.777593628168397</v>
      </c>
      <c r="N4354">
        <v>0.84641157317842897</v>
      </c>
      <c r="O4354">
        <v>108.231173380035</v>
      </c>
      <c r="P4354">
        <v>18.711018711018699</v>
      </c>
      <c r="Q4354">
        <v>2.9730694522925E-2</v>
      </c>
    </row>
    <row r="4355" spans="1:17" x14ac:dyDescent="0.3">
      <c r="A4355" t="s">
        <v>8938</v>
      </c>
      <c r="B4355" t="s">
        <v>8939</v>
      </c>
      <c r="C4355" t="s">
        <v>10309</v>
      </c>
      <c r="D4355" t="s">
        <v>523</v>
      </c>
      <c r="E4355">
        <v>11.862</v>
      </c>
      <c r="F4355">
        <v>39.54</v>
      </c>
      <c r="G4355">
        <v>54.088334383110897</v>
      </c>
      <c r="H4355">
        <v>-8.6240479330440802</v>
      </c>
      <c r="I4355">
        <v>-22.659528985611999</v>
      </c>
      <c r="J4355">
        <v>-2.3655782547939399</v>
      </c>
      <c r="K4355">
        <v>43.646887255811897</v>
      </c>
      <c r="L4355">
        <v>41.940348162585202</v>
      </c>
      <c r="M4355">
        <v>39.859013670746897</v>
      </c>
      <c r="N4355">
        <v>3.15717291358217</v>
      </c>
      <c r="O4355">
        <v>48.356095093576101</v>
      </c>
      <c r="P4355">
        <v>92.878048780487802</v>
      </c>
      <c r="Q4355">
        <v>3.4312174354378999E-2</v>
      </c>
    </row>
    <row r="4356" spans="1:17" x14ac:dyDescent="0.3">
      <c r="A4356" t="s">
        <v>8940</v>
      </c>
      <c r="B4356" t="s">
        <v>8941</v>
      </c>
      <c r="C4356" t="s">
        <v>10309</v>
      </c>
      <c r="D4356" t="s">
        <v>297</v>
      </c>
      <c r="E4356">
        <v>11.800767837999899</v>
      </c>
      <c r="F4356">
        <v>51.02</v>
      </c>
      <c r="G4356">
        <v>10.732321826252701</v>
      </c>
      <c r="H4356">
        <v>13.9153753595733</v>
      </c>
      <c r="I4356">
        <v>-10.9151920560899</v>
      </c>
      <c r="J4356">
        <v>3.8265163791691501</v>
      </c>
      <c r="K4356">
        <v>47.597875609305603</v>
      </c>
      <c r="L4356">
        <v>46.293011185147002</v>
      </c>
      <c r="M4356">
        <v>55.664693022633301</v>
      </c>
      <c r="N4356">
        <v>2.3504923580483199</v>
      </c>
      <c r="O4356">
        <v>35.3390827126616</v>
      </c>
      <c r="P4356">
        <v>46.398852223816299</v>
      </c>
      <c r="Q4356">
        <v>4.1651370155795002E-2</v>
      </c>
    </row>
    <row r="4357" spans="1:17" x14ac:dyDescent="0.3">
      <c r="A4357" t="s">
        <v>8942</v>
      </c>
      <c r="B4357" t="s">
        <v>8943</v>
      </c>
      <c r="C4357" t="s">
        <v>10309</v>
      </c>
      <c r="D4357" t="s">
        <v>358</v>
      </c>
      <c r="E4357">
        <v>11.733840000000001</v>
      </c>
      <c r="F4357">
        <v>24</v>
      </c>
      <c r="G4357">
        <v>30.181357638924901</v>
      </c>
      <c r="H4357">
        <v>-13.5617054014813</v>
      </c>
      <c r="I4357">
        <v>56.914337189869897</v>
      </c>
      <c r="J4357">
        <v>4.3185297000075797</v>
      </c>
      <c r="K4357">
        <v>22.901547370825298</v>
      </c>
      <c r="L4357">
        <v>18.288006657854901</v>
      </c>
      <c r="M4357">
        <v>50.777853159185099</v>
      </c>
      <c r="N4357">
        <v>0.38783212560386399</v>
      </c>
      <c r="O4357">
        <v>24.9166666666666</v>
      </c>
      <c r="P4357">
        <v>108.695652173913</v>
      </c>
      <c r="Q4357">
        <v>0.157691741326519</v>
      </c>
    </row>
    <row r="4358" spans="1:17" x14ac:dyDescent="0.3">
      <c r="A4358" t="s">
        <v>8944</v>
      </c>
      <c r="B4358" t="s">
        <v>8945</v>
      </c>
      <c r="C4358" t="s">
        <v>10309</v>
      </c>
      <c r="D4358" t="s">
        <v>3520</v>
      </c>
      <c r="E4358">
        <v>11.731128500000001</v>
      </c>
      <c r="F4358">
        <v>77.5</v>
      </c>
      <c r="G4358">
        <v>33.339252375767003</v>
      </c>
      <c r="H4358">
        <v>15.015783364502701</v>
      </c>
      <c r="I4358">
        <v>8.0364158017679195</v>
      </c>
      <c r="J4358">
        <v>-2.4232916969862099</v>
      </c>
      <c r="K4358">
        <v>73.155537424143802</v>
      </c>
      <c r="L4358">
        <v>70.912063317825499</v>
      </c>
      <c r="M4358">
        <v>55.306919302081099</v>
      </c>
      <c r="N4358">
        <v>0.32894808077526899</v>
      </c>
      <c r="O4358">
        <v>50.658064516129002</v>
      </c>
      <c r="P4358">
        <v>69.213973799126606</v>
      </c>
      <c r="Q4358">
        <v>0.103166797088404</v>
      </c>
    </row>
    <row r="4359" spans="1:17" x14ac:dyDescent="0.3">
      <c r="A4359" t="s">
        <v>8946</v>
      </c>
      <c r="B4359" t="s">
        <v>8947</v>
      </c>
      <c r="C4359" t="s">
        <v>10309</v>
      </c>
      <c r="E4359">
        <v>11.726675999999999</v>
      </c>
      <c r="F4359">
        <v>23.4</v>
      </c>
      <c r="G4359">
        <v>-10.734672895426201</v>
      </c>
      <c r="H4359">
        <v>-5.1662736265066398</v>
      </c>
      <c r="I4359">
        <v>-27.718165708078899</v>
      </c>
      <c r="J4359">
        <v>-9.4556349521444094</v>
      </c>
      <c r="K4359">
        <v>22.653230851543199</v>
      </c>
      <c r="L4359">
        <v>22.8590045210513</v>
      </c>
      <c r="M4359">
        <v>63.131193800579098</v>
      </c>
      <c r="N4359">
        <v>0.56555545874357405</v>
      </c>
      <c r="O4359">
        <v>27.7777777777777</v>
      </c>
      <c r="P4359">
        <v>39.285714285714199</v>
      </c>
      <c r="Q4359">
        <v>0.117656884654496</v>
      </c>
    </row>
    <row r="4360" spans="1:17" x14ac:dyDescent="0.3">
      <c r="A4360" t="s">
        <v>8948</v>
      </c>
      <c r="B4360" t="s">
        <v>8949</v>
      </c>
      <c r="C4360" t="s">
        <v>10309</v>
      </c>
      <c r="D4360" t="s">
        <v>127</v>
      </c>
      <c r="E4360">
        <v>11.676165900000001</v>
      </c>
      <c r="F4360">
        <v>9.74</v>
      </c>
      <c r="G4360">
        <v>-62.762246212519301</v>
      </c>
      <c r="H4360">
        <v>-14.247497909241501</v>
      </c>
      <c r="I4360">
        <v>-19.672866317119801</v>
      </c>
      <c r="J4360">
        <v>4.4133861179524603</v>
      </c>
      <c r="K4360">
        <v>9.9754783933941003</v>
      </c>
      <c r="L4360">
        <v>10.9442816705363</v>
      </c>
      <c r="M4360">
        <v>50.870947270970603</v>
      </c>
      <c r="N4360">
        <v>0.31734084546477098</v>
      </c>
      <c r="O4360">
        <v>67.453798767967101</v>
      </c>
      <c r="P4360">
        <v>22.824716267339198</v>
      </c>
    </row>
    <row r="4361" spans="1:17" x14ac:dyDescent="0.3">
      <c r="A4361" t="s">
        <v>8950</v>
      </c>
      <c r="B4361" t="s">
        <v>8951</v>
      </c>
      <c r="C4361" t="s">
        <v>10309</v>
      </c>
      <c r="D4361" t="s">
        <v>139</v>
      </c>
      <c r="E4361">
        <v>11.658465</v>
      </c>
      <c r="F4361">
        <v>9.4499999999999993</v>
      </c>
      <c r="G4361">
        <v>22.600712477634598</v>
      </c>
      <c r="H4361">
        <v>-18.804531315005399</v>
      </c>
      <c r="I4361">
        <v>-25.068507382589601</v>
      </c>
      <c r="J4361">
        <v>-9.3565709457016997</v>
      </c>
      <c r="K4361">
        <v>11.092192198738401</v>
      </c>
      <c r="L4361">
        <v>10.303713733341199</v>
      </c>
      <c r="M4361">
        <v>11.169088072565801</v>
      </c>
      <c r="N4361">
        <v>0.64961063994591695</v>
      </c>
      <c r="O4361">
        <v>42.962962962962898</v>
      </c>
      <c r="P4361">
        <v>52.419354838709602</v>
      </c>
      <c r="Q4361">
        <v>0.10672472532872</v>
      </c>
    </row>
    <row r="4362" spans="1:17" x14ac:dyDescent="0.3">
      <c r="A4362" t="s">
        <v>8952</v>
      </c>
      <c r="B4362" t="s">
        <v>8953</v>
      </c>
      <c r="C4362" t="s">
        <v>10309</v>
      </c>
      <c r="D4362" t="s">
        <v>1185</v>
      </c>
      <c r="E4362">
        <v>11.62838</v>
      </c>
      <c r="F4362">
        <v>9.5</v>
      </c>
      <c r="G4362">
        <v>116.29534727623</v>
      </c>
      <c r="H4362">
        <v>29.011200601616</v>
      </c>
      <c r="I4362">
        <v>88.213852242445796</v>
      </c>
      <c r="J4362">
        <v>1.1932918611488701</v>
      </c>
      <c r="K4362">
        <v>7.9699965817790597</v>
      </c>
      <c r="L4362">
        <v>6.2449241213458402</v>
      </c>
      <c r="M4362">
        <v>59.344814439944201</v>
      </c>
      <c r="N4362">
        <v>2.7177062520158399</v>
      </c>
      <c r="O4362">
        <v>6.2105263157894601</v>
      </c>
      <c r="P4362">
        <v>156.756756756756</v>
      </c>
      <c r="Q4362">
        <v>4.2961872246594E-2</v>
      </c>
    </row>
    <row r="4363" spans="1:17" x14ac:dyDescent="0.3">
      <c r="A4363" t="s">
        <v>8954</v>
      </c>
      <c r="B4363" t="s">
        <v>8955</v>
      </c>
      <c r="C4363" t="s">
        <v>10309</v>
      </c>
      <c r="D4363" t="s">
        <v>1391</v>
      </c>
      <c r="E4363">
        <v>11.626448232</v>
      </c>
      <c r="F4363">
        <v>12.81</v>
      </c>
      <c r="G4363">
        <v>27.166651756572001</v>
      </c>
      <c r="H4363">
        <v>-6.3777779931754903</v>
      </c>
      <c r="I4363">
        <v>-19.485383869524899</v>
      </c>
      <c r="J4363">
        <v>-1.3116778206664499</v>
      </c>
      <c r="K4363">
        <v>13.4393353739872</v>
      </c>
      <c r="L4363">
        <v>12.5102895635472</v>
      </c>
      <c r="M4363">
        <v>40.609089892839201</v>
      </c>
      <c r="N4363">
        <v>8.8636986927507003E-2</v>
      </c>
      <c r="O4363">
        <v>36.8462138953942</v>
      </c>
      <c r="P4363">
        <v>64.441591784338897</v>
      </c>
      <c r="Q4363">
        <v>6.3932397591926995E-2</v>
      </c>
    </row>
    <row r="4364" spans="1:17" x14ac:dyDescent="0.3">
      <c r="A4364" t="s">
        <v>8956</v>
      </c>
      <c r="B4364" t="s">
        <v>8957</v>
      </c>
      <c r="C4364" t="s">
        <v>10309</v>
      </c>
      <c r="D4364" t="s">
        <v>1626</v>
      </c>
      <c r="E4364">
        <v>11.596019999999999</v>
      </c>
      <c r="F4364">
        <v>37.68</v>
      </c>
      <c r="G4364">
        <v>157.59554528194499</v>
      </c>
      <c r="H4364">
        <v>71.553397360680293</v>
      </c>
      <c r="I4364">
        <v>-33.243735384421399</v>
      </c>
      <c r="J4364">
        <v>6.4168554667334297</v>
      </c>
      <c r="K4364">
        <v>32.716765516164401</v>
      </c>
      <c r="L4364">
        <v>34.079937881036201</v>
      </c>
      <c r="M4364">
        <v>93.345137465892506</v>
      </c>
      <c r="N4364">
        <v>0.36362068217009302</v>
      </c>
      <c r="O4364">
        <v>35.589171974522202</v>
      </c>
      <c r="P4364">
        <v>195.529411764705</v>
      </c>
      <c r="Q4364">
        <v>7.2246489744465001E-2</v>
      </c>
    </row>
    <row r="4365" spans="1:17" x14ac:dyDescent="0.3">
      <c r="A4365" t="s">
        <v>8958</v>
      </c>
      <c r="B4365" t="s">
        <v>8959</v>
      </c>
      <c r="C4365" t="s">
        <v>10309</v>
      </c>
      <c r="D4365" t="s">
        <v>737</v>
      </c>
      <c r="E4365">
        <v>11.560360832000001</v>
      </c>
      <c r="F4365">
        <v>57.32</v>
      </c>
      <c r="G4365">
        <v>44.7245975902038</v>
      </c>
      <c r="H4365">
        <v>2.0830227740266101</v>
      </c>
      <c r="I4365">
        <v>12.920687779789899</v>
      </c>
      <c r="J4365">
        <v>-0.44187804890590798</v>
      </c>
      <c r="K4365">
        <v>55.123827300523402</v>
      </c>
      <c r="L4365">
        <v>47.8740616729648</v>
      </c>
      <c r="M4365">
        <v>44.735305969102399</v>
      </c>
      <c r="N4365">
        <v>0.67808750457481903</v>
      </c>
      <c r="O4365">
        <v>1.3607815771109399</v>
      </c>
      <c r="P4365">
        <v>76.6409861325115</v>
      </c>
    </row>
    <row r="4366" spans="1:17" x14ac:dyDescent="0.3">
      <c r="A4366" t="s">
        <v>8960</v>
      </c>
      <c r="B4366" t="s">
        <v>8961</v>
      </c>
      <c r="C4366" t="s">
        <v>10309</v>
      </c>
      <c r="D4366" t="s">
        <v>3824</v>
      </c>
      <c r="E4366">
        <v>11.526332112</v>
      </c>
      <c r="F4366">
        <v>6.87</v>
      </c>
      <c r="G4366">
        <v>-3.99446653689923</v>
      </c>
      <c r="H4366">
        <v>-8.8367071584565</v>
      </c>
      <c r="I4366">
        <v>-30.086319705478399</v>
      </c>
      <c r="J4366">
        <v>8.6053308432642197</v>
      </c>
      <c r="K4366">
        <v>7.19112320600542</v>
      </c>
      <c r="L4366">
        <v>7.6042175618969496</v>
      </c>
      <c r="M4366">
        <v>45.750822376087299</v>
      </c>
      <c r="N4366">
        <v>1.7167202232263701</v>
      </c>
      <c r="O4366">
        <v>92.576419213973793</v>
      </c>
      <c r="P4366">
        <v>36.580516898608302</v>
      </c>
      <c r="Q4366">
        <v>3.0954360911596E-2</v>
      </c>
    </row>
    <row r="4367" spans="1:17" x14ac:dyDescent="0.3">
      <c r="A4367" t="s">
        <v>8962</v>
      </c>
      <c r="B4367" t="s">
        <v>8963</v>
      </c>
      <c r="C4367" t="s">
        <v>10309</v>
      </c>
      <c r="D4367" t="s">
        <v>628</v>
      </c>
      <c r="E4367">
        <v>11.484</v>
      </c>
      <c r="F4367">
        <v>191.4</v>
      </c>
      <c r="G4367">
        <v>-24.826870556357498</v>
      </c>
      <c r="I4367">
        <v>-8.0655623935145808</v>
      </c>
      <c r="M4367">
        <v>100</v>
      </c>
      <c r="N4367">
        <v>1</v>
      </c>
      <c r="O4367">
        <v>0</v>
      </c>
      <c r="P4367">
        <v>4.9917718047174997</v>
      </c>
      <c r="Q4367">
        <v>3.0346719918976001E-2</v>
      </c>
    </row>
    <row r="4368" spans="1:17" x14ac:dyDescent="0.3">
      <c r="A4368" t="s">
        <v>8964</v>
      </c>
      <c r="B4368" t="s">
        <v>8965</v>
      </c>
      <c r="C4368" t="s">
        <v>10309</v>
      </c>
      <c r="D4368" t="s">
        <v>412</v>
      </c>
      <c r="E4368">
        <v>11.442816000000001</v>
      </c>
      <c r="F4368">
        <v>0.88</v>
      </c>
      <c r="G4368">
        <v>21.905495569959399</v>
      </c>
      <c r="H4368">
        <v>-18.300267492984499</v>
      </c>
      <c r="I4368">
        <v>-8.2954294363273107</v>
      </c>
      <c r="J4368">
        <v>-6.0833413247777797</v>
      </c>
      <c r="K4368">
        <v>0.96885899215976601</v>
      </c>
      <c r="L4368">
        <v>0.83479625749865904</v>
      </c>
      <c r="M4368">
        <v>12.9550169480937</v>
      </c>
      <c r="N4368">
        <v>0.23022469687057601</v>
      </c>
      <c r="O4368">
        <v>57.954545454545404</v>
      </c>
      <c r="P4368">
        <v>62.962962962962898</v>
      </c>
      <c r="Q4368">
        <v>7.9612948500525998E-2</v>
      </c>
    </row>
    <row r="4369" spans="1:17" x14ac:dyDescent="0.3">
      <c r="A4369" t="s">
        <v>8966</v>
      </c>
      <c r="B4369" t="s">
        <v>8967</v>
      </c>
      <c r="C4369" t="s">
        <v>10309</v>
      </c>
      <c r="D4369" t="s">
        <v>86</v>
      </c>
      <c r="E4369">
        <v>11.3468608</v>
      </c>
      <c r="F4369">
        <v>8.36</v>
      </c>
      <c r="G4369">
        <v>48.053698064456803</v>
      </c>
      <c r="H4369">
        <v>22.414563685764101</v>
      </c>
      <c r="I4369">
        <v>-20.4770462691069</v>
      </c>
      <c r="J4369">
        <v>0.168953456234545</v>
      </c>
      <c r="K4369">
        <v>6.6147834203122304</v>
      </c>
      <c r="L4369">
        <v>6.3356321032396803</v>
      </c>
      <c r="M4369">
        <v>97.327414538754098</v>
      </c>
      <c r="N4369">
        <v>0.47386461011139602</v>
      </c>
      <c r="O4369">
        <v>38.995215311004699</v>
      </c>
      <c r="P4369">
        <v>161.24999999999901</v>
      </c>
      <c r="Q4369">
        <v>4.1958648658626002E-2</v>
      </c>
    </row>
    <row r="4370" spans="1:17" x14ac:dyDescent="0.3">
      <c r="A4370" t="s">
        <v>8968</v>
      </c>
      <c r="B4370" t="s">
        <v>8969</v>
      </c>
      <c r="C4370" t="s">
        <v>10309</v>
      </c>
      <c r="D4370" t="s">
        <v>2871</v>
      </c>
      <c r="E4370">
        <v>11.329884720000001</v>
      </c>
      <c r="F4370">
        <v>75.599999999999994</v>
      </c>
      <c r="G4370">
        <v>-50.871273940022398</v>
      </c>
      <c r="H4370">
        <v>26.4366237878017</v>
      </c>
      <c r="I4370">
        <v>45.134756197248102</v>
      </c>
      <c r="J4370">
        <v>3.8928807150765801</v>
      </c>
      <c r="K4370">
        <v>59.746738740502302</v>
      </c>
      <c r="L4370">
        <v>53.8439411089985</v>
      </c>
      <c r="M4370">
        <v>71.903788515985696</v>
      </c>
      <c r="N4370">
        <v>1.9375</v>
      </c>
      <c r="O4370">
        <v>32.989417989418001</v>
      </c>
      <c r="P4370">
        <v>95.500387897595004</v>
      </c>
    </row>
    <row r="4371" spans="1:17" x14ac:dyDescent="0.3">
      <c r="A4371" t="s">
        <v>8970</v>
      </c>
      <c r="B4371" t="s">
        <v>8971</v>
      </c>
      <c r="C4371" t="s">
        <v>10309</v>
      </c>
      <c r="D4371" t="s">
        <v>628</v>
      </c>
      <c r="E4371">
        <v>11.321584400000001</v>
      </c>
      <c r="F4371">
        <v>24.61</v>
      </c>
      <c r="G4371">
        <v>-17.700191336018101</v>
      </c>
      <c r="H4371">
        <v>13.9173833203811</v>
      </c>
      <c r="I4371">
        <v>27.5712372303393</v>
      </c>
      <c r="J4371">
        <v>2.9411381993585599</v>
      </c>
      <c r="K4371">
        <v>22.587110092806299</v>
      </c>
      <c r="L4371">
        <v>20.3266337458947</v>
      </c>
      <c r="M4371">
        <v>94.233066916619507</v>
      </c>
      <c r="N4371">
        <v>1.71428571428571</v>
      </c>
      <c r="O4371">
        <v>0</v>
      </c>
      <c r="P4371">
        <v>52.857142857142797</v>
      </c>
    </row>
    <row r="4372" spans="1:17" x14ac:dyDescent="0.3">
      <c r="A4372" t="s">
        <v>8972</v>
      </c>
      <c r="B4372" t="s">
        <v>8973</v>
      </c>
      <c r="C4372" t="s">
        <v>10309</v>
      </c>
      <c r="D4372" t="s">
        <v>737</v>
      </c>
      <c r="E4372">
        <v>11.309675944999899</v>
      </c>
      <c r="F4372">
        <v>21.06</v>
      </c>
      <c r="G4372">
        <v>8.9165355045375794</v>
      </c>
      <c r="H4372">
        <v>1.23124899684505</v>
      </c>
      <c r="I4372">
        <v>0.229379088481202</v>
      </c>
      <c r="J4372">
        <v>-4.06114841173301E-2</v>
      </c>
      <c r="K4372">
        <v>20.212318805988101</v>
      </c>
      <c r="L4372">
        <v>18.505383070713599</v>
      </c>
      <c r="M4372">
        <v>51.507867780463002</v>
      </c>
      <c r="N4372">
        <v>0.719374460502471</v>
      </c>
      <c r="O4372">
        <v>1.9468186134852901</v>
      </c>
      <c r="P4372">
        <v>41.7227456258411</v>
      </c>
    </row>
    <row r="4373" spans="1:17" x14ac:dyDescent="0.3">
      <c r="A4373" t="s">
        <v>8974</v>
      </c>
      <c r="B4373" t="s">
        <v>8975</v>
      </c>
      <c r="C4373" t="s">
        <v>10309</v>
      </c>
      <c r="D4373" t="s">
        <v>965</v>
      </c>
      <c r="E4373">
        <v>11.264605</v>
      </c>
      <c r="F4373">
        <v>18.79</v>
      </c>
      <c r="G4373">
        <v>9.6765321006918192</v>
      </c>
      <c r="H4373">
        <v>2.7781638795644401</v>
      </c>
      <c r="I4373">
        <v>20.0163201927027</v>
      </c>
      <c r="J4373">
        <v>-1.2531655268600399</v>
      </c>
      <c r="K4373">
        <v>18.732599689712799</v>
      </c>
      <c r="L4373">
        <v>16.247935183619202</v>
      </c>
      <c r="M4373">
        <v>42.847012998841798</v>
      </c>
      <c r="N4373">
        <v>2.2961213089693899E-2</v>
      </c>
      <c r="O4373">
        <v>22.1394358701436</v>
      </c>
      <c r="P4373">
        <v>59.778911564625801</v>
      </c>
      <c r="Q4373">
        <v>5.6960505181623003E-2</v>
      </c>
    </row>
    <row r="4374" spans="1:17" x14ac:dyDescent="0.3">
      <c r="A4374" t="s">
        <v>8976</v>
      </c>
      <c r="B4374" t="s">
        <v>8977</v>
      </c>
      <c r="C4374" t="s">
        <v>10309</v>
      </c>
      <c r="D4374" t="s">
        <v>737</v>
      </c>
      <c r="E4374">
        <v>11.262924035999999</v>
      </c>
      <c r="F4374">
        <v>273.10000000000002</v>
      </c>
      <c r="G4374">
        <v>6.3908339481518803</v>
      </c>
      <c r="H4374">
        <v>1.03113106975727</v>
      </c>
      <c r="I4374">
        <v>2.4330028424073298</v>
      </c>
      <c r="J4374">
        <v>-1.0247182934979799</v>
      </c>
      <c r="K4374">
        <v>264.57924891189401</v>
      </c>
      <c r="L4374">
        <v>243.231771925777</v>
      </c>
      <c r="M4374">
        <v>55.874429077666797</v>
      </c>
      <c r="N4374">
        <v>0.721116389113441</v>
      </c>
      <c r="O4374">
        <v>4.2987916514097098</v>
      </c>
      <c r="P4374">
        <v>39.336734693877503</v>
      </c>
      <c r="Q4374">
        <v>3.1845093282099998E-4</v>
      </c>
    </row>
    <row r="4375" spans="1:17" x14ac:dyDescent="0.3">
      <c r="A4375" t="s">
        <v>8978</v>
      </c>
      <c r="B4375" t="s">
        <v>8979</v>
      </c>
      <c r="C4375" t="s">
        <v>10309</v>
      </c>
      <c r="D4375" t="s">
        <v>3383</v>
      </c>
      <c r="E4375">
        <v>11.253</v>
      </c>
      <c r="F4375">
        <v>6.6</v>
      </c>
      <c r="G4375">
        <v>4.8752351899453297</v>
      </c>
      <c r="H4375">
        <v>50.425826359053801</v>
      </c>
      <c r="I4375">
        <v>-3.9664251073229901</v>
      </c>
      <c r="J4375">
        <v>22.699061744869201</v>
      </c>
      <c r="K4375">
        <v>4.9032055202375</v>
      </c>
      <c r="L4375">
        <v>4.9013836798112003</v>
      </c>
      <c r="M4375">
        <v>74.687339298720801</v>
      </c>
      <c r="N4375">
        <v>2.1377245508981999</v>
      </c>
      <c r="O4375">
        <v>15.151515151515101</v>
      </c>
      <c r="P4375">
        <v>83.3333333333333</v>
      </c>
      <c r="Q4375">
        <v>-1.0888788856828001E-2</v>
      </c>
    </row>
    <row r="4376" spans="1:17" x14ac:dyDescent="0.3">
      <c r="A4376" t="s">
        <v>8980</v>
      </c>
      <c r="B4376" t="s">
        <v>8981</v>
      </c>
      <c r="C4376" t="s">
        <v>10309</v>
      </c>
      <c r="D4376" t="s">
        <v>412</v>
      </c>
      <c r="E4376">
        <v>11.226522959999899</v>
      </c>
      <c r="F4376">
        <v>9.76</v>
      </c>
      <c r="G4376">
        <v>-34.599130165953099</v>
      </c>
      <c r="H4376">
        <v>-0.70767490039198899</v>
      </c>
      <c r="I4376">
        <v>-8.1110976390923</v>
      </c>
      <c r="J4376">
        <v>-1.7822660559605701</v>
      </c>
      <c r="K4376">
        <v>9.7499813983680994</v>
      </c>
      <c r="L4376">
        <v>10.100735342979601</v>
      </c>
      <c r="M4376">
        <v>99.999990417572306</v>
      </c>
      <c r="O4376">
        <v>5.0204918032786798</v>
      </c>
      <c r="P4376">
        <v>6.0869565217391397</v>
      </c>
    </row>
    <row r="4377" spans="1:17" x14ac:dyDescent="0.3">
      <c r="A4377" t="s">
        <v>8982</v>
      </c>
      <c r="B4377" t="s">
        <v>8983</v>
      </c>
      <c r="C4377" t="s">
        <v>10309</v>
      </c>
      <c r="D4377" t="s">
        <v>21</v>
      </c>
      <c r="E4377">
        <v>11.2185924</v>
      </c>
      <c r="F4377">
        <v>10.68</v>
      </c>
      <c r="G4377">
        <v>7.45642190627711</v>
      </c>
      <c r="H4377">
        <v>20.158029872082999</v>
      </c>
      <c r="I4377">
        <v>-5.0694676663817297</v>
      </c>
      <c r="J4377">
        <v>-9.4158538422201001</v>
      </c>
      <c r="K4377">
        <v>9.6931814673286798</v>
      </c>
      <c r="L4377">
        <v>8.9807187195804392</v>
      </c>
      <c r="M4377">
        <v>45.543943944176903</v>
      </c>
      <c r="N4377">
        <v>1.39845871746982</v>
      </c>
      <c r="O4377">
        <v>24.063670411985001</v>
      </c>
      <c r="P4377">
        <v>114.889336016096</v>
      </c>
    </row>
    <row r="4378" spans="1:17" x14ac:dyDescent="0.3">
      <c r="A4378" t="s">
        <v>8984</v>
      </c>
      <c r="B4378" t="s">
        <v>8985</v>
      </c>
      <c r="C4378" t="s">
        <v>10309</v>
      </c>
      <c r="D4378" t="s">
        <v>683</v>
      </c>
      <c r="E4378">
        <v>11.2087871</v>
      </c>
      <c r="F4378">
        <v>79.94</v>
      </c>
      <c r="G4378">
        <v>192.13061257247301</v>
      </c>
      <c r="H4378">
        <v>-5.7521852861486602</v>
      </c>
      <c r="I4378">
        <v>139.43792796222201</v>
      </c>
      <c r="J4378">
        <v>-10.8628433942944</v>
      </c>
      <c r="K4378">
        <v>82.297748787449606</v>
      </c>
      <c r="M4378">
        <v>35.815637411129501</v>
      </c>
      <c r="N4378">
        <v>0.60943782852730599</v>
      </c>
      <c r="O4378">
        <v>24.143107330497799</v>
      </c>
      <c r="P4378">
        <v>238.012684989429</v>
      </c>
    </row>
    <row r="4379" spans="1:17" x14ac:dyDescent="0.3">
      <c r="A4379" t="s">
        <v>8986</v>
      </c>
      <c r="B4379" t="s">
        <v>8987</v>
      </c>
      <c r="C4379" t="s">
        <v>10309</v>
      </c>
      <c r="D4379" t="s">
        <v>364</v>
      </c>
      <c r="E4379">
        <v>11.164546</v>
      </c>
      <c r="F4379">
        <v>34.85</v>
      </c>
      <c r="G4379">
        <v>123.45170647613401</v>
      </c>
      <c r="H4379">
        <v>36.659293960467203</v>
      </c>
      <c r="I4379">
        <v>88.504262100206304</v>
      </c>
      <c r="J4379">
        <v>-5.7503013273852002</v>
      </c>
      <c r="K4379">
        <v>27.064951320296</v>
      </c>
      <c r="L4379">
        <v>19.2142411966773</v>
      </c>
      <c r="M4379">
        <v>53.527598455894797</v>
      </c>
      <c r="N4379">
        <v>1.6135175681010601</v>
      </c>
      <c r="O4379">
        <v>12.7403156384505</v>
      </c>
      <c r="P4379">
        <v>235.41867179980699</v>
      </c>
      <c r="Q4379">
        <v>0.16827556258436399</v>
      </c>
    </row>
    <row r="4380" spans="1:17" x14ac:dyDescent="0.3">
      <c r="A4380" t="s">
        <v>8988</v>
      </c>
      <c r="B4380" t="s">
        <v>8989</v>
      </c>
      <c r="C4380" t="s">
        <v>10309</v>
      </c>
      <c r="D4380" t="s">
        <v>1595</v>
      </c>
      <c r="E4380">
        <v>11.116791600000001</v>
      </c>
      <c r="F4380">
        <v>31.58</v>
      </c>
      <c r="G4380">
        <v>136.00627346383999</v>
      </c>
      <c r="H4380">
        <v>-3.51701833473542</v>
      </c>
      <c r="I4380">
        <v>-26.155848232354199</v>
      </c>
      <c r="J4380">
        <v>-5.1103665269181899</v>
      </c>
      <c r="K4380">
        <v>30.837444187151</v>
      </c>
      <c r="M4380">
        <v>55.585959945779301</v>
      </c>
      <c r="N4380">
        <v>4.8025238314489798</v>
      </c>
      <c r="O4380">
        <v>39.930335655478103</v>
      </c>
      <c r="P4380">
        <v>178.975265017667</v>
      </c>
    </row>
    <row r="4381" spans="1:17" x14ac:dyDescent="0.3">
      <c r="A4381" t="s">
        <v>8990</v>
      </c>
      <c r="B4381" t="s">
        <v>8991</v>
      </c>
      <c r="C4381" t="s">
        <v>10309</v>
      </c>
      <c r="D4381" t="s">
        <v>21</v>
      </c>
      <c r="E4381">
        <v>11.11</v>
      </c>
      <c r="F4381">
        <v>22</v>
      </c>
      <c r="G4381">
        <v>91.7322136308685</v>
      </c>
      <c r="H4381">
        <v>-8.0760959530235592</v>
      </c>
      <c r="I4381">
        <v>14.331200833615</v>
      </c>
      <c r="J4381">
        <v>-9.5390794731513502</v>
      </c>
      <c r="K4381">
        <v>21.668643411784601</v>
      </c>
      <c r="L4381">
        <v>17.612372794863202</v>
      </c>
      <c r="M4381">
        <v>35.013443943912897</v>
      </c>
      <c r="N4381">
        <v>0.43802907500321597</v>
      </c>
      <c r="O4381">
        <v>14.909090909090899</v>
      </c>
      <c r="P4381">
        <v>214.28571428571399</v>
      </c>
    </row>
    <row r="4382" spans="1:17" x14ac:dyDescent="0.3">
      <c r="A4382" t="s">
        <v>8992</v>
      </c>
      <c r="B4382" t="s">
        <v>8993</v>
      </c>
      <c r="C4382" t="s">
        <v>10309</v>
      </c>
      <c r="D4382" t="s">
        <v>940</v>
      </c>
      <c r="E4382">
        <v>11.104331220000001</v>
      </c>
      <c r="F4382">
        <v>2.2200000000000002</v>
      </c>
      <c r="G4382">
        <v>-8.5071669512389807</v>
      </c>
      <c r="H4382">
        <v>-11.9526548200707</v>
      </c>
      <c r="I4382">
        <v>-5.8109573866378499</v>
      </c>
      <c r="J4382">
        <v>-2.2327165064110299</v>
      </c>
      <c r="K4382">
        <v>2.4547467802304901</v>
      </c>
      <c r="L4382">
        <v>2.40765992023523</v>
      </c>
      <c r="M4382">
        <v>40.776466463112001</v>
      </c>
      <c r="N4382">
        <v>0.78592809840530897</v>
      </c>
      <c r="O4382">
        <v>90.990990990990994</v>
      </c>
      <c r="P4382">
        <v>43.225806451612897</v>
      </c>
      <c r="Q4382">
        <v>4.6510758782426997E-2</v>
      </c>
    </row>
    <row r="4383" spans="1:17" x14ac:dyDescent="0.3">
      <c r="A4383" t="s">
        <v>8994</v>
      </c>
      <c r="B4383" t="s">
        <v>8995</v>
      </c>
      <c r="C4383" t="s">
        <v>10309</v>
      </c>
      <c r="D4383" t="s">
        <v>304</v>
      </c>
      <c r="E4383">
        <v>11.103906047000001</v>
      </c>
      <c r="F4383">
        <v>8.7100000000000009</v>
      </c>
      <c r="G4383">
        <v>21.659618508490102</v>
      </c>
      <c r="H4383">
        <v>-0.70767490039198899</v>
      </c>
      <c r="I4383">
        <v>-21.373123671916201</v>
      </c>
      <c r="J4383">
        <v>-1.7822660559605701</v>
      </c>
      <c r="K4383">
        <v>7.7103858304786899</v>
      </c>
      <c r="L4383">
        <v>6.2462990553954603</v>
      </c>
      <c r="M4383">
        <v>8.0379181930332795</v>
      </c>
      <c r="N4383">
        <v>0.79196964906734102</v>
      </c>
      <c r="O4383">
        <v>11.3662456946038</v>
      </c>
      <c r="P4383">
        <v>74.2</v>
      </c>
    </row>
    <row r="4384" spans="1:17" x14ac:dyDescent="0.3">
      <c r="A4384" t="s">
        <v>8996</v>
      </c>
      <c r="B4384" t="s">
        <v>8997</v>
      </c>
      <c r="C4384" t="s">
        <v>10309</v>
      </c>
      <c r="D4384" t="s">
        <v>1203</v>
      </c>
      <c r="E4384">
        <v>11.1031157</v>
      </c>
      <c r="F4384">
        <v>2.0499999999999998</v>
      </c>
      <c r="G4384">
        <v>-19.0078315502642</v>
      </c>
      <c r="H4384">
        <v>-10.707674900391901</v>
      </c>
      <c r="I4384">
        <v>-23.9268994156233</v>
      </c>
      <c r="J4384">
        <v>-1.7822660559605701</v>
      </c>
      <c r="K4384">
        <v>2.1616347451937701</v>
      </c>
      <c r="L4384">
        <v>1.9119958322563899</v>
      </c>
      <c r="M4384">
        <v>3.6175961063049602</v>
      </c>
      <c r="N4384">
        <v>0.96323706839365797</v>
      </c>
      <c r="O4384">
        <v>40.487804878048699</v>
      </c>
      <c r="P4384">
        <v>46.428571428571402</v>
      </c>
      <c r="Q4384">
        <v>9.1832079875779002E-2</v>
      </c>
    </row>
    <row r="4385" spans="1:17" x14ac:dyDescent="0.3">
      <c r="A4385" t="s">
        <v>8998</v>
      </c>
      <c r="B4385" t="s">
        <v>8999</v>
      </c>
      <c r="C4385" t="s">
        <v>10309</v>
      </c>
      <c r="D4385" t="s">
        <v>737</v>
      </c>
      <c r="E4385">
        <v>10.982502</v>
      </c>
      <c r="F4385">
        <v>288.04000000000002</v>
      </c>
      <c r="G4385">
        <v>-21.512569791042999</v>
      </c>
      <c r="H4385">
        <v>-2.47703376800232</v>
      </c>
      <c r="I4385">
        <v>1.5854518714196599</v>
      </c>
      <c r="J4385">
        <v>-0.35292699094176699</v>
      </c>
      <c r="K4385">
        <v>287.704385135601</v>
      </c>
      <c r="L4385">
        <v>278.39891491226302</v>
      </c>
      <c r="M4385">
        <v>56.692276819569898</v>
      </c>
      <c r="N4385">
        <v>0.70192468324207002</v>
      </c>
      <c r="O4385">
        <v>17.369115400638702</v>
      </c>
      <c r="P4385">
        <v>40.507317073170697</v>
      </c>
      <c r="Q4385">
        <v>-0.11226619776288201</v>
      </c>
    </row>
    <row r="4386" spans="1:17" x14ac:dyDescent="0.3">
      <c r="A4386" t="s">
        <v>9000</v>
      </c>
      <c r="B4386" t="s">
        <v>9001</v>
      </c>
      <c r="C4386" t="s">
        <v>10309</v>
      </c>
      <c r="D4386" t="s">
        <v>127</v>
      </c>
      <c r="E4386">
        <v>10.981812379999999</v>
      </c>
      <c r="F4386">
        <v>20.350000000000001</v>
      </c>
      <c r="G4386">
        <v>-62.3227882980568</v>
      </c>
      <c r="H4386">
        <v>-15.107674900391901</v>
      </c>
      <c r="I4386">
        <v>-48.922446079732197</v>
      </c>
      <c r="J4386">
        <v>-2.0153662890608102</v>
      </c>
      <c r="K4386">
        <v>24.204114279475601</v>
      </c>
      <c r="L4386">
        <v>26.800881927122202</v>
      </c>
      <c r="M4386">
        <v>21.7185003827957</v>
      </c>
      <c r="N4386">
        <v>3.8125</v>
      </c>
      <c r="O4386">
        <v>72.678132678132599</v>
      </c>
      <c r="P4386">
        <v>14.7125140924464</v>
      </c>
    </row>
    <row r="4387" spans="1:17" x14ac:dyDescent="0.3">
      <c r="A4387" t="s">
        <v>9002</v>
      </c>
      <c r="B4387" t="s">
        <v>9003</v>
      </c>
      <c r="C4387" t="s">
        <v>10309</v>
      </c>
      <c r="D4387" t="s">
        <v>4650</v>
      </c>
      <c r="E4387">
        <v>10.948478100000001</v>
      </c>
      <c r="F4387">
        <v>21</v>
      </c>
      <c r="G4387">
        <v>-28.320333999547699</v>
      </c>
      <c r="H4387">
        <v>-1.4168947585480101</v>
      </c>
      <c r="I4387">
        <v>-30.768932944313502</v>
      </c>
      <c r="J4387">
        <v>1.9214376477431201</v>
      </c>
      <c r="K4387">
        <v>21.9109016422351</v>
      </c>
      <c r="L4387">
        <v>23.419665901391198</v>
      </c>
      <c r="M4387">
        <v>46.3706129055631</v>
      </c>
      <c r="N4387">
        <v>1.0230607966456999</v>
      </c>
      <c r="O4387">
        <v>44.523809523809497</v>
      </c>
      <c r="P4387">
        <v>28.205128205128201</v>
      </c>
    </row>
    <row r="4388" spans="1:17" x14ac:dyDescent="0.3">
      <c r="A4388" t="s">
        <v>9004</v>
      </c>
      <c r="B4388" t="s">
        <v>9005</v>
      </c>
      <c r="C4388" t="s">
        <v>10309</v>
      </c>
      <c r="D4388" t="s">
        <v>581</v>
      </c>
      <c r="E4388">
        <v>10.94344692</v>
      </c>
      <c r="F4388">
        <v>9.1999999999999993</v>
      </c>
      <c r="G4388">
        <v>19.774853573884201</v>
      </c>
      <c r="H4388">
        <v>5.62143902365864</v>
      </c>
      <c r="I4388">
        <v>22.236783448826699</v>
      </c>
      <c r="J4388">
        <v>7.8783083565720604</v>
      </c>
      <c r="K4388">
        <v>8.2004670199986904</v>
      </c>
      <c r="L4388">
        <v>7.3323161121409504</v>
      </c>
      <c r="M4388">
        <v>63.722188469800798</v>
      </c>
      <c r="N4388">
        <v>0.74584826188021003</v>
      </c>
      <c r="O4388">
        <v>1.3043478260869701</v>
      </c>
      <c r="P4388">
        <v>76.583493282149703</v>
      </c>
      <c r="Q4388">
        <v>0.119671482002287</v>
      </c>
    </row>
    <row r="4389" spans="1:17" x14ac:dyDescent="0.3">
      <c r="A4389" t="s">
        <v>9006</v>
      </c>
      <c r="B4389" t="s">
        <v>9007</v>
      </c>
      <c r="C4389" t="s">
        <v>10309</v>
      </c>
      <c r="D4389" t="s">
        <v>5844</v>
      </c>
      <c r="E4389">
        <v>10.928955747</v>
      </c>
      <c r="F4389">
        <v>20.010000000000002</v>
      </c>
      <c r="G4389">
        <v>65.973921239707707</v>
      </c>
      <c r="H4389">
        <v>-34.928582198222301</v>
      </c>
      <c r="I4389">
        <v>21.1478971900979</v>
      </c>
      <c r="J4389">
        <v>-5.1622757131310202</v>
      </c>
      <c r="K4389">
        <v>26.242520101366299</v>
      </c>
      <c r="L4389">
        <v>21.298952913947499</v>
      </c>
      <c r="M4389">
        <v>2.5554188298362099</v>
      </c>
      <c r="N4389">
        <v>0.69884714119019797</v>
      </c>
      <c r="O4389">
        <v>81.559220389805006</v>
      </c>
      <c r="P4389">
        <v>95.792563600782699</v>
      </c>
      <c r="Q4389">
        <v>5.5090455072072997E-2</v>
      </c>
    </row>
    <row r="4390" spans="1:17" x14ac:dyDescent="0.3">
      <c r="A4390" t="s">
        <v>9008</v>
      </c>
      <c r="B4390" t="s">
        <v>9009</v>
      </c>
      <c r="C4390" t="s">
        <v>10309</v>
      </c>
      <c r="D4390" t="s">
        <v>51</v>
      </c>
      <c r="E4390">
        <v>10.9245</v>
      </c>
      <c r="F4390">
        <v>72.83</v>
      </c>
      <c r="G4390">
        <v>77.674235131802405</v>
      </c>
      <c r="H4390">
        <v>-8.0621722548893295</v>
      </c>
      <c r="I4390">
        <v>-8.8656317661863095</v>
      </c>
      <c r="J4390">
        <v>-7.9828820998871803</v>
      </c>
      <c r="K4390">
        <v>67.745481136243697</v>
      </c>
      <c r="L4390">
        <v>64.064412392673205</v>
      </c>
      <c r="M4390">
        <v>69.678900332361295</v>
      </c>
      <c r="N4390">
        <v>3.0819285011479098</v>
      </c>
      <c r="O4390">
        <v>19.456268021419699</v>
      </c>
      <c r="P4390">
        <v>160.10714285714201</v>
      </c>
      <c r="Q4390">
        <v>9.7762058680399E-2</v>
      </c>
    </row>
    <row r="4391" spans="1:17" x14ac:dyDescent="0.3">
      <c r="A4391" t="s">
        <v>9010</v>
      </c>
      <c r="B4391" t="s">
        <v>9011</v>
      </c>
      <c r="C4391" t="s">
        <v>10309</v>
      </c>
      <c r="D4391" t="s">
        <v>737</v>
      </c>
      <c r="E4391">
        <v>10.8938445</v>
      </c>
      <c r="F4391">
        <v>62.6</v>
      </c>
      <c r="G4391">
        <v>-14.1711271199887</v>
      </c>
      <c r="H4391">
        <v>-2.2805353475777901</v>
      </c>
      <c r="I4391">
        <v>-6.41338189840243</v>
      </c>
      <c r="J4391">
        <v>-1.40484822296797</v>
      </c>
      <c r="K4391">
        <v>64.677800368772907</v>
      </c>
      <c r="L4391">
        <v>61.538092457622902</v>
      </c>
      <c r="M4391">
        <v>65.817523880043396</v>
      </c>
      <c r="N4391">
        <v>0.70477936450094303</v>
      </c>
      <c r="O4391">
        <v>48.003194888178903</v>
      </c>
      <c r="P4391">
        <v>21.553398058252402</v>
      </c>
    </row>
    <row r="4392" spans="1:17" x14ac:dyDescent="0.3">
      <c r="A4392" t="s">
        <v>9012</v>
      </c>
      <c r="B4392" t="s">
        <v>9013</v>
      </c>
      <c r="C4392" t="s">
        <v>10309</v>
      </c>
      <c r="E4392">
        <v>10.879049999999999</v>
      </c>
      <c r="F4392">
        <v>7.97</v>
      </c>
      <c r="G4392">
        <v>16.419889749016601</v>
      </c>
      <c r="H4392">
        <v>-6.5759383734458696</v>
      </c>
      <c r="I4392">
        <v>-35.225302948231999</v>
      </c>
      <c r="J4392">
        <v>2.1859879122933901</v>
      </c>
      <c r="K4392">
        <v>7.6815867386395897</v>
      </c>
      <c r="L4392">
        <v>7.7532602315153598</v>
      </c>
      <c r="M4392">
        <v>50.0504725372992</v>
      </c>
      <c r="N4392">
        <v>0.38224538704463701</v>
      </c>
      <c r="O4392">
        <v>59.598494353826801</v>
      </c>
      <c r="P4392">
        <v>60.0401606425702</v>
      </c>
      <c r="Q4392">
        <v>7.6045709193162003E-2</v>
      </c>
    </row>
    <row r="4393" spans="1:17" x14ac:dyDescent="0.3">
      <c r="A4393" t="s">
        <v>9014</v>
      </c>
      <c r="B4393" t="s">
        <v>9015</v>
      </c>
      <c r="C4393" t="s">
        <v>10309</v>
      </c>
      <c r="D4393" t="s">
        <v>412</v>
      </c>
      <c r="E4393">
        <v>10.801728000000001</v>
      </c>
      <c r="F4393">
        <v>0.72</v>
      </c>
      <c r="G4393">
        <v>-38.679401854745898</v>
      </c>
      <c r="H4393">
        <v>-9.6820338747509709</v>
      </c>
      <c r="I4393">
        <v>-20.749641890539699</v>
      </c>
      <c r="J4393">
        <v>1.1162846686771</v>
      </c>
      <c r="K4393">
        <v>0.72465855736689699</v>
      </c>
      <c r="M4393">
        <v>54.3742968802703</v>
      </c>
      <c r="N4393">
        <v>0.83260810055697598</v>
      </c>
      <c r="O4393">
        <v>70.8333333333333</v>
      </c>
      <c r="P4393">
        <v>84.615384615384599</v>
      </c>
    </row>
    <row r="4394" spans="1:17" x14ac:dyDescent="0.3">
      <c r="A4394" t="s">
        <v>9016</v>
      </c>
      <c r="B4394" t="s">
        <v>9017</v>
      </c>
      <c r="C4394" t="s">
        <v>10309</v>
      </c>
      <c r="E4394">
        <v>10.746449999999999</v>
      </c>
      <c r="F4394">
        <v>18.37</v>
      </c>
      <c r="G4394">
        <v>8.6139122734388796</v>
      </c>
      <c r="H4394">
        <v>12.5627653511803</v>
      </c>
      <c r="I4394">
        <v>-49.050365557116997</v>
      </c>
      <c r="J4394">
        <v>9.5968310374222199</v>
      </c>
      <c r="K4394">
        <v>16.254703562265998</v>
      </c>
      <c r="L4394">
        <v>17.4701174109283</v>
      </c>
      <c r="M4394">
        <v>86.642536146536202</v>
      </c>
      <c r="N4394">
        <v>1.3629807692307601</v>
      </c>
      <c r="O4394">
        <v>57.702776265650499</v>
      </c>
      <c r="P4394">
        <v>54.110738255033503</v>
      </c>
    </row>
    <row r="4395" spans="1:17" x14ac:dyDescent="0.3">
      <c r="A4395" t="s">
        <v>9018</v>
      </c>
      <c r="B4395" t="s">
        <v>9019</v>
      </c>
      <c r="C4395" t="s">
        <v>10309</v>
      </c>
      <c r="D4395" t="s">
        <v>412</v>
      </c>
      <c r="E4395">
        <v>10.699082300000001</v>
      </c>
      <c r="F4395">
        <v>8.23</v>
      </c>
      <c r="G4395">
        <v>22.307050799738199</v>
      </c>
      <c r="H4395">
        <v>-14.8566110706047</v>
      </c>
      <c r="I4395">
        <v>-3.1774944118502302</v>
      </c>
      <c r="J4395">
        <v>-9.3424035130052498</v>
      </c>
      <c r="K4395">
        <v>8.34815635309449</v>
      </c>
      <c r="L4395">
        <v>7.3903100741833496</v>
      </c>
      <c r="M4395">
        <v>37.349282500510398</v>
      </c>
      <c r="N4395">
        <v>0.56433943751968396</v>
      </c>
      <c r="O4395">
        <v>40.9477521263669</v>
      </c>
      <c r="P4395">
        <v>61.372549019607803</v>
      </c>
      <c r="Q4395">
        <v>3.2693421658095002E-2</v>
      </c>
    </row>
    <row r="4396" spans="1:17" x14ac:dyDescent="0.3">
      <c r="A4396" t="s">
        <v>9020</v>
      </c>
      <c r="B4396" t="s">
        <v>9021</v>
      </c>
      <c r="C4396" t="s">
        <v>10309</v>
      </c>
      <c r="D4396" t="s">
        <v>523</v>
      </c>
      <c r="E4396">
        <v>10.692</v>
      </c>
      <c r="F4396">
        <v>17.82</v>
      </c>
      <c r="G4396">
        <v>50.363359661169603</v>
      </c>
      <c r="H4396">
        <v>0.77776776152126004</v>
      </c>
      <c r="I4396">
        <v>-13.7815681815189</v>
      </c>
      <c r="J4396">
        <v>-8.9057027063140399</v>
      </c>
      <c r="K4396">
        <v>17.441063509468599</v>
      </c>
      <c r="L4396">
        <v>15.812757366076699</v>
      </c>
      <c r="M4396">
        <v>53.1033388596489</v>
      </c>
      <c r="N4396">
        <v>0.26018134588050701</v>
      </c>
      <c r="O4396">
        <v>32.884399551066203</v>
      </c>
      <c r="P4396">
        <v>116</v>
      </c>
      <c r="Q4396">
        <v>8.6100035523658996E-2</v>
      </c>
    </row>
    <row r="4397" spans="1:17" x14ac:dyDescent="0.3">
      <c r="A4397" t="s">
        <v>9022</v>
      </c>
      <c r="B4397" t="s">
        <v>9023</v>
      </c>
      <c r="C4397" t="s">
        <v>10309</v>
      </c>
      <c r="D4397" t="s">
        <v>412</v>
      </c>
      <c r="E4397">
        <v>10.680106800000001</v>
      </c>
      <c r="F4397">
        <v>10.68</v>
      </c>
      <c r="G4397">
        <v>83.781357638924902</v>
      </c>
      <c r="H4397">
        <v>-10.1382798825984</v>
      </c>
      <c r="I4397">
        <v>100.542665801767</v>
      </c>
      <c r="J4397">
        <v>-2.0760956348048598</v>
      </c>
      <c r="K4397">
        <v>11.8997539091226</v>
      </c>
      <c r="M4397">
        <v>61.434808637581597</v>
      </c>
      <c r="N4397">
        <v>2.5830242597434099</v>
      </c>
      <c r="O4397">
        <v>83.052434456928793</v>
      </c>
      <c r="P4397">
        <v>113.6</v>
      </c>
    </row>
    <row r="4398" spans="1:17" x14ac:dyDescent="0.3">
      <c r="A4398" t="s">
        <v>9024</v>
      </c>
      <c r="B4398" t="s">
        <v>9025</v>
      </c>
      <c r="C4398" t="s">
        <v>10309</v>
      </c>
      <c r="D4398" t="s">
        <v>628</v>
      </c>
      <c r="E4398">
        <v>10.62444</v>
      </c>
      <c r="F4398">
        <v>2.15</v>
      </c>
      <c r="G4398">
        <v>18.457219707890399</v>
      </c>
      <c r="H4398">
        <v>-39.791232851874398</v>
      </c>
      <c r="I4398">
        <v>-44.3672383515867</v>
      </c>
      <c r="J4398">
        <v>-19.6004478741424</v>
      </c>
      <c r="K4398">
        <v>2.8241952137521702</v>
      </c>
      <c r="L4398">
        <v>2.4798385100599201</v>
      </c>
      <c r="M4398">
        <v>0.62413742250558402</v>
      </c>
      <c r="N4398">
        <v>8.8440741165985895E-2</v>
      </c>
      <c r="O4398">
        <v>102.325581395348</v>
      </c>
      <c r="P4398">
        <v>53.571428571428498</v>
      </c>
      <c r="Q4398">
        <v>0.10600700099212799</v>
      </c>
    </row>
    <row r="4399" spans="1:17" x14ac:dyDescent="0.3">
      <c r="A4399" t="s">
        <v>9026</v>
      </c>
      <c r="B4399" t="s">
        <v>9027</v>
      </c>
      <c r="C4399" t="s">
        <v>10309</v>
      </c>
      <c r="D4399" t="s">
        <v>737</v>
      </c>
      <c r="E4399">
        <v>10.576090199999999</v>
      </c>
      <c r="F4399">
        <v>61.86</v>
      </c>
      <c r="G4399">
        <v>13.012112660859801</v>
      </c>
      <c r="H4399">
        <v>1.9936757749456799</v>
      </c>
      <c r="I4399">
        <v>7.0125415781654201</v>
      </c>
      <c r="J4399">
        <v>0.54370171277177803</v>
      </c>
      <c r="K4399">
        <v>59.121135079809697</v>
      </c>
      <c r="L4399">
        <v>53.5575230608396</v>
      </c>
      <c r="M4399">
        <v>51.449225640246297</v>
      </c>
      <c r="N4399">
        <v>2.2910662562499602</v>
      </c>
      <c r="O4399">
        <v>3.45942450695118</v>
      </c>
      <c r="P4399">
        <v>43.360370799536497</v>
      </c>
    </row>
    <row r="4400" spans="1:17" x14ac:dyDescent="0.3">
      <c r="A4400" t="s">
        <v>9028</v>
      </c>
      <c r="B4400" t="s">
        <v>9029</v>
      </c>
      <c r="C4400" t="s">
        <v>10309</v>
      </c>
      <c r="D4400" t="s">
        <v>423</v>
      </c>
      <c r="E4400">
        <v>10.5326235</v>
      </c>
      <c r="F4400">
        <v>23.31</v>
      </c>
      <c r="G4400">
        <v>15.959969271195099</v>
      </c>
      <c r="H4400">
        <v>-4.1859357699572097</v>
      </c>
      <c r="I4400">
        <v>-11.2669411851316</v>
      </c>
      <c r="J4400">
        <v>-0.87317514686967201</v>
      </c>
      <c r="K4400">
        <v>22.260687365106801</v>
      </c>
      <c r="L4400">
        <v>20.943455496084901</v>
      </c>
      <c r="M4400">
        <v>64.503772715630802</v>
      </c>
      <c r="N4400">
        <v>0.37650697118164</v>
      </c>
      <c r="O4400">
        <v>37.280137280137197</v>
      </c>
      <c r="P4400">
        <v>53.355263157894697</v>
      </c>
      <c r="Q4400">
        <v>5.6335300284819999E-2</v>
      </c>
    </row>
    <row r="4401" spans="1:17" x14ac:dyDescent="0.3">
      <c r="A4401" t="s">
        <v>9030</v>
      </c>
      <c r="B4401" t="s">
        <v>9031</v>
      </c>
      <c r="C4401" t="s">
        <v>10309</v>
      </c>
      <c r="D4401" t="s">
        <v>628</v>
      </c>
      <c r="E4401">
        <v>10.48832715</v>
      </c>
      <c r="F4401">
        <v>10.5</v>
      </c>
      <c r="G4401">
        <v>33.732759508083802</v>
      </c>
      <c r="H4401">
        <v>8.8213502912837907</v>
      </c>
      <c r="I4401">
        <v>11.203020831353699</v>
      </c>
      <c r="J4401">
        <v>4.0378397641452501</v>
      </c>
      <c r="K4401">
        <v>9.6368834892054807</v>
      </c>
      <c r="L4401">
        <v>9.1125693221496</v>
      </c>
      <c r="M4401">
        <v>74.301280533632806</v>
      </c>
      <c r="N4401">
        <v>0.32288465680091</v>
      </c>
      <c r="O4401">
        <v>45.714285714285701</v>
      </c>
      <c r="P4401">
        <v>88.509874326750406</v>
      </c>
      <c r="Q4401">
        <v>8.2161969528920006E-2</v>
      </c>
    </row>
    <row r="4402" spans="1:17" x14ac:dyDescent="0.3">
      <c r="A4402" t="s">
        <v>9032</v>
      </c>
      <c r="B4402" t="s">
        <v>9033</v>
      </c>
      <c r="C4402" t="s">
        <v>10309</v>
      </c>
      <c r="D4402" t="s">
        <v>9034</v>
      </c>
      <c r="E4402">
        <v>10.4543594</v>
      </c>
      <c r="F4402">
        <v>17.739999999999998</v>
      </c>
      <c r="G4402">
        <v>-48.814076151029397</v>
      </c>
      <c r="H4402">
        <v>-0.65127332114778103</v>
      </c>
      <c r="I4402">
        <v>-34.561758976993097</v>
      </c>
      <c r="J4402">
        <v>-2.7314564523871598</v>
      </c>
      <c r="K4402">
        <v>18.1211549932646</v>
      </c>
      <c r="L4402">
        <v>20.821488472473799</v>
      </c>
      <c r="M4402">
        <v>24.1729489283559</v>
      </c>
      <c r="N4402">
        <v>0.68181818181818099</v>
      </c>
      <c r="O4402">
        <v>87.5986471251409</v>
      </c>
      <c r="P4402">
        <v>4.2303172737955199</v>
      </c>
    </row>
    <row r="4403" spans="1:17" x14ac:dyDescent="0.3">
      <c r="A4403" t="s">
        <v>9035</v>
      </c>
      <c r="B4403" t="s">
        <v>9036</v>
      </c>
      <c r="C4403" t="s">
        <v>10309</v>
      </c>
      <c r="D4403" t="s">
        <v>628</v>
      </c>
      <c r="E4403">
        <v>10.4378459635324</v>
      </c>
      <c r="F4403">
        <v>24.6</v>
      </c>
      <c r="G4403">
        <v>46.399122681904799</v>
      </c>
      <c r="H4403">
        <v>-0.50400891261194503</v>
      </c>
      <c r="I4403">
        <v>-27.283275620826199</v>
      </c>
      <c r="J4403">
        <v>-1.7822660559605701</v>
      </c>
      <c r="K4403">
        <v>24.170168339520099</v>
      </c>
      <c r="L4403">
        <v>23.8980923221769</v>
      </c>
      <c r="M4403">
        <v>87.077144171315496</v>
      </c>
      <c r="N4403">
        <v>4.0405423914532199E-3</v>
      </c>
      <c r="O4403">
        <v>35.325203252032502</v>
      </c>
      <c r="P4403">
        <v>76.217765042979906</v>
      </c>
      <c r="Q4403">
        <v>7.6054473508973E-2</v>
      </c>
    </row>
    <row r="4404" spans="1:17" x14ac:dyDescent="0.3">
      <c r="A4404" t="s">
        <v>9037</v>
      </c>
      <c r="B4404" t="s">
        <v>9038</v>
      </c>
      <c r="C4404" t="s">
        <v>10309</v>
      </c>
      <c r="D4404" t="s">
        <v>46</v>
      </c>
      <c r="E4404">
        <v>10.43129558</v>
      </c>
      <c r="F4404">
        <v>0.83</v>
      </c>
      <c r="G4404">
        <v>-19.151975694408399</v>
      </c>
      <c r="H4404">
        <v>19.582180172071698</v>
      </c>
      <c r="I4404">
        <v>-9.3073341982320894</v>
      </c>
      <c r="J4404">
        <v>0.68686974650854504</v>
      </c>
      <c r="K4404">
        <v>0.79888174335998696</v>
      </c>
      <c r="L4404">
        <v>1.0592246602644899</v>
      </c>
      <c r="M4404">
        <v>65.839152274921005</v>
      </c>
      <c r="N4404">
        <v>0.63084580047208905</v>
      </c>
      <c r="O4404">
        <v>16.867469879518001</v>
      </c>
      <c r="P4404">
        <v>50.9090909090908</v>
      </c>
      <c r="Q4404">
        <v>1.1811185675013E-2</v>
      </c>
    </row>
    <row r="4405" spans="1:17" x14ac:dyDescent="0.3">
      <c r="A4405" t="s">
        <v>9039</v>
      </c>
      <c r="B4405" t="s">
        <v>9040</v>
      </c>
      <c r="C4405" t="s">
        <v>10309</v>
      </c>
      <c r="D4405" t="s">
        <v>124</v>
      </c>
      <c r="E4405">
        <v>10.368</v>
      </c>
      <c r="F4405">
        <v>2.88</v>
      </c>
      <c r="G4405">
        <v>403.51469097225799</v>
      </c>
      <c r="H4405">
        <v>-22.803992180845199</v>
      </c>
      <c r="I4405">
        <v>12.160057106115699</v>
      </c>
      <c r="J4405">
        <v>-5.29103798578514</v>
      </c>
      <c r="K4405">
        <v>2.84064560730577</v>
      </c>
      <c r="L4405">
        <v>2.1242991667493598</v>
      </c>
      <c r="M4405">
        <v>42.699229735231697</v>
      </c>
      <c r="N4405">
        <v>0.83010895302224497</v>
      </c>
      <c r="O4405">
        <v>25</v>
      </c>
      <c r="P4405">
        <v>433.33333333333297</v>
      </c>
      <c r="Q4405">
        <v>0.21816576041251201</v>
      </c>
    </row>
    <row r="4406" spans="1:17" x14ac:dyDescent="0.3">
      <c r="A4406" t="s">
        <v>9041</v>
      </c>
      <c r="B4406" t="s">
        <v>9042</v>
      </c>
      <c r="C4406" t="s">
        <v>10309</v>
      </c>
      <c r="D4406" t="s">
        <v>1626</v>
      </c>
      <c r="E4406">
        <v>10.358947056</v>
      </c>
      <c r="F4406">
        <v>4.1900000000000004</v>
      </c>
      <c r="G4406">
        <v>-66.043908723327704</v>
      </c>
      <c r="H4406">
        <v>-13.0364420236796</v>
      </c>
      <c r="I4406">
        <v>-53.455627228103999</v>
      </c>
      <c r="J4406">
        <v>-2.0420063157008399</v>
      </c>
      <c r="K4406">
        <v>4.32807688713799</v>
      </c>
      <c r="L4406">
        <v>6.4609113516500001</v>
      </c>
      <c r="M4406">
        <v>59.112822576822303</v>
      </c>
      <c r="N4406">
        <v>1.0057301937130201</v>
      </c>
      <c r="O4406">
        <v>174.224343675417</v>
      </c>
      <c r="P4406">
        <v>14.794520547945201</v>
      </c>
      <c r="Q4406">
        <v>-0.24329901817880201</v>
      </c>
    </row>
    <row r="4407" spans="1:17" x14ac:dyDescent="0.3">
      <c r="A4407" t="s">
        <v>9043</v>
      </c>
      <c r="B4407" t="s">
        <v>9044</v>
      </c>
      <c r="C4407" t="s">
        <v>10309</v>
      </c>
      <c r="D4407" t="s">
        <v>54</v>
      </c>
      <c r="E4407">
        <v>10.3312872</v>
      </c>
      <c r="F4407">
        <v>23.92</v>
      </c>
      <c r="G4407">
        <v>9.2511250807854104</v>
      </c>
      <c r="H4407">
        <v>3.3026743880944198</v>
      </c>
      <c r="I4407">
        <v>-30.4891602251564</v>
      </c>
      <c r="J4407">
        <v>-4.9147961764424899</v>
      </c>
      <c r="K4407">
        <v>23.907035700310299</v>
      </c>
      <c r="L4407">
        <v>23.705257168226801</v>
      </c>
      <c r="M4407">
        <v>48.376872986417801</v>
      </c>
      <c r="N4407">
        <v>0.92622923043905503</v>
      </c>
      <c r="O4407">
        <v>60.953177257524999</v>
      </c>
      <c r="P4407">
        <v>48.571428571428498</v>
      </c>
      <c r="Q4407">
        <v>6.9943102333743998E-2</v>
      </c>
    </row>
    <row r="4408" spans="1:17" x14ac:dyDescent="0.3">
      <c r="A4408" t="s">
        <v>9045</v>
      </c>
      <c r="B4408" t="s">
        <v>9046</v>
      </c>
      <c r="C4408" t="s">
        <v>10309</v>
      </c>
      <c r="D4408" t="s">
        <v>133</v>
      </c>
      <c r="E4408">
        <v>10.307499999999999</v>
      </c>
      <c r="F4408">
        <v>6.65</v>
      </c>
      <c r="G4408">
        <v>-20.623240062224401</v>
      </c>
      <c r="H4408">
        <v>-4.8863492519770002</v>
      </c>
      <c r="I4408">
        <v>-25.786992990882901</v>
      </c>
      <c r="J4408">
        <v>-2.5285347126769899</v>
      </c>
      <c r="K4408">
        <v>6.7938738498951601</v>
      </c>
      <c r="L4408">
        <v>7.1265377485973502</v>
      </c>
      <c r="M4408">
        <v>50.755756909207904</v>
      </c>
      <c r="N4408">
        <v>0.88893880127908098</v>
      </c>
      <c r="O4408">
        <v>95.187969924811995</v>
      </c>
      <c r="P4408">
        <v>28.875968992248001</v>
      </c>
      <c r="Q4408">
        <v>4.4071444128614003E-2</v>
      </c>
    </row>
    <row r="4409" spans="1:17" x14ac:dyDescent="0.3">
      <c r="A4409" t="s">
        <v>9047</v>
      </c>
      <c r="B4409" t="s">
        <v>9048</v>
      </c>
      <c r="C4409" t="s">
        <v>10309</v>
      </c>
      <c r="D4409" t="s">
        <v>628</v>
      </c>
      <c r="E4409">
        <v>10.293531570000001</v>
      </c>
      <c r="F4409">
        <v>3.29</v>
      </c>
      <c r="G4409">
        <v>-20.1519756944083</v>
      </c>
      <c r="H4409">
        <v>5.7330030657097</v>
      </c>
      <c r="I4409">
        <v>-3.39066753156541</v>
      </c>
      <c r="J4409">
        <v>7.6253994492658999</v>
      </c>
      <c r="K4409">
        <v>2.89501290542227</v>
      </c>
      <c r="L4409">
        <v>2.9981470917832098</v>
      </c>
      <c r="M4409">
        <v>77.203557653178507</v>
      </c>
      <c r="N4409">
        <v>1.1575025090130999</v>
      </c>
      <c r="O4409">
        <v>16.717325227963499</v>
      </c>
      <c r="P4409">
        <v>39.999999999999901</v>
      </c>
      <c r="Q4409">
        <v>8.4399172271573994E-2</v>
      </c>
    </row>
    <row r="4410" spans="1:17" x14ac:dyDescent="0.3">
      <c r="A4410" t="s">
        <v>9049</v>
      </c>
      <c r="B4410" t="s">
        <v>9050</v>
      </c>
      <c r="C4410" t="s">
        <v>10309</v>
      </c>
      <c r="D4410" t="s">
        <v>294</v>
      </c>
      <c r="E4410">
        <v>10.215605999999999</v>
      </c>
      <c r="F4410">
        <v>10.199999999999999</v>
      </c>
      <c r="G4410">
        <v>1.1184564835975801</v>
      </c>
      <c r="H4410">
        <v>-10.3878095805266</v>
      </c>
      <c r="I4410">
        <v>-22.067146865493399</v>
      </c>
      <c r="J4410">
        <v>-1.7822660559605701</v>
      </c>
      <c r="K4410">
        <v>12.033026786697601</v>
      </c>
      <c r="L4410">
        <v>11.6674619397323</v>
      </c>
      <c r="M4410">
        <v>0.71984475751824595</v>
      </c>
      <c r="N4410">
        <v>0.93650793650793596</v>
      </c>
      <c r="O4410">
        <v>44.2156862745098</v>
      </c>
      <c r="P4410">
        <v>32.124352331606197</v>
      </c>
    </row>
    <row r="4411" spans="1:17" x14ac:dyDescent="0.3">
      <c r="A4411" t="s">
        <v>9051</v>
      </c>
      <c r="B4411" t="s">
        <v>9052</v>
      </c>
      <c r="C4411" t="s">
        <v>10309</v>
      </c>
      <c r="D4411" t="s">
        <v>1203</v>
      </c>
      <c r="E4411">
        <v>10.210703645999899</v>
      </c>
      <c r="F4411">
        <v>3.34</v>
      </c>
      <c r="G4411">
        <v>133.173483623176</v>
      </c>
      <c r="H4411">
        <v>104.11160220804101</v>
      </c>
      <c r="I4411">
        <v>149.93479178601899</v>
      </c>
      <c r="J4411">
        <v>-9.1392142848434101</v>
      </c>
      <c r="M4411">
        <v>63.7444078066383</v>
      </c>
      <c r="O4411">
        <v>9.8802395209580798</v>
      </c>
      <c r="P4411">
        <v>176.03305785123899</v>
      </c>
    </row>
    <row r="4412" spans="1:17" x14ac:dyDescent="0.3">
      <c r="A4412" t="s">
        <v>9053</v>
      </c>
      <c r="B4412" t="s">
        <v>9054</v>
      </c>
      <c r="C4412" t="s">
        <v>10309</v>
      </c>
      <c r="D4412" t="s">
        <v>2871</v>
      </c>
      <c r="E4412">
        <v>10.199808000000001</v>
      </c>
      <c r="F4412">
        <v>22.8</v>
      </c>
      <c r="G4412">
        <v>-9.8186423610750495</v>
      </c>
      <c r="H4412">
        <v>-14.469802101254301</v>
      </c>
      <c r="I4412">
        <v>-25.365026505924298</v>
      </c>
      <c r="J4412">
        <v>-0.72963447701320905</v>
      </c>
      <c r="K4412">
        <v>24.195863971856401</v>
      </c>
      <c r="L4412">
        <v>22.5922954308746</v>
      </c>
      <c r="M4412">
        <v>30.8315100640705</v>
      </c>
      <c r="N4412">
        <v>0.611842110215711</v>
      </c>
      <c r="O4412">
        <v>47.982456140350799</v>
      </c>
      <c r="P4412">
        <v>43.4864694776589</v>
      </c>
      <c r="Q4412">
        <v>5.7756394446768E-2</v>
      </c>
    </row>
    <row r="4413" spans="1:17" x14ac:dyDescent="0.3">
      <c r="A4413" t="s">
        <v>9055</v>
      </c>
      <c r="B4413" t="s">
        <v>9056</v>
      </c>
      <c r="C4413" t="s">
        <v>10309</v>
      </c>
      <c r="D4413" t="s">
        <v>139</v>
      </c>
      <c r="E4413">
        <v>10.09544</v>
      </c>
      <c r="F4413">
        <v>84.8</v>
      </c>
      <c r="G4413">
        <v>123.315685997133</v>
      </c>
      <c r="H4413">
        <v>-14.869524611374599</v>
      </c>
      <c r="I4413">
        <v>-13.1044817701321</v>
      </c>
      <c r="J4413">
        <v>-4.08489763490795</v>
      </c>
      <c r="K4413">
        <v>92.104512443882001</v>
      </c>
      <c r="L4413">
        <v>74.278366775496593</v>
      </c>
      <c r="M4413">
        <v>13.673545011115101</v>
      </c>
      <c r="N4413">
        <v>2.9783393501804998</v>
      </c>
      <c r="O4413">
        <v>25</v>
      </c>
      <c r="P4413">
        <v>160.923076923076</v>
      </c>
      <c r="Q4413">
        <v>9.4098141234370006E-2</v>
      </c>
    </row>
    <row r="4414" spans="1:17" x14ac:dyDescent="0.3">
      <c r="A4414" t="s">
        <v>9057</v>
      </c>
      <c r="B4414" t="s">
        <v>9058</v>
      </c>
      <c r="C4414" t="s">
        <v>10309</v>
      </c>
      <c r="E4414">
        <v>10.080189000000001</v>
      </c>
      <c r="F4414">
        <v>33</v>
      </c>
      <c r="G4414">
        <v>-31.895793696386601</v>
      </c>
      <c r="H4414">
        <v>-0.70767490039198899</v>
      </c>
      <c r="I4414">
        <v>-8.2954294363273107</v>
      </c>
      <c r="J4414">
        <v>-1.7822660559605701</v>
      </c>
      <c r="K4414">
        <v>32.793953814734301</v>
      </c>
      <c r="L4414">
        <v>32.366042324608003</v>
      </c>
      <c r="M4414">
        <v>84.7193819831745</v>
      </c>
      <c r="N4414">
        <v>0</v>
      </c>
      <c r="O4414">
        <v>2.1212121212121202</v>
      </c>
      <c r="P4414">
        <v>10</v>
      </c>
    </row>
    <row r="4415" spans="1:17" x14ac:dyDescent="0.3">
      <c r="A4415" t="s">
        <v>9059</v>
      </c>
      <c r="B4415" t="s">
        <v>9060</v>
      </c>
      <c r="C4415" t="s">
        <v>10309</v>
      </c>
      <c r="D4415" t="s">
        <v>1520</v>
      </c>
      <c r="E4415">
        <v>10.0716</v>
      </c>
      <c r="F4415">
        <v>6.6</v>
      </c>
      <c r="G4415">
        <v>454.25215409910197</v>
      </c>
      <c r="H4415">
        <v>54.2219025643967</v>
      </c>
      <c r="I4415">
        <v>471.01346226194499</v>
      </c>
      <c r="J4415">
        <v>6.0608711989413697</v>
      </c>
      <c r="M4415">
        <v>100</v>
      </c>
      <c r="O4415">
        <v>0</v>
      </c>
      <c r="P4415">
        <v>484.07079646017701</v>
      </c>
    </row>
    <row r="4416" spans="1:17" x14ac:dyDescent="0.3">
      <c r="A4416" t="s">
        <v>9061</v>
      </c>
      <c r="B4416" t="s">
        <v>9062</v>
      </c>
      <c r="C4416" t="s">
        <v>10309</v>
      </c>
      <c r="D4416" t="s">
        <v>628</v>
      </c>
      <c r="E4416">
        <v>10.042020000000001</v>
      </c>
      <c r="F4416">
        <v>7.05</v>
      </c>
      <c r="G4416">
        <v>124.693993017986</v>
      </c>
      <c r="H4416">
        <v>37.561555868838703</v>
      </c>
      <c r="I4416">
        <v>49.760217764816403</v>
      </c>
      <c r="J4416">
        <v>4.1087501443339702</v>
      </c>
      <c r="K4416">
        <v>6.0041827807897601</v>
      </c>
      <c r="L4416">
        <v>4.9242847824942304</v>
      </c>
      <c r="M4416">
        <v>66.684391591276693</v>
      </c>
      <c r="N4416">
        <v>1.2637351706519</v>
      </c>
      <c r="O4416">
        <v>5.9574468085106398</v>
      </c>
      <c r="P4416">
        <v>171.15384615384599</v>
      </c>
      <c r="Q4416">
        <v>0.12479585228748701</v>
      </c>
    </row>
    <row r="4417" spans="1:17" x14ac:dyDescent="0.3">
      <c r="A4417" t="s">
        <v>9063</v>
      </c>
      <c r="B4417" t="s">
        <v>9064</v>
      </c>
      <c r="C4417" t="s">
        <v>10309</v>
      </c>
      <c r="D4417" t="s">
        <v>2600</v>
      </c>
      <c r="E4417">
        <v>10.026251999999999</v>
      </c>
      <c r="F4417">
        <v>4</v>
      </c>
      <c r="G4417">
        <v>6.2357794076324202</v>
      </c>
      <c r="H4417">
        <v>-5.95881645290339</v>
      </c>
      <c r="I4417">
        <v>-13.057334198232001</v>
      </c>
      <c r="J4417">
        <v>7.4282602598289103</v>
      </c>
      <c r="K4417">
        <v>3.8495418963554702</v>
      </c>
      <c r="L4417">
        <v>3.6469741202589798</v>
      </c>
      <c r="M4417">
        <v>50.653560636893602</v>
      </c>
      <c r="N4417">
        <v>1.4881830094391999</v>
      </c>
      <c r="O4417">
        <v>29.75</v>
      </c>
      <c r="P4417">
        <v>86.046511627906895</v>
      </c>
      <c r="Q4417">
        <v>-2.3254386153199001E-2</v>
      </c>
    </row>
    <row r="4418" spans="1:17" x14ac:dyDescent="0.3">
      <c r="A4418" t="s">
        <v>9065</v>
      </c>
      <c r="B4418" t="s">
        <v>9066</v>
      </c>
      <c r="C4418" t="s">
        <v>10309</v>
      </c>
      <c r="D4418" t="s">
        <v>139</v>
      </c>
      <c r="E4418">
        <v>9.9760069999999992</v>
      </c>
      <c r="F4418">
        <v>7.82</v>
      </c>
      <c r="G4418">
        <v>8.1689864838573101E-2</v>
      </c>
      <c r="H4418">
        <v>-2.23828714528995</v>
      </c>
      <c r="I4418">
        <v>-24.795483182430701</v>
      </c>
      <c r="J4418">
        <v>0.469389573178493</v>
      </c>
      <c r="K4418">
        <v>7.80680591902291</v>
      </c>
      <c r="L4418">
        <v>7.68769009740216</v>
      </c>
      <c r="M4418">
        <v>58.6192805679053</v>
      </c>
      <c r="N4418">
        <v>1.02143576463818</v>
      </c>
      <c r="O4418">
        <v>31.329923273657201</v>
      </c>
      <c r="P4418">
        <v>43.223443223443198</v>
      </c>
      <c r="Q4418">
        <v>5.7067371171887003E-2</v>
      </c>
    </row>
    <row r="4419" spans="1:17" x14ac:dyDescent="0.3">
      <c r="A4419" t="s">
        <v>9067</v>
      </c>
      <c r="B4419" t="s">
        <v>9068</v>
      </c>
      <c r="C4419" t="s">
        <v>10309</v>
      </c>
      <c r="D4419" t="s">
        <v>253</v>
      </c>
      <c r="E4419">
        <v>9.9724387500000002</v>
      </c>
      <c r="F4419">
        <v>6.57</v>
      </c>
      <c r="G4419">
        <v>117.173838841932</v>
      </c>
      <c r="H4419">
        <v>20.510037276729701</v>
      </c>
      <c r="I4419">
        <v>91.615562998029603</v>
      </c>
      <c r="J4419">
        <v>-1.7822660559605701</v>
      </c>
      <c r="K4419">
        <v>5.27407257530409</v>
      </c>
      <c r="L4419">
        <v>4.0926238044006</v>
      </c>
      <c r="M4419">
        <v>100</v>
      </c>
      <c r="N4419">
        <v>0</v>
      </c>
      <c r="O4419">
        <v>0</v>
      </c>
      <c r="P4419">
        <v>146.992481203007</v>
      </c>
    </row>
    <row r="4420" spans="1:17" x14ac:dyDescent="0.3">
      <c r="A4420" t="s">
        <v>9069</v>
      </c>
      <c r="B4420" t="s">
        <v>9070</v>
      </c>
      <c r="C4420" t="s">
        <v>10309</v>
      </c>
      <c r="D4420" t="s">
        <v>5844</v>
      </c>
      <c r="E4420">
        <v>9.9566175000000001</v>
      </c>
      <c r="F4420">
        <v>11.4</v>
      </c>
      <c r="G4420">
        <v>-27.759555521325701</v>
      </c>
      <c r="H4420">
        <v>-0.70767490039198899</v>
      </c>
      <c r="I4420">
        <v>-15.454594472204599</v>
      </c>
      <c r="J4420">
        <v>-6.8345308643229403</v>
      </c>
      <c r="K4420">
        <v>10.878172744977901</v>
      </c>
      <c r="L4420">
        <v>10.565697217025701</v>
      </c>
      <c r="M4420">
        <v>56.189145888684401</v>
      </c>
      <c r="N4420">
        <v>0.75614798171477504</v>
      </c>
      <c r="O4420">
        <v>41.140350877192901</v>
      </c>
      <c r="P4420">
        <v>65.938864628820895</v>
      </c>
    </row>
    <row r="4421" spans="1:17" x14ac:dyDescent="0.3">
      <c r="A4421" t="s">
        <v>9071</v>
      </c>
      <c r="B4421" t="s">
        <v>9072</v>
      </c>
      <c r="C4421" t="s">
        <v>10309</v>
      </c>
      <c r="D4421" t="s">
        <v>8015</v>
      </c>
      <c r="E4421">
        <v>9.9313331199999997</v>
      </c>
      <c r="F4421">
        <v>9.44</v>
      </c>
      <c r="G4421">
        <v>-71.940040276464302</v>
      </c>
      <c r="H4421">
        <v>-1.34597277273242</v>
      </c>
      <c r="I4421">
        <v>-50.416325571822</v>
      </c>
      <c r="J4421">
        <v>8.1000868852158892</v>
      </c>
      <c r="K4421">
        <v>9.5793327919183806</v>
      </c>
      <c r="L4421">
        <v>12.8183512640838</v>
      </c>
      <c r="M4421">
        <v>61.294934289879201</v>
      </c>
      <c r="N4421">
        <v>1.0744186740385999</v>
      </c>
      <c r="O4421">
        <v>175.52966101694901</v>
      </c>
      <c r="P4421">
        <v>18.147684605757199</v>
      </c>
      <c r="Q4421">
        <v>-5.0956415401494003E-2</v>
      </c>
    </row>
    <row r="4422" spans="1:17" x14ac:dyDescent="0.3">
      <c r="A4422" t="s">
        <v>9073</v>
      </c>
      <c r="B4422" t="s">
        <v>9074</v>
      </c>
      <c r="C4422" t="s">
        <v>10309</v>
      </c>
      <c r="D4422" t="s">
        <v>412</v>
      </c>
      <c r="E4422">
        <v>9.9275000000000002</v>
      </c>
      <c r="F4422">
        <v>20.9</v>
      </c>
      <c r="G4422">
        <v>9.0517895326126201</v>
      </c>
      <c r="H4422">
        <v>14.2219025643967</v>
      </c>
      <c r="I4422">
        <v>26.275999135101198</v>
      </c>
      <c r="J4422">
        <v>3.5896347704856901</v>
      </c>
      <c r="K4422">
        <v>18.0993339095407</v>
      </c>
      <c r="L4422">
        <v>16.2091884416464</v>
      </c>
      <c r="M4422">
        <v>61.134356905562498</v>
      </c>
      <c r="N4422">
        <v>0.90987925309599105</v>
      </c>
      <c r="O4422">
        <v>2.3923444976076498</v>
      </c>
      <c r="P4422">
        <v>85.612788632326797</v>
      </c>
      <c r="Q4422">
        <v>7.8914831316133999E-2</v>
      </c>
    </row>
    <row r="4423" spans="1:17" x14ac:dyDescent="0.3">
      <c r="A4423" t="s">
        <v>9075</v>
      </c>
      <c r="B4423" t="s">
        <v>9076</v>
      </c>
      <c r="C4423" t="s">
        <v>10309</v>
      </c>
      <c r="D4423" t="s">
        <v>523</v>
      </c>
      <c r="E4423">
        <v>9.8480299999999996</v>
      </c>
      <c r="F4423">
        <v>9.85</v>
      </c>
      <c r="G4423">
        <v>11.0969513442182</v>
      </c>
      <c r="H4423">
        <v>7.2044130116959204</v>
      </c>
      <c r="I4423">
        <v>-25.734639162771</v>
      </c>
      <c r="J4423">
        <v>6.9663496693993396</v>
      </c>
      <c r="K4423">
        <v>9.5283020923067401</v>
      </c>
      <c r="L4423">
        <v>9.5542496190033592</v>
      </c>
      <c r="M4423">
        <v>68.574157098915705</v>
      </c>
      <c r="N4423">
        <v>0.65178048126386601</v>
      </c>
      <c r="O4423">
        <v>60.507614213197897</v>
      </c>
      <c r="P4423">
        <v>51.538461538461497</v>
      </c>
      <c r="Q4423">
        <v>0.113056393379487</v>
      </c>
    </row>
    <row r="4424" spans="1:17" x14ac:dyDescent="0.3">
      <c r="A4424" t="s">
        <v>9077</v>
      </c>
      <c r="B4424" t="s">
        <v>9078</v>
      </c>
      <c r="C4424" t="s">
        <v>10309</v>
      </c>
      <c r="E4424">
        <v>9.8460599999999996</v>
      </c>
      <c r="F4424">
        <v>1.97</v>
      </c>
      <c r="G4424">
        <v>-31.318642361075</v>
      </c>
      <c r="H4424">
        <v>-7.65211934483645</v>
      </c>
      <c r="I4424">
        <v>-23.511879652777498</v>
      </c>
      <c r="J4424">
        <v>-4.20945052198</v>
      </c>
      <c r="K4424">
        <v>2.1279596367081202</v>
      </c>
      <c r="L4424">
        <v>2.19272148874582</v>
      </c>
      <c r="M4424">
        <v>33.7236263533797</v>
      </c>
      <c r="N4424">
        <v>0.31052123839022899</v>
      </c>
      <c r="O4424">
        <v>81.2182741116751</v>
      </c>
      <c r="P4424">
        <v>12.5714285714285</v>
      </c>
      <c r="Q4424">
        <v>4.6964745539673003E-2</v>
      </c>
    </row>
    <row r="4425" spans="1:17" x14ac:dyDescent="0.3">
      <c r="A4425" t="s">
        <v>9079</v>
      </c>
      <c r="B4425" t="s">
        <v>9080</v>
      </c>
      <c r="C4425" t="s">
        <v>10309</v>
      </c>
      <c r="D4425" t="s">
        <v>51</v>
      </c>
      <c r="E4425">
        <v>9.8421900000000004</v>
      </c>
      <c r="F4425">
        <v>16.71</v>
      </c>
      <c r="G4425">
        <v>83.864222089052802</v>
      </c>
      <c r="H4425">
        <v>-10.6624260316137</v>
      </c>
      <c r="I4425">
        <v>57.452869883400503</v>
      </c>
      <c r="J4425">
        <v>-2.2822660559605699</v>
      </c>
      <c r="K4425">
        <v>18.782988384323399</v>
      </c>
      <c r="L4425">
        <v>15.6964027201299</v>
      </c>
      <c r="M4425">
        <v>48.170661706143797</v>
      </c>
      <c r="N4425">
        <v>0.42429949234838599</v>
      </c>
      <c r="O4425">
        <v>74.805505685218407</v>
      </c>
      <c r="P4425">
        <v>257.05128205128199</v>
      </c>
      <c r="Q4425">
        <v>0.11704038786747099</v>
      </c>
    </row>
    <row r="4426" spans="1:17" x14ac:dyDescent="0.3">
      <c r="A4426" t="s">
        <v>9081</v>
      </c>
      <c r="B4426" t="s">
        <v>9082</v>
      </c>
      <c r="C4426" t="s">
        <v>10309</v>
      </c>
      <c r="D4426" t="s">
        <v>364</v>
      </c>
      <c r="E4426">
        <v>9.8037500000000009</v>
      </c>
      <c r="F4426">
        <v>12.65</v>
      </c>
      <c r="G4426">
        <v>74.213615703440993</v>
      </c>
      <c r="H4426">
        <v>26.141362586943298</v>
      </c>
      <c r="I4426">
        <v>-8.4254069856597003</v>
      </c>
      <c r="J4426">
        <v>6.80403056155893</v>
      </c>
      <c r="K4426">
        <v>10.2765021582105</v>
      </c>
      <c r="L4426">
        <v>9.5533912832603107</v>
      </c>
      <c r="M4426">
        <v>99.677557818187097</v>
      </c>
      <c r="N4426">
        <v>2.0826446280991702</v>
      </c>
      <c r="O4426">
        <v>0</v>
      </c>
      <c r="P4426">
        <v>104.032258064516</v>
      </c>
    </row>
    <row r="4427" spans="1:17" x14ac:dyDescent="0.3">
      <c r="A4427" t="s">
        <v>9083</v>
      </c>
      <c r="B4427" t="s">
        <v>8744</v>
      </c>
      <c r="C4427" t="s">
        <v>10309</v>
      </c>
      <c r="D4427" t="s">
        <v>940</v>
      </c>
      <c r="E4427">
        <v>9.7166674999999998</v>
      </c>
      <c r="F4427">
        <v>11.15</v>
      </c>
      <c r="G4427">
        <v>97.268934013670304</v>
      </c>
      <c r="H4427">
        <v>13.6529121017044</v>
      </c>
      <c r="I4427">
        <v>84.6377012627608</v>
      </c>
      <c r="J4427">
        <v>-10.0244864091985</v>
      </c>
      <c r="K4427">
        <v>10.165151218264199</v>
      </c>
      <c r="L4427">
        <v>8.3975594601037393</v>
      </c>
      <c r="M4427">
        <v>58.787859120141597</v>
      </c>
      <c r="N4427">
        <v>1.72540523060754</v>
      </c>
      <c r="O4427">
        <v>40.896860986546997</v>
      </c>
      <c r="P4427">
        <v>127.087576374745</v>
      </c>
    </row>
    <row r="4428" spans="1:17" x14ac:dyDescent="0.3">
      <c r="A4428" t="s">
        <v>9084</v>
      </c>
      <c r="B4428" t="s">
        <v>9085</v>
      </c>
      <c r="C4428" t="s">
        <v>10309</v>
      </c>
      <c r="D4428" t="s">
        <v>364</v>
      </c>
      <c r="E4428">
        <v>9.6813576000000001</v>
      </c>
      <c r="F4428">
        <v>10.46</v>
      </c>
      <c r="G4428">
        <v>25.374235977203799</v>
      </c>
      <c r="H4428">
        <v>15.9032504061854</v>
      </c>
      <c r="I4428">
        <v>-12.480411121308901</v>
      </c>
      <c r="J4428">
        <v>3.1324781767375098</v>
      </c>
      <c r="K4428">
        <v>10.4482016375926</v>
      </c>
      <c r="L4428">
        <v>10.594918832457701</v>
      </c>
      <c r="M4428">
        <v>59.963920054643502</v>
      </c>
      <c r="N4428">
        <v>0.23071530045571101</v>
      </c>
      <c r="O4428">
        <v>54.5889101338432</v>
      </c>
      <c r="P4428">
        <v>80.034423407917402</v>
      </c>
      <c r="Q4428">
        <v>5.6596014889070997E-2</v>
      </c>
    </row>
    <row r="4429" spans="1:17" x14ac:dyDescent="0.3">
      <c r="A4429" t="s">
        <v>9086</v>
      </c>
      <c r="B4429" t="s">
        <v>9087</v>
      </c>
      <c r="C4429" t="s">
        <v>10309</v>
      </c>
      <c r="D4429" t="s">
        <v>54</v>
      </c>
      <c r="E4429">
        <v>9.6801396000000004</v>
      </c>
      <c r="F4429">
        <v>31.83</v>
      </c>
      <c r="G4429">
        <v>-6.3987121555690498</v>
      </c>
      <c r="H4429">
        <v>2.8471937240284002</v>
      </c>
      <c r="I4429">
        <v>-31.400074064830299</v>
      </c>
      <c r="J4429">
        <v>-11.241725515420001</v>
      </c>
      <c r="K4429">
        <v>33.293525986599498</v>
      </c>
      <c r="L4429">
        <v>31.045448593286999</v>
      </c>
      <c r="M4429">
        <v>35.923244216214201</v>
      </c>
      <c r="N4429">
        <v>2.1829609710518101</v>
      </c>
      <c r="O4429">
        <v>34.307257304429697</v>
      </c>
      <c r="P4429">
        <v>48.738317757009298</v>
      </c>
      <c r="Q4429">
        <v>6.2035576077845003E-2</v>
      </c>
    </row>
    <row r="4430" spans="1:17" x14ac:dyDescent="0.3">
      <c r="A4430" t="s">
        <v>9088</v>
      </c>
      <c r="B4430" t="s">
        <v>9089</v>
      </c>
      <c r="C4430" t="s">
        <v>10309</v>
      </c>
      <c r="D4430" t="s">
        <v>523</v>
      </c>
      <c r="E4430">
        <v>9.6430950000000006</v>
      </c>
      <c r="F4430">
        <v>35.42</v>
      </c>
      <c r="G4430">
        <v>-33.1627257150815</v>
      </c>
      <c r="H4430">
        <v>44.363335960092499</v>
      </c>
      <c r="I4430">
        <v>-16.401417552238499</v>
      </c>
      <c r="J4430">
        <v>6.4108803614848897</v>
      </c>
      <c r="K4430">
        <v>24.2500911689886</v>
      </c>
      <c r="L4430">
        <v>22.665081746866999</v>
      </c>
      <c r="M4430">
        <v>100</v>
      </c>
      <c r="N4430">
        <v>1.66849615806805</v>
      </c>
      <c r="O4430">
        <v>3.45978132539397</v>
      </c>
      <c r="P4430">
        <v>1042.58064516129</v>
      </c>
    </row>
    <row r="4431" spans="1:17" x14ac:dyDescent="0.3">
      <c r="A4431" t="s">
        <v>9090</v>
      </c>
      <c r="B4431" t="s">
        <v>9091</v>
      </c>
      <c r="C4431" t="s">
        <v>10309</v>
      </c>
      <c r="D4431" t="s">
        <v>628</v>
      </c>
      <c r="E4431">
        <v>9.6308235</v>
      </c>
      <c r="F4431">
        <v>25.02</v>
      </c>
      <c r="G4431">
        <v>63.834608412918698</v>
      </c>
      <c r="H4431">
        <v>-6.0635339945688402</v>
      </c>
      <c r="I4431">
        <v>-10.2213292660495</v>
      </c>
      <c r="J4431">
        <v>-3.1310858386507299</v>
      </c>
      <c r="K4431">
        <v>26.473083561509402</v>
      </c>
      <c r="L4431">
        <v>24.144373369144098</v>
      </c>
      <c r="M4431">
        <v>39.813713052041003</v>
      </c>
      <c r="N4431">
        <v>1.0103554502369601</v>
      </c>
      <c r="O4431">
        <v>44.524380495603502</v>
      </c>
      <c r="P4431">
        <v>108.5</v>
      </c>
      <c r="Q4431">
        <v>9.6709033260822003E-2</v>
      </c>
    </row>
    <row r="4432" spans="1:17" x14ac:dyDescent="0.3">
      <c r="A4432" t="s">
        <v>9092</v>
      </c>
      <c r="B4432" t="s">
        <v>9093</v>
      </c>
      <c r="C4432" t="s">
        <v>10309</v>
      </c>
      <c r="D4432" t="s">
        <v>683</v>
      </c>
      <c r="E4432">
        <v>9.6037099999999995</v>
      </c>
      <c r="F4432">
        <v>33.65</v>
      </c>
      <c r="G4432">
        <v>42.745460203027399</v>
      </c>
      <c r="H4432">
        <v>-34.093408836332202</v>
      </c>
      <c r="I4432">
        <v>88.802293876153001</v>
      </c>
      <c r="J4432">
        <v>-15.610430773805</v>
      </c>
      <c r="K4432">
        <v>46.246590982207898</v>
      </c>
      <c r="L4432">
        <v>39.393627905299702</v>
      </c>
      <c r="M4432">
        <v>24.747561586596198</v>
      </c>
      <c r="N4432">
        <v>2.3880701754385898</v>
      </c>
      <c r="O4432">
        <v>84.784546805349194</v>
      </c>
      <c r="P4432">
        <v>101.980792316926</v>
      </c>
      <c r="Q4432">
        <v>-2.0741878009485001E-2</v>
      </c>
    </row>
    <row r="4433" spans="1:17" x14ac:dyDescent="0.3">
      <c r="A4433" t="s">
        <v>9094</v>
      </c>
      <c r="B4433" t="s">
        <v>9095</v>
      </c>
      <c r="C4433" t="s">
        <v>10309</v>
      </c>
      <c r="D4433" t="s">
        <v>72</v>
      </c>
      <c r="E4433">
        <v>9.57</v>
      </c>
      <c r="F4433">
        <v>6.6</v>
      </c>
      <c r="G4433">
        <v>-19.2658785419795</v>
      </c>
      <c r="H4433">
        <v>37.657104973821802</v>
      </c>
      <c r="I4433">
        <v>-8.1288763285977392</v>
      </c>
      <c r="J4433">
        <v>5.0138504488937796</v>
      </c>
      <c r="K4433">
        <v>5.5593100525149497</v>
      </c>
      <c r="L4433">
        <v>5.5602333257012999</v>
      </c>
      <c r="M4433">
        <v>67.160653481548394</v>
      </c>
      <c r="N4433">
        <v>1.5690550549951201</v>
      </c>
      <c r="O4433">
        <v>21.060606060605998</v>
      </c>
      <c r="P4433">
        <v>46.6666666666666</v>
      </c>
      <c r="Q4433">
        <v>9.3993782185120001E-3</v>
      </c>
    </row>
    <row r="4434" spans="1:17" x14ac:dyDescent="0.3">
      <c r="A4434" t="s">
        <v>9096</v>
      </c>
      <c r="B4434" t="s">
        <v>9097</v>
      </c>
      <c r="C4434" t="s">
        <v>10309</v>
      </c>
      <c r="D4434" t="s">
        <v>283</v>
      </c>
      <c r="E4434">
        <v>9.5327496000000007</v>
      </c>
      <c r="F4434">
        <v>22</v>
      </c>
      <c r="G4434">
        <v>-48.637830552956899</v>
      </c>
      <c r="H4434">
        <v>-12.3897302998299</v>
      </c>
      <c r="I4434">
        <v>-21.352457166135299</v>
      </c>
      <c r="J4434">
        <v>0.54331533938825904</v>
      </c>
      <c r="K4434">
        <v>23.122681492429599</v>
      </c>
      <c r="L4434">
        <v>23.4129762779115</v>
      </c>
      <c r="M4434">
        <v>40.370139994767698</v>
      </c>
      <c r="N4434">
        <v>1.3685897435897401</v>
      </c>
      <c r="O4434">
        <v>59.090909090909001</v>
      </c>
      <c r="P4434">
        <v>40.3061224489796</v>
      </c>
      <c r="Q4434">
        <v>2.3161005364176E-2</v>
      </c>
    </row>
    <row r="4435" spans="1:17" x14ac:dyDescent="0.3">
      <c r="A4435" t="s">
        <v>9098</v>
      </c>
      <c r="B4435" t="s">
        <v>9099</v>
      </c>
      <c r="C4435" t="s">
        <v>10309</v>
      </c>
      <c r="E4435">
        <v>9.5265778999999995</v>
      </c>
      <c r="F4435">
        <v>17.41</v>
      </c>
      <c r="G4435">
        <v>63.625802083369301</v>
      </c>
      <c r="H4435">
        <v>-18.308071529048402</v>
      </c>
      <c r="I4435">
        <v>8.6058384083367496</v>
      </c>
      <c r="J4435">
        <v>1.25555167497557</v>
      </c>
      <c r="K4435">
        <v>17.039734271116199</v>
      </c>
      <c r="L4435">
        <v>14.5293754783076</v>
      </c>
      <c r="M4435">
        <v>53.946940295969597</v>
      </c>
      <c r="N4435">
        <v>1.33755056577858</v>
      </c>
      <c r="O4435">
        <v>24.526134405514</v>
      </c>
      <c r="P4435">
        <v>114.938271604938</v>
      </c>
      <c r="Q4435">
        <v>0.14356153704351399</v>
      </c>
    </row>
    <row r="4436" spans="1:17" x14ac:dyDescent="0.3">
      <c r="A4436" t="s">
        <v>9100</v>
      </c>
      <c r="B4436" t="s">
        <v>9101</v>
      </c>
      <c r="C4436" t="s">
        <v>10309</v>
      </c>
      <c r="D4436" t="s">
        <v>21</v>
      </c>
      <c r="E4436">
        <v>9.5186000800000006</v>
      </c>
      <c r="F4436">
        <v>7.34</v>
      </c>
      <c r="G4436">
        <v>16.981357638924901</v>
      </c>
      <c r="H4436">
        <v>-9.6882574246638296</v>
      </c>
      <c r="I4436">
        <v>-11.1128897537876</v>
      </c>
      <c r="J4436">
        <v>3.55481259572481</v>
      </c>
      <c r="K4436">
        <v>7.4721579646476002</v>
      </c>
      <c r="L4436">
        <v>7.0006297008042102</v>
      </c>
      <c r="M4436">
        <v>46.455788295657001</v>
      </c>
      <c r="N4436">
        <v>0.75120591400695103</v>
      </c>
      <c r="O4436">
        <v>27.929155313351501</v>
      </c>
      <c r="P4436">
        <v>54.852320675105403</v>
      </c>
      <c r="Q4436">
        <v>3.1629528116947997E-2</v>
      </c>
    </row>
    <row r="4437" spans="1:17" x14ac:dyDescent="0.3">
      <c r="A4437" t="s">
        <v>9102</v>
      </c>
      <c r="B4437" t="s">
        <v>9103</v>
      </c>
      <c r="C4437" t="s">
        <v>10309</v>
      </c>
      <c r="D4437" t="s">
        <v>564</v>
      </c>
      <c r="E4437">
        <v>9.5108599999999992</v>
      </c>
      <c r="F4437">
        <v>34.14</v>
      </c>
      <c r="G4437">
        <v>40.881357638924896</v>
      </c>
      <c r="H4437">
        <v>-0.70767490039198899</v>
      </c>
      <c r="I4437">
        <v>49.5140943731964</v>
      </c>
      <c r="J4437">
        <v>-1.7822660559605701</v>
      </c>
      <c r="K4437">
        <v>32.504681304817701</v>
      </c>
      <c r="L4437">
        <v>26.160548171539801</v>
      </c>
      <c r="M4437">
        <v>100</v>
      </c>
      <c r="N4437">
        <v>0</v>
      </c>
      <c r="O4437">
        <v>0</v>
      </c>
      <c r="P4437">
        <v>70.7</v>
      </c>
    </row>
    <row r="4438" spans="1:17" x14ac:dyDescent="0.3">
      <c r="A4438" t="s">
        <v>9104</v>
      </c>
      <c r="B4438" t="s">
        <v>9105</v>
      </c>
      <c r="C4438" t="s">
        <v>10309</v>
      </c>
      <c r="D4438" t="s">
        <v>737</v>
      </c>
      <c r="E4438">
        <v>9.5089231049999992</v>
      </c>
      <c r="F4438">
        <v>128.06</v>
      </c>
      <c r="G4438">
        <v>2.65265173223206</v>
      </c>
      <c r="H4438">
        <v>1.3070356848334601</v>
      </c>
      <c r="I4438">
        <v>0.32026651004591999</v>
      </c>
      <c r="J4438">
        <v>-0.55259529039136202</v>
      </c>
      <c r="K4438">
        <v>121.402868961151</v>
      </c>
      <c r="L4438">
        <v>112.230231464849</v>
      </c>
      <c r="M4438">
        <v>45.884931757483201</v>
      </c>
      <c r="N4438">
        <v>0.99937968303874603</v>
      </c>
      <c r="O4438">
        <v>14.789942214586899</v>
      </c>
      <c r="P4438">
        <v>33.354160158283797</v>
      </c>
    </row>
    <row r="4439" spans="1:17" x14ac:dyDescent="0.3">
      <c r="A4439" t="s">
        <v>9106</v>
      </c>
      <c r="B4439" t="s">
        <v>9107</v>
      </c>
      <c r="C4439" t="s">
        <v>10309</v>
      </c>
      <c r="E4439">
        <v>9.5067000000000004</v>
      </c>
      <c r="F4439">
        <v>30.18</v>
      </c>
      <c r="G4439">
        <v>64.765496903915206</v>
      </c>
      <c r="H4439">
        <v>-9.1617811805852103</v>
      </c>
      <c r="I4439">
        <v>-38.538815679713501</v>
      </c>
      <c r="J4439">
        <v>-1.1516653257913001</v>
      </c>
      <c r="K4439">
        <v>32.520855166008801</v>
      </c>
      <c r="L4439">
        <v>32.8638289334435</v>
      </c>
      <c r="M4439">
        <v>31.075049521539899</v>
      </c>
      <c r="N4439">
        <v>0.62279622796227896</v>
      </c>
      <c r="O4439">
        <v>134.49304174950299</v>
      </c>
      <c r="P4439">
        <v>94.584139264990299</v>
      </c>
    </row>
    <row r="4440" spans="1:17" x14ac:dyDescent="0.3">
      <c r="A4440" t="s">
        <v>9108</v>
      </c>
      <c r="B4440" t="s">
        <v>9109</v>
      </c>
      <c r="C4440" t="s">
        <v>10309</v>
      </c>
      <c r="D4440" t="s">
        <v>253</v>
      </c>
      <c r="E4440">
        <v>9.4846059999999994</v>
      </c>
      <c r="F4440">
        <v>24.14</v>
      </c>
      <c r="G4440">
        <v>69.685489870329903</v>
      </c>
      <c r="H4440">
        <v>21.896877772980101</v>
      </c>
      <c r="I4440">
        <v>-28.681241922803899</v>
      </c>
      <c r="J4440">
        <v>-6.4343862700404397</v>
      </c>
      <c r="K4440">
        <v>22.6831317984966</v>
      </c>
      <c r="L4440">
        <v>21.24302255684</v>
      </c>
      <c r="M4440">
        <v>61.283495332675201</v>
      </c>
      <c r="N4440">
        <v>1.77186523674865</v>
      </c>
      <c r="O4440">
        <v>39.146644573322199</v>
      </c>
      <c r="P4440">
        <v>113.62831858407</v>
      </c>
    </row>
    <row r="4441" spans="1:17" x14ac:dyDescent="0.3">
      <c r="A4441" t="s">
        <v>9110</v>
      </c>
      <c r="B4441" t="s">
        <v>9111</v>
      </c>
      <c r="C4441" t="s">
        <v>10309</v>
      </c>
      <c r="D4441" t="s">
        <v>283</v>
      </c>
      <c r="E4441">
        <v>9.4714024000000006</v>
      </c>
      <c r="F4441">
        <v>23.11</v>
      </c>
      <c r="G4441">
        <v>50.728232638924901</v>
      </c>
      <c r="H4441">
        <v>14.4676259891946</v>
      </c>
      <c r="I4441">
        <v>-22.9247288940199</v>
      </c>
      <c r="J4441">
        <v>-1.73681151050602</v>
      </c>
      <c r="K4441">
        <v>21.687909892610001</v>
      </c>
      <c r="L4441">
        <v>19.6593480174249</v>
      </c>
      <c r="M4441">
        <v>56.139747707991901</v>
      </c>
      <c r="N4441">
        <v>0.412375724151888</v>
      </c>
      <c r="O4441">
        <v>19.991345737775799</v>
      </c>
      <c r="P4441">
        <v>118.844696969696</v>
      </c>
      <c r="Q4441">
        <v>8.0866752882487E-2</v>
      </c>
    </row>
    <row r="4442" spans="1:17" x14ac:dyDescent="0.3">
      <c r="A4442" t="s">
        <v>9112</v>
      </c>
      <c r="B4442" t="s">
        <v>9113</v>
      </c>
      <c r="C4442" t="s">
        <v>10309</v>
      </c>
      <c r="D4442" t="s">
        <v>51</v>
      </c>
      <c r="E4442">
        <v>9.4650304999999992</v>
      </c>
      <c r="F4442">
        <v>19.57</v>
      </c>
      <c r="G4442">
        <v>51.385061342628603</v>
      </c>
      <c r="H4442">
        <v>-12.827658686366799</v>
      </c>
      <c r="I4442">
        <v>-36.8798332250907</v>
      </c>
      <c r="J4442">
        <v>-1.7822660559605701</v>
      </c>
      <c r="K4442">
        <v>24.108413569401499</v>
      </c>
      <c r="L4442">
        <v>22.1067644068793</v>
      </c>
      <c r="M4442">
        <v>15.9816049020853</v>
      </c>
      <c r="N4442">
        <v>6.2105263157894699</v>
      </c>
      <c r="O4442">
        <v>45.579969340827702</v>
      </c>
      <c r="P4442">
        <v>160.933333333333</v>
      </c>
    </row>
    <row r="4443" spans="1:17" x14ac:dyDescent="0.3">
      <c r="A4443" t="s">
        <v>9114</v>
      </c>
      <c r="B4443" t="s">
        <v>9115</v>
      </c>
      <c r="C4443" t="s">
        <v>10309</v>
      </c>
      <c r="D4443" t="s">
        <v>27</v>
      </c>
      <c r="E4443">
        <v>9.4438399999999998</v>
      </c>
      <c r="F4443">
        <v>27.2</v>
      </c>
      <c r="G4443">
        <v>-37.615252530566501</v>
      </c>
      <c r="H4443">
        <v>2.9044923999882299</v>
      </c>
      <c r="I4443">
        <v>-9.4382865791844601</v>
      </c>
      <c r="J4443">
        <v>-7.3281932656659503</v>
      </c>
      <c r="K4443">
        <v>27.798026174443802</v>
      </c>
      <c r="L4443">
        <v>27.067399285131501</v>
      </c>
      <c r="M4443">
        <v>41.686067066825402</v>
      </c>
      <c r="N4443">
        <v>0.59548872180451096</v>
      </c>
      <c r="O4443">
        <v>25</v>
      </c>
      <c r="P4443">
        <v>15.010570824524301</v>
      </c>
    </row>
    <row r="4444" spans="1:17" x14ac:dyDescent="0.3">
      <c r="A4444" t="s">
        <v>9116</v>
      </c>
      <c r="B4444" t="s">
        <v>9117</v>
      </c>
      <c r="C4444" t="s">
        <v>10309</v>
      </c>
      <c r="D4444" t="s">
        <v>940</v>
      </c>
      <c r="E4444">
        <v>9.4371132000000006</v>
      </c>
      <c r="F4444">
        <v>9.7799999999999994</v>
      </c>
      <c r="G4444">
        <v>-49.258510565358399</v>
      </c>
      <c r="H4444">
        <v>-15.736576634496</v>
      </c>
      <c r="I4444">
        <v>-41.356454432836102</v>
      </c>
      <c r="J4444">
        <v>-16.032266055960498</v>
      </c>
      <c r="K4444">
        <v>11.6971797291709</v>
      </c>
      <c r="L4444">
        <v>11.234134024893001</v>
      </c>
      <c r="M4444">
        <v>7.4136116152120497</v>
      </c>
      <c r="N4444">
        <v>0.523144251809459</v>
      </c>
      <c r="O4444">
        <v>59.509202453987697</v>
      </c>
      <c r="P4444">
        <v>13.7209302325581</v>
      </c>
    </row>
    <row r="4445" spans="1:17" x14ac:dyDescent="0.3">
      <c r="A4445" t="s">
        <v>9118</v>
      </c>
      <c r="B4445" t="s">
        <v>9119</v>
      </c>
      <c r="C4445" t="s">
        <v>10309</v>
      </c>
      <c r="D4445" t="s">
        <v>628</v>
      </c>
      <c r="E4445">
        <v>9.4134284000000008</v>
      </c>
      <c r="F4445">
        <v>31.54</v>
      </c>
      <c r="G4445">
        <v>20.371833829401101</v>
      </c>
      <c r="H4445">
        <v>26.706262966946301</v>
      </c>
      <c r="I4445">
        <v>-3.1235593637950001</v>
      </c>
      <c r="J4445">
        <v>5.1592420483382302</v>
      </c>
      <c r="K4445">
        <v>27.490589816219401</v>
      </c>
      <c r="L4445">
        <v>25.535937792408699</v>
      </c>
      <c r="M4445">
        <v>64.569900511503903</v>
      </c>
      <c r="N4445">
        <v>1.5501746454555201</v>
      </c>
      <c r="O4445">
        <v>9.8287888395688103</v>
      </c>
      <c r="P4445">
        <v>80.022831050228305</v>
      </c>
      <c r="Q4445">
        <v>8.1880059592526006E-2</v>
      </c>
    </row>
    <row r="4446" spans="1:17" x14ac:dyDescent="0.3">
      <c r="A4446" t="s">
        <v>9120</v>
      </c>
      <c r="B4446" t="s">
        <v>9121</v>
      </c>
      <c r="C4446" t="s">
        <v>10309</v>
      </c>
      <c r="D4446" t="s">
        <v>72</v>
      </c>
      <c r="E4446">
        <v>9.3191342000000006</v>
      </c>
      <c r="F4446">
        <v>20.81</v>
      </c>
      <c r="G4446">
        <v>410.70083815840502</v>
      </c>
      <c r="H4446">
        <v>41.423244319663702</v>
      </c>
      <c r="I4446">
        <v>460.22090271636802</v>
      </c>
      <c r="J4446">
        <v>6.3788362227887498</v>
      </c>
      <c r="K4446">
        <v>14.404588888429601</v>
      </c>
      <c r="L4446">
        <v>8.6254315462162801</v>
      </c>
      <c r="M4446">
        <v>99.999999990924096</v>
      </c>
      <c r="N4446">
        <v>0.34706432923152802</v>
      </c>
      <c r="O4446">
        <v>0</v>
      </c>
      <c r="P4446">
        <v>501.44508670520202</v>
      </c>
    </row>
    <row r="4447" spans="1:17" x14ac:dyDescent="0.3">
      <c r="A4447" t="s">
        <v>9122</v>
      </c>
      <c r="B4447" t="s">
        <v>9123</v>
      </c>
      <c r="C4447" t="s">
        <v>10309</v>
      </c>
      <c r="D4447" t="s">
        <v>628</v>
      </c>
      <c r="E4447">
        <v>9.2072319999999994</v>
      </c>
      <c r="F4447">
        <v>24.55</v>
      </c>
      <c r="G4447">
        <v>1.3946125828052101</v>
      </c>
      <c r="H4447">
        <v>-1.9149183611565701</v>
      </c>
      <c r="I4447">
        <v>-9.4708363079367093</v>
      </c>
      <c r="J4447">
        <v>-1.37326810095034</v>
      </c>
      <c r="K4447">
        <v>24.1303593965253</v>
      </c>
      <c r="L4447">
        <v>23.872850413218298</v>
      </c>
      <c r="M4447">
        <v>50.897643305534999</v>
      </c>
      <c r="N4447">
        <v>1.2673955671757</v>
      </c>
      <c r="O4447">
        <v>19.1446028513238</v>
      </c>
      <c r="P4447">
        <v>40.446224256292901</v>
      </c>
      <c r="Q4447">
        <v>4.3844251506632001E-2</v>
      </c>
    </row>
    <row r="4448" spans="1:17" x14ac:dyDescent="0.3">
      <c r="A4448" t="s">
        <v>9124</v>
      </c>
      <c r="B4448" t="s">
        <v>9125</v>
      </c>
      <c r="C4448" t="s">
        <v>10309</v>
      </c>
      <c r="D4448" t="s">
        <v>4260</v>
      </c>
      <c r="E4448">
        <v>9.151772824</v>
      </c>
      <c r="F4448">
        <v>4.63</v>
      </c>
      <c r="G4448">
        <v>20.506032963600202</v>
      </c>
      <c r="H4448">
        <v>-10.1532601159977</v>
      </c>
      <c r="I4448">
        <v>-35.632585034352402</v>
      </c>
      <c r="J4448">
        <v>-5.0717397401710897</v>
      </c>
      <c r="K4448">
        <v>4.4630474661101802</v>
      </c>
      <c r="L4448">
        <v>4.4947171735543101</v>
      </c>
      <c r="M4448">
        <v>57.180143298418599</v>
      </c>
      <c r="N4448">
        <v>1.4884309179769299</v>
      </c>
      <c r="O4448">
        <v>113.82289416846599</v>
      </c>
      <c r="P4448">
        <v>67.753623188405797</v>
      </c>
      <c r="Q4448">
        <v>5.7695068971697003E-2</v>
      </c>
    </row>
    <row r="4449" spans="1:17" x14ac:dyDescent="0.3">
      <c r="A4449" t="s">
        <v>9126</v>
      </c>
      <c r="B4449" t="s">
        <v>9127</v>
      </c>
      <c r="C4449" t="s">
        <v>10309</v>
      </c>
      <c r="D4449" t="s">
        <v>532</v>
      </c>
      <c r="E4449">
        <v>9.1453012000000005</v>
      </c>
      <c r="F4449">
        <v>18.28</v>
      </c>
      <c r="G4449">
        <v>106.05232538086</v>
      </c>
      <c r="H4449">
        <v>8.5097164039558297</v>
      </c>
      <c r="I4449">
        <v>9.7096234914925699</v>
      </c>
      <c r="J4449">
        <v>5.8748768011822703</v>
      </c>
      <c r="K4449">
        <v>17.067569241335299</v>
      </c>
      <c r="L4449">
        <v>13.379159078219599</v>
      </c>
      <c r="M4449">
        <v>49.657380714044898</v>
      </c>
      <c r="N4449">
        <v>0.32200766495227801</v>
      </c>
      <c r="O4449">
        <v>9.0809628008752696</v>
      </c>
      <c r="P4449">
        <v>149.38608458390101</v>
      </c>
      <c r="Q4449">
        <v>0.13494442638003001</v>
      </c>
    </row>
    <row r="4450" spans="1:17" x14ac:dyDescent="0.3">
      <c r="A4450" t="s">
        <v>9128</v>
      </c>
      <c r="B4450" t="s">
        <v>9129</v>
      </c>
      <c r="C4450" t="s">
        <v>10309</v>
      </c>
      <c r="D4450" t="s">
        <v>139</v>
      </c>
      <c r="E4450">
        <v>9.1364999999999998</v>
      </c>
      <c r="F4450">
        <v>7.5</v>
      </c>
      <c r="G4450">
        <v>17.240181168336701</v>
      </c>
      <c r="H4450">
        <v>-14.928893862017199</v>
      </c>
      <c r="I4450">
        <v>-21.145569492349701</v>
      </c>
      <c r="J4450">
        <v>-2.43586082720241</v>
      </c>
      <c r="K4450">
        <v>8.0667369879127602</v>
      </c>
      <c r="L4450">
        <v>7.3231593258469498</v>
      </c>
      <c r="M4450">
        <v>38.041935611153797</v>
      </c>
      <c r="N4450">
        <v>1.09188350511254</v>
      </c>
      <c r="O4450">
        <v>26.6666666666666</v>
      </c>
      <c r="P4450">
        <v>100</v>
      </c>
      <c r="Q4450">
        <v>7.9855857186978005E-2</v>
      </c>
    </row>
    <row r="4451" spans="1:17" x14ac:dyDescent="0.3">
      <c r="A4451" t="s">
        <v>9130</v>
      </c>
      <c r="B4451" t="s">
        <v>9131</v>
      </c>
      <c r="C4451" t="s">
        <v>10309</v>
      </c>
      <c r="D4451" t="s">
        <v>4650</v>
      </c>
      <c r="E4451">
        <v>9.1363224449999993</v>
      </c>
      <c r="F4451">
        <v>1.29</v>
      </c>
      <c r="G4451">
        <v>-12.5459150883477</v>
      </c>
      <c r="H4451">
        <v>-2.2461364388535201</v>
      </c>
      <c r="I4451">
        <v>-48.878229720620098</v>
      </c>
      <c r="J4451">
        <v>-3.32072759442211</v>
      </c>
      <c r="K4451">
        <v>1.31906819149494</v>
      </c>
      <c r="L4451">
        <v>1.3466914431858601</v>
      </c>
      <c r="M4451">
        <v>53.535357745135798</v>
      </c>
      <c r="N4451">
        <v>0.99086632517527695</v>
      </c>
      <c r="O4451">
        <v>97.674418604651095</v>
      </c>
      <c r="P4451">
        <v>57.317073170731703</v>
      </c>
      <c r="Q4451">
        <v>2.8784391855587999E-2</v>
      </c>
    </row>
    <row r="4452" spans="1:17" x14ac:dyDescent="0.3">
      <c r="A4452" t="s">
        <v>9132</v>
      </c>
      <c r="B4452" t="s">
        <v>9133</v>
      </c>
      <c r="C4452" t="s">
        <v>10309</v>
      </c>
      <c r="D4452" t="s">
        <v>1391</v>
      </c>
      <c r="E4452">
        <v>9.1092329500000009</v>
      </c>
      <c r="F4452">
        <v>1.39</v>
      </c>
      <c r="G4452">
        <v>68.752786210353506</v>
      </c>
      <c r="H4452">
        <v>-7.0457030694060601</v>
      </c>
      <c r="I4452">
        <v>-41.775282916180799</v>
      </c>
      <c r="J4452">
        <v>-2.5285347126769899</v>
      </c>
      <c r="K4452">
        <v>1.72124832613141</v>
      </c>
      <c r="L4452">
        <v>1.5840622548957699</v>
      </c>
      <c r="M4452">
        <v>74.525634484502504</v>
      </c>
      <c r="N4452">
        <v>1.3988623694737801</v>
      </c>
      <c r="O4452">
        <v>79.856115107913595</v>
      </c>
      <c r="Q4452">
        <v>1.7795839362595E-2</v>
      </c>
    </row>
    <row r="4453" spans="1:17" x14ac:dyDescent="0.3">
      <c r="A4453" t="s">
        <v>9134</v>
      </c>
      <c r="B4453" t="s">
        <v>9135</v>
      </c>
      <c r="C4453" t="s">
        <v>10309</v>
      </c>
      <c r="D4453" t="s">
        <v>113</v>
      </c>
      <c r="E4453">
        <v>9.0909700000000004</v>
      </c>
      <c r="F4453">
        <v>0.49</v>
      </c>
      <c r="G4453">
        <v>-29.818642361075</v>
      </c>
      <c r="H4453">
        <v>-0.70767490039198899</v>
      </c>
      <c r="I4453">
        <v>-13.057334198232001</v>
      </c>
      <c r="J4453">
        <v>-1.7822660559605701</v>
      </c>
      <c r="K4453">
        <v>0.49032563525167999</v>
      </c>
      <c r="L4453">
        <v>0.51330600497326895</v>
      </c>
      <c r="M4453">
        <v>42.892589935559599</v>
      </c>
      <c r="N4453">
        <v>0.72300095359311001</v>
      </c>
      <c r="O4453">
        <v>24.4897959183673</v>
      </c>
      <c r="P4453">
        <v>0</v>
      </c>
      <c r="Q4453">
        <v>-0.1581918231294</v>
      </c>
    </row>
    <row r="4454" spans="1:17" x14ac:dyDescent="0.3">
      <c r="A4454" t="s">
        <v>9136</v>
      </c>
      <c r="B4454" t="s">
        <v>9137</v>
      </c>
      <c r="C4454" t="s">
        <v>10309</v>
      </c>
      <c r="D4454" t="s">
        <v>2833</v>
      </c>
      <c r="E4454">
        <v>9.0816051150000003</v>
      </c>
      <c r="F4454">
        <v>8.73</v>
      </c>
      <c r="G4454">
        <v>70.871012811338701</v>
      </c>
      <c r="H4454">
        <v>-8.4796956257805896</v>
      </c>
      <c r="I4454">
        <v>-9.7437247307764405</v>
      </c>
      <c r="J4454">
        <v>-2.34092527383766</v>
      </c>
      <c r="K4454">
        <v>9.1265145240582992</v>
      </c>
      <c r="L4454">
        <v>7.7755919300840199</v>
      </c>
      <c r="M4454">
        <v>27.605076595091798</v>
      </c>
      <c r="N4454">
        <v>0.40406641941490501</v>
      </c>
      <c r="O4454">
        <v>24.7422680412371</v>
      </c>
      <c r="P4454">
        <v>103.023255813953</v>
      </c>
      <c r="Q4454">
        <v>7.4152495464003002E-2</v>
      </c>
    </row>
    <row r="4455" spans="1:17" x14ac:dyDescent="0.3">
      <c r="A4455" t="s">
        <v>9138</v>
      </c>
      <c r="B4455" t="s">
        <v>9139</v>
      </c>
      <c r="C4455" t="s">
        <v>10309</v>
      </c>
      <c r="E4455">
        <v>9.0800426000000005</v>
      </c>
      <c r="F4455">
        <v>29.98</v>
      </c>
      <c r="G4455">
        <v>-30.0847767589459</v>
      </c>
      <c r="H4455">
        <v>-0.70767490039198899</v>
      </c>
      <c r="I4455">
        <v>-8.0853454027138607</v>
      </c>
      <c r="J4455">
        <v>-1.7822660559605701</v>
      </c>
      <c r="K4455">
        <v>29.8828572074923</v>
      </c>
      <c r="L4455">
        <v>29.6840402564846</v>
      </c>
      <c r="M4455">
        <v>99.999999998127706</v>
      </c>
      <c r="N4455">
        <v>8.4285714285714199</v>
      </c>
      <c r="O4455">
        <v>0.26684456304202298</v>
      </c>
      <c r="P4455">
        <v>4.97198879551821</v>
      </c>
    </row>
    <row r="4456" spans="1:17" x14ac:dyDescent="0.3">
      <c r="A4456" t="s">
        <v>9140</v>
      </c>
      <c r="B4456" t="s">
        <v>9141</v>
      </c>
      <c r="C4456" t="s">
        <v>10309</v>
      </c>
      <c r="D4456" t="s">
        <v>364</v>
      </c>
      <c r="E4456">
        <v>9.0345840000000006</v>
      </c>
      <c r="F4456">
        <v>29.9</v>
      </c>
      <c r="G4456">
        <v>20.432613920331899</v>
      </c>
      <c r="H4456">
        <v>-3.0743415670586498</v>
      </c>
      <c r="I4456">
        <v>-20.5735729857359</v>
      </c>
      <c r="J4456">
        <v>-2.4941304627402401</v>
      </c>
      <c r="K4456">
        <v>29.051191957954401</v>
      </c>
      <c r="L4456">
        <v>28.562667254483198</v>
      </c>
      <c r="M4456">
        <v>59.728379934792102</v>
      </c>
      <c r="N4456">
        <v>1.2870169003013201</v>
      </c>
      <c r="O4456">
        <v>32.107023411371202</v>
      </c>
      <c r="P4456">
        <v>50.629722921914301</v>
      </c>
      <c r="Q4456">
        <v>9.9477654014720002E-2</v>
      </c>
    </row>
    <row r="4457" spans="1:17" x14ac:dyDescent="0.3">
      <c r="A4457" t="s">
        <v>9142</v>
      </c>
      <c r="B4457" t="s">
        <v>9143</v>
      </c>
      <c r="C4457" t="s">
        <v>10309</v>
      </c>
      <c r="D4457" t="s">
        <v>412</v>
      </c>
      <c r="E4457">
        <v>8.9954479999999997</v>
      </c>
      <c r="F4457">
        <v>29.92</v>
      </c>
      <c r="G4457">
        <v>-34.653247959039398</v>
      </c>
      <c r="H4457">
        <v>-0.32021452702108599</v>
      </c>
      <c r="I4457">
        <v>6.6226658017679201</v>
      </c>
      <c r="J4457">
        <v>-0.93300915574826904</v>
      </c>
      <c r="K4457">
        <v>27.387677944485201</v>
      </c>
      <c r="L4457">
        <v>25.752771787058201</v>
      </c>
      <c r="M4457">
        <v>72.695800891587794</v>
      </c>
      <c r="N4457">
        <v>0.91491872797271601</v>
      </c>
      <c r="O4457">
        <v>5.0802139037433101</v>
      </c>
      <c r="P4457">
        <v>43.226424126376202</v>
      </c>
      <c r="Q4457">
        <v>9.4584356787438997E-2</v>
      </c>
    </row>
    <row r="4458" spans="1:17" x14ac:dyDescent="0.3">
      <c r="A4458" t="s">
        <v>9144</v>
      </c>
      <c r="B4458" t="s">
        <v>9145</v>
      </c>
      <c r="C4458" t="s">
        <v>10309</v>
      </c>
      <c r="D4458" t="s">
        <v>412</v>
      </c>
      <c r="E4458">
        <v>8.9776451999999995</v>
      </c>
      <c r="F4458">
        <v>19.09</v>
      </c>
      <c r="G4458">
        <v>-20.7329280753607</v>
      </c>
      <c r="H4458">
        <v>-11.3711820093967</v>
      </c>
      <c r="I4458">
        <v>-7.3541226810670599</v>
      </c>
      <c r="J4458">
        <v>-6.5802458539403696</v>
      </c>
      <c r="K4458">
        <v>19.4743944290218</v>
      </c>
      <c r="L4458">
        <v>18.664536153133</v>
      </c>
      <c r="M4458">
        <v>47.8887264007071</v>
      </c>
      <c r="N4458">
        <v>2.1037778054844498</v>
      </c>
      <c r="O4458">
        <v>16.238868517548401</v>
      </c>
      <c r="P4458">
        <v>43.533834586466099</v>
      </c>
      <c r="Q4458">
        <v>5.0682610792570998E-2</v>
      </c>
    </row>
    <row r="4459" spans="1:17" x14ac:dyDescent="0.3">
      <c r="A4459" t="s">
        <v>9146</v>
      </c>
      <c r="B4459" t="s">
        <v>9147</v>
      </c>
      <c r="C4459" t="s">
        <v>10309</v>
      </c>
      <c r="D4459" t="s">
        <v>1626</v>
      </c>
      <c r="E4459">
        <v>8.9642700000000008</v>
      </c>
      <c r="F4459">
        <v>12.6</v>
      </c>
      <c r="G4459">
        <v>-92.094091462871404</v>
      </c>
      <c r="H4459">
        <v>-10.707674900391901</v>
      </c>
      <c r="I4459">
        <v>-50.057334198231999</v>
      </c>
      <c r="J4459">
        <v>-11.7822660559605</v>
      </c>
      <c r="K4459">
        <v>14.1026146347719</v>
      </c>
      <c r="L4459">
        <v>16.7729355428053</v>
      </c>
      <c r="M4459">
        <v>2.2521098671430002E-3</v>
      </c>
      <c r="N4459">
        <v>2.7619047619047601</v>
      </c>
      <c r="O4459">
        <v>165.079365079365</v>
      </c>
      <c r="P4459">
        <v>10.623353819139499</v>
      </c>
    </row>
    <row r="4460" spans="1:17" x14ac:dyDescent="0.3">
      <c r="A4460" t="s">
        <v>9148</v>
      </c>
      <c r="B4460" t="s">
        <v>9149</v>
      </c>
      <c r="C4460" t="s">
        <v>10309</v>
      </c>
      <c r="D4460" t="s">
        <v>683</v>
      </c>
      <c r="E4460">
        <v>8.9285349999999397</v>
      </c>
      <c r="F4460">
        <v>8.75</v>
      </c>
      <c r="G4460">
        <v>-29.818642361075</v>
      </c>
      <c r="H4460">
        <v>-0.70767490039198899</v>
      </c>
      <c r="I4460">
        <v>-13.057334198232001</v>
      </c>
      <c r="J4460">
        <v>-1.7822660559605701</v>
      </c>
      <c r="K4460">
        <v>8.75</v>
      </c>
      <c r="L4460">
        <v>8.75</v>
      </c>
      <c r="M4460">
        <v>50</v>
      </c>
      <c r="O4460">
        <v>0</v>
      </c>
      <c r="P4460">
        <v>0</v>
      </c>
    </row>
    <row r="4461" spans="1:17" x14ac:dyDescent="0.3">
      <c r="A4461" t="s">
        <v>9150</v>
      </c>
      <c r="B4461" t="s">
        <v>9151</v>
      </c>
      <c r="C4461" t="s">
        <v>10309</v>
      </c>
      <c r="D4461" t="s">
        <v>4633</v>
      </c>
      <c r="E4461">
        <v>8.9261999999999997</v>
      </c>
      <c r="F4461">
        <v>42.75</v>
      </c>
      <c r="G4461">
        <v>22.859929067496299</v>
      </c>
      <c r="H4461">
        <v>-1.2890702492291899</v>
      </c>
      <c r="I4461">
        <v>-16.968325432217199</v>
      </c>
      <c r="J4461">
        <v>-1.19403076184293</v>
      </c>
      <c r="K4461">
        <v>42.324943763942898</v>
      </c>
      <c r="L4461">
        <v>39.696625400522002</v>
      </c>
      <c r="M4461">
        <v>71.3624800165138</v>
      </c>
      <c r="N4461">
        <v>0.73291925465838503</v>
      </c>
      <c r="O4461">
        <v>5.1228070175438596</v>
      </c>
      <c r="P4461">
        <v>52.678571428571402</v>
      </c>
    </row>
    <row r="4462" spans="1:17" x14ac:dyDescent="0.3">
      <c r="A4462" t="s">
        <v>9152</v>
      </c>
      <c r="B4462" t="s">
        <v>9153</v>
      </c>
      <c r="C4462" t="s">
        <v>10309</v>
      </c>
      <c r="D4462" t="s">
        <v>523</v>
      </c>
      <c r="E4462">
        <v>8.9196299999999997</v>
      </c>
      <c r="F4462">
        <v>13.8</v>
      </c>
      <c r="G4462">
        <v>213.46493972847699</v>
      </c>
      <c r="H4462">
        <v>53.147073702959901</v>
      </c>
      <c r="I4462">
        <v>43.405250835781501</v>
      </c>
      <c r="J4462">
        <v>7.5902518153658596</v>
      </c>
      <c r="K4462">
        <v>11.404233119093901</v>
      </c>
      <c r="L4462">
        <v>8.51152941137323</v>
      </c>
      <c r="M4462">
        <v>53.189686194484104</v>
      </c>
      <c r="N4462">
        <v>0.80923492714447098</v>
      </c>
      <c r="O4462">
        <v>40.072463768115902</v>
      </c>
      <c r="P4462">
        <v>292.04545454545399</v>
      </c>
      <c r="Q4462">
        <v>0.130978984342353</v>
      </c>
    </row>
    <row r="4463" spans="1:17" x14ac:dyDescent="0.3">
      <c r="A4463" t="s">
        <v>9154</v>
      </c>
      <c r="B4463" t="s">
        <v>9155</v>
      </c>
      <c r="C4463" t="s">
        <v>10309</v>
      </c>
      <c r="D4463" t="s">
        <v>72</v>
      </c>
      <c r="E4463">
        <v>8.8864713000000002</v>
      </c>
      <c r="F4463">
        <v>4.6900000000000004</v>
      </c>
      <c r="G4463">
        <v>15.382596029017799</v>
      </c>
      <c r="H4463">
        <v>19.536227538632399</v>
      </c>
      <c r="I4463">
        <v>-14.3204920929689</v>
      </c>
      <c r="J4463">
        <v>1.1404896851667601</v>
      </c>
      <c r="K4463">
        <v>4.2144534140258596</v>
      </c>
      <c r="L4463">
        <v>3.92496283584543</v>
      </c>
      <c r="M4463">
        <v>51.1491215022536</v>
      </c>
      <c r="N4463">
        <v>3.3239473298395401</v>
      </c>
      <c r="O4463">
        <v>29.8507462686566</v>
      </c>
      <c r="P4463">
        <v>72.426470588235304</v>
      </c>
      <c r="Q4463">
        <v>5.2155481276856E-2</v>
      </c>
    </row>
    <row r="4464" spans="1:17" x14ac:dyDescent="0.3">
      <c r="A4464" t="s">
        <v>9156</v>
      </c>
      <c r="B4464" t="s">
        <v>9157</v>
      </c>
      <c r="C4464" t="s">
        <v>10309</v>
      </c>
      <c r="D4464" t="s">
        <v>294</v>
      </c>
      <c r="E4464">
        <v>8.8285699999999991</v>
      </c>
      <c r="F4464">
        <v>1.85</v>
      </c>
      <c r="G4464">
        <v>-32.450221308443403</v>
      </c>
      <c r="H4464">
        <v>-15.1220893148064</v>
      </c>
      <c r="I4464">
        <v>-35.326241761257201</v>
      </c>
      <c r="J4464">
        <v>-5.8226700963646199</v>
      </c>
      <c r="K4464">
        <v>2.2282833443875401</v>
      </c>
      <c r="L4464">
        <v>2.15894302382031</v>
      </c>
      <c r="M4464">
        <v>29.438492833597302</v>
      </c>
      <c r="N4464">
        <v>0.39801224189029499</v>
      </c>
      <c r="O4464">
        <v>74.594594594594497</v>
      </c>
      <c r="P4464">
        <v>31.205673758865199</v>
      </c>
    </row>
    <row r="4465" spans="1:17" x14ac:dyDescent="0.3">
      <c r="A4465" t="s">
        <v>9158</v>
      </c>
      <c r="B4465" t="s">
        <v>9159</v>
      </c>
      <c r="C4465" t="s">
        <v>10309</v>
      </c>
      <c r="D4465" t="s">
        <v>2212</v>
      </c>
      <c r="E4465">
        <v>8.8084640000000007</v>
      </c>
      <c r="F4465">
        <v>9.44</v>
      </c>
      <c r="G4465">
        <v>-67.794989273032996</v>
      </c>
      <c r="H4465">
        <v>39.828039385322299</v>
      </c>
      <c r="I4465">
        <v>-34.846895093012499</v>
      </c>
      <c r="J4465">
        <v>7.6753139162229997</v>
      </c>
      <c r="K4465">
        <v>6.9837471347318401</v>
      </c>
      <c r="L4465">
        <v>9.3617130216061302</v>
      </c>
      <c r="M4465">
        <v>88.730876914769695</v>
      </c>
      <c r="N4465">
        <v>3.4019814423954502</v>
      </c>
      <c r="O4465">
        <v>90.677966101694906</v>
      </c>
      <c r="P4465">
        <v>82.591876208897403</v>
      </c>
    </row>
    <row r="4466" spans="1:17" x14ac:dyDescent="0.3">
      <c r="A4466" t="s">
        <v>9160</v>
      </c>
      <c r="B4466" t="s">
        <v>9161</v>
      </c>
      <c r="C4466" t="s">
        <v>10309</v>
      </c>
      <c r="D4466" t="s">
        <v>523</v>
      </c>
      <c r="E4466">
        <v>8.7929855999999997</v>
      </c>
      <c r="F4466">
        <v>27.84</v>
      </c>
      <c r="G4466">
        <v>0.27481558285017998</v>
      </c>
      <c r="H4466">
        <v>13.160938238294101</v>
      </c>
      <c r="I4466">
        <v>19.5140943731964</v>
      </c>
      <c r="J4466">
        <v>8.9484228793212495</v>
      </c>
      <c r="K4466">
        <v>23.813012784050699</v>
      </c>
      <c r="L4466">
        <v>21.665946475990602</v>
      </c>
      <c r="M4466">
        <v>74.2728353215727</v>
      </c>
      <c r="N4466">
        <v>1.8713159780272199</v>
      </c>
      <c r="O4466">
        <v>1.8318965517241299</v>
      </c>
      <c r="P4466">
        <v>92.797783933518005</v>
      </c>
      <c r="Q4466">
        <v>0.11281324199814</v>
      </c>
    </row>
    <row r="4467" spans="1:17" x14ac:dyDescent="0.3">
      <c r="A4467" t="s">
        <v>9162</v>
      </c>
      <c r="B4467" t="s">
        <v>9163</v>
      </c>
      <c r="C4467" t="s">
        <v>10309</v>
      </c>
      <c r="D4467" t="s">
        <v>628</v>
      </c>
      <c r="E4467">
        <v>8.6998961999999995</v>
      </c>
      <c r="F4467">
        <v>5.69</v>
      </c>
      <c r="G4467">
        <v>21.109739601789599</v>
      </c>
      <c r="H4467">
        <v>3.9133971883325902</v>
      </c>
      <c r="I4467">
        <v>-7.8817334588605403</v>
      </c>
      <c r="J4467">
        <v>0.94005699304124302</v>
      </c>
      <c r="K4467">
        <v>5.5617374020891504</v>
      </c>
      <c r="L4467">
        <v>5.2843940034706396</v>
      </c>
      <c r="M4467">
        <v>51.108062474592003</v>
      </c>
      <c r="N4467">
        <v>1.10745686485564</v>
      </c>
      <c r="O4467">
        <v>10.720562390158101</v>
      </c>
      <c r="P4467">
        <v>56.3186813186813</v>
      </c>
      <c r="Q4467">
        <v>0.123514383851879</v>
      </c>
    </row>
    <row r="4468" spans="1:17" x14ac:dyDescent="0.3">
      <c r="A4468" t="s">
        <v>9164</v>
      </c>
      <c r="B4468" t="s">
        <v>9165</v>
      </c>
      <c r="C4468" t="s">
        <v>10309</v>
      </c>
      <c r="D4468" t="s">
        <v>500</v>
      </c>
      <c r="E4468">
        <v>8.6824276000000005</v>
      </c>
      <c r="F4468">
        <v>8.4700000000000006</v>
      </c>
      <c r="G4468">
        <v>14.7206067856826</v>
      </c>
      <c r="H4468">
        <v>-0.83737658651390601</v>
      </c>
      <c r="I4468">
        <v>-30.4231878567686</v>
      </c>
      <c r="J4468">
        <v>-4.3139116255808299</v>
      </c>
      <c r="K4468">
        <v>8.0260421699725004</v>
      </c>
      <c r="L4468">
        <v>8.1278305423569392</v>
      </c>
      <c r="M4468">
        <v>64.801302437435794</v>
      </c>
      <c r="N4468">
        <v>0.58323873314901897</v>
      </c>
      <c r="O4468">
        <v>79.220779220779207</v>
      </c>
      <c r="P4468">
        <v>64.466019417475707</v>
      </c>
      <c r="Q4468">
        <v>3.9694699919211998E-2</v>
      </c>
    </row>
    <row r="4469" spans="1:17" x14ac:dyDescent="0.3">
      <c r="A4469" t="s">
        <v>9166</v>
      </c>
      <c r="B4469" t="s">
        <v>9167</v>
      </c>
      <c r="C4469" t="s">
        <v>10309</v>
      </c>
      <c r="D4469" t="s">
        <v>628</v>
      </c>
      <c r="E4469">
        <v>8.6530370849999994</v>
      </c>
      <c r="F4469">
        <v>9.4499999999999993</v>
      </c>
      <c r="G4469">
        <v>71.245187426158907</v>
      </c>
      <c r="H4469">
        <v>-5.3686918495445202</v>
      </c>
      <c r="I4469">
        <v>-8.9824443303906705</v>
      </c>
      <c r="J4469">
        <v>4.3498094157375196</v>
      </c>
      <c r="K4469">
        <v>8.3102568995237807</v>
      </c>
      <c r="L4469">
        <v>7.1366922043185399</v>
      </c>
      <c r="M4469">
        <v>67.0995902313621</v>
      </c>
      <c r="N4469">
        <v>0.24754223162838501</v>
      </c>
      <c r="O4469">
        <v>2.1164021164021301</v>
      </c>
      <c r="P4469">
        <v>124.465558194774</v>
      </c>
      <c r="Q4469">
        <v>6.4296937306667995E-2</v>
      </c>
    </row>
    <row r="4470" spans="1:17" x14ac:dyDescent="0.3">
      <c r="A4470" t="s">
        <v>9168</v>
      </c>
      <c r="B4470" t="s">
        <v>9169</v>
      </c>
      <c r="C4470" t="s">
        <v>10309</v>
      </c>
      <c r="D4470" t="s">
        <v>412</v>
      </c>
      <c r="E4470">
        <v>8.6501249999999992</v>
      </c>
      <c r="F4470">
        <v>116.5</v>
      </c>
      <c r="G4470">
        <v>-29.818642361075</v>
      </c>
      <c r="H4470">
        <v>-0.70767490039198899</v>
      </c>
      <c r="I4470">
        <v>-13.057334198232001</v>
      </c>
      <c r="J4470">
        <v>-1.7822660559605701</v>
      </c>
      <c r="K4470">
        <v>116.49999965909601</v>
      </c>
      <c r="L4470">
        <v>116.487675089481</v>
      </c>
      <c r="M4470">
        <v>100</v>
      </c>
      <c r="O4470">
        <v>0</v>
      </c>
      <c r="P4470">
        <v>0.43103448275862899</v>
      </c>
    </row>
    <row r="4471" spans="1:17" x14ac:dyDescent="0.3">
      <c r="A4471" t="s">
        <v>9170</v>
      </c>
      <c r="B4471" t="s">
        <v>9171</v>
      </c>
      <c r="C4471" t="s">
        <v>10309</v>
      </c>
      <c r="E4471">
        <v>8.6372474799999992</v>
      </c>
      <c r="F4471">
        <v>5.8</v>
      </c>
      <c r="G4471">
        <v>-57.318642361075</v>
      </c>
      <c r="H4471">
        <v>-5.69209857640445</v>
      </c>
      <c r="I4471">
        <v>-55.345891412162402</v>
      </c>
      <c r="J4471">
        <v>-6.7666897319730399</v>
      </c>
      <c r="K4471">
        <v>6.6265756142932997</v>
      </c>
      <c r="L4471">
        <v>7.5557362126969601</v>
      </c>
      <c r="M4471" s="1">
        <v>3.0011819000000003E-8</v>
      </c>
      <c r="N4471">
        <v>3.625</v>
      </c>
      <c r="O4471">
        <v>89.999999999999901</v>
      </c>
      <c r="P4471">
        <v>0</v>
      </c>
    </row>
    <row r="4472" spans="1:17" x14ac:dyDescent="0.3">
      <c r="A4472" t="s">
        <v>9172</v>
      </c>
      <c r="B4472" t="s">
        <v>9173</v>
      </c>
      <c r="C4472" t="s">
        <v>10309</v>
      </c>
      <c r="D4472" t="s">
        <v>139</v>
      </c>
      <c r="E4472">
        <v>8.6235499999999998</v>
      </c>
      <c r="F4472">
        <v>16.25</v>
      </c>
      <c r="G4472">
        <v>17.774454823302701</v>
      </c>
      <c r="H4472">
        <v>-8.6095822573402305</v>
      </c>
      <c r="I4472">
        <v>-7.3318950310232198</v>
      </c>
      <c r="J4472">
        <v>-6.5709984503267798</v>
      </c>
      <c r="K4472">
        <v>16.758393568041999</v>
      </c>
      <c r="L4472">
        <v>15.6820624636176</v>
      </c>
      <c r="M4472">
        <v>42.5402044020856</v>
      </c>
      <c r="N4472">
        <v>0.83298747264933704</v>
      </c>
      <c r="O4472">
        <v>15.692307692307599</v>
      </c>
      <c r="P4472">
        <v>47.727272727272698</v>
      </c>
      <c r="Q4472">
        <v>1.8235569420044E-2</v>
      </c>
    </row>
    <row r="4473" spans="1:17" x14ac:dyDescent="0.3">
      <c r="A4473" t="s">
        <v>9174</v>
      </c>
      <c r="B4473" t="s">
        <v>9175</v>
      </c>
      <c r="C4473" t="s">
        <v>10309</v>
      </c>
      <c r="D4473" t="s">
        <v>523</v>
      </c>
      <c r="E4473">
        <v>8.6029909999999994</v>
      </c>
      <c r="F4473">
        <v>19</v>
      </c>
      <c r="G4473">
        <v>60.181357638924901</v>
      </c>
      <c r="H4473">
        <v>10.3417420901688</v>
      </c>
      <c r="I4473">
        <v>-13.057334198232001</v>
      </c>
      <c r="J4473">
        <v>-0.51644327115045097</v>
      </c>
      <c r="K4473">
        <v>18.7158960775627</v>
      </c>
      <c r="L4473">
        <v>16.262227219735799</v>
      </c>
      <c r="M4473">
        <v>46.799217520455201</v>
      </c>
      <c r="N4473">
        <v>0.64214599983202003</v>
      </c>
      <c r="O4473">
        <v>9.8421052631578902</v>
      </c>
      <c r="P4473">
        <v>113.723284589426</v>
      </c>
      <c r="Q4473">
        <v>9.9478739600493998E-2</v>
      </c>
    </row>
    <row r="4474" spans="1:17" x14ac:dyDescent="0.3">
      <c r="A4474" t="s">
        <v>9176</v>
      </c>
      <c r="B4474" t="s">
        <v>9177</v>
      </c>
      <c r="C4474" t="s">
        <v>10309</v>
      </c>
      <c r="D4474" t="s">
        <v>412</v>
      </c>
      <c r="E4474">
        <v>8.6010000000000009</v>
      </c>
      <c r="F4474">
        <v>30.5</v>
      </c>
      <c r="G4474">
        <v>113.791581281097</v>
      </c>
      <c r="H4474">
        <v>-7.11875737461878</v>
      </c>
      <c r="I4474">
        <v>8.9426658017679195</v>
      </c>
      <c r="J4474">
        <v>-1.9540873618025001</v>
      </c>
      <c r="K4474">
        <v>27.360914577338502</v>
      </c>
      <c r="L4474">
        <v>23.088369647989001</v>
      </c>
      <c r="M4474">
        <v>63.286304636612499</v>
      </c>
      <c r="N4474">
        <v>1.65847895387417</v>
      </c>
      <c r="O4474">
        <v>12.1311475409836</v>
      </c>
      <c r="P4474">
        <v>144.78330658105901</v>
      </c>
      <c r="Q4474">
        <v>0.11736265762504799</v>
      </c>
    </row>
    <row r="4475" spans="1:17" x14ac:dyDescent="0.3">
      <c r="A4475" t="s">
        <v>9178</v>
      </c>
      <c r="B4475" t="s">
        <v>9179</v>
      </c>
      <c r="C4475" t="s">
        <v>10309</v>
      </c>
      <c r="D4475" t="s">
        <v>412</v>
      </c>
      <c r="E4475">
        <v>8.6</v>
      </c>
      <c r="F4475">
        <v>8.6</v>
      </c>
      <c r="G4475">
        <v>-63.715644666993498</v>
      </c>
      <c r="H4475">
        <v>-2.7841776326324199</v>
      </c>
      <c r="I4475">
        <v>4.7508849798500998</v>
      </c>
      <c r="J4475">
        <v>-8.4489327226272302</v>
      </c>
      <c r="K4475">
        <v>8.3971224150015793</v>
      </c>
      <c r="L4475">
        <v>8.0782715165470194</v>
      </c>
      <c r="M4475">
        <v>41.501788168889597</v>
      </c>
      <c r="N4475">
        <v>1.2901715103842299</v>
      </c>
      <c r="O4475">
        <v>51.279069767441797</v>
      </c>
      <c r="P4475">
        <v>37.820512820512803</v>
      </c>
      <c r="Q4475">
        <v>0.14961832124972599</v>
      </c>
    </row>
    <row r="4476" spans="1:17" x14ac:dyDescent="0.3">
      <c r="A4476" t="s">
        <v>9180</v>
      </c>
      <c r="B4476" t="s">
        <v>9181</v>
      </c>
      <c r="C4476" t="s">
        <v>10309</v>
      </c>
      <c r="D4476" t="s">
        <v>737</v>
      </c>
      <c r="E4476">
        <v>8.5756189999999997</v>
      </c>
      <c r="F4476">
        <v>75.400000000000006</v>
      </c>
      <c r="G4476">
        <v>39.572043316545297</v>
      </c>
      <c r="H4476">
        <v>1.9331701700305399</v>
      </c>
      <c r="I4476">
        <v>13.707965062023399</v>
      </c>
      <c r="J4476">
        <v>0.92812830641914701</v>
      </c>
      <c r="K4476">
        <v>72.635275901169805</v>
      </c>
      <c r="L4476">
        <v>63.559826183273401</v>
      </c>
      <c r="M4476">
        <v>52.364653728359698</v>
      </c>
      <c r="N4476">
        <v>0.64943033809685102</v>
      </c>
      <c r="O4476">
        <v>2.2546419098142998</v>
      </c>
      <c r="P4476">
        <v>75.757575757575694</v>
      </c>
    </row>
    <row r="4477" spans="1:17" x14ac:dyDescent="0.3">
      <c r="A4477" t="s">
        <v>9182</v>
      </c>
      <c r="B4477" t="s">
        <v>9183</v>
      </c>
      <c r="C4477" t="s">
        <v>10309</v>
      </c>
      <c r="D4477" t="s">
        <v>139</v>
      </c>
      <c r="E4477">
        <v>8.5571774339999997</v>
      </c>
      <c r="F4477">
        <v>20.67</v>
      </c>
      <c r="G4477">
        <v>32.299004697748401</v>
      </c>
      <c r="H4477">
        <v>26.198437260918599</v>
      </c>
      <c r="I4477">
        <v>-9.6556333478068499</v>
      </c>
      <c r="J4477">
        <v>11.1101106256537</v>
      </c>
      <c r="K4477">
        <v>16.8252404393338</v>
      </c>
      <c r="L4477">
        <v>16.000470257959499</v>
      </c>
      <c r="M4477">
        <v>75.199951809423496</v>
      </c>
      <c r="N4477">
        <v>1.0178432517267699</v>
      </c>
      <c r="O4477">
        <v>15.8200290275761</v>
      </c>
      <c r="P4477">
        <v>149.63768115942</v>
      </c>
      <c r="Q4477">
        <v>1.585601961575E-3</v>
      </c>
    </row>
    <row r="4478" spans="1:17" x14ac:dyDescent="0.3">
      <c r="A4478" t="s">
        <v>9184</v>
      </c>
      <c r="B4478" t="s">
        <v>9185</v>
      </c>
      <c r="C4478" t="s">
        <v>10309</v>
      </c>
      <c r="D4478" t="s">
        <v>3404</v>
      </c>
      <c r="E4478">
        <v>8.5479874999999996</v>
      </c>
      <c r="F4478">
        <v>10.66</v>
      </c>
      <c r="G4478">
        <v>216.285253742821</v>
      </c>
      <c r="H4478">
        <v>17.316212178869598</v>
      </c>
      <c r="I4478">
        <v>9.47140143395184</v>
      </c>
      <c r="J4478">
        <v>-7.5881586036208901</v>
      </c>
      <c r="K4478">
        <v>11.044954818649501</v>
      </c>
      <c r="L4478">
        <v>9.2672882055913597</v>
      </c>
      <c r="M4478">
        <v>26.978695074038999</v>
      </c>
      <c r="N4478">
        <v>0.36942575115432003</v>
      </c>
      <c r="O4478">
        <v>36.772983114446497</v>
      </c>
      <c r="P4478">
        <v>246.10389610389601</v>
      </c>
    </row>
    <row r="4479" spans="1:17" x14ac:dyDescent="0.3">
      <c r="A4479" t="s">
        <v>9186</v>
      </c>
      <c r="B4479" t="s">
        <v>9187</v>
      </c>
      <c r="C4479" t="s">
        <v>10309</v>
      </c>
      <c r="D4479" t="s">
        <v>9188</v>
      </c>
      <c r="E4479">
        <v>8.5276647640000007</v>
      </c>
      <c r="F4479">
        <v>10.76</v>
      </c>
      <c r="G4479">
        <v>-17.755094258692001</v>
      </c>
      <c r="H4479">
        <v>-11.2385713320717</v>
      </c>
      <c r="I4479">
        <v>-27.863351617076098</v>
      </c>
      <c r="J4479">
        <v>-11.606827459469301</v>
      </c>
      <c r="K4479">
        <v>10.9458514986033</v>
      </c>
      <c r="L4479">
        <v>11.0766715714113</v>
      </c>
      <c r="M4479">
        <v>49.122714029705399</v>
      </c>
      <c r="N4479">
        <v>1.2867724867724799</v>
      </c>
      <c r="O4479">
        <v>99.349442379182094</v>
      </c>
      <c r="P4479">
        <v>18.4402985074626</v>
      </c>
      <c r="Q4479">
        <v>4.1126946883367002E-2</v>
      </c>
    </row>
    <row r="4480" spans="1:17" x14ac:dyDescent="0.3">
      <c r="A4480" t="s">
        <v>9189</v>
      </c>
      <c r="B4480" t="s">
        <v>9190</v>
      </c>
      <c r="C4480" t="s">
        <v>10309</v>
      </c>
      <c r="E4480">
        <v>8.5105424999999997</v>
      </c>
      <c r="F4480">
        <v>25.77</v>
      </c>
      <c r="G4480">
        <v>-24.849192259241999</v>
      </c>
      <c r="H4480">
        <v>-0.70767490039198899</v>
      </c>
      <c r="I4480">
        <v>-13.057334198232001</v>
      </c>
      <c r="J4480">
        <v>-1.7822660559605701</v>
      </c>
      <c r="K4480">
        <v>25.7644935627041</v>
      </c>
      <c r="L4480">
        <v>25.446361186449199</v>
      </c>
      <c r="M4480">
        <v>100</v>
      </c>
      <c r="O4480">
        <v>0</v>
      </c>
      <c r="P4480">
        <v>4.9694501018329804</v>
      </c>
    </row>
    <row r="4481" spans="1:17" x14ac:dyDescent="0.3">
      <c r="A4481" t="s">
        <v>9191</v>
      </c>
      <c r="B4481" t="s">
        <v>9192</v>
      </c>
      <c r="C4481" t="s">
        <v>10309</v>
      </c>
      <c r="D4481" t="s">
        <v>364</v>
      </c>
      <c r="E4481">
        <v>8.5009999999999994</v>
      </c>
      <c r="F4481">
        <v>100</v>
      </c>
      <c r="G4481">
        <v>30.1301740176837</v>
      </c>
      <c r="H4481">
        <v>12.765343945446601</v>
      </c>
      <c r="I4481">
        <v>70.428904333877995</v>
      </c>
      <c r="J4481">
        <v>-4.8422660559605797</v>
      </c>
      <c r="K4481">
        <v>88.478368012743402</v>
      </c>
      <c r="L4481">
        <v>73.797701718447598</v>
      </c>
      <c r="M4481">
        <v>57.183307728970398</v>
      </c>
      <c r="N4481">
        <v>0.73401878837192103</v>
      </c>
      <c r="O4481">
        <v>5</v>
      </c>
      <c r="P4481">
        <v>106.185567010309</v>
      </c>
      <c r="Q4481">
        <v>0.18249530142270601</v>
      </c>
    </row>
    <row r="4482" spans="1:17" x14ac:dyDescent="0.3">
      <c r="A4482" t="s">
        <v>9193</v>
      </c>
      <c r="B4482" t="s">
        <v>9194</v>
      </c>
      <c r="C4482" t="s">
        <v>10309</v>
      </c>
      <c r="D4482" t="s">
        <v>1695</v>
      </c>
      <c r="E4482">
        <v>8.4995580000000004</v>
      </c>
      <c r="F4482">
        <v>23.46</v>
      </c>
      <c r="G4482">
        <v>154.200728098973</v>
      </c>
      <c r="H4482">
        <v>4.3527818842027299</v>
      </c>
      <c r="I4482">
        <v>105.990284849386</v>
      </c>
      <c r="J4482">
        <v>-2.8783874724867</v>
      </c>
      <c r="K4482">
        <v>22.097288592826501</v>
      </c>
      <c r="L4482">
        <v>17.295424001344902</v>
      </c>
      <c r="M4482">
        <v>43.490638175053498</v>
      </c>
      <c r="N4482">
        <v>0.44211459239442602</v>
      </c>
      <c r="O4482">
        <v>21.824381926683699</v>
      </c>
      <c r="P4482">
        <v>184.01937046004801</v>
      </c>
      <c r="Q4482">
        <v>0.13809022934924201</v>
      </c>
    </row>
    <row r="4483" spans="1:17" x14ac:dyDescent="0.3">
      <c r="A4483" t="s">
        <v>9195</v>
      </c>
      <c r="B4483" t="s">
        <v>9196</v>
      </c>
      <c r="C4483" t="s">
        <v>10309</v>
      </c>
      <c r="D4483" t="s">
        <v>72</v>
      </c>
      <c r="E4483">
        <v>8.4775724609999994</v>
      </c>
      <c r="F4483">
        <v>3.91</v>
      </c>
      <c r="G4483">
        <v>-3.6896101030105402</v>
      </c>
      <c r="H4483">
        <v>-9.2724897152068007</v>
      </c>
      <c r="I4483">
        <v>-22.127101640092501</v>
      </c>
      <c r="J4483">
        <v>-3.0322660559605699</v>
      </c>
      <c r="K4483">
        <v>4.02501131523172</v>
      </c>
      <c r="L4483">
        <v>3.94186147720194</v>
      </c>
      <c r="M4483">
        <v>46.521071336338203</v>
      </c>
      <c r="N4483">
        <v>0.36419422778819299</v>
      </c>
      <c r="O4483">
        <v>29.156010230179</v>
      </c>
      <c r="P4483">
        <v>29.900332225913601</v>
      </c>
      <c r="Q4483">
        <v>1.9757031587124999E-2</v>
      </c>
    </row>
    <row r="4484" spans="1:17" x14ac:dyDescent="0.3">
      <c r="A4484" t="s">
        <v>9197</v>
      </c>
      <c r="B4484" t="s">
        <v>9198</v>
      </c>
      <c r="C4484" t="s">
        <v>10309</v>
      </c>
      <c r="D4484" t="s">
        <v>253</v>
      </c>
      <c r="E4484">
        <v>8.4692525080000003</v>
      </c>
      <c r="F4484">
        <v>5.78</v>
      </c>
      <c r="G4484">
        <v>16.140953598520898</v>
      </c>
      <c r="H4484">
        <v>-19.384145488627201</v>
      </c>
      <c r="I4484">
        <v>22.6234169754768</v>
      </c>
      <c r="J4484">
        <v>-12.444624698933101</v>
      </c>
      <c r="K4484">
        <v>6.2675387790638197</v>
      </c>
      <c r="L4484">
        <v>5.6874718873666898</v>
      </c>
      <c r="M4484">
        <v>40.872288341526698</v>
      </c>
      <c r="N4484">
        <v>0.99732444330469705</v>
      </c>
      <c r="O4484">
        <v>51.038062283736998</v>
      </c>
      <c r="P4484">
        <v>48.9690721649484</v>
      </c>
      <c r="Q4484">
        <v>6.2044554663132002E-2</v>
      </c>
    </row>
    <row r="4485" spans="1:17" x14ac:dyDescent="0.3">
      <c r="A4485" t="s">
        <v>9199</v>
      </c>
      <c r="B4485" t="s">
        <v>9200</v>
      </c>
      <c r="C4485" t="s">
        <v>10309</v>
      </c>
      <c r="D4485" t="s">
        <v>885</v>
      </c>
      <c r="E4485">
        <v>8.3912499999999994</v>
      </c>
      <c r="F4485">
        <v>12.25</v>
      </c>
      <c r="G4485">
        <v>-18.556153714390199</v>
      </c>
      <c r="H4485">
        <v>3.9731761634377998</v>
      </c>
      <c r="I4485">
        <v>15.8900342228205</v>
      </c>
      <c r="J4485">
        <v>-4.5490644749328997</v>
      </c>
      <c r="K4485">
        <v>12.0087407838215</v>
      </c>
      <c r="L4485">
        <v>11.567265369208499</v>
      </c>
      <c r="M4485">
        <v>50.413848186257603</v>
      </c>
      <c r="N4485">
        <v>1.54130046832634</v>
      </c>
      <c r="O4485">
        <v>21.224489795918299</v>
      </c>
      <c r="P4485">
        <v>37.640449438202197</v>
      </c>
      <c r="Q4485">
        <v>4.8076250242398998E-2</v>
      </c>
    </row>
    <row r="4486" spans="1:17" x14ac:dyDescent="0.3">
      <c r="A4486" t="s">
        <v>9201</v>
      </c>
      <c r="B4486" t="s">
        <v>9202</v>
      </c>
      <c r="C4486" t="s">
        <v>10309</v>
      </c>
      <c r="D4486" t="s">
        <v>46</v>
      </c>
      <c r="E4486">
        <v>8.3735649999999993</v>
      </c>
      <c r="F4486">
        <v>27.59</v>
      </c>
      <c r="G4486">
        <v>60.457219707890403</v>
      </c>
      <c r="H4486">
        <v>72.458693614813697</v>
      </c>
      <c r="I4486">
        <v>24.2063473938077</v>
      </c>
      <c r="J4486">
        <v>8.1760830542249501</v>
      </c>
      <c r="K4486">
        <v>21.062330040652199</v>
      </c>
      <c r="L4486">
        <v>19.499032850827401</v>
      </c>
      <c r="M4486">
        <v>65.178370805191406</v>
      </c>
      <c r="N4486">
        <v>2.33008917197452</v>
      </c>
      <c r="O4486">
        <v>16.201522290684998</v>
      </c>
      <c r="P4486">
        <v>112.230769230769</v>
      </c>
      <c r="Q4486">
        <v>0.16680965485676499</v>
      </c>
    </row>
    <row r="4487" spans="1:17" x14ac:dyDescent="0.3">
      <c r="A4487" t="s">
        <v>9203</v>
      </c>
      <c r="B4487" t="s">
        <v>9204</v>
      </c>
      <c r="C4487" t="s">
        <v>10309</v>
      </c>
      <c r="D4487" t="s">
        <v>737</v>
      </c>
      <c r="E4487">
        <v>8.3382966300000003</v>
      </c>
      <c r="F4487">
        <v>91.16</v>
      </c>
      <c r="G4487">
        <v>26.4645738227068</v>
      </c>
      <c r="H4487">
        <v>1.7217036306814599</v>
      </c>
      <c r="I4487">
        <v>9.5684392749990099</v>
      </c>
      <c r="J4487">
        <v>0.106010891325031</v>
      </c>
      <c r="K4487">
        <v>87.632048564193497</v>
      </c>
      <c r="L4487">
        <v>77.518824766355195</v>
      </c>
      <c r="M4487">
        <v>46.9368374749682</v>
      </c>
      <c r="N4487">
        <v>0.76872687616124002</v>
      </c>
      <c r="O4487">
        <v>0.85563843791136496</v>
      </c>
      <c r="P4487">
        <v>94.453924914675696</v>
      </c>
      <c r="Q4487">
        <v>2.6148773974396002E-2</v>
      </c>
    </row>
    <row r="4488" spans="1:17" x14ac:dyDescent="0.3">
      <c r="A4488" t="s">
        <v>9205</v>
      </c>
      <c r="B4488" t="s">
        <v>9206</v>
      </c>
      <c r="C4488" t="s">
        <v>10309</v>
      </c>
      <c r="D4488" t="s">
        <v>523</v>
      </c>
      <c r="E4488">
        <v>8.3079374999999995</v>
      </c>
      <c r="F4488">
        <v>1.77</v>
      </c>
      <c r="G4488">
        <v>-24.461499503932199</v>
      </c>
      <c r="H4488">
        <v>-16.018679685080901</v>
      </c>
      <c r="I4488">
        <v>-31.490513921734301</v>
      </c>
      <c r="J4488">
        <v>-3.9922108073417899</v>
      </c>
      <c r="K4488">
        <v>1.8982126206565799</v>
      </c>
      <c r="L4488">
        <v>1.93037433647326</v>
      </c>
      <c r="M4488">
        <v>28.849604940947099</v>
      </c>
      <c r="N4488">
        <v>0.49044887997355402</v>
      </c>
      <c r="O4488">
        <v>49.7175141242937</v>
      </c>
      <c r="P4488">
        <v>28.260869565217401</v>
      </c>
      <c r="Q4488">
        <v>-3.6816947972883998E-2</v>
      </c>
    </row>
    <row r="4489" spans="1:17" x14ac:dyDescent="0.3">
      <c r="A4489" t="s">
        <v>9207</v>
      </c>
      <c r="B4489" t="s">
        <v>9208</v>
      </c>
      <c r="C4489" t="s">
        <v>10309</v>
      </c>
      <c r="D4489" t="s">
        <v>444</v>
      </c>
      <c r="E4489">
        <v>8.2304288000000003</v>
      </c>
      <c r="F4489">
        <v>16.059999999999999</v>
      </c>
      <c r="G4489">
        <v>-41.187295782708603</v>
      </c>
      <c r="H4489">
        <v>-2.60138290283549</v>
      </c>
      <c r="I4489">
        <v>-16.947220493863401</v>
      </c>
      <c r="J4489">
        <v>-3.5559663617709898</v>
      </c>
      <c r="K4489">
        <v>14.9484304927885</v>
      </c>
      <c r="L4489">
        <v>15.1776612047766</v>
      </c>
      <c r="M4489">
        <v>40.489217551057003</v>
      </c>
      <c r="N4489">
        <v>0.63541666666666596</v>
      </c>
      <c r="O4489">
        <v>58.219178082191704</v>
      </c>
      <c r="P4489">
        <v>42.123893805309699</v>
      </c>
      <c r="Q4489">
        <v>3.3984988845619998E-2</v>
      </c>
    </row>
    <row r="4490" spans="1:17" x14ac:dyDescent="0.3">
      <c r="A4490" t="s">
        <v>9209</v>
      </c>
      <c r="B4490" t="s">
        <v>9210</v>
      </c>
      <c r="C4490" t="s">
        <v>10309</v>
      </c>
      <c r="D4490" t="s">
        <v>523</v>
      </c>
      <c r="E4490">
        <v>8.1978779999999993</v>
      </c>
      <c r="F4490">
        <v>13.89</v>
      </c>
      <c r="G4490">
        <v>-24.829980229555701</v>
      </c>
      <c r="H4490">
        <v>-0.70767490039198899</v>
      </c>
      <c r="I4490">
        <v>-13.057334198232001</v>
      </c>
      <c r="J4490">
        <v>-1.7822660559605701</v>
      </c>
      <c r="K4490">
        <v>13.8874615506176</v>
      </c>
      <c r="L4490">
        <v>13.718988905502499</v>
      </c>
      <c r="M4490">
        <v>100</v>
      </c>
      <c r="O4490">
        <v>0</v>
      </c>
      <c r="P4490">
        <v>4.9886621315192698</v>
      </c>
    </row>
    <row r="4491" spans="1:17" x14ac:dyDescent="0.3">
      <c r="A4491" t="s">
        <v>9211</v>
      </c>
      <c r="B4491" t="s">
        <v>9212</v>
      </c>
      <c r="C4491" t="s">
        <v>10309</v>
      </c>
      <c r="D4491" t="s">
        <v>253</v>
      </c>
      <c r="E4491">
        <v>8.1617972749999996</v>
      </c>
      <c r="F4491">
        <v>13.25</v>
      </c>
      <c r="G4491">
        <v>-1.3026384813466401</v>
      </c>
      <c r="H4491">
        <v>3.0802038874867899</v>
      </c>
      <c r="I4491">
        <v>-5.68294197781068</v>
      </c>
      <c r="J4491">
        <v>-0.67525498584988697</v>
      </c>
      <c r="K4491">
        <v>12.9104181268719</v>
      </c>
      <c r="L4491">
        <v>12.0785050086771</v>
      </c>
      <c r="M4491">
        <v>50.2562696039261</v>
      </c>
      <c r="N4491">
        <v>1.3011268725971099</v>
      </c>
      <c r="O4491">
        <v>14.4905660377358</v>
      </c>
      <c r="P4491">
        <v>39.034627492130099</v>
      </c>
      <c r="Q4491">
        <v>0.11036267669840399</v>
      </c>
    </row>
    <row r="4492" spans="1:17" x14ac:dyDescent="0.3">
      <c r="A4492" t="s">
        <v>9213</v>
      </c>
      <c r="B4492" t="s">
        <v>9214</v>
      </c>
      <c r="C4492" t="s">
        <v>10309</v>
      </c>
      <c r="D4492" t="s">
        <v>1470</v>
      </c>
      <c r="E4492">
        <v>8.1153133000000004</v>
      </c>
      <c r="F4492">
        <v>16.09</v>
      </c>
      <c r="G4492">
        <v>36.744504636854501</v>
      </c>
      <c r="H4492">
        <v>-3.8365860393156401</v>
      </c>
      <c r="I4492">
        <v>5.2514893311796804</v>
      </c>
      <c r="J4492">
        <v>-2.2964048734412899</v>
      </c>
      <c r="K4492">
        <v>14.689661614067001</v>
      </c>
      <c r="L4492">
        <v>13.1739389201084</v>
      </c>
      <c r="M4492">
        <v>58.7500605586878</v>
      </c>
      <c r="N4492">
        <v>0.91011032241512002</v>
      </c>
      <c r="O4492">
        <v>10.938471100062101</v>
      </c>
      <c r="P4492">
        <v>83.885714285714201</v>
      </c>
      <c r="Q4492">
        <v>5.3189482713200002E-2</v>
      </c>
    </row>
    <row r="4493" spans="1:17" x14ac:dyDescent="0.3">
      <c r="A4493" t="s">
        <v>9215</v>
      </c>
      <c r="B4493" t="s">
        <v>9216</v>
      </c>
      <c r="C4493" t="s">
        <v>10309</v>
      </c>
      <c r="D4493" t="s">
        <v>1391</v>
      </c>
      <c r="E4493">
        <v>7.9589849849999998</v>
      </c>
      <c r="F4493">
        <v>25.83</v>
      </c>
      <c r="G4493">
        <v>-22.193642361075</v>
      </c>
      <c r="H4493">
        <v>-0.785044339463568</v>
      </c>
      <c r="I4493">
        <v>-7.6287627696606499</v>
      </c>
      <c r="J4493">
        <v>7.2050757161913097</v>
      </c>
      <c r="K4493">
        <v>25.8418195258884</v>
      </c>
      <c r="L4493">
        <v>24.828297191700202</v>
      </c>
      <c r="M4493">
        <v>50.933430548405703</v>
      </c>
      <c r="N4493">
        <v>0.581678251040188</v>
      </c>
      <c r="O4493">
        <v>23.5772357723577</v>
      </c>
      <c r="P4493">
        <v>58.953846153846101</v>
      </c>
      <c r="Q4493">
        <v>7.9093664719282003E-2</v>
      </c>
    </row>
    <row r="4494" spans="1:17" x14ac:dyDescent="0.3">
      <c r="A4494" t="s">
        <v>9217</v>
      </c>
      <c r="B4494" t="s">
        <v>9218</v>
      </c>
      <c r="C4494" t="s">
        <v>10309</v>
      </c>
      <c r="D4494" t="s">
        <v>358</v>
      </c>
      <c r="E4494">
        <v>7.9443960000000002</v>
      </c>
      <c r="F4494">
        <v>12.2</v>
      </c>
      <c r="G4494">
        <v>22.872221218399201</v>
      </c>
      <c r="H4494">
        <v>-13.8618474605051</v>
      </c>
      <c r="I4494">
        <v>-2.3495302054915999</v>
      </c>
      <c r="J4494">
        <v>3.8975962504077502</v>
      </c>
      <c r="K4494">
        <v>12.771735059736701</v>
      </c>
      <c r="L4494">
        <v>11.390415856422999</v>
      </c>
      <c r="M4494">
        <v>46.9282742909269</v>
      </c>
      <c r="N4494">
        <v>0.88142501249027105</v>
      </c>
      <c r="O4494">
        <v>53.770491803278702</v>
      </c>
      <c r="P4494">
        <v>101.98675496688701</v>
      </c>
      <c r="Q4494">
        <v>0.123952765227755</v>
      </c>
    </row>
    <row r="4495" spans="1:17" x14ac:dyDescent="0.3">
      <c r="A4495" t="s">
        <v>9219</v>
      </c>
      <c r="B4495" t="s">
        <v>9220</v>
      </c>
      <c r="C4495" t="s">
        <v>10309</v>
      </c>
      <c r="D4495" t="s">
        <v>1626</v>
      </c>
      <c r="E4495">
        <v>7.9056424999999999</v>
      </c>
      <c r="F4495">
        <v>14.77</v>
      </c>
      <c r="G4495">
        <v>-56.518394222117202</v>
      </c>
      <c r="H4495">
        <v>9.6526854599683602</v>
      </c>
      <c r="I4495">
        <v>-29.0414070082434</v>
      </c>
      <c r="J4495">
        <v>5.9889949411068599</v>
      </c>
      <c r="K4495">
        <v>13.4824254669286</v>
      </c>
      <c r="L4495">
        <v>15.7323642273905</v>
      </c>
      <c r="M4495">
        <v>73.552089148186795</v>
      </c>
      <c r="N4495">
        <v>1.39829125772961</v>
      </c>
      <c r="O4495">
        <v>131.21191604603899</v>
      </c>
      <c r="P4495">
        <v>33.665158371040697</v>
      </c>
      <c r="Q4495">
        <v>8.0121840340606001E-2</v>
      </c>
    </row>
    <row r="4496" spans="1:17" x14ac:dyDescent="0.3">
      <c r="A4496" t="s">
        <v>9221</v>
      </c>
      <c r="B4496" t="s">
        <v>9222</v>
      </c>
      <c r="C4496" t="s">
        <v>10309</v>
      </c>
      <c r="D4496" t="s">
        <v>737</v>
      </c>
      <c r="E4496">
        <v>7.8703070319999897</v>
      </c>
      <c r="F4496">
        <v>86.99</v>
      </c>
      <c r="G4496">
        <v>-13.5840084754524</v>
      </c>
      <c r="H4496">
        <v>1.3803814174698401</v>
      </c>
      <c r="I4496">
        <v>8.6070014661035792</v>
      </c>
      <c r="J4496">
        <v>5.0630873341976197E-2</v>
      </c>
      <c r="K4496">
        <v>86.1527443906744</v>
      </c>
      <c r="L4496">
        <v>81.737220077588802</v>
      </c>
      <c r="M4496">
        <v>56.3654480897074</v>
      </c>
      <c r="N4496">
        <v>0.68653512879803602</v>
      </c>
      <c r="O4496">
        <v>11.9439015978848</v>
      </c>
      <c r="P4496">
        <v>26.072463768115899</v>
      </c>
    </row>
    <row r="4497" spans="1:17" x14ac:dyDescent="0.3">
      <c r="A4497" t="s">
        <v>9223</v>
      </c>
      <c r="B4497" t="s">
        <v>9224</v>
      </c>
      <c r="C4497" t="s">
        <v>10309</v>
      </c>
      <c r="D4497" t="s">
        <v>1626</v>
      </c>
      <c r="E4497">
        <v>7.77</v>
      </c>
      <c r="F4497">
        <v>9.25</v>
      </c>
      <c r="G4497">
        <v>-79.519566776518204</v>
      </c>
      <c r="H4497">
        <v>-13.7808456320993</v>
      </c>
      <c r="I4497">
        <v>-42.338679763981297</v>
      </c>
      <c r="J4497">
        <v>-19.282266055960498</v>
      </c>
      <c r="K4497">
        <v>9.8912965806110495</v>
      </c>
      <c r="L4497">
        <v>12.123384638861801</v>
      </c>
      <c r="M4497">
        <v>43.326226365077297</v>
      </c>
      <c r="N4497">
        <v>2.5230250092073301</v>
      </c>
      <c r="O4497">
        <v>135.027027027027</v>
      </c>
      <c r="P4497">
        <v>5.71428571428571</v>
      </c>
      <c r="Q4497">
        <v>2.4229561722732999E-2</v>
      </c>
    </row>
    <row r="4498" spans="1:17" x14ac:dyDescent="0.3">
      <c r="A4498" t="s">
        <v>9225</v>
      </c>
      <c r="B4498" t="s">
        <v>9226</v>
      </c>
      <c r="C4498" t="s">
        <v>10309</v>
      </c>
      <c r="D4498" t="s">
        <v>412</v>
      </c>
      <c r="E4498">
        <v>7.7677487999999997</v>
      </c>
      <c r="F4498">
        <v>10.71</v>
      </c>
      <c r="G4498">
        <v>-27.623985872525399</v>
      </c>
      <c r="H4498">
        <v>-40.148835566700399</v>
      </c>
      <c r="I4498">
        <v>-57.565106218957403</v>
      </c>
      <c r="J4498">
        <v>-22.6945467577149</v>
      </c>
      <c r="K4498">
        <v>16.681869564847901</v>
      </c>
      <c r="L4498">
        <v>15.2633244226869</v>
      </c>
      <c r="M4498">
        <v>6.2341327225765998E-2</v>
      </c>
      <c r="N4498">
        <v>2.8096224460973498</v>
      </c>
      <c r="O4498">
        <v>100</v>
      </c>
      <c r="P4498">
        <v>19</v>
      </c>
      <c r="Q4498">
        <v>9.8667549585684994E-2</v>
      </c>
    </row>
    <row r="4499" spans="1:17" x14ac:dyDescent="0.3">
      <c r="A4499" t="s">
        <v>9227</v>
      </c>
      <c r="B4499" t="s">
        <v>9228</v>
      </c>
      <c r="C4499" t="s">
        <v>10309</v>
      </c>
      <c r="D4499" t="s">
        <v>523</v>
      </c>
      <c r="E4499">
        <v>7.7544599999999999</v>
      </c>
      <c r="F4499">
        <v>7.77</v>
      </c>
      <c r="G4499">
        <v>-29.818642361075</v>
      </c>
      <c r="H4499">
        <v>-0.70767490039198899</v>
      </c>
      <c r="I4499">
        <v>-13.057334198232001</v>
      </c>
      <c r="J4499">
        <v>-1.7822660559605701</v>
      </c>
      <c r="K4499">
        <v>7.76999953555476</v>
      </c>
      <c r="L4499">
        <v>7.7549437981043603</v>
      </c>
      <c r="M4499">
        <v>100</v>
      </c>
      <c r="O4499">
        <v>0</v>
      </c>
      <c r="P4499">
        <v>0</v>
      </c>
    </row>
    <row r="4500" spans="1:17" x14ac:dyDescent="0.3">
      <c r="A4500" t="s">
        <v>9229</v>
      </c>
      <c r="B4500" t="s">
        <v>9230</v>
      </c>
      <c r="C4500" t="s">
        <v>10309</v>
      </c>
      <c r="D4500" t="s">
        <v>1380</v>
      </c>
      <c r="E4500">
        <v>7.7265252000000002</v>
      </c>
      <c r="F4500">
        <v>7.29</v>
      </c>
      <c r="G4500">
        <v>-34.524524714016202</v>
      </c>
      <c r="H4500">
        <v>7.1796490432699898</v>
      </c>
      <c r="I4500">
        <v>-19.475819435716001</v>
      </c>
      <c r="J4500">
        <v>-1.7822660559605701</v>
      </c>
      <c r="K4500">
        <v>7.4014615316130801</v>
      </c>
      <c r="L4500">
        <v>7.7105796152683599</v>
      </c>
      <c r="M4500">
        <v>30.054918915734699</v>
      </c>
      <c r="N4500">
        <v>0.68181818181818099</v>
      </c>
      <c r="O4500">
        <v>42.524005486968399</v>
      </c>
      <c r="P4500">
        <v>17.580645161290299</v>
      </c>
    </row>
    <row r="4501" spans="1:17" x14ac:dyDescent="0.3">
      <c r="A4501" t="s">
        <v>9231</v>
      </c>
      <c r="B4501" t="s">
        <v>9232</v>
      </c>
      <c r="C4501" t="s">
        <v>10309</v>
      </c>
      <c r="D4501" t="s">
        <v>2629</v>
      </c>
      <c r="E4501">
        <v>7.7151402569999901</v>
      </c>
      <c r="F4501">
        <v>7.71</v>
      </c>
      <c r="G4501">
        <v>-9.7251844171498192</v>
      </c>
      <c r="H4501">
        <v>4.4425396918826801</v>
      </c>
      <c r="I4501">
        <v>-14.9657311447969</v>
      </c>
      <c r="J4501">
        <v>-4.6884747745867399</v>
      </c>
      <c r="K4501">
        <v>7.0150911160913196</v>
      </c>
      <c r="L4501">
        <v>6.8269386156089196</v>
      </c>
      <c r="M4501">
        <v>64.201360738546001</v>
      </c>
      <c r="N4501">
        <v>1.4732813738441199</v>
      </c>
      <c r="O4501">
        <v>10.2464332036316</v>
      </c>
      <c r="P4501">
        <v>40.950639853747703</v>
      </c>
      <c r="Q4501">
        <v>-5.1528635669480004E-3</v>
      </c>
    </row>
    <row r="4502" spans="1:17" x14ac:dyDescent="0.3">
      <c r="A4502" t="s">
        <v>9233</v>
      </c>
      <c r="B4502" t="s">
        <v>9234</v>
      </c>
      <c r="C4502" t="s">
        <v>10309</v>
      </c>
      <c r="D4502" t="s">
        <v>581</v>
      </c>
      <c r="E4502">
        <v>7.7072130000000003</v>
      </c>
      <c r="F4502">
        <v>8.2899999999999991</v>
      </c>
      <c r="G4502">
        <v>29.604434562001799</v>
      </c>
      <c r="H4502">
        <v>-7.7664984298037503</v>
      </c>
      <c r="I4502">
        <v>50.1316421797206</v>
      </c>
      <c r="J4502">
        <v>-11.599617654134001</v>
      </c>
      <c r="K4502">
        <v>8.1913010470649503</v>
      </c>
      <c r="L4502">
        <v>6.67115540622998</v>
      </c>
      <c r="M4502">
        <v>44.719040311293298</v>
      </c>
      <c r="N4502">
        <v>1.1759854457246799</v>
      </c>
      <c r="O4502">
        <v>35.585042219541599</v>
      </c>
      <c r="P4502">
        <v>136.182336182336</v>
      </c>
      <c r="Q4502">
        <v>2.4041311123385999E-2</v>
      </c>
    </row>
    <row r="4503" spans="1:17" x14ac:dyDescent="0.3">
      <c r="A4503" t="s">
        <v>9235</v>
      </c>
      <c r="B4503" t="s">
        <v>9236</v>
      </c>
      <c r="C4503" t="s">
        <v>10309</v>
      </c>
      <c r="D4503" t="s">
        <v>683</v>
      </c>
      <c r="E4503">
        <v>7.6756903999999997</v>
      </c>
      <c r="F4503">
        <v>4.76</v>
      </c>
      <c r="G4503">
        <v>18.931357638924901</v>
      </c>
      <c r="H4503">
        <v>-19.199595905777901</v>
      </c>
      <c r="I4503">
        <v>-38.565941396980101</v>
      </c>
      <c r="J4503">
        <v>-9.1292048314707799</v>
      </c>
      <c r="K4503">
        <v>4.9856549658947298</v>
      </c>
      <c r="L4503">
        <v>4.6342632820821796</v>
      </c>
      <c r="M4503">
        <v>38.542964512582401</v>
      </c>
      <c r="N4503">
        <v>1.10784105242998</v>
      </c>
      <c r="O4503">
        <v>62.605042016806699</v>
      </c>
      <c r="P4503">
        <v>56.578947368420998</v>
      </c>
      <c r="Q4503">
        <v>8.2681914965855002E-2</v>
      </c>
    </row>
    <row r="4504" spans="1:17" x14ac:dyDescent="0.3">
      <c r="A4504" t="s">
        <v>9237</v>
      </c>
      <c r="B4504" t="s">
        <v>9238</v>
      </c>
      <c r="C4504" t="s">
        <v>10309</v>
      </c>
      <c r="D4504" t="s">
        <v>1626</v>
      </c>
      <c r="E4504">
        <v>7.6655160000000002</v>
      </c>
      <c r="F4504">
        <v>16.04</v>
      </c>
      <c r="G4504">
        <v>10.883112024889799</v>
      </c>
      <c r="H4504">
        <v>-6.1162580867529597</v>
      </c>
      <c r="I4504">
        <v>-37.468267280230101</v>
      </c>
      <c r="J4504">
        <v>-6.1223373995991004</v>
      </c>
      <c r="K4504">
        <v>17.891173706264802</v>
      </c>
      <c r="L4504">
        <v>19.064545421540799</v>
      </c>
      <c r="M4504">
        <v>47.870866883922602</v>
      </c>
      <c r="N4504">
        <v>0.80386976744186001</v>
      </c>
      <c r="O4504">
        <v>81.608478802992494</v>
      </c>
      <c r="P4504">
        <v>76.263736263736206</v>
      </c>
      <c r="Q4504">
        <v>0.11348962875320601</v>
      </c>
    </row>
    <row r="4505" spans="1:17" x14ac:dyDescent="0.3">
      <c r="A4505" t="s">
        <v>9239</v>
      </c>
      <c r="B4505" t="s">
        <v>9240</v>
      </c>
      <c r="C4505" t="s">
        <v>10309</v>
      </c>
      <c r="D4505" t="s">
        <v>523</v>
      </c>
      <c r="E4505">
        <v>7.6526942499999997</v>
      </c>
      <c r="F4505">
        <v>5.05</v>
      </c>
      <c r="G4505">
        <v>17.842176352375201</v>
      </c>
      <c r="H4505">
        <v>-2.2461364388535201</v>
      </c>
      <c r="I4505">
        <v>-14.037726355094801</v>
      </c>
      <c r="J4505">
        <v>-11.0021242119889</v>
      </c>
      <c r="K4505">
        <v>5.5317400030806603</v>
      </c>
      <c r="L4505">
        <v>5.1077805607820101</v>
      </c>
      <c r="M4505">
        <v>25.604982085292601</v>
      </c>
      <c r="N4505">
        <v>0.48139080739085999</v>
      </c>
      <c r="O4505">
        <v>56.237623762376202</v>
      </c>
      <c r="P4505">
        <v>57.812499999999901</v>
      </c>
      <c r="Q4505">
        <v>7.3065890328482999E-2</v>
      </c>
    </row>
    <row r="4506" spans="1:17" x14ac:dyDescent="0.3">
      <c r="A4506" t="s">
        <v>9241</v>
      </c>
      <c r="B4506" t="s">
        <v>9242</v>
      </c>
      <c r="C4506" t="s">
        <v>10309</v>
      </c>
      <c r="D4506" t="s">
        <v>412</v>
      </c>
      <c r="E4506">
        <v>7.6489919999999998</v>
      </c>
      <c r="F4506">
        <v>14.4</v>
      </c>
      <c r="G4506">
        <v>88.363175820743095</v>
      </c>
      <c r="H4506">
        <v>-23.3247081773237</v>
      </c>
      <c r="I4506">
        <v>49.470882506056803</v>
      </c>
      <c r="J4506">
        <v>-3.0061681437935501</v>
      </c>
      <c r="K4506">
        <v>15.148955061078301</v>
      </c>
      <c r="L4506">
        <v>12.827221505772499</v>
      </c>
      <c r="M4506">
        <v>57.171289118754999</v>
      </c>
      <c r="N4506">
        <v>0.461693711967545</v>
      </c>
      <c r="O4506">
        <v>41.5277777777777</v>
      </c>
      <c r="P4506">
        <v>118.181818181818</v>
      </c>
      <c r="Q4506">
        <v>0.14641361566151001</v>
      </c>
    </row>
    <row r="4507" spans="1:17" x14ac:dyDescent="0.3">
      <c r="A4507" t="s">
        <v>9243</v>
      </c>
      <c r="B4507" t="s">
        <v>9244</v>
      </c>
      <c r="C4507" t="s">
        <v>10309</v>
      </c>
      <c r="D4507" t="s">
        <v>1391</v>
      </c>
      <c r="E4507">
        <v>7.62</v>
      </c>
      <c r="F4507">
        <v>12.5</v>
      </c>
      <c r="G4507">
        <v>26.822961648949899</v>
      </c>
      <c r="H4507">
        <v>3.4448674724893502</v>
      </c>
      <c r="I4507">
        <v>-3.74426973279256E-2</v>
      </c>
      <c r="J4507">
        <v>2.3702763169207599</v>
      </c>
      <c r="K4507">
        <v>12.092674971642399</v>
      </c>
      <c r="L4507">
        <v>11.278683108751</v>
      </c>
      <c r="M4507">
        <v>54.052592374255802</v>
      </c>
      <c r="N4507">
        <v>1.42719141798805</v>
      </c>
      <c r="O4507">
        <v>13.999999999999901</v>
      </c>
      <c r="P4507">
        <v>64.257555847568895</v>
      </c>
      <c r="Q4507">
        <v>0.101992200870004</v>
      </c>
    </row>
    <row r="4508" spans="1:17" x14ac:dyDescent="0.3">
      <c r="A4508" t="s">
        <v>9245</v>
      </c>
      <c r="B4508" t="s">
        <v>9246</v>
      </c>
      <c r="C4508" t="s">
        <v>10309</v>
      </c>
      <c r="D4508" t="s">
        <v>72</v>
      </c>
      <c r="E4508">
        <v>7.5763800000000003</v>
      </c>
      <c r="F4508">
        <v>25.77</v>
      </c>
      <c r="G4508">
        <v>-24.849192259241999</v>
      </c>
      <c r="H4508">
        <v>-0.70767490039198899</v>
      </c>
      <c r="I4508">
        <v>-13.057334198232001</v>
      </c>
      <c r="J4508">
        <v>-1.7822660559605701</v>
      </c>
      <c r="K4508">
        <v>25.769677426831699</v>
      </c>
      <c r="L4508">
        <v>25.5584857468636</v>
      </c>
      <c r="M4508">
        <v>100</v>
      </c>
      <c r="O4508">
        <v>0</v>
      </c>
      <c r="P4508">
        <v>4.9694501018329804</v>
      </c>
    </row>
    <row r="4509" spans="1:17" x14ac:dyDescent="0.3">
      <c r="A4509" t="s">
        <v>9247</v>
      </c>
      <c r="B4509" t="s">
        <v>9248</v>
      </c>
      <c r="C4509" t="s">
        <v>10309</v>
      </c>
      <c r="D4509" t="s">
        <v>222</v>
      </c>
      <c r="E4509">
        <v>7.5476023679999997</v>
      </c>
      <c r="F4509">
        <v>12.28</v>
      </c>
      <c r="G4509">
        <v>186.67620299974899</v>
      </c>
      <c r="H4509">
        <v>-7.2156114083284999</v>
      </c>
      <c r="I4509">
        <v>85.007181930800101</v>
      </c>
      <c r="J4509">
        <v>-1.18448638046955</v>
      </c>
      <c r="K4509">
        <v>12.417548443436599</v>
      </c>
      <c r="L4509">
        <v>10.5694264016711</v>
      </c>
      <c r="M4509">
        <v>59.329132608419698</v>
      </c>
      <c r="N4509">
        <v>0.51013821839542295</v>
      </c>
      <c r="O4509">
        <v>50.325732899022803</v>
      </c>
      <c r="P4509">
        <v>230.10752688171999</v>
      </c>
      <c r="Q4509">
        <v>0.12660829024849199</v>
      </c>
    </row>
    <row r="4510" spans="1:17" x14ac:dyDescent="0.3">
      <c r="A4510" t="s">
        <v>9249</v>
      </c>
      <c r="B4510" t="s">
        <v>9250</v>
      </c>
      <c r="C4510" t="s">
        <v>10309</v>
      </c>
      <c r="D4510" t="s">
        <v>51</v>
      </c>
      <c r="E4510">
        <v>7.5048750000000002</v>
      </c>
      <c r="F4510">
        <v>3.15</v>
      </c>
      <c r="G4510">
        <v>-25.167479570377299</v>
      </c>
      <c r="H4510">
        <v>-22.064458819989898</v>
      </c>
      <c r="I4510">
        <v>-54.398116321137103</v>
      </c>
      <c r="J4510">
        <v>-20.271849389293902</v>
      </c>
      <c r="K4510">
        <v>3.8444448800156898</v>
      </c>
      <c r="L4510">
        <v>3.9240306489333201</v>
      </c>
      <c r="M4510">
        <v>31.690554741954699</v>
      </c>
      <c r="N4510">
        <v>2.13618818752018</v>
      </c>
      <c r="O4510">
        <v>90.793650793650698</v>
      </c>
      <c r="P4510">
        <v>34.042553191489297</v>
      </c>
      <c r="Q4510">
        <v>-8.7186859198390004E-3</v>
      </c>
    </row>
    <row r="4511" spans="1:17" x14ac:dyDescent="0.3">
      <c r="A4511" t="s">
        <v>9251</v>
      </c>
      <c r="B4511" t="s">
        <v>9252</v>
      </c>
      <c r="C4511" t="s">
        <v>10309</v>
      </c>
      <c r="D4511" t="s">
        <v>628</v>
      </c>
      <c r="E4511">
        <v>7.4900897999999998</v>
      </c>
      <c r="F4511">
        <v>24.21</v>
      </c>
      <c r="G4511">
        <v>62.324214781782104</v>
      </c>
      <c r="H4511">
        <v>-0.70767490039198899</v>
      </c>
      <c r="I4511">
        <v>8.3569085299524701</v>
      </c>
      <c r="J4511">
        <v>-1.7822660559605701</v>
      </c>
      <c r="K4511">
        <v>22.5292834278988</v>
      </c>
      <c r="M4511">
        <v>99.997122905156402</v>
      </c>
      <c r="N4511">
        <v>0</v>
      </c>
      <c r="O4511">
        <v>0</v>
      </c>
      <c r="P4511">
        <v>101.75</v>
      </c>
    </row>
    <row r="4512" spans="1:17" x14ac:dyDescent="0.3">
      <c r="A4512" t="s">
        <v>9253</v>
      </c>
      <c r="B4512" t="s">
        <v>9254</v>
      </c>
      <c r="C4512" t="s">
        <v>10309</v>
      </c>
      <c r="D4512" t="s">
        <v>1203</v>
      </c>
      <c r="E4512">
        <v>7.4887874999999999</v>
      </c>
      <c r="F4512">
        <v>3.75</v>
      </c>
      <c r="G4512">
        <v>67.549778691556497</v>
      </c>
      <c r="H4512">
        <v>5.8497021487883298</v>
      </c>
      <c r="I4512">
        <v>-31.179604940590099</v>
      </c>
      <c r="J4512">
        <v>4.5410184248294697E-2</v>
      </c>
      <c r="K4512">
        <v>3.8364526772840399</v>
      </c>
      <c r="L4512">
        <v>3.6103059272735099</v>
      </c>
      <c r="M4512">
        <v>43.508268660702299</v>
      </c>
      <c r="N4512">
        <v>0.53348291497218703</v>
      </c>
      <c r="O4512">
        <v>31.733333333333299</v>
      </c>
      <c r="P4512">
        <v>97.368421052631504</v>
      </c>
      <c r="Q4512">
        <v>6.5653898581456996E-2</v>
      </c>
    </row>
    <row r="4513" spans="1:17" x14ac:dyDescent="0.3">
      <c r="A4513" t="s">
        <v>9255</v>
      </c>
      <c r="B4513" t="s">
        <v>9256</v>
      </c>
      <c r="C4513" t="s">
        <v>10309</v>
      </c>
      <c r="D4513" t="s">
        <v>523</v>
      </c>
      <c r="E4513">
        <v>7.4787637499999997</v>
      </c>
      <c r="F4513">
        <v>3.7</v>
      </c>
      <c r="G4513">
        <v>16.426416927462501</v>
      </c>
      <c r="H4513">
        <v>15.304409691752999</v>
      </c>
      <c r="I4513">
        <v>-14.3906675315654</v>
      </c>
      <c r="J4513">
        <v>-14.310739860060799</v>
      </c>
      <c r="K4513">
        <v>3.5977915414558899</v>
      </c>
      <c r="L4513">
        <v>3.47489119385143</v>
      </c>
      <c r="M4513">
        <v>47.496021671992501</v>
      </c>
      <c r="N4513">
        <v>1.2101123343141</v>
      </c>
      <c r="O4513">
        <v>25.945945945945901</v>
      </c>
      <c r="P4513">
        <v>55.462184873949603</v>
      </c>
      <c r="Q4513">
        <v>9.4414888945941994E-2</v>
      </c>
    </row>
    <row r="4514" spans="1:17" x14ac:dyDescent="0.3">
      <c r="A4514" t="s">
        <v>9257</v>
      </c>
      <c r="B4514" t="s">
        <v>9258</v>
      </c>
      <c r="C4514" t="s">
        <v>10309</v>
      </c>
      <c r="D4514" t="s">
        <v>514</v>
      </c>
      <c r="E4514">
        <v>7.4687949619999996</v>
      </c>
      <c r="F4514">
        <v>4.66</v>
      </c>
      <c r="G4514">
        <v>-51.499314629982599</v>
      </c>
      <c r="H4514">
        <v>-3.96854446560936</v>
      </c>
      <c r="I4514">
        <v>-49.221717759875901</v>
      </c>
      <c r="J4514">
        <v>-2.8933771670716801</v>
      </c>
      <c r="K4514">
        <v>6.1606576249207698</v>
      </c>
      <c r="L4514">
        <v>12.9770448698377</v>
      </c>
      <c r="M4514">
        <v>79.238138167898299</v>
      </c>
      <c r="N4514">
        <v>0.27744440577502599</v>
      </c>
      <c r="O4514">
        <v>75.965665236051393</v>
      </c>
      <c r="P4514">
        <v>10.4265402843602</v>
      </c>
      <c r="Q4514">
        <v>-0.21289166090113701</v>
      </c>
    </row>
    <row r="4515" spans="1:17" x14ac:dyDescent="0.3">
      <c r="A4515" t="s">
        <v>9259</v>
      </c>
      <c r="B4515" t="s">
        <v>9260</v>
      </c>
      <c r="C4515" t="s">
        <v>10309</v>
      </c>
      <c r="D4515" t="s">
        <v>628</v>
      </c>
      <c r="E4515">
        <v>7.4648496</v>
      </c>
      <c r="F4515">
        <v>12.09</v>
      </c>
      <c r="G4515">
        <v>-10.4701724696634</v>
      </c>
      <c r="H4515">
        <v>-0.39196850733752198</v>
      </c>
      <c r="I4515">
        <v>-36.295429436327296</v>
      </c>
      <c r="J4515">
        <v>-12.5266480784324</v>
      </c>
      <c r="K4515">
        <v>12.895860539789201</v>
      </c>
      <c r="L4515">
        <v>12.802380558898101</v>
      </c>
      <c r="M4515">
        <v>25.270686141695901</v>
      </c>
      <c r="N4515">
        <v>2.51450260303131</v>
      </c>
      <c r="O4515">
        <v>57.568238213399503</v>
      </c>
      <c r="P4515">
        <v>25.545171339563801</v>
      </c>
      <c r="Q4515">
        <v>5.6594321700748997E-2</v>
      </c>
    </row>
    <row r="4516" spans="1:17" x14ac:dyDescent="0.3">
      <c r="A4516" t="s">
        <v>9261</v>
      </c>
      <c r="B4516" t="s">
        <v>9262</v>
      </c>
      <c r="C4516" t="s">
        <v>10309</v>
      </c>
      <c r="D4516" t="s">
        <v>46</v>
      </c>
      <c r="E4516">
        <v>7.4643338000000004</v>
      </c>
      <c r="F4516">
        <v>10.43</v>
      </c>
      <c r="G4516">
        <v>4.7620028002152601</v>
      </c>
      <c r="H4516">
        <v>6.7503082928853297</v>
      </c>
      <c r="I4516">
        <v>-23.9120350529329</v>
      </c>
      <c r="J4516">
        <v>4.2280966383399399</v>
      </c>
      <c r="K4516">
        <v>9.4319265023684995</v>
      </c>
      <c r="L4516">
        <v>9.24191018928971</v>
      </c>
      <c r="M4516">
        <v>83.614466375817202</v>
      </c>
      <c r="N4516">
        <v>0.79941064906973403</v>
      </c>
      <c r="O4516">
        <v>40.939597315436203</v>
      </c>
      <c r="P4516">
        <v>68.7702265372168</v>
      </c>
      <c r="Q4516">
        <v>3.8806321372659998E-2</v>
      </c>
    </row>
    <row r="4517" spans="1:17" x14ac:dyDescent="0.3">
      <c r="A4517" t="s">
        <v>9263</v>
      </c>
      <c r="B4517" t="s">
        <v>9264</v>
      </c>
      <c r="C4517" t="s">
        <v>10309</v>
      </c>
      <c r="D4517" t="s">
        <v>628</v>
      </c>
      <c r="E4517">
        <v>7.4592038079999998</v>
      </c>
      <c r="F4517">
        <v>15.04</v>
      </c>
      <c r="G4517">
        <v>-21.2265845993422</v>
      </c>
      <c r="H4517">
        <v>-1.40648691995872</v>
      </c>
      <c r="I4517">
        <v>-14.4343833785599</v>
      </c>
      <c r="J4517">
        <v>-3.4431657099397999</v>
      </c>
      <c r="K4517">
        <v>14.3739983255726</v>
      </c>
      <c r="L4517">
        <v>14.6724323717579</v>
      </c>
      <c r="M4517">
        <v>52.8705731214651</v>
      </c>
      <c r="N4517">
        <v>0.64654694248692801</v>
      </c>
      <c r="O4517">
        <v>25</v>
      </c>
      <c r="P4517">
        <v>28.547008547008499</v>
      </c>
      <c r="Q4517">
        <v>9.4502090018457996E-2</v>
      </c>
    </row>
    <row r="4518" spans="1:17" x14ac:dyDescent="0.3">
      <c r="A4518" t="s">
        <v>9265</v>
      </c>
      <c r="B4518" t="s">
        <v>9266</v>
      </c>
      <c r="C4518" t="s">
        <v>10309</v>
      </c>
      <c r="D4518" t="s">
        <v>54</v>
      </c>
      <c r="E4518">
        <v>7.4577342399999997</v>
      </c>
      <c r="F4518">
        <v>6.88</v>
      </c>
      <c r="G4518">
        <v>7.7813576389249404</v>
      </c>
      <c r="H4518">
        <v>-15.1355355969093</v>
      </c>
      <c r="I4518">
        <v>-46.583904246541202</v>
      </c>
      <c r="J4518">
        <v>-3.77656805026256</v>
      </c>
      <c r="K4518">
        <v>8.0389122448894401</v>
      </c>
      <c r="L4518">
        <v>8.3023193300886398</v>
      </c>
      <c r="M4518">
        <v>16.670208533220499</v>
      </c>
      <c r="N4518">
        <v>2.3253653936822198</v>
      </c>
      <c r="O4518">
        <v>53.343023255813897</v>
      </c>
      <c r="P4518">
        <v>56.363636363636303</v>
      </c>
      <c r="Q4518">
        <v>2.2681046083527001E-2</v>
      </c>
    </row>
    <row r="4519" spans="1:17" x14ac:dyDescent="0.3">
      <c r="A4519" t="s">
        <v>9267</v>
      </c>
      <c r="B4519" t="s">
        <v>9268</v>
      </c>
      <c r="C4519" t="s">
        <v>10309</v>
      </c>
      <c r="D4519" t="s">
        <v>1380</v>
      </c>
      <c r="E4519">
        <v>7.4257759999999999</v>
      </c>
      <c r="F4519">
        <v>190.6</v>
      </c>
      <c r="G4519">
        <v>1.6296335009939</v>
      </c>
      <c r="H4519">
        <v>-0.94321533483324405</v>
      </c>
      <c r="I4519">
        <v>29.874799285082499</v>
      </c>
      <c r="J4519">
        <v>-1.7822660559605701</v>
      </c>
      <c r="K4519">
        <v>179.553504102625</v>
      </c>
      <c r="L4519">
        <v>151.79797975192901</v>
      </c>
      <c r="M4519">
        <v>31.826066720630799</v>
      </c>
      <c r="N4519">
        <v>0</v>
      </c>
      <c r="O4519">
        <v>5.5089192025183698</v>
      </c>
      <c r="P4519">
        <v>69.875222816399202</v>
      </c>
    </row>
    <row r="4520" spans="1:17" x14ac:dyDescent="0.3">
      <c r="A4520" t="s">
        <v>9269</v>
      </c>
      <c r="B4520" t="s">
        <v>9270</v>
      </c>
      <c r="C4520" t="s">
        <v>10309</v>
      </c>
      <c r="D4520" t="s">
        <v>444</v>
      </c>
      <c r="E4520">
        <v>7.4174939999999996</v>
      </c>
      <c r="F4520">
        <v>5.67</v>
      </c>
      <c r="G4520">
        <v>-36.867822688943903</v>
      </c>
      <c r="H4520">
        <v>-22.286622268813002</v>
      </c>
      <c r="I4520">
        <v>-30.883421154753801</v>
      </c>
      <c r="J4520">
        <v>1.3319207952504799</v>
      </c>
      <c r="K4520">
        <v>6.6173099201330503</v>
      </c>
      <c r="L4520">
        <v>6.9799699399959501</v>
      </c>
      <c r="M4520">
        <v>38.3748185426522</v>
      </c>
      <c r="N4520">
        <v>1.04204935571763</v>
      </c>
      <c r="O4520">
        <v>73.721340388006993</v>
      </c>
      <c r="P4520">
        <v>43.544303797468302</v>
      </c>
      <c r="Q4520">
        <v>5.1172696191449998E-3</v>
      </c>
    </row>
    <row r="4521" spans="1:17" x14ac:dyDescent="0.3">
      <c r="A4521" t="s">
        <v>9271</v>
      </c>
      <c r="B4521" t="s">
        <v>3412</v>
      </c>
      <c r="C4521" t="s">
        <v>10309</v>
      </c>
      <c r="D4521" t="s">
        <v>121</v>
      </c>
      <c r="E4521">
        <v>7.4093999999999998</v>
      </c>
      <c r="F4521">
        <v>6.36</v>
      </c>
      <c r="G4521">
        <v>-37.778121376994001</v>
      </c>
      <c r="H4521">
        <v>-16.5410082337253</v>
      </c>
      <c r="I4521">
        <v>-34.051123018107802</v>
      </c>
      <c r="J4521">
        <v>-7.0947660559605801</v>
      </c>
      <c r="K4521">
        <v>6.9498530477878999</v>
      </c>
      <c r="L4521">
        <v>7.2290985937927896</v>
      </c>
      <c r="M4521">
        <v>44.893224565207298</v>
      </c>
      <c r="N4521">
        <v>0.77009342742741904</v>
      </c>
      <c r="O4521">
        <v>45.754716981131999</v>
      </c>
      <c r="P4521">
        <v>7.4324324324324298</v>
      </c>
      <c r="Q4521">
        <v>9.6770801686548003E-2</v>
      </c>
    </row>
    <row r="4522" spans="1:17" x14ac:dyDescent="0.3">
      <c r="A4522" t="s">
        <v>9272</v>
      </c>
      <c r="B4522" t="s">
        <v>9273</v>
      </c>
      <c r="C4522" t="s">
        <v>10309</v>
      </c>
      <c r="D4522" t="s">
        <v>412</v>
      </c>
      <c r="E4522">
        <v>7.3866835000000002</v>
      </c>
      <c r="F4522">
        <v>29.03</v>
      </c>
      <c r="G4522">
        <v>12.137347858973801</v>
      </c>
      <c r="H4522">
        <v>-19.726242539649199</v>
      </c>
      <c r="I4522">
        <v>3.9991174146711401</v>
      </c>
      <c r="J4522">
        <v>-4.9538486756878202</v>
      </c>
      <c r="K4522">
        <v>33.943690530641199</v>
      </c>
      <c r="L4522">
        <v>29.054346360382201</v>
      </c>
      <c r="M4522">
        <v>16.3140609626493</v>
      </c>
      <c r="N4522">
        <v>0.24657233979592899</v>
      </c>
      <c r="O4522">
        <v>53.083017568033</v>
      </c>
      <c r="P4522">
        <v>52.789473684210499</v>
      </c>
      <c r="Q4522">
        <v>9.6883540408526994E-2</v>
      </c>
    </row>
    <row r="4523" spans="1:17" x14ac:dyDescent="0.3">
      <c r="A4523" t="s">
        <v>9274</v>
      </c>
      <c r="B4523" t="s">
        <v>9275</v>
      </c>
      <c r="C4523" t="s">
        <v>10309</v>
      </c>
      <c r="D4523" t="s">
        <v>940</v>
      </c>
      <c r="E4523">
        <v>7.32864</v>
      </c>
      <c r="F4523">
        <v>5.5</v>
      </c>
      <c r="G4523">
        <v>-43.746654880636797</v>
      </c>
      <c r="H4523">
        <v>-0.34271139674236201</v>
      </c>
      <c r="I4523">
        <v>-34.7097558506537</v>
      </c>
      <c r="J4523">
        <v>-11.4702791922495</v>
      </c>
      <c r="K4523">
        <v>5.2700166562024098</v>
      </c>
      <c r="L4523">
        <v>5.6453120252482396</v>
      </c>
      <c r="M4523">
        <v>44.380274888839203</v>
      </c>
      <c r="N4523">
        <v>1.0852314371535301</v>
      </c>
      <c r="O4523">
        <v>65.454545454545396</v>
      </c>
      <c r="P4523">
        <v>38.539042821158603</v>
      </c>
      <c r="Q4523">
        <v>2.1628571884583E-2</v>
      </c>
    </row>
    <row r="4524" spans="1:17" x14ac:dyDescent="0.3">
      <c r="A4524" t="s">
        <v>9276</v>
      </c>
      <c r="B4524" t="s">
        <v>9277</v>
      </c>
      <c r="C4524" t="s">
        <v>10309</v>
      </c>
      <c r="D4524" t="s">
        <v>2833</v>
      </c>
      <c r="E4524">
        <v>7.3243577019999897</v>
      </c>
      <c r="F4524">
        <v>6.43</v>
      </c>
      <c r="G4524">
        <v>-18.9565733955578</v>
      </c>
      <c r="H4524">
        <v>7.5397477800203703</v>
      </c>
      <c r="I4524">
        <v>-6.77634246269489</v>
      </c>
      <c r="J4524">
        <v>-13.670377944072399</v>
      </c>
      <c r="K4524">
        <v>5.9244578859737</v>
      </c>
      <c r="L4524">
        <v>5.9959973843145304</v>
      </c>
      <c r="M4524">
        <v>55.967521050539403</v>
      </c>
      <c r="N4524">
        <v>1.33885292789402</v>
      </c>
      <c r="O4524">
        <v>32.9704510108864</v>
      </c>
      <c r="P4524">
        <v>49.883449883449799</v>
      </c>
      <c r="Q4524">
        <v>3.3167011700076E-2</v>
      </c>
    </row>
    <row r="4525" spans="1:17" x14ac:dyDescent="0.3">
      <c r="A4525" t="s">
        <v>9278</v>
      </c>
      <c r="B4525" t="s">
        <v>9279</v>
      </c>
      <c r="C4525" t="s">
        <v>10309</v>
      </c>
      <c r="D4525" t="s">
        <v>72</v>
      </c>
      <c r="E4525">
        <v>7.25843039</v>
      </c>
      <c r="F4525">
        <v>21.95</v>
      </c>
      <c r="G4525">
        <v>-54.207205916018196</v>
      </c>
      <c r="H4525">
        <v>-4.4113786040956802</v>
      </c>
      <c r="I4525">
        <v>-38.397470252653797</v>
      </c>
      <c r="J4525">
        <v>-0.77678159526586799</v>
      </c>
      <c r="K4525">
        <v>22.4895491308483</v>
      </c>
      <c r="L4525">
        <v>25.890521569700301</v>
      </c>
      <c r="M4525">
        <v>51.470427381332399</v>
      </c>
      <c r="N4525">
        <v>0.69504912740075997</v>
      </c>
      <c r="O4525">
        <v>59.407744874715199</v>
      </c>
      <c r="P4525">
        <v>20.2739726027397</v>
      </c>
      <c r="Q4525">
        <v>-7.62549997091E-4</v>
      </c>
    </row>
    <row r="4526" spans="1:17" x14ac:dyDescent="0.3">
      <c r="A4526" t="s">
        <v>9280</v>
      </c>
      <c r="B4526" t="s">
        <v>9281</v>
      </c>
      <c r="C4526" t="s">
        <v>10309</v>
      </c>
      <c r="D4526" t="s">
        <v>4650</v>
      </c>
      <c r="E4526">
        <v>7.2326449999999998</v>
      </c>
      <c r="F4526">
        <v>11.14</v>
      </c>
      <c r="G4526">
        <v>2.0156771655521699</v>
      </c>
      <c r="H4526">
        <v>-0.70767490039198899</v>
      </c>
      <c r="I4526">
        <v>5.3273629324799296</v>
      </c>
      <c r="J4526">
        <v>-1.7822660559605701</v>
      </c>
      <c r="K4526">
        <v>10.470923537648201</v>
      </c>
      <c r="L4526">
        <v>9.7799294037709608</v>
      </c>
      <c r="M4526">
        <v>74.015420579939899</v>
      </c>
      <c r="N4526">
        <v>0</v>
      </c>
      <c r="O4526">
        <v>22.621184919209998</v>
      </c>
      <c r="P4526">
        <v>64.792899408284001</v>
      </c>
    </row>
    <row r="4527" spans="1:17" x14ac:dyDescent="0.3">
      <c r="A4527" t="s">
        <v>9282</v>
      </c>
      <c r="B4527" t="s">
        <v>9283</v>
      </c>
      <c r="C4527" t="s">
        <v>10309</v>
      </c>
      <c r="D4527" t="s">
        <v>6814</v>
      </c>
      <c r="E4527">
        <v>7.21434</v>
      </c>
      <c r="F4527">
        <v>21</v>
      </c>
      <c r="G4527">
        <v>-34.537335646011499</v>
      </c>
      <c r="H4527">
        <v>-2.8815879438702501</v>
      </c>
      <c r="I4527">
        <v>-42.799722957014197</v>
      </c>
      <c r="J4527">
        <v>19.511534483122901</v>
      </c>
      <c r="K4527">
        <v>22.561015118005901</v>
      </c>
      <c r="L4527">
        <v>22.961095975543</v>
      </c>
      <c r="M4527">
        <v>49.5009199737366</v>
      </c>
      <c r="N4527">
        <v>0.73415961913179695</v>
      </c>
      <c r="O4527">
        <v>112.619047619047</v>
      </c>
      <c r="P4527">
        <v>23.529411764705799</v>
      </c>
    </row>
    <row r="4528" spans="1:17" x14ac:dyDescent="0.3">
      <c r="A4528" t="s">
        <v>9284</v>
      </c>
      <c r="B4528" t="s">
        <v>9285</v>
      </c>
      <c r="C4528" t="s">
        <v>10309</v>
      </c>
      <c r="D4528" t="s">
        <v>364</v>
      </c>
      <c r="E4528">
        <v>7.2072000000000003</v>
      </c>
      <c r="F4528">
        <v>18.2</v>
      </c>
      <c r="G4528">
        <v>84.047397591921396</v>
      </c>
      <c r="H4528">
        <v>7.27551837691892</v>
      </c>
      <c r="I4528">
        <v>-17.769376083048801</v>
      </c>
      <c r="J4528">
        <v>12.0784934377102</v>
      </c>
      <c r="K4528">
        <v>16.2280341353989</v>
      </c>
      <c r="L4528">
        <v>15.276008507660199</v>
      </c>
      <c r="M4528">
        <v>70.908226874456005</v>
      </c>
      <c r="N4528">
        <v>0.69345965577135604</v>
      </c>
      <c r="O4528">
        <v>22.362637362637301</v>
      </c>
      <c r="P4528">
        <v>118.487394957983</v>
      </c>
      <c r="Q4528">
        <v>9.6918108862706007E-2</v>
      </c>
    </row>
    <row r="4529" spans="1:17" x14ac:dyDescent="0.3">
      <c r="A4529" t="s">
        <v>9286</v>
      </c>
      <c r="B4529" t="s">
        <v>9287</v>
      </c>
      <c r="C4529" t="s">
        <v>10309</v>
      </c>
      <c r="D4529" t="s">
        <v>1470</v>
      </c>
      <c r="E4529">
        <v>7.20038</v>
      </c>
      <c r="F4529">
        <v>23</v>
      </c>
      <c r="G4529">
        <v>-28.941449378618898</v>
      </c>
      <c r="H4529">
        <v>-0.70767490039198899</v>
      </c>
      <c r="I4529">
        <v>-8.7962281238893691</v>
      </c>
      <c r="J4529">
        <v>-1.7822660559605701</v>
      </c>
      <c r="K4529">
        <v>22.9291397732413</v>
      </c>
      <c r="L4529">
        <v>22.556273459072301</v>
      </c>
      <c r="M4529">
        <v>93.779490490814496</v>
      </c>
      <c r="N4529">
        <v>9.8678613962456696E-2</v>
      </c>
      <c r="O4529">
        <v>1.1304347826087</v>
      </c>
      <c r="P4529">
        <v>6.3337956541840104</v>
      </c>
    </row>
    <row r="4530" spans="1:17" x14ac:dyDescent="0.3">
      <c r="A4530" t="s">
        <v>9288</v>
      </c>
      <c r="B4530" t="s">
        <v>9289</v>
      </c>
      <c r="C4530" t="s">
        <v>10309</v>
      </c>
      <c r="D4530" t="s">
        <v>4260</v>
      </c>
      <c r="E4530">
        <v>7.1709383720000002</v>
      </c>
      <c r="F4530">
        <v>6.89</v>
      </c>
      <c r="G4530">
        <v>-14.9853090277417</v>
      </c>
      <c r="H4530">
        <v>8.7923250996080107</v>
      </c>
      <c r="I4530">
        <v>-32.754303895201701</v>
      </c>
      <c r="J4530">
        <v>8.8237945501000201</v>
      </c>
      <c r="K4530">
        <v>5.8016525358800903</v>
      </c>
      <c r="L4530">
        <v>6.3142312465694301</v>
      </c>
      <c r="M4530">
        <v>83.853414331355694</v>
      </c>
      <c r="N4530">
        <v>1.8481146085682001</v>
      </c>
      <c r="O4530">
        <v>56.458635703918702</v>
      </c>
      <c r="P4530">
        <v>42.0618556701031</v>
      </c>
      <c r="Q4530">
        <v>1.2049881513688E-2</v>
      </c>
    </row>
    <row r="4531" spans="1:17" x14ac:dyDescent="0.3">
      <c r="A4531" t="s">
        <v>9290</v>
      </c>
      <c r="B4531" t="s">
        <v>9291</v>
      </c>
      <c r="C4531" t="s">
        <v>10309</v>
      </c>
      <c r="D4531" t="s">
        <v>628</v>
      </c>
      <c r="E4531">
        <v>7.1652881180000003</v>
      </c>
      <c r="F4531">
        <v>34.270000000000003</v>
      </c>
      <c r="G4531">
        <v>-15.6994282418609</v>
      </c>
      <c r="H4531">
        <v>-3.02315970502295</v>
      </c>
      <c r="I4531">
        <v>-27.1676098874551</v>
      </c>
      <c r="J4531">
        <v>5.6675906775637701</v>
      </c>
      <c r="K4531">
        <v>33.808331192402797</v>
      </c>
      <c r="L4531">
        <v>31.543688966548299</v>
      </c>
      <c r="M4531">
        <v>62.363330986740202</v>
      </c>
      <c r="N4531">
        <v>7.9322671218474305E-2</v>
      </c>
      <c r="O4531">
        <v>31.018383425736701</v>
      </c>
      <c r="P4531">
        <v>53.677130044842997</v>
      </c>
    </row>
    <row r="4532" spans="1:17" x14ac:dyDescent="0.3">
      <c r="A4532" t="s">
        <v>9292</v>
      </c>
      <c r="B4532" t="s">
        <v>9293</v>
      </c>
      <c r="C4532" t="s">
        <v>10309</v>
      </c>
      <c r="D4532" t="s">
        <v>168</v>
      </c>
      <c r="E4532">
        <v>7.1559932220000002</v>
      </c>
      <c r="F4532">
        <v>13.58</v>
      </c>
      <c r="G4532">
        <v>-34.853607396040097</v>
      </c>
      <c r="H4532">
        <v>-6.8172254621897403</v>
      </c>
      <c r="I4532">
        <v>-33.033763190571499</v>
      </c>
      <c r="J4532">
        <v>-3.40110343638736</v>
      </c>
      <c r="K4532">
        <v>14.358201366136599</v>
      </c>
      <c r="L4532">
        <v>15.623311669646</v>
      </c>
      <c r="M4532">
        <v>51.494640869097204</v>
      </c>
      <c r="N4532">
        <v>0.35197208554176501</v>
      </c>
      <c r="O4532">
        <v>61.266568483063303</v>
      </c>
      <c r="P4532">
        <v>9.9595141700404799</v>
      </c>
      <c r="Q4532">
        <v>-1.1870578009282999E-2</v>
      </c>
    </row>
    <row r="4533" spans="1:17" x14ac:dyDescent="0.3">
      <c r="A4533" t="s">
        <v>9294</v>
      </c>
      <c r="B4533" t="s">
        <v>9295</v>
      </c>
      <c r="C4533" t="s">
        <v>10309</v>
      </c>
      <c r="D4533" t="s">
        <v>1908</v>
      </c>
      <c r="E4533">
        <v>7.1420435309999997</v>
      </c>
      <c r="F4533">
        <v>2.17</v>
      </c>
      <c r="G4533">
        <v>111.29246875003599</v>
      </c>
      <c r="H4533">
        <v>63.686264493547299</v>
      </c>
      <c r="I4533">
        <v>67.775999135101202</v>
      </c>
      <c r="J4533">
        <v>19.446784223369001</v>
      </c>
      <c r="K4533">
        <v>1.53442308948078</v>
      </c>
      <c r="L4533">
        <v>1.2160513048121599</v>
      </c>
      <c r="M4533">
        <v>92.778807111917203</v>
      </c>
      <c r="N4533">
        <v>0.97476686567511095</v>
      </c>
      <c r="O4533">
        <v>0</v>
      </c>
      <c r="P4533">
        <v>171.25</v>
      </c>
      <c r="Q4533">
        <v>9.0263474725572002E-2</v>
      </c>
    </row>
    <row r="4534" spans="1:17" x14ac:dyDescent="0.3">
      <c r="A4534" t="s">
        <v>9296</v>
      </c>
      <c r="B4534" t="s">
        <v>9297</v>
      </c>
      <c r="C4534" t="s">
        <v>10309</v>
      </c>
      <c r="D4534" t="s">
        <v>21</v>
      </c>
      <c r="E4534">
        <v>7.0994999999999999</v>
      </c>
      <c r="F4534">
        <v>60.37</v>
      </c>
      <c r="G4534">
        <v>25.135156406892001</v>
      </c>
      <c r="H4534">
        <v>-0.70767490039198899</v>
      </c>
      <c r="I4534">
        <v>-2.8327587006969401</v>
      </c>
      <c r="J4534">
        <v>-1.7822660559605701</v>
      </c>
      <c r="K4534">
        <v>51.426288618716697</v>
      </c>
      <c r="L4534">
        <v>42.3554768728754</v>
      </c>
      <c r="M4534">
        <v>100</v>
      </c>
      <c r="N4534">
        <v>0</v>
      </c>
      <c r="O4534">
        <v>0</v>
      </c>
      <c r="P4534">
        <v>54.953798767967101</v>
      </c>
    </row>
    <row r="4535" spans="1:17" x14ac:dyDescent="0.3">
      <c r="A4535" t="s">
        <v>9298</v>
      </c>
      <c r="B4535" t="s">
        <v>9299</v>
      </c>
      <c r="C4535" t="s">
        <v>10309</v>
      </c>
      <c r="D4535" t="s">
        <v>54</v>
      </c>
      <c r="E4535">
        <v>7.0690299000000003</v>
      </c>
      <c r="F4535">
        <v>6.42</v>
      </c>
      <c r="G4535">
        <v>16.0904485480158</v>
      </c>
      <c r="H4535">
        <v>22.019597826880702</v>
      </c>
      <c r="I4535">
        <v>4.9573716841208499</v>
      </c>
      <c r="J4535">
        <v>-6.4432830051131198</v>
      </c>
      <c r="K4535">
        <v>6.3523191348800898</v>
      </c>
      <c r="L4535">
        <v>5.7496260514215498</v>
      </c>
      <c r="M4535">
        <v>39.833797970038802</v>
      </c>
      <c r="N4535">
        <v>0.756786278924926</v>
      </c>
      <c r="O4535">
        <v>24.610591900311501</v>
      </c>
      <c r="P4535">
        <v>66.7532467532467</v>
      </c>
      <c r="Q4535">
        <v>0.10367698148405601</v>
      </c>
    </row>
    <row r="4536" spans="1:17" x14ac:dyDescent="0.3">
      <c r="A4536" t="s">
        <v>9300</v>
      </c>
      <c r="B4536" t="s">
        <v>9301</v>
      </c>
      <c r="C4536" t="s">
        <v>10309</v>
      </c>
      <c r="D4536" t="s">
        <v>72</v>
      </c>
      <c r="E4536">
        <v>7.0654068159999897</v>
      </c>
      <c r="F4536">
        <v>1.04</v>
      </c>
      <c r="G4536">
        <v>14.625802083369299</v>
      </c>
      <c r="H4536">
        <v>-5.33730453002162</v>
      </c>
      <c r="I4536">
        <v>-14.9441266510622</v>
      </c>
      <c r="J4536">
        <v>-2.74380451749904</v>
      </c>
      <c r="K4536">
        <v>1.04960902913576</v>
      </c>
      <c r="L4536">
        <v>0.997606999150917</v>
      </c>
      <c r="M4536">
        <v>48.889610025200398</v>
      </c>
      <c r="N4536">
        <v>1.17000670144445</v>
      </c>
      <c r="O4536">
        <v>18.269230769230699</v>
      </c>
      <c r="P4536">
        <v>65.079365079365004</v>
      </c>
      <c r="Q4536">
        <v>-5.7586179256338001E-2</v>
      </c>
    </row>
    <row r="4537" spans="1:17" x14ac:dyDescent="0.3">
      <c r="A4537" t="s">
        <v>9302</v>
      </c>
      <c r="B4537" t="s">
        <v>9303</v>
      </c>
      <c r="C4537" t="s">
        <v>10309</v>
      </c>
      <c r="D4537" t="s">
        <v>412</v>
      </c>
      <c r="E4537">
        <v>7.0485347549999897</v>
      </c>
      <c r="F4537">
        <v>3.83</v>
      </c>
      <c r="G4537">
        <v>15.2571152146825</v>
      </c>
      <c r="H4537">
        <v>28.5527752603797</v>
      </c>
      <c r="I4537">
        <v>35.969903155853501</v>
      </c>
      <c r="J4537">
        <v>15.4189001247974</v>
      </c>
      <c r="K4537">
        <v>3.1607033198337402</v>
      </c>
      <c r="L4537">
        <v>2.9206508546263299</v>
      </c>
      <c r="M4537">
        <v>70.431966981927502</v>
      </c>
      <c r="N4537">
        <v>1.57206396319519</v>
      </c>
      <c r="O4537">
        <v>10.1827676240208</v>
      </c>
      <c r="P4537">
        <v>93.434343434343404</v>
      </c>
      <c r="Q4537">
        <v>8.6855366972635004E-2</v>
      </c>
    </row>
    <row r="4538" spans="1:17" x14ac:dyDescent="0.3">
      <c r="A4538" t="s">
        <v>9304</v>
      </c>
      <c r="B4538" t="s">
        <v>9305</v>
      </c>
      <c r="C4538" t="s">
        <v>10309</v>
      </c>
      <c r="D4538" t="s">
        <v>3175</v>
      </c>
      <c r="E4538">
        <v>7.0404774000000003</v>
      </c>
      <c r="F4538">
        <v>15.88</v>
      </c>
      <c r="G4538">
        <v>-30.568642361075</v>
      </c>
      <c r="H4538">
        <v>-17.1654405679669</v>
      </c>
      <c r="I4538">
        <v>7.7031220755321801</v>
      </c>
      <c r="J4538">
        <v>-2.4947012891211902</v>
      </c>
      <c r="K4538">
        <v>15.743500382573499</v>
      </c>
      <c r="L4538">
        <v>15.536001246324799</v>
      </c>
      <c r="M4538">
        <v>58.620713320733103</v>
      </c>
      <c r="N4538">
        <v>2.9851851851851801</v>
      </c>
      <c r="O4538">
        <v>27.833753148614601</v>
      </c>
      <c r="P4538">
        <v>32.887029288702898</v>
      </c>
    </row>
    <row r="4539" spans="1:17" x14ac:dyDescent="0.3">
      <c r="A4539" t="s">
        <v>9306</v>
      </c>
      <c r="B4539" t="s">
        <v>9307</v>
      </c>
      <c r="C4539" t="s">
        <v>10309</v>
      </c>
      <c r="D4539" t="s">
        <v>2600</v>
      </c>
      <c r="E4539">
        <v>7.0396064999999997</v>
      </c>
      <c r="F4539">
        <v>2.89</v>
      </c>
      <c r="G4539">
        <v>26.397573855141101</v>
      </c>
      <c r="H4539">
        <v>-7.3521931728172296</v>
      </c>
      <c r="I4539">
        <v>-42.397187498965501</v>
      </c>
      <c r="J4539">
        <v>-1.42512319881771</v>
      </c>
      <c r="K4539">
        <v>2.7776178918336498</v>
      </c>
      <c r="L4539">
        <v>2.7045031872726599</v>
      </c>
      <c r="M4539">
        <v>52.164431838292501</v>
      </c>
      <c r="N4539">
        <v>0.77230464886251204</v>
      </c>
      <c r="O4539">
        <v>124.56747404844199</v>
      </c>
      <c r="P4539">
        <v>86.451612903225794</v>
      </c>
      <c r="Q4539">
        <v>8.2164647522284001E-2</v>
      </c>
    </row>
    <row r="4540" spans="1:17" x14ac:dyDescent="0.3">
      <c r="A4540" t="s">
        <v>9308</v>
      </c>
      <c r="B4540" t="s">
        <v>9309</v>
      </c>
      <c r="C4540" t="s">
        <v>10309</v>
      </c>
      <c r="D4540" t="s">
        <v>683</v>
      </c>
      <c r="E4540">
        <v>7.03843307</v>
      </c>
      <c r="F4540">
        <v>2345.0500000000002</v>
      </c>
      <c r="G4540">
        <v>85.106662377262396</v>
      </c>
      <c r="H4540">
        <v>26.918828713996898</v>
      </c>
      <c r="I4540">
        <v>24.148294330568699</v>
      </c>
      <c r="J4540">
        <v>21.9483785245219</v>
      </c>
      <c r="K4540">
        <v>1870.4534288561299</v>
      </c>
      <c r="L4540">
        <v>1726.3256557242401</v>
      </c>
      <c r="M4540">
        <v>82.381049792153306</v>
      </c>
      <c r="N4540">
        <v>2.8115999999999999</v>
      </c>
      <c r="O4540">
        <v>0</v>
      </c>
      <c r="P4540">
        <v>170.79099307159299</v>
      </c>
      <c r="Q4540">
        <v>8.4402417281396996E-2</v>
      </c>
    </row>
    <row r="4541" spans="1:17" x14ac:dyDescent="0.3">
      <c r="A4541" t="s">
        <v>9310</v>
      </c>
      <c r="B4541" t="s">
        <v>9311</v>
      </c>
      <c r="C4541" t="s">
        <v>10309</v>
      </c>
      <c r="D4541" t="s">
        <v>523</v>
      </c>
      <c r="E4541">
        <v>7.0349999999999904</v>
      </c>
      <c r="F4541">
        <v>30.55</v>
      </c>
      <c r="G4541">
        <v>105.181357638924</v>
      </c>
      <c r="H4541">
        <v>6.4853075557483599</v>
      </c>
      <c r="I4541">
        <v>7.2656275977505898</v>
      </c>
      <c r="J4541">
        <v>7.0527891631345403</v>
      </c>
      <c r="K4541">
        <v>30.330194406135899</v>
      </c>
      <c r="L4541">
        <v>26.501807701959901</v>
      </c>
      <c r="M4541">
        <v>59.069059695734197</v>
      </c>
      <c r="N4541">
        <v>0.58414650188666095</v>
      </c>
      <c r="O4541">
        <v>31.9476268412438</v>
      </c>
      <c r="P4541">
        <v>149.38775510203999</v>
      </c>
    </row>
    <row r="4542" spans="1:17" x14ac:dyDescent="0.3">
      <c r="A4542" t="s">
        <v>9312</v>
      </c>
      <c r="B4542" t="s">
        <v>9313</v>
      </c>
      <c r="C4542" t="s">
        <v>10309</v>
      </c>
      <c r="D4542" t="s">
        <v>294</v>
      </c>
      <c r="E4542">
        <v>7.0032199999999998</v>
      </c>
      <c r="F4542">
        <v>7</v>
      </c>
      <c r="G4542">
        <v>-32.461201470949803</v>
      </c>
      <c r="H4542">
        <v>-3.1362463289634102</v>
      </c>
      <c r="I4542">
        <v>-23.7716199125177</v>
      </c>
      <c r="J4542">
        <v>-4.210837484532</v>
      </c>
      <c r="K4542">
        <v>6.8941358990127402</v>
      </c>
      <c r="M4542">
        <v>54.374074310881497</v>
      </c>
      <c r="N4542">
        <v>0.556254231834449</v>
      </c>
      <c r="O4542">
        <v>111.714285714285</v>
      </c>
      <c r="P4542">
        <v>24.113475177304899</v>
      </c>
    </row>
    <row r="4543" spans="1:17" x14ac:dyDescent="0.3">
      <c r="A4543" t="s">
        <v>9314</v>
      </c>
      <c r="B4543" t="s">
        <v>9315</v>
      </c>
      <c r="C4543" t="s">
        <v>10309</v>
      </c>
      <c r="D4543" t="s">
        <v>386</v>
      </c>
      <c r="E4543">
        <v>6.9879124560000001</v>
      </c>
      <c r="F4543">
        <v>12.04</v>
      </c>
      <c r="G4543">
        <v>81.409427814363497</v>
      </c>
      <c r="H4543">
        <v>-37.442368777943003</v>
      </c>
      <c r="I4543">
        <v>14.350073209175299</v>
      </c>
      <c r="J4543">
        <v>-2.21629383373834</v>
      </c>
      <c r="K4543">
        <v>15.111042812315899</v>
      </c>
      <c r="L4543">
        <v>12.3475533044122</v>
      </c>
      <c r="M4543">
        <v>37.163848041016202</v>
      </c>
      <c r="N4543">
        <v>1.2217425907841299</v>
      </c>
      <c r="O4543">
        <v>99.252491694352102</v>
      </c>
      <c r="P4543">
        <v>114.23487544483901</v>
      </c>
      <c r="Q4543">
        <v>0.102678563967931</v>
      </c>
    </row>
    <row r="4544" spans="1:17" x14ac:dyDescent="0.3">
      <c r="A4544" t="s">
        <v>9316</v>
      </c>
      <c r="B4544" t="s">
        <v>9317</v>
      </c>
      <c r="C4544" t="s">
        <v>10309</v>
      </c>
      <c r="D4544" t="s">
        <v>217</v>
      </c>
      <c r="E4544">
        <v>6.9434534230000002</v>
      </c>
      <c r="F4544">
        <v>4.91</v>
      </c>
      <c r="G4544">
        <v>147.58248758242701</v>
      </c>
      <c r="H4544">
        <v>-0.50359326773893198</v>
      </c>
      <c r="I4544">
        <v>59.223367556153804</v>
      </c>
      <c r="J4544">
        <v>4.2652501427435299</v>
      </c>
      <c r="K4544">
        <v>4.8698325999280003</v>
      </c>
      <c r="L4544">
        <v>4.0620978035418904</v>
      </c>
      <c r="M4544">
        <v>56.731242605031099</v>
      </c>
      <c r="N4544">
        <v>0.85918472911500099</v>
      </c>
      <c r="O4544">
        <v>44.399185336048802</v>
      </c>
      <c r="P4544">
        <v>183.815028901734</v>
      </c>
      <c r="Q4544">
        <v>0.12608473643068199</v>
      </c>
    </row>
    <row r="4545" spans="1:17" x14ac:dyDescent="0.3">
      <c r="A4545" t="s">
        <v>9318</v>
      </c>
      <c r="B4545" t="s">
        <v>9319</v>
      </c>
      <c r="C4545" t="s">
        <v>10309</v>
      </c>
      <c r="D4545" t="s">
        <v>1626</v>
      </c>
      <c r="E4545">
        <v>6.9209478000000004</v>
      </c>
      <c r="F4545">
        <v>21.06</v>
      </c>
      <c r="G4545">
        <v>-4.8334791563273001</v>
      </c>
      <c r="H4545">
        <v>-7.6129380582867201</v>
      </c>
      <c r="I4545">
        <v>3.0396889550203898</v>
      </c>
      <c r="J4545">
        <v>3.8051264941826699</v>
      </c>
      <c r="K4545">
        <v>22.145644648997902</v>
      </c>
      <c r="L4545">
        <v>18.765878269446301</v>
      </c>
      <c r="M4545">
        <v>41.689988539655602</v>
      </c>
      <c r="N4545">
        <v>0.27738036993029602</v>
      </c>
      <c r="O4545">
        <v>61.396011396011403</v>
      </c>
      <c r="P4545">
        <v>66.482213438735101</v>
      </c>
      <c r="Q4545">
        <v>8.6805899626511002E-2</v>
      </c>
    </row>
    <row r="4546" spans="1:17" x14ac:dyDescent="0.3">
      <c r="A4546" t="s">
        <v>9320</v>
      </c>
      <c r="B4546" t="s">
        <v>9321</v>
      </c>
      <c r="C4546" t="s">
        <v>10309</v>
      </c>
      <c r="D4546" t="s">
        <v>51</v>
      </c>
      <c r="E4546">
        <v>6.9000482999999999</v>
      </c>
      <c r="F4546">
        <v>23</v>
      </c>
      <c r="G4546">
        <v>-19.506891761554598</v>
      </c>
      <c r="H4546">
        <v>-0.70767490039198899</v>
      </c>
      <c r="I4546">
        <v>-8.2737351093937992</v>
      </c>
      <c r="J4546">
        <v>-1.7822660559605701</v>
      </c>
      <c r="K4546">
        <v>22.997983846448399</v>
      </c>
      <c r="L4546">
        <v>22.544265843880499</v>
      </c>
      <c r="M4546">
        <v>10.6643431554632</v>
      </c>
      <c r="N4546">
        <v>0.114285714285714</v>
      </c>
      <c r="O4546">
        <v>5.1739130434782696</v>
      </c>
      <c r="P4546">
        <v>12.1951219512195</v>
      </c>
    </row>
    <row r="4547" spans="1:17" x14ac:dyDescent="0.3">
      <c r="A4547" t="s">
        <v>9322</v>
      </c>
      <c r="B4547" t="s">
        <v>9323</v>
      </c>
      <c r="C4547" t="s">
        <v>10309</v>
      </c>
      <c r="D4547" t="s">
        <v>72</v>
      </c>
      <c r="E4547">
        <v>6.89649100989155</v>
      </c>
      <c r="F4547">
        <v>6.88</v>
      </c>
      <c r="G4547">
        <v>124.05589638431201</v>
      </c>
      <c r="H4547">
        <v>101.645266276078</v>
      </c>
      <c r="I4547">
        <v>140.817204547155</v>
      </c>
      <c r="J4547">
        <v>-1.7822660559605701</v>
      </c>
      <c r="M4547">
        <v>100</v>
      </c>
      <c r="O4547">
        <v>0</v>
      </c>
      <c r="P4547">
        <v>153.87453874538701</v>
      </c>
    </row>
    <row r="4548" spans="1:17" x14ac:dyDescent="0.3">
      <c r="A4548" t="s">
        <v>9324</v>
      </c>
      <c r="B4548" t="s">
        <v>9325</v>
      </c>
      <c r="C4548" t="s">
        <v>10309</v>
      </c>
      <c r="D4548" t="s">
        <v>4620</v>
      </c>
      <c r="E4548">
        <v>6.8639999999999999</v>
      </c>
      <c r="F4548">
        <v>5.72</v>
      </c>
      <c r="G4548">
        <v>0.18135763892492501</v>
      </c>
      <c r="H4548">
        <v>-2.5564143961903101</v>
      </c>
      <c r="I4548">
        <v>-25.192510849537701</v>
      </c>
      <c r="J4548">
        <v>9.8812138675575696</v>
      </c>
      <c r="K4548">
        <v>6.1645847594722296</v>
      </c>
      <c r="L4548">
        <v>6.0741609078620602</v>
      </c>
      <c r="M4548">
        <v>43.641557130927701</v>
      </c>
      <c r="N4548">
        <v>0.27452781066843002</v>
      </c>
      <c r="O4548">
        <v>40.209790209790199</v>
      </c>
      <c r="P4548">
        <v>50.5263157894736</v>
      </c>
      <c r="Q4548">
        <v>1.417654151734E-2</v>
      </c>
    </row>
    <row r="4549" spans="1:17" x14ac:dyDescent="0.3">
      <c r="A4549" t="s">
        <v>9326</v>
      </c>
      <c r="B4549" t="s">
        <v>9327</v>
      </c>
      <c r="C4549" t="s">
        <v>10309</v>
      </c>
      <c r="D4549">
        <v>0</v>
      </c>
      <c r="E4549">
        <v>6.8351499999999996</v>
      </c>
      <c r="F4549">
        <v>7.34</v>
      </c>
      <c r="G4549">
        <v>19.065738977667301</v>
      </c>
      <c r="H4549">
        <v>-7.0350476651787801</v>
      </c>
      <c r="I4549">
        <v>33.157805243999</v>
      </c>
      <c r="J4549">
        <v>-5.3233425432127</v>
      </c>
      <c r="K4549">
        <v>6.5554659132034496</v>
      </c>
      <c r="L4549">
        <v>6.2214398572386598</v>
      </c>
      <c r="M4549">
        <v>33.054303584157999</v>
      </c>
      <c r="N4549">
        <v>0.699789215565217</v>
      </c>
      <c r="O4549">
        <v>12.534059945504</v>
      </c>
      <c r="P4549">
        <v>73.113207547169793</v>
      </c>
    </row>
    <row r="4550" spans="1:17" x14ac:dyDescent="0.3">
      <c r="A4550" t="s">
        <v>9328</v>
      </c>
      <c r="B4550" t="s">
        <v>9329</v>
      </c>
      <c r="C4550" t="s">
        <v>10309</v>
      </c>
      <c r="D4550" t="s">
        <v>737</v>
      </c>
      <c r="E4550">
        <v>6.7584707650000002</v>
      </c>
      <c r="F4550">
        <v>36.85</v>
      </c>
      <c r="G4550">
        <v>35.919758215990797</v>
      </c>
      <c r="H4550">
        <v>2.1230425883972401</v>
      </c>
      <c r="I4550">
        <v>8.1597710649258204</v>
      </c>
      <c r="J4550">
        <v>-0.42867489573959799</v>
      </c>
      <c r="K4550">
        <v>35.674903822059598</v>
      </c>
      <c r="L4550">
        <v>31.602740983735199</v>
      </c>
      <c r="M4550">
        <v>51.4778037811056</v>
      </c>
      <c r="N4550">
        <v>0.46220804591555198</v>
      </c>
      <c r="O4550">
        <v>2.4966078697421898</v>
      </c>
      <c r="P4550">
        <v>69.425287356321803</v>
      </c>
    </row>
    <row r="4551" spans="1:17" x14ac:dyDescent="0.3">
      <c r="A4551" t="s">
        <v>9330</v>
      </c>
      <c r="B4551" t="s">
        <v>9331</v>
      </c>
      <c r="C4551" t="s">
        <v>10309</v>
      </c>
      <c r="D4551" t="s">
        <v>412</v>
      </c>
      <c r="E4551">
        <v>6.7533839999999996</v>
      </c>
      <c r="F4551">
        <v>1.32</v>
      </c>
      <c r="G4551">
        <v>48.559736017303301</v>
      </c>
      <c r="H4551">
        <v>-12.628204701716401</v>
      </c>
      <c r="I4551">
        <v>18.942665801767902</v>
      </c>
      <c r="J4551">
        <v>-9.4211549448494498</v>
      </c>
      <c r="K4551">
        <v>1.3203326749857101</v>
      </c>
      <c r="L4551">
        <v>1.1190205428264399</v>
      </c>
      <c r="M4551">
        <v>35.575214715006901</v>
      </c>
      <c r="N4551">
        <v>0.33959309947644001</v>
      </c>
      <c r="O4551">
        <v>21.2121212121212</v>
      </c>
      <c r="P4551">
        <v>97.014925373134304</v>
      </c>
      <c r="Q4551">
        <v>8.4253688814089997E-2</v>
      </c>
    </row>
    <row r="4552" spans="1:17" x14ac:dyDescent="0.3">
      <c r="A4552" t="s">
        <v>9332</v>
      </c>
      <c r="B4552" t="s">
        <v>9333</v>
      </c>
      <c r="C4552" t="s">
        <v>10309</v>
      </c>
      <c r="D4552" t="s">
        <v>523</v>
      </c>
      <c r="E4552">
        <v>6.7481999999999998</v>
      </c>
      <c r="F4552">
        <v>14.67</v>
      </c>
      <c r="G4552">
        <v>122.24321330902799</v>
      </c>
      <c r="H4552">
        <v>-25.1809325989333</v>
      </c>
      <c r="I4552">
        <v>26.656951516053599</v>
      </c>
      <c r="J4552">
        <v>8.1233943213979103</v>
      </c>
      <c r="K4552">
        <v>16.016244251115602</v>
      </c>
      <c r="L4552">
        <v>13.220357987962799</v>
      </c>
      <c r="M4552">
        <v>51.436783504444897</v>
      </c>
      <c r="N4552">
        <v>0.94003161001618496</v>
      </c>
      <c r="O4552">
        <v>70.415814587593701</v>
      </c>
      <c r="P4552">
        <v>152.061855670103</v>
      </c>
      <c r="Q4552">
        <v>4.3569736755342002E-2</v>
      </c>
    </row>
    <row r="4553" spans="1:17" x14ac:dyDescent="0.3">
      <c r="A4553" t="s">
        <v>9334</v>
      </c>
      <c r="B4553" t="s">
        <v>9335</v>
      </c>
      <c r="C4553" t="s">
        <v>10309</v>
      </c>
      <c r="D4553" t="s">
        <v>2212</v>
      </c>
      <c r="E4553">
        <v>6.7302</v>
      </c>
      <c r="F4553">
        <v>18</v>
      </c>
      <c r="G4553">
        <v>-1.2472137896464801</v>
      </c>
      <c r="H4553">
        <v>-19.516876524207898</v>
      </c>
      <c r="I4553">
        <v>13.2584552754521</v>
      </c>
      <c r="J4553">
        <v>-1.7822660559605701</v>
      </c>
      <c r="K4553">
        <v>20.319902551154598</v>
      </c>
      <c r="L4553">
        <v>18.822258529825</v>
      </c>
      <c r="M4553">
        <v>26.543084890894601</v>
      </c>
      <c r="N4553">
        <v>0.44688644688644602</v>
      </c>
      <c r="O4553">
        <v>57.6666666666666</v>
      </c>
      <c r="P4553">
        <v>60</v>
      </c>
    </row>
    <row r="4554" spans="1:17" x14ac:dyDescent="0.3">
      <c r="A4554" t="s">
        <v>9336</v>
      </c>
      <c r="B4554" t="s">
        <v>9337</v>
      </c>
      <c r="C4554" t="s">
        <v>10309</v>
      </c>
      <c r="D4554" t="s">
        <v>54</v>
      </c>
      <c r="E4554">
        <v>6.7291044799999904</v>
      </c>
      <c r="F4554">
        <v>8.0500000000000007</v>
      </c>
      <c r="G4554">
        <v>74.496078451107707</v>
      </c>
      <c r="H4554">
        <v>37.181598456009297</v>
      </c>
      <c r="I4554">
        <v>-12.8082681957414</v>
      </c>
      <c r="J4554">
        <v>-6.6748674879414898</v>
      </c>
      <c r="K4554">
        <v>7.4522138586360001</v>
      </c>
      <c r="L4554">
        <v>6.46011885373753</v>
      </c>
      <c r="M4554">
        <v>51.5911117506894</v>
      </c>
      <c r="N4554">
        <v>0.79904003490782105</v>
      </c>
      <c r="O4554">
        <v>15.0310559006211</v>
      </c>
      <c r="P4554">
        <v>104.314720812182</v>
      </c>
    </row>
    <row r="4555" spans="1:17" x14ac:dyDescent="0.3">
      <c r="A4555" t="s">
        <v>9338</v>
      </c>
      <c r="B4555" t="s">
        <v>9339</v>
      </c>
      <c r="C4555" t="s">
        <v>10309</v>
      </c>
      <c r="D4555" t="s">
        <v>628</v>
      </c>
      <c r="E4555">
        <v>6.7289599999999998</v>
      </c>
      <c r="F4555">
        <v>30.04</v>
      </c>
      <c r="G4555">
        <v>-33.690642361075</v>
      </c>
      <c r="H4555">
        <v>-21.065852408951301</v>
      </c>
      <c r="I4555">
        <v>-5.5027334105485801</v>
      </c>
      <c r="J4555">
        <v>-5.7822660559605801</v>
      </c>
      <c r="K4555">
        <v>36.442662134874197</v>
      </c>
      <c r="L4555">
        <v>37.356464073472303</v>
      </c>
      <c r="M4555">
        <v>26.712272404896801</v>
      </c>
      <c r="N4555">
        <v>0.251943862397976</v>
      </c>
      <c r="O4555">
        <v>97.137150466045199</v>
      </c>
      <c r="P4555">
        <v>19.920159680638701</v>
      </c>
    </row>
    <row r="4556" spans="1:17" x14ac:dyDescent="0.3">
      <c r="A4556" t="s">
        <v>9340</v>
      </c>
      <c r="B4556" t="s">
        <v>9341</v>
      </c>
      <c r="C4556" t="s">
        <v>10309</v>
      </c>
      <c r="E4556">
        <v>6.7003608000000003</v>
      </c>
      <c r="F4556">
        <v>22.89</v>
      </c>
      <c r="G4556">
        <v>-29.818642361075</v>
      </c>
      <c r="H4556">
        <v>-0.70767490039198899</v>
      </c>
      <c r="I4556">
        <v>-13.057334198232001</v>
      </c>
      <c r="J4556">
        <v>-1.7822660559605701</v>
      </c>
      <c r="K4556">
        <v>22.89</v>
      </c>
      <c r="M4556">
        <v>50</v>
      </c>
      <c r="O4556">
        <v>0</v>
      </c>
      <c r="P4556">
        <v>0</v>
      </c>
    </row>
    <row r="4557" spans="1:17" x14ac:dyDescent="0.3">
      <c r="A4557" t="s">
        <v>9342</v>
      </c>
      <c r="B4557" t="s">
        <v>9343</v>
      </c>
      <c r="C4557" t="s">
        <v>10309</v>
      </c>
      <c r="D4557" t="s">
        <v>139</v>
      </c>
      <c r="E4557">
        <v>6.7001340000000003</v>
      </c>
      <c r="F4557">
        <v>0.74</v>
      </c>
      <c r="G4557">
        <v>-22.2497200553106</v>
      </c>
      <c r="H4557">
        <v>-6.9576749003919902</v>
      </c>
      <c r="I4557">
        <v>-28.966425107322902</v>
      </c>
      <c r="J4557">
        <v>-4.3796686533631703</v>
      </c>
      <c r="K4557">
        <v>0.72579104695282803</v>
      </c>
      <c r="L4557">
        <v>0.75795322354135397</v>
      </c>
      <c r="M4557">
        <v>55.5895390345283</v>
      </c>
      <c r="N4557">
        <v>0.33603479186488899</v>
      </c>
      <c r="O4557">
        <v>83.783783783783704</v>
      </c>
      <c r="P4557">
        <v>57.446808510638299</v>
      </c>
    </row>
    <row r="4558" spans="1:17" x14ac:dyDescent="0.3">
      <c r="A4558" t="s">
        <v>9344</v>
      </c>
      <c r="B4558" t="s">
        <v>9345</v>
      </c>
      <c r="C4558" t="s">
        <v>10309</v>
      </c>
      <c r="D4558" t="s">
        <v>72</v>
      </c>
      <c r="E4558">
        <v>6.6978</v>
      </c>
      <c r="F4558">
        <v>3.66</v>
      </c>
      <c r="G4558">
        <v>74.650631381941693</v>
      </c>
      <c r="H4558">
        <v>37.9023637096466</v>
      </c>
      <c r="I4558">
        <v>46.767993312684901</v>
      </c>
      <c r="J4558">
        <v>5.7027638841591797</v>
      </c>
      <c r="K4558">
        <v>2.68459506477065</v>
      </c>
      <c r="L4558">
        <v>2.0592804168722201</v>
      </c>
      <c r="M4558">
        <v>99.774874009782295</v>
      </c>
      <c r="N4558">
        <v>0.37272479603942898</v>
      </c>
      <c r="O4558">
        <v>0</v>
      </c>
      <c r="P4558">
        <v>104.469273743016</v>
      </c>
      <c r="Q4558">
        <v>0.165966875058739</v>
      </c>
    </row>
    <row r="4559" spans="1:17" x14ac:dyDescent="0.3">
      <c r="A4559" t="s">
        <v>9346</v>
      </c>
      <c r="B4559" t="s">
        <v>9347</v>
      </c>
      <c r="C4559" t="s">
        <v>10309</v>
      </c>
      <c r="D4559" t="s">
        <v>628</v>
      </c>
      <c r="E4559">
        <v>6.6797145000000002</v>
      </c>
      <c r="F4559">
        <v>20.85</v>
      </c>
      <c r="G4559">
        <v>-75.914816094270506</v>
      </c>
      <c r="H4559">
        <v>14.9597459140876</v>
      </c>
      <c r="I4559">
        <v>-38.3261514025331</v>
      </c>
      <c r="J4559">
        <v>6.2473166170452297</v>
      </c>
      <c r="K4559">
        <v>19.2750272934924</v>
      </c>
      <c r="L4559">
        <v>23.774558153441699</v>
      </c>
      <c r="M4559">
        <v>83.472792799235805</v>
      </c>
      <c r="N4559">
        <v>3.7966428768340101</v>
      </c>
      <c r="O4559">
        <v>110.503597122302</v>
      </c>
      <c r="P4559">
        <v>31.2972292191435</v>
      </c>
      <c r="Q4559">
        <v>4.8042577290673003E-2</v>
      </c>
    </row>
    <row r="4560" spans="1:17" x14ac:dyDescent="0.3">
      <c r="A4560" t="s">
        <v>9348</v>
      </c>
      <c r="B4560" t="s">
        <v>9349</v>
      </c>
      <c r="C4560" t="s">
        <v>10309</v>
      </c>
      <c r="D4560" t="s">
        <v>86</v>
      </c>
      <c r="E4560">
        <v>6.6515903999999999</v>
      </c>
      <c r="F4560">
        <v>30.08</v>
      </c>
      <c r="G4560">
        <v>340.181357638924</v>
      </c>
      <c r="H4560">
        <v>0.91484165589940702</v>
      </c>
      <c r="I4560">
        <v>188.04376690286799</v>
      </c>
      <c r="J4560">
        <v>2.2163784713183001</v>
      </c>
      <c r="K4560">
        <v>26.0958638561195</v>
      </c>
      <c r="L4560">
        <v>15.516676517395201</v>
      </c>
      <c r="M4560">
        <v>40.948222858668998</v>
      </c>
      <c r="N4560">
        <v>2.1712762262981502</v>
      </c>
      <c r="O4560">
        <v>15.192819148936101</v>
      </c>
      <c r="P4560">
        <v>423.13043478260801</v>
      </c>
      <c r="Q4560">
        <v>0.161855644701725</v>
      </c>
    </row>
    <row r="4561" spans="1:17" x14ac:dyDescent="0.3">
      <c r="A4561" t="s">
        <v>9350</v>
      </c>
      <c r="B4561" t="s">
        <v>9351</v>
      </c>
      <c r="C4561" t="s">
        <v>10309</v>
      </c>
      <c r="D4561" t="s">
        <v>523</v>
      </c>
      <c r="E4561">
        <v>6.65</v>
      </c>
      <c r="F4561">
        <v>10</v>
      </c>
      <c r="G4561">
        <v>13.0385004960677</v>
      </c>
      <c r="H4561">
        <v>-0.70767490039198899</v>
      </c>
      <c r="I4561">
        <v>-1.94622308712096</v>
      </c>
      <c r="J4561">
        <v>-3.6486707710882702</v>
      </c>
      <c r="K4561">
        <v>9.5380365778987706</v>
      </c>
      <c r="L4561">
        <v>8.3831892453797199</v>
      </c>
      <c r="M4561">
        <v>49.380979973071298</v>
      </c>
      <c r="N4561">
        <v>0.49209652856417602</v>
      </c>
      <c r="O4561">
        <v>5.3999999999999799</v>
      </c>
      <c r="P4561">
        <v>67.504187604690102</v>
      </c>
      <c r="Q4561">
        <v>4.7684624200829999E-3</v>
      </c>
    </row>
    <row r="4562" spans="1:17" x14ac:dyDescent="0.3">
      <c r="A4562" t="s">
        <v>9352</v>
      </c>
      <c r="B4562" t="s">
        <v>9353</v>
      </c>
      <c r="C4562" t="s">
        <v>10309</v>
      </c>
      <c r="D4562" t="s">
        <v>995</v>
      </c>
      <c r="E4562">
        <v>6.6419594000000002</v>
      </c>
      <c r="F4562">
        <v>5.14</v>
      </c>
      <c r="G4562">
        <v>-14.3130243835469</v>
      </c>
      <c r="H4562">
        <v>-0.70767490039198899</v>
      </c>
      <c r="I4562">
        <v>-8.1593750145586199</v>
      </c>
      <c r="J4562">
        <v>-1.7822660559605701</v>
      </c>
      <c r="K4562">
        <v>5.1162999782376</v>
      </c>
      <c r="L4562">
        <v>4.8600438525999703</v>
      </c>
      <c r="M4562">
        <v>100</v>
      </c>
      <c r="N4562">
        <v>0</v>
      </c>
      <c r="O4562">
        <v>0</v>
      </c>
      <c r="P4562">
        <v>15.505617977528001</v>
      </c>
    </row>
    <row r="4563" spans="1:17" x14ac:dyDescent="0.3">
      <c r="A4563" t="s">
        <v>9354</v>
      </c>
      <c r="B4563" t="s">
        <v>9355</v>
      </c>
      <c r="C4563" t="s">
        <v>10309</v>
      </c>
      <c r="D4563" t="s">
        <v>2600</v>
      </c>
      <c r="E4563">
        <v>6.6418065999999998</v>
      </c>
      <c r="F4563">
        <v>4.3899999999999997</v>
      </c>
      <c r="G4563">
        <v>-13.987507796431199</v>
      </c>
      <c r="H4563">
        <v>4.4267994272363698</v>
      </c>
      <c r="I4563">
        <v>-6.5039361399796602</v>
      </c>
      <c r="J4563">
        <v>-0.36717171633794599</v>
      </c>
      <c r="K4563">
        <v>3.8900965187342802</v>
      </c>
      <c r="L4563">
        <v>3.91388220623918</v>
      </c>
      <c r="M4563">
        <v>72.286108203741804</v>
      </c>
      <c r="N4563">
        <v>0.99043698711210404</v>
      </c>
      <c r="O4563">
        <v>25.2847380410022</v>
      </c>
      <c r="P4563">
        <v>54.035087719298197</v>
      </c>
      <c r="Q4563">
        <v>4.7175981462912998E-2</v>
      </c>
    </row>
    <row r="4564" spans="1:17" x14ac:dyDescent="0.3">
      <c r="A4564" t="s">
        <v>9356</v>
      </c>
      <c r="B4564" t="s">
        <v>9357</v>
      </c>
      <c r="C4564" t="s">
        <v>10309</v>
      </c>
      <c r="D4564" t="s">
        <v>532</v>
      </c>
      <c r="E4564">
        <v>6.6235999999999997</v>
      </c>
      <c r="F4564">
        <v>2.3199999999999998</v>
      </c>
      <c r="G4564">
        <v>-46.961499503932203</v>
      </c>
      <c r="H4564">
        <v>10.183414208518901</v>
      </c>
      <c r="I4564">
        <v>-20.993842134739999</v>
      </c>
      <c r="J4564">
        <v>-5.6449270001665797</v>
      </c>
      <c r="K4564">
        <v>2.23433497998839</v>
      </c>
      <c r="L4564">
        <v>2.4699803533640101</v>
      </c>
      <c r="M4564">
        <v>56.790046032831803</v>
      </c>
      <c r="N4564">
        <v>0.80285888696129504</v>
      </c>
      <c r="O4564">
        <v>46.982758620689602</v>
      </c>
      <c r="P4564">
        <v>22.105263157894701</v>
      </c>
      <c r="Q4564">
        <v>-3.0155236400582999E-2</v>
      </c>
    </row>
    <row r="4565" spans="1:17" x14ac:dyDescent="0.3">
      <c r="A4565" t="s">
        <v>9358</v>
      </c>
      <c r="B4565" t="s">
        <v>9359</v>
      </c>
      <c r="C4565" t="s">
        <v>10309</v>
      </c>
      <c r="D4565" t="s">
        <v>253</v>
      </c>
      <c r="E4565">
        <v>6.6031545999999999</v>
      </c>
      <c r="F4565">
        <v>15.26</v>
      </c>
      <c r="G4565">
        <v>-23.6990317908386</v>
      </c>
      <c r="H4565">
        <v>6.43041716098225</v>
      </c>
      <c r="I4565">
        <v>-11.459464690908501</v>
      </c>
      <c r="J4565">
        <v>2.50344822975369</v>
      </c>
      <c r="K4565">
        <v>15.7175168990907</v>
      </c>
      <c r="L4565">
        <v>15.536576432184701</v>
      </c>
      <c r="M4565">
        <v>50.377613890815503</v>
      </c>
      <c r="N4565">
        <v>0.13439048435628401</v>
      </c>
      <c r="O4565">
        <v>62.254259501965898</v>
      </c>
      <c r="P4565">
        <v>26.1157024793388</v>
      </c>
      <c r="Q4565">
        <v>4.3118841950114999E-2</v>
      </c>
    </row>
    <row r="4566" spans="1:17" x14ac:dyDescent="0.3">
      <c r="A4566" t="s">
        <v>9360</v>
      </c>
      <c r="B4566" t="s">
        <v>9361</v>
      </c>
      <c r="C4566" t="s">
        <v>10309</v>
      </c>
      <c r="E4566">
        <v>6.5929180000000001</v>
      </c>
      <c r="F4566">
        <v>16.010000000000002</v>
      </c>
      <c r="G4566">
        <v>1.19608758982511</v>
      </c>
      <c r="H4566">
        <v>6.8265716749504701</v>
      </c>
      <c r="I4566">
        <v>-11.212550483219299</v>
      </c>
      <c r="J4566">
        <v>3.5868614608179299</v>
      </c>
      <c r="K4566">
        <v>14.299135008773099</v>
      </c>
      <c r="L4566">
        <v>13.841204454321501</v>
      </c>
      <c r="M4566">
        <v>81.965020647410995</v>
      </c>
      <c r="N4566">
        <v>1.1946892612626201</v>
      </c>
      <c r="O4566">
        <v>1.43660212367269</v>
      </c>
      <c r="P4566">
        <v>56.807051909892202</v>
      </c>
      <c r="Q4566">
        <v>-0.102381116296397</v>
      </c>
    </row>
    <row r="4567" spans="1:17" x14ac:dyDescent="0.3">
      <c r="A4567" t="s">
        <v>9362</v>
      </c>
      <c r="B4567" t="s">
        <v>9363</v>
      </c>
      <c r="C4567" t="s">
        <v>10309</v>
      </c>
      <c r="D4567" t="s">
        <v>54</v>
      </c>
      <c r="E4567">
        <v>6.581906</v>
      </c>
      <c r="F4567">
        <v>17.95</v>
      </c>
      <c r="G4567">
        <v>72.093618606303906</v>
      </c>
      <c r="H4567">
        <v>-5.1127381915312302</v>
      </c>
      <c r="I4567">
        <v>-8.2092033571105905</v>
      </c>
      <c r="J4567">
        <v>0.10656287010524899</v>
      </c>
      <c r="K4567">
        <v>18.0044029625851</v>
      </c>
      <c r="L4567">
        <v>16.2104746163232</v>
      </c>
      <c r="M4567">
        <v>40.092913676726397</v>
      </c>
      <c r="N4567">
        <v>1.61410169491525</v>
      </c>
      <c r="O4567">
        <v>58.440111420612801</v>
      </c>
      <c r="P4567">
        <v>101.912260967379</v>
      </c>
    </row>
    <row r="4568" spans="1:17" x14ac:dyDescent="0.3">
      <c r="A4568" t="s">
        <v>9364</v>
      </c>
      <c r="B4568" t="s">
        <v>9365</v>
      </c>
      <c r="C4568" t="s">
        <v>10309</v>
      </c>
      <c r="D4568" t="s">
        <v>683</v>
      </c>
      <c r="E4568">
        <v>6.5685099999999998</v>
      </c>
      <c r="F4568">
        <v>13</v>
      </c>
      <c r="G4568">
        <v>9.2187907940051605</v>
      </c>
      <c r="H4568">
        <v>16.5440803654053</v>
      </c>
      <c r="I4568">
        <v>26.727612038326999</v>
      </c>
      <c r="J4568">
        <v>6.9619199905510403</v>
      </c>
      <c r="K4568">
        <v>10.8492959768846</v>
      </c>
      <c r="L4568">
        <v>10.985999385083799</v>
      </c>
      <c r="M4568">
        <v>82.040218889335094</v>
      </c>
      <c r="N4568">
        <v>2.7092303089875598</v>
      </c>
      <c r="O4568">
        <v>11.3846153846153</v>
      </c>
      <c r="P4568">
        <v>60.692212608158201</v>
      </c>
      <c r="Q4568">
        <v>0.109980711026553</v>
      </c>
    </row>
    <row r="4569" spans="1:17" x14ac:dyDescent="0.3">
      <c r="A4569" t="s">
        <v>9366</v>
      </c>
      <c r="B4569" t="s">
        <v>9367</v>
      </c>
      <c r="C4569" t="s">
        <v>10309</v>
      </c>
      <c r="D4569" t="s">
        <v>139</v>
      </c>
      <c r="E4569">
        <v>6.550262</v>
      </c>
      <c r="F4569">
        <v>13.1</v>
      </c>
      <c r="G4569">
        <v>1.1813576389249301</v>
      </c>
      <c r="H4569">
        <v>20.291400030227798</v>
      </c>
      <c r="I4569">
        <v>-24.901210375890201</v>
      </c>
      <c r="J4569">
        <v>9.1592097710114402</v>
      </c>
      <c r="K4569">
        <v>12.2611163242264</v>
      </c>
      <c r="L4569">
        <v>12.4465807834085</v>
      </c>
      <c r="M4569">
        <v>68.590002291899197</v>
      </c>
      <c r="N4569">
        <v>1.48145240884928</v>
      </c>
      <c r="O4569">
        <v>43.9694656488549</v>
      </c>
      <c r="P4569">
        <v>42.236699239956501</v>
      </c>
      <c r="Q4569">
        <v>2.3234420942764001E-2</v>
      </c>
    </row>
    <row r="4570" spans="1:17" x14ac:dyDescent="0.3">
      <c r="A4570" t="s">
        <v>9368</v>
      </c>
      <c r="B4570" t="s">
        <v>9369</v>
      </c>
      <c r="C4570" t="s">
        <v>10309</v>
      </c>
      <c r="D4570" t="s">
        <v>304</v>
      </c>
      <c r="E4570">
        <v>6.5415489999999998</v>
      </c>
      <c r="F4570">
        <v>8.33</v>
      </c>
      <c r="G4570">
        <v>-27.860258028149701</v>
      </c>
      <c r="H4570">
        <v>-7.7389249003919902</v>
      </c>
      <c r="I4570">
        <v>-32.574242410792401</v>
      </c>
      <c r="J4570">
        <v>-10.7440146898403</v>
      </c>
      <c r="K4570">
        <v>9.1654085194633605</v>
      </c>
      <c r="L4570">
        <v>9.0746945506203591</v>
      </c>
      <c r="M4570">
        <v>33.486682293415498</v>
      </c>
      <c r="N4570">
        <v>0.55147058823529405</v>
      </c>
      <c r="O4570">
        <v>48.2593037214885</v>
      </c>
      <c r="P4570">
        <v>13.3333333333333</v>
      </c>
    </row>
    <row r="4571" spans="1:17" x14ac:dyDescent="0.3">
      <c r="A4571" t="s">
        <v>9370</v>
      </c>
      <c r="B4571" t="s">
        <v>9371</v>
      </c>
      <c r="C4571" t="s">
        <v>10309</v>
      </c>
      <c r="D4571" t="s">
        <v>9372</v>
      </c>
      <c r="E4571">
        <v>6.5071713000000004</v>
      </c>
      <c r="F4571">
        <v>3.99</v>
      </c>
      <c r="G4571">
        <v>15.801795595129301</v>
      </c>
      <c r="H4571">
        <v>2.0624082021010799</v>
      </c>
      <c r="I4571">
        <v>-7.5017786426765101</v>
      </c>
      <c r="J4571">
        <v>-11.0732196011928</v>
      </c>
      <c r="K4571">
        <v>3.7247912575830502</v>
      </c>
      <c r="L4571">
        <v>3.6416648039475499</v>
      </c>
      <c r="M4571">
        <v>55.0374155413068</v>
      </c>
      <c r="N4571">
        <v>1.3533986579442401</v>
      </c>
      <c r="O4571">
        <v>27.318295739348301</v>
      </c>
      <c r="P4571">
        <v>57.707509881422901</v>
      </c>
      <c r="Q4571">
        <v>8.2642611547782005E-2</v>
      </c>
    </row>
    <row r="4572" spans="1:17" x14ac:dyDescent="0.3">
      <c r="A4572" t="s">
        <v>9373</v>
      </c>
      <c r="B4572" t="s">
        <v>9374</v>
      </c>
      <c r="C4572" t="s">
        <v>10309</v>
      </c>
      <c r="D4572" t="s">
        <v>4620</v>
      </c>
      <c r="E4572">
        <v>6.4752000000000001</v>
      </c>
      <c r="F4572">
        <v>3.04</v>
      </c>
      <c r="G4572">
        <v>-24.991056154178501</v>
      </c>
      <c r="H4572">
        <v>-28.108143284466902</v>
      </c>
      <c r="I4572">
        <v>12.0455464602041</v>
      </c>
      <c r="J4572">
        <v>-7.2700709340093503</v>
      </c>
      <c r="K4572">
        <v>3.6439492260602302</v>
      </c>
      <c r="L4572">
        <v>3.1637888397682898</v>
      </c>
      <c r="M4572">
        <v>8.2297210643459806</v>
      </c>
      <c r="N4572">
        <v>0.22814474626180201</v>
      </c>
      <c r="O4572">
        <v>78.947368421052602</v>
      </c>
      <c r="P4572">
        <v>82.035928143712596</v>
      </c>
      <c r="Q4572">
        <v>6.0459123992686999E-2</v>
      </c>
    </row>
    <row r="4573" spans="1:17" x14ac:dyDescent="0.3">
      <c r="A4573" t="s">
        <v>9375</v>
      </c>
      <c r="B4573" t="s">
        <v>9376</v>
      </c>
      <c r="C4573" t="s">
        <v>10309</v>
      </c>
      <c r="D4573" t="s">
        <v>1203</v>
      </c>
      <c r="E4573">
        <v>6.4680767299999999</v>
      </c>
      <c r="F4573">
        <v>5.71</v>
      </c>
      <c r="G4573">
        <v>158.56519602276299</v>
      </c>
      <c r="H4573">
        <v>-17.8347467235964</v>
      </c>
      <c r="I4573">
        <v>30.771381167007199</v>
      </c>
      <c r="J4573">
        <v>27.528078771625601</v>
      </c>
      <c r="K4573">
        <v>6.3621053499921301</v>
      </c>
      <c r="M4573">
        <v>46.1875705194891</v>
      </c>
      <c r="N4573">
        <v>1.2590272660796</v>
      </c>
      <c r="O4573">
        <v>80.385288966725</v>
      </c>
      <c r="P4573">
        <v>202.11640211640201</v>
      </c>
    </row>
    <row r="4574" spans="1:17" x14ac:dyDescent="0.3">
      <c r="A4574" t="s">
        <v>9377</v>
      </c>
      <c r="B4574" t="s">
        <v>9378</v>
      </c>
      <c r="C4574" t="s">
        <v>10309</v>
      </c>
      <c r="D4574" t="s">
        <v>222</v>
      </c>
      <c r="E4574">
        <v>6.4647920000000001</v>
      </c>
      <c r="F4574">
        <v>0.8</v>
      </c>
      <c r="G4574">
        <v>3.51469097225828</v>
      </c>
      <c r="H4574">
        <v>-16.332674900391901</v>
      </c>
      <c r="I4574">
        <v>-30.5831073941083</v>
      </c>
      <c r="J4574">
        <v>-4.1919046101774304</v>
      </c>
      <c r="K4574">
        <v>0.82710914970622595</v>
      </c>
      <c r="L4574">
        <v>0.73335524688867404</v>
      </c>
      <c r="M4574">
        <v>24.2647109739912</v>
      </c>
      <c r="N4574">
        <v>0.81877230688737102</v>
      </c>
      <c r="O4574">
        <v>32.499999999999901</v>
      </c>
      <c r="P4574">
        <v>56.862745098039198</v>
      </c>
      <c r="Q4574">
        <v>8.3676065396424998E-2</v>
      </c>
    </row>
    <row r="4575" spans="1:17" x14ac:dyDescent="0.3">
      <c r="A4575" t="s">
        <v>9379</v>
      </c>
      <c r="B4575" t="s">
        <v>9380</v>
      </c>
      <c r="C4575" t="s">
        <v>10309</v>
      </c>
      <c r="D4575" t="s">
        <v>628</v>
      </c>
      <c r="E4575">
        <v>6.438612</v>
      </c>
      <c r="F4575">
        <v>26.48</v>
      </c>
      <c r="G4575">
        <v>-5.4993935347839802</v>
      </c>
      <c r="H4575">
        <v>-8.5440133192546792</v>
      </c>
      <c r="I4575">
        <v>-19.156624978373902</v>
      </c>
      <c r="J4575">
        <v>-1.8574540258854</v>
      </c>
      <c r="K4575">
        <v>24.908743741703798</v>
      </c>
      <c r="L4575">
        <v>25.6844191568387</v>
      </c>
      <c r="M4575">
        <v>50.1139072269062</v>
      </c>
      <c r="N4575">
        <v>2.3576619325723298</v>
      </c>
      <c r="O4575">
        <v>65.294561933534695</v>
      </c>
      <c r="P4575">
        <v>76.180971390552202</v>
      </c>
      <c r="Q4575">
        <v>-8.7235178843447003E-2</v>
      </c>
    </row>
    <row r="4576" spans="1:17" x14ac:dyDescent="0.3">
      <c r="A4576" t="s">
        <v>9381</v>
      </c>
      <c r="B4576" t="s">
        <v>9382</v>
      </c>
      <c r="C4576" t="s">
        <v>10309</v>
      </c>
      <c r="D4576" t="s">
        <v>1626</v>
      </c>
      <c r="E4576">
        <v>6.4157999999999999</v>
      </c>
      <c r="F4576">
        <v>12.58</v>
      </c>
      <c r="G4576">
        <v>-29.818642361075</v>
      </c>
      <c r="H4576">
        <v>-0.70767490039198899</v>
      </c>
      <c r="I4576">
        <v>-13.057334198232001</v>
      </c>
      <c r="J4576">
        <v>-1.7822660559605701</v>
      </c>
      <c r="K4576">
        <v>12.58</v>
      </c>
      <c r="L4576">
        <v>12.579999999999901</v>
      </c>
      <c r="M4576">
        <v>50</v>
      </c>
      <c r="O4576">
        <v>0</v>
      </c>
      <c r="P4576">
        <v>0</v>
      </c>
    </row>
    <row r="4577" spans="1:17" x14ac:dyDescent="0.3">
      <c r="A4577" t="s">
        <v>9383</v>
      </c>
      <c r="B4577" t="s">
        <v>9384</v>
      </c>
      <c r="C4577" t="s">
        <v>10309</v>
      </c>
      <c r="D4577" t="s">
        <v>258</v>
      </c>
      <c r="E4577">
        <v>6.3879105740000002</v>
      </c>
      <c r="F4577">
        <v>8.5299999999999994</v>
      </c>
      <c r="G4577">
        <v>69.480423059485602</v>
      </c>
      <c r="H4577">
        <v>-7.47372994626354</v>
      </c>
      <c r="I4577">
        <v>-36.210487351385197</v>
      </c>
      <c r="J4577">
        <v>-12.5396754961361</v>
      </c>
      <c r="K4577">
        <v>9.0626962892153102</v>
      </c>
      <c r="L4577">
        <v>8.2763562465556202</v>
      </c>
      <c r="M4577">
        <v>38.412465830614899</v>
      </c>
      <c r="N4577">
        <v>0.78350279410867696</v>
      </c>
      <c r="O4577">
        <v>73.622508792497101</v>
      </c>
      <c r="P4577">
        <v>184.333333333333</v>
      </c>
      <c r="Q4577">
        <v>8.2891858125428E-2</v>
      </c>
    </row>
    <row r="4578" spans="1:17" x14ac:dyDescent="0.3">
      <c r="A4578" t="s">
        <v>9385</v>
      </c>
      <c r="B4578" t="s">
        <v>9386</v>
      </c>
      <c r="C4578" t="s">
        <v>10309</v>
      </c>
      <c r="D4578" t="s">
        <v>523</v>
      </c>
      <c r="E4578">
        <v>6.3715574999999998</v>
      </c>
      <c r="F4578">
        <v>19.25</v>
      </c>
      <c r="G4578">
        <v>202.07790936306199</v>
      </c>
      <c r="H4578">
        <v>37.137824745249397</v>
      </c>
      <c r="I4578">
        <v>41.934614271977203</v>
      </c>
      <c r="J4578">
        <v>-8.3624773912151404</v>
      </c>
      <c r="K4578">
        <v>16.3451730035036</v>
      </c>
      <c r="L4578">
        <v>13.976902611005601</v>
      </c>
      <c r="M4578">
        <v>63.481175875482002</v>
      </c>
      <c r="N4578">
        <v>1.54178709167789</v>
      </c>
      <c r="O4578">
        <v>8.1558441558441608</v>
      </c>
      <c r="P4578">
        <v>231.896551724137</v>
      </c>
    </row>
    <row r="4579" spans="1:17" x14ac:dyDescent="0.3">
      <c r="A4579" t="s">
        <v>9387</v>
      </c>
      <c r="B4579" t="s">
        <v>9388</v>
      </c>
      <c r="C4579" t="s">
        <v>10309</v>
      </c>
      <c r="D4579" t="s">
        <v>4440</v>
      </c>
      <c r="E4579">
        <v>6.3634409999999999</v>
      </c>
      <c r="F4579">
        <v>12.47</v>
      </c>
      <c r="G4579">
        <v>58.549937699347801</v>
      </c>
      <c r="H4579">
        <v>51.850464634491701</v>
      </c>
      <c r="I4579">
        <v>28.647211256313302</v>
      </c>
      <c r="J4579">
        <v>23.289230607528399</v>
      </c>
      <c r="K4579">
        <v>9.6423166597325096</v>
      </c>
      <c r="L4579">
        <v>8.2919046072756597</v>
      </c>
      <c r="M4579">
        <v>70.902741736821199</v>
      </c>
      <c r="N4579">
        <v>1.7190258078781899</v>
      </c>
      <c r="O4579">
        <v>5.21251002405773</v>
      </c>
      <c r="P4579">
        <v>118.771929824561</v>
      </c>
      <c r="Q4579">
        <v>6.4090237239503994E-2</v>
      </c>
    </row>
    <row r="4580" spans="1:17" x14ac:dyDescent="0.3">
      <c r="A4580" t="s">
        <v>9389</v>
      </c>
      <c r="B4580" t="s">
        <v>9390</v>
      </c>
      <c r="C4580" t="s">
        <v>10309</v>
      </c>
      <c r="D4580" t="s">
        <v>737</v>
      </c>
      <c r="E4580">
        <v>6.3247861439999999</v>
      </c>
      <c r="F4580">
        <v>95.65</v>
      </c>
      <c r="G4580">
        <v>27.036064100059701</v>
      </c>
      <c r="H4580">
        <v>0.72180413391551601</v>
      </c>
      <c r="I4580">
        <v>1.3018240992332499</v>
      </c>
      <c r="J4580">
        <v>-0.63126288806194697</v>
      </c>
      <c r="K4580">
        <v>93.273564805156596</v>
      </c>
      <c r="L4580">
        <v>83.955632165759695</v>
      </c>
      <c r="M4580">
        <v>63.753004305415402</v>
      </c>
      <c r="N4580">
        <v>0.40481754302802397</v>
      </c>
      <c r="O4580">
        <v>4.6523784631468699</v>
      </c>
      <c r="P4580">
        <v>57.838283828382799</v>
      </c>
    </row>
    <row r="4581" spans="1:17" x14ac:dyDescent="0.3">
      <c r="A4581" t="s">
        <v>9391</v>
      </c>
      <c r="B4581" t="s">
        <v>9392</v>
      </c>
      <c r="C4581" t="s">
        <v>10309</v>
      </c>
      <c r="D4581" t="s">
        <v>222</v>
      </c>
      <c r="E4581">
        <v>6.3066559499999997</v>
      </c>
      <c r="F4581">
        <v>6.6</v>
      </c>
      <c r="G4581">
        <v>-61.068642361075</v>
      </c>
      <c r="K4581">
        <v>7.8976443621726604</v>
      </c>
      <c r="M4581">
        <v>24.8553728216223</v>
      </c>
      <c r="N4581">
        <v>1</v>
      </c>
      <c r="O4581">
        <v>45.454545454545404</v>
      </c>
      <c r="P4581">
        <v>4.7619047619047601</v>
      </c>
    </row>
    <row r="4582" spans="1:17" x14ac:dyDescent="0.3">
      <c r="A4582" t="s">
        <v>9393</v>
      </c>
      <c r="B4582" t="s">
        <v>9394</v>
      </c>
      <c r="C4582" t="s">
        <v>10309</v>
      </c>
      <c r="D4582" t="s">
        <v>523</v>
      </c>
      <c r="E4582">
        <v>6.3019679999999996</v>
      </c>
      <c r="F4582">
        <v>6.8</v>
      </c>
      <c r="G4582">
        <v>100.68983221519601</v>
      </c>
      <c r="H4582">
        <v>-0.70767490039198899</v>
      </c>
      <c r="I4582">
        <v>-13.057334198232001</v>
      </c>
      <c r="J4582">
        <v>9.8815418342624</v>
      </c>
      <c r="K4582">
        <v>6.0374417122801498</v>
      </c>
      <c r="L4582">
        <v>6.0674812758128898</v>
      </c>
      <c r="M4582">
        <v>76.060021334897399</v>
      </c>
      <c r="N4582">
        <v>1.2813142191034199</v>
      </c>
      <c r="O4582">
        <v>29.558823529411701</v>
      </c>
      <c r="P4582">
        <v>130.508474576271</v>
      </c>
      <c r="Q4582">
        <v>6.8960357716765994E-2</v>
      </c>
    </row>
    <row r="4583" spans="1:17" x14ac:dyDescent="0.3">
      <c r="A4583" t="s">
        <v>9395</v>
      </c>
      <c r="B4583" t="s">
        <v>9396</v>
      </c>
      <c r="C4583" t="s">
        <v>10309</v>
      </c>
      <c r="D4583" t="s">
        <v>21</v>
      </c>
      <c r="E4583">
        <v>6.2937000000000003</v>
      </c>
      <c r="F4583">
        <v>15.75</v>
      </c>
      <c r="G4583">
        <v>61.322134337953997</v>
      </c>
      <c r="H4583">
        <v>47.660277621863202</v>
      </c>
      <c r="I4583">
        <v>17.107955057966201</v>
      </c>
      <c r="J4583">
        <v>19.576957245010298</v>
      </c>
      <c r="K4583">
        <v>11.564921954699599</v>
      </c>
      <c r="L4583">
        <v>10.673144960477</v>
      </c>
      <c r="M4583">
        <v>98.798348440109194</v>
      </c>
      <c r="N4583">
        <v>0.77572073805700403</v>
      </c>
      <c r="O4583">
        <v>0</v>
      </c>
      <c r="P4583">
        <v>125</v>
      </c>
      <c r="Q4583">
        <v>0.17942559806601599</v>
      </c>
    </row>
    <row r="4584" spans="1:17" x14ac:dyDescent="0.3">
      <c r="A4584" t="s">
        <v>9397</v>
      </c>
      <c r="B4584" t="s">
        <v>9398</v>
      </c>
      <c r="C4584" t="s">
        <v>10309</v>
      </c>
      <c r="D4584" t="s">
        <v>1626</v>
      </c>
      <c r="E4584">
        <v>6.2919999999999998</v>
      </c>
      <c r="F4584">
        <v>10.4</v>
      </c>
      <c r="G4584">
        <v>5.0711112057213104</v>
      </c>
      <c r="H4584">
        <v>-3.6247213908204299</v>
      </c>
      <c r="I4584">
        <v>-31.552632003874699</v>
      </c>
      <c r="J4584">
        <v>-13.400523317371301</v>
      </c>
      <c r="K4584">
        <v>10.970380001009801</v>
      </c>
      <c r="L4584">
        <v>10.8464011548324</v>
      </c>
      <c r="M4584">
        <v>28.8808390822151</v>
      </c>
      <c r="N4584">
        <v>1.1070840197693499</v>
      </c>
      <c r="O4584">
        <v>50.576923076923002</v>
      </c>
      <c r="P4584">
        <v>38.6666666666666</v>
      </c>
      <c r="Q4584">
        <v>-0.11806324383393201</v>
      </c>
    </row>
    <row r="4585" spans="1:17" x14ac:dyDescent="0.3">
      <c r="A4585" t="s">
        <v>9399</v>
      </c>
      <c r="B4585" t="s">
        <v>9400</v>
      </c>
      <c r="C4585" t="s">
        <v>10309</v>
      </c>
      <c r="D4585" t="s">
        <v>124</v>
      </c>
      <c r="E4585">
        <v>6.2676249999999998</v>
      </c>
      <c r="F4585">
        <v>1.33</v>
      </c>
      <c r="G4585">
        <v>60.181357638924901</v>
      </c>
      <c r="H4585">
        <v>-7.6042266245299102</v>
      </c>
      <c r="I4585">
        <v>19.942665801767902</v>
      </c>
      <c r="J4585">
        <v>2.8688967347370999</v>
      </c>
      <c r="K4585">
        <v>1.50518736750199</v>
      </c>
      <c r="L4585">
        <v>1.31405234892002</v>
      </c>
      <c r="M4585">
        <v>42.337622289486198</v>
      </c>
      <c r="N4585">
        <v>0.68172362604862502</v>
      </c>
      <c r="O4585">
        <v>90.977443609022501</v>
      </c>
      <c r="P4585">
        <v>104.615384615384</v>
      </c>
      <c r="Q4585">
        <v>3.8168178241229998E-2</v>
      </c>
    </row>
    <row r="4586" spans="1:17" x14ac:dyDescent="0.3">
      <c r="A4586" t="s">
        <v>9401</v>
      </c>
      <c r="B4586" t="s">
        <v>9402</v>
      </c>
      <c r="C4586" t="s">
        <v>10309</v>
      </c>
      <c r="D4586" t="s">
        <v>5844</v>
      </c>
      <c r="E4586">
        <v>6.2625805000000003</v>
      </c>
      <c r="F4586">
        <v>10.45</v>
      </c>
      <c r="G4586">
        <v>-86.276975694408307</v>
      </c>
      <c r="H4586">
        <v>14.6858436181265</v>
      </c>
      <c r="I4586">
        <v>-53.950999356603099</v>
      </c>
      <c r="J4586">
        <v>-6.8298851035796098</v>
      </c>
      <c r="K4586">
        <v>11.1776279723651</v>
      </c>
      <c r="L4586">
        <v>15.469800560467901</v>
      </c>
      <c r="M4586">
        <v>52.776133073125301</v>
      </c>
      <c r="N4586">
        <v>1.19571428571428</v>
      </c>
      <c r="O4586">
        <v>145.83732057416199</v>
      </c>
      <c r="P4586">
        <v>36.601307189542403</v>
      </c>
      <c r="Q4586">
        <v>-3.7566365562677999E-2</v>
      </c>
    </row>
    <row r="4587" spans="1:17" x14ac:dyDescent="0.3">
      <c r="A4587" t="s">
        <v>9403</v>
      </c>
      <c r="B4587" t="s">
        <v>9404</v>
      </c>
      <c r="C4587" t="s">
        <v>10309</v>
      </c>
      <c r="D4587" t="s">
        <v>1391</v>
      </c>
      <c r="E4587">
        <v>6.2479753000000002</v>
      </c>
      <c r="F4587">
        <v>11.27</v>
      </c>
      <c r="G4587">
        <v>43.565973023540302</v>
      </c>
      <c r="H4587">
        <v>7.0195978268807302</v>
      </c>
      <c r="I4587">
        <v>17.5336275630657</v>
      </c>
      <c r="J4587">
        <v>4.0213053726108496</v>
      </c>
      <c r="K4587">
        <v>10.666761695276699</v>
      </c>
      <c r="L4587">
        <v>8.7540681194497498</v>
      </c>
      <c r="M4587">
        <v>47.289492306353999</v>
      </c>
      <c r="N4587">
        <v>0.814033798875891</v>
      </c>
      <c r="O4587">
        <v>10.381543921916499</v>
      </c>
      <c r="P4587">
        <v>124.950099800399</v>
      </c>
      <c r="Q4587">
        <v>9.8787569679643999E-2</v>
      </c>
    </row>
    <row r="4588" spans="1:17" x14ac:dyDescent="0.3">
      <c r="A4588" t="s">
        <v>9405</v>
      </c>
      <c r="B4588" t="s">
        <v>9406</v>
      </c>
      <c r="C4588" t="s">
        <v>10309</v>
      </c>
      <c r="D4588" t="s">
        <v>80</v>
      </c>
      <c r="E4588">
        <v>6.2430874999999997</v>
      </c>
      <c r="F4588">
        <v>18.649999999999999</v>
      </c>
      <c r="G4588">
        <v>7.9213871810224203</v>
      </c>
      <c r="H4588">
        <v>0.52689300084257795</v>
      </c>
      <c r="I4588">
        <v>-14.744208209829299</v>
      </c>
      <c r="J4588">
        <v>1.49229313799407</v>
      </c>
      <c r="K4588">
        <v>18.161568541241099</v>
      </c>
      <c r="L4588">
        <v>16.532317149817999</v>
      </c>
      <c r="M4588">
        <v>44.246589599111601</v>
      </c>
      <c r="N4588">
        <v>0.76594898048572602</v>
      </c>
      <c r="O4588">
        <v>17.319034852546899</v>
      </c>
      <c r="P4588">
        <v>72.206832871652793</v>
      </c>
      <c r="Q4588">
        <v>5.3249191524387E-2</v>
      </c>
    </row>
    <row r="4589" spans="1:17" x14ac:dyDescent="0.3">
      <c r="A4589" t="s">
        <v>9407</v>
      </c>
      <c r="B4589" t="s">
        <v>9408</v>
      </c>
      <c r="C4589" t="s">
        <v>10309</v>
      </c>
      <c r="D4589" t="s">
        <v>412</v>
      </c>
      <c r="E4589">
        <v>6.2</v>
      </c>
      <c r="F4589">
        <v>20</v>
      </c>
      <c r="G4589">
        <v>13.242874090999299</v>
      </c>
      <c r="H4589">
        <v>12.335803360477501</v>
      </c>
      <c r="I4589">
        <v>3.42490226070792</v>
      </c>
      <c r="J4589">
        <v>-1.5251966472202101</v>
      </c>
      <c r="K4589">
        <v>18.596325726830202</v>
      </c>
      <c r="L4589">
        <v>17.9992960594506</v>
      </c>
      <c r="M4589">
        <v>70.716968068877307</v>
      </c>
      <c r="N4589">
        <v>0.65257558790593495</v>
      </c>
      <c r="O4589">
        <v>37.349999999999902</v>
      </c>
      <c r="P4589">
        <v>61.290322580645103</v>
      </c>
      <c r="Q4589">
        <v>4.2878253449034003E-2</v>
      </c>
    </row>
    <row r="4590" spans="1:17" x14ac:dyDescent="0.3">
      <c r="A4590" t="s">
        <v>9409</v>
      </c>
      <c r="B4590" t="s">
        <v>9410</v>
      </c>
      <c r="C4590" t="s">
        <v>10309</v>
      </c>
      <c r="D4590" t="s">
        <v>72</v>
      </c>
      <c r="E4590">
        <v>6.1968660399999997</v>
      </c>
      <c r="F4590">
        <v>6.13</v>
      </c>
      <c r="G4590">
        <v>-1.0371297560330399</v>
      </c>
      <c r="H4590">
        <v>-4.46707339663259</v>
      </c>
      <c r="I4590">
        <v>-27.323068463966301</v>
      </c>
      <c r="J4590">
        <v>-0.99486448115741699</v>
      </c>
      <c r="K4590">
        <v>6.6205069425902696</v>
      </c>
      <c r="L4590">
        <v>6.6250696177258002</v>
      </c>
      <c r="M4590">
        <v>36.828539567317499</v>
      </c>
      <c r="N4590">
        <v>0.60701078106666495</v>
      </c>
      <c r="O4590">
        <v>77.814029363784599</v>
      </c>
      <c r="P4590">
        <v>37.752808988764002</v>
      </c>
      <c r="Q4590">
        <v>8.9462282281380003E-3</v>
      </c>
    </row>
    <row r="4591" spans="1:17" x14ac:dyDescent="0.3">
      <c r="A4591" t="s">
        <v>9411</v>
      </c>
      <c r="B4591" t="s">
        <v>9412</v>
      </c>
      <c r="C4591" t="s">
        <v>10309</v>
      </c>
      <c r="D4591" t="s">
        <v>737</v>
      </c>
      <c r="E4591">
        <v>6.1746908559999998</v>
      </c>
      <c r="F4591">
        <v>110.21</v>
      </c>
      <c r="G4591">
        <v>57.1998541602213</v>
      </c>
      <c r="H4591">
        <v>0.176221610058239</v>
      </c>
      <c r="I4591">
        <v>5.5373069294984498</v>
      </c>
      <c r="J4591">
        <v>0.30475528010575398</v>
      </c>
      <c r="K4591">
        <v>106.25525373851001</v>
      </c>
      <c r="L4591">
        <v>93.054889342404806</v>
      </c>
      <c r="M4591">
        <v>67.7882302660921</v>
      </c>
      <c r="N4591">
        <v>0.85423205688314796</v>
      </c>
      <c r="O4591">
        <v>3.0850195082115999</v>
      </c>
      <c r="P4591">
        <v>88.264434574649798</v>
      </c>
    </row>
    <row r="4592" spans="1:17" x14ac:dyDescent="0.3">
      <c r="A4592" t="s">
        <v>9413</v>
      </c>
      <c r="B4592" t="s">
        <v>9414</v>
      </c>
      <c r="C4592" t="s">
        <v>10309</v>
      </c>
      <c r="D4592" t="s">
        <v>389</v>
      </c>
      <c r="E4592">
        <v>6.1740000000000004</v>
      </c>
      <c r="F4592">
        <v>5.88</v>
      </c>
      <c r="G4592">
        <v>186.31038989698899</v>
      </c>
      <c r="H4592">
        <v>39.1113296244948</v>
      </c>
      <c r="I4592">
        <v>25.949758000349401</v>
      </c>
      <c r="J4592">
        <v>-6.7053429790374999</v>
      </c>
      <c r="K4592">
        <v>5.1496038759548703</v>
      </c>
      <c r="L4592">
        <v>3.69828871549687</v>
      </c>
      <c r="M4592">
        <v>30.664597844284401</v>
      </c>
      <c r="N4592">
        <v>0.164893617021276</v>
      </c>
      <c r="O4592">
        <v>10.5442176870748</v>
      </c>
      <c r="P4592">
        <v>217.83783783783699</v>
      </c>
    </row>
    <row r="4593" spans="1:17" x14ac:dyDescent="0.3">
      <c r="A4593" t="s">
        <v>9415</v>
      </c>
      <c r="B4593" t="s">
        <v>9416</v>
      </c>
      <c r="C4593" t="s">
        <v>10309</v>
      </c>
      <c r="D4593" t="s">
        <v>726</v>
      </c>
      <c r="E4593">
        <v>6.1664000000000003</v>
      </c>
      <c r="F4593">
        <v>8</v>
      </c>
      <c r="G4593">
        <v>-47.344415556951297</v>
      </c>
      <c r="H4593">
        <v>11.968381437636101</v>
      </c>
      <c r="I4593">
        <v>-16.787779444922801</v>
      </c>
      <c r="J4593">
        <v>1.3105174491940601</v>
      </c>
      <c r="K4593">
        <v>7.5797802496663298</v>
      </c>
      <c r="L4593">
        <v>7.9399266797692798</v>
      </c>
      <c r="M4593">
        <v>60.033916283611802</v>
      </c>
      <c r="N4593">
        <v>2.3684210526315699</v>
      </c>
      <c r="O4593">
        <v>76.499999999999901</v>
      </c>
      <c r="P4593">
        <v>23.076923076922998</v>
      </c>
      <c r="Q4593">
        <v>4.2253242944897997E-2</v>
      </c>
    </row>
    <row r="4594" spans="1:17" x14ac:dyDescent="0.3">
      <c r="A4594" t="s">
        <v>9417</v>
      </c>
      <c r="B4594" t="s">
        <v>9418</v>
      </c>
      <c r="C4594" t="s">
        <v>10309</v>
      </c>
      <c r="D4594" t="s">
        <v>737</v>
      </c>
      <c r="E4594">
        <v>6.1661835759999999</v>
      </c>
      <c r="F4594">
        <v>37.090000000000003</v>
      </c>
      <c r="G4594">
        <v>37.253429710996997</v>
      </c>
      <c r="H4594">
        <v>3.2231865437117202</v>
      </c>
      <c r="I4594">
        <v>8.2707652456671799</v>
      </c>
      <c r="J4594">
        <v>0.80441528691228203</v>
      </c>
      <c r="K4594">
        <v>35.906290508576497</v>
      </c>
      <c r="L4594">
        <v>31.810993912421701</v>
      </c>
      <c r="M4594">
        <v>46.0553371054271</v>
      </c>
      <c r="N4594">
        <v>0.356516440007422</v>
      </c>
      <c r="O4594">
        <v>2.83095173901319</v>
      </c>
      <c r="P4594">
        <v>70.528735632183896</v>
      </c>
    </row>
    <row r="4595" spans="1:17" x14ac:dyDescent="0.3">
      <c r="A4595" t="s">
        <v>9419</v>
      </c>
      <c r="B4595" t="s">
        <v>9420</v>
      </c>
      <c r="C4595" t="s">
        <v>10309</v>
      </c>
      <c r="D4595" t="s">
        <v>628</v>
      </c>
      <c r="E4595">
        <v>6.15</v>
      </c>
      <c r="F4595">
        <v>20.5</v>
      </c>
      <c r="G4595">
        <v>-91.263065908188096</v>
      </c>
      <c r="H4595">
        <v>-5.7123088206885502</v>
      </c>
      <c r="I4595">
        <v>-36.105382246280101</v>
      </c>
      <c r="J4595">
        <v>-1.7822660559605701</v>
      </c>
      <c r="K4595">
        <v>22.211055610963101</v>
      </c>
      <c r="L4595">
        <v>25.667426978107301</v>
      </c>
      <c r="M4595">
        <v>39.498160631907702</v>
      </c>
      <c r="N4595">
        <v>0.10278745644599301</v>
      </c>
      <c r="O4595">
        <v>159.365853658536</v>
      </c>
      <c r="P4595">
        <v>53.673163418290798</v>
      </c>
    </row>
    <row r="4596" spans="1:17" x14ac:dyDescent="0.3">
      <c r="A4596" t="s">
        <v>9421</v>
      </c>
      <c r="B4596" t="s">
        <v>9422</v>
      </c>
      <c r="C4596" t="s">
        <v>10309</v>
      </c>
      <c r="D4596" t="s">
        <v>3520</v>
      </c>
      <c r="E4596">
        <v>6.1469268000000001</v>
      </c>
      <c r="F4596">
        <v>9.42</v>
      </c>
      <c r="G4596">
        <v>325.25382140703999</v>
      </c>
      <c r="H4596">
        <v>40.576728769332703</v>
      </c>
      <c r="I4596">
        <v>265.25591881381598</v>
      </c>
      <c r="J4596">
        <v>6.2879093826358998</v>
      </c>
      <c r="K4596">
        <v>6.1146717975017104</v>
      </c>
      <c r="L4596">
        <v>3.0713372281639102</v>
      </c>
      <c r="M4596">
        <v>99.999154456808995</v>
      </c>
      <c r="N4596">
        <v>1.5253713816611301</v>
      </c>
      <c r="O4596">
        <v>0</v>
      </c>
      <c r="P4596">
        <v>355.07246376811599</v>
      </c>
    </row>
    <row r="4597" spans="1:17" x14ac:dyDescent="0.3">
      <c r="A4597" t="s">
        <v>9423</v>
      </c>
      <c r="B4597" t="s">
        <v>9424</v>
      </c>
      <c r="C4597" t="s">
        <v>10309</v>
      </c>
      <c r="D4597" t="s">
        <v>628</v>
      </c>
      <c r="E4597">
        <v>6.1151999999999997</v>
      </c>
      <c r="F4597">
        <v>67.2</v>
      </c>
      <c r="G4597">
        <v>-40.218642361074998</v>
      </c>
      <c r="H4597">
        <v>-9.4225515228424204</v>
      </c>
      <c r="I4597">
        <v>-25.795939574157199</v>
      </c>
      <c r="J4597">
        <v>2.5032154496610599</v>
      </c>
      <c r="K4597">
        <v>67.582021077319496</v>
      </c>
      <c r="L4597">
        <v>71.498336238195094</v>
      </c>
      <c r="M4597">
        <v>58.854754453537097</v>
      </c>
      <c r="N4597">
        <v>2.6990091161315801</v>
      </c>
      <c r="O4597">
        <v>43.452380952380899</v>
      </c>
      <c r="P4597">
        <v>21.5189873417721</v>
      </c>
      <c r="Q4597">
        <v>0.137180851491885</v>
      </c>
    </row>
    <row r="4598" spans="1:17" x14ac:dyDescent="0.3">
      <c r="A4598" t="s">
        <v>9425</v>
      </c>
      <c r="B4598" t="s">
        <v>9426</v>
      </c>
      <c r="C4598" t="s">
        <v>10309</v>
      </c>
      <c r="D4598" t="s">
        <v>532</v>
      </c>
      <c r="E4598">
        <v>6.11</v>
      </c>
      <c r="F4598">
        <v>6.11</v>
      </c>
      <c r="G4598">
        <v>55.895643353210602</v>
      </c>
      <c r="H4598">
        <v>15.337101219010901</v>
      </c>
      <c r="I4598">
        <v>4.4426658017679204</v>
      </c>
      <c r="J4598">
        <v>1.1978663943705401</v>
      </c>
      <c r="K4598">
        <v>6.0433448756265902</v>
      </c>
      <c r="L4598">
        <v>5.8206751022973799</v>
      </c>
      <c r="M4598">
        <v>59.524492784610501</v>
      </c>
      <c r="N4598">
        <v>1.6807444454899201</v>
      </c>
      <c r="O4598">
        <v>45.6628477905073</v>
      </c>
      <c r="P4598">
        <v>102.31788079470201</v>
      </c>
      <c r="Q4598">
        <v>0.11537703292363399</v>
      </c>
    </row>
    <row r="4599" spans="1:17" x14ac:dyDescent="0.3">
      <c r="A4599" t="s">
        <v>9427</v>
      </c>
      <c r="B4599" t="s">
        <v>9428</v>
      </c>
      <c r="C4599" t="s">
        <v>10309</v>
      </c>
      <c r="D4599" t="s">
        <v>1626</v>
      </c>
      <c r="E4599">
        <v>6.0534654000000003</v>
      </c>
      <c r="F4599">
        <v>10.97</v>
      </c>
      <c r="G4599">
        <v>28.4786159361832</v>
      </c>
      <c r="H4599">
        <v>-5.09925770002602</v>
      </c>
      <c r="I4599">
        <v>13.1797198869232</v>
      </c>
      <c r="J4599">
        <v>14.199975897424499</v>
      </c>
      <c r="K4599">
        <v>10.2725534819277</v>
      </c>
      <c r="L4599">
        <v>9.5638854831121396</v>
      </c>
      <c r="M4599">
        <v>61.574904643803599</v>
      </c>
      <c r="N4599">
        <v>1.1653497977226399</v>
      </c>
      <c r="O4599">
        <v>18.0492251595259</v>
      </c>
      <c r="P4599">
        <v>73.851030110935</v>
      </c>
      <c r="Q4599">
        <v>5.0221864903173E-2</v>
      </c>
    </row>
    <row r="4600" spans="1:17" x14ac:dyDescent="0.3">
      <c r="A4600" t="s">
        <v>9429</v>
      </c>
      <c r="B4600" t="s">
        <v>9430</v>
      </c>
      <c r="C4600" t="s">
        <v>10309</v>
      </c>
      <c r="D4600" t="s">
        <v>523</v>
      </c>
      <c r="E4600">
        <v>6</v>
      </c>
      <c r="F4600">
        <v>20</v>
      </c>
      <c r="G4600">
        <v>32.519019976587202</v>
      </c>
      <c r="H4600">
        <v>-10.753129445846501</v>
      </c>
      <c r="I4600">
        <v>-19.599390272998399</v>
      </c>
      <c r="J4600">
        <v>-2.8322660559605799</v>
      </c>
      <c r="K4600">
        <v>20.232434429660401</v>
      </c>
      <c r="L4600">
        <v>19.8925550319358</v>
      </c>
      <c r="M4600">
        <v>53.452269853140102</v>
      </c>
      <c r="N4600">
        <v>4.4209839923733103</v>
      </c>
      <c r="O4600">
        <v>52.499999999999901</v>
      </c>
      <c r="P4600">
        <v>62.337662337662302</v>
      </c>
    </row>
    <row r="4601" spans="1:17" x14ac:dyDescent="0.3">
      <c r="A4601" t="s">
        <v>9431</v>
      </c>
      <c r="B4601" t="s">
        <v>9432</v>
      </c>
      <c r="C4601" t="s">
        <v>10309</v>
      </c>
      <c r="D4601" t="s">
        <v>412</v>
      </c>
      <c r="E4601">
        <v>5.9939999999999998</v>
      </c>
      <c r="F4601">
        <v>16.649999999999999</v>
      </c>
      <c r="G4601">
        <v>-30.8293439068539</v>
      </c>
      <c r="H4601">
        <v>3.69526038980147</v>
      </c>
      <c r="I4601">
        <v>-22.3216393753438</v>
      </c>
      <c r="J4601">
        <v>-9.2857349008013096E-2</v>
      </c>
      <c r="K4601">
        <v>15.6998755953928</v>
      </c>
      <c r="L4601">
        <v>16.7370282929027</v>
      </c>
      <c r="M4601">
        <v>66.291413296805999</v>
      </c>
      <c r="N4601">
        <v>0.78572892310117404</v>
      </c>
      <c r="O4601">
        <v>24.024024024024001</v>
      </c>
      <c r="P4601">
        <v>18.001417434443599</v>
      </c>
      <c r="Q4601">
        <v>2.297987847957E-2</v>
      </c>
    </row>
    <row r="4602" spans="1:17" x14ac:dyDescent="0.3">
      <c r="A4602" t="s">
        <v>9433</v>
      </c>
      <c r="B4602" t="s">
        <v>9434</v>
      </c>
      <c r="C4602" t="s">
        <v>10309</v>
      </c>
      <c r="D4602" t="s">
        <v>46</v>
      </c>
      <c r="E4602">
        <v>5.9916159999999996</v>
      </c>
      <c r="F4602">
        <v>13.6</v>
      </c>
      <c r="G4602">
        <v>96.094978901383399</v>
      </c>
      <c r="H4602">
        <v>-5.6027797954968896</v>
      </c>
      <c r="I4602">
        <v>-7.3852285261263999</v>
      </c>
      <c r="J4602">
        <v>-1.7822660559605701</v>
      </c>
      <c r="K4602">
        <v>12.6396823574233</v>
      </c>
      <c r="L4602">
        <v>10.3784784145529</v>
      </c>
      <c r="M4602">
        <v>1.82265070363327</v>
      </c>
      <c r="N4602">
        <v>5.3467942231625399E-3</v>
      </c>
      <c r="O4602">
        <v>5.7352941176470598</v>
      </c>
      <c r="P4602">
        <v>140.28268551236701</v>
      </c>
    </row>
    <row r="4603" spans="1:17" x14ac:dyDescent="0.3">
      <c r="A4603" t="s">
        <v>9435</v>
      </c>
      <c r="B4603" t="s">
        <v>9436</v>
      </c>
      <c r="C4603" t="s">
        <v>10309</v>
      </c>
      <c r="D4603" t="s">
        <v>1626</v>
      </c>
      <c r="E4603">
        <v>5.9664219999999997</v>
      </c>
      <c r="F4603">
        <v>13.09</v>
      </c>
      <c r="G4603">
        <v>38.001870459437697</v>
      </c>
      <c r="H4603">
        <v>8.6490502458068299</v>
      </c>
      <c r="I4603">
        <v>-5.7622522310189499</v>
      </c>
      <c r="J4603">
        <v>-1.7822660559605701</v>
      </c>
      <c r="K4603">
        <v>12.085427067283</v>
      </c>
      <c r="L4603">
        <v>11.3015502627588</v>
      </c>
      <c r="M4603">
        <v>67.075696083782205</v>
      </c>
      <c r="N4603">
        <v>0.72619047619047605</v>
      </c>
      <c r="O4603">
        <v>22.230710466004499</v>
      </c>
      <c r="P4603">
        <v>67.820512820512803</v>
      </c>
    </row>
    <row r="4604" spans="1:17" x14ac:dyDescent="0.3">
      <c r="A4604" t="s">
        <v>9437</v>
      </c>
      <c r="B4604" t="s">
        <v>9438</v>
      </c>
      <c r="C4604" t="s">
        <v>10309</v>
      </c>
      <c r="D4604" t="s">
        <v>1470</v>
      </c>
      <c r="E4604">
        <v>5.9586600000000001</v>
      </c>
      <c r="F4604">
        <v>11.75</v>
      </c>
      <c r="G4604">
        <v>-20.005558248925499</v>
      </c>
      <c r="H4604">
        <v>10.604542294178099</v>
      </c>
      <c r="I4604">
        <v>-4.3616820243190402</v>
      </c>
      <c r="J4604">
        <v>-5.2359552239354503</v>
      </c>
      <c r="K4604">
        <v>11.405304746808699</v>
      </c>
      <c r="L4604">
        <v>10.7794825119931</v>
      </c>
      <c r="M4604">
        <v>45.527313984335599</v>
      </c>
      <c r="N4604">
        <v>0.58007846139125396</v>
      </c>
      <c r="O4604">
        <v>19.063829787233999</v>
      </c>
      <c r="P4604">
        <v>38.235294117647001</v>
      </c>
      <c r="Q4604">
        <v>8.0490862869518995E-2</v>
      </c>
    </row>
    <row r="4605" spans="1:17" x14ac:dyDescent="0.3">
      <c r="A4605" t="s">
        <v>9439</v>
      </c>
      <c r="B4605" t="s">
        <v>9440</v>
      </c>
      <c r="C4605" t="s">
        <v>10309</v>
      </c>
      <c r="D4605" t="s">
        <v>294</v>
      </c>
      <c r="E4605">
        <v>5.944928</v>
      </c>
      <c r="F4605">
        <v>3.52</v>
      </c>
      <c r="G4605">
        <v>40.2296668176689</v>
      </c>
      <c r="H4605">
        <v>-3.03325629574082</v>
      </c>
      <c r="I4605">
        <v>-13.622305949644501</v>
      </c>
      <c r="J4605">
        <v>1.9214376477431101</v>
      </c>
      <c r="K4605">
        <v>3.2842337122565701</v>
      </c>
      <c r="L4605">
        <v>3.4064247526268199</v>
      </c>
      <c r="M4605">
        <v>74.406919102601094</v>
      </c>
      <c r="N4605">
        <v>0.898720180824093</v>
      </c>
      <c r="O4605">
        <v>52.556818181818102</v>
      </c>
      <c r="P4605">
        <v>85.263157894736807</v>
      </c>
      <c r="Q4605">
        <v>1.4596925993163999E-2</v>
      </c>
    </row>
    <row r="4606" spans="1:17" x14ac:dyDescent="0.3">
      <c r="A4606" t="s">
        <v>9441</v>
      </c>
      <c r="B4606" t="s">
        <v>9442</v>
      </c>
      <c r="C4606" t="s">
        <v>10309</v>
      </c>
      <c r="D4606" t="s">
        <v>402</v>
      </c>
      <c r="E4606">
        <v>5.8875741000000001</v>
      </c>
      <c r="F4606">
        <v>4.05</v>
      </c>
      <c r="G4606">
        <v>-67.5109500533827</v>
      </c>
      <c r="H4606">
        <v>7.2288330361159403</v>
      </c>
      <c r="I4606">
        <v>-54.361682024319002</v>
      </c>
      <c r="J4606">
        <v>1.24803697434245</v>
      </c>
      <c r="K4606">
        <v>3.5661856720762901</v>
      </c>
      <c r="L4606">
        <v>4.7139475084618798</v>
      </c>
      <c r="M4606">
        <v>78.085342674898897</v>
      </c>
      <c r="N4606">
        <v>1.1854123711340201</v>
      </c>
      <c r="O4606">
        <v>77.7777777777777</v>
      </c>
      <c r="P4606">
        <v>39.655172413793103</v>
      </c>
      <c r="Q4606">
        <v>-7.8716252137405004E-2</v>
      </c>
    </row>
    <row r="4607" spans="1:17" x14ac:dyDescent="0.3">
      <c r="A4607" t="s">
        <v>9443</v>
      </c>
      <c r="B4607" t="s">
        <v>9444</v>
      </c>
      <c r="C4607" t="s">
        <v>10309</v>
      </c>
      <c r="D4607" t="s">
        <v>628</v>
      </c>
      <c r="E4607">
        <v>5.88726577</v>
      </c>
      <c r="F4607">
        <v>13.9</v>
      </c>
      <c r="G4607">
        <v>26.361132919823799</v>
      </c>
      <c r="H4607">
        <v>1.3331414261386101</v>
      </c>
      <c r="I4607">
        <v>-4.2936409274965399</v>
      </c>
      <c r="J4607">
        <v>6.2424253020640998</v>
      </c>
      <c r="K4607">
        <v>13.708244085305701</v>
      </c>
      <c r="L4607">
        <v>12.8984486509568</v>
      </c>
      <c r="M4607">
        <v>61.144322466795998</v>
      </c>
      <c r="N4607">
        <v>4.2573829531812697</v>
      </c>
      <c r="O4607">
        <v>15.467625899280501</v>
      </c>
      <c r="P4607">
        <v>73.316708229426396</v>
      </c>
    </row>
    <row r="4608" spans="1:17" x14ac:dyDescent="0.3">
      <c r="A4608" t="s">
        <v>9445</v>
      </c>
      <c r="B4608" t="s">
        <v>9446</v>
      </c>
      <c r="C4608" t="s">
        <v>10309</v>
      </c>
      <c r="D4608" t="s">
        <v>21</v>
      </c>
      <c r="E4608">
        <v>5.8821053299999999</v>
      </c>
      <c r="F4608">
        <v>2.54</v>
      </c>
      <c r="G4608">
        <v>7.4786549362222301</v>
      </c>
      <c r="H4608">
        <v>14.7468705541534</v>
      </c>
      <c r="I4608">
        <v>1.8747924986005</v>
      </c>
      <c r="J4608">
        <v>3.17641162998983</v>
      </c>
      <c r="K4608">
        <v>2.2393240273048698</v>
      </c>
      <c r="L4608">
        <v>1.9736675245987201</v>
      </c>
      <c r="M4608">
        <v>99.999811928189899</v>
      </c>
      <c r="N4608">
        <v>0.38311688311688302</v>
      </c>
      <c r="O4608">
        <v>0</v>
      </c>
      <c r="P4608">
        <v>44.318181818181799</v>
      </c>
    </row>
    <row r="4609" spans="1:17" x14ac:dyDescent="0.3">
      <c r="A4609" t="s">
        <v>9447</v>
      </c>
      <c r="B4609" t="s">
        <v>9448</v>
      </c>
      <c r="C4609" t="s">
        <v>10309</v>
      </c>
      <c r="D4609" t="s">
        <v>729</v>
      </c>
      <c r="E4609">
        <v>5.8202864999999999</v>
      </c>
      <c r="F4609">
        <v>150.5</v>
      </c>
      <c r="G4609">
        <v>-14.315956252095701</v>
      </c>
      <c r="H4609">
        <v>-50.396301580169101</v>
      </c>
      <c r="I4609">
        <v>-76.783533282348699</v>
      </c>
      <c r="J4609">
        <v>-19.122061424835099</v>
      </c>
      <c r="K4609">
        <v>263.058224283914</v>
      </c>
      <c r="L4609">
        <v>282.78549830844503</v>
      </c>
      <c r="M4609">
        <v>21.4603127228593</v>
      </c>
      <c r="N4609">
        <v>0.29399293286219003</v>
      </c>
      <c r="O4609">
        <v>221.461794019933</v>
      </c>
      <c r="P4609">
        <v>15.7247212610534</v>
      </c>
    </row>
    <row r="4610" spans="1:17" x14ac:dyDescent="0.3">
      <c r="A4610" t="s">
        <v>9449</v>
      </c>
      <c r="B4610" t="s">
        <v>9450</v>
      </c>
      <c r="C4610" t="s">
        <v>10309</v>
      </c>
      <c r="D4610" t="s">
        <v>139</v>
      </c>
      <c r="E4610">
        <v>5.7975000000000003</v>
      </c>
      <c r="F4610">
        <v>7.73</v>
      </c>
      <c r="G4610">
        <v>-92.2761460036199</v>
      </c>
      <c r="H4610">
        <v>4.3310847895304896</v>
      </c>
      <c r="I4610">
        <v>-49.748570889468702</v>
      </c>
      <c r="J4610">
        <v>-1.7822660559605701</v>
      </c>
      <c r="K4610">
        <v>8.1288084284012108</v>
      </c>
      <c r="L4610">
        <v>10.9518397406225</v>
      </c>
      <c r="M4610">
        <v>22.257693289933499</v>
      </c>
      <c r="N4610">
        <v>0.1036866359447</v>
      </c>
      <c r="O4610">
        <v>190.55627425614401</v>
      </c>
      <c r="P4610">
        <v>22.3101265822784</v>
      </c>
    </row>
    <row r="4611" spans="1:17" x14ac:dyDescent="0.3">
      <c r="A4611" t="s">
        <v>9451</v>
      </c>
      <c r="B4611" t="s">
        <v>9452</v>
      </c>
      <c r="C4611" t="s">
        <v>10309</v>
      </c>
      <c r="D4611" t="s">
        <v>72</v>
      </c>
      <c r="E4611">
        <v>5.7661199999999999</v>
      </c>
      <c r="F4611">
        <v>19</v>
      </c>
      <c r="G4611">
        <v>-35.525838390851703</v>
      </c>
      <c r="H4611">
        <v>-3.68481471963706</v>
      </c>
      <c r="I4611">
        <v>-21.269894584705501</v>
      </c>
      <c r="J4611">
        <v>-2.4895565891488198</v>
      </c>
      <c r="K4611">
        <v>19.6716040357494</v>
      </c>
      <c r="L4611">
        <v>19.180942063294999</v>
      </c>
      <c r="M4611">
        <v>50.969860343880299</v>
      </c>
      <c r="N4611">
        <v>0.242102976319791</v>
      </c>
      <c r="O4611">
        <v>36.789473684210499</v>
      </c>
      <c r="P4611">
        <v>46.153846153846096</v>
      </c>
      <c r="Q4611">
        <v>6.7502579987477995E-2</v>
      </c>
    </row>
    <row r="4612" spans="1:17" x14ac:dyDescent="0.3">
      <c r="A4612" t="s">
        <v>9453</v>
      </c>
      <c r="B4612" t="s">
        <v>9454</v>
      </c>
      <c r="C4612" t="s">
        <v>10309</v>
      </c>
      <c r="D4612" t="s">
        <v>832</v>
      </c>
      <c r="E4612">
        <v>5.7591450000000002</v>
      </c>
      <c r="F4612">
        <v>117.5</v>
      </c>
      <c r="G4612">
        <v>-29.818642361075</v>
      </c>
      <c r="H4612">
        <v>33.252104845837302</v>
      </c>
      <c r="I4612">
        <v>224.68339589662199</v>
      </c>
      <c r="J4612">
        <v>19.740157659969402</v>
      </c>
      <c r="K4612">
        <v>83.926351396559397</v>
      </c>
      <c r="M4612">
        <v>100</v>
      </c>
      <c r="N4612">
        <v>5.2716049382715999</v>
      </c>
      <c r="O4612">
        <v>0</v>
      </c>
    </row>
    <row r="4613" spans="1:17" x14ac:dyDescent="0.3">
      <c r="A4613" t="s">
        <v>9455</v>
      </c>
      <c r="B4613" t="s">
        <v>9456</v>
      </c>
      <c r="C4613" t="s">
        <v>10309</v>
      </c>
      <c r="D4613" t="s">
        <v>127</v>
      </c>
      <c r="E4613">
        <v>5.7512499999999998</v>
      </c>
      <c r="F4613">
        <v>10.75</v>
      </c>
      <c r="G4613">
        <v>-3.0497744365467598</v>
      </c>
      <c r="H4613">
        <v>4.1703738800958101</v>
      </c>
      <c r="I4613">
        <v>-15.330061470959301</v>
      </c>
      <c r="J4613">
        <v>1.6976368281841101E-2</v>
      </c>
      <c r="K4613">
        <v>10.608568101095599</v>
      </c>
      <c r="L4613">
        <v>10.2821593210353</v>
      </c>
      <c r="M4613">
        <v>49.835381440714698</v>
      </c>
      <c r="N4613">
        <v>0.82319285298815603</v>
      </c>
      <c r="O4613">
        <v>20.930232558139501</v>
      </c>
      <c r="P4613">
        <v>34.207240948813897</v>
      </c>
      <c r="Q4613">
        <v>2.1783267423862E-2</v>
      </c>
    </row>
    <row r="4614" spans="1:17" x14ac:dyDescent="0.3">
      <c r="A4614" t="s">
        <v>9457</v>
      </c>
      <c r="B4614" t="s">
        <v>9458</v>
      </c>
      <c r="C4614" t="s">
        <v>10309</v>
      </c>
      <c r="D4614" t="s">
        <v>5344</v>
      </c>
      <c r="E4614">
        <v>5.7395738999999999</v>
      </c>
      <c r="F4614">
        <v>19.13</v>
      </c>
      <c r="G4614">
        <v>-44.947302520791098</v>
      </c>
      <c r="H4614">
        <v>-19.404685163667299</v>
      </c>
      <c r="I4614">
        <v>-21.701078228795598</v>
      </c>
      <c r="J4614">
        <v>-3.5612417972004802</v>
      </c>
      <c r="K4614">
        <v>21.292672982161001</v>
      </c>
      <c r="L4614">
        <v>20.827337332930799</v>
      </c>
      <c r="M4614">
        <v>49.7960010679436</v>
      </c>
      <c r="N4614">
        <v>1.2215145885274701</v>
      </c>
      <c r="O4614">
        <v>45.426032409827499</v>
      </c>
      <c r="P4614">
        <v>30.758714969241201</v>
      </c>
      <c r="Q4614">
        <v>1.9792125102677E-2</v>
      </c>
    </row>
    <row r="4615" spans="1:17" x14ac:dyDescent="0.3">
      <c r="A4615" t="s">
        <v>9459</v>
      </c>
      <c r="B4615" t="s">
        <v>9460</v>
      </c>
      <c r="C4615" t="s">
        <v>10309</v>
      </c>
      <c r="D4615" t="s">
        <v>737</v>
      </c>
      <c r="E4615">
        <v>5.722810688</v>
      </c>
      <c r="F4615">
        <v>216.03</v>
      </c>
      <c r="G4615">
        <v>32.2079083026915</v>
      </c>
      <c r="H4615">
        <v>3.1481467737839601</v>
      </c>
      <c r="I4615">
        <v>10.4660233407924</v>
      </c>
      <c r="J4615">
        <v>0.21121321744417301</v>
      </c>
      <c r="K4615">
        <v>207.61796644800401</v>
      </c>
      <c r="L4615">
        <v>182.38276578368101</v>
      </c>
      <c r="M4615">
        <v>41.480968958534298</v>
      </c>
      <c r="N4615">
        <v>0.48677827057203998</v>
      </c>
      <c r="O4615">
        <v>3.0875341387770199</v>
      </c>
      <c r="P4615">
        <v>66.176923076923003</v>
      </c>
    </row>
    <row r="4616" spans="1:17" x14ac:dyDescent="0.3">
      <c r="A4616" t="s">
        <v>9461</v>
      </c>
      <c r="B4616" t="s">
        <v>9462</v>
      </c>
      <c r="C4616" t="s">
        <v>10309</v>
      </c>
      <c r="D4616" t="s">
        <v>737</v>
      </c>
      <c r="E4616">
        <v>5.7107817000000001</v>
      </c>
      <c r="F4616">
        <v>42.75</v>
      </c>
      <c r="G4616">
        <v>21.8308787457003</v>
      </c>
      <c r="H4616">
        <v>10.355724948054499</v>
      </c>
      <c r="I4616">
        <v>5.7917066691574099</v>
      </c>
      <c r="J4616">
        <v>3.2834448162019001</v>
      </c>
      <c r="K4616">
        <v>39.784542214636502</v>
      </c>
      <c r="L4616">
        <v>35.425101028293803</v>
      </c>
      <c r="M4616">
        <v>46.348393818943599</v>
      </c>
      <c r="N4616">
        <v>0.97588939931451801</v>
      </c>
      <c r="O4616">
        <v>2.85380116959064</v>
      </c>
      <c r="P4616">
        <v>58.627087198515703</v>
      </c>
    </row>
    <row r="4617" spans="1:17" x14ac:dyDescent="0.3">
      <c r="A4617" t="s">
        <v>9463</v>
      </c>
      <c r="B4617" t="s">
        <v>9464</v>
      </c>
      <c r="C4617" t="s">
        <v>10309</v>
      </c>
      <c r="D4617" t="s">
        <v>139</v>
      </c>
      <c r="E4617">
        <v>5.7088447999999996</v>
      </c>
      <c r="F4617">
        <v>7.66</v>
      </c>
      <c r="G4617">
        <v>0.45346648246235999</v>
      </c>
      <c r="H4617">
        <v>-1.64727221582823</v>
      </c>
      <c r="I4617">
        <v>-36.072409575116403</v>
      </c>
      <c r="J4617">
        <v>3.6463053726108399</v>
      </c>
      <c r="K4617">
        <v>7.3315560211332</v>
      </c>
      <c r="L4617">
        <v>7.25024617239173</v>
      </c>
      <c r="M4617">
        <v>66.957087071873502</v>
      </c>
      <c r="N4617">
        <v>1.5634138733594001</v>
      </c>
      <c r="O4617">
        <v>46.344647519582203</v>
      </c>
      <c r="P4617">
        <v>96.410256410256395</v>
      </c>
      <c r="Q4617">
        <v>8.4555064612649999E-2</v>
      </c>
    </row>
    <row r="4618" spans="1:17" x14ac:dyDescent="0.3">
      <c r="A4618" t="s">
        <v>9465</v>
      </c>
      <c r="B4618" t="s">
        <v>9466</v>
      </c>
      <c r="C4618" t="s">
        <v>10309</v>
      </c>
      <c r="D4618" t="s">
        <v>139</v>
      </c>
      <c r="E4618">
        <v>5.7</v>
      </c>
      <c r="F4618">
        <v>19</v>
      </c>
      <c r="G4618">
        <v>150.83128378368099</v>
      </c>
      <c r="H4618">
        <v>19.204660728912899</v>
      </c>
      <c r="I4618">
        <v>-44.638176834170103</v>
      </c>
      <c r="J4618">
        <v>-2.9180430306637399</v>
      </c>
      <c r="K4618">
        <v>17.6709824464644</v>
      </c>
      <c r="L4618">
        <v>15.815136176763099</v>
      </c>
      <c r="M4618">
        <v>51.299851450283199</v>
      </c>
      <c r="N4618">
        <v>0.89782008343615904</v>
      </c>
      <c r="O4618">
        <v>77.842105263157805</v>
      </c>
      <c r="P4618">
        <v>195.950155763239</v>
      </c>
    </row>
    <row r="4619" spans="1:17" x14ac:dyDescent="0.3">
      <c r="A4619" t="s">
        <v>9467</v>
      </c>
      <c r="B4619" t="s">
        <v>9468</v>
      </c>
      <c r="C4619" t="s">
        <v>10309</v>
      </c>
      <c r="D4619" t="s">
        <v>581</v>
      </c>
      <c r="E4619">
        <v>5.7</v>
      </c>
      <c r="F4619">
        <v>19</v>
      </c>
      <c r="G4619">
        <v>-10.9200190819761</v>
      </c>
      <c r="H4619">
        <v>11.985089037923499</v>
      </c>
      <c r="I4619">
        <v>-30.699293452675001</v>
      </c>
      <c r="J4619">
        <v>-1.7822660559605701</v>
      </c>
      <c r="K4619">
        <v>17.3905727119602</v>
      </c>
      <c r="L4619">
        <v>18.8850598918388</v>
      </c>
      <c r="M4619">
        <v>99.966183638035901</v>
      </c>
      <c r="N4619">
        <v>5.0806451612903203</v>
      </c>
      <c r="O4619">
        <v>21.421052631578899</v>
      </c>
      <c r="P4619">
        <v>18.8986232790988</v>
      </c>
    </row>
    <row r="4620" spans="1:17" x14ac:dyDescent="0.3">
      <c r="A4620" t="s">
        <v>9469</v>
      </c>
      <c r="B4620" t="s">
        <v>9470</v>
      </c>
      <c r="C4620" t="s">
        <v>10309</v>
      </c>
      <c r="D4620" t="s">
        <v>21</v>
      </c>
      <c r="E4620">
        <v>5.6980000000000004</v>
      </c>
      <c r="F4620">
        <v>25.9</v>
      </c>
      <c r="G4620">
        <v>77.381357638924896</v>
      </c>
      <c r="H4620">
        <v>-1.0922902850073699</v>
      </c>
      <c r="I4620">
        <v>35.366734569676197</v>
      </c>
      <c r="J4620">
        <v>1.81773394403941</v>
      </c>
      <c r="K4620">
        <v>26.548063180618001</v>
      </c>
      <c r="L4620">
        <v>23.915376180366401</v>
      </c>
      <c r="M4620">
        <v>50.733627900062302</v>
      </c>
      <c r="N4620">
        <v>0.69732454439705305</v>
      </c>
      <c r="O4620">
        <v>47.953667953667903</v>
      </c>
      <c r="P4620">
        <v>159</v>
      </c>
      <c r="Q4620">
        <v>0.151239582377307</v>
      </c>
    </row>
    <row r="4621" spans="1:17" x14ac:dyDescent="0.3">
      <c r="A4621" t="s">
        <v>9471</v>
      </c>
      <c r="B4621" t="s">
        <v>9472</v>
      </c>
      <c r="C4621" t="s">
        <v>10309</v>
      </c>
      <c r="D4621" t="s">
        <v>412</v>
      </c>
      <c r="E4621">
        <v>5.6861370000000004</v>
      </c>
      <c r="F4621">
        <v>18.95</v>
      </c>
      <c r="G4621">
        <v>-29.818642361075</v>
      </c>
      <c r="H4621">
        <v>-0.70767490039198899</v>
      </c>
      <c r="I4621">
        <v>-13.057334198232001</v>
      </c>
      <c r="J4621">
        <v>-1.7822660559605701</v>
      </c>
      <c r="K4621">
        <v>18.9499999840911</v>
      </c>
      <c r="L4621">
        <v>18.9494073180912</v>
      </c>
      <c r="M4621">
        <v>100</v>
      </c>
      <c r="O4621">
        <v>0</v>
      </c>
      <c r="P4621">
        <v>0</v>
      </c>
    </row>
    <row r="4622" spans="1:17" x14ac:dyDescent="0.3">
      <c r="A4622" t="s">
        <v>9473</v>
      </c>
      <c r="B4622" t="s">
        <v>9474</v>
      </c>
      <c r="C4622" t="s">
        <v>10309</v>
      </c>
      <c r="D4622" t="s">
        <v>294</v>
      </c>
      <c r="E4622">
        <v>5.6821904700000001</v>
      </c>
      <c r="F4622">
        <v>3.3</v>
      </c>
      <c r="G4622">
        <v>-47.318642361075</v>
      </c>
      <c r="H4622">
        <v>-7.7499284215187503</v>
      </c>
      <c r="I4622">
        <v>-57.965514498732901</v>
      </c>
      <c r="J4622">
        <v>-1.7822660559605701</v>
      </c>
      <c r="K4622">
        <v>3.6147004163765</v>
      </c>
      <c r="L4622">
        <v>3.7470625901347301</v>
      </c>
      <c r="M4622">
        <v>35.861358764350598</v>
      </c>
      <c r="N4622">
        <v>0.48117532315213701</v>
      </c>
      <c r="O4622">
        <v>105.757575757575</v>
      </c>
      <c r="P4622">
        <v>24.999999999999901</v>
      </c>
      <c r="Q4622">
        <v>5.8545175566788003E-2</v>
      </c>
    </row>
    <row r="4623" spans="1:17" x14ac:dyDescent="0.3">
      <c r="A4623" t="s">
        <v>9475</v>
      </c>
      <c r="B4623" t="s">
        <v>9476</v>
      </c>
      <c r="C4623" t="s">
        <v>10309</v>
      </c>
      <c r="D4623" t="s">
        <v>564</v>
      </c>
      <c r="E4623">
        <v>5.6610170000000002</v>
      </c>
      <c r="F4623">
        <v>16.489999999999998</v>
      </c>
      <c r="G4623">
        <v>296.279548853395</v>
      </c>
      <c r="H4623">
        <v>9.32692717573258</v>
      </c>
      <c r="I4623">
        <v>97.274298454829093</v>
      </c>
      <c r="J4623">
        <v>-1.0856226107420699</v>
      </c>
      <c r="K4623">
        <v>14.524445432680499</v>
      </c>
      <c r="L4623">
        <v>10.6493726643871</v>
      </c>
      <c r="M4623">
        <v>61.672824586127703</v>
      </c>
      <c r="N4623">
        <v>1.55711853497177</v>
      </c>
      <c r="O4623">
        <v>2.9714978775015202</v>
      </c>
      <c r="P4623">
        <v>326.09819121446998</v>
      </c>
    </row>
    <row r="4624" spans="1:17" x14ac:dyDescent="0.3">
      <c r="A4624" t="s">
        <v>9477</v>
      </c>
      <c r="B4624" t="s">
        <v>9478</v>
      </c>
      <c r="C4624" t="s">
        <v>10309</v>
      </c>
      <c r="D4624" t="s">
        <v>737</v>
      </c>
      <c r="E4624">
        <v>5.6472677519999896</v>
      </c>
      <c r="F4624">
        <v>20.81</v>
      </c>
      <c r="G4624">
        <v>9.5135906296238595</v>
      </c>
      <c r="H4624">
        <v>1.97755632785266</v>
      </c>
      <c r="I4624">
        <v>1.0951616876702699</v>
      </c>
      <c r="J4624">
        <v>9.2425606594917595E-2</v>
      </c>
      <c r="K4624">
        <v>19.823315530430101</v>
      </c>
      <c r="L4624">
        <v>18.1406176792797</v>
      </c>
      <c r="M4624">
        <v>60.5497023931554</v>
      </c>
      <c r="N4624">
        <v>0.54074826102493001</v>
      </c>
      <c r="O4624">
        <v>3.1715521383949898</v>
      </c>
      <c r="P4624">
        <v>60.076923076923002</v>
      </c>
    </row>
    <row r="4625" spans="1:17" x14ac:dyDescent="0.3">
      <c r="A4625" t="s">
        <v>9479</v>
      </c>
      <c r="B4625" t="s">
        <v>9480</v>
      </c>
      <c r="C4625" t="s">
        <v>10309</v>
      </c>
      <c r="D4625" t="s">
        <v>72</v>
      </c>
      <c r="E4625">
        <v>5.6462912999999997</v>
      </c>
      <c r="F4625">
        <v>5.59</v>
      </c>
      <c r="G4625">
        <v>-29.997213789646398</v>
      </c>
      <c r="H4625">
        <v>3.9652222958696899</v>
      </c>
      <c r="I4625">
        <v>-29.4997856182619</v>
      </c>
      <c r="J4625">
        <v>-1.7822660559605701</v>
      </c>
      <c r="K4625">
        <v>5.5946303525865604</v>
      </c>
      <c r="L4625">
        <v>5.8768682726689603</v>
      </c>
      <c r="M4625">
        <v>46.659505808061503</v>
      </c>
      <c r="N4625">
        <v>1.18466020010381</v>
      </c>
      <c r="O4625">
        <v>29.874776386404299</v>
      </c>
      <c r="P4625">
        <v>14.081632653061201</v>
      </c>
      <c r="Q4625">
        <v>-2.4591827086648001E-2</v>
      </c>
    </row>
    <row r="4626" spans="1:17" x14ac:dyDescent="0.3">
      <c r="A4626" t="s">
        <v>9481</v>
      </c>
      <c r="B4626" t="s">
        <v>9482</v>
      </c>
      <c r="C4626" t="s">
        <v>10309</v>
      </c>
      <c r="D4626" t="s">
        <v>86</v>
      </c>
      <c r="E4626">
        <v>5.6075808</v>
      </c>
      <c r="F4626">
        <v>10.52</v>
      </c>
      <c r="G4626">
        <v>12.728783113179601</v>
      </c>
      <c r="H4626">
        <v>1.4180182604213201</v>
      </c>
      <c r="I4626">
        <v>1.2904918887244401</v>
      </c>
      <c r="J4626">
        <v>-0.12633229331106999</v>
      </c>
      <c r="K4626">
        <v>10.2468992671366</v>
      </c>
      <c r="L4626">
        <v>9.0445126436767005</v>
      </c>
      <c r="M4626">
        <v>40.814561632773803</v>
      </c>
      <c r="N4626">
        <v>1.0746503050507401</v>
      </c>
      <c r="O4626">
        <v>18.821292775665398</v>
      </c>
      <c r="P4626">
        <v>63.100775193798398</v>
      </c>
      <c r="Q4626">
        <v>8.4390819823133997E-2</v>
      </c>
    </row>
    <row r="4627" spans="1:17" x14ac:dyDescent="0.3">
      <c r="A4627" t="s">
        <v>9483</v>
      </c>
      <c r="B4627" t="s">
        <v>9484</v>
      </c>
      <c r="C4627" t="s">
        <v>10309</v>
      </c>
      <c r="D4627" t="s">
        <v>127</v>
      </c>
      <c r="E4627">
        <v>5.5771584000000001</v>
      </c>
      <c r="F4627">
        <v>10.56</v>
      </c>
      <c r="G4627">
        <v>25.475475285983698</v>
      </c>
      <c r="H4627">
        <v>-6.3151515359059998</v>
      </c>
      <c r="I4627">
        <v>-23.5658087745032</v>
      </c>
      <c r="J4627">
        <v>8.9854308533116001</v>
      </c>
      <c r="K4627">
        <v>11.0748004548851</v>
      </c>
      <c r="L4627">
        <v>10.5571679994768</v>
      </c>
      <c r="M4627">
        <v>44.514643280194001</v>
      </c>
      <c r="N4627">
        <v>0.83693649173528895</v>
      </c>
      <c r="O4627">
        <v>39.678030303030297</v>
      </c>
      <c r="P4627">
        <v>63.214837712519298</v>
      </c>
      <c r="Q4627">
        <v>6.2316499308450998E-2</v>
      </c>
    </row>
    <row r="4628" spans="1:17" x14ac:dyDescent="0.3">
      <c r="A4628" t="s">
        <v>9485</v>
      </c>
      <c r="B4628" t="s">
        <v>9486</v>
      </c>
      <c r="C4628" t="s">
        <v>10309</v>
      </c>
      <c r="D4628" t="s">
        <v>628</v>
      </c>
      <c r="E4628">
        <v>5.5706210450000002</v>
      </c>
      <c r="F4628">
        <v>1.05</v>
      </c>
      <c r="G4628">
        <v>-5.5931859894901201</v>
      </c>
      <c r="H4628">
        <v>-1.87035303188851</v>
      </c>
      <c r="I4628">
        <v>-12.2495918825592</v>
      </c>
      <c r="J4628">
        <v>1.0670674632677399</v>
      </c>
      <c r="K4628">
        <v>0.87095729667658806</v>
      </c>
      <c r="L4628">
        <v>0.71054764949087601</v>
      </c>
      <c r="M4628">
        <v>93.6507375906683</v>
      </c>
      <c r="N4628">
        <v>1</v>
      </c>
      <c r="Q4628">
        <v>2.6574399778243E-2</v>
      </c>
    </row>
    <row r="4629" spans="1:17" x14ac:dyDescent="0.3">
      <c r="A4629" t="s">
        <v>9487</v>
      </c>
      <c r="B4629" t="s">
        <v>9488</v>
      </c>
      <c r="C4629" t="s">
        <v>10309</v>
      </c>
      <c r="D4629" t="s">
        <v>523</v>
      </c>
      <c r="E4629">
        <v>5.5692000000000004</v>
      </c>
      <c r="F4629">
        <v>28.56</v>
      </c>
      <c r="G4629">
        <v>34.319288673407698</v>
      </c>
      <c r="H4629">
        <v>13.963488674650099</v>
      </c>
      <c r="I4629">
        <v>-0.171958704160941</v>
      </c>
      <c r="J4629">
        <v>11.551067277372701</v>
      </c>
      <c r="K4629">
        <v>23.474731917256001</v>
      </c>
      <c r="L4629">
        <v>21.695346798152102</v>
      </c>
      <c r="M4629">
        <v>87.3124748101812</v>
      </c>
      <c r="N4629">
        <v>0.63479357420911198</v>
      </c>
      <c r="O4629">
        <v>0</v>
      </c>
      <c r="P4629">
        <v>86.058631921824102</v>
      </c>
      <c r="Q4629">
        <v>0.14862435554643999</v>
      </c>
    </row>
    <row r="4630" spans="1:17" x14ac:dyDescent="0.3">
      <c r="A4630" t="s">
        <v>9489</v>
      </c>
      <c r="B4630" t="s">
        <v>9490</v>
      </c>
      <c r="C4630" t="s">
        <v>10309</v>
      </c>
      <c r="D4630" t="s">
        <v>72</v>
      </c>
      <c r="E4630">
        <v>5.5513250000000003</v>
      </c>
      <c r="F4630">
        <v>5.51</v>
      </c>
      <c r="G4630">
        <v>-42.219278291122698</v>
      </c>
      <c r="H4630">
        <v>-0.89286008557718699</v>
      </c>
      <c r="I4630">
        <v>-12.875516016413901</v>
      </c>
      <c r="J4630">
        <v>0.30106727737274402</v>
      </c>
      <c r="K4630">
        <v>5.4184487397293797</v>
      </c>
      <c r="L4630">
        <v>5.7587424373864202</v>
      </c>
      <c r="M4630">
        <v>62.2250883120401</v>
      </c>
      <c r="N4630">
        <v>0.26615286831920698</v>
      </c>
      <c r="O4630">
        <v>41.379310344827601</v>
      </c>
      <c r="P4630">
        <v>22.4444444444444</v>
      </c>
      <c r="Q4630">
        <v>2.5653571612299999E-2</v>
      </c>
    </row>
    <row r="4631" spans="1:17" x14ac:dyDescent="0.3">
      <c r="A4631" t="s">
        <v>9491</v>
      </c>
      <c r="B4631" t="s">
        <v>9492</v>
      </c>
      <c r="C4631" t="s">
        <v>10309</v>
      </c>
      <c r="D4631" t="s">
        <v>1203</v>
      </c>
      <c r="E4631">
        <v>5.5459199999999997</v>
      </c>
      <c r="F4631">
        <v>1.59</v>
      </c>
      <c r="G4631">
        <v>-2.6186423610750502</v>
      </c>
      <c r="H4631">
        <v>-5.0555009873485099</v>
      </c>
      <c r="I4631">
        <v>-33.952856586291702</v>
      </c>
      <c r="J4631">
        <v>-6.7205376608988496</v>
      </c>
      <c r="K4631">
        <v>1.64910733516036</v>
      </c>
      <c r="L4631">
        <v>1.68074289620408</v>
      </c>
      <c r="M4631">
        <v>48.255538946270597</v>
      </c>
      <c r="N4631">
        <v>0.31388778558165797</v>
      </c>
      <c r="O4631">
        <v>42.138364779874102</v>
      </c>
      <c r="P4631">
        <v>37.068965517241303</v>
      </c>
      <c r="Q4631">
        <v>-3.8163883192398003E-2</v>
      </c>
    </row>
    <row r="4632" spans="1:17" x14ac:dyDescent="0.3">
      <c r="A4632" t="s">
        <v>9493</v>
      </c>
      <c r="B4632" t="s">
        <v>9494</v>
      </c>
      <c r="C4632" t="s">
        <v>10309</v>
      </c>
      <c r="D4632" t="s">
        <v>86</v>
      </c>
      <c r="E4632">
        <v>5.5353750000000002</v>
      </c>
      <c r="F4632">
        <v>4.3499999999999996</v>
      </c>
      <c r="G4632">
        <v>-106.431545586881</v>
      </c>
      <c r="I4632">
        <v>-26.057334198231999</v>
      </c>
      <c r="K4632">
        <v>17.265326357059401</v>
      </c>
      <c r="L4632">
        <v>64.568764294626902</v>
      </c>
      <c r="M4632">
        <v>49.458628392849597</v>
      </c>
      <c r="N4632">
        <v>1</v>
      </c>
      <c r="O4632">
        <v>327.586206896551</v>
      </c>
      <c r="P4632">
        <v>10.126582278480999</v>
      </c>
    </row>
    <row r="4633" spans="1:17" x14ac:dyDescent="0.3">
      <c r="A4633" t="s">
        <v>9495</v>
      </c>
      <c r="B4633" t="s">
        <v>9496</v>
      </c>
      <c r="C4633" t="s">
        <v>10309</v>
      </c>
      <c r="D4633" t="s">
        <v>364</v>
      </c>
      <c r="E4633">
        <v>5.5106856000000004</v>
      </c>
      <c r="F4633">
        <v>12.72</v>
      </c>
      <c r="G4633">
        <v>53.731141188708499</v>
      </c>
      <c r="H4633">
        <v>17.5362275386323</v>
      </c>
      <c r="I4633">
        <v>23.569948293711999</v>
      </c>
      <c r="J4633">
        <v>10.8571391485003</v>
      </c>
      <c r="K4633">
        <v>10.2835781167076</v>
      </c>
      <c r="L4633">
        <v>9.2613245272408093</v>
      </c>
      <c r="M4633">
        <v>90.821991164852506</v>
      </c>
      <c r="N4633">
        <v>3.8578431372548998</v>
      </c>
      <c r="O4633">
        <v>0</v>
      </c>
      <c r="P4633">
        <v>83.549783549783498</v>
      </c>
    </row>
    <row r="4634" spans="1:17" x14ac:dyDescent="0.3">
      <c r="A4634" t="s">
        <v>9497</v>
      </c>
      <c r="B4634" t="s">
        <v>9498</v>
      </c>
      <c r="C4634" t="s">
        <v>10309</v>
      </c>
      <c r="D4634" t="s">
        <v>729</v>
      </c>
      <c r="E4634">
        <v>5.5019999999999998</v>
      </c>
      <c r="F4634">
        <v>5.24</v>
      </c>
      <c r="G4634">
        <v>-17.852830395262998</v>
      </c>
      <c r="H4634">
        <v>-11.894115578358001</v>
      </c>
      <c r="I4634">
        <v>-24.243774876198099</v>
      </c>
      <c r="J4634">
        <v>-4.7452290189235402</v>
      </c>
      <c r="K4634">
        <v>5.5956681613566301</v>
      </c>
      <c r="L4634">
        <v>5.7870036204088402</v>
      </c>
      <c r="M4634">
        <v>43.330550794691298</v>
      </c>
      <c r="N4634">
        <v>0.69301467540986705</v>
      </c>
      <c r="O4634">
        <v>61.832061068702203</v>
      </c>
      <c r="P4634">
        <v>24.761904761904699</v>
      </c>
      <c r="Q4634">
        <v>-3.8910792757847E-2</v>
      </c>
    </row>
    <row r="4635" spans="1:17" x14ac:dyDescent="0.3">
      <c r="A4635" t="s">
        <v>9499</v>
      </c>
      <c r="B4635" t="s">
        <v>9500</v>
      </c>
      <c r="C4635" t="s">
        <v>10309</v>
      </c>
      <c r="D4635" t="s">
        <v>54</v>
      </c>
      <c r="E4635">
        <v>5.5</v>
      </c>
      <c r="F4635">
        <v>5.5</v>
      </c>
      <c r="G4635">
        <v>18.030820004516301</v>
      </c>
      <c r="H4635">
        <v>-8.7852193268863292</v>
      </c>
      <c r="I4635">
        <v>-8.0955021371633809</v>
      </c>
      <c r="J4635">
        <v>-1.42953236989355</v>
      </c>
      <c r="K4635">
        <v>5.8832734366544202</v>
      </c>
      <c r="L4635">
        <v>5.41131584681892</v>
      </c>
      <c r="M4635">
        <v>34.265558503141499</v>
      </c>
      <c r="N4635">
        <v>0.63399545635849597</v>
      </c>
      <c r="O4635">
        <v>43.090909090909001</v>
      </c>
      <c r="P4635">
        <v>61.764705882352899</v>
      </c>
      <c r="Q4635">
        <v>4.4411400331160998E-2</v>
      </c>
    </row>
    <row r="4636" spans="1:17" x14ac:dyDescent="0.3">
      <c r="A4636" t="s">
        <v>9501</v>
      </c>
      <c r="B4636" t="s">
        <v>9502</v>
      </c>
      <c r="C4636" t="s">
        <v>10309</v>
      </c>
      <c r="D4636" t="s">
        <v>523</v>
      </c>
      <c r="E4636">
        <v>5.4878999999999998</v>
      </c>
      <c r="F4636">
        <v>16.63</v>
      </c>
      <c r="G4636">
        <v>-39.536340515255297</v>
      </c>
      <c r="H4636">
        <v>-0.70767490039198899</v>
      </c>
      <c r="I4636">
        <v>-13.057334198232001</v>
      </c>
      <c r="J4636">
        <v>-1.7822660559605701</v>
      </c>
      <c r="K4636">
        <v>16.632354470371599</v>
      </c>
      <c r="L4636">
        <v>16.7155888612299</v>
      </c>
      <c r="M4636">
        <v>2.3131596830000001E-6</v>
      </c>
      <c r="O4636">
        <v>16.295850871918201</v>
      </c>
      <c r="P4636">
        <v>0</v>
      </c>
    </row>
    <row r="4637" spans="1:17" x14ac:dyDescent="0.3">
      <c r="A4637" t="s">
        <v>9503</v>
      </c>
      <c r="B4637" t="s">
        <v>9504</v>
      </c>
      <c r="C4637" t="s">
        <v>10309</v>
      </c>
      <c r="D4637" t="s">
        <v>46</v>
      </c>
      <c r="E4637">
        <v>5.4826199999999998</v>
      </c>
      <c r="F4637">
        <v>2.34</v>
      </c>
      <c r="G4637">
        <v>55.895643353210602</v>
      </c>
      <c r="H4637">
        <v>16.302634377958501</v>
      </c>
      <c r="I4637">
        <v>6.9426658017679097</v>
      </c>
      <c r="J4637">
        <v>-9.1292048314707799</v>
      </c>
      <c r="K4637">
        <v>1.8516807171029801</v>
      </c>
      <c r="L4637">
        <v>1.6720521313338399</v>
      </c>
      <c r="M4637">
        <v>68.874164712678095</v>
      </c>
      <c r="N4637">
        <v>1.8875588345969001</v>
      </c>
      <c r="O4637">
        <v>4.7008547008547001</v>
      </c>
      <c r="P4637">
        <v>105.263157894736</v>
      </c>
      <c r="Q4637">
        <v>5.8191135264024002E-2</v>
      </c>
    </row>
    <row r="4638" spans="1:17" x14ac:dyDescent="0.3">
      <c r="A4638" t="s">
        <v>9505</v>
      </c>
      <c r="B4638" t="s">
        <v>9506</v>
      </c>
      <c r="C4638" t="s">
        <v>10309</v>
      </c>
      <c r="D4638" t="s">
        <v>54</v>
      </c>
      <c r="E4638">
        <v>5.4809999999999999</v>
      </c>
      <c r="F4638">
        <v>60.9</v>
      </c>
      <c r="G4638">
        <v>8.9689601913405994</v>
      </c>
      <c r="H4638">
        <v>-10.0882321025259</v>
      </c>
      <c r="I4638">
        <v>-7.8759870479730099</v>
      </c>
      <c r="J4638">
        <v>-20.303252065287602</v>
      </c>
      <c r="K4638">
        <v>66.152349820948999</v>
      </c>
      <c r="L4638">
        <v>60.329147477581301</v>
      </c>
      <c r="M4638">
        <v>25.0864335286401</v>
      </c>
      <c r="N4638">
        <v>0.11685426540284299</v>
      </c>
      <c r="O4638">
        <v>42.857142857142797</v>
      </c>
      <c r="P4638">
        <v>46.0781962101223</v>
      </c>
      <c r="Q4638">
        <v>5.316355208417E-2</v>
      </c>
    </row>
    <row r="4639" spans="1:17" x14ac:dyDescent="0.3">
      <c r="A4639" t="s">
        <v>9507</v>
      </c>
      <c r="B4639" t="s">
        <v>9508</v>
      </c>
      <c r="C4639" t="s">
        <v>10309</v>
      </c>
      <c r="D4639" t="s">
        <v>51</v>
      </c>
      <c r="E4639">
        <v>5.4767999999999999</v>
      </c>
      <c r="F4639">
        <v>26.08</v>
      </c>
      <c r="G4639">
        <v>-33.226049768482397</v>
      </c>
      <c r="H4639">
        <v>-8.4544028805830091</v>
      </c>
      <c r="I4639">
        <v>-47.148817645287899</v>
      </c>
      <c r="J4639">
        <v>-0.105852800599955</v>
      </c>
      <c r="K4639">
        <v>27.849040437685499</v>
      </c>
      <c r="L4639">
        <v>28.953365903296501</v>
      </c>
      <c r="M4639">
        <v>41.5105210993245</v>
      </c>
      <c r="N4639">
        <v>1.1625000000000001</v>
      </c>
      <c r="O4639">
        <v>68.098159509202404</v>
      </c>
      <c r="P4639">
        <v>4.9919484702093397</v>
      </c>
    </row>
    <row r="4640" spans="1:17" x14ac:dyDescent="0.3">
      <c r="A4640" t="s">
        <v>9509</v>
      </c>
      <c r="B4640" t="s">
        <v>9510</v>
      </c>
      <c r="C4640" t="s">
        <v>10309</v>
      </c>
      <c r="D4640" t="s">
        <v>412</v>
      </c>
      <c r="E4640">
        <v>5.4377129789999996</v>
      </c>
      <c r="F4640">
        <v>35.130000000000003</v>
      </c>
      <c r="G4640">
        <v>271.20875489919899</v>
      </c>
      <c r="H4640">
        <v>14.021260435989401</v>
      </c>
      <c r="I4640">
        <v>287.97006306204099</v>
      </c>
      <c r="J4640">
        <v>2.21418154617086</v>
      </c>
      <c r="K4640">
        <v>28.969662027596399</v>
      </c>
      <c r="M4640">
        <v>100</v>
      </c>
      <c r="N4640">
        <v>5.7731958762886497E-2</v>
      </c>
      <c r="O4640">
        <v>0</v>
      </c>
      <c r="P4640">
        <v>301.02739726027397</v>
      </c>
    </row>
    <row r="4641" spans="1:17" x14ac:dyDescent="0.3">
      <c r="A4641" t="s">
        <v>9511</v>
      </c>
      <c r="B4641" t="s">
        <v>9512</v>
      </c>
      <c r="C4641" t="s">
        <v>10309</v>
      </c>
      <c r="D4641" t="s">
        <v>737</v>
      </c>
      <c r="E4641">
        <v>5.4082145400000003</v>
      </c>
      <c r="F4641">
        <v>31.81</v>
      </c>
      <c r="G4641">
        <v>14.838019758070001</v>
      </c>
      <c r="H4641">
        <v>1.33444379775734</v>
      </c>
      <c r="I4641">
        <v>12.8729904256792</v>
      </c>
      <c r="J4641">
        <v>-0.12937349397710801</v>
      </c>
      <c r="K4641">
        <v>30.7978321584147</v>
      </c>
      <c r="L4641">
        <v>27.597550582099199</v>
      </c>
      <c r="M4641">
        <v>52.608347411978002</v>
      </c>
      <c r="N4641">
        <v>0.59381374190332004</v>
      </c>
      <c r="O4641">
        <v>2.9864822382898302</v>
      </c>
      <c r="P4641">
        <v>48.4367708819412</v>
      </c>
    </row>
    <row r="4642" spans="1:17" x14ac:dyDescent="0.3">
      <c r="A4642" t="s">
        <v>9513</v>
      </c>
      <c r="B4642" t="s">
        <v>9514</v>
      </c>
      <c r="C4642" t="s">
        <v>10309</v>
      </c>
      <c r="D4642" t="s">
        <v>124</v>
      </c>
      <c r="E4642">
        <v>5.3955000000000002</v>
      </c>
      <c r="F4642">
        <v>10.9</v>
      </c>
      <c r="G4642">
        <v>-7.6213329440346902</v>
      </c>
      <c r="H4642">
        <v>5.1124309197138302</v>
      </c>
      <c r="I4642">
        <v>2.77688471781468</v>
      </c>
      <c r="J4642">
        <v>-1.5818652543573699</v>
      </c>
      <c r="K4642">
        <v>9.8755412228478399</v>
      </c>
      <c r="L4642">
        <v>9.7152636037610094</v>
      </c>
      <c r="M4642">
        <v>59.8683469394797</v>
      </c>
      <c r="N4642">
        <v>2.14288417501953</v>
      </c>
      <c r="O4642">
        <v>46.697247706421997</v>
      </c>
      <c r="P4642">
        <v>55.270655270655197</v>
      </c>
      <c r="Q4642">
        <v>1.9211524664382001E-2</v>
      </c>
    </row>
    <row r="4643" spans="1:17" x14ac:dyDescent="0.3">
      <c r="A4643" t="s">
        <v>9515</v>
      </c>
      <c r="B4643" t="s">
        <v>9516</v>
      </c>
      <c r="C4643" t="s">
        <v>10309</v>
      </c>
      <c r="D4643" t="s">
        <v>523</v>
      </c>
      <c r="E4643">
        <v>5.3885249999999996</v>
      </c>
      <c r="F4643">
        <v>133.05000000000001</v>
      </c>
      <c r="G4643">
        <v>195.24854552067401</v>
      </c>
      <c r="H4643">
        <v>-23.936021357084901</v>
      </c>
      <c r="I4643">
        <v>79.768752758289594</v>
      </c>
      <c r="J4643">
        <v>8.8681049610625493</v>
      </c>
      <c r="K4643">
        <v>137.42382595261901</v>
      </c>
      <c r="L4643">
        <v>112.341597767742</v>
      </c>
      <c r="M4643">
        <v>63.531234556016202</v>
      </c>
      <c r="N4643">
        <v>2.4719640938112302</v>
      </c>
      <c r="O4643">
        <v>49.981210071401698</v>
      </c>
      <c r="P4643">
        <v>242.03084832904801</v>
      </c>
      <c r="Q4643">
        <v>0.154038841178708</v>
      </c>
    </row>
    <row r="4644" spans="1:17" x14ac:dyDescent="0.3">
      <c r="A4644" t="s">
        <v>9517</v>
      </c>
      <c r="B4644" t="s">
        <v>9518</v>
      </c>
      <c r="C4644" t="s">
        <v>10309</v>
      </c>
      <c r="D4644" t="s">
        <v>737</v>
      </c>
      <c r="E4644">
        <v>5.3691015169999998</v>
      </c>
      <c r="F4644">
        <v>121.78</v>
      </c>
      <c r="G4644">
        <v>16.165534095410099</v>
      </c>
      <c r="H4644">
        <v>2.2669013707944501</v>
      </c>
      <c r="I4644">
        <v>9.3100291458193691</v>
      </c>
      <c r="J4644">
        <v>-0.52393272262724</v>
      </c>
      <c r="K4644">
        <v>116.33215337351299</v>
      </c>
      <c r="L4644">
        <v>104.774896723529</v>
      </c>
      <c r="M4644">
        <v>48.897049978633802</v>
      </c>
      <c r="N4644">
        <v>0.78918464018931</v>
      </c>
      <c r="O4644">
        <v>17.917556248973501</v>
      </c>
      <c r="P4644">
        <v>47.077294685990303</v>
      </c>
    </row>
    <row r="4645" spans="1:17" x14ac:dyDescent="0.3">
      <c r="A4645" t="s">
        <v>9519</v>
      </c>
      <c r="B4645" t="s">
        <v>9520</v>
      </c>
      <c r="C4645" t="s">
        <v>10309</v>
      </c>
      <c r="D4645" t="s">
        <v>412</v>
      </c>
      <c r="E4645">
        <v>5.3663999999999996</v>
      </c>
      <c r="F4645">
        <v>12.9</v>
      </c>
      <c r="G4645">
        <v>0.88044578482160996</v>
      </c>
      <c r="H4645">
        <v>5.2036551488690996</v>
      </c>
      <c r="I4645">
        <v>-35.533295736693603</v>
      </c>
      <c r="J4645">
        <v>-0.44683793341541</v>
      </c>
      <c r="K4645">
        <v>12.703071498501499</v>
      </c>
      <c r="L4645">
        <v>13.6052405440679</v>
      </c>
      <c r="M4645">
        <v>54.8696921901333</v>
      </c>
      <c r="N4645">
        <v>1.4704698316068501</v>
      </c>
      <c r="O4645">
        <v>81.162790697674396</v>
      </c>
      <c r="P4645">
        <v>44.4568868980963</v>
      </c>
      <c r="Q4645">
        <v>7.1962192833553998E-2</v>
      </c>
    </row>
    <row r="4646" spans="1:17" x14ac:dyDescent="0.3">
      <c r="A4646" t="s">
        <v>9521</v>
      </c>
      <c r="B4646" t="s">
        <v>9522</v>
      </c>
      <c r="C4646" t="s">
        <v>10309</v>
      </c>
      <c r="D4646" t="s">
        <v>523</v>
      </c>
      <c r="E4646">
        <v>5.34</v>
      </c>
      <c r="F4646">
        <v>17.8</v>
      </c>
      <c r="G4646">
        <v>18.021889200386699</v>
      </c>
      <c r="H4646">
        <v>12.6256584329413</v>
      </c>
      <c r="I4646">
        <v>-0.61260899292569504</v>
      </c>
      <c r="J4646">
        <v>0.31983604614153199</v>
      </c>
      <c r="K4646">
        <v>16.8940041642051</v>
      </c>
      <c r="L4646">
        <v>15.3454040750867</v>
      </c>
      <c r="M4646">
        <v>63.096898494908501</v>
      </c>
      <c r="N4646">
        <v>0.763031119785615</v>
      </c>
      <c r="O4646">
        <v>10.9550561797752</v>
      </c>
      <c r="P4646">
        <v>74.168297455968599</v>
      </c>
      <c r="Q4646">
        <v>1.7651226838115999E-2</v>
      </c>
    </row>
    <row r="4647" spans="1:17" x14ac:dyDescent="0.3">
      <c r="A4647" t="s">
        <v>9523</v>
      </c>
      <c r="B4647" t="s">
        <v>9524</v>
      </c>
      <c r="C4647" t="s">
        <v>10309</v>
      </c>
      <c r="D4647" t="s">
        <v>253</v>
      </c>
      <c r="E4647">
        <v>5.3395334959999996</v>
      </c>
      <c r="F4647">
        <v>4.88</v>
      </c>
      <c r="G4647">
        <v>-33.184978994738401</v>
      </c>
      <c r="H4647">
        <v>-6.5684807611978497</v>
      </c>
      <c r="I4647">
        <v>-21.842380927204001</v>
      </c>
      <c r="J4647">
        <v>-6.7730239117831301</v>
      </c>
      <c r="K4647">
        <v>4.9584013143378298</v>
      </c>
      <c r="L4647">
        <v>4.9778068368737696</v>
      </c>
      <c r="M4647">
        <v>4.1021916980027804</v>
      </c>
      <c r="N4647">
        <v>0.68446841432511796</v>
      </c>
      <c r="O4647">
        <v>41.393442622950801</v>
      </c>
      <c r="P4647">
        <v>31.891891891891799</v>
      </c>
      <c r="Q4647">
        <v>4.1471539420975999E-2</v>
      </c>
    </row>
    <row r="4648" spans="1:17" x14ac:dyDescent="0.3">
      <c r="A4648" t="s">
        <v>9525</v>
      </c>
      <c r="B4648" t="s">
        <v>9526</v>
      </c>
      <c r="C4648" t="s">
        <v>10309</v>
      </c>
      <c r="E4648">
        <v>5.3350704000000002</v>
      </c>
      <c r="F4648">
        <v>8.24</v>
      </c>
      <c r="G4648">
        <v>131.76865922622599</v>
      </c>
      <c r="H4648">
        <v>9.8186408890816992</v>
      </c>
      <c r="I4648">
        <v>39.535258394360497</v>
      </c>
      <c r="J4648">
        <v>-6.21912612421995</v>
      </c>
      <c r="K4648">
        <v>7.9535483959559201</v>
      </c>
      <c r="L4648">
        <v>6.1442923166086798</v>
      </c>
      <c r="M4648">
        <v>40.7274471725582</v>
      </c>
      <c r="N4648">
        <v>0.110076645967291</v>
      </c>
      <c r="O4648">
        <v>11.5291262135922</v>
      </c>
      <c r="P4648">
        <v>174.666666666666</v>
      </c>
      <c r="Q4648">
        <v>9.2122814089199007E-2</v>
      </c>
    </row>
    <row r="4649" spans="1:17" x14ac:dyDescent="0.3">
      <c r="A4649" t="s">
        <v>9527</v>
      </c>
      <c r="B4649" t="s">
        <v>9528</v>
      </c>
      <c r="C4649" t="s">
        <v>10309</v>
      </c>
      <c r="D4649" t="s">
        <v>124</v>
      </c>
      <c r="E4649">
        <v>5.335</v>
      </c>
      <c r="F4649">
        <v>10.67</v>
      </c>
      <c r="G4649">
        <v>111.584072571051</v>
      </c>
      <c r="H4649">
        <v>18.244387529931299</v>
      </c>
      <c r="I4649">
        <v>-26.450191341089202</v>
      </c>
      <c r="J4649">
        <v>18.510856830172401</v>
      </c>
      <c r="K4649">
        <v>10.1687940254753</v>
      </c>
      <c r="L4649">
        <v>9.2550959691805605</v>
      </c>
      <c r="M4649">
        <v>68.820373839010401</v>
      </c>
      <c r="N4649">
        <v>0.229639062589093</v>
      </c>
      <c r="O4649">
        <v>40.112464854732899</v>
      </c>
      <c r="P4649">
        <v>142.49999999999901</v>
      </c>
      <c r="Q4649">
        <v>5.5527985282712002E-2</v>
      </c>
    </row>
    <row r="4650" spans="1:17" x14ac:dyDescent="0.3">
      <c r="A4650" t="s">
        <v>9529</v>
      </c>
      <c r="B4650" t="s">
        <v>9530</v>
      </c>
      <c r="C4650" t="s">
        <v>10309</v>
      </c>
      <c r="E4650">
        <v>5.31472181</v>
      </c>
      <c r="F4650">
        <v>5.3</v>
      </c>
      <c r="G4650">
        <v>-3.3269955830321098</v>
      </c>
      <c r="H4650">
        <v>-0.70767490039198899</v>
      </c>
      <c r="I4650">
        <v>-9.9444937313060002</v>
      </c>
      <c r="J4650">
        <v>2.34347068274276</v>
      </c>
      <c r="K4650">
        <v>5.2156450583296898</v>
      </c>
      <c r="L4650">
        <v>4.9793654864397103</v>
      </c>
      <c r="M4650">
        <v>48.204171161349301</v>
      </c>
      <c r="N4650">
        <v>0.969460066569381</v>
      </c>
      <c r="O4650">
        <v>19.0566037735849</v>
      </c>
      <c r="P4650">
        <v>47.2222222222222</v>
      </c>
      <c r="Q4650">
        <v>-4.0169797046688001E-2</v>
      </c>
    </row>
    <row r="4651" spans="1:17" x14ac:dyDescent="0.3">
      <c r="A4651" t="s">
        <v>9531</v>
      </c>
      <c r="B4651" t="s">
        <v>9532</v>
      </c>
      <c r="C4651" t="s">
        <v>10309</v>
      </c>
      <c r="D4651" t="s">
        <v>737</v>
      </c>
      <c r="E4651">
        <v>5.3081630099999897</v>
      </c>
      <c r="F4651">
        <v>23.18</v>
      </c>
      <c r="G4651">
        <v>14.875489973506699</v>
      </c>
      <c r="H4651">
        <v>3.8663161309981402</v>
      </c>
      <c r="I4651">
        <v>9.0069101408937797</v>
      </c>
      <c r="J4651">
        <v>0.76830562389870805</v>
      </c>
      <c r="K4651">
        <v>21.932075250521599</v>
      </c>
      <c r="L4651">
        <v>19.769343002922302</v>
      </c>
      <c r="M4651">
        <v>49.829539143146199</v>
      </c>
      <c r="N4651">
        <v>0.57111700378008401</v>
      </c>
      <c r="O4651">
        <v>2.6747195858498798</v>
      </c>
      <c r="P4651">
        <v>46.708860759493597</v>
      </c>
    </row>
    <row r="4652" spans="1:17" x14ac:dyDescent="0.3">
      <c r="A4652" t="s">
        <v>9533</v>
      </c>
      <c r="B4652" t="s">
        <v>9534</v>
      </c>
      <c r="C4652" t="s">
        <v>10309</v>
      </c>
      <c r="D4652" t="s">
        <v>364</v>
      </c>
      <c r="E4652">
        <v>5.2624240000000002</v>
      </c>
      <c r="F4652">
        <v>14.6</v>
      </c>
      <c r="G4652">
        <v>34.0421881664221</v>
      </c>
      <c r="H4652">
        <v>-11.791718749356599</v>
      </c>
      <c r="I4652">
        <v>-25.211365485837302</v>
      </c>
      <c r="J4652">
        <v>-7.8915908148030196</v>
      </c>
      <c r="K4652">
        <v>15.0318331427139</v>
      </c>
      <c r="L4652">
        <v>12.203032373087799</v>
      </c>
      <c r="M4652">
        <v>19.6701067295886</v>
      </c>
      <c r="N4652">
        <v>0.97915904936014597</v>
      </c>
      <c r="O4652">
        <v>30.684931506849299</v>
      </c>
      <c r="P4652">
        <v>92.105263157894697</v>
      </c>
    </row>
    <row r="4653" spans="1:17" x14ac:dyDescent="0.3">
      <c r="A4653" t="s">
        <v>9535</v>
      </c>
      <c r="B4653" t="s">
        <v>9536</v>
      </c>
      <c r="C4653" t="s">
        <v>10309</v>
      </c>
      <c r="D4653" t="s">
        <v>628</v>
      </c>
      <c r="E4653">
        <v>5.2279093799999998</v>
      </c>
      <c r="F4653">
        <v>14.94</v>
      </c>
      <c r="G4653">
        <v>-2.1263346687673601</v>
      </c>
      <c r="H4653">
        <v>-11.7928557638692</v>
      </c>
      <c r="I4653">
        <v>-50.2314300771219</v>
      </c>
      <c r="J4653">
        <v>-7.59190758871706</v>
      </c>
      <c r="K4653">
        <v>16.408123769515299</v>
      </c>
      <c r="L4653">
        <v>16.071276870433099</v>
      </c>
      <c r="M4653">
        <v>22.452520102013501</v>
      </c>
      <c r="N4653">
        <v>0.34533984084568198</v>
      </c>
      <c r="O4653">
        <v>117.26907630522</v>
      </c>
      <c r="P4653">
        <v>60.991379310344797</v>
      </c>
      <c r="Q4653">
        <v>0.12643117127648301</v>
      </c>
    </row>
    <row r="4654" spans="1:17" x14ac:dyDescent="0.3">
      <c r="A4654" t="s">
        <v>9537</v>
      </c>
      <c r="B4654" t="s">
        <v>9538</v>
      </c>
      <c r="C4654" t="s">
        <v>10309</v>
      </c>
      <c r="D4654" t="s">
        <v>3831</v>
      </c>
      <c r="E4654">
        <v>5.1533819999999997</v>
      </c>
      <c r="F4654">
        <v>0.78</v>
      </c>
      <c r="G4654">
        <v>-6.0091185515512402</v>
      </c>
      <c r="H4654">
        <v>6.4351822424651601</v>
      </c>
      <c r="I4654">
        <v>-15.557334198232001</v>
      </c>
      <c r="J4654">
        <v>6.91338611795247</v>
      </c>
      <c r="K4654">
        <v>0.68791129232178805</v>
      </c>
      <c r="L4654">
        <v>0.68776128737375197</v>
      </c>
      <c r="M4654">
        <v>79.669155945276202</v>
      </c>
      <c r="N4654">
        <v>1.3165394283559799</v>
      </c>
      <c r="O4654">
        <v>19.230769230769202</v>
      </c>
      <c r="P4654">
        <v>44.4444444444444</v>
      </c>
      <c r="Q4654">
        <v>-6.5711762301877003E-2</v>
      </c>
    </row>
    <row r="4655" spans="1:17" x14ac:dyDescent="0.3">
      <c r="A4655" t="s">
        <v>9539</v>
      </c>
      <c r="B4655" t="s">
        <v>9540</v>
      </c>
      <c r="C4655" t="s">
        <v>10309</v>
      </c>
      <c r="D4655" t="s">
        <v>523</v>
      </c>
      <c r="E4655">
        <v>5.1172599999999999</v>
      </c>
      <c r="F4655">
        <v>16.55</v>
      </c>
      <c r="G4655">
        <v>-29.818642361075</v>
      </c>
      <c r="H4655">
        <v>-0.70767490039198899</v>
      </c>
      <c r="I4655">
        <v>-13.057334198232001</v>
      </c>
      <c r="J4655">
        <v>-1.7822660559605701</v>
      </c>
      <c r="K4655">
        <v>16.549999999999901</v>
      </c>
      <c r="L4655">
        <v>16.55</v>
      </c>
      <c r="M4655">
        <v>100</v>
      </c>
      <c r="O4655">
        <v>0</v>
      </c>
      <c r="P4655">
        <v>0</v>
      </c>
    </row>
    <row r="4656" spans="1:17" x14ac:dyDescent="0.3">
      <c r="A4656" t="s">
        <v>9541</v>
      </c>
      <c r="B4656" t="s">
        <v>9542</v>
      </c>
      <c r="C4656" t="s">
        <v>10309</v>
      </c>
      <c r="D4656" t="s">
        <v>294</v>
      </c>
      <c r="E4656">
        <v>5.1064352749999999</v>
      </c>
      <c r="F4656">
        <v>175.05</v>
      </c>
      <c r="G4656">
        <v>17.7161237577618</v>
      </c>
      <c r="H4656">
        <v>-0.70767490039198899</v>
      </c>
      <c r="I4656">
        <v>34.477431920604801</v>
      </c>
      <c r="J4656">
        <v>-1.7822660559605701</v>
      </c>
      <c r="K4656">
        <v>170.635089705057</v>
      </c>
      <c r="L4656">
        <v>145.94524473055299</v>
      </c>
      <c r="M4656">
        <v>99.999999999866205</v>
      </c>
      <c r="N4656">
        <v>0</v>
      </c>
      <c r="O4656">
        <v>0</v>
      </c>
      <c r="P4656">
        <v>47.534766118836899</v>
      </c>
    </row>
    <row r="4657" spans="1:17" x14ac:dyDescent="0.3">
      <c r="A4657" t="s">
        <v>9543</v>
      </c>
      <c r="B4657" t="s">
        <v>9544</v>
      </c>
      <c r="C4657" t="s">
        <v>10309</v>
      </c>
      <c r="D4657" t="s">
        <v>523</v>
      </c>
      <c r="E4657">
        <v>5.1059999999999999</v>
      </c>
      <c r="F4657">
        <v>8.51</v>
      </c>
      <c r="G4657">
        <v>2.7358747728813202</v>
      </c>
      <c r="H4657">
        <v>-2.3560265487436398</v>
      </c>
      <c r="I4657">
        <v>39.725430613257998</v>
      </c>
      <c r="J4657">
        <v>2.2875013858998798</v>
      </c>
      <c r="K4657">
        <v>7.6531220745114998</v>
      </c>
      <c r="L4657">
        <v>6.4145781735618099</v>
      </c>
      <c r="M4657">
        <v>44.993385022100902</v>
      </c>
      <c r="N4657">
        <v>0.98543806388827504</v>
      </c>
      <c r="O4657">
        <v>17.978848413630999</v>
      </c>
      <c r="P4657">
        <v>86.622807017543806</v>
      </c>
      <c r="Q4657">
        <v>5.114725420025E-2</v>
      </c>
    </row>
    <row r="4658" spans="1:17" x14ac:dyDescent="0.3">
      <c r="A4658" t="s">
        <v>9545</v>
      </c>
      <c r="B4658" t="s">
        <v>9546</v>
      </c>
      <c r="C4658" t="s">
        <v>10309</v>
      </c>
      <c r="D4658" t="s">
        <v>444</v>
      </c>
      <c r="E4658">
        <v>5.0984999999999996</v>
      </c>
      <c r="F4658">
        <v>10.3</v>
      </c>
      <c r="G4658">
        <v>51.839205963439902</v>
      </c>
      <c r="H4658">
        <v>0.218251025533934</v>
      </c>
      <c r="I4658">
        <v>-28.7692818250733</v>
      </c>
      <c r="J4658">
        <v>6.7354330590836797</v>
      </c>
      <c r="K4658">
        <v>10.5017271557639</v>
      </c>
      <c r="L4658">
        <v>10.4597024990137</v>
      </c>
      <c r="M4658">
        <v>71.583402943826599</v>
      </c>
      <c r="N4658">
        <v>0.64426149692382595</v>
      </c>
      <c r="O4658">
        <v>103.78640776699</v>
      </c>
      <c r="P4658">
        <v>81.657848324515001</v>
      </c>
      <c r="Q4658">
        <v>2.7582342914027998E-2</v>
      </c>
    </row>
    <row r="4659" spans="1:17" x14ac:dyDescent="0.3">
      <c r="A4659" t="s">
        <v>9547</v>
      </c>
      <c r="B4659" t="s">
        <v>9548</v>
      </c>
      <c r="C4659" t="s">
        <v>10309</v>
      </c>
      <c r="E4659">
        <v>5.0780228799999998</v>
      </c>
      <c r="F4659">
        <v>7.84</v>
      </c>
      <c r="G4659">
        <v>89.789200776179797</v>
      </c>
      <c r="H4659">
        <v>-38.443523956995698</v>
      </c>
      <c r="I4659">
        <v>-19.3894727884351</v>
      </c>
      <c r="J4659">
        <v>-11.618331629730999</v>
      </c>
      <c r="K4659">
        <v>12.602515429438901</v>
      </c>
      <c r="L4659">
        <v>11.170323746799999</v>
      </c>
      <c r="M4659">
        <v>15.4753778155759</v>
      </c>
      <c r="N4659">
        <v>0.52884419801840599</v>
      </c>
      <c r="O4659">
        <v>156.88775510203999</v>
      </c>
      <c r="P4659">
        <v>119.60784313725399</v>
      </c>
      <c r="Q4659">
        <v>4.1265555326686E-2</v>
      </c>
    </row>
    <row r="4660" spans="1:17" x14ac:dyDescent="0.3">
      <c r="A4660" t="s">
        <v>9549</v>
      </c>
      <c r="B4660" t="s">
        <v>9550</v>
      </c>
      <c r="C4660" t="s">
        <v>10309</v>
      </c>
      <c r="D4660" t="s">
        <v>127</v>
      </c>
      <c r="E4660">
        <v>5.0652321599999999</v>
      </c>
      <c r="F4660">
        <v>0.3</v>
      </c>
      <c r="G4660">
        <v>-5.5931859894901201</v>
      </c>
      <c r="H4660">
        <v>-1.87035303188851</v>
      </c>
      <c r="I4660">
        <v>-12.2495918825592</v>
      </c>
      <c r="J4660">
        <v>1.0670674632677399</v>
      </c>
      <c r="K4660">
        <v>0.38104149371468099</v>
      </c>
      <c r="L4660">
        <v>0.316837459592406</v>
      </c>
      <c r="M4660">
        <v>38.332852816306797</v>
      </c>
      <c r="N4660">
        <v>1</v>
      </c>
      <c r="Q4660">
        <v>5.2048647419290002E-2</v>
      </c>
    </row>
    <row r="4661" spans="1:17" x14ac:dyDescent="0.3">
      <c r="A4661" t="s">
        <v>9551</v>
      </c>
      <c r="B4661" t="s">
        <v>9552</v>
      </c>
      <c r="C4661" t="s">
        <v>10309</v>
      </c>
      <c r="D4661" t="s">
        <v>139</v>
      </c>
      <c r="E4661">
        <v>5.055555</v>
      </c>
      <c r="F4661">
        <v>4.8499999999999996</v>
      </c>
      <c r="G4661">
        <v>-5.5931859894901201</v>
      </c>
      <c r="H4661">
        <v>-1.87035303188851</v>
      </c>
      <c r="I4661">
        <v>-12.2495918825592</v>
      </c>
      <c r="J4661">
        <v>1.0670674632677399</v>
      </c>
      <c r="K4661">
        <v>5.1230840222052203</v>
      </c>
      <c r="M4661">
        <v>99.999956885964906</v>
      </c>
      <c r="N4661">
        <v>1</v>
      </c>
    </row>
    <row r="4662" spans="1:17" x14ac:dyDescent="0.3">
      <c r="A4662" t="s">
        <v>9553</v>
      </c>
      <c r="B4662" t="s">
        <v>9554</v>
      </c>
      <c r="C4662" t="s">
        <v>10309</v>
      </c>
      <c r="D4662" t="s">
        <v>364</v>
      </c>
      <c r="E4662">
        <v>4.9749999999999996</v>
      </c>
      <c r="F4662">
        <v>9.9499999999999993</v>
      </c>
      <c r="G4662">
        <v>-24.860836453901999</v>
      </c>
      <c r="H4662">
        <v>-0.70767490039198899</v>
      </c>
      <c r="I4662">
        <v>-8.0995282910590891</v>
      </c>
      <c r="J4662">
        <v>-1.7822660559605701</v>
      </c>
      <c r="K4662">
        <v>9.8341225809087796</v>
      </c>
      <c r="L4662">
        <v>9.7496429777762508</v>
      </c>
      <c r="M4662">
        <v>100</v>
      </c>
      <c r="N4662">
        <v>0</v>
      </c>
      <c r="O4662">
        <v>0</v>
      </c>
      <c r="P4662">
        <v>10.432852386237499</v>
      </c>
    </row>
    <row r="4663" spans="1:17" x14ac:dyDescent="0.3">
      <c r="A4663" t="s">
        <v>9555</v>
      </c>
      <c r="B4663" t="s">
        <v>9556</v>
      </c>
      <c r="C4663" t="s">
        <v>10309</v>
      </c>
      <c r="E4663">
        <v>4.9487969999999999</v>
      </c>
      <c r="F4663">
        <v>15.7</v>
      </c>
      <c r="G4663">
        <v>88.236913194480493</v>
      </c>
      <c r="H4663">
        <v>11.3964771052378</v>
      </c>
      <c r="I4663">
        <v>32.178558493719798</v>
      </c>
      <c r="J4663">
        <v>10.4008325355887</v>
      </c>
      <c r="K4663">
        <v>14.3883714928798</v>
      </c>
      <c r="L4663">
        <v>12.718956900624001</v>
      </c>
      <c r="M4663">
        <v>63.694639708573703</v>
      </c>
      <c r="N4663">
        <v>1.3297839674077201</v>
      </c>
      <c r="O4663">
        <v>19.235668789808901</v>
      </c>
      <c r="P4663">
        <v>147.24409448818801</v>
      </c>
      <c r="Q4663">
        <v>-4.8100009646389998E-3</v>
      </c>
    </row>
    <row r="4664" spans="1:17" x14ac:dyDescent="0.3">
      <c r="A4664" t="s">
        <v>9557</v>
      </c>
      <c r="B4664" t="s">
        <v>9558</v>
      </c>
      <c r="C4664" t="s">
        <v>10309</v>
      </c>
      <c r="D4664" t="s">
        <v>628</v>
      </c>
      <c r="E4664">
        <v>4.9438537499999997</v>
      </c>
      <c r="F4664">
        <v>8.25</v>
      </c>
      <c r="G4664">
        <v>-1.91166561688901</v>
      </c>
      <c r="H4664">
        <v>46.706118203056299</v>
      </c>
      <c r="I4664">
        <v>15.8489158017679</v>
      </c>
      <c r="J4664">
        <v>20.360591086896498</v>
      </c>
      <c r="K4664">
        <v>6.52578622255181</v>
      </c>
      <c r="L4664">
        <v>7.1718328395166502</v>
      </c>
      <c r="M4664">
        <v>79.123031031557304</v>
      </c>
      <c r="N4664">
        <v>1.06186186186186</v>
      </c>
      <c r="O4664">
        <v>3.63636363636363</v>
      </c>
      <c r="P4664">
        <v>101.219512195121</v>
      </c>
    </row>
    <row r="4665" spans="1:17" x14ac:dyDescent="0.3">
      <c r="A4665" t="s">
        <v>9559</v>
      </c>
      <c r="B4665" t="s">
        <v>9560</v>
      </c>
      <c r="C4665" t="s">
        <v>10309</v>
      </c>
      <c r="D4665" t="s">
        <v>51</v>
      </c>
      <c r="E4665">
        <v>4.8855725999999997</v>
      </c>
      <c r="F4665">
        <v>9</v>
      </c>
      <c r="G4665">
        <v>83.451499819019702</v>
      </c>
      <c r="H4665">
        <v>-8.3999825926996792</v>
      </c>
      <c r="I4665">
        <v>-29.336403965673899</v>
      </c>
      <c r="J4665">
        <v>11.4252811138507</v>
      </c>
      <c r="K4665">
        <v>9.8180176172474098</v>
      </c>
      <c r="L4665">
        <v>9.3840934279782502</v>
      </c>
      <c r="M4665">
        <v>59.391898892133398</v>
      </c>
      <c r="N4665">
        <v>1.52366137172759</v>
      </c>
      <c r="O4665">
        <v>62.4444444444444</v>
      </c>
      <c r="P4665">
        <v>140</v>
      </c>
      <c r="Q4665">
        <v>7.5608684494399003E-2</v>
      </c>
    </row>
    <row r="4666" spans="1:17" x14ac:dyDescent="0.3">
      <c r="A4666" t="s">
        <v>9561</v>
      </c>
      <c r="B4666" t="s">
        <v>9562</v>
      </c>
      <c r="C4666" t="s">
        <v>10309</v>
      </c>
      <c r="E4666">
        <v>4.8601619999999999</v>
      </c>
      <c r="F4666">
        <v>0.54</v>
      </c>
      <c r="G4666">
        <v>-36.7151940852129</v>
      </c>
      <c r="H4666">
        <v>-9.0410082337253108</v>
      </c>
      <c r="I4666">
        <v>-41.057334198231999</v>
      </c>
      <c r="J4666">
        <v>6.9585795891275101E-2</v>
      </c>
      <c r="K4666">
        <v>0.58265901723728497</v>
      </c>
      <c r="L4666">
        <v>0.658493957908586</v>
      </c>
      <c r="M4666">
        <v>37.413982075659298</v>
      </c>
      <c r="N4666">
        <v>0.61309466688022096</v>
      </c>
      <c r="O4666">
        <v>77.7777777777777</v>
      </c>
      <c r="P4666">
        <v>5.8823529411764701</v>
      </c>
      <c r="Q4666">
        <v>-9.2276740650269994E-3</v>
      </c>
    </row>
    <row r="4667" spans="1:17" x14ac:dyDescent="0.3">
      <c r="A4667" t="s">
        <v>9563</v>
      </c>
      <c r="B4667" t="s">
        <v>9564</v>
      </c>
      <c r="C4667" t="s">
        <v>10309</v>
      </c>
      <c r="D4667" t="s">
        <v>358</v>
      </c>
      <c r="E4667">
        <v>4.8521954000000003</v>
      </c>
      <c r="F4667">
        <v>6.11</v>
      </c>
      <c r="G4667">
        <v>-18.118459545718501</v>
      </c>
      <c r="H4667">
        <v>23.352475475547799</v>
      </c>
      <c r="I4667">
        <v>-6.2391523800502497</v>
      </c>
      <c r="J4667">
        <v>8.2177339440394093</v>
      </c>
      <c r="K4667">
        <v>5.8481869879498998</v>
      </c>
      <c r="L4667">
        <v>5.7549681770155301</v>
      </c>
      <c r="M4667">
        <v>47.351029326368398</v>
      </c>
      <c r="N4667">
        <v>1.1678384982221901</v>
      </c>
      <c r="O4667">
        <v>20.294599018003201</v>
      </c>
      <c r="P4667">
        <v>32.537960954446802</v>
      </c>
      <c r="Q4667">
        <v>8.0242337830115001E-2</v>
      </c>
    </row>
    <row r="4668" spans="1:17" x14ac:dyDescent="0.3">
      <c r="A4668" t="s">
        <v>9565</v>
      </c>
      <c r="B4668" t="s">
        <v>9566</v>
      </c>
      <c r="C4668" t="s">
        <v>10309</v>
      </c>
      <c r="D4668" t="s">
        <v>163</v>
      </c>
      <c r="E4668">
        <v>4.8364752799999904</v>
      </c>
      <c r="F4668">
        <v>5.6</v>
      </c>
      <c r="G4668">
        <v>-37.256658890000601</v>
      </c>
      <c r="K4668">
        <v>5.4856592989664099</v>
      </c>
      <c r="L4668">
        <v>5.3129273959650396</v>
      </c>
      <c r="M4668">
        <v>11.3707014279082</v>
      </c>
      <c r="N4668">
        <v>1</v>
      </c>
      <c r="O4668">
        <v>29.464285714285701</v>
      </c>
      <c r="P4668">
        <v>31.764705882352899</v>
      </c>
      <c r="Q4668">
        <v>-8.5879446318412003E-2</v>
      </c>
    </row>
    <row r="4669" spans="1:17" x14ac:dyDescent="0.3">
      <c r="A4669" t="s">
        <v>9567</v>
      </c>
      <c r="B4669" t="s">
        <v>9568</v>
      </c>
      <c r="C4669" t="s">
        <v>10309</v>
      </c>
      <c r="D4669" t="s">
        <v>21</v>
      </c>
      <c r="E4669">
        <v>4.8321485500000003</v>
      </c>
      <c r="F4669">
        <v>3.05</v>
      </c>
      <c r="G4669">
        <v>15.419452877020101</v>
      </c>
      <c r="H4669">
        <v>0.55018673482813696</v>
      </c>
      <c r="I4669">
        <v>-41.292628315879099</v>
      </c>
      <c r="J4669">
        <v>-10.044374318068799</v>
      </c>
      <c r="K4669">
        <v>3.2243046984108799</v>
      </c>
      <c r="M4669">
        <v>12.2595781426072</v>
      </c>
      <c r="N4669">
        <v>0.92877967855588295</v>
      </c>
      <c r="O4669">
        <v>54.0983606557377</v>
      </c>
      <c r="P4669">
        <v>52.499999999999901</v>
      </c>
      <c r="Q4669">
        <v>2.7482988868680999E-2</v>
      </c>
    </row>
    <row r="4670" spans="1:17" x14ac:dyDescent="0.3">
      <c r="A4670" t="s">
        <v>9569</v>
      </c>
      <c r="B4670" t="s">
        <v>9570</v>
      </c>
      <c r="C4670" t="s">
        <v>10309</v>
      </c>
      <c r="D4670" t="s">
        <v>402</v>
      </c>
      <c r="E4670">
        <v>4.8247159999999996</v>
      </c>
      <c r="F4670">
        <v>9.49</v>
      </c>
      <c r="G4670">
        <v>28.348024305591601</v>
      </c>
      <c r="H4670">
        <v>-31.336329871152198</v>
      </c>
      <c r="I4670">
        <v>-57.5602581748402</v>
      </c>
      <c r="J4670">
        <v>-3.7450759733159402</v>
      </c>
      <c r="K4670">
        <v>13.5638360248895</v>
      </c>
      <c r="L4670">
        <v>13.7480850304068</v>
      </c>
      <c r="M4670">
        <v>10.839109948668201</v>
      </c>
      <c r="N4670">
        <v>1.1923076923076901</v>
      </c>
      <c r="O4670">
        <v>112.01264488935701</v>
      </c>
      <c r="P4670">
        <v>84.271844660194105</v>
      </c>
    </row>
    <row r="4671" spans="1:17" x14ac:dyDescent="0.3">
      <c r="A4671" t="s">
        <v>9571</v>
      </c>
      <c r="B4671" t="s">
        <v>9572</v>
      </c>
      <c r="C4671" t="s">
        <v>10309</v>
      </c>
      <c r="D4671" t="s">
        <v>210</v>
      </c>
      <c r="E4671">
        <v>4.7930216000000003</v>
      </c>
      <c r="F4671">
        <v>12.56</v>
      </c>
      <c r="G4671">
        <v>22.4237818813491</v>
      </c>
      <c r="H4671">
        <v>-2.5826749003919902</v>
      </c>
      <c r="I4671">
        <v>-19.395887516651101</v>
      </c>
      <c r="J4671">
        <v>2.88440061070609</v>
      </c>
      <c r="K4671">
        <v>11.837402195971899</v>
      </c>
      <c r="L4671">
        <v>11.026618333704199</v>
      </c>
      <c r="M4671">
        <v>57.524945788475598</v>
      </c>
      <c r="N4671">
        <v>0.37444000253823201</v>
      </c>
      <c r="O4671">
        <v>55.732484076433003</v>
      </c>
      <c r="P4671">
        <v>69.044414535666206</v>
      </c>
      <c r="Q4671">
        <v>3.1174126073071001E-2</v>
      </c>
    </row>
    <row r="4672" spans="1:17" x14ac:dyDescent="0.3">
      <c r="A4672" t="s">
        <v>9573</v>
      </c>
      <c r="B4672" t="s">
        <v>9574</v>
      </c>
      <c r="C4672" t="s">
        <v>10309</v>
      </c>
      <c r="D4672" t="s">
        <v>412</v>
      </c>
      <c r="E4672">
        <v>4.7904999999999998</v>
      </c>
      <c r="F4672">
        <v>14.74</v>
      </c>
      <c r="G4672">
        <v>192.01541877429599</v>
      </c>
      <c r="H4672">
        <v>-32.3214315141486</v>
      </c>
      <c r="I4672">
        <v>4.1127770895262596</v>
      </c>
      <c r="J4672">
        <v>-10.331794357847301</v>
      </c>
      <c r="K4672">
        <v>18.965490954537799</v>
      </c>
      <c r="L4672">
        <v>14.528737383449601</v>
      </c>
      <c r="M4672">
        <v>15.9278919960239</v>
      </c>
      <c r="N4672">
        <v>1.2369761200192599</v>
      </c>
      <c r="O4672">
        <v>102.645861601085</v>
      </c>
      <c r="P4672">
        <v>221.834061135371</v>
      </c>
      <c r="Q4672">
        <v>8.9235554066533995E-2</v>
      </c>
    </row>
    <row r="4673" spans="1:17" x14ac:dyDescent="0.3">
      <c r="A4673" t="s">
        <v>9575</v>
      </c>
      <c r="B4673" t="s">
        <v>9576</v>
      </c>
      <c r="C4673" t="s">
        <v>10309</v>
      </c>
      <c r="D4673" t="s">
        <v>21</v>
      </c>
      <c r="E4673">
        <v>4.7818120000000004</v>
      </c>
      <c r="F4673">
        <v>8.68</v>
      </c>
      <c r="G4673">
        <v>-17.5288622834554</v>
      </c>
      <c r="H4673">
        <v>13.3803754140734</v>
      </c>
      <c r="I4673">
        <v>-43.617334198232001</v>
      </c>
      <c r="J4673">
        <v>8.6927643947093198</v>
      </c>
      <c r="K4673">
        <v>8.4899392348366103</v>
      </c>
      <c r="L4673">
        <v>8.3710995619598005</v>
      </c>
      <c r="M4673">
        <v>50.540551935363702</v>
      </c>
      <c r="N4673">
        <v>0.59175640549572905</v>
      </c>
      <c r="O4673">
        <v>44.009216589861701</v>
      </c>
      <c r="P4673">
        <v>41.598694942903698</v>
      </c>
      <c r="Q4673">
        <v>0.122647441269556</v>
      </c>
    </row>
    <row r="4674" spans="1:17" x14ac:dyDescent="0.3">
      <c r="A4674" t="s">
        <v>9577</v>
      </c>
      <c r="B4674" t="s">
        <v>9578</v>
      </c>
      <c r="C4674" t="s">
        <v>10309</v>
      </c>
      <c r="D4674" t="s">
        <v>21</v>
      </c>
      <c r="E4674">
        <v>4.7705256</v>
      </c>
      <c r="F4674">
        <v>4.74</v>
      </c>
      <c r="G4674">
        <v>-22.335649163796099</v>
      </c>
      <c r="H4674">
        <v>-17.003971196688301</v>
      </c>
      <c r="I4674">
        <v>11.026435435275699</v>
      </c>
      <c r="J4674">
        <v>-5.6120532900031401</v>
      </c>
      <c r="K4674">
        <v>5.4989263034589202</v>
      </c>
      <c r="L4674">
        <v>5.1938533073448099</v>
      </c>
      <c r="M4674">
        <v>47.311560891447101</v>
      </c>
      <c r="N4674">
        <v>4.7937772925764097</v>
      </c>
      <c r="O4674">
        <v>68.776371308016806</v>
      </c>
      <c r="P4674">
        <v>138.19095477386901</v>
      </c>
    </row>
    <row r="4675" spans="1:17" x14ac:dyDescent="0.3">
      <c r="A4675" t="s">
        <v>9579</v>
      </c>
      <c r="B4675" t="s">
        <v>9580</v>
      </c>
      <c r="C4675" t="s">
        <v>10309</v>
      </c>
      <c r="D4675" t="s">
        <v>72</v>
      </c>
      <c r="E4675">
        <v>4.7615748</v>
      </c>
      <c r="F4675">
        <v>11.64</v>
      </c>
      <c r="G4675">
        <v>-39.234984773526399</v>
      </c>
      <c r="H4675">
        <v>-4.0382327688349502</v>
      </c>
      <c r="I4675">
        <v>-13.993504410998</v>
      </c>
      <c r="J4675">
        <v>-7.3920221535215598</v>
      </c>
      <c r="K4675">
        <v>11.7711027903835</v>
      </c>
      <c r="L4675">
        <v>12.0309010897716</v>
      </c>
      <c r="M4675">
        <v>45.954370042924097</v>
      </c>
      <c r="N4675">
        <v>0.60346226804495695</v>
      </c>
      <c r="O4675">
        <v>20.274914089347</v>
      </c>
      <c r="P4675">
        <v>23.174603174603099</v>
      </c>
      <c r="Q4675">
        <v>-8.4479846192350994E-2</v>
      </c>
    </row>
    <row r="4676" spans="1:17" x14ac:dyDescent="0.3">
      <c r="A4676" t="s">
        <v>9581</v>
      </c>
      <c r="B4676" t="s">
        <v>9582</v>
      </c>
      <c r="C4676" t="s">
        <v>10309</v>
      </c>
      <c r="D4676" t="s">
        <v>7251</v>
      </c>
      <c r="E4676">
        <v>4.7499310640000001</v>
      </c>
      <c r="F4676">
        <v>5.08</v>
      </c>
      <c r="G4676">
        <v>-68.613823083966594</v>
      </c>
      <c r="H4676">
        <v>-1.49045376536263</v>
      </c>
      <c r="I4676">
        <v>-35.853686781818702</v>
      </c>
      <c r="J4676">
        <v>-6.6603148364483697</v>
      </c>
      <c r="K4676">
        <v>5.1540117390356297</v>
      </c>
      <c r="L4676">
        <v>6.0272740491196002</v>
      </c>
      <c r="M4676">
        <v>20.480787951955602</v>
      </c>
      <c r="N4676">
        <v>1.57894736842105</v>
      </c>
      <c r="O4676">
        <v>63.385826771653498</v>
      </c>
      <c r="P4676">
        <v>33.684210526315802</v>
      </c>
    </row>
    <row r="4677" spans="1:17" x14ac:dyDescent="0.3">
      <c r="A4677" t="s">
        <v>9583</v>
      </c>
      <c r="B4677" t="s">
        <v>9584</v>
      </c>
      <c r="C4677" t="s">
        <v>10309</v>
      </c>
      <c r="D4677" t="s">
        <v>4260</v>
      </c>
      <c r="E4677">
        <v>4.7286225000000002</v>
      </c>
      <c r="F4677">
        <v>15.75</v>
      </c>
      <c r="G4677">
        <v>4.1099290674963704</v>
      </c>
      <c r="H4677">
        <v>10.7035337424169</v>
      </c>
      <c r="I4677">
        <v>-26.471297914559699</v>
      </c>
      <c r="J4677">
        <v>8.7334740646020492</v>
      </c>
      <c r="K4677">
        <v>14.950354612450001</v>
      </c>
      <c r="L4677">
        <v>14.755178000893901</v>
      </c>
      <c r="M4677">
        <v>54.6902879376809</v>
      </c>
      <c r="N4677">
        <v>0.98229201470096805</v>
      </c>
      <c r="O4677">
        <v>32.380952380952401</v>
      </c>
      <c r="P4677">
        <v>55.172413793103402</v>
      </c>
      <c r="Q4677">
        <v>8.3122934018903999E-2</v>
      </c>
    </row>
    <row r="4678" spans="1:17" x14ac:dyDescent="0.3">
      <c r="A4678" t="s">
        <v>9585</v>
      </c>
      <c r="B4678" t="s">
        <v>9586</v>
      </c>
      <c r="C4678" t="s">
        <v>10309</v>
      </c>
      <c r="D4678" t="s">
        <v>1203</v>
      </c>
      <c r="E4678">
        <v>4.726</v>
      </c>
      <c r="F4678">
        <v>2.78</v>
      </c>
      <c r="G4678">
        <v>8.7899694999691705E-2</v>
      </c>
      <c r="H4678">
        <v>-5.17502885228203</v>
      </c>
      <c r="I4678">
        <v>-31.532407512014998</v>
      </c>
      <c r="J4678">
        <v>-3.5490505082574</v>
      </c>
      <c r="K4678">
        <v>2.9076802111366402</v>
      </c>
      <c r="L4678">
        <v>2.9699905419710602</v>
      </c>
      <c r="M4678">
        <v>39.711438605515397</v>
      </c>
      <c r="N4678">
        <v>0.98928709991074903</v>
      </c>
      <c r="O4678">
        <v>60.071942446043103</v>
      </c>
      <c r="P4678">
        <v>49.462365591397798</v>
      </c>
      <c r="Q4678">
        <v>1.9780739051067999E-2</v>
      </c>
    </row>
    <row r="4679" spans="1:17" x14ac:dyDescent="0.3">
      <c r="A4679" t="s">
        <v>9587</v>
      </c>
      <c r="B4679" t="s">
        <v>9588</v>
      </c>
      <c r="C4679" t="s">
        <v>10309</v>
      </c>
      <c r="D4679" t="s">
        <v>54</v>
      </c>
      <c r="E4679">
        <v>4.701719121</v>
      </c>
      <c r="F4679">
        <v>5.61</v>
      </c>
      <c r="G4679">
        <v>-45.330690553846097</v>
      </c>
      <c r="H4679">
        <v>5.74393800283383</v>
      </c>
      <c r="I4679">
        <v>-14.463309593662601</v>
      </c>
      <c r="J4679">
        <v>3.0775470281515802</v>
      </c>
      <c r="K4679">
        <v>5.3836344794887196</v>
      </c>
      <c r="L4679">
        <v>5.7406253479676703</v>
      </c>
      <c r="M4679">
        <v>97.3518528986517</v>
      </c>
      <c r="N4679">
        <v>3.6090225563909701</v>
      </c>
      <c r="O4679">
        <v>18.3600713012477</v>
      </c>
      <c r="P4679">
        <v>12.2</v>
      </c>
    </row>
    <row r="4680" spans="1:17" x14ac:dyDescent="0.3">
      <c r="A4680" t="s">
        <v>9589</v>
      </c>
      <c r="B4680" t="s">
        <v>9590</v>
      </c>
      <c r="C4680" t="s">
        <v>10309</v>
      </c>
      <c r="D4680" t="s">
        <v>139</v>
      </c>
      <c r="E4680">
        <v>4.6699839299999999</v>
      </c>
      <c r="F4680">
        <v>8.49</v>
      </c>
      <c r="G4680">
        <v>8.6805419782397895</v>
      </c>
      <c r="H4680">
        <v>-27.5603340111156</v>
      </c>
      <c r="I4680">
        <v>-32.811587506360603</v>
      </c>
      <c r="J4680">
        <v>-10.5866138820475</v>
      </c>
      <c r="K4680">
        <v>10.040161693642601</v>
      </c>
      <c r="L4680">
        <v>9.9183495523909802</v>
      </c>
      <c r="M4680">
        <v>30.4817725847102</v>
      </c>
      <c r="N4680">
        <v>0.46442869646235002</v>
      </c>
      <c r="O4680">
        <v>69.611307420494697</v>
      </c>
      <c r="P4680">
        <v>82.188841201716698</v>
      </c>
      <c r="Q4680">
        <v>5.0238819001887002E-2</v>
      </c>
    </row>
    <row r="4681" spans="1:17" x14ac:dyDescent="0.3">
      <c r="A4681" t="s">
        <v>9591</v>
      </c>
      <c r="B4681" t="s">
        <v>9592</v>
      </c>
      <c r="C4681" t="s">
        <v>10309</v>
      </c>
      <c r="D4681" t="s">
        <v>294</v>
      </c>
      <c r="E4681">
        <v>4.6119787600000004</v>
      </c>
      <c r="F4681">
        <v>1.72</v>
      </c>
      <c r="G4681">
        <v>26.5449940025612</v>
      </c>
      <c r="H4681">
        <v>-15.9786108609831</v>
      </c>
      <c r="I4681">
        <v>-14.7716199125177</v>
      </c>
      <c r="J4681">
        <v>-1.7822660559605701</v>
      </c>
      <c r="K4681">
        <v>1.8789933557540801</v>
      </c>
      <c r="L4681">
        <v>1.33712864408785</v>
      </c>
      <c r="M4681">
        <v>0.25901411571074101</v>
      </c>
      <c r="N4681">
        <v>3.6591924826911999</v>
      </c>
      <c r="O4681">
        <v>61.6279069767441</v>
      </c>
      <c r="P4681">
        <v>72</v>
      </c>
      <c r="Q4681">
        <v>3.9953797162968999E-2</v>
      </c>
    </row>
    <row r="4682" spans="1:17" x14ac:dyDescent="0.3">
      <c r="A4682" t="s">
        <v>9593</v>
      </c>
      <c r="B4682" t="s">
        <v>9594</v>
      </c>
      <c r="C4682" t="s">
        <v>10309</v>
      </c>
      <c r="D4682" t="s">
        <v>358</v>
      </c>
      <c r="E4682">
        <v>4.6071299999999997</v>
      </c>
      <c r="F4682">
        <v>30.35</v>
      </c>
      <c r="G4682">
        <v>65.987809251828097</v>
      </c>
      <c r="H4682">
        <v>14.6915646433342</v>
      </c>
      <c r="I4682">
        <v>82.749117414671105</v>
      </c>
      <c r="J4682">
        <v>-1.7822660559605701</v>
      </c>
      <c r="K4682">
        <v>19.253941353197401</v>
      </c>
      <c r="M4682">
        <v>99.995747070159794</v>
      </c>
      <c r="N4682">
        <v>0.10759493670886</v>
      </c>
      <c r="O4682">
        <v>0</v>
      </c>
      <c r="P4682">
        <v>100.993377483443</v>
      </c>
    </row>
    <row r="4683" spans="1:17" x14ac:dyDescent="0.3">
      <c r="A4683" t="s">
        <v>9595</v>
      </c>
      <c r="B4683" t="s">
        <v>9596</v>
      </c>
      <c r="C4683" t="s">
        <v>10309</v>
      </c>
      <c r="D4683" t="s">
        <v>21</v>
      </c>
      <c r="E4683">
        <v>4.5338020559999999</v>
      </c>
      <c r="F4683">
        <v>1.31</v>
      </c>
      <c r="G4683">
        <v>-61.5894756944083</v>
      </c>
      <c r="H4683">
        <v>-31.5157557084727</v>
      </c>
      <c r="I4683">
        <v>-56.591816956852703</v>
      </c>
      <c r="J4683">
        <v>-9.2146984883929992</v>
      </c>
      <c r="K4683">
        <v>1.7430005430764799</v>
      </c>
      <c r="L4683">
        <v>1.7464536443224301</v>
      </c>
      <c r="M4683">
        <v>19.106272669331702</v>
      </c>
      <c r="N4683">
        <v>0.46171645845895798</v>
      </c>
      <c r="O4683">
        <v>95.419847328244202</v>
      </c>
      <c r="P4683">
        <v>54.117647058823501</v>
      </c>
      <c r="Q4683">
        <v>4.1983374700058002E-2</v>
      </c>
    </row>
    <row r="4684" spans="1:17" x14ac:dyDescent="0.3">
      <c r="A4684" t="s">
        <v>9597</v>
      </c>
      <c r="B4684" t="s">
        <v>9598</v>
      </c>
      <c r="C4684" t="s">
        <v>10309</v>
      </c>
      <c r="D4684" t="s">
        <v>473</v>
      </c>
      <c r="E4684">
        <v>4.5334341259999897</v>
      </c>
      <c r="F4684">
        <v>1.39</v>
      </c>
      <c r="G4684">
        <v>24.625802083369301</v>
      </c>
      <c r="H4684">
        <v>1.69627807674314E-2</v>
      </c>
      <c r="I4684">
        <v>2.7759991351012498</v>
      </c>
      <c r="J4684">
        <v>-1.0576283748011499</v>
      </c>
      <c r="K4684">
        <v>1.2140114696245801</v>
      </c>
      <c r="L4684">
        <v>1.0386196179899601</v>
      </c>
      <c r="M4684">
        <v>38.924015980321201</v>
      </c>
      <c r="N4684">
        <v>0.98733035492939902</v>
      </c>
      <c r="O4684">
        <v>7.1942446043165402</v>
      </c>
      <c r="P4684">
        <v>85.3333333333333</v>
      </c>
      <c r="Q4684">
        <v>2.2296866680008999E-2</v>
      </c>
    </row>
    <row r="4685" spans="1:17" x14ac:dyDescent="0.3">
      <c r="A4685" t="s">
        <v>9599</v>
      </c>
      <c r="B4685" t="s">
        <v>9600</v>
      </c>
      <c r="C4685" t="s">
        <v>10309</v>
      </c>
      <c r="D4685" t="s">
        <v>51</v>
      </c>
      <c r="E4685">
        <v>4.52709048</v>
      </c>
      <c r="F4685">
        <v>10.199999999999999</v>
      </c>
      <c r="G4685">
        <v>39.898495742086297</v>
      </c>
      <c r="H4685">
        <v>-0.70767490039198899</v>
      </c>
      <c r="I4685">
        <v>33.705255729825403</v>
      </c>
      <c r="J4685">
        <v>-1.7822660559605701</v>
      </c>
      <c r="K4685">
        <v>9.4408723993183798</v>
      </c>
      <c r="L4685">
        <v>7.7592027257692502</v>
      </c>
      <c r="M4685">
        <v>100</v>
      </c>
      <c r="N4685">
        <v>0</v>
      </c>
      <c r="O4685">
        <v>0</v>
      </c>
      <c r="P4685">
        <v>69.717138103161403</v>
      </c>
    </row>
    <row r="4686" spans="1:17" x14ac:dyDescent="0.3">
      <c r="A4686" t="s">
        <v>9601</v>
      </c>
      <c r="B4686" t="s">
        <v>9602</v>
      </c>
      <c r="C4686" t="s">
        <v>10309</v>
      </c>
      <c r="D4686" t="s">
        <v>523</v>
      </c>
      <c r="E4686">
        <v>4.5230430000000004</v>
      </c>
      <c r="F4686">
        <v>6.09</v>
      </c>
      <c r="G4686">
        <v>-5.2787650604615504</v>
      </c>
      <c r="H4686">
        <v>1.6452662760785901</v>
      </c>
      <c r="I4686">
        <v>-44.087911774676002</v>
      </c>
      <c r="J4686">
        <v>-6.7744657439480997</v>
      </c>
      <c r="K4686">
        <v>6.2104702471540696</v>
      </c>
      <c r="L4686">
        <v>5.9165850584444399</v>
      </c>
      <c r="M4686">
        <v>41.611521634531002</v>
      </c>
      <c r="N4686">
        <v>0.56699999999999995</v>
      </c>
      <c r="O4686">
        <v>62.2331691297208</v>
      </c>
      <c r="P4686">
        <v>87.384615384615302</v>
      </c>
    </row>
    <row r="4687" spans="1:17" x14ac:dyDescent="0.3">
      <c r="A4687" t="s">
        <v>9603</v>
      </c>
      <c r="B4687" t="s">
        <v>9604</v>
      </c>
      <c r="C4687" t="s">
        <v>10309</v>
      </c>
      <c r="D4687" t="s">
        <v>72</v>
      </c>
      <c r="E4687">
        <v>4.5220000000000002</v>
      </c>
      <c r="F4687">
        <v>2.66</v>
      </c>
      <c r="G4687">
        <v>-23.418642361075001</v>
      </c>
      <c r="H4687">
        <v>1.1791175524382</v>
      </c>
      <c r="I4687">
        <v>-2.2240008648987302</v>
      </c>
      <c r="J4687">
        <v>-2.1512697459974701</v>
      </c>
      <c r="K4687">
        <v>2.68182564423851</v>
      </c>
      <c r="L4687">
        <v>2.5499928258883</v>
      </c>
      <c r="M4687">
        <v>42.112988570196499</v>
      </c>
      <c r="N4687">
        <v>0.98277056872464097</v>
      </c>
      <c r="O4687">
        <v>18.796992481202999</v>
      </c>
      <c r="P4687">
        <v>33</v>
      </c>
      <c r="Q4687">
        <v>4.4354254540503998E-2</v>
      </c>
    </row>
    <row r="4688" spans="1:17" x14ac:dyDescent="0.3">
      <c r="A4688" t="s">
        <v>9605</v>
      </c>
      <c r="B4688" t="s">
        <v>9606</v>
      </c>
      <c r="C4688" t="s">
        <v>10309</v>
      </c>
      <c r="D4688" t="s">
        <v>628</v>
      </c>
      <c r="E4688">
        <v>4.4980230600000004</v>
      </c>
      <c r="F4688">
        <v>13.8</v>
      </c>
      <c r="G4688">
        <v>-50.735547805201101</v>
      </c>
      <c r="K4688">
        <v>17.182926074637699</v>
      </c>
      <c r="L4688">
        <v>23.662368761796301</v>
      </c>
      <c r="M4688">
        <v>89.584477983611194</v>
      </c>
      <c r="N4688">
        <v>1</v>
      </c>
      <c r="O4688">
        <v>26.449275362318801</v>
      </c>
      <c r="P4688">
        <v>15</v>
      </c>
    </row>
    <row r="4689" spans="1:17" x14ac:dyDescent="0.3">
      <c r="A4689" t="s">
        <v>9607</v>
      </c>
      <c r="B4689" t="s">
        <v>9608</v>
      </c>
      <c r="C4689" t="s">
        <v>10309</v>
      </c>
      <c r="E4689">
        <v>4.4714900000000002</v>
      </c>
      <c r="F4689">
        <v>1.49</v>
      </c>
      <c r="G4689">
        <v>-21.0595182734838</v>
      </c>
      <c r="H4689">
        <v>-6.6287275319709398</v>
      </c>
      <c r="I4689">
        <v>-39.658319419906903</v>
      </c>
      <c r="J4689">
        <v>-6.4489327226272399</v>
      </c>
      <c r="K4689">
        <v>1.5093529273294</v>
      </c>
      <c r="L4689">
        <v>1.6069870070096901</v>
      </c>
      <c r="M4689">
        <v>53.2087509660115</v>
      </c>
      <c r="N4689">
        <v>0.63112659886273004</v>
      </c>
      <c r="O4689">
        <v>54.362416107382501</v>
      </c>
      <c r="P4689">
        <v>33.035714285714199</v>
      </c>
      <c r="Q4689">
        <v>-0.13639367320378801</v>
      </c>
    </row>
    <row r="4690" spans="1:17" x14ac:dyDescent="0.3">
      <c r="A4690" t="s">
        <v>9609</v>
      </c>
      <c r="B4690" t="s">
        <v>9610</v>
      </c>
      <c r="C4690" t="s">
        <v>10309</v>
      </c>
      <c r="D4690" t="s">
        <v>832</v>
      </c>
      <c r="E4690">
        <v>4.4664679999999999</v>
      </c>
      <c r="F4690">
        <v>5.68</v>
      </c>
      <c r="G4690">
        <v>27.5220778605315</v>
      </c>
      <c r="H4690">
        <v>-9.5359253016760999</v>
      </c>
      <c r="I4690">
        <v>-44.541049517894301</v>
      </c>
      <c r="J4690">
        <v>-6.6398874964965904</v>
      </c>
      <c r="K4690">
        <v>6.8505431191003296</v>
      </c>
      <c r="L4690">
        <v>6.9109143518401499</v>
      </c>
      <c r="M4690">
        <v>19.7465427260226</v>
      </c>
      <c r="N4690">
        <v>0.23480662983425399</v>
      </c>
      <c r="O4690">
        <v>89.084507042253506</v>
      </c>
      <c r="P4690">
        <v>86.842105263157805</v>
      </c>
    </row>
    <row r="4691" spans="1:17" x14ac:dyDescent="0.3">
      <c r="A4691" t="s">
        <v>9611</v>
      </c>
      <c r="B4691" t="s">
        <v>9612</v>
      </c>
      <c r="C4691" t="s">
        <v>10309</v>
      </c>
      <c r="D4691" t="s">
        <v>139</v>
      </c>
      <c r="E4691">
        <v>4.4583000000000004</v>
      </c>
      <c r="F4691">
        <v>1</v>
      </c>
      <c r="G4691">
        <v>-10.771023313456</v>
      </c>
      <c r="H4691">
        <v>-14.8743415670586</v>
      </c>
      <c r="I4691">
        <v>10.3994559252247</v>
      </c>
      <c r="J4691">
        <v>-8.1459024195969398</v>
      </c>
      <c r="K4691">
        <v>1.1146803427643801</v>
      </c>
      <c r="L4691">
        <v>1.04361888541373</v>
      </c>
      <c r="M4691">
        <v>10.6096366551124</v>
      </c>
      <c r="N4691">
        <v>0.113813835892474</v>
      </c>
      <c r="O4691">
        <v>71</v>
      </c>
      <c r="P4691">
        <v>36.986301369863</v>
      </c>
      <c r="Q4691">
        <v>1.4847108187317E-2</v>
      </c>
    </row>
    <row r="4692" spans="1:17" x14ac:dyDescent="0.3">
      <c r="A4692" t="s">
        <v>9613</v>
      </c>
      <c r="B4692" t="s">
        <v>9614</v>
      </c>
      <c r="C4692" t="s">
        <v>10309</v>
      </c>
      <c r="D4692" t="s">
        <v>46</v>
      </c>
      <c r="E4692">
        <v>4.4448504450000001</v>
      </c>
      <c r="F4692">
        <v>12.45</v>
      </c>
      <c r="G4692">
        <v>22.196009653576901</v>
      </c>
      <c r="H4692">
        <v>6.04671106452028</v>
      </c>
      <c r="I4692">
        <v>-5.45145692943347</v>
      </c>
      <c r="J4692">
        <v>3.8600950551505302</v>
      </c>
      <c r="K4692">
        <v>11.7728960097637</v>
      </c>
      <c r="L4692">
        <v>11.237873739165099</v>
      </c>
      <c r="M4692">
        <v>52.455472767887301</v>
      </c>
      <c r="N4692">
        <v>0.97429270717092198</v>
      </c>
      <c r="O4692">
        <v>19.919678714859401</v>
      </c>
      <c r="P4692">
        <v>52.014652014652</v>
      </c>
      <c r="Q4692">
        <v>2.4579230547089E-2</v>
      </c>
    </row>
    <row r="4693" spans="1:17" x14ac:dyDescent="0.3">
      <c r="A4693" t="s">
        <v>9615</v>
      </c>
      <c r="B4693" t="s">
        <v>9616</v>
      </c>
      <c r="C4693" t="s">
        <v>10309</v>
      </c>
      <c r="D4693" t="s">
        <v>1695</v>
      </c>
      <c r="E4693">
        <v>4.4401978440000001</v>
      </c>
      <c r="F4693">
        <v>9.48</v>
      </c>
      <c r="G4693">
        <v>-8.1241622583792896</v>
      </c>
      <c r="H4693">
        <v>-4.7449419811373303</v>
      </c>
      <c r="I4693">
        <v>-29.606629972879901</v>
      </c>
      <c r="J4693">
        <v>2.4921996358279301</v>
      </c>
      <c r="K4693">
        <v>9.31223018220415</v>
      </c>
      <c r="L4693">
        <v>9.8699089700551497</v>
      </c>
      <c r="M4693">
        <v>58.832112297292703</v>
      </c>
      <c r="N4693">
        <v>0.95280500477890195</v>
      </c>
      <c r="O4693">
        <v>69.831223628691902</v>
      </c>
      <c r="P4693">
        <v>26.4</v>
      </c>
      <c r="Q4693">
        <v>-5.7727920841203997E-2</v>
      </c>
    </row>
    <row r="4694" spans="1:17" x14ac:dyDescent="0.3">
      <c r="A4694" t="s">
        <v>9617</v>
      </c>
      <c r="B4694" t="s">
        <v>9618</v>
      </c>
      <c r="C4694" t="s">
        <v>10309</v>
      </c>
      <c r="D4694" t="s">
        <v>297</v>
      </c>
      <c r="E4694">
        <v>4.4065224000000001</v>
      </c>
      <c r="F4694">
        <v>6.12</v>
      </c>
      <c r="G4694">
        <v>-65.397589729496104</v>
      </c>
      <c r="H4694">
        <v>-14.6317255333033</v>
      </c>
      <c r="I4694">
        <v>-28.759813537075001</v>
      </c>
      <c r="J4694">
        <v>-1.7822660559605701</v>
      </c>
      <c r="K4694">
        <v>7.0860280465574998</v>
      </c>
      <c r="L4694">
        <v>7.7459037483673603</v>
      </c>
      <c r="M4694">
        <v>0.28287232341079999</v>
      </c>
      <c r="N4694">
        <v>0.27649769585253398</v>
      </c>
      <c r="O4694">
        <v>56.862745098039198</v>
      </c>
      <c r="P4694">
        <v>0</v>
      </c>
    </row>
    <row r="4695" spans="1:17" x14ac:dyDescent="0.3">
      <c r="A4695" t="s">
        <v>9619</v>
      </c>
      <c r="B4695" t="s">
        <v>9620</v>
      </c>
      <c r="C4695" t="s">
        <v>10309</v>
      </c>
      <c r="D4695" t="s">
        <v>18</v>
      </c>
      <c r="E4695">
        <v>4.3952548</v>
      </c>
      <c r="F4695">
        <v>12.92</v>
      </c>
      <c r="G4695">
        <v>85.514690972258194</v>
      </c>
      <c r="H4695">
        <v>-2.6803607881006299</v>
      </c>
      <c r="I4695">
        <v>158.37123723033901</v>
      </c>
      <c r="J4695">
        <v>-1.7822660559605701</v>
      </c>
      <c r="K4695">
        <v>12.425252987907299</v>
      </c>
      <c r="L4695">
        <v>9.2302481054074192</v>
      </c>
      <c r="M4695">
        <v>31.895071169197699</v>
      </c>
      <c r="N4695">
        <v>4.3956043956043897E-2</v>
      </c>
      <c r="O4695">
        <v>3.0185758513932002</v>
      </c>
      <c r="P4695">
        <v>184.58149779735601</v>
      </c>
    </row>
    <row r="4696" spans="1:17" x14ac:dyDescent="0.3">
      <c r="A4696" t="s">
        <v>9621</v>
      </c>
      <c r="B4696" t="s">
        <v>9622</v>
      </c>
      <c r="C4696" t="s">
        <v>10309</v>
      </c>
      <c r="D4696" t="s">
        <v>127</v>
      </c>
      <c r="E4696">
        <v>4.3573556880000002</v>
      </c>
      <c r="F4696">
        <v>9.84</v>
      </c>
      <c r="G4696">
        <v>-19.751528267115301</v>
      </c>
      <c r="H4696">
        <v>-0.70767490039198899</v>
      </c>
      <c r="I4696">
        <v>-2.99022010427234</v>
      </c>
      <c r="J4696">
        <v>-1.7822660559605701</v>
      </c>
      <c r="K4696">
        <v>9.4948737984350409</v>
      </c>
      <c r="L4696">
        <v>9.1600963531199096</v>
      </c>
      <c r="M4696">
        <v>100</v>
      </c>
      <c r="N4696">
        <v>0</v>
      </c>
      <c r="O4696">
        <v>0</v>
      </c>
      <c r="P4696">
        <v>10.067114093959701</v>
      </c>
    </row>
    <row r="4697" spans="1:17" x14ac:dyDescent="0.3">
      <c r="A4697" t="s">
        <v>9623</v>
      </c>
      <c r="B4697" t="s">
        <v>9624</v>
      </c>
      <c r="C4697" t="s">
        <v>10309</v>
      </c>
      <c r="D4697" t="s">
        <v>139</v>
      </c>
      <c r="E4697">
        <v>4.3448399999999996</v>
      </c>
      <c r="F4697">
        <v>7.29</v>
      </c>
      <c r="G4697">
        <v>-29.818642361075</v>
      </c>
      <c r="H4697">
        <v>-0.70767490039198899</v>
      </c>
      <c r="I4697">
        <v>-13.057334198232001</v>
      </c>
      <c r="J4697">
        <v>-1.7822660559605701</v>
      </c>
      <c r="K4697">
        <v>7.2899998468384402</v>
      </c>
      <c r="L4697">
        <v>7.2827459121097604</v>
      </c>
      <c r="M4697">
        <v>98.182515309086796</v>
      </c>
      <c r="O4697">
        <v>0</v>
      </c>
      <c r="P4697">
        <v>0</v>
      </c>
    </row>
    <row r="4698" spans="1:17" x14ac:dyDescent="0.3">
      <c r="A4698" t="s">
        <v>9625</v>
      </c>
      <c r="B4698" t="s">
        <v>9626</v>
      </c>
      <c r="C4698" t="s">
        <v>10309</v>
      </c>
      <c r="D4698" t="s">
        <v>523</v>
      </c>
      <c r="E4698">
        <v>4.34</v>
      </c>
      <c r="F4698">
        <v>43.4</v>
      </c>
      <c r="G4698">
        <v>-4.5661171085497996</v>
      </c>
      <c r="H4698">
        <v>0.81279293586531698</v>
      </c>
      <c r="I4698">
        <v>30.035313345454</v>
      </c>
      <c r="J4698">
        <v>-0.332990693641743</v>
      </c>
      <c r="K4698">
        <v>41.670163669651103</v>
      </c>
      <c r="L4698">
        <v>38.408856759403797</v>
      </c>
      <c r="M4698">
        <v>56.811737000969899</v>
      </c>
      <c r="N4698">
        <v>0.91986741952810702</v>
      </c>
      <c r="O4698">
        <v>16.589861751152</v>
      </c>
      <c r="P4698">
        <v>82.046979865771803</v>
      </c>
    </row>
    <row r="4699" spans="1:17" x14ac:dyDescent="0.3">
      <c r="A4699" t="s">
        <v>9627</v>
      </c>
      <c r="B4699" t="s">
        <v>9628</v>
      </c>
      <c r="C4699" t="s">
        <v>10309</v>
      </c>
      <c r="D4699" t="s">
        <v>412</v>
      </c>
      <c r="E4699">
        <v>4.2767999999999997</v>
      </c>
      <c r="F4699">
        <v>12.96</v>
      </c>
      <c r="G4699">
        <v>-4.9631510315952898</v>
      </c>
      <c r="H4699">
        <v>-3.1173134546088401</v>
      </c>
      <c r="I4699">
        <v>-49.776084198231999</v>
      </c>
      <c r="J4699">
        <v>-5.7822660559605703</v>
      </c>
      <c r="K4699">
        <v>15.2085974073615</v>
      </c>
      <c r="L4699">
        <v>16.976093492608801</v>
      </c>
      <c r="M4699">
        <v>41.110435070967398</v>
      </c>
      <c r="N4699">
        <v>0.233485561722756</v>
      </c>
      <c r="O4699">
        <v>94.4444444444444</v>
      </c>
      <c r="P4699">
        <v>31.573604060913699</v>
      </c>
      <c r="Q4699">
        <v>7.6591971686920002E-2</v>
      </c>
    </row>
    <row r="4700" spans="1:17" x14ac:dyDescent="0.3">
      <c r="A4700" t="s">
        <v>9629</v>
      </c>
      <c r="B4700" t="s">
        <v>9630</v>
      </c>
      <c r="C4700" t="s">
        <v>10309</v>
      </c>
      <c r="D4700" t="s">
        <v>412</v>
      </c>
      <c r="E4700">
        <v>4.2752064000000001</v>
      </c>
      <c r="F4700">
        <v>8.56</v>
      </c>
      <c r="G4700">
        <v>25.253821407040899</v>
      </c>
      <c r="H4700">
        <v>1.93383453357027</v>
      </c>
      <c r="I4700">
        <v>25.453992662609298</v>
      </c>
      <c r="J4700">
        <v>2.2993665971006498</v>
      </c>
      <c r="K4700">
        <v>7.5581104036119902</v>
      </c>
      <c r="L4700">
        <v>6.7839870089744698</v>
      </c>
      <c r="M4700">
        <v>62.107789253720803</v>
      </c>
      <c r="N4700">
        <v>1.6686308936420999</v>
      </c>
      <c r="O4700">
        <v>1.40186915887849</v>
      </c>
      <c r="P4700">
        <v>86.492374727668803</v>
      </c>
      <c r="Q4700">
        <v>6.1895187624295002E-2</v>
      </c>
    </row>
    <row r="4701" spans="1:17" x14ac:dyDescent="0.3">
      <c r="A4701" t="s">
        <v>9631</v>
      </c>
      <c r="B4701" t="s">
        <v>9632</v>
      </c>
      <c r="C4701" t="s">
        <v>10309</v>
      </c>
      <c r="D4701" t="s">
        <v>1203</v>
      </c>
      <c r="E4701">
        <v>4.2711067099999998</v>
      </c>
      <c r="F4701">
        <v>4.9400000000000004</v>
      </c>
      <c r="G4701">
        <v>55.895643353210602</v>
      </c>
      <c r="H4701">
        <v>0.12739816850153901</v>
      </c>
      <c r="I4701">
        <v>-37.290463032587802</v>
      </c>
      <c r="J4701">
        <v>-13.6435799245737</v>
      </c>
      <c r="K4701">
        <v>4.9186641067800796</v>
      </c>
      <c r="L4701">
        <v>5.09729004787342</v>
      </c>
      <c r="M4701">
        <v>62.746525558558901</v>
      </c>
      <c r="N4701">
        <v>0.93331462777973495</v>
      </c>
      <c r="O4701">
        <v>51.821862348178101</v>
      </c>
      <c r="P4701">
        <v>126.605504587155</v>
      </c>
      <c r="Q4701">
        <v>-8.6843478060722998E-2</v>
      </c>
    </row>
    <row r="4702" spans="1:17" x14ac:dyDescent="0.3">
      <c r="A4702" t="s">
        <v>9633</v>
      </c>
      <c r="B4702" t="s">
        <v>9634</v>
      </c>
      <c r="C4702" t="s">
        <v>10309</v>
      </c>
      <c r="D4702" t="s">
        <v>683</v>
      </c>
      <c r="E4702">
        <v>4.2680809999999996</v>
      </c>
      <c r="F4702">
        <v>8.66</v>
      </c>
      <c r="G4702">
        <v>-19.640525312729</v>
      </c>
      <c r="H4702">
        <v>4.2620220693049804</v>
      </c>
      <c r="I4702">
        <v>-2.8792171498860202</v>
      </c>
      <c r="J4702">
        <v>-1.7822660559605701</v>
      </c>
      <c r="M4702">
        <v>100</v>
      </c>
      <c r="O4702">
        <v>0</v>
      </c>
      <c r="P4702">
        <v>10.178117048346</v>
      </c>
    </row>
    <row r="4703" spans="1:17" x14ac:dyDescent="0.3">
      <c r="A4703" t="s">
        <v>9635</v>
      </c>
      <c r="B4703" t="s">
        <v>9636</v>
      </c>
      <c r="C4703" t="s">
        <v>10309</v>
      </c>
      <c r="D4703" t="s">
        <v>217</v>
      </c>
      <c r="E4703">
        <v>4.2664200000000001</v>
      </c>
      <c r="F4703">
        <v>6.74</v>
      </c>
      <c r="G4703">
        <v>-33.532928075360701</v>
      </c>
      <c r="H4703">
        <v>52.8808418460195</v>
      </c>
      <c r="I4703">
        <v>74.164888023990102</v>
      </c>
      <c r="J4703">
        <v>13.685359843320001</v>
      </c>
      <c r="K4703">
        <v>4.6120143636029702</v>
      </c>
      <c r="L4703">
        <v>4.5213313423600701</v>
      </c>
      <c r="M4703">
        <v>99.744818185806807</v>
      </c>
      <c r="N4703">
        <v>2.9974160206718299</v>
      </c>
      <c r="O4703">
        <v>3.8575667655786199</v>
      </c>
      <c r="P4703">
        <v>101.796407185628</v>
      </c>
    </row>
    <row r="4704" spans="1:17" x14ac:dyDescent="0.3">
      <c r="A4704" t="s">
        <v>9637</v>
      </c>
      <c r="B4704" t="s">
        <v>9638</v>
      </c>
      <c r="C4704" t="s">
        <v>10309</v>
      </c>
      <c r="D4704" t="s">
        <v>412</v>
      </c>
      <c r="E4704">
        <v>4.1941398000000003</v>
      </c>
      <c r="F4704">
        <v>13.98</v>
      </c>
      <c r="G4704">
        <v>66.529672245666504</v>
      </c>
      <c r="H4704">
        <v>-7.0730472746758801</v>
      </c>
      <c r="I4704">
        <v>-8.9620251885522499</v>
      </c>
      <c r="J4704">
        <v>-6.81777283452739</v>
      </c>
      <c r="K4704">
        <v>16.314460733825602</v>
      </c>
      <c r="L4704">
        <v>15.420714024499601</v>
      </c>
      <c r="M4704">
        <v>4.9660516006490703</v>
      </c>
      <c r="N4704">
        <v>0.33190676125669599</v>
      </c>
      <c r="O4704">
        <v>106.366237482117</v>
      </c>
      <c r="P4704">
        <v>96.348314606741496</v>
      </c>
    </row>
    <row r="4705" spans="1:17" x14ac:dyDescent="0.3">
      <c r="A4705" t="s">
        <v>9639</v>
      </c>
      <c r="B4705" t="s">
        <v>9640</v>
      </c>
      <c r="C4705" t="s">
        <v>10309</v>
      </c>
      <c r="D4705" t="s">
        <v>564</v>
      </c>
      <c r="E4705">
        <v>4.1656705000000001</v>
      </c>
      <c r="F4705">
        <v>5.35</v>
      </c>
      <c r="G4705">
        <v>23.9169898228329</v>
      </c>
      <c r="H4705">
        <v>21.102069879190299</v>
      </c>
      <c r="I4705">
        <v>11.3612704529307</v>
      </c>
      <c r="J4705">
        <v>-9.1896734633679795</v>
      </c>
      <c r="K4705">
        <v>4.6108780395183802</v>
      </c>
      <c r="L4705">
        <v>4.2101969287797703</v>
      </c>
      <c r="M4705">
        <v>54.680071584012701</v>
      </c>
      <c r="N4705">
        <v>1.82178778448959</v>
      </c>
      <c r="O4705">
        <v>10.2803738317757</v>
      </c>
      <c r="P4705">
        <v>133.62445414847099</v>
      </c>
      <c r="Q4705">
        <v>5.6035063554711002E-2</v>
      </c>
    </row>
    <row r="4706" spans="1:17" x14ac:dyDescent="0.3">
      <c r="A4706" t="s">
        <v>9641</v>
      </c>
      <c r="B4706" t="s">
        <v>9642</v>
      </c>
      <c r="C4706" t="s">
        <v>10309</v>
      </c>
      <c r="D4706" t="s">
        <v>523</v>
      </c>
      <c r="E4706">
        <v>4.14975</v>
      </c>
      <c r="F4706">
        <v>8.25</v>
      </c>
      <c r="G4706">
        <v>81.719819177386398</v>
      </c>
      <c r="H4706">
        <v>-4.15595076246096</v>
      </c>
      <c r="I4706">
        <v>-42.8445682407852</v>
      </c>
      <c r="J4706">
        <v>0.33538100286294698</v>
      </c>
      <c r="K4706">
        <v>9.2624998890168602</v>
      </c>
      <c r="L4706">
        <v>8.3238304120147895</v>
      </c>
      <c r="M4706">
        <v>36.716883154971597</v>
      </c>
      <c r="N4706">
        <v>2.1122866060523799</v>
      </c>
      <c r="O4706">
        <v>42.424242424242401</v>
      </c>
      <c r="P4706">
        <v>122.972972972972</v>
      </c>
      <c r="Q4706">
        <v>0.111933207793947</v>
      </c>
    </row>
    <row r="4707" spans="1:17" x14ac:dyDescent="0.3">
      <c r="A4707" t="s">
        <v>9643</v>
      </c>
      <c r="B4707" t="s">
        <v>9644</v>
      </c>
      <c r="C4707" t="s">
        <v>10309</v>
      </c>
      <c r="D4707" t="s">
        <v>72</v>
      </c>
      <c r="E4707">
        <v>4.0404039999999997</v>
      </c>
      <c r="F4707">
        <v>2.02</v>
      </c>
      <c r="G4707">
        <v>20.9276262956413</v>
      </c>
      <c r="H4707">
        <v>-2.23828714528995</v>
      </c>
      <c r="I4707">
        <v>-3.2747255025799</v>
      </c>
      <c r="J4707">
        <v>-11.5953501681101</v>
      </c>
      <c r="K4707">
        <v>1.9965574225894001</v>
      </c>
      <c r="L4707">
        <v>1.7953840184951699</v>
      </c>
      <c r="M4707">
        <v>55.5807758341804</v>
      </c>
      <c r="N4707">
        <v>1.63683374672366</v>
      </c>
      <c r="O4707">
        <v>18.316831683168299</v>
      </c>
      <c r="P4707">
        <v>124.444444444444</v>
      </c>
      <c r="Q4707">
        <v>7.9899563302199994E-2</v>
      </c>
    </row>
    <row r="4708" spans="1:17" x14ac:dyDescent="0.3">
      <c r="A4708" t="s">
        <v>9645</v>
      </c>
      <c r="B4708" t="s">
        <v>9646</v>
      </c>
      <c r="C4708" t="s">
        <v>10309</v>
      </c>
      <c r="D4708" t="s">
        <v>412</v>
      </c>
      <c r="E4708">
        <v>4.0172677999999999</v>
      </c>
      <c r="F4708">
        <v>13.39</v>
      </c>
      <c r="G4708">
        <v>-26.818642361075</v>
      </c>
      <c r="H4708">
        <v>-46.715739416520996</v>
      </c>
      <c r="I4708">
        <v>-56.2237178994205</v>
      </c>
      <c r="J4708">
        <v>-14.323089047469299</v>
      </c>
      <c r="K4708">
        <v>17.146627839279901</v>
      </c>
      <c r="L4708">
        <v>16.633973465720601</v>
      </c>
      <c r="M4708">
        <v>13.0054405479693</v>
      </c>
      <c r="N4708">
        <v>1.50625386996904</v>
      </c>
      <c r="O4708">
        <v>100.149365197908</v>
      </c>
      <c r="P4708">
        <v>27.645376549094301</v>
      </c>
      <c r="Q4708">
        <v>9.1048581333609005E-2</v>
      </c>
    </row>
    <row r="4709" spans="1:17" x14ac:dyDescent="0.3">
      <c r="A4709" t="s">
        <v>9647</v>
      </c>
      <c r="B4709" t="s">
        <v>9648</v>
      </c>
      <c r="C4709" t="s">
        <v>10309</v>
      </c>
      <c r="D4709" t="s">
        <v>412</v>
      </c>
      <c r="E4709">
        <v>4.0044687000000003</v>
      </c>
      <c r="F4709">
        <v>11.71</v>
      </c>
      <c r="G4709">
        <v>48.959983593123397</v>
      </c>
      <c r="H4709">
        <v>27.815815032493902</v>
      </c>
      <c r="I4709">
        <v>-17.4654974635381</v>
      </c>
      <c r="J4709">
        <v>8.38072531508449</v>
      </c>
      <c r="K4709">
        <v>9.5612624198960603</v>
      </c>
      <c r="L4709">
        <v>9.0180433269400098</v>
      </c>
      <c r="M4709">
        <v>96.725381095774594</v>
      </c>
      <c r="N4709">
        <v>0.90886827376975499</v>
      </c>
      <c r="O4709">
        <v>9.6498719043552406</v>
      </c>
      <c r="P4709">
        <v>105.799648506151</v>
      </c>
      <c r="Q4709">
        <v>9.3327007337345003E-2</v>
      </c>
    </row>
    <row r="4710" spans="1:17" x14ac:dyDescent="0.3">
      <c r="A4710" t="s">
        <v>9649</v>
      </c>
      <c r="B4710" t="s">
        <v>9650</v>
      </c>
      <c r="C4710" t="s">
        <v>10309</v>
      </c>
      <c r="D4710" t="s">
        <v>412</v>
      </c>
      <c r="E4710">
        <v>3.9969999999999999</v>
      </c>
      <c r="F4710">
        <v>199.85</v>
      </c>
      <c r="G4710">
        <v>1367.1851029572699</v>
      </c>
      <c r="H4710">
        <v>25.875012438109199</v>
      </c>
      <c r="I4710">
        <v>499.228205017454</v>
      </c>
      <c r="J4710">
        <v>4.2799802227944896</v>
      </c>
      <c r="K4710">
        <v>148.16316900366601</v>
      </c>
      <c r="L4710">
        <v>83.232131328963106</v>
      </c>
      <c r="M4710">
        <v>100</v>
      </c>
      <c r="N4710">
        <v>6.6603359564164597</v>
      </c>
      <c r="O4710">
        <v>0</v>
      </c>
      <c r="P4710">
        <v>1397.00374531835</v>
      </c>
    </row>
    <row r="4711" spans="1:17" x14ac:dyDescent="0.3">
      <c r="A4711" t="s">
        <v>9651</v>
      </c>
      <c r="B4711" t="s">
        <v>9652</v>
      </c>
      <c r="C4711" t="s">
        <v>10309</v>
      </c>
      <c r="E4711">
        <v>3.9706039999999998</v>
      </c>
      <c r="F4711">
        <v>45.1</v>
      </c>
      <c r="G4711">
        <v>-0.96149950393219896</v>
      </c>
      <c r="H4711">
        <v>-0.70767490039198899</v>
      </c>
      <c r="I4711">
        <v>27.880165801767902</v>
      </c>
      <c r="J4711">
        <v>-1.7822660559605701</v>
      </c>
      <c r="K4711">
        <v>44.463402382749102</v>
      </c>
      <c r="L4711">
        <v>38.7752168920481</v>
      </c>
      <c r="M4711">
        <v>50.127975425573403</v>
      </c>
      <c r="N4711">
        <v>0</v>
      </c>
      <c r="O4711">
        <v>0.86474501108646495</v>
      </c>
      <c r="P4711">
        <v>58.245614035087698</v>
      </c>
    </row>
    <row r="4712" spans="1:17" x14ac:dyDescent="0.3">
      <c r="A4712" t="s">
        <v>9653</v>
      </c>
      <c r="B4712" t="s">
        <v>9654</v>
      </c>
      <c r="C4712" t="s">
        <v>10309</v>
      </c>
      <c r="D4712" t="s">
        <v>1203</v>
      </c>
      <c r="E4712">
        <v>3.9680202000000002</v>
      </c>
      <c r="F4712">
        <v>3.98</v>
      </c>
      <c r="G4712">
        <v>30.020715068643799</v>
      </c>
      <c r="H4712">
        <v>-18.089649149319001</v>
      </c>
      <c r="I4712">
        <v>72.923974212982799</v>
      </c>
      <c r="J4712">
        <v>-5.5322660559605703</v>
      </c>
      <c r="K4712">
        <v>3.85131859100402</v>
      </c>
      <c r="L4712">
        <v>2.5181089057751098</v>
      </c>
      <c r="M4712">
        <v>38.577452726054901</v>
      </c>
      <c r="N4712">
        <v>0.50102381356411496</v>
      </c>
      <c r="O4712">
        <v>31.4070351758794</v>
      </c>
      <c r="P4712">
        <v>105.154639175257</v>
      </c>
    </row>
    <row r="4713" spans="1:17" x14ac:dyDescent="0.3">
      <c r="A4713" t="s">
        <v>9655</v>
      </c>
      <c r="B4713" t="s">
        <v>9656</v>
      </c>
      <c r="C4713" t="s">
        <v>10309</v>
      </c>
      <c r="D4713" t="s">
        <v>412</v>
      </c>
      <c r="E4713">
        <v>3.9350000000000001</v>
      </c>
      <c r="F4713">
        <v>7.87</v>
      </c>
      <c r="G4713">
        <v>10.9684774958122</v>
      </c>
      <c r="H4713">
        <v>12.4310112309948</v>
      </c>
      <c r="I4713">
        <v>19.4342482933504</v>
      </c>
      <c r="J4713">
        <v>-12.701806285845599</v>
      </c>
      <c r="K4713">
        <v>7.21997075209483</v>
      </c>
      <c r="L4713">
        <v>7.1630502562832099</v>
      </c>
      <c r="M4713">
        <v>57.097261104644801</v>
      </c>
      <c r="N4713">
        <v>0.54636390382197897</v>
      </c>
      <c r="O4713">
        <v>62.897077509529801</v>
      </c>
      <c r="P4713">
        <v>55.226824457593601</v>
      </c>
      <c r="Q4713">
        <v>6.8109695750258006E-2</v>
      </c>
    </row>
    <row r="4714" spans="1:17" x14ac:dyDescent="0.3">
      <c r="A4714" t="s">
        <v>9657</v>
      </c>
      <c r="B4714" t="s">
        <v>9658</v>
      </c>
      <c r="C4714" t="s">
        <v>10309</v>
      </c>
      <c r="E4714">
        <v>3.9221048999999999</v>
      </c>
      <c r="F4714">
        <v>4.83</v>
      </c>
      <c r="G4714">
        <v>-49.4525857886956</v>
      </c>
      <c r="H4714">
        <v>0.34940755203929602</v>
      </c>
      <c r="I4714">
        <v>-26.030307171204999</v>
      </c>
      <c r="J4714">
        <v>0.35448608079156901</v>
      </c>
      <c r="K4714">
        <v>4.8554624110992703</v>
      </c>
      <c r="L4714">
        <v>5.2684676279173397</v>
      </c>
      <c r="M4714">
        <v>52.415566949110399</v>
      </c>
      <c r="N4714">
        <v>0.47568961992175801</v>
      </c>
      <c r="O4714">
        <v>64.596273291925399</v>
      </c>
      <c r="P4714">
        <v>13.647058823529401</v>
      </c>
      <c r="Q4714">
        <v>-2.7067300806141E-2</v>
      </c>
    </row>
    <row r="4715" spans="1:17" x14ac:dyDescent="0.3">
      <c r="A4715" t="s">
        <v>9659</v>
      </c>
      <c r="B4715" t="s">
        <v>9660</v>
      </c>
      <c r="C4715" t="s">
        <v>10309</v>
      </c>
      <c r="D4715" t="s">
        <v>127</v>
      </c>
      <c r="E4715">
        <v>3.9041774</v>
      </c>
      <c r="F4715">
        <v>7.94</v>
      </c>
      <c r="G4715">
        <v>-52.731263720298301</v>
      </c>
      <c r="H4715">
        <v>0.19555090605962699</v>
      </c>
      <c r="I4715">
        <v>-13.308590479639101</v>
      </c>
      <c r="J4715">
        <v>-6.5325705626597301</v>
      </c>
      <c r="K4715">
        <v>7.8169156069219001</v>
      </c>
      <c r="L4715">
        <v>7.7093523221793099</v>
      </c>
      <c r="M4715">
        <v>51.839771768150399</v>
      </c>
      <c r="N4715">
        <v>1.3884559862280801</v>
      </c>
      <c r="O4715">
        <v>43.324937027707797</v>
      </c>
      <c r="P4715">
        <v>23.868954758190299</v>
      </c>
      <c r="Q4715">
        <v>5.6851546366531003E-2</v>
      </c>
    </row>
    <row r="4716" spans="1:17" x14ac:dyDescent="0.3">
      <c r="A4716" t="s">
        <v>9661</v>
      </c>
      <c r="B4716" t="s">
        <v>9662</v>
      </c>
      <c r="C4716" t="s">
        <v>10309</v>
      </c>
      <c r="D4716" t="s">
        <v>304</v>
      </c>
      <c r="E4716">
        <v>3.901932</v>
      </c>
      <c r="F4716">
        <v>3</v>
      </c>
      <c r="K4716">
        <v>3.13914626791387</v>
      </c>
      <c r="L4716">
        <v>4.4077132628643598</v>
      </c>
      <c r="M4716">
        <v>99.841790054050605</v>
      </c>
      <c r="N4716">
        <v>1</v>
      </c>
    </row>
    <row r="4717" spans="1:17" x14ac:dyDescent="0.3">
      <c r="A4717" t="s">
        <v>9663</v>
      </c>
      <c r="B4717" t="s">
        <v>9664</v>
      </c>
      <c r="C4717" t="s">
        <v>10309</v>
      </c>
      <c r="D4717" t="s">
        <v>737</v>
      </c>
      <c r="E4717">
        <v>3.8994098080000001</v>
      </c>
      <c r="F4717">
        <v>590.14</v>
      </c>
      <c r="G4717">
        <v>8.2387197312844496</v>
      </c>
      <c r="H4717">
        <v>4.0250980896424</v>
      </c>
      <c r="I4717">
        <v>2.3486420220432498</v>
      </c>
      <c r="J4717">
        <v>5.4004160253769903E-2</v>
      </c>
      <c r="K4717">
        <v>554.11403133935801</v>
      </c>
      <c r="L4717">
        <v>506.28452836724199</v>
      </c>
      <c r="M4717">
        <v>60.046073572563003</v>
      </c>
      <c r="N4717">
        <v>0.791873586259488</v>
      </c>
      <c r="O4717">
        <v>0.41854475209273101</v>
      </c>
      <c r="P4717">
        <v>40.155797273547698</v>
      </c>
      <c r="Q4717">
        <v>2.4635765917062999E-2</v>
      </c>
    </row>
    <row r="4718" spans="1:17" x14ac:dyDescent="0.3">
      <c r="A4718" t="s">
        <v>9665</v>
      </c>
      <c r="B4718" t="s">
        <v>9666</v>
      </c>
      <c r="C4718" t="s">
        <v>10309</v>
      </c>
      <c r="D4718" t="s">
        <v>51</v>
      </c>
      <c r="E4718">
        <v>3.8818079999999999</v>
      </c>
      <c r="F4718">
        <v>11.2</v>
      </c>
      <c r="G4718">
        <v>43.824768491637997</v>
      </c>
      <c r="H4718">
        <v>8.0802038874867801</v>
      </c>
      <c r="I4718">
        <v>23.5280316554264</v>
      </c>
      <c r="J4718">
        <v>-0.655505492580303</v>
      </c>
      <c r="K4718">
        <v>10.619846465627599</v>
      </c>
      <c r="L4718">
        <v>11.9671137420787</v>
      </c>
      <c r="M4718">
        <v>65.336098473405301</v>
      </c>
      <c r="N4718">
        <v>0.76949622195573397</v>
      </c>
      <c r="O4718">
        <v>12.5</v>
      </c>
      <c r="P4718">
        <v>90.476190476190396</v>
      </c>
      <c r="Q4718">
        <v>2.1640792415315E-2</v>
      </c>
    </row>
    <row r="4719" spans="1:17" x14ac:dyDescent="0.3">
      <c r="A4719" t="s">
        <v>9667</v>
      </c>
      <c r="B4719" t="s">
        <v>9668</v>
      </c>
      <c r="C4719" t="s">
        <v>10309</v>
      </c>
      <c r="D4719" t="s">
        <v>628</v>
      </c>
      <c r="E4719">
        <v>3.86183655</v>
      </c>
      <c r="F4719">
        <v>4.29</v>
      </c>
      <c r="G4719">
        <v>-19.535866011460602</v>
      </c>
      <c r="H4719">
        <v>-6.9969830764926098</v>
      </c>
      <c r="I4719">
        <v>-23.682334198231999</v>
      </c>
      <c r="J4719">
        <v>3.1473114088281502</v>
      </c>
      <c r="K4719">
        <v>4.4387419710789899</v>
      </c>
      <c r="L4719">
        <v>4.4736660707874698</v>
      </c>
      <c r="M4719">
        <v>46.053356054599497</v>
      </c>
      <c r="N4719">
        <v>0.59021762293396496</v>
      </c>
      <c r="O4719">
        <v>39.860139860139803</v>
      </c>
      <c r="P4719">
        <v>19.498607242339801</v>
      </c>
      <c r="Q4719">
        <v>3.2077855524687997E-2</v>
      </c>
    </row>
    <row r="4720" spans="1:17" x14ac:dyDescent="0.3">
      <c r="A4720" t="s">
        <v>9669</v>
      </c>
      <c r="B4720" t="s">
        <v>9670</v>
      </c>
      <c r="C4720" t="s">
        <v>10309</v>
      </c>
      <c r="D4720" t="s">
        <v>523</v>
      </c>
      <c r="E4720">
        <v>3.8454755999999999</v>
      </c>
      <c r="F4720">
        <v>6.19</v>
      </c>
      <c r="G4720">
        <v>-19.676293606626601</v>
      </c>
      <c r="H4720">
        <v>9.4346738540564097</v>
      </c>
      <c r="I4720">
        <v>-2.91498544378367</v>
      </c>
      <c r="J4720">
        <v>3.13298818132755</v>
      </c>
      <c r="K4720">
        <v>5.7106873762808599</v>
      </c>
      <c r="L4720">
        <v>5.6339943011635798</v>
      </c>
      <c r="M4720">
        <v>100</v>
      </c>
      <c r="N4720">
        <v>8.5714285714285694</v>
      </c>
      <c r="O4720">
        <v>0</v>
      </c>
      <c r="P4720">
        <v>10.1423487544483</v>
      </c>
    </row>
    <row r="4721" spans="1:17" x14ac:dyDescent="0.3">
      <c r="A4721" t="s">
        <v>9671</v>
      </c>
      <c r="B4721" t="s">
        <v>9672</v>
      </c>
      <c r="C4721" t="s">
        <v>10309</v>
      </c>
      <c r="D4721" t="s">
        <v>127</v>
      </c>
      <c r="E4721">
        <v>3.8355855999999999</v>
      </c>
      <c r="F4721">
        <v>6.52</v>
      </c>
      <c r="G4721">
        <v>-57.3741979166306</v>
      </c>
      <c r="H4721">
        <v>-3.2487810289420702</v>
      </c>
      <c r="I4721">
        <v>-46.864440797216801</v>
      </c>
      <c r="J4721">
        <v>-3.7371532740057001</v>
      </c>
      <c r="K4721">
        <v>6.4787690927499897</v>
      </c>
      <c r="L4721">
        <v>7.6547429434940399</v>
      </c>
      <c r="M4721">
        <v>64.072588508270201</v>
      </c>
      <c r="N4721">
        <v>1.2695352009493499</v>
      </c>
      <c r="O4721">
        <v>87.423312883435599</v>
      </c>
      <c r="P4721">
        <v>13.7870855148341</v>
      </c>
      <c r="Q4721">
        <v>8.4118563709660005E-2</v>
      </c>
    </row>
    <row r="4722" spans="1:17" x14ac:dyDescent="0.3">
      <c r="A4722" t="s">
        <v>9673</v>
      </c>
      <c r="B4722" t="s">
        <v>9674</v>
      </c>
      <c r="C4722" t="s">
        <v>10309</v>
      </c>
      <c r="D4722" t="s">
        <v>523</v>
      </c>
      <c r="E4722">
        <v>3.82</v>
      </c>
      <c r="F4722">
        <v>3.82</v>
      </c>
      <c r="G4722">
        <v>90.990606193838204</v>
      </c>
      <c r="H4722">
        <v>8.1242339315168408</v>
      </c>
      <c r="I4722">
        <v>9.7722477953370497</v>
      </c>
      <c r="J4722">
        <v>-1.5197988643595299</v>
      </c>
      <c r="K4722">
        <v>3.6720460522090299</v>
      </c>
      <c r="L4722">
        <v>3.1576246196336801</v>
      </c>
      <c r="M4722">
        <v>67.957686143073104</v>
      </c>
      <c r="N4722">
        <v>0.67901660356913895</v>
      </c>
      <c r="O4722">
        <v>7.8534031413612704</v>
      </c>
      <c r="P4722">
        <v>148.05194805194799</v>
      </c>
      <c r="Q4722">
        <v>0.10296344288345501</v>
      </c>
    </row>
    <row r="4723" spans="1:17" x14ac:dyDescent="0.3">
      <c r="A4723" t="s">
        <v>9675</v>
      </c>
      <c r="B4723" t="s">
        <v>9676</v>
      </c>
      <c r="C4723" t="s">
        <v>10309</v>
      </c>
      <c r="D4723" t="s">
        <v>5344</v>
      </c>
      <c r="E4723">
        <v>3.7676587000000001</v>
      </c>
      <c r="F4723">
        <v>6.89</v>
      </c>
      <c r="G4723">
        <v>38.230138126729798</v>
      </c>
      <c r="H4723">
        <v>-29.826845884847899</v>
      </c>
      <c r="I4723">
        <v>-34.314477055374901</v>
      </c>
      <c r="J4723">
        <v>-2.3636614047977802</v>
      </c>
      <c r="K4723">
        <v>8.3563996392465896</v>
      </c>
      <c r="L4723">
        <v>7.8885990752729098</v>
      </c>
      <c r="M4723">
        <v>35.838207696985499</v>
      </c>
      <c r="N4723">
        <v>2.9249651635917702</v>
      </c>
      <c r="O4723">
        <v>79.825834542815599</v>
      </c>
      <c r="P4723">
        <v>83.244680851063805</v>
      </c>
    </row>
    <row r="4724" spans="1:17" x14ac:dyDescent="0.3">
      <c r="A4724" t="s">
        <v>9677</v>
      </c>
      <c r="B4724" t="s">
        <v>9678</v>
      </c>
      <c r="C4724" t="s">
        <v>10309</v>
      </c>
      <c r="D4724" t="s">
        <v>46</v>
      </c>
      <c r="E4724">
        <v>3.7615824</v>
      </c>
      <c r="F4724">
        <v>2.4</v>
      </c>
      <c r="G4724">
        <v>-86.575399117831793</v>
      </c>
      <c r="H4724">
        <v>3.73676954405245</v>
      </c>
      <c r="I4724">
        <v>-22.491296462383001</v>
      </c>
      <c r="J4724">
        <v>5.0359157622212303</v>
      </c>
      <c r="K4724">
        <v>2.2534756898360699</v>
      </c>
      <c r="L4724">
        <v>3.3283491188372798</v>
      </c>
      <c r="M4724">
        <v>71.021211813284495</v>
      </c>
      <c r="N4724">
        <v>0.67692307692307696</v>
      </c>
      <c r="O4724">
        <v>131.25</v>
      </c>
      <c r="P4724">
        <v>49.999999999999901</v>
      </c>
      <c r="Q4724">
        <v>-0.13468203042287699</v>
      </c>
    </row>
    <row r="4725" spans="1:17" x14ac:dyDescent="0.3">
      <c r="A4725" t="s">
        <v>9679</v>
      </c>
      <c r="B4725" t="s">
        <v>9680</v>
      </c>
      <c r="C4725" t="s">
        <v>10309</v>
      </c>
      <c r="D4725" t="s">
        <v>46</v>
      </c>
      <c r="E4725">
        <v>3.7551427500000001</v>
      </c>
      <c r="F4725">
        <v>2.65</v>
      </c>
      <c r="G4725">
        <v>-69.591369633802302</v>
      </c>
      <c r="I4725">
        <v>-13.057334198232001</v>
      </c>
      <c r="K4725">
        <v>4.20551033348326</v>
      </c>
      <c r="L4725">
        <v>8.3203468668060196</v>
      </c>
      <c r="M4725">
        <v>7.8432681322368997E-2</v>
      </c>
      <c r="N4725">
        <v>1</v>
      </c>
      <c r="O4725">
        <v>73.584905660377302</v>
      </c>
      <c r="P4725">
        <v>3.9215686274509798</v>
      </c>
      <c r="Q4725">
        <v>-3.2202925944115002E-2</v>
      </c>
    </row>
    <row r="4726" spans="1:17" x14ac:dyDescent="0.3">
      <c r="A4726" t="s">
        <v>9681</v>
      </c>
      <c r="B4726" t="s">
        <v>9682</v>
      </c>
      <c r="C4726" t="s">
        <v>10309</v>
      </c>
      <c r="D4726" t="s">
        <v>628</v>
      </c>
      <c r="E4726">
        <v>3.7209479999999999</v>
      </c>
      <c r="F4726">
        <v>24</v>
      </c>
      <c r="G4726">
        <v>-19.625804895510299</v>
      </c>
      <c r="H4726">
        <v>-2.62839414845083</v>
      </c>
      <c r="I4726">
        <v>-28.905861547460599</v>
      </c>
      <c r="J4726">
        <v>-1.7822660559605701</v>
      </c>
      <c r="K4726">
        <v>24.311044350302701</v>
      </c>
      <c r="M4726">
        <v>46.871606772559097</v>
      </c>
      <c r="N4726">
        <v>0</v>
      </c>
      <c r="O4726">
        <v>47.5833333333333</v>
      </c>
      <c r="P4726">
        <v>10.1928374655647</v>
      </c>
    </row>
    <row r="4727" spans="1:17" x14ac:dyDescent="0.3">
      <c r="A4727" t="s">
        <v>9683</v>
      </c>
      <c r="B4727" t="s">
        <v>9684</v>
      </c>
      <c r="C4727" t="s">
        <v>10309</v>
      </c>
      <c r="D4727" t="s">
        <v>294</v>
      </c>
      <c r="E4727">
        <v>3.7044685999999998</v>
      </c>
      <c r="F4727">
        <v>3.43</v>
      </c>
      <c r="G4727">
        <v>95.839252375767003</v>
      </c>
      <c r="H4727">
        <v>-28.202131663141401</v>
      </c>
      <c r="I4727">
        <v>75.404204263306298</v>
      </c>
      <c r="J4727">
        <v>-8.8845387832332996</v>
      </c>
      <c r="K4727">
        <v>3.3782531073492099</v>
      </c>
      <c r="L4727">
        <v>2.0200528129976498</v>
      </c>
      <c r="M4727">
        <v>33.195404520472501</v>
      </c>
      <c r="N4727">
        <v>1.08948239415786</v>
      </c>
      <c r="O4727">
        <v>37.0262390670554</v>
      </c>
      <c r="P4727">
        <v>125.657894736842</v>
      </c>
      <c r="Q4727">
        <v>0.17979041326388501</v>
      </c>
    </row>
    <row r="4728" spans="1:17" x14ac:dyDescent="0.3">
      <c r="A4728" t="s">
        <v>9685</v>
      </c>
      <c r="B4728" t="s">
        <v>9686</v>
      </c>
      <c r="C4728" t="s">
        <v>10309</v>
      </c>
      <c r="D4728" t="s">
        <v>1391</v>
      </c>
      <c r="E4728">
        <v>3.7004600000000001</v>
      </c>
      <c r="F4728">
        <v>8</v>
      </c>
      <c r="G4728">
        <v>65.780379643814896</v>
      </c>
      <c r="H4728">
        <v>-6.1903924212501602</v>
      </c>
      <c r="I4728">
        <v>14.9426658017679</v>
      </c>
      <c r="J4728">
        <v>-5.42746654198731</v>
      </c>
      <c r="K4728">
        <v>8.4398065607450299</v>
      </c>
      <c r="L4728">
        <v>7.3374630610158196</v>
      </c>
      <c r="M4728">
        <v>27.284841805294501</v>
      </c>
      <c r="N4728">
        <v>8.7733051286837102E-2</v>
      </c>
      <c r="O4728">
        <v>24.249999999999901</v>
      </c>
      <c r="P4728">
        <v>102.53164556962</v>
      </c>
      <c r="Q4728">
        <v>6.994407097633E-2</v>
      </c>
    </row>
    <row r="4729" spans="1:17" x14ac:dyDescent="0.3">
      <c r="A4729" t="s">
        <v>9687</v>
      </c>
      <c r="B4729" t="s">
        <v>9688</v>
      </c>
      <c r="C4729" t="s">
        <v>10309</v>
      </c>
      <c r="D4729" t="s">
        <v>1391</v>
      </c>
      <c r="E4729">
        <v>3.6425595000000301</v>
      </c>
      <c r="F4729">
        <v>42.24</v>
      </c>
      <c r="G4729">
        <v>25.190531950851501</v>
      </c>
      <c r="H4729">
        <v>-4.1506908079971199</v>
      </c>
      <c r="I4729">
        <v>-20.466365324930798</v>
      </c>
      <c r="J4729">
        <v>3.7177339440394199</v>
      </c>
      <c r="K4729">
        <v>42.507005480054097</v>
      </c>
      <c r="L4729">
        <v>39.282286436040899</v>
      </c>
      <c r="M4729">
        <v>52.471646248896</v>
      </c>
      <c r="N4729">
        <v>1.1914771550787999</v>
      </c>
      <c r="O4729">
        <v>49.100378787878697</v>
      </c>
      <c r="P4729">
        <v>74.113767518548997</v>
      </c>
      <c r="Q4729">
        <v>6.3054224138243006E-2</v>
      </c>
    </row>
    <row r="4730" spans="1:17" x14ac:dyDescent="0.3">
      <c r="A4730" t="s">
        <v>9689</v>
      </c>
      <c r="B4730" t="s">
        <v>9690</v>
      </c>
      <c r="C4730" t="s">
        <v>10309</v>
      </c>
      <c r="D4730" t="s">
        <v>46</v>
      </c>
      <c r="E4730">
        <v>3.6403289999999999</v>
      </c>
      <c r="F4730">
        <v>7.21</v>
      </c>
      <c r="G4730">
        <v>3.9475914051587102</v>
      </c>
      <c r="H4730">
        <v>-10.368249312924601</v>
      </c>
      <c r="I4730">
        <v>2.85906451559429</v>
      </c>
      <c r="J4730">
        <v>-1.0544640181148699</v>
      </c>
      <c r="K4730">
        <v>7.0241045477430699</v>
      </c>
      <c r="L4730">
        <v>6.5785033481335997</v>
      </c>
      <c r="M4730">
        <v>58.542330977270801</v>
      </c>
      <c r="N4730">
        <v>2.33281894904278</v>
      </c>
      <c r="O4730">
        <v>38.4188626907073</v>
      </c>
      <c r="P4730">
        <v>71.6666666666666</v>
      </c>
      <c r="Q4730">
        <v>8.3350286570806995E-2</v>
      </c>
    </row>
    <row r="4731" spans="1:17" x14ac:dyDescent="0.3">
      <c r="A4731" t="s">
        <v>9691</v>
      </c>
      <c r="B4731" t="s">
        <v>9692</v>
      </c>
      <c r="C4731" t="s">
        <v>10309</v>
      </c>
      <c r="D4731" t="s">
        <v>412</v>
      </c>
      <c r="E4731">
        <v>3.6002000000000001</v>
      </c>
      <c r="F4731">
        <v>7.66</v>
      </c>
      <c r="G4731">
        <v>685.07497466020095</v>
      </c>
      <c r="H4731">
        <v>42.6129357866308</v>
      </c>
      <c r="I4731">
        <v>701.83628282304403</v>
      </c>
      <c r="J4731">
        <v>6.1200327946141302</v>
      </c>
      <c r="K4731">
        <v>4.7122689477894699</v>
      </c>
      <c r="M4731">
        <v>100</v>
      </c>
      <c r="O4731">
        <v>0</v>
      </c>
      <c r="P4731">
        <v>714.89361702127599</v>
      </c>
    </row>
    <row r="4732" spans="1:17" x14ac:dyDescent="0.3">
      <c r="A4732" t="s">
        <v>9693</v>
      </c>
      <c r="B4732" t="s">
        <v>9694</v>
      </c>
      <c r="C4732" t="s">
        <v>10309</v>
      </c>
      <c r="D4732" t="s">
        <v>473</v>
      </c>
      <c r="E4732">
        <v>3.5568</v>
      </c>
      <c r="F4732">
        <v>2.4700000000000002</v>
      </c>
      <c r="G4732">
        <v>15.4754752859837</v>
      </c>
      <c r="H4732">
        <v>11.3612906168494</v>
      </c>
      <c r="I4732">
        <v>-7.5017786426765003</v>
      </c>
      <c r="J4732">
        <v>-3.6690585087907599</v>
      </c>
      <c r="K4732">
        <v>2.3365673635169801</v>
      </c>
      <c r="L4732">
        <v>2.1952450344613199</v>
      </c>
      <c r="M4732">
        <v>51.544739557904997</v>
      </c>
      <c r="N4732">
        <v>1.86177616581427</v>
      </c>
      <c r="O4732">
        <v>10.5263157894736</v>
      </c>
      <c r="P4732">
        <v>76.428571428571402</v>
      </c>
      <c r="Q4732">
        <v>8.8579976839913005E-2</v>
      </c>
    </row>
    <row r="4733" spans="1:17" x14ac:dyDescent="0.3">
      <c r="A4733" t="s">
        <v>9695</v>
      </c>
      <c r="B4733" t="s">
        <v>9696</v>
      </c>
      <c r="C4733" t="s">
        <v>10309</v>
      </c>
      <c r="D4733" t="s">
        <v>628</v>
      </c>
      <c r="E4733">
        <v>3.5350000000000001</v>
      </c>
      <c r="F4733">
        <v>4.04</v>
      </c>
      <c r="G4733">
        <v>-22.085309027741701</v>
      </c>
      <c r="H4733">
        <v>11.865424514812601</v>
      </c>
      <c r="I4733">
        <v>-26.916609251536901</v>
      </c>
      <c r="J4733">
        <v>-0.46647658227636002</v>
      </c>
      <c r="K4733">
        <v>3.7001211208675402</v>
      </c>
      <c r="L4733">
        <v>4.1314715838396099</v>
      </c>
      <c r="M4733">
        <v>65.609923938533299</v>
      </c>
      <c r="N4733">
        <v>1.47296815929958</v>
      </c>
      <c r="O4733">
        <v>39.603960396039597</v>
      </c>
      <c r="P4733">
        <v>49.077490774907702</v>
      </c>
      <c r="Q4733">
        <v>6.3711048932612993E-2</v>
      </c>
    </row>
    <row r="4734" spans="1:17" x14ac:dyDescent="0.3">
      <c r="A4734" t="s">
        <v>9697</v>
      </c>
      <c r="B4734" t="s">
        <v>9698</v>
      </c>
      <c r="C4734" t="s">
        <v>10309</v>
      </c>
      <c r="D4734" t="s">
        <v>127</v>
      </c>
      <c r="E4734">
        <v>3.5291184000000002</v>
      </c>
      <c r="F4734">
        <v>8.16</v>
      </c>
      <c r="G4734">
        <v>-73.774686317119006</v>
      </c>
      <c r="H4734">
        <v>-13.2759809113209</v>
      </c>
      <c r="I4734">
        <v>-18.5034523905843</v>
      </c>
      <c r="J4734">
        <v>3.7586310416647501</v>
      </c>
      <c r="K4734">
        <v>8.6640937330657692</v>
      </c>
      <c r="L4734">
        <v>10.076188398635599</v>
      </c>
      <c r="M4734">
        <v>51.131361766348299</v>
      </c>
      <c r="N4734">
        <v>0.37962031100710297</v>
      </c>
      <c r="O4734">
        <v>144.60784313725401</v>
      </c>
      <c r="P4734">
        <v>33.770491803278603</v>
      </c>
      <c r="Q4734">
        <v>2.5241690510787E-2</v>
      </c>
    </row>
    <row r="4735" spans="1:17" x14ac:dyDescent="0.3">
      <c r="A4735" t="s">
        <v>9699</v>
      </c>
      <c r="B4735" t="s">
        <v>9700</v>
      </c>
      <c r="C4735" t="s">
        <v>10309</v>
      </c>
      <c r="D4735" t="s">
        <v>737</v>
      </c>
      <c r="E4735">
        <v>3.52154549999999</v>
      </c>
      <c r="F4735">
        <v>20100</v>
      </c>
      <c r="G4735">
        <v>-5.5931859894901201</v>
      </c>
      <c r="H4735">
        <v>-1.87035303188851</v>
      </c>
      <c r="I4735">
        <v>-12.2495918825592</v>
      </c>
      <c r="J4735">
        <v>1.0670674632677399</v>
      </c>
      <c r="K4735">
        <v>19208.7545485521</v>
      </c>
      <c r="L4735">
        <v>17019.334615027899</v>
      </c>
      <c r="M4735">
        <v>52.023657374319697</v>
      </c>
      <c r="N4735">
        <v>1</v>
      </c>
      <c r="Q4735">
        <v>0.111248485696195</v>
      </c>
    </row>
    <row r="4736" spans="1:17" x14ac:dyDescent="0.3">
      <c r="A4736" t="s">
        <v>9701</v>
      </c>
      <c r="B4736" t="s">
        <v>9702</v>
      </c>
      <c r="C4736" t="s">
        <v>10309</v>
      </c>
      <c r="D4736" t="s">
        <v>193</v>
      </c>
      <c r="E4736">
        <v>3.4672499999999999</v>
      </c>
      <c r="F4736">
        <v>34.5</v>
      </c>
      <c r="G4736">
        <v>50.809629890233801</v>
      </c>
      <c r="H4736">
        <v>-11.306275574141599</v>
      </c>
      <c r="I4736">
        <v>-2.6219948896533198</v>
      </c>
      <c r="J4736">
        <v>-1.7822660559605701</v>
      </c>
      <c r="K4736">
        <v>36.712172399600902</v>
      </c>
      <c r="L4736">
        <v>32.266857726349997</v>
      </c>
      <c r="M4736">
        <v>32.6499535347779</v>
      </c>
      <c r="N4736">
        <v>0.18224299065420499</v>
      </c>
      <c r="O4736">
        <v>39.130434782608603</v>
      </c>
      <c r="P4736">
        <v>121.579961464354</v>
      </c>
      <c r="Q4736">
        <v>7.9820638661292007E-2</v>
      </c>
    </row>
    <row r="4737" spans="1:17" x14ac:dyDescent="0.3">
      <c r="A4737" t="s">
        <v>9703</v>
      </c>
      <c r="B4737" t="s">
        <v>9704</v>
      </c>
      <c r="C4737" t="s">
        <v>10309</v>
      </c>
      <c r="D4737" t="s">
        <v>885</v>
      </c>
      <c r="E4737">
        <v>3.4535515000000001</v>
      </c>
      <c r="F4737">
        <v>3.5</v>
      </c>
      <c r="G4737">
        <v>-17.997556099094201</v>
      </c>
      <c r="H4737">
        <v>-9.9468053351746004</v>
      </c>
      <c r="I4737">
        <v>-14.1872777010569</v>
      </c>
      <c r="J4737">
        <v>2.5927339440394102</v>
      </c>
      <c r="K4737">
        <v>3.45884866369504</v>
      </c>
      <c r="L4737">
        <v>3.2525278425492599</v>
      </c>
      <c r="M4737">
        <v>60.433113640420203</v>
      </c>
      <c r="N4737">
        <v>0.72887323943661897</v>
      </c>
      <c r="O4737">
        <v>40</v>
      </c>
      <c r="P4737">
        <v>44.6280991735537</v>
      </c>
      <c r="Q4737">
        <v>3.0902747128607001E-2</v>
      </c>
    </row>
    <row r="4738" spans="1:17" x14ac:dyDescent="0.3">
      <c r="A4738" t="s">
        <v>9705</v>
      </c>
      <c r="B4738" t="s">
        <v>9706</v>
      </c>
      <c r="C4738" t="s">
        <v>10309</v>
      </c>
      <c r="D4738" t="s">
        <v>139</v>
      </c>
      <c r="E4738">
        <v>3.43275</v>
      </c>
      <c r="F4738">
        <v>9.9499999999999993</v>
      </c>
      <c r="G4738">
        <v>-44.190415166582802</v>
      </c>
      <c r="H4738">
        <v>4.8789172783789603</v>
      </c>
      <c r="I4738">
        <v>-37.9629945755905</v>
      </c>
      <c r="J4738">
        <v>-5.9984032279198601E-2</v>
      </c>
      <c r="K4738">
        <v>9.1340526616713191</v>
      </c>
      <c r="L4738">
        <v>10.9033436283621</v>
      </c>
      <c r="M4738">
        <v>66.144654842309706</v>
      </c>
      <c r="N4738">
        <v>0.66404157560216603</v>
      </c>
      <c r="O4738">
        <v>68.844221105527595</v>
      </c>
      <c r="P4738">
        <v>25.949367088607499</v>
      </c>
      <c r="Q4738">
        <v>-5.7002501494232E-2</v>
      </c>
    </row>
    <row r="4739" spans="1:17" x14ac:dyDescent="0.3">
      <c r="A4739" t="s">
        <v>9707</v>
      </c>
      <c r="B4739" t="s">
        <v>9708</v>
      </c>
      <c r="C4739" t="s">
        <v>10309</v>
      </c>
      <c r="D4739" t="s">
        <v>54</v>
      </c>
      <c r="E4739">
        <v>3.4255434999999999</v>
      </c>
      <c r="F4739">
        <v>11.35</v>
      </c>
      <c r="G4739">
        <v>48.360321532174503</v>
      </c>
      <c r="H4739">
        <v>-5.7076749003919804</v>
      </c>
      <c r="I4739">
        <v>-27.718988333570401</v>
      </c>
      <c r="J4739">
        <v>-1.7822660559605701</v>
      </c>
      <c r="K4739">
        <v>11.9200264985356</v>
      </c>
      <c r="L4739">
        <v>10.7131517646106</v>
      </c>
      <c r="M4739">
        <v>1.5215177913300001E-4</v>
      </c>
      <c r="N4739">
        <v>3</v>
      </c>
      <c r="O4739">
        <v>29.5154185022026</v>
      </c>
      <c r="P4739">
        <v>78.178963893249602</v>
      </c>
    </row>
    <row r="4740" spans="1:17" x14ac:dyDescent="0.3">
      <c r="A4740" t="s">
        <v>9709</v>
      </c>
      <c r="B4740" t="s">
        <v>9710</v>
      </c>
      <c r="C4740" t="s">
        <v>10309</v>
      </c>
      <c r="D4740" t="s">
        <v>72</v>
      </c>
      <c r="E4740">
        <v>3.4157122497302499</v>
      </c>
      <c r="F4740">
        <v>9.2899999999999991</v>
      </c>
      <c r="G4740">
        <v>24.757064793666999</v>
      </c>
      <c r="H4740">
        <v>-0.70767490039198899</v>
      </c>
      <c r="I4740">
        <v>41.518372956509999</v>
      </c>
      <c r="J4740">
        <v>-1.7822660559605701</v>
      </c>
      <c r="K4740">
        <v>9.1905761179094796</v>
      </c>
      <c r="L4740">
        <v>7.9322602623043403</v>
      </c>
      <c r="M4740">
        <v>100</v>
      </c>
      <c r="O4740">
        <v>0</v>
      </c>
      <c r="P4740">
        <v>54.575707154741998</v>
      </c>
    </row>
    <row r="4741" spans="1:17" x14ac:dyDescent="0.3">
      <c r="A4741" t="s">
        <v>9711</v>
      </c>
      <c r="B4741" t="s">
        <v>9712</v>
      </c>
      <c r="C4741" t="s">
        <v>10309</v>
      </c>
      <c r="D4741" t="s">
        <v>358</v>
      </c>
      <c r="E4741">
        <v>3.3813152659999899</v>
      </c>
      <c r="F4741">
        <v>6.58</v>
      </c>
      <c r="G4741">
        <v>-19.415957797316601</v>
      </c>
      <c r="H4741">
        <v>0.98985596380553198</v>
      </c>
      <c r="I4741">
        <v>-4.2970036197196704</v>
      </c>
      <c r="J4741">
        <v>13.4275241538296</v>
      </c>
      <c r="K4741">
        <v>6.2304570150652898</v>
      </c>
      <c r="L4741">
        <v>6.2945503042724598</v>
      </c>
      <c r="M4741">
        <v>62.746588365131402</v>
      </c>
      <c r="N4741">
        <v>0.62446854513690697</v>
      </c>
      <c r="O4741">
        <v>16.261398176291799</v>
      </c>
      <c r="P4741">
        <v>27.272727272727199</v>
      </c>
      <c r="Q4741">
        <v>-1.6541859414972999E-2</v>
      </c>
    </row>
    <row r="4742" spans="1:17" x14ac:dyDescent="0.3">
      <c r="A4742" t="s">
        <v>9713</v>
      </c>
      <c r="B4742" t="s">
        <v>9714</v>
      </c>
      <c r="C4742" t="s">
        <v>10309</v>
      </c>
      <c r="D4742" t="s">
        <v>171</v>
      </c>
      <c r="E4742">
        <v>3.3790900000000001</v>
      </c>
      <c r="F4742">
        <v>5.56</v>
      </c>
      <c r="G4742">
        <v>78.421058013456701</v>
      </c>
      <c r="H4742">
        <v>-13.822428998752599</v>
      </c>
      <c r="I4742">
        <v>2.53518139428351</v>
      </c>
      <c r="J4742">
        <v>-1.0218097821963099</v>
      </c>
      <c r="K4742">
        <v>6.10502136811479</v>
      </c>
      <c r="L4742">
        <v>5.4474797035294102</v>
      </c>
      <c r="M4742">
        <v>46.6841645742564</v>
      </c>
      <c r="N4742">
        <v>1.4534062825591201</v>
      </c>
      <c r="O4742">
        <v>51.079136690647402</v>
      </c>
      <c r="P4742">
        <v>128.80658436213901</v>
      </c>
      <c r="Q4742">
        <v>3.3037687284198002E-2</v>
      </c>
    </row>
    <row r="4743" spans="1:17" x14ac:dyDescent="0.3">
      <c r="A4743" t="s">
        <v>9715</v>
      </c>
      <c r="B4743" t="s">
        <v>9716</v>
      </c>
      <c r="C4743" t="s">
        <v>10309</v>
      </c>
      <c r="D4743" t="s">
        <v>737</v>
      </c>
      <c r="E4743">
        <v>3.3721852499999998</v>
      </c>
      <c r="F4743">
        <v>2799.7</v>
      </c>
      <c r="G4743">
        <v>-0.48731079853897702</v>
      </c>
      <c r="H4743">
        <v>-8.3016849948307006E-2</v>
      </c>
      <c r="I4743">
        <v>0.33721174970614698</v>
      </c>
      <c r="J4743">
        <v>-0.77258754545460295</v>
      </c>
      <c r="K4743">
        <v>2685.3648246995499</v>
      </c>
      <c r="L4743">
        <v>2462.4595917434799</v>
      </c>
      <c r="M4743">
        <v>62.239883768519803</v>
      </c>
      <c r="N4743">
        <v>0.615358592692828</v>
      </c>
      <c r="O4743">
        <v>1.72518484123298</v>
      </c>
      <c r="P4743">
        <v>32.687203791469102</v>
      </c>
      <c r="Q4743">
        <v>1.8760771011537999E-2</v>
      </c>
    </row>
    <row r="4744" spans="1:17" x14ac:dyDescent="0.3">
      <c r="A4744" t="s">
        <v>9717</v>
      </c>
      <c r="B4744" t="s">
        <v>9718</v>
      </c>
      <c r="C4744" t="s">
        <v>10309</v>
      </c>
      <c r="D4744" t="s">
        <v>628</v>
      </c>
      <c r="E4744">
        <v>3.357421</v>
      </c>
      <c r="F4744">
        <v>7.9</v>
      </c>
      <c r="G4744">
        <v>-79.307133409668396</v>
      </c>
      <c r="H4744">
        <v>-3.81772274728193</v>
      </c>
      <c r="I4744">
        <v>-29.547820456160199</v>
      </c>
      <c r="J4744">
        <v>-10.6686552573104</v>
      </c>
      <c r="K4744">
        <v>8.6423632419369003</v>
      </c>
      <c r="L4744">
        <v>9.1997834428591894</v>
      </c>
      <c r="M4744">
        <v>32.3181286724232</v>
      </c>
      <c r="N4744">
        <v>0.60025869810590105</v>
      </c>
      <c r="O4744">
        <v>101.898734177215</v>
      </c>
      <c r="P4744">
        <v>16.176470588235301</v>
      </c>
      <c r="Q4744">
        <v>8.8343423647787994E-2</v>
      </c>
    </row>
    <row r="4745" spans="1:17" x14ac:dyDescent="0.3">
      <c r="A4745" t="s">
        <v>9719</v>
      </c>
      <c r="B4745" t="s">
        <v>9720</v>
      </c>
      <c r="C4745" t="s">
        <v>10309</v>
      </c>
      <c r="D4745" t="s">
        <v>628</v>
      </c>
      <c r="E4745">
        <v>3.3556824000000001</v>
      </c>
      <c r="F4745">
        <v>8.4</v>
      </c>
      <c r="G4745">
        <v>80.181357638924894</v>
      </c>
      <c r="H4745">
        <v>9.5285455720489498</v>
      </c>
      <c r="I4745">
        <v>20.275999135101198</v>
      </c>
      <c r="J4745">
        <v>-1.7822660559605701</v>
      </c>
      <c r="K4745">
        <v>6.6919976426689001</v>
      </c>
      <c r="M4745">
        <v>99.998538002641297</v>
      </c>
      <c r="N4745">
        <v>2.5282952193447401</v>
      </c>
      <c r="O4745">
        <v>0</v>
      </c>
      <c r="P4745">
        <v>110</v>
      </c>
    </row>
    <row r="4746" spans="1:17" x14ac:dyDescent="0.3">
      <c r="A4746" t="s">
        <v>9721</v>
      </c>
      <c r="B4746" t="s">
        <v>9722</v>
      </c>
      <c r="C4746" t="s">
        <v>10309</v>
      </c>
      <c r="D4746" t="s">
        <v>92</v>
      </c>
      <c r="E4746">
        <v>3.2706417000000001</v>
      </c>
      <c r="F4746">
        <v>7.89</v>
      </c>
      <c r="G4746">
        <v>49.4995394571067</v>
      </c>
      <c r="H4746">
        <v>-11.069722341091101</v>
      </c>
      <c r="I4746">
        <v>-17.7674791257683</v>
      </c>
      <c r="J4746">
        <v>-2.06004383373836</v>
      </c>
      <c r="K4746">
        <v>7.6768547758076799</v>
      </c>
      <c r="L4746">
        <v>7.4736880483317902</v>
      </c>
      <c r="M4746">
        <v>57.573367742151703</v>
      </c>
      <c r="N4746">
        <v>1.02564477330166</v>
      </c>
      <c r="O4746">
        <v>26.996197718631102</v>
      </c>
      <c r="P4746">
        <v>124.786324786324</v>
      </c>
      <c r="Q4746">
        <v>0.13375308004874301</v>
      </c>
    </row>
    <row r="4747" spans="1:17" x14ac:dyDescent="0.3">
      <c r="A4747" t="s">
        <v>9723</v>
      </c>
      <c r="B4747" t="s">
        <v>9724</v>
      </c>
      <c r="C4747" t="s">
        <v>10309</v>
      </c>
      <c r="D4747" t="s">
        <v>72</v>
      </c>
      <c r="E4747">
        <v>3.2622525000000002</v>
      </c>
      <c r="F4747">
        <v>7.5</v>
      </c>
      <c r="G4747">
        <v>86.319686169184195</v>
      </c>
      <c r="H4747">
        <v>-21.677116417778699</v>
      </c>
      <c r="I4747">
        <v>-48.568942108808102</v>
      </c>
      <c r="J4747">
        <v>-5.3812377783256196</v>
      </c>
      <c r="K4747">
        <v>8.4248847883991296</v>
      </c>
      <c r="L4747">
        <v>7.7717865460629199</v>
      </c>
      <c r="M4747">
        <v>25.223862405343201</v>
      </c>
      <c r="N4747">
        <v>0.21775862956796299</v>
      </c>
      <c r="O4747">
        <v>67.733333333333306</v>
      </c>
      <c r="P4747">
        <v>130.061349693251</v>
      </c>
      <c r="Q4747">
        <v>0.11974880736172699</v>
      </c>
    </row>
    <row r="4748" spans="1:17" x14ac:dyDescent="0.3">
      <c r="A4748" t="s">
        <v>9725</v>
      </c>
      <c r="B4748" t="s">
        <v>9726</v>
      </c>
      <c r="C4748" t="s">
        <v>10309</v>
      </c>
      <c r="E4748">
        <v>3.2114331170702899</v>
      </c>
      <c r="F4748">
        <v>15.25</v>
      </c>
      <c r="G4748">
        <v>-59.864513920707999</v>
      </c>
      <c r="H4748">
        <v>-0.70767490039198899</v>
      </c>
      <c r="I4748">
        <v>-16.047156081183701</v>
      </c>
      <c r="J4748">
        <v>-1.7822660559605701</v>
      </c>
      <c r="K4748">
        <v>15.0595906116154</v>
      </c>
      <c r="L4748">
        <v>15.307123292064899</v>
      </c>
      <c r="M4748">
        <v>52.0677046831699</v>
      </c>
      <c r="N4748">
        <v>0</v>
      </c>
      <c r="O4748">
        <v>42.950819672131097</v>
      </c>
      <c r="P4748">
        <v>42.124883504193797</v>
      </c>
    </row>
    <row r="4749" spans="1:17" x14ac:dyDescent="0.3">
      <c r="A4749" t="s">
        <v>9727</v>
      </c>
      <c r="B4749" t="s">
        <v>9728</v>
      </c>
      <c r="C4749" t="s">
        <v>10309</v>
      </c>
      <c r="D4749" t="s">
        <v>412</v>
      </c>
      <c r="E4749">
        <v>3.2032943999999999</v>
      </c>
      <c r="F4749">
        <v>8.4600000000000009</v>
      </c>
      <c r="G4749">
        <v>18.602410270503899</v>
      </c>
      <c r="H4749">
        <v>-0.70767490039198899</v>
      </c>
      <c r="I4749">
        <v>-19.057334198231999</v>
      </c>
      <c r="J4749">
        <v>-1.7822660559605701</v>
      </c>
      <c r="K4749">
        <v>8.4869835615322593</v>
      </c>
      <c r="L4749">
        <v>8.0238394163054494</v>
      </c>
      <c r="M4749">
        <v>20.171589802924402</v>
      </c>
      <c r="N4749">
        <v>0</v>
      </c>
      <c r="O4749">
        <v>7.56501182033095</v>
      </c>
      <c r="P4749">
        <v>96.287703016241295</v>
      </c>
    </row>
    <row r="4750" spans="1:17" x14ac:dyDescent="0.3">
      <c r="A4750" t="s">
        <v>9729</v>
      </c>
      <c r="B4750" t="s">
        <v>9730</v>
      </c>
      <c r="C4750" t="s">
        <v>10309</v>
      </c>
      <c r="D4750" t="s">
        <v>9731</v>
      </c>
      <c r="E4750">
        <v>3.1930800000000001</v>
      </c>
      <c r="F4750">
        <v>4.92</v>
      </c>
      <c r="G4750">
        <v>10.3522978098651</v>
      </c>
      <c r="H4750">
        <v>20.474591109460199</v>
      </c>
      <c r="I4750">
        <v>10.560756254029201</v>
      </c>
      <c r="J4750">
        <v>3.1217851167472999</v>
      </c>
      <c r="K4750">
        <v>4.3546194263193101</v>
      </c>
      <c r="L4750">
        <v>4.1461286571325697</v>
      </c>
      <c r="M4750">
        <v>97.283223273769394</v>
      </c>
      <c r="N4750">
        <v>0.39365079365079297</v>
      </c>
      <c r="O4750">
        <v>22.560975609755999</v>
      </c>
      <c r="P4750">
        <v>73.239436619718305</v>
      </c>
    </row>
    <row r="4751" spans="1:17" x14ac:dyDescent="0.3">
      <c r="A4751" t="s">
        <v>9732</v>
      </c>
      <c r="B4751" t="s">
        <v>9733</v>
      </c>
      <c r="C4751" t="s">
        <v>10309</v>
      </c>
      <c r="D4751" t="s">
        <v>386</v>
      </c>
      <c r="E4751">
        <v>3.1445556959999998</v>
      </c>
      <c r="F4751">
        <v>2.93</v>
      </c>
      <c r="G4751">
        <v>3.3631758207431099</v>
      </c>
      <c r="H4751">
        <v>7.8108436181265199</v>
      </c>
      <c r="I4751">
        <v>-36.556028715203297</v>
      </c>
      <c r="J4751">
        <v>8.3681098838890406</v>
      </c>
      <c r="K4751">
        <v>2.9535130229095801</v>
      </c>
      <c r="L4751">
        <v>3.1360279406092801</v>
      </c>
      <c r="M4751">
        <v>58.040351499369002</v>
      </c>
      <c r="N4751">
        <v>0.19692897496817199</v>
      </c>
      <c r="O4751">
        <v>83.276450511945299</v>
      </c>
      <c r="P4751">
        <v>87.820512820512803</v>
      </c>
    </row>
    <row r="4752" spans="1:17" x14ac:dyDescent="0.3">
      <c r="A4752" t="s">
        <v>9734</v>
      </c>
      <c r="B4752" t="s">
        <v>9735</v>
      </c>
      <c r="C4752" t="s">
        <v>10309</v>
      </c>
      <c r="D4752" t="s">
        <v>193</v>
      </c>
      <c r="E4752">
        <v>3.1428539999999998</v>
      </c>
      <c r="F4752">
        <v>4.4400000000000004</v>
      </c>
      <c r="G4752">
        <v>-55.071167613600302</v>
      </c>
      <c r="H4752">
        <v>-19.490283596044101</v>
      </c>
      <c r="I4752">
        <v>-23.541205165973999</v>
      </c>
      <c r="J4752">
        <v>-1.1357143318226399</v>
      </c>
      <c r="K4752">
        <v>4.9157572844918</v>
      </c>
      <c r="L4752">
        <v>4.9645092855369004</v>
      </c>
      <c r="M4752">
        <v>25.961725011380199</v>
      </c>
      <c r="N4752">
        <v>0.62499698821790795</v>
      </c>
      <c r="O4752">
        <v>47.5225225225225</v>
      </c>
      <c r="P4752">
        <v>16.535433070866102</v>
      </c>
      <c r="Q4752">
        <v>4.6577426455103002E-2</v>
      </c>
    </row>
    <row r="4753" spans="1:17" x14ac:dyDescent="0.3">
      <c r="A4753" t="s">
        <v>9736</v>
      </c>
      <c r="B4753" t="s">
        <v>9737</v>
      </c>
      <c r="C4753" t="s">
        <v>10309</v>
      </c>
      <c r="D4753" t="s">
        <v>737</v>
      </c>
      <c r="E4753">
        <v>3.13730683</v>
      </c>
      <c r="F4753">
        <v>87.36</v>
      </c>
      <c r="G4753">
        <v>27.956326033362298</v>
      </c>
      <c r="H4753">
        <v>3.08056039372565</v>
      </c>
      <c r="I4753">
        <v>5.2204887099726296</v>
      </c>
      <c r="J4753">
        <v>0.87074767454908097</v>
      </c>
      <c r="K4753">
        <v>83.362620144548302</v>
      </c>
      <c r="L4753">
        <v>74.450747685196305</v>
      </c>
      <c r="M4753">
        <v>50.818864179380903</v>
      </c>
      <c r="N4753">
        <v>0.77239441975717504</v>
      </c>
      <c r="O4753">
        <v>3.5943223443223502</v>
      </c>
      <c r="P4753">
        <v>61.4787430683918</v>
      </c>
      <c r="Q4753">
        <v>1.4865976829215E-2</v>
      </c>
    </row>
    <row r="4754" spans="1:17" x14ac:dyDescent="0.3">
      <c r="A4754" t="s">
        <v>9738</v>
      </c>
      <c r="B4754" t="s">
        <v>9739</v>
      </c>
      <c r="C4754" t="s">
        <v>10309</v>
      </c>
      <c r="D4754" t="s">
        <v>523</v>
      </c>
      <c r="E4754">
        <v>3.1238001118785701</v>
      </c>
      <c r="F4754">
        <v>3.13</v>
      </c>
      <c r="G4754">
        <v>-29.818642361075</v>
      </c>
      <c r="H4754">
        <v>-0.70767490039198899</v>
      </c>
      <c r="I4754">
        <v>-13.057334198232001</v>
      </c>
      <c r="J4754">
        <v>-1.7822660559605701</v>
      </c>
      <c r="K4754">
        <v>3.1299999978421198</v>
      </c>
      <c r="L4754">
        <v>3.1299171598245299</v>
      </c>
      <c r="M4754">
        <v>100</v>
      </c>
      <c r="O4754">
        <v>0</v>
      </c>
      <c r="P4754">
        <v>0</v>
      </c>
    </row>
    <row r="4755" spans="1:17" x14ac:dyDescent="0.3">
      <c r="A4755" t="s">
        <v>9740</v>
      </c>
      <c r="B4755" t="s">
        <v>9741</v>
      </c>
      <c r="C4755" t="s">
        <v>10309</v>
      </c>
      <c r="D4755" t="s">
        <v>2600</v>
      </c>
      <c r="E4755">
        <v>3.0098117000000002</v>
      </c>
      <c r="F4755">
        <v>37.1</v>
      </c>
      <c r="G4755">
        <v>-82.617624549370206</v>
      </c>
      <c r="H4755">
        <v>-3.6024117424972499</v>
      </c>
      <c r="I4755">
        <v>18.5963208762888</v>
      </c>
      <c r="J4755">
        <v>0.71773394403941704</v>
      </c>
      <c r="K4755">
        <v>36.442622456693599</v>
      </c>
      <c r="L4755">
        <v>39.355249886782801</v>
      </c>
      <c r="M4755">
        <v>60.983563691723297</v>
      </c>
      <c r="N4755">
        <v>1.3263157894736799</v>
      </c>
      <c r="O4755">
        <v>142.58760107816701</v>
      </c>
      <c r="P4755">
        <v>43.243243243243199</v>
      </c>
      <c r="Q4755">
        <v>-3.5080054449421999E-2</v>
      </c>
    </row>
    <row r="4756" spans="1:17" x14ac:dyDescent="0.3">
      <c r="A4756" t="s">
        <v>9742</v>
      </c>
      <c r="B4756" t="s">
        <v>9743</v>
      </c>
      <c r="C4756" t="s">
        <v>10309</v>
      </c>
      <c r="D4756" t="s">
        <v>523</v>
      </c>
      <c r="E4756">
        <v>2.9933882440000001</v>
      </c>
      <c r="F4756">
        <v>13.46</v>
      </c>
      <c r="G4756">
        <v>-29.818642361075</v>
      </c>
      <c r="H4756">
        <v>-0.70767490039198899</v>
      </c>
      <c r="I4756">
        <v>-13.057334198232001</v>
      </c>
      <c r="J4756">
        <v>-1.7822660559605701</v>
      </c>
      <c r="K4756">
        <v>13.4599988393686</v>
      </c>
      <c r="L4756">
        <v>13.353631791567601</v>
      </c>
      <c r="M4756">
        <v>100</v>
      </c>
      <c r="O4756">
        <v>0</v>
      </c>
      <c r="P4756">
        <v>0</v>
      </c>
    </row>
    <row r="4757" spans="1:17" x14ac:dyDescent="0.3">
      <c r="A4757" t="s">
        <v>9744</v>
      </c>
      <c r="B4757" t="s">
        <v>9745</v>
      </c>
      <c r="C4757" t="s">
        <v>10309</v>
      </c>
      <c r="D4757" t="s">
        <v>1908</v>
      </c>
      <c r="E4757">
        <v>2.9335496000000001</v>
      </c>
      <c r="F4757">
        <v>5.68</v>
      </c>
      <c r="G4757">
        <v>-0.72773327016598399</v>
      </c>
      <c r="H4757">
        <v>-11.063161762834</v>
      </c>
      <c r="I4757">
        <v>-2.7660720623097599</v>
      </c>
      <c r="J4757">
        <v>-7.4733229665296896</v>
      </c>
      <c r="K4757">
        <v>6.0165178602570304</v>
      </c>
      <c r="L4757">
        <v>5.0963934907366699</v>
      </c>
      <c r="M4757">
        <v>1.47729589292163</v>
      </c>
      <c r="N4757">
        <v>0.50917408714157697</v>
      </c>
      <c r="O4757">
        <v>20.950704225352101</v>
      </c>
      <c r="P4757">
        <v>76.397515527950205</v>
      </c>
      <c r="Q4757">
        <v>1.1430809521677E-2</v>
      </c>
    </row>
    <row r="4758" spans="1:17" x14ac:dyDescent="0.3">
      <c r="A4758" t="s">
        <v>9746</v>
      </c>
      <c r="B4758" t="s">
        <v>9747</v>
      </c>
      <c r="C4758" t="s">
        <v>10309</v>
      </c>
      <c r="D4758" t="s">
        <v>2600</v>
      </c>
      <c r="E4758">
        <v>2.8783485</v>
      </c>
      <c r="F4758">
        <v>18.18</v>
      </c>
      <c r="G4758">
        <v>-24.853284393407598</v>
      </c>
      <c r="H4758">
        <v>-0.70767490039198899</v>
      </c>
      <c r="I4758">
        <v>-13.057334198232001</v>
      </c>
      <c r="J4758">
        <v>-1.7822660559605701</v>
      </c>
      <c r="K4758">
        <v>18.178996181045701</v>
      </c>
      <c r="L4758">
        <v>17.9772385599112</v>
      </c>
      <c r="M4758">
        <v>100</v>
      </c>
      <c r="O4758">
        <v>0</v>
      </c>
      <c r="P4758">
        <v>4.9653579676674298</v>
      </c>
    </row>
    <row r="4759" spans="1:17" x14ac:dyDescent="0.3">
      <c r="A4759" t="s">
        <v>9748</v>
      </c>
      <c r="B4759" t="s">
        <v>9749</v>
      </c>
      <c r="C4759" t="s">
        <v>10309</v>
      </c>
      <c r="D4759" t="s">
        <v>364</v>
      </c>
      <c r="E4759">
        <v>2.8641074999999998</v>
      </c>
      <c r="F4759">
        <v>1.5</v>
      </c>
      <c r="G4759">
        <v>-9.8186423610750602</v>
      </c>
      <c r="H4759">
        <v>8.3201028773857892</v>
      </c>
      <c r="I4759">
        <v>-2.7632165511732598</v>
      </c>
      <c r="J4759">
        <v>-20.854431004414099</v>
      </c>
      <c r="K4759">
        <v>1.60471981217041</v>
      </c>
      <c r="L4759">
        <v>1.53674787730396</v>
      </c>
      <c r="M4759">
        <v>32.674889805225497</v>
      </c>
      <c r="N4759">
        <v>1.8470404667707601</v>
      </c>
      <c r="O4759">
        <v>54</v>
      </c>
      <c r="P4759">
        <v>56.25</v>
      </c>
      <c r="Q4759">
        <v>2.6471565498054999E-2</v>
      </c>
    </row>
    <row r="4760" spans="1:17" x14ac:dyDescent="0.3">
      <c r="A4760" t="s">
        <v>9750</v>
      </c>
      <c r="B4760" t="s">
        <v>9751</v>
      </c>
      <c r="C4760" t="s">
        <v>10309</v>
      </c>
      <c r="D4760" t="s">
        <v>51</v>
      </c>
      <c r="E4760">
        <v>2.8342481399999899</v>
      </c>
      <c r="F4760">
        <v>2.76</v>
      </c>
      <c r="G4760">
        <v>-42.752396304292702</v>
      </c>
      <c r="H4760">
        <v>-10.439218524553</v>
      </c>
      <c r="I4760">
        <v>-19.814090954988799</v>
      </c>
      <c r="J4760">
        <v>-9.0236453663054004</v>
      </c>
      <c r="K4760">
        <v>2.7809895773809701</v>
      </c>
      <c r="L4760">
        <v>2.9758854537999802</v>
      </c>
      <c r="M4760">
        <v>50.394341499731603</v>
      </c>
      <c r="N4760">
        <v>0.84677605731453598</v>
      </c>
      <c r="O4760">
        <v>62.681159420289802</v>
      </c>
      <c r="P4760">
        <v>9.0909090909090793</v>
      </c>
      <c r="Q4760">
        <v>-0.115833413095991</v>
      </c>
    </row>
    <row r="4761" spans="1:17" x14ac:dyDescent="0.3">
      <c r="A4761" t="s">
        <v>9752</v>
      </c>
      <c r="B4761" t="s">
        <v>9753</v>
      </c>
      <c r="C4761" t="s">
        <v>10309</v>
      </c>
      <c r="D4761" t="s">
        <v>523</v>
      </c>
      <c r="E4761">
        <v>2.823</v>
      </c>
      <c r="F4761">
        <v>9.41</v>
      </c>
      <c r="G4761">
        <v>35.850371723431898</v>
      </c>
      <c r="H4761">
        <v>-0.70767490039198899</v>
      </c>
      <c r="I4761">
        <v>-13.057334198232001</v>
      </c>
      <c r="J4761">
        <v>-1.7822660559605701</v>
      </c>
      <c r="K4761">
        <v>9.3214086807645806</v>
      </c>
      <c r="L4761">
        <v>8.0276659633468999</v>
      </c>
      <c r="M4761">
        <v>99.992037052364694</v>
      </c>
      <c r="O4761">
        <v>0</v>
      </c>
      <c r="P4761">
        <v>65.669014084506998</v>
      </c>
    </row>
    <row r="4762" spans="1:17" x14ac:dyDescent="0.3">
      <c r="A4762" t="s">
        <v>9754</v>
      </c>
      <c r="B4762" t="s">
        <v>9755</v>
      </c>
      <c r="C4762" t="s">
        <v>10309</v>
      </c>
      <c r="D4762" t="s">
        <v>72</v>
      </c>
      <c r="E4762">
        <v>2.8050144000000001</v>
      </c>
      <c r="F4762">
        <v>17.88</v>
      </c>
      <c r="G4762">
        <v>-2.5588558842067401</v>
      </c>
      <c r="H4762">
        <v>10.2792897178575</v>
      </c>
      <c r="I4762">
        <v>-18.152875599505901</v>
      </c>
      <c r="J4762">
        <v>3.2089259581321801</v>
      </c>
      <c r="K4762">
        <v>16.464461840918901</v>
      </c>
      <c r="L4762">
        <v>16.040488152880499</v>
      </c>
      <c r="M4762">
        <v>90.149248598292402</v>
      </c>
      <c r="N4762">
        <v>0.23944805194805099</v>
      </c>
      <c r="O4762">
        <v>6.2639821029082796</v>
      </c>
      <c r="P4762">
        <v>37.538461538461497</v>
      </c>
    </row>
    <row r="4763" spans="1:17" x14ac:dyDescent="0.3">
      <c r="A4763" t="s">
        <v>9756</v>
      </c>
      <c r="B4763" t="s">
        <v>9757</v>
      </c>
      <c r="C4763" t="s">
        <v>10309</v>
      </c>
      <c r="D4763" t="s">
        <v>737</v>
      </c>
      <c r="E4763">
        <v>2.7862319549999999</v>
      </c>
      <c r="F4763">
        <v>269.77</v>
      </c>
      <c r="G4763">
        <v>0.725756380758944</v>
      </c>
      <c r="H4763">
        <v>1.4000447617801799</v>
      </c>
      <c r="I4763">
        <v>-0.116699516828759</v>
      </c>
      <c r="J4763">
        <v>1.69384040449213</v>
      </c>
      <c r="K4763">
        <v>262.01627289521502</v>
      </c>
      <c r="L4763">
        <v>243.012205645774</v>
      </c>
      <c r="M4763">
        <v>60.128846353450299</v>
      </c>
      <c r="N4763">
        <v>0.50690456152162899</v>
      </c>
      <c r="O4763">
        <v>8.7778477962709101</v>
      </c>
      <c r="P4763">
        <v>53.278409090909001</v>
      </c>
      <c r="Q4763">
        <v>3.1679578910440001E-2</v>
      </c>
    </row>
    <row r="4764" spans="1:17" x14ac:dyDescent="0.3">
      <c r="A4764" t="s">
        <v>9758</v>
      </c>
      <c r="B4764" t="s">
        <v>9759</v>
      </c>
      <c r="C4764" t="s">
        <v>10309</v>
      </c>
      <c r="D4764" t="s">
        <v>523</v>
      </c>
      <c r="E4764">
        <v>2.7456</v>
      </c>
      <c r="F4764">
        <v>4.4000000000000004</v>
      </c>
      <c r="G4764">
        <v>-39.111571654004301</v>
      </c>
      <c r="H4764">
        <v>-16.5900278415684</v>
      </c>
      <c r="I4764">
        <v>-33.778054918952698</v>
      </c>
      <c r="J4764">
        <v>-5.3777716739381098</v>
      </c>
      <c r="K4764">
        <v>4.5158547625703003</v>
      </c>
      <c r="L4764">
        <v>4.7216369859710303</v>
      </c>
      <c r="M4764">
        <v>53.052581149946597</v>
      </c>
      <c r="N4764">
        <v>1.2885970516465199</v>
      </c>
      <c r="O4764">
        <v>85.681818181818102</v>
      </c>
      <c r="P4764">
        <v>20.218579234972601</v>
      </c>
      <c r="Q4764">
        <v>5.905844063883E-2</v>
      </c>
    </row>
    <row r="4765" spans="1:17" x14ac:dyDescent="0.3">
      <c r="A4765" t="s">
        <v>9760</v>
      </c>
      <c r="B4765" t="s">
        <v>9761</v>
      </c>
      <c r="C4765" t="s">
        <v>10309</v>
      </c>
      <c r="D4765" t="s">
        <v>364</v>
      </c>
      <c r="E4765">
        <v>2.7034899999999999</v>
      </c>
      <c r="F4765">
        <v>6.61</v>
      </c>
      <c r="G4765">
        <v>-3.9138804563131502</v>
      </c>
      <c r="H4765">
        <v>-7.78732091809111</v>
      </c>
      <c r="I4765">
        <v>-1.21300255694612</v>
      </c>
      <c r="J4765">
        <v>-2.0987217521631099</v>
      </c>
      <c r="K4765">
        <v>6.0736848719697401</v>
      </c>
      <c r="L4765">
        <v>5.2725277946536702</v>
      </c>
      <c r="M4765">
        <v>54.971177884136203</v>
      </c>
      <c r="N4765">
        <v>0.59355839830444301</v>
      </c>
      <c r="O4765">
        <v>14.2208774583963</v>
      </c>
      <c r="P4765">
        <v>87.784090909090907</v>
      </c>
    </row>
    <row r="4766" spans="1:17" x14ac:dyDescent="0.3">
      <c r="A4766" t="s">
        <v>9762</v>
      </c>
      <c r="B4766" t="s">
        <v>9763</v>
      </c>
      <c r="C4766" t="s">
        <v>10309</v>
      </c>
      <c r="D4766" t="s">
        <v>523</v>
      </c>
      <c r="E4766">
        <v>2.6956533333333299</v>
      </c>
      <c r="F4766">
        <v>13.77</v>
      </c>
      <c r="G4766">
        <v>-29.818642361075</v>
      </c>
      <c r="H4766">
        <v>-0.70767490039198899</v>
      </c>
      <c r="I4766">
        <v>-13.057334198232001</v>
      </c>
      <c r="J4766">
        <v>-1.7822660559605701</v>
      </c>
      <c r="K4766">
        <v>13.769998916727999</v>
      </c>
      <c r="L4766">
        <v>13.7389763542783</v>
      </c>
      <c r="M4766">
        <v>100</v>
      </c>
      <c r="O4766">
        <v>0</v>
      </c>
      <c r="P4766">
        <v>0</v>
      </c>
    </row>
    <row r="4767" spans="1:17" x14ac:dyDescent="0.3">
      <c r="A4767" t="s">
        <v>9764</v>
      </c>
      <c r="B4767" t="s">
        <v>9765</v>
      </c>
      <c r="C4767" t="s">
        <v>10309</v>
      </c>
      <c r="D4767" t="s">
        <v>72</v>
      </c>
      <c r="E4767">
        <v>2.6850138000000001</v>
      </c>
      <c r="F4767">
        <v>8.1300000000000008</v>
      </c>
      <c r="G4767">
        <v>-29.818642361075</v>
      </c>
      <c r="H4767">
        <v>-0.70767490039198899</v>
      </c>
      <c r="I4767">
        <v>-13.057334198232001</v>
      </c>
      <c r="J4767">
        <v>-1.7822660559605701</v>
      </c>
      <c r="K4767">
        <v>8.1299999868694197</v>
      </c>
      <c r="L4767">
        <v>8.1294805659975005</v>
      </c>
      <c r="M4767">
        <v>100</v>
      </c>
      <c r="O4767">
        <v>0</v>
      </c>
      <c r="P4767">
        <v>0</v>
      </c>
    </row>
    <row r="4768" spans="1:17" x14ac:dyDescent="0.3">
      <c r="A4768" t="s">
        <v>9766</v>
      </c>
      <c r="B4768" t="s">
        <v>9767</v>
      </c>
      <c r="C4768" t="s">
        <v>10309</v>
      </c>
      <c r="D4768" t="s">
        <v>523</v>
      </c>
      <c r="E4768">
        <v>2.5605798399999999</v>
      </c>
      <c r="F4768">
        <v>34.58</v>
      </c>
      <c r="G4768">
        <v>147.93236165498899</v>
      </c>
      <c r="H4768">
        <v>12.855620478040599</v>
      </c>
      <c r="I4768">
        <v>115.646369505471</v>
      </c>
      <c r="J4768">
        <v>0.202696350054448</v>
      </c>
      <c r="K4768">
        <v>25.528711537398699</v>
      </c>
      <c r="M4768">
        <v>100</v>
      </c>
      <c r="N4768">
        <v>2.4620901639344202</v>
      </c>
      <c r="O4768">
        <v>0</v>
      </c>
      <c r="P4768">
        <v>177.751004016064</v>
      </c>
    </row>
    <row r="4769" spans="1:17" x14ac:dyDescent="0.3">
      <c r="A4769" t="s">
        <v>9768</v>
      </c>
      <c r="B4769" t="s">
        <v>9769</v>
      </c>
      <c r="C4769" t="s">
        <v>10309</v>
      </c>
      <c r="D4769" t="s">
        <v>412</v>
      </c>
      <c r="E4769">
        <v>2.50595422912424</v>
      </c>
      <c r="F4769">
        <v>8.33</v>
      </c>
      <c r="G4769">
        <v>-29.818642361075</v>
      </c>
      <c r="H4769">
        <v>-0.70767490039198899</v>
      </c>
      <c r="I4769">
        <v>-13.057334198232001</v>
      </c>
      <c r="J4769">
        <v>-1.7822660559605701</v>
      </c>
      <c r="K4769">
        <v>8.3299999999999894</v>
      </c>
      <c r="L4769">
        <v>8.33</v>
      </c>
      <c r="M4769">
        <v>50</v>
      </c>
      <c r="O4769">
        <v>0</v>
      </c>
      <c r="P4769">
        <v>0</v>
      </c>
    </row>
    <row r="4770" spans="1:17" x14ac:dyDescent="0.3">
      <c r="A4770" t="s">
        <v>9770</v>
      </c>
      <c r="B4770" t="s">
        <v>9771</v>
      </c>
      <c r="C4770" t="s">
        <v>10309</v>
      </c>
      <c r="D4770" t="s">
        <v>628</v>
      </c>
      <c r="E4770">
        <v>2.5025556276588099</v>
      </c>
      <c r="F4770">
        <v>12.52</v>
      </c>
      <c r="G4770">
        <v>-30.057686185776198</v>
      </c>
      <c r="H4770">
        <v>-0.70767490039198899</v>
      </c>
      <c r="I4770">
        <v>-13.057334198232001</v>
      </c>
      <c r="J4770">
        <v>-1.7822660559605701</v>
      </c>
      <c r="K4770">
        <v>12.519998096998</v>
      </c>
      <c r="L4770">
        <v>12.556990022974899</v>
      </c>
      <c r="M4770">
        <v>55.887715274265297</v>
      </c>
      <c r="O4770">
        <v>0.23961661341853599</v>
      </c>
      <c r="P4770">
        <v>4.94551550712489</v>
      </c>
    </row>
    <row r="4771" spans="1:17" x14ac:dyDescent="0.3">
      <c r="A4771" t="s">
        <v>9772</v>
      </c>
      <c r="B4771" t="s">
        <v>9773</v>
      </c>
      <c r="C4771" t="s">
        <v>10309</v>
      </c>
      <c r="D4771" t="s">
        <v>364</v>
      </c>
      <c r="E4771">
        <v>2.4856794</v>
      </c>
      <c r="F4771">
        <v>1.35</v>
      </c>
      <c r="G4771">
        <v>-39.214615515437401</v>
      </c>
      <c r="H4771">
        <v>-8.6024117424972601</v>
      </c>
      <c r="I4771">
        <v>-21.841117982015799</v>
      </c>
      <c r="J4771">
        <v>-2.4914859141166001</v>
      </c>
      <c r="K4771">
        <v>1.45732576352148</v>
      </c>
      <c r="L4771">
        <v>1.5205462521567099</v>
      </c>
      <c r="M4771">
        <v>35.454622281102701</v>
      </c>
      <c r="N4771">
        <v>0.90495025370290705</v>
      </c>
      <c r="O4771">
        <v>46.6666666666666</v>
      </c>
      <c r="P4771">
        <v>18.421052631578899</v>
      </c>
      <c r="Q4771">
        <v>-1.1778668228811E-2</v>
      </c>
    </row>
    <row r="4772" spans="1:17" x14ac:dyDescent="0.3">
      <c r="A4772" t="s">
        <v>9774</v>
      </c>
      <c r="B4772" t="s">
        <v>9775</v>
      </c>
      <c r="C4772" t="s">
        <v>10309</v>
      </c>
      <c r="D4772" t="s">
        <v>555</v>
      </c>
      <c r="E4772">
        <v>2.4788610000000002</v>
      </c>
      <c r="F4772">
        <v>1.26</v>
      </c>
      <c r="G4772">
        <v>-36.4853090277417</v>
      </c>
      <c r="H4772">
        <v>-25.707674900391901</v>
      </c>
      <c r="I4772">
        <v>-55.523087622889598</v>
      </c>
      <c r="J4772">
        <v>18.217733944039399</v>
      </c>
      <c r="K4772">
        <v>1.3634706358219799</v>
      </c>
      <c r="L4772">
        <v>1.5267149333638299</v>
      </c>
      <c r="M4772">
        <v>55.857877434493197</v>
      </c>
      <c r="N4772">
        <v>3.9348977617871199</v>
      </c>
      <c r="O4772">
        <v>92.857142857142804</v>
      </c>
      <c r="P4772">
        <v>32.631578947368403</v>
      </c>
      <c r="Q4772">
        <v>-1.3402439971199999E-3</v>
      </c>
    </row>
    <row r="4773" spans="1:17" x14ac:dyDescent="0.3">
      <c r="A4773" t="s">
        <v>9776</v>
      </c>
      <c r="B4773" t="s">
        <v>9777</v>
      </c>
      <c r="C4773" t="s">
        <v>10309</v>
      </c>
      <c r="D4773" t="s">
        <v>46</v>
      </c>
      <c r="E4773">
        <v>2.34178631999999</v>
      </c>
      <c r="F4773">
        <v>2.4</v>
      </c>
      <c r="G4773">
        <v>-5.5931859894901201</v>
      </c>
      <c r="H4773">
        <v>-1.87035303188851</v>
      </c>
      <c r="I4773">
        <v>-12.2495918825592</v>
      </c>
      <c r="J4773">
        <v>1.0670674632677399</v>
      </c>
      <c r="K4773">
        <v>1.7400020759405499</v>
      </c>
      <c r="L4773">
        <v>1.26157303085244</v>
      </c>
      <c r="M4773">
        <v>79.607056726233907</v>
      </c>
      <c r="N4773">
        <v>1</v>
      </c>
      <c r="Q4773">
        <v>-3.5149089750809E-2</v>
      </c>
    </row>
    <row r="4774" spans="1:17" x14ac:dyDescent="0.3">
      <c r="A4774" t="s">
        <v>9778</v>
      </c>
      <c r="B4774" t="s">
        <v>9779</v>
      </c>
      <c r="C4774" t="s">
        <v>10309</v>
      </c>
      <c r="D4774" t="s">
        <v>121</v>
      </c>
      <c r="E4774">
        <v>2.3154221000000001</v>
      </c>
      <c r="F4774">
        <v>159.80000000000001</v>
      </c>
      <c r="G4774">
        <v>118.47222152953999</v>
      </c>
      <c r="H4774">
        <v>0.98929479657771402</v>
      </c>
      <c r="I4774">
        <v>23.407226006720901</v>
      </c>
      <c r="J4774">
        <v>-8.5296358990874399E-2</v>
      </c>
      <c r="K4774">
        <v>158.30229942194899</v>
      </c>
      <c r="L4774">
        <v>138.16382856360201</v>
      </c>
      <c r="M4774">
        <v>45.9629752466059</v>
      </c>
      <c r="N4774">
        <v>0.73947428571428497</v>
      </c>
      <c r="O4774">
        <v>15.1439299123904</v>
      </c>
      <c r="P4774">
        <v>166.28895184135899</v>
      </c>
      <c r="Q4774">
        <v>5.0517423243700003E-2</v>
      </c>
    </row>
    <row r="4775" spans="1:17" x14ac:dyDescent="0.3">
      <c r="A4775" t="s">
        <v>9780</v>
      </c>
      <c r="B4775" t="s">
        <v>9781</v>
      </c>
      <c r="C4775" t="s">
        <v>10309</v>
      </c>
      <c r="D4775" t="s">
        <v>46</v>
      </c>
      <c r="E4775">
        <v>2.2983612181383499</v>
      </c>
      <c r="F4775">
        <v>24.48</v>
      </c>
      <c r="G4775">
        <v>-8.3900709325036296</v>
      </c>
      <c r="H4775">
        <v>-0.70767490039198899</v>
      </c>
      <c r="I4775">
        <v>-8.0830631862252105</v>
      </c>
      <c r="J4775">
        <v>-1.7822660559605701</v>
      </c>
      <c r="K4775">
        <v>24.456876529258999</v>
      </c>
      <c r="L4775">
        <v>23.5189761604666</v>
      </c>
      <c r="M4775">
        <v>100</v>
      </c>
      <c r="O4775">
        <v>0</v>
      </c>
      <c r="P4775">
        <v>21.428571428571399</v>
      </c>
    </row>
    <row r="4776" spans="1:17" x14ac:dyDescent="0.3">
      <c r="A4776" t="s">
        <v>9782</v>
      </c>
      <c r="B4776" t="s">
        <v>9783</v>
      </c>
      <c r="C4776" t="s">
        <v>10309</v>
      </c>
      <c r="D4776" t="s">
        <v>253</v>
      </c>
      <c r="E4776">
        <v>2.2678451000000002</v>
      </c>
      <c r="F4776">
        <v>3.31</v>
      </c>
      <c r="G4776">
        <v>-25.071806918037002</v>
      </c>
      <c r="H4776">
        <v>-0.70767490039198899</v>
      </c>
      <c r="I4776">
        <v>-8.3104987551941001</v>
      </c>
      <c r="J4776">
        <v>-1.7822660559605701</v>
      </c>
      <c r="K4776">
        <v>3.2831462384609398</v>
      </c>
      <c r="L4776">
        <v>3.2124239854447598</v>
      </c>
      <c r="M4776">
        <v>50</v>
      </c>
      <c r="O4776">
        <v>0</v>
      </c>
      <c r="P4776">
        <v>4.7468354430379698</v>
      </c>
    </row>
    <row r="4777" spans="1:17" x14ac:dyDescent="0.3">
      <c r="A4777" t="s">
        <v>9784</v>
      </c>
      <c r="B4777" t="s">
        <v>9785</v>
      </c>
      <c r="C4777" t="s">
        <v>10309</v>
      </c>
      <c r="E4777">
        <v>2.2430983119999999</v>
      </c>
      <c r="F4777">
        <v>3.76</v>
      </c>
      <c r="G4777">
        <v>282.56845441311799</v>
      </c>
      <c r="H4777">
        <v>-0.70767490039198899</v>
      </c>
      <c r="I4777">
        <v>57.851756710858801</v>
      </c>
      <c r="J4777">
        <v>-1.7822660559605701</v>
      </c>
      <c r="K4777">
        <v>3.6049986327989298</v>
      </c>
      <c r="L4777">
        <v>2.5338728534964798</v>
      </c>
      <c r="M4777">
        <v>99.999999987781294</v>
      </c>
      <c r="N4777">
        <v>0</v>
      </c>
      <c r="O4777">
        <v>0</v>
      </c>
      <c r="P4777">
        <v>362.07228915662603</v>
      </c>
    </row>
    <row r="4778" spans="1:17" x14ac:dyDescent="0.3">
      <c r="A4778" t="s">
        <v>9786</v>
      </c>
      <c r="B4778" t="s">
        <v>9787</v>
      </c>
      <c r="C4778" t="s">
        <v>10309</v>
      </c>
      <c r="D4778" t="s">
        <v>737</v>
      </c>
      <c r="E4778">
        <v>2.2099980540000002</v>
      </c>
      <c r="F4778">
        <v>74.3</v>
      </c>
      <c r="G4778">
        <v>37.6368455812283</v>
      </c>
      <c r="H4778">
        <v>2.3087276572949702</v>
      </c>
      <c r="I4778">
        <v>8.4869157608714598</v>
      </c>
      <c r="J4778">
        <v>-0.52526373323889197</v>
      </c>
      <c r="K4778">
        <v>71.881461690868207</v>
      </c>
      <c r="L4778">
        <v>63.674064733089899</v>
      </c>
      <c r="M4778">
        <v>42.618677459081702</v>
      </c>
      <c r="N4778">
        <v>0.83591870228594201</v>
      </c>
      <c r="O4778">
        <v>2.42261103633916</v>
      </c>
      <c r="P4778">
        <v>69.906242853875995</v>
      </c>
    </row>
    <row r="4779" spans="1:17" x14ac:dyDescent="0.3">
      <c r="A4779" t="s">
        <v>9788</v>
      </c>
      <c r="B4779" t="s">
        <v>9789</v>
      </c>
      <c r="C4779" t="s">
        <v>10309</v>
      </c>
      <c r="D4779" t="s">
        <v>523</v>
      </c>
      <c r="E4779">
        <v>2.1650564000000001</v>
      </c>
      <c r="F4779">
        <v>6.98</v>
      </c>
      <c r="G4779">
        <v>-29.818642361075</v>
      </c>
      <c r="H4779">
        <v>-0.70767490039198899</v>
      </c>
      <c r="I4779">
        <v>-13.057334198232001</v>
      </c>
      <c r="J4779">
        <v>-1.7822660559605701</v>
      </c>
      <c r="K4779">
        <v>6.9799981652538099</v>
      </c>
      <c r="L4779">
        <v>6.9561650349073396</v>
      </c>
      <c r="M4779">
        <v>99.999996303717197</v>
      </c>
      <c r="O4779">
        <v>0</v>
      </c>
      <c r="P4779">
        <v>0</v>
      </c>
    </row>
    <row r="4780" spans="1:17" x14ac:dyDescent="0.3">
      <c r="A4780" t="s">
        <v>9790</v>
      </c>
      <c r="B4780" t="s">
        <v>9791</v>
      </c>
      <c r="C4780" t="s">
        <v>10309</v>
      </c>
      <c r="D4780" t="s">
        <v>364</v>
      </c>
      <c r="E4780">
        <v>2.1426425999999998</v>
      </c>
      <c r="F4780">
        <v>7.14</v>
      </c>
      <c r="G4780">
        <v>-10.818642361075</v>
      </c>
      <c r="H4780">
        <v>2.7406009616769702</v>
      </c>
      <c r="I4780">
        <v>-22.3330648208496</v>
      </c>
      <c r="J4780">
        <v>-0.29376808573053298</v>
      </c>
      <c r="K4780">
        <v>7.2470358669940396</v>
      </c>
      <c r="L4780">
        <v>7.2849087774246897</v>
      </c>
      <c r="M4780">
        <v>45.888057073727602</v>
      </c>
      <c r="N4780">
        <v>1.2617537028023</v>
      </c>
      <c r="O4780">
        <v>30.952380952380899</v>
      </c>
      <c r="P4780">
        <v>35.741444866920098</v>
      </c>
      <c r="Q4780">
        <v>4.1636203935761999E-2</v>
      </c>
    </row>
    <row r="4781" spans="1:17" x14ac:dyDescent="0.3">
      <c r="A4781" t="s">
        <v>9792</v>
      </c>
      <c r="B4781" t="s">
        <v>9793</v>
      </c>
      <c r="C4781" t="s">
        <v>10309</v>
      </c>
      <c r="D4781" t="s">
        <v>21</v>
      </c>
      <c r="E4781">
        <v>2.08</v>
      </c>
      <c r="F4781">
        <v>16.64</v>
      </c>
      <c r="G4781">
        <v>-24.834415231737498</v>
      </c>
      <c r="H4781">
        <v>-0.70767490039198899</v>
      </c>
      <c r="I4781">
        <v>-8.0731070688945294</v>
      </c>
      <c r="J4781">
        <v>-1.7822660559605701</v>
      </c>
      <c r="K4781">
        <v>16.420387941121401</v>
      </c>
      <c r="L4781">
        <v>16.062475502100501</v>
      </c>
      <c r="M4781">
        <v>100</v>
      </c>
      <c r="N4781">
        <v>0</v>
      </c>
      <c r="O4781">
        <v>0</v>
      </c>
      <c r="P4781">
        <v>4.9842271293375404</v>
      </c>
    </row>
    <row r="4782" spans="1:17" x14ac:dyDescent="0.3">
      <c r="A4782" t="s">
        <v>9794</v>
      </c>
      <c r="B4782" t="s">
        <v>9795</v>
      </c>
      <c r="C4782" t="s">
        <v>10309</v>
      </c>
      <c r="D4782" t="s">
        <v>412</v>
      </c>
      <c r="E4782">
        <v>2.0541</v>
      </c>
      <c r="F4782">
        <v>4.0999999999999996</v>
      </c>
      <c r="G4782">
        <v>-29.818642361075</v>
      </c>
      <c r="H4782">
        <v>-0.70767490039198899</v>
      </c>
      <c r="I4782">
        <v>-13.057334198232001</v>
      </c>
      <c r="J4782">
        <v>-1.7822660559605701</v>
      </c>
      <c r="K4782">
        <v>4.0999952785989899</v>
      </c>
      <c r="L4782">
        <v>4.0906823676476103</v>
      </c>
      <c r="M4782">
        <v>99.806682354411805</v>
      </c>
      <c r="O4782">
        <v>0</v>
      </c>
      <c r="P4782">
        <v>0</v>
      </c>
    </row>
    <row r="4783" spans="1:17" x14ac:dyDescent="0.3">
      <c r="A4783" t="s">
        <v>9796</v>
      </c>
      <c r="B4783" t="s">
        <v>9797</v>
      </c>
      <c r="C4783" t="s">
        <v>10309</v>
      </c>
      <c r="D4783" t="s">
        <v>294</v>
      </c>
      <c r="E4783">
        <v>1.976</v>
      </c>
      <c r="F4783">
        <v>61.75</v>
      </c>
      <c r="G4783">
        <v>-29.818642361075</v>
      </c>
      <c r="H4783">
        <v>-0.70767490039198899</v>
      </c>
      <c r="I4783">
        <v>-13.057334198232001</v>
      </c>
      <c r="J4783">
        <v>-1.7822660559605701</v>
      </c>
      <c r="K4783">
        <v>61.75</v>
      </c>
      <c r="L4783">
        <v>61.75</v>
      </c>
      <c r="M4783">
        <v>50</v>
      </c>
      <c r="O4783">
        <v>0</v>
      </c>
      <c r="P4783">
        <v>0</v>
      </c>
    </row>
    <row r="4784" spans="1:17" x14ac:dyDescent="0.3">
      <c r="A4784" t="s">
        <v>9798</v>
      </c>
      <c r="B4784" t="s">
        <v>9799</v>
      </c>
      <c r="C4784" t="s">
        <v>10309</v>
      </c>
      <c r="D4784" t="s">
        <v>95</v>
      </c>
      <c r="E4784">
        <v>1.95423462</v>
      </c>
      <c r="F4784">
        <v>7.9</v>
      </c>
      <c r="K4784">
        <v>7.7408079907778697</v>
      </c>
      <c r="M4784">
        <v>57.238046106161903</v>
      </c>
      <c r="N4784">
        <v>1</v>
      </c>
    </row>
    <row r="4785" spans="1:17" x14ac:dyDescent="0.3">
      <c r="A4785" t="s">
        <v>9800</v>
      </c>
      <c r="B4785" t="s">
        <v>9801</v>
      </c>
      <c r="C4785" t="s">
        <v>10309</v>
      </c>
      <c r="D4785" t="s">
        <v>965</v>
      </c>
      <c r="E4785">
        <v>1.9468433999999999</v>
      </c>
      <c r="F4785">
        <v>3.93</v>
      </c>
      <c r="G4785">
        <v>17.925718541180501</v>
      </c>
      <c r="H4785">
        <v>-0.70767490039198899</v>
      </c>
      <c r="I4785">
        <v>3.5598764842605002</v>
      </c>
      <c r="J4785">
        <v>-1.7822660559605701</v>
      </c>
      <c r="K4785">
        <v>3.8510986679767898</v>
      </c>
      <c r="L4785">
        <v>3.4695628280433102</v>
      </c>
      <c r="M4785">
        <v>99.758189427494898</v>
      </c>
      <c r="N4785">
        <v>0</v>
      </c>
      <c r="O4785">
        <v>0</v>
      </c>
      <c r="P4785">
        <v>47.7443609022556</v>
      </c>
    </row>
    <row r="4786" spans="1:17" x14ac:dyDescent="0.3">
      <c r="A4786" t="s">
        <v>9802</v>
      </c>
      <c r="B4786" t="s">
        <v>9803</v>
      </c>
      <c r="C4786" t="s">
        <v>10309</v>
      </c>
      <c r="D4786" t="s">
        <v>737</v>
      </c>
      <c r="E4786">
        <v>1.7649299939999901</v>
      </c>
      <c r="F4786">
        <v>4531.74</v>
      </c>
      <c r="K4786">
        <v>4523.2196314963803</v>
      </c>
      <c r="L4786">
        <v>4345.2923176734603</v>
      </c>
      <c r="M4786">
        <v>66.2688689774686</v>
      </c>
      <c r="N4786">
        <v>1</v>
      </c>
      <c r="Q4786">
        <v>7.1969087878504007E-2</v>
      </c>
    </row>
    <row r="4787" spans="1:17" x14ac:dyDescent="0.3">
      <c r="A4787" t="s">
        <v>9804</v>
      </c>
      <c r="B4787" t="s">
        <v>9805</v>
      </c>
      <c r="C4787" t="s">
        <v>10309</v>
      </c>
      <c r="D4787" t="s">
        <v>628</v>
      </c>
      <c r="E4787">
        <v>1.6740138</v>
      </c>
      <c r="F4787">
        <v>4.87</v>
      </c>
      <c r="G4787">
        <v>47.918583916297102</v>
      </c>
      <c r="H4787">
        <v>9.4733205747211304</v>
      </c>
      <c r="I4787">
        <v>64.679892079140103</v>
      </c>
      <c r="J4787">
        <v>8.3987294191525397</v>
      </c>
      <c r="K4787">
        <v>4.4391943243958503</v>
      </c>
      <c r="L4787">
        <v>3.698263775899</v>
      </c>
      <c r="M4787">
        <v>100</v>
      </c>
      <c r="N4787">
        <v>7.5</v>
      </c>
      <c r="O4787">
        <v>0</v>
      </c>
      <c r="P4787">
        <v>77.737226277372201</v>
      </c>
    </row>
    <row r="4788" spans="1:17" x14ac:dyDescent="0.3">
      <c r="A4788" t="s">
        <v>9806</v>
      </c>
      <c r="B4788" t="s">
        <v>9807</v>
      </c>
      <c r="C4788" t="s">
        <v>10309</v>
      </c>
      <c r="D4788" t="s">
        <v>21</v>
      </c>
      <c r="E4788">
        <v>1.6015999999999999</v>
      </c>
      <c r="F4788">
        <v>0.44</v>
      </c>
      <c r="G4788">
        <v>-29.818642361075</v>
      </c>
      <c r="H4788">
        <v>-0.70767490039198899</v>
      </c>
      <c r="I4788">
        <v>-13.057334198232001</v>
      </c>
      <c r="J4788">
        <v>-1.7822660559605701</v>
      </c>
      <c r="K4788">
        <v>0.43999998830363601</v>
      </c>
      <c r="L4788">
        <v>0.43937539084298999</v>
      </c>
      <c r="M4788">
        <v>100</v>
      </c>
      <c r="O4788">
        <v>0</v>
      </c>
      <c r="P4788">
        <v>0</v>
      </c>
    </row>
    <row r="4789" spans="1:17" x14ac:dyDescent="0.3">
      <c r="A4789" t="s">
        <v>9808</v>
      </c>
      <c r="B4789" t="s">
        <v>9809</v>
      </c>
      <c r="C4789" t="s">
        <v>10309</v>
      </c>
      <c r="D4789" t="s">
        <v>154</v>
      </c>
      <c r="E4789">
        <v>1.5802400699999899</v>
      </c>
      <c r="F4789">
        <v>2.27</v>
      </c>
      <c r="G4789">
        <v>-29.818642361075</v>
      </c>
      <c r="H4789">
        <v>-0.70767490039198899</v>
      </c>
      <c r="I4789">
        <v>-13.057334198232001</v>
      </c>
      <c r="J4789">
        <v>-1.7822660559605701</v>
      </c>
      <c r="M4789">
        <v>99.999999922976301</v>
      </c>
      <c r="O4789">
        <v>0</v>
      </c>
      <c r="P4789">
        <v>0</v>
      </c>
    </row>
    <row r="4790" spans="1:17" x14ac:dyDescent="0.3">
      <c r="A4790" t="s">
        <v>9810</v>
      </c>
      <c r="B4790" t="s">
        <v>9811</v>
      </c>
      <c r="C4790" t="s">
        <v>10309</v>
      </c>
      <c r="D4790" t="s">
        <v>139</v>
      </c>
      <c r="E4790">
        <v>1.3824000000000001</v>
      </c>
      <c r="F4790">
        <v>11.52</v>
      </c>
      <c r="G4790">
        <v>-29.818642361075</v>
      </c>
      <c r="H4790">
        <v>-0.70767490039198899</v>
      </c>
      <c r="I4790">
        <v>-13.057334198232001</v>
      </c>
      <c r="J4790">
        <v>-1.7822660559605701</v>
      </c>
      <c r="K4790">
        <v>11.5199999999999</v>
      </c>
      <c r="L4790">
        <v>11.52</v>
      </c>
      <c r="M4790">
        <v>50</v>
      </c>
      <c r="O4790">
        <v>0</v>
      </c>
      <c r="P4790">
        <v>0</v>
      </c>
    </row>
    <row r="4791" spans="1:17" x14ac:dyDescent="0.3">
      <c r="A4791" t="s">
        <v>9812</v>
      </c>
      <c r="B4791" t="s">
        <v>9813</v>
      </c>
      <c r="C4791" t="s">
        <v>10309</v>
      </c>
      <c r="D4791" t="s">
        <v>113</v>
      </c>
      <c r="E4791">
        <v>1.37832452449136</v>
      </c>
      <c r="F4791">
        <v>13.12</v>
      </c>
      <c r="G4791">
        <v>-29.818642361075</v>
      </c>
      <c r="H4791">
        <v>-0.70767490039198899</v>
      </c>
      <c r="I4791">
        <v>-13.057334198232001</v>
      </c>
      <c r="J4791">
        <v>-1.7822660559605701</v>
      </c>
      <c r="K4791">
        <v>13.12</v>
      </c>
      <c r="L4791">
        <v>13.1199999999999</v>
      </c>
      <c r="M4791">
        <v>50</v>
      </c>
      <c r="O4791">
        <v>0</v>
      </c>
      <c r="P4791">
        <v>0</v>
      </c>
    </row>
    <row r="4792" spans="1:17" x14ac:dyDescent="0.3">
      <c r="A4792" t="s">
        <v>9814</v>
      </c>
      <c r="B4792" t="s">
        <v>9815</v>
      </c>
      <c r="C4792" t="s">
        <v>10309</v>
      </c>
      <c r="E4792">
        <v>1.33342</v>
      </c>
      <c r="F4792">
        <v>11.02</v>
      </c>
      <c r="G4792">
        <v>-24.866261408694101</v>
      </c>
      <c r="H4792">
        <v>-0.70767490039198899</v>
      </c>
      <c r="I4792">
        <v>-8.1049532458511298</v>
      </c>
      <c r="J4792">
        <v>-1.7822660559605701</v>
      </c>
      <c r="K4792">
        <v>10.5203921475046</v>
      </c>
      <c r="L4792">
        <v>10.5048254929363</v>
      </c>
      <c r="M4792">
        <v>100</v>
      </c>
      <c r="N4792">
        <v>8.4285714285714199</v>
      </c>
      <c r="O4792">
        <v>0</v>
      </c>
      <c r="P4792">
        <v>4.9523809523809499</v>
      </c>
    </row>
    <row r="4793" spans="1:17" x14ac:dyDescent="0.3">
      <c r="A4793" t="s">
        <v>9816</v>
      </c>
      <c r="B4793" t="s">
        <v>9817</v>
      </c>
      <c r="C4793" t="s">
        <v>10309</v>
      </c>
      <c r="D4793" t="s">
        <v>581</v>
      </c>
      <c r="E4793">
        <v>1.3188</v>
      </c>
      <c r="F4793">
        <v>18.84</v>
      </c>
      <c r="G4793">
        <v>-29.818642361075</v>
      </c>
      <c r="H4793">
        <v>-0.70767490039198899</v>
      </c>
      <c r="I4793">
        <v>-13.057334198232001</v>
      </c>
      <c r="J4793">
        <v>-1.7822660559605701</v>
      </c>
      <c r="K4793">
        <v>18.8399865952263</v>
      </c>
      <c r="L4793">
        <v>18.756876890277098</v>
      </c>
      <c r="M4793">
        <v>100</v>
      </c>
      <c r="O4793">
        <v>0</v>
      </c>
      <c r="P4793">
        <v>0</v>
      </c>
    </row>
    <row r="4794" spans="1:17" x14ac:dyDescent="0.3">
      <c r="A4794" t="s">
        <v>9818</v>
      </c>
      <c r="B4794" t="s">
        <v>9819</v>
      </c>
      <c r="C4794" t="s">
        <v>10309</v>
      </c>
      <c r="D4794" t="s">
        <v>1203</v>
      </c>
      <c r="E4794">
        <v>1.2757499999999999</v>
      </c>
      <c r="F4794">
        <v>85.05</v>
      </c>
      <c r="G4794">
        <v>-37.773187815620503</v>
      </c>
      <c r="H4794">
        <v>-0.70767490039198899</v>
      </c>
      <c r="I4794">
        <v>-18.029401237338199</v>
      </c>
      <c r="J4794">
        <v>-1.7822660559605701</v>
      </c>
      <c r="K4794">
        <v>85.167459730741996</v>
      </c>
      <c r="L4794">
        <v>89.247827446082596</v>
      </c>
      <c r="M4794">
        <v>3.8134211653962402</v>
      </c>
      <c r="O4794">
        <v>16.402116402116299</v>
      </c>
      <c r="P4794">
        <v>0</v>
      </c>
    </row>
    <row r="4795" spans="1:17" x14ac:dyDescent="0.3">
      <c r="A4795" t="s">
        <v>9820</v>
      </c>
      <c r="B4795" t="s">
        <v>9821</v>
      </c>
      <c r="C4795" t="s">
        <v>10309</v>
      </c>
      <c r="D4795" t="s">
        <v>72</v>
      </c>
      <c r="E4795">
        <v>1.2510239999999999</v>
      </c>
      <c r="F4795">
        <v>10.050000000000001</v>
      </c>
      <c r="G4795">
        <v>-29.818642361075</v>
      </c>
      <c r="H4795">
        <v>-0.70767490039198899</v>
      </c>
      <c r="I4795">
        <v>-13.057334198232001</v>
      </c>
      <c r="J4795">
        <v>-1.7822660559605701</v>
      </c>
      <c r="K4795">
        <v>10.050000000000001</v>
      </c>
      <c r="L4795">
        <v>10.049999999999899</v>
      </c>
      <c r="M4795">
        <v>50</v>
      </c>
      <c r="O4795">
        <v>0</v>
      </c>
      <c r="P4795">
        <v>0</v>
      </c>
    </row>
    <row r="4796" spans="1:17" x14ac:dyDescent="0.3">
      <c r="A4796" t="s">
        <v>9822</v>
      </c>
      <c r="B4796" t="s">
        <v>9823</v>
      </c>
      <c r="C4796" t="s">
        <v>10309</v>
      </c>
      <c r="D4796" t="s">
        <v>72</v>
      </c>
      <c r="E4796">
        <v>1.1528</v>
      </c>
      <c r="F4796">
        <v>10.48</v>
      </c>
      <c r="G4796">
        <v>-29.818642361075</v>
      </c>
      <c r="I4796">
        <v>-13.057334198232001</v>
      </c>
      <c r="M4796">
        <v>50</v>
      </c>
      <c r="N4796">
        <v>1</v>
      </c>
      <c r="O4796">
        <v>0</v>
      </c>
    </row>
    <row r="4797" spans="1:17" x14ac:dyDescent="0.3">
      <c r="A4797" t="s">
        <v>9824</v>
      </c>
      <c r="B4797" t="s">
        <v>9825</v>
      </c>
      <c r="C4797" t="s">
        <v>10309</v>
      </c>
      <c r="D4797" t="s">
        <v>72</v>
      </c>
      <c r="E4797">
        <v>1.143</v>
      </c>
      <c r="F4797">
        <v>3.81</v>
      </c>
      <c r="G4797">
        <v>-29.818642361075</v>
      </c>
      <c r="H4797">
        <v>-0.70767490039198899</v>
      </c>
      <c r="I4797">
        <v>-13.057334198232001</v>
      </c>
      <c r="J4797">
        <v>-1.7822660559605701</v>
      </c>
      <c r="K4797">
        <v>3.8099999827364601</v>
      </c>
      <c r="L4797">
        <v>3.8092962682563098</v>
      </c>
      <c r="M4797">
        <v>100</v>
      </c>
      <c r="O4797">
        <v>0</v>
      </c>
      <c r="P4797">
        <v>0</v>
      </c>
    </row>
    <row r="4798" spans="1:17" x14ac:dyDescent="0.3">
      <c r="A4798" t="s">
        <v>9826</v>
      </c>
      <c r="B4798" t="s">
        <v>9827</v>
      </c>
      <c r="C4798" t="s">
        <v>10309</v>
      </c>
      <c r="E4798">
        <v>1.129</v>
      </c>
      <c r="F4798">
        <v>11.29</v>
      </c>
      <c r="G4798">
        <v>40.211478120852597</v>
      </c>
      <c r="H4798">
        <v>-0.70767490039198899</v>
      </c>
      <c r="I4798">
        <v>20.552133257389201</v>
      </c>
      <c r="J4798">
        <v>-1.7822660559605701</v>
      </c>
      <c r="K4798">
        <v>11.025625462303299</v>
      </c>
      <c r="L4798">
        <v>8.9277098351519601</v>
      </c>
      <c r="M4798">
        <v>100</v>
      </c>
      <c r="N4798">
        <v>0</v>
      </c>
      <c r="O4798">
        <v>0</v>
      </c>
      <c r="P4798">
        <v>70.030120481927696</v>
      </c>
    </row>
    <row r="4799" spans="1:17" x14ac:dyDescent="0.3">
      <c r="A4799" t="s">
        <v>9828</v>
      </c>
      <c r="B4799" t="s">
        <v>9829</v>
      </c>
      <c r="C4799" t="s">
        <v>10309</v>
      </c>
      <c r="D4799" t="s">
        <v>628</v>
      </c>
      <c r="E4799">
        <v>1.0733211024003799</v>
      </c>
      <c r="F4799">
        <v>1.95</v>
      </c>
      <c r="K4799">
        <v>2.2159995707425302</v>
      </c>
      <c r="M4799" s="1">
        <v>2.4459774300000002E-7</v>
      </c>
      <c r="N4799">
        <v>1</v>
      </c>
    </row>
    <row r="4800" spans="1:17" x14ac:dyDescent="0.3">
      <c r="A4800" t="s">
        <v>9830</v>
      </c>
      <c r="B4800" t="s">
        <v>9831</v>
      </c>
      <c r="C4800" t="s">
        <v>10309</v>
      </c>
      <c r="D4800" t="s">
        <v>46</v>
      </c>
      <c r="E4800">
        <v>0.93283125</v>
      </c>
      <c r="F4800">
        <v>57.85</v>
      </c>
      <c r="G4800">
        <v>-29.818642361075</v>
      </c>
      <c r="H4800">
        <v>-0.70767490039198899</v>
      </c>
      <c r="I4800">
        <v>-13.057334198232001</v>
      </c>
      <c r="J4800">
        <v>-1.7822660559605701</v>
      </c>
      <c r="K4800">
        <v>57.8499639245548</v>
      </c>
      <c r="L4800">
        <v>57.626989016800401</v>
      </c>
      <c r="M4800">
        <v>100</v>
      </c>
      <c r="O4800">
        <v>0</v>
      </c>
      <c r="P4800">
        <v>0</v>
      </c>
    </row>
    <row r="4801" spans="1:16" x14ac:dyDescent="0.3">
      <c r="A4801" t="s">
        <v>9832</v>
      </c>
      <c r="B4801" t="s">
        <v>9833</v>
      </c>
      <c r="C4801" t="s">
        <v>10309</v>
      </c>
      <c r="D4801" t="s">
        <v>171</v>
      </c>
      <c r="E4801">
        <v>0.92903103284561495</v>
      </c>
      <c r="F4801">
        <v>9.5</v>
      </c>
      <c r="G4801">
        <v>-29.818642361075</v>
      </c>
      <c r="H4801">
        <v>-0.70767490039198899</v>
      </c>
      <c r="I4801">
        <v>-13.057334198232001</v>
      </c>
      <c r="J4801">
        <v>-1.7822660559605701</v>
      </c>
      <c r="K4801">
        <v>9.5</v>
      </c>
      <c r="L4801">
        <v>9.5</v>
      </c>
      <c r="M4801">
        <v>50</v>
      </c>
      <c r="O4801">
        <v>0</v>
      </c>
      <c r="P4801">
        <v>0</v>
      </c>
    </row>
    <row r="4802" spans="1:16" x14ac:dyDescent="0.3">
      <c r="A4802" t="s">
        <v>9834</v>
      </c>
      <c r="B4802" t="s">
        <v>9835</v>
      </c>
      <c r="C4802" t="s">
        <v>10309</v>
      </c>
      <c r="D4802" t="s">
        <v>523</v>
      </c>
      <c r="E4802">
        <v>0.86460657346542202</v>
      </c>
      <c r="F4802">
        <v>11.02</v>
      </c>
      <c r="G4802">
        <v>-29.818642361075</v>
      </c>
      <c r="H4802">
        <v>-0.70767490039198899</v>
      </c>
      <c r="I4802">
        <v>-13.057334198232001</v>
      </c>
      <c r="J4802">
        <v>-1.7822660559605701</v>
      </c>
      <c r="K4802">
        <v>11.0199999723072</v>
      </c>
      <c r="L4802">
        <v>11.018936884414501</v>
      </c>
      <c r="M4802">
        <v>100</v>
      </c>
      <c r="O4802">
        <v>0</v>
      </c>
      <c r="P4802">
        <v>0</v>
      </c>
    </row>
    <row r="4803" spans="1:16" x14ac:dyDescent="0.3">
      <c r="A4803" t="s">
        <v>9836</v>
      </c>
      <c r="B4803" t="s">
        <v>9837</v>
      </c>
      <c r="C4803" t="s">
        <v>10309</v>
      </c>
      <c r="D4803" t="s">
        <v>581</v>
      </c>
      <c r="E4803">
        <v>0.73349999999999704</v>
      </c>
      <c r="F4803">
        <v>4.8899999999999997</v>
      </c>
      <c r="G4803">
        <v>-29.818642361075</v>
      </c>
      <c r="H4803">
        <v>-0.70767490039198899</v>
      </c>
      <c r="I4803">
        <v>-13.057334198232001</v>
      </c>
      <c r="J4803">
        <v>-1.7822660559605701</v>
      </c>
      <c r="K4803">
        <v>4.8899999999999899</v>
      </c>
      <c r="L4803">
        <v>4.8899999999999801</v>
      </c>
      <c r="M4803">
        <v>50</v>
      </c>
      <c r="O4803">
        <v>0</v>
      </c>
      <c r="P4803">
        <v>0</v>
      </c>
    </row>
    <row r="4804" spans="1:16" x14ac:dyDescent="0.3">
      <c r="A4804" t="s">
        <v>9838</v>
      </c>
      <c r="B4804" t="s">
        <v>9839</v>
      </c>
      <c r="C4804" t="s">
        <v>10309</v>
      </c>
      <c r="D4804" t="s">
        <v>193</v>
      </c>
      <c r="E4804">
        <v>0.72540000000000004</v>
      </c>
      <c r="F4804">
        <v>8.06</v>
      </c>
      <c r="G4804">
        <v>51.3049531445429</v>
      </c>
      <c r="H4804">
        <v>-0.70767490039198899</v>
      </c>
      <c r="I4804">
        <v>22.861721451009</v>
      </c>
      <c r="J4804">
        <v>-1.7822660559605701</v>
      </c>
      <c r="K4804">
        <v>7.7091502320866301</v>
      </c>
      <c r="L4804">
        <v>6.24155736847153</v>
      </c>
      <c r="M4804">
        <v>100</v>
      </c>
      <c r="N4804">
        <v>0</v>
      </c>
      <c r="O4804">
        <v>0</v>
      </c>
      <c r="P4804">
        <v>81.123595505617899</v>
      </c>
    </row>
    <row r="4805" spans="1:16" x14ac:dyDescent="0.3">
      <c r="A4805" t="s">
        <v>9840</v>
      </c>
      <c r="B4805" t="s">
        <v>9841</v>
      </c>
      <c r="C4805" t="s">
        <v>10309</v>
      </c>
      <c r="E4805">
        <v>0.66086999999999996</v>
      </c>
      <c r="F4805">
        <v>10.5</v>
      </c>
      <c r="G4805">
        <v>-29.818642361075</v>
      </c>
      <c r="H4805">
        <v>-0.70767490039198899</v>
      </c>
      <c r="I4805">
        <v>-13.057334198232001</v>
      </c>
      <c r="J4805">
        <v>-1.7822660559605701</v>
      </c>
      <c r="K4805">
        <v>10.248004837931701</v>
      </c>
      <c r="M4805">
        <v>50</v>
      </c>
      <c r="O4805">
        <v>0</v>
      </c>
    </row>
    <row r="4806" spans="1:16" x14ac:dyDescent="0.3">
      <c r="A4806" t="s">
        <v>9842</v>
      </c>
      <c r="B4806" t="s">
        <v>9843</v>
      </c>
      <c r="C4806" t="s">
        <v>10309</v>
      </c>
      <c r="D4806" t="s">
        <v>737</v>
      </c>
      <c r="E4806">
        <v>0.62861604399999904</v>
      </c>
      <c r="F4806">
        <v>37.46</v>
      </c>
      <c r="G4806">
        <v>37.189828436963197</v>
      </c>
      <c r="H4806">
        <v>2.3913843137751298</v>
      </c>
      <c r="I4806">
        <v>8.9224769382055609</v>
      </c>
      <c r="J4806">
        <v>-0.31167782066646299</v>
      </c>
      <c r="K4806">
        <v>36.151589185716801</v>
      </c>
      <c r="L4806">
        <v>32.104600727091203</v>
      </c>
      <c r="M4806">
        <v>21.949362773198501</v>
      </c>
      <c r="N4806">
        <v>1.1330558802219799</v>
      </c>
      <c r="O4806">
        <v>4.0843566470902299</v>
      </c>
      <c r="P4806">
        <v>69.809610154125096</v>
      </c>
    </row>
    <row r="4807" spans="1:16" x14ac:dyDescent="0.3">
      <c r="A4807" t="s">
        <v>9844</v>
      </c>
      <c r="B4807" t="s">
        <v>9845</v>
      </c>
      <c r="C4807" t="s">
        <v>10309</v>
      </c>
      <c r="D4807" t="s">
        <v>523</v>
      </c>
      <c r="E4807">
        <v>0.53694771600428903</v>
      </c>
      <c r="F4807">
        <v>5.64</v>
      </c>
      <c r="G4807">
        <v>17.056357638924901</v>
      </c>
      <c r="H4807">
        <v>14.6297484124914</v>
      </c>
      <c r="I4807">
        <v>33.817665801767902</v>
      </c>
      <c r="J4807">
        <v>-1.7822660559605701</v>
      </c>
      <c r="K4807">
        <v>4.6488913603709898</v>
      </c>
      <c r="L4807">
        <v>4.0786063216504198</v>
      </c>
      <c r="M4807">
        <v>100</v>
      </c>
      <c r="N4807">
        <v>1.2227430201752499E-2</v>
      </c>
      <c r="O4807">
        <v>0</v>
      </c>
      <c r="P4807">
        <v>46.875</v>
      </c>
    </row>
    <row r="4808" spans="1:16" x14ac:dyDescent="0.3">
      <c r="A4808" t="s">
        <v>9846</v>
      </c>
      <c r="B4808" t="s">
        <v>9847</v>
      </c>
      <c r="C4808" t="s">
        <v>10309</v>
      </c>
      <c r="D4808" t="s">
        <v>124</v>
      </c>
      <c r="E4808">
        <v>0.49906499999999998</v>
      </c>
      <c r="F4808">
        <v>20.37</v>
      </c>
      <c r="G4808">
        <v>-19.591369633802302</v>
      </c>
      <c r="H4808">
        <v>-0.70767490039198899</v>
      </c>
      <c r="I4808">
        <v>-8.0573341982320592</v>
      </c>
      <c r="J4808">
        <v>-1.7822660559605701</v>
      </c>
      <c r="K4808">
        <v>20.110197139909001</v>
      </c>
      <c r="L4808">
        <v>19.445938376628401</v>
      </c>
      <c r="M4808">
        <v>100</v>
      </c>
      <c r="N4808">
        <v>0</v>
      </c>
      <c r="O4808">
        <v>0</v>
      </c>
      <c r="P4808">
        <v>10.2272727272727</v>
      </c>
    </row>
    <row r="4809" spans="1:16" x14ac:dyDescent="0.3">
      <c r="A4809" t="s">
        <v>9848</v>
      </c>
      <c r="B4809" t="s">
        <v>9849</v>
      </c>
      <c r="C4809" t="s">
        <v>10309</v>
      </c>
      <c r="D4809" t="s">
        <v>139</v>
      </c>
      <c r="E4809">
        <v>0.49402200000000002</v>
      </c>
      <c r="F4809">
        <v>4.1100000000000003</v>
      </c>
      <c r="G4809">
        <v>-29.818642361075</v>
      </c>
      <c r="H4809">
        <v>-0.70767490039198899</v>
      </c>
      <c r="I4809">
        <v>-13.057334198232001</v>
      </c>
      <c r="J4809">
        <v>-1.7822660559605701</v>
      </c>
      <c r="K4809">
        <v>4.1099999809952097</v>
      </c>
      <c r="L4809">
        <v>4.1092481876279203</v>
      </c>
      <c r="M4809">
        <v>100</v>
      </c>
      <c r="O4809">
        <v>0</v>
      </c>
      <c r="P4809">
        <v>0</v>
      </c>
    </row>
    <row r="4810" spans="1:16" x14ac:dyDescent="0.3">
      <c r="A4810" t="s">
        <v>9850</v>
      </c>
      <c r="B4810" t="s">
        <v>9851</v>
      </c>
      <c r="C4810" t="s">
        <v>10309</v>
      </c>
      <c r="E4810">
        <v>0.38200000000000001</v>
      </c>
      <c r="F4810">
        <v>9.5500000000000007</v>
      </c>
      <c r="G4810">
        <v>-29.818642361075</v>
      </c>
      <c r="H4810">
        <v>-0.70767490039198899</v>
      </c>
      <c r="I4810">
        <v>-13.057334198232001</v>
      </c>
      <c r="J4810">
        <v>-1.7822660559605701</v>
      </c>
      <c r="K4810">
        <v>9.5499994012899201</v>
      </c>
      <c r="L4810">
        <v>9.5300383784240399</v>
      </c>
      <c r="M4810">
        <v>100</v>
      </c>
      <c r="O4810">
        <v>0</v>
      </c>
      <c r="P4810">
        <v>0</v>
      </c>
    </row>
    <row r="4811" spans="1:16" x14ac:dyDescent="0.3">
      <c r="A4811" t="s">
        <v>9852</v>
      </c>
      <c r="B4811" t="s">
        <v>9853</v>
      </c>
      <c r="C4811" t="s">
        <v>10309</v>
      </c>
      <c r="D4811" t="s">
        <v>412</v>
      </c>
      <c r="E4811">
        <v>0.35678500000000002</v>
      </c>
      <c r="F4811">
        <v>7.15</v>
      </c>
      <c r="G4811">
        <v>-29.818642361075</v>
      </c>
      <c r="H4811">
        <v>-0.70767490039198899</v>
      </c>
      <c r="I4811">
        <v>-13.057334198232001</v>
      </c>
      <c r="J4811">
        <v>-1.7822660559605701</v>
      </c>
      <c r="K4811">
        <v>7.1499999647547501</v>
      </c>
      <c r="L4811">
        <v>7.1486469438003404</v>
      </c>
      <c r="M4811">
        <v>100</v>
      </c>
      <c r="O4811">
        <v>0</v>
      </c>
      <c r="P4811">
        <v>0</v>
      </c>
    </row>
    <row r="4812" spans="1:16" x14ac:dyDescent="0.3">
      <c r="A4812" t="s">
        <v>9854</v>
      </c>
      <c r="B4812" t="s">
        <v>9855</v>
      </c>
      <c r="C4812" t="s">
        <v>10309</v>
      </c>
      <c r="D4812" t="s">
        <v>124</v>
      </c>
      <c r="E4812">
        <v>0.34499999999999997</v>
      </c>
      <c r="F4812">
        <v>3.45</v>
      </c>
      <c r="G4812">
        <v>-19.946030896106901</v>
      </c>
      <c r="H4812">
        <v>-0.70767490039198899</v>
      </c>
      <c r="I4812">
        <v>-13.057334198232001</v>
      </c>
      <c r="J4812">
        <v>-1.7822660559605701</v>
      </c>
      <c r="K4812">
        <v>3.4499137488590099</v>
      </c>
      <c r="L4812">
        <v>3.4142252623945901</v>
      </c>
      <c r="M4812">
        <v>100</v>
      </c>
      <c r="O4812">
        <v>0</v>
      </c>
      <c r="P4812">
        <v>9.8726114649681591</v>
      </c>
    </row>
    <row r="4813" spans="1:16" x14ac:dyDescent="0.3">
      <c r="A4813" t="s">
        <v>9856</v>
      </c>
      <c r="B4813" t="s">
        <v>9857</v>
      </c>
      <c r="C4813" t="s">
        <v>10309</v>
      </c>
      <c r="D4813" t="s">
        <v>628</v>
      </c>
      <c r="E4813">
        <v>0.33499999999999802</v>
      </c>
      <c r="F4813">
        <v>1</v>
      </c>
      <c r="G4813">
        <v>-14.8449732899431</v>
      </c>
      <c r="H4813">
        <v>-4.2627840798750798</v>
      </c>
      <c r="I4813">
        <v>-17.738252227332602</v>
      </c>
      <c r="J4813">
        <v>-0.68487498968562099</v>
      </c>
      <c r="M4813">
        <v>50</v>
      </c>
      <c r="N4813">
        <v>1</v>
      </c>
    </row>
    <row r="4814" spans="1:16" x14ac:dyDescent="0.3">
      <c r="A4814" t="s">
        <v>9858</v>
      </c>
      <c r="B4814" t="s">
        <v>9859</v>
      </c>
      <c r="C4814" t="s">
        <v>10309</v>
      </c>
      <c r="D4814" t="s">
        <v>412</v>
      </c>
      <c r="E4814">
        <v>0.28151999999999999</v>
      </c>
      <c r="F4814">
        <v>11.73</v>
      </c>
      <c r="G4814">
        <v>101.086869449948</v>
      </c>
      <c r="H4814">
        <v>-0.70767490039198899</v>
      </c>
      <c r="I4814">
        <v>-13.057334198232001</v>
      </c>
      <c r="J4814">
        <v>-1.7822660559605701</v>
      </c>
      <c r="K4814">
        <v>11.7223225215258</v>
      </c>
      <c r="L4814">
        <v>10.561312433759401</v>
      </c>
      <c r="M4814">
        <v>99.999262565895194</v>
      </c>
      <c r="O4814">
        <v>0</v>
      </c>
      <c r="P4814">
        <v>263.15789473684202</v>
      </c>
    </row>
    <row r="4815" spans="1:16" x14ac:dyDescent="0.3">
      <c r="A4815" t="s">
        <v>9860</v>
      </c>
      <c r="B4815" t="s">
        <v>9861</v>
      </c>
      <c r="C4815" t="s">
        <v>10309</v>
      </c>
      <c r="D4815" t="s">
        <v>358</v>
      </c>
      <c r="E4815">
        <v>0.22970760000000001</v>
      </c>
      <c r="F4815">
        <v>2.14</v>
      </c>
      <c r="G4815">
        <v>-24.916681576761299</v>
      </c>
      <c r="H4815">
        <v>-0.70767490039198899</v>
      </c>
      <c r="I4815">
        <v>-8.1553734139183494</v>
      </c>
      <c r="J4815">
        <v>-1.7822660559605701</v>
      </c>
      <c r="K4815">
        <v>2.1206062362689702</v>
      </c>
      <c r="L4815">
        <v>2.0735718164824499</v>
      </c>
      <c r="M4815">
        <v>100</v>
      </c>
      <c r="N4815">
        <v>0</v>
      </c>
      <c r="O4815">
        <v>0</v>
      </c>
      <c r="P4815">
        <v>4.9019607843137303</v>
      </c>
    </row>
    <row r="4816" spans="1:16" x14ac:dyDescent="0.3">
      <c r="A4816" t="s">
        <v>9862</v>
      </c>
      <c r="B4816" t="s">
        <v>9863</v>
      </c>
      <c r="C4816" t="s">
        <v>10309</v>
      </c>
      <c r="D4816" t="s">
        <v>72</v>
      </c>
      <c r="E4816">
        <v>0.205176</v>
      </c>
      <c r="F4816">
        <v>1.03</v>
      </c>
      <c r="G4816">
        <v>-29.818642361075</v>
      </c>
      <c r="H4816">
        <v>-0.70767490039198899</v>
      </c>
      <c r="I4816">
        <v>-13.057334198232001</v>
      </c>
      <c r="J4816">
        <v>-1.7822660559605701</v>
      </c>
      <c r="K4816">
        <v>1.0299999978421199</v>
      </c>
      <c r="L4816">
        <v>1.02991715982451</v>
      </c>
      <c r="M4816">
        <v>100</v>
      </c>
      <c r="O4816">
        <v>0</v>
      </c>
      <c r="P4816">
        <v>0</v>
      </c>
    </row>
    <row r="4817" spans="1:17" x14ac:dyDescent="0.3">
      <c r="A4817" t="s">
        <v>9864</v>
      </c>
      <c r="B4817" t="s">
        <v>9865</v>
      </c>
      <c r="C4817" t="s">
        <v>10309</v>
      </c>
      <c r="D4817" t="s">
        <v>965</v>
      </c>
      <c r="E4817">
        <v>0.20382</v>
      </c>
      <c r="F4817">
        <v>2.58</v>
      </c>
      <c r="G4817">
        <v>-29.818642361075</v>
      </c>
      <c r="H4817">
        <v>-0.70767490039198899</v>
      </c>
      <c r="I4817">
        <v>-13.057334198232001</v>
      </c>
      <c r="J4817">
        <v>-1.7822660559605701</v>
      </c>
      <c r="K4817">
        <v>2.5799999999999899</v>
      </c>
      <c r="L4817">
        <v>2.5799999999999899</v>
      </c>
      <c r="M4817">
        <v>50</v>
      </c>
      <c r="O4817">
        <v>0</v>
      </c>
      <c r="P4817">
        <v>0</v>
      </c>
    </row>
    <row r="4818" spans="1:17" x14ac:dyDescent="0.3">
      <c r="A4818" t="s">
        <v>9866</v>
      </c>
      <c r="B4818" t="s">
        <v>9867</v>
      </c>
      <c r="C4818" t="s">
        <v>10309</v>
      </c>
      <c r="D4818" t="s">
        <v>86</v>
      </c>
      <c r="E4818">
        <v>0.17280000000000001</v>
      </c>
      <c r="F4818">
        <v>1.44</v>
      </c>
      <c r="G4818">
        <v>-95.368881595524797</v>
      </c>
      <c r="I4818">
        <v>-78.607573432681804</v>
      </c>
      <c r="K4818">
        <v>1.51599561782055</v>
      </c>
      <c r="L4818">
        <v>2.56737409726624</v>
      </c>
      <c r="M4818">
        <v>100</v>
      </c>
      <c r="O4818">
        <v>190.277777777777</v>
      </c>
      <c r="P4818">
        <v>71.428571428571402</v>
      </c>
    </row>
    <row r="4819" spans="1:17" x14ac:dyDescent="0.3">
      <c r="A4819" t="s">
        <v>9868</v>
      </c>
      <c r="B4819" t="s">
        <v>9869</v>
      </c>
      <c r="C4819" t="s">
        <v>10309</v>
      </c>
      <c r="D4819" t="s">
        <v>171</v>
      </c>
      <c r="E4819">
        <v>0.14255999999999999</v>
      </c>
      <c r="F4819">
        <v>2.97</v>
      </c>
      <c r="G4819">
        <v>44.887239991866103</v>
      </c>
      <c r="H4819">
        <v>44.880560393725602</v>
      </c>
      <c r="I4819">
        <v>61.648548154709097</v>
      </c>
      <c r="J4819">
        <v>13.3340130138068</v>
      </c>
      <c r="K4819">
        <v>2.23708927654683</v>
      </c>
      <c r="L4819">
        <v>1.9207197995023899</v>
      </c>
      <c r="M4819">
        <v>100</v>
      </c>
      <c r="N4819">
        <v>2.8426829268292599</v>
      </c>
      <c r="O4819">
        <v>0</v>
      </c>
      <c r="P4819">
        <v>74.705882352941202</v>
      </c>
    </row>
    <row r="4820" spans="1:17" x14ac:dyDescent="0.3">
      <c r="A4820" t="s">
        <v>9870</v>
      </c>
      <c r="B4820" t="s">
        <v>9871</v>
      </c>
      <c r="C4820" t="s">
        <v>10309</v>
      </c>
      <c r="D4820" t="s">
        <v>222</v>
      </c>
      <c r="E4820">
        <v>0.124319999999998</v>
      </c>
      <c r="F4820">
        <v>5.18</v>
      </c>
      <c r="G4820">
        <v>-29.818642361075</v>
      </c>
      <c r="H4820">
        <v>-0.70767490039198899</v>
      </c>
      <c r="I4820">
        <v>-13.057334198232001</v>
      </c>
      <c r="J4820">
        <v>-1.7822660559605701</v>
      </c>
      <c r="K4820">
        <v>5.18</v>
      </c>
      <c r="L4820">
        <v>5.1799999999999899</v>
      </c>
      <c r="M4820">
        <v>100</v>
      </c>
      <c r="O4820">
        <v>0</v>
      </c>
      <c r="P4820">
        <v>0</v>
      </c>
    </row>
    <row r="4821" spans="1:17" x14ac:dyDescent="0.3">
      <c r="A4821" t="s">
        <v>9872</v>
      </c>
      <c r="B4821" t="s">
        <v>9873</v>
      </c>
      <c r="C4821" t="s">
        <v>10309</v>
      </c>
      <c r="D4821" t="s">
        <v>222</v>
      </c>
      <c r="E4821">
        <v>0.114264</v>
      </c>
      <c r="F4821">
        <v>12</v>
      </c>
      <c r="G4821">
        <v>-29.818642361075</v>
      </c>
      <c r="H4821">
        <v>-0.70767490039198899</v>
      </c>
      <c r="I4821">
        <v>-13.057334198232001</v>
      </c>
      <c r="J4821">
        <v>-1.7822660559605701</v>
      </c>
      <c r="K4821">
        <v>12</v>
      </c>
      <c r="L4821">
        <v>12</v>
      </c>
      <c r="M4821">
        <v>50</v>
      </c>
      <c r="O4821">
        <v>0</v>
      </c>
      <c r="P4821">
        <v>0</v>
      </c>
    </row>
    <row r="4822" spans="1:17" x14ac:dyDescent="0.3">
      <c r="A4822" t="s">
        <v>9874</v>
      </c>
      <c r="B4822" t="s">
        <v>9875</v>
      </c>
      <c r="C4822" t="s">
        <v>10309</v>
      </c>
      <c r="D4822" t="s">
        <v>127</v>
      </c>
      <c r="E4822">
        <v>0.105825</v>
      </c>
      <c r="F4822">
        <v>4.25</v>
      </c>
      <c r="G4822">
        <v>-29.818642361075</v>
      </c>
      <c r="H4822">
        <v>-0.70767490039198899</v>
      </c>
      <c r="I4822">
        <v>-13.057334198232001</v>
      </c>
      <c r="J4822">
        <v>-1.7822660559605701</v>
      </c>
      <c r="K4822">
        <v>4.2499999946053304</v>
      </c>
      <c r="L4822">
        <v>4.2497928995612702</v>
      </c>
      <c r="M4822">
        <v>100</v>
      </c>
      <c r="O4822">
        <v>0</v>
      </c>
      <c r="P4822">
        <v>0</v>
      </c>
    </row>
    <row r="4823" spans="1:17" x14ac:dyDescent="0.3">
      <c r="A4823" t="s">
        <v>9876</v>
      </c>
      <c r="B4823" t="s">
        <v>9877</v>
      </c>
      <c r="C4823" t="s">
        <v>10309</v>
      </c>
      <c r="D4823" t="s">
        <v>412</v>
      </c>
      <c r="E4823">
        <v>9.7884604062407093E-2</v>
      </c>
      <c r="F4823">
        <v>4.63</v>
      </c>
      <c r="G4823">
        <v>-14.068642361075</v>
      </c>
      <c r="H4823">
        <v>-0.70767490039198899</v>
      </c>
      <c r="I4823">
        <v>2.6926658017679101</v>
      </c>
      <c r="J4823">
        <v>-1.7822660559605701</v>
      </c>
      <c r="K4823">
        <v>4.5214416987388901</v>
      </c>
      <c r="L4823">
        <v>4.2241162073758103</v>
      </c>
      <c r="M4823">
        <v>50</v>
      </c>
      <c r="N4823">
        <v>0</v>
      </c>
      <c r="O4823">
        <v>0</v>
      </c>
      <c r="P4823">
        <v>15.749999999999901</v>
      </c>
    </row>
    <row r="4824" spans="1:17" x14ac:dyDescent="0.3">
      <c r="A4824" t="s">
        <v>9878</v>
      </c>
      <c r="B4824" t="s">
        <v>9879</v>
      </c>
      <c r="C4824" t="s">
        <v>10309</v>
      </c>
      <c r="D4824" t="s">
        <v>523</v>
      </c>
      <c r="E4824">
        <v>9.1329431639917899E-2</v>
      </c>
      <c r="F4824">
        <v>4.55</v>
      </c>
      <c r="G4824">
        <v>-29.818642361075</v>
      </c>
      <c r="H4824">
        <v>-0.70767490039198899</v>
      </c>
      <c r="I4824">
        <v>-13.057334198232001</v>
      </c>
      <c r="J4824">
        <v>-1.7822660559605701</v>
      </c>
      <c r="K4824">
        <v>4.55</v>
      </c>
      <c r="L4824">
        <v>4.5499999999999803</v>
      </c>
      <c r="M4824">
        <v>50</v>
      </c>
      <c r="O4824">
        <v>0</v>
      </c>
      <c r="P4824">
        <v>0</v>
      </c>
    </row>
    <row r="4825" spans="1:17" x14ac:dyDescent="0.3">
      <c r="A4825" t="s">
        <v>9880</v>
      </c>
      <c r="B4825" t="s">
        <v>9881</v>
      </c>
      <c r="C4825" t="s">
        <v>10309</v>
      </c>
      <c r="D4825" t="s">
        <v>127</v>
      </c>
      <c r="E4825">
        <v>9.0601812000000004E-2</v>
      </c>
      <c r="F4825">
        <v>0.44</v>
      </c>
      <c r="G4825">
        <v>-25.056737599170201</v>
      </c>
      <c r="H4825">
        <v>-0.70767490039198899</v>
      </c>
      <c r="I4825">
        <v>-13.057334198232001</v>
      </c>
      <c r="J4825">
        <v>-1.7822660559605701</v>
      </c>
      <c r="K4825">
        <v>0.439994152626077</v>
      </c>
      <c r="L4825">
        <v>0.43511229262844298</v>
      </c>
      <c r="M4825">
        <v>50</v>
      </c>
      <c r="O4825">
        <v>0</v>
      </c>
      <c r="P4825">
        <v>4.7619047619047601</v>
      </c>
    </row>
    <row r="4826" spans="1:17" x14ac:dyDescent="0.3">
      <c r="A4826" t="s">
        <v>9882</v>
      </c>
      <c r="B4826" t="s">
        <v>9883</v>
      </c>
      <c r="C4826" t="s">
        <v>10309</v>
      </c>
      <c r="D4826" t="s">
        <v>581</v>
      </c>
      <c r="E4826">
        <v>8.9298000000000002E-2</v>
      </c>
      <c r="F4826">
        <v>38.74</v>
      </c>
      <c r="G4826">
        <v>-24.8321924965764</v>
      </c>
      <c r="H4826">
        <v>-0.70767490039198899</v>
      </c>
      <c r="I4826">
        <v>-13.057334198232001</v>
      </c>
      <c r="J4826">
        <v>-1.7822660559605701</v>
      </c>
      <c r="K4826">
        <v>38.739674778522399</v>
      </c>
      <c r="L4826">
        <v>38.504942444532396</v>
      </c>
      <c r="M4826">
        <v>50</v>
      </c>
      <c r="O4826">
        <v>0</v>
      </c>
      <c r="P4826">
        <v>4.9864498644986499</v>
      </c>
    </row>
    <row r="4827" spans="1:17" x14ac:dyDescent="0.3">
      <c r="A4827" t="s">
        <v>9884</v>
      </c>
      <c r="B4827" t="s">
        <v>9885</v>
      </c>
      <c r="C4827" t="s">
        <v>10309</v>
      </c>
      <c r="E4827">
        <v>8.1900000000000001E-2</v>
      </c>
      <c r="F4827">
        <v>0.13</v>
      </c>
      <c r="G4827">
        <v>-29.818642361075</v>
      </c>
      <c r="H4827">
        <v>-0.70767490039198899</v>
      </c>
      <c r="I4827">
        <v>-13.057334198232001</v>
      </c>
      <c r="J4827">
        <v>-1.7822660559605701</v>
      </c>
      <c r="K4827">
        <v>0.12999999999999901</v>
      </c>
      <c r="L4827">
        <v>0.12999999999999901</v>
      </c>
      <c r="M4827">
        <v>50</v>
      </c>
      <c r="O4827">
        <v>0</v>
      </c>
      <c r="P4827">
        <v>0</v>
      </c>
    </row>
    <row r="4828" spans="1:17" x14ac:dyDescent="0.3">
      <c r="A4828" t="s">
        <v>9886</v>
      </c>
      <c r="B4828" t="s">
        <v>9887</v>
      </c>
      <c r="C4828" t="s">
        <v>10309</v>
      </c>
      <c r="D4828" t="s">
        <v>523</v>
      </c>
      <c r="E4828">
        <v>7.0599999999999996E-2</v>
      </c>
      <c r="F4828">
        <v>3.53</v>
      </c>
      <c r="G4828">
        <v>-19.849795009050101</v>
      </c>
      <c r="H4828">
        <v>-0.70767490039198899</v>
      </c>
      <c r="I4828">
        <v>-8.3095597175199192</v>
      </c>
      <c r="J4828">
        <v>-1.7822660559605701</v>
      </c>
      <c r="K4828">
        <v>3.4975991362043</v>
      </c>
      <c r="L4828">
        <v>3.4680076065963399</v>
      </c>
      <c r="M4828">
        <v>100</v>
      </c>
      <c r="N4828">
        <v>0</v>
      </c>
      <c r="O4828">
        <v>0</v>
      </c>
      <c r="P4828">
        <v>9.9688473520249197</v>
      </c>
    </row>
    <row r="4829" spans="1:17" x14ac:dyDescent="0.3">
      <c r="A4829" t="s">
        <v>9888</v>
      </c>
      <c r="B4829" t="s">
        <v>9889</v>
      </c>
      <c r="C4829" t="s">
        <v>10309</v>
      </c>
      <c r="D4829" t="s">
        <v>21</v>
      </c>
      <c r="E4829">
        <v>6.3068331000000005E-2</v>
      </c>
      <c r="F4829">
        <v>4.17</v>
      </c>
      <c r="G4829">
        <v>89.655041849451194</v>
      </c>
      <c r="H4829">
        <v>-6.1189303116474001</v>
      </c>
      <c r="I4829">
        <v>-36.543572730342099</v>
      </c>
      <c r="J4829">
        <v>-1.7822660559605701</v>
      </c>
      <c r="K4829">
        <v>4.75897122883124</v>
      </c>
      <c r="L4829">
        <v>4.2420947814301604</v>
      </c>
      <c r="M4829">
        <v>9.3640413445678394</v>
      </c>
      <c r="N4829">
        <v>2.2375591383783502</v>
      </c>
      <c r="O4829">
        <v>51.079136690647402</v>
      </c>
      <c r="Q4829">
        <v>5.9427741132019998E-2</v>
      </c>
    </row>
    <row r="4830" spans="1:17" x14ac:dyDescent="0.3">
      <c r="A4830" t="s">
        <v>9890</v>
      </c>
      <c r="B4830" t="s">
        <v>9891</v>
      </c>
      <c r="C4830" t="s">
        <v>10309</v>
      </c>
      <c r="D4830" t="s">
        <v>364</v>
      </c>
      <c r="E4830">
        <v>6.2612976000000001E-2</v>
      </c>
      <c r="F4830">
        <v>2.14</v>
      </c>
      <c r="G4830">
        <v>221.00102977007199</v>
      </c>
      <c r="H4830">
        <v>19.517044200731601</v>
      </c>
      <c r="I4830">
        <v>38.715715447157997</v>
      </c>
      <c r="J4830">
        <v>3.1196947283531502</v>
      </c>
      <c r="K4830">
        <v>1.8353910439297301</v>
      </c>
      <c r="L4830">
        <v>1.45880055318761</v>
      </c>
      <c r="M4830">
        <v>100</v>
      </c>
      <c r="N4830">
        <v>3.48484848484848</v>
      </c>
      <c r="O4830">
        <v>0</v>
      </c>
      <c r="P4830">
        <v>250.819672131147</v>
      </c>
    </row>
    <row r="4831" spans="1:17" x14ac:dyDescent="0.3">
      <c r="A4831" t="s">
        <v>9892</v>
      </c>
      <c r="B4831" t="s">
        <v>9893</v>
      </c>
      <c r="C4831" t="s">
        <v>10309</v>
      </c>
      <c r="D4831" t="s">
        <v>178</v>
      </c>
      <c r="E4831">
        <v>5.1029999999999999E-2</v>
      </c>
      <c r="F4831">
        <v>22.68</v>
      </c>
      <c r="G4831">
        <v>-98.1426647074437</v>
      </c>
      <c r="H4831">
        <v>-0.70767490039198899</v>
      </c>
      <c r="I4831">
        <v>-13.057334198232001</v>
      </c>
      <c r="J4831">
        <v>-1.7822660559605701</v>
      </c>
      <c r="K4831">
        <v>22.764183120077199</v>
      </c>
      <c r="L4831">
        <v>32.645868013580198</v>
      </c>
      <c r="M4831">
        <v>0</v>
      </c>
      <c r="O4831">
        <v>215.69664902998201</v>
      </c>
      <c r="P4831">
        <v>4.9999999999999796</v>
      </c>
    </row>
    <row r="4832" spans="1:17" x14ac:dyDescent="0.3">
      <c r="A4832" t="s">
        <v>9894</v>
      </c>
      <c r="B4832" t="s">
        <v>9895</v>
      </c>
      <c r="C4832" t="s">
        <v>10309</v>
      </c>
      <c r="D4832" t="s">
        <v>139</v>
      </c>
      <c r="E4832">
        <v>2.6800000000000001E-2</v>
      </c>
      <c r="F4832">
        <v>1.34</v>
      </c>
      <c r="G4832">
        <v>-29.818642361075</v>
      </c>
      <c r="H4832">
        <v>-0.70767490039198899</v>
      </c>
      <c r="I4832">
        <v>-13.057334198232001</v>
      </c>
      <c r="J4832">
        <v>-1.7822660559605701</v>
      </c>
      <c r="K4832">
        <v>1.3399999968901199</v>
      </c>
      <c r="L4832">
        <v>1.3398769761572999</v>
      </c>
      <c r="M4832">
        <v>100</v>
      </c>
      <c r="O4832">
        <v>0</v>
      </c>
      <c r="P4832">
        <v>0</v>
      </c>
    </row>
    <row r="4833" spans="1:17" x14ac:dyDescent="0.3">
      <c r="A4833" t="s">
        <v>9896</v>
      </c>
      <c r="B4833" t="s">
        <v>9897</v>
      </c>
      <c r="C4833" t="s">
        <v>10309</v>
      </c>
      <c r="D4833" t="s">
        <v>127</v>
      </c>
      <c r="E4833">
        <v>2.4500000000000001E-2</v>
      </c>
      <c r="F4833">
        <v>0.05</v>
      </c>
      <c r="G4833">
        <v>-29.818642361075</v>
      </c>
      <c r="H4833">
        <v>-0.70767490039198899</v>
      </c>
      <c r="I4833">
        <v>136.94266580176699</v>
      </c>
      <c r="J4833">
        <v>-1.7822660559605701</v>
      </c>
      <c r="K4833">
        <v>4.6794940651942202E-2</v>
      </c>
      <c r="M4833">
        <v>100</v>
      </c>
      <c r="O4833">
        <v>0</v>
      </c>
    </row>
    <row r="4834" spans="1:17" x14ac:dyDescent="0.3">
      <c r="A4834" t="s">
        <v>9898</v>
      </c>
      <c r="B4834" t="s">
        <v>9899</v>
      </c>
      <c r="C4834" t="s">
        <v>10309</v>
      </c>
      <c r="E4834">
        <v>4.9799999999999996E-4</v>
      </c>
      <c r="F4834">
        <v>0.02</v>
      </c>
      <c r="G4834">
        <v>-29.818642361075</v>
      </c>
      <c r="H4834">
        <v>-0.70767490039198899</v>
      </c>
      <c r="I4834">
        <v>-13.057334198232001</v>
      </c>
      <c r="J4834">
        <v>-1.7822660559605701</v>
      </c>
      <c r="K4834">
        <v>0.02</v>
      </c>
      <c r="L4834">
        <v>0.02</v>
      </c>
      <c r="M4834">
        <v>50</v>
      </c>
      <c r="O4834">
        <v>0</v>
      </c>
      <c r="P4834">
        <v>0</v>
      </c>
    </row>
    <row r="4835" spans="1:17" x14ac:dyDescent="0.3">
      <c r="A4835" t="s">
        <v>9900</v>
      </c>
      <c r="B4835" t="s">
        <v>9901</v>
      </c>
      <c r="C4835" t="s">
        <v>10309</v>
      </c>
      <c r="D4835" t="s">
        <v>1354</v>
      </c>
      <c r="E4835">
        <v>0</v>
      </c>
      <c r="F4835">
        <v>1249.94</v>
      </c>
      <c r="G4835">
        <v>-21.225469289999499</v>
      </c>
      <c r="H4835">
        <v>8.9099293156406301E-2</v>
      </c>
      <c r="I4835">
        <v>-8.9494566016569603</v>
      </c>
      <c r="J4835">
        <v>-0.79818267549680899</v>
      </c>
      <c r="K4835">
        <v>1237.86035678905</v>
      </c>
      <c r="L4835">
        <v>1208.2616861177901</v>
      </c>
      <c r="M4835">
        <v>36.382996971611497</v>
      </c>
      <c r="N4835">
        <v>0.81128718376424802</v>
      </c>
      <c r="O4835">
        <v>2.5169208121989799</v>
      </c>
      <c r="P4835">
        <v>8.6668115627037601</v>
      </c>
      <c r="Q4835">
        <v>-0.13193077695746</v>
      </c>
    </row>
    <row r="4836" spans="1:17" x14ac:dyDescent="0.3">
      <c r="A4836" t="s">
        <v>9902</v>
      </c>
      <c r="B4836" t="s">
        <v>9903</v>
      </c>
      <c r="C4836" t="s">
        <v>10309</v>
      </c>
      <c r="D4836" t="s">
        <v>1354</v>
      </c>
      <c r="E4836">
        <v>0</v>
      </c>
      <c r="F4836">
        <v>1232.27</v>
      </c>
      <c r="G4836">
        <v>-22.553733455337799</v>
      </c>
      <c r="H4836">
        <v>1.7413046914447401</v>
      </c>
      <c r="I4836">
        <v>-9.2767416330886601</v>
      </c>
      <c r="J4836">
        <v>0.80069945000639098</v>
      </c>
      <c r="K4836">
        <v>1222.5173110543201</v>
      </c>
      <c r="L4836">
        <v>1197.3019298730301</v>
      </c>
      <c r="M4836">
        <v>36.058663394519002</v>
      </c>
      <c r="N4836">
        <v>0.81874137368681899</v>
      </c>
      <c r="O4836">
        <v>13.002832171520801</v>
      </c>
      <c r="P4836">
        <v>9.8769505127062001</v>
      </c>
      <c r="Q4836">
        <v>-0.13333261542483699</v>
      </c>
    </row>
    <row r="4837" spans="1:17" x14ac:dyDescent="0.3">
      <c r="A4837" t="s">
        <v>9904</v>
      </c>
      <c r="B4837" t="s">
        <v>9905</v>
      </c>
      <c r="C4837" t="s">
        <v>10309</v>
      </c>
      <c r="D4837" t="s">
        <v>737</v>
      </c>
      <c r="E4837">
        <v>0</v>
      </c>
      <c r="F4837">
        <v>52.15</v>
      </c>
      <c r="G4837">
        <v>-14.3249983871192</v>
      </c>
      <c r="H4837">
        <v>0.22382131540462699</v>
      </c>
      <c r="I4837">
        <v>-2.4059444252637001</v>
      </c>
      <c r="J4837">
        <v>-1.4736836065873899</v>
      </c>
      <c r="K4837">
        <v>51.733169391491202</v>
      </c>
      <c r="L4837">
        <v>49.200990017254902</v>
      </c>
      <c r="M4837">
        <v>37.853305265548997</v>
      </c>
      <c r="N4837">
        <v>0.10603118101229</v>
      </c>
      <c r="O4837">
        <v>6.42377756471714</v>
      </c>
      <c r="P4837">
        <v>22.2513948145717</v>
      </c>
      <c r="Q4837">
        <v>7.2054511565187995E-2</v>
      </c>
    </row>
    <row r="4838" spans="1:17" x14ac:dyDescent="0.3">
      <c r="A4838" t="s">
        <v>9906</v>
      </c>
      <c r="B4838" t="s">
        <v>9907</v>
      </c>
      <c r="C4838" t="s">
        <v>10309</v>
      </c>
      <c r="D4838" t="s">
        <v>737</v>
      </c>
      <c r="E4838">
        <v>0</v>
      </c>
      <c r="F4838">
        <v>25.67</v>
      </c>
      <c r="G4838">
        <v>-18.6257115805154</v>
      </c>
      <c r="H4838">
        <v>0.87648351544958802</v>
      </c>
      <c r="I4838">
        <v>-2.83835609604228</v>
      </c>
      <c r="J4838">
        <v>-0.91714611887839603</v>
      </c>
      <c r="K4838">
        <v>25.4106514541058</v>
      </c>
      <c r="L4838">
        <v>24.353646589692801</v>
      </c>
      <c r="M4838">
        <v>42.1652590342811</v>
      </c>
      <c r="N4838">
        <v>0.73505926159855195</v>
      </c>
      <c r="O4838">
        <v>4.7136735488897399</v>
      </c>
      <c r="P4838">
        <v>17.482837528604101</v>
      </c>
      <c r="Q4838">
        <v>-2.5629607369169999E-2</v>
      </c>
    </row>
    <row r="4839" spans="1:17" x14ac:dyDescent="0.3">
      <c r="A4839" t="s">
        <v>9908</v>
      </c>
      <c r="B4839" t="s">
        <v>9909</v>
      </c>
      <c r="C4839" t="s">
        <v>10309</v>
      </c>
      <c r="D4839" t="s">
        <v>737</v>
      </c>
      <c r="E4839">
        <v>0</v>
      </c>
      <c r="F4839">
        <v>22.32</v>
      </c>
      <c r="G4839">
        <v>21.0533327639756</v>
      </c>
      <c r="H4839">
        <v>1.23407267242355</v>
      </c>
      <c r="I4839">
        <v>7.5913144504165704</v>
      </c>
      <c r="J4839">
        <v>-1.7368940051438699</v>
      </c>
      <c r="K4839">
        <v>21.4983066923362</v>
      </c>
      <c r="L4839">
        <v>19.1627157273156</v>
      </c>
      <c r="M4839">
        <v>39.917065374287702</v>
      </c>
      <c r="N4839">
        <v>0.93987210680458499</v>
      </c>
      <c r="O4839">
        <v>2.4641577060931801</v>
      </c>
      <c r="P4839">
        <v>54.463667820069197</v>
      </c>
      <c r="Q4839">
        <v>8.1438948753974005E-2</v>
      </c>
    </row>
    <row r="4840" spans="1:17" x14ac:dyDescent="0.3">
      <c r="A4840" t="s">
        <v>9910</v>
      </c>
      <c r="B4840" t="s">
        <v>9911</v>
      </c>
      <c r="C4840" t="s">
        <v>10309</v>
      </c>
      <c r="D4840" t="s">
        <v>737</v>
      </c>
      <c r="E4840">
        <v>0</v>
      </c>
      <c r="F4840">
        <v>30.98</v>
      </c>
      <c r="G4840">
        <v>26.527560010865301</v>
      </c>
      <c r="H4840">
        <v>2.23055548358129</v>
      </c>
      <c r="I4840">
        <v>4.3356176774784103</v>
      </c>
      <c r="J4840">
        <v>-0.89875820255743799</v>
      </c>
      <c r="K4840">
        <v>29.6968169332829</v>
      </c>
      <c r="L4840">
        <v>26.613201063896899</v>
      </c>
      <c r="M4840">
        <v>46.770192321881197</v>
      </c>
      <c r="N4840">
        <v>1.4197020386268999</v>
      </c>
      <c r="O4840">
        <v>4.7449967721110404</v>
      </c>
      <c r="P4840">
        <v>58.749679733538301</v>
      </c>
      <c r="Q4840">
        <v>-1.7638996257211999E-2</v>
      </c>
    </row>
    <row r="4841" spans="1:17" x14ac:dyDescent="0.3">
      <c r="A4841" t="s">
        <v>9912</v>
      </c>
      <c r="B4841" t="s">
        <v>9913</v>
      </c>
      <c r="C4841" t="s">
        <v>10309</v>
      </c>
      <c r="D4841" t="s">
        <v>737</v>
      </c>
      <c r="E4841">
        <v>0</v>
      </c>
      <c r="F4841">
        <v>44.58</v>
      </c>
      <c r="G4841">
        <v>8.3282432912335604</v>
      </c>
      <c r="H4841">
        <v>1.5951862301034601</v>
      </c>
      <c r="I4841">
        <v>-1.0754201062953801</v>
      </c>
      <c r="J4841">
        <v>-1.1875725518434701</v>
      </c>
      <c r="K4841">
        <v>41.407719463077498</v>
      </c>
      <c r="L4841">
        <v>37.962532278510501</v>
      </c>
      <c r="M4841">
        <v>42.372329352446798</v>
      </c>
      <c r="N4841">
        <v>1.1232183597376599</v>
      </c>
      <c r="O4841">
        <v>5.3611484970838896</v>
      </c>
      <c r="P4841">
        <v>58.085106382978701</v>
      </c>
      <c r="Q4841">
        <v>2.6969867049001998E-2</v>
      </c>
    </row>
    <row r="4842" spans="1:17" x14ac:dyDescent="0.3">
      <c r="A4842" t="s">
        <v>9914</v>
      </c>
      <c r="B4842" t="s">
        <v>9915</v>
      </c>
      <c r="C4842" t="s">
        <v>10309</v>
      </c>
      <c r="D4842" t="s">
        <v>737</v>
      </c>
      <c r="E4842">
        <v>0</v>
      </c>
      <c r="F4842">
        <v>39.64</v>
      </c>
      <c r="G4842">
        <v>9.9064193238033305</v>
      </c>
      <c r="H4842">
        <v>1.8298704129171799</v>
      </c>
      <c r="I4842">
        <v>3.2913596673388001</v>
      </c>
      <c r="J4842">
        <v>-8.73508017232804E-2</v>
      </c>
      <c r="K4842">
        <v>38.283564140435601</v>
      </c>
      <c r="L4842">
        <v>34.893435906242303</v>
      </c>
      <c r="M4842">
        <v>37.855201331873801</v>
      </c>
      <c r="N4842">
        <v>0.56528245933174404</v>
      </c>
      <c r="O4842">
        <v>1.10998990918262</v>
      </c>
      <c r="P4842">
        <v>63.801652892561897</v>
      </c>
      <c r="Q4842">
        <v>5.8879591037521002E-2</v>
      </c>
    </row>
    <row r="4843" spans="1:17" x14ac:dyDescent="0.3">
      <c r="A4843" t="s">
        <v>9916</v>
      </c>
      <c r="B4843" t="s">
        <v>9917</v>
      </c>
      <c r="C4843" t="s">
        <v>10309</v>
      </c>
      <c r="D4843" t="s">
        <v>737</v>
      </c>
      <c r="E4843">
        <v>0</v>
      </c>
      <c r="F4843">
        <v>52.02</v>
      </c>
      <c r="G4843">
        <v>-13.9095514519841</v>
      </c>
      <c r="H4843">
        <v>0.40084318595573498</v>
      </c>
      <c r="I4843">
        <v>-2.4941035924934898</v>
      </c>
      <c r="J4843">
        <v>-0.98738431885316502</v>
      </c>
      <c r="K4843">
        <v>51.570768951849502</v>
      </c>
      <c r="L4843">
        <v>49.046283740272202</v>
      </c>
      <c r="M4843">
        <v>38.548106434567202</v>
      </c>
      <c r="N4843">
        <v>0.42634703740651703</v>
      </c>
      <c r="O4843">
        <v>4.7673971549404097</v>
      </c>
      <c r="P4843">
        <v>23.124260355029499</v>
      </c>
      <c r="Q4843">
        <v>-3.9160773297699998E-4</v>
      </c>
    </row>
    <row r="4844" spans="1:17" x14ac:dyDescent="0.3">
      <c r="A4844" t="s">
        <v>9918</v>
      </c>
      <c r="B4844" t="s">
        <v>9919</v>
      </c>
      <c r="C4844" t="s">
        <v>10309</v>
      </c>
      <c r="D4844" t="s">
        <v>737</v>
      </c>
      <c r="E4844">
        <v>0</v>
      </c>
      <c r="F4844">
        <v>162.01</v>
      </c>
      <c r="G4844">
        <v>14.678325173709</v>
      </c>
      <c r="H4844">
        <v>1.34279828572788</v>
      </c>
      <c r="I4844">
        <v>2.4413469167604198</v>
      </c>
      <c r="J4844">
        <v>-0.29525388379342699</v>
      </c>
      <c r="K4844">
        <v>154.498961990537</v>
      </c>
      <c r="L4844">
        <v>140.49366078868201</v>
      </c>
      <c r="M4844">
        <v>34.574083232051997</v>
      </c>
      <c r="N4844">
        <v>0.839000612527805</v>
      </c>
      <c r="O4844">
        <v>1.1357323621998501</v>
      </c>
      <c r="P4844">
        <v>47.268430142714202</v>
      </c>
      <c r="Q4844">
        <v>3.8010026247456002E-2</v>
      </c>
    </row>
    <row r="4845" spans="1:17" x14ac:dyDescent="0.3">
      <c r="A4845" t="s">
        <v>9920</v>
      </c>
      <c r="B4845" t="s">
        <v>9921</v>
      </c>
      <c r="C4845" t="s">
        <v>10309</v>
      </c>
      <c r="D4845" t="s">
        <v>564</v>
      </c>
      <c r="E4845">
        <v>0</v>
      </c>
      <c r="F4845">
        <v>87.11</v>
      </c>
      <c r="G4845">
        <v>-35.543750586183201</v>
      </c>
      <c r="H4845">
        <v>1.2863658972243199</v>
      </c>
      <c r="I4845">
        <v>-30.792719975925898</v>
      </c>
      <c r="J4845">
        <v>-5.9803284886839396</v>
      </c>
      <c r="K4845">
        <v>89.057069418149396</v>
      </c>
      <c r="L4845">
        <v>95.270514347686699</v>
      </c>
      <c r="M4845">
        <v>70.236447926634199</v>
      </c>
      <c r="N4845">
        <v>0.50830527520082502</v>
      </c>
      <c r="O4845">
        <v>51.876937205831702</v>
      </c>
      <c r="P4845">
        <v>31.904906117504499</v>
      </c>
      <c r="Q4845">
        <v>0.14567341613641299</v>
      </c>
    </row>
    <row r="4846" spans="1:17" x14ac:dyDescent="0.3">
      <c r="A4846" t="s">
        <v>9922</v>
      </c>
      <c r="B4846" t="s">
        <v>9923</v>
      </c>
      <c r="C4846" t="s">
        <v>10309</v>
      </c>
      <c r="D4846" t="s">
        <v>737</v>
      </c>
      <c r="E4846">
        <v>0</v>
      </c>
      <c r="F4846">
        <v>279.93</v>
      </c>
      <c r="G4846">
        <v>5.4393785125236898</v>
      </c>
      <c r="H4846">
        <v>3.4033671244059098</v>
      </c>
      <c r="I4846">
        <v>2.38723855003582</v>
      </c>
      <c r="J4846">
        <v>0.45903274796167698</v>
      </c>
      <c r="K4846">
        <v>270.68459772821399</v>
      </c>
      <c r="L4846">
        <v>248.93148962858601</v>
      </c>
      <c r="M4846">
        <v>38.8935273072047</v>
      </c>
      <c r="N4846">
        <v>0.79299137208008397</v>
      </c>
      <c r="O4846">
        <v>3.5973279034044099</v>
      </c>
      <c r="P4846">
        <v>39.442092154420898</v>
      </c>
      <c r="Q4846">
        <v>1.8802390589823002E-2</v>
      </c>
    </row>
    <row r="4847" spans="1:17" x14ac:dyDescent="0.3">
      <c r="A4847" t="s">
        <v>9924</v>
      </c>
      <c r="B4847" t="s">
        <v>9925</v>
      </c>
      <c r="C4847" t="s">
        <v>10309</v>
      </c>
      <c r="D4847" t="s">
        <v>222</v>
      </c>
      <c r="E4847">
        <v>0</v>
      </c>
      <c r="F4847">
        <v>1410.25</v>
      </c>
      <c r="G4847">
        <v>-35.927164331780702</v>
      </c>
      <c r="H4847">
        <v>-10.5715989510248</v>
      </c>
      <c r="I4847">
        <v>-5.9727827725894898</v>
      </c>
      <c r="J4847">
        <v>-1.0858084444212901</v>
      </c>
      <c r="K4847">
        <v>1495.43392547551</v>
      </c>
      <c r="L4847">
        <v>1502.53458634351</v>
      </c>
      <c r="M4847">
        <v>62.226032105996701</v>
      </c>
      <c r="N4847">
        <v>0.86834526924264699</v>
      </c>
      <c r="O4847">
        <v>54.227973763517099</v>
      </c>
      <c r="P4847">
        <v>20.994380335463902</v>
      </c>
      <c r="Q4847">
        <v>6.3467078324692006E-2</v>
      </c>
    </row>
    <row r="4848" spans="1:17" x14ac:dyDescent="0.3">
      <c r="A4848" t="s">
        <v>9926</v>
      </c>
      <c r="B4848" t="s">
        <v>9927</v>
      </c>
      <c r="C4848" t="s">
        <v>10309</v>
      </c>
      <c r="D4848" t="s">
        <v>737</v>
      </c>
      <c r="E4848">
        <v>0</v>
      </c>
      <c r="F4848">
        <v>274.83</v>
      </c>
      <c r="G4848">
        <v>0.77915273491428705</v>
      </c>
      <c r="H4848">
        <v>0.54660528421423504</v>
      </c>
      <c r="I4848">
        <v>0.96108598099128295</v>
      </c>
      <c r="J4848">
        <v>-1.31696083789492</v>
      </c>
      <c r="K4848">
        <v>265.115186091655</v>
      </c>
      <c r="L4848">
        <v>245.80667831337101</v>
      </c>
      <c r="M4848">
        <v>30.520322535784199</v>
      </c>
      <c r="N4848">
        <v>0.25636662408996702</v>
      </c>
      <c r="O4848">
        <v>6.2474984535894897</v>
      </c>
      <c r="P4848">
        <v>35.051597051597</v>
      </c>
      <c r="Q4848">
        <v>1.6721317295981999E-2</v>
      </c>
    </row>
    <row r="4849" spans="1:17" x14ac:dyDescent="0.3">
      <c r="A4849" t="s">
        <v>9928</v>
      </c>
      <c r="B4849" t="s">
        <v>9929</v>
      </c>
      <c r="C4849" t="s">
        <v>10309</v>
      </c>
      <c r="D4849" t="s">
        <v>737</v>
      </c>
      <c r="E4849">
        <v>0</v>
      </c>
      <c r="F4849">
        <v>760.8</v>
      </c>
      <c r="G4849">
        <v>39.530272497021699</v>
      </c>
      <c r="H4849">
        <v>1.7326032155617901</v>
      </c>
      <c r="I4849">
        <v>13.6560783032252</v>
      </c>
      <c r="J4849">
        <v>-0.28384757099837998</v>
      </c>
      <c r="K4849">
        <v>730.81067370807705</v>
      </c>
      <c r="L4849">
        <v>638.94144373607901</v>
      </c>
      <c r="M4849">
        <v>33.773001793398997</v>
      </c>
      <c r="N4849">
        <v>0.41346677065410797</v>
      </c>
      <c r="O4849">
        <v>0.247108307045218</v>
      </c>
      <c r="P4849">
        <v>76.519721577726202</v>
      </c>
      <c r="Q4849">
        <v>3.7138248543373997E-2</v>
      </c>
    </row>
    <row r="4850" spans="1:17" x14ac:dyDescent="0.3">
      <c r="A4850" t="s">
        <v>9930</v>
      </c>
      <c r="B4850" t="s">
        <v>9931</v>
      </c>
      <c r="C4850" t="s">
        <v>10309</v>
      </c>
      <c r="D4850" t="s">
        <v>737</v>
      </c>
      <c r="E4850">
        <v>0</v>
      </c>
      <c r="F4850">
        <v>266.45</v>
      </c>
      <c r="G4850">
        <v>0.80050563637578498</v>
      </c>
      <c r="H4850">
        <v>0.75326498364828498</v>
      </c>
      <c r="I4850">
        <v>0.56255407945330804</v>
      </c>
      <c r="J4850">
        <v>0.12961133867544</v>
      </c>
      <c r="K4850">
        <v>257.59714485908898</v>
      </c>
      <c r="L4850">
        <v>239.303406576502</v>
      </c>
      <c r="M4850">
        <v>38.590708796903002</v>
      </c>
      <c r="N4850">
        <v>0.35075611243596699</v>
      </c>
      <c r="O4850">
        <v>3.2051041471195401</v>
      </c>
      <c r="P4850">
        <v>33.894472361809001</v>
      </c>
      <c r="Q4850">
        <v>1.5258138167479E-2</v>
      </c>
    </row>
    <row r="4851" spans="1:17" x14ac:dyDescent="0.3">
      <c r="A4851" t="s">
        <v>9932</v>
      </c>
      <c r="B4851" t="s">
        <v>9933</v>
      </c>
      <c r="C4851" t="s">
        <v>10309</v>
      </c>
      <c r="D4851" t="s">
        <v>737</v>
      </c>
      <c r="E4851">
        <v>0</v>
      </c>
      <c r="F4851">
        <v>262.69</v>
      </c>
      <c r="G4851">
        <v>-18.927511456435699</v>
      </c>
      <c r="H4851">
        <v>0.44672068279013</v>
      </c>
      <c r="I4851">
        <v>-3.0347173444877198</v>
      </c>
      <c r="J4851">
        <v>-1.39912429350847</v>
      </c>
      <c r="K4851">
        <v>260.26750498918301</v>
      </c>
      <c r="L4851">
        <v>249.47781220850899</v>
      </c>
      <c r="M4851">
        <v>43.6990592984979</v>
      </c>
      <c r="N4851">
        <v>0.46103387618453101</v>
      </c>
      <c r="O4851">
        <v>4.6518710266854502</v>
      </c>
      <c r="P4851">
        <v>17.089369289057199</v>
      </c>
      <c r="Q4851">
        <v>-2.6504851824225999E-2</v>
      </c>
    </row>
    <row r="4852" spans="1:17" x14ac:dyDescent="0.3">
      <c r="A4852" t="s">
        <v>9934</v>
      </c>
      <c r="B4852" t="s">
        <v>9935</v>
      </c>
      <c r="C4852" t="s">
        <v>10309</v>
      </c>
      <c r="D4852" t="s">
        <v>737</v>
      </c>
      <c r="E4852">
        <v>0</v>
      </c>
      <c r="F4852">
        <v>271.08</v>
      </c>
      <c r="G4852">
        <v>1.0879198687985501</v>
      </c>
      <c r="H4852">
        <v>1.95216008434975</v>
      </c>
      <c r="I4852">
        <v>0.53160357675219805</v>
      </c>
      <c r="J4852">
        <v>0.55755216682918296</v>
      </c>
      <c r="K4852">
        <v>262.23959392867403</v>
      </c>
      <c r="L4852">
        <v>242.62143626959201</v>
      </c>
      <c r="M4852">
        <v>39.772223044646402</v>
      </c>
      <c r="N4852">
        <v>0.64472799928305402</v>
      </c>
      <c r="O4852">
        <v>3.5155673601888702</v>
      </c>
      <c r="P4852">
        <v>1184.5566980997901</v>
      </c>
      <c r="Q4852">
        <v>-4.0451341168239998E-3</v>
      </c>
    </row>
    <row r="4853" spans="1:17" x14ac:dyDescent="0.3">
      <c r="A4853" t="s">
        <v>9936</v>
      </c>
      <c r="B4853" t="s">
        <v>9937</v>
      </c>
      <c r="C4853" t="s">
        <v>10309</v>
      </c>
      <c r="D4853" t="s">
        <v>229</v>
      </c>
      <c r="E4853">
        <v>0</v>
      </c>
      <c r="F4853">
        <v>155</v>
      </c>
      <c r="G4853">
        <v>-0.65197569440839198</v>
      </c>
      <c r="H4853">
        <v>-5.0286625547129704</v>
      </c>
      <c r="I4853">
        <v>-12.0801355011636</v>
      </c>
      <c r="J4853">
        <v>-6.1032537102815603</v>
      </c>
      <c r="K4853">
        <v>154.99281799800201</v>
      </c>
      <c r="L4853">
        <v>147.72624283291699</v>
      </c>
      <c r="M4853">
        <v>50</v>
      </c>
      <c r="N4853">
        <v>6.3214285714285703</v>
      </c>
      <c r="O4853">
        <v>4.5161290322580596</v>
      </c>
      <c r="P4853">
        <v>55</v>
      </c>
    </row>
    <row r="4854" spans="1:17" x14ac:dyDescent="0.3">
      <c r="A4854" t="s">
        <v>9938</v>
      </c>
      <c r="B4854" t="s">
        <v>9939</v>
      </c>
      <c r="C4854" t="s">
        <v>10309</v>
      </c>
      <c r="D4854" t="s">
        <v>737</v>
      </c>
      <c r="E4854">
        <v>0</v>
      </c>
      <c r="F4854">
        <v>917.33</v>
      </c>
      <c r="G4854">
        <v>27.4388276816108</v>
      </c>
      <c r="H4854">
        <v>2.1833144729634801</v>
      </c>
      <c r="I4854">
        <v>10.090739368689601</v>
      </c>
      <c r="J4854">
        <v>-0.48479207214843301</v>
      </c>
      <c r="K4854">
        <v>879.90070233210997</v>
      </c>
      <c r="L4854">
        <v>780.34325232268998</v>
      </c>
      <c r="M4854">
        <v>37.3388535311583</v>
      </c>
      <c r="N4854">
        <v>0.76298093587521598</v>
      </c>
      <c r="O4854">
        <v>3.6028473940675498</v>
      </c>
      <c r="P4854">
        <v>62.647163120567299</v>
      </c>
      <c r="Q4854">
        <v>2.6632969630870001E-2</v>
      </c>
    </row>
    <row r="4855" spans="1:17" x14ac:dyDescent="0.3">
      <c r="A4855" t="s">
        <v>9940</v>
      </c>
      <c r="B4855" t="s">
        <v>9941</v>
      </c>
      <c r="C4855" t="s">
        <v>10309</v>
      </c>
      <c r="D4855" t="s">
        <v>737</v>
      </c>
      <c r="E4855">
        <v>0</v>
      </c>
      <c r="F4855">
        <v>873.95</v>
      </c>
      <c r="G4855">
        <v>-3.7075312499639401</v>
      </c>
      <c r="H4855">
        <v>-0.22196790111069001</v>
      </c>
      <c r="I4855">
        <v>-0.22407617744580399</v>
      </c>
      <c r="J4855">
        <v>-1.0209037404892201</v>
      </c>
      <c r="K4855">
        <v>848.35151418575595</v>
      </c>
      <c r="L4855">
        <v>792.33717671984505</v>
      </c>
      <c r="M4855">
        <v>43.617668529781398</v>
      </c>
      <c r="N4855">
        <v>0.378349694879278</v>
      </c>
      <c r="O4855">
        <v>13.2787916928886</v>
      </c>
      <c r="P4855">
        <v>42.105691056910501</v>
      </c>
      <c r="Q4855">
        <v>3.5665262196414999E-2</v>
      </c>
    </row>
    <row r="4856" spans="1:17" x14ac:dyDescent="0.3">
      <c r="A4856" t="s">
        <v>9942</v>
      </c>
      <c r="B4856" t="s">
        <v>9943</v>
      </c>
      <c r="C4856" t="s">
        <v>10309</v>
      </c>
      <c r="D4856" t="s">
        <v>737</v>
      </c>
      <c r="E4856">
        <v>0</v>
      </c>
      <c r="F4856">
        <v>288.20999999999998</v>
      </c>
      <c r="G4856">
        <v>5.8095929330425697</v>
      </c>
      <c r="H4856">
        <v>-1.61153970161099</v>
      </c>
      <c r="I4856">
        <v>2.22666580176791</v>
      </c>
      <c r="J4856">
        <v>-0.84396135385469495</v>
      </c>
      <c r="K4856">
        <v>278.910639492396</v>
      </c>
      <c r="L4856">
        <v>256.33718098712399</v>
      </c>
      <c r="M4856">
        <v>36.174903309900898</v>
      </c>
      <c r="N4856">
        <v>0.70703667520397095</v>
      </c>
      <c r="O4856">
        <v>3.20599562818777</v>
      </c>
      <c r="P4856">
        <v>64.212865363796894</v>
      </c>
      <c r="Q4856">
        <v>1.2902501101542001E-2</v>
      </c>
    </row>
    <row r="4857" spans="1:17" x14ac:dyDescent="0.3">
      <c r="A4857" t="s">
        <v>9944</v>
      </c>
      <c r="B4857" t="s">
        <v>9945</v>
      </c>
      <c r="C4857" t="s">
        <v>10309</v>
      </c>
      <c r="D4857" t="s">
        <v>737</v>
      </c>
      <c r="E4857">
        <v>0</v>
      </c>
      <c r="F4857">
        <v>918.22</v>
      </c>
      <c r="G4857">
        <v>-3.01900125402834</v>
      </c>
      <c r="H4857">
        <v>0.37759641743746197</v>
      </c>
      <c r="I4857">
        <v>-0.14153346285658699</v>
      </c>
      <c r="J4857">
        <v>-0.87244149843601904</v>
      </c>
      <c r="K4857">
        <v>892.96480072912095</v>
      </c>
      <c r="L4857">
        <v>833.087653239568</v>
      </c>
      <c r="M4857">
        <v>36.216852662223999</v>
      </c>
      <c r="N4857">
        <v>0.57019269280405804</v>
      </c>
      <c r="O4857">
        <v>1.67497985232296</v>
      </c>
      <c r="P4857">
        <v>30.2439716312056</v>
      </c>
      <c r="Q4857">
        <v>1.1367808071405999E-2</v>
      </c>
    </row>
    <row r="4858" spans="1:17" x14ac:dyDescent="0.3">
      <c r="A4858" t="s">
        <v>9946</v>
      </c>
      <c r="B4858" t="s">
        <v>9947</v>
      </c>
      <c r="C4858" t="s">
        <v>10309</v>
      </c>
      <c r="D4858" t="s">
        <v>737</v>
      </c>
      <c r="E4858">
        <v>0</v>
      </c>
      <c r="F4858">
        <v>891.13</v>
      </c>
      <c r="G4858">
        <v>-2.34761888047113</v>
      </c>
      <c r="H4858">
        <v>-0.20425436810716999</v>
      </c>
      <c r="I4858">
        <v>-0.26320724424181902</v>
      </c>
      <c r="J4858">
        <v>-1.0521977188307401</v>
      </c>
      <c r="K4858">
        <v>865.43844871447197</v>
      </c>
      <c r="L4858">
        <v>807.71269672664505</v>
      </c>
      <c r="M4858">
        <v>37.423081017166801</v>
      </c>
      <c r="N4858">
        <v>0.45777038289630201</v>
      </c>
      <c r="O4858">
        <v>0.80459641129801895</v>
      </c>
      <c r="P4858">
        <v>30.637405811123799</v>
      </c>
      <c r="Q4858">
        <v>2.5475784075280001E-3</v>
      </c>
    </row>
    <row r="4859" spans="1:17" x14ac:dyDescent="0.3">
      <c r="A4859" t="s">
        <v>9948</v>
      </c>
      <c r="B4859" t="s">
        <v>9949</v>
      </c>
      <c r="C4859" t="s">
        <v>10309</v>
      </c>
      <c r="D4859" t="s">
        <v>737</v>
      </c>
      <c r="E4859">
        <v>0</v>
      </c>
      <c r="F4859">
        <v>259.48</v>
      </c>
      <c r="G4859">
        <v>-18.606573099974401</v>
      </c>
      <c r="H4859">
        <v>1.620450099608</v>
      </c>
      <c r="I4859">
        <v>-2.3623979753746802</v>
      </c>
      <c r="J4859">
        <v>-0.82261754168148904</v>
      </c>
      <c r="K4859">
        <v>257.01346014890299</v>
      </c>
      <c r="L4859">
        <v>246.39670287590999</v>
      </c>
      <c r="M4859">
        <v>45.289626408737497</v>
      </c>
      <c r="N4859">
        <v>0.42806275966477098</v>
      </c>
      <c r="O4859">
        <v>4.0542623708956302</v>
      </c>
      <c r="P4859">
        <v>17.411764705882302</v>
      </c>
    </row>
    <row r="4860" spans="1:17" x14ac:dyDescent="0.3">
      <c r="A4860" t="s">
        <v>9950</v>
      </c>
      <c r="B4860" t="s">
        <v>9951</v>
      </c>
      <c r="C4860" t="s">
        <v>10309</v>
      </c>
      <c r="D4860" t="s">
        <v>737</v>
      </c>
      <c r="E4860">
        <v>0</v>
      </c>
      <c r="F4860">
        <v>442.44</v>
      </c>
      <c r="G4860">
        <v>7.0283465968909802</v>
      </c>
      <c r="H4860">
        <v>1.8481173025897699</v>
      </c>
      <c r="I4860">
        <v>-1.9668679316290101</v>
      </c>
      <c r="J4860">
        <v>-0.23964336817548601</v>
      </c>
      <c r="K4860">
        <v>413.39073387548899</v>
      </c>
      <c r="L4860">
        <v>379.55500144920001</v>
      </c>
      <c r="M4860">
        <v>43.691570787736502</v>
      </c>
      <c r="N4860">
        <v>0.51549617098941303</v>
      </c>
      <c r="O4860">
        <v>1.0261278365428099</v>
      </c>
      <c r="P4860">
        <v>39.570977917980997</v>
      </c>
    </row>
    <row r="4861" spans="1:17" x14ac:dyDescent="0.3">
      <c r="A4861" t="s">
        <v>9952</v>
      </c>
      <c r="B4861" t="s">
        <v>9953</v>
      </c>
      <c r="C4861" t="s">
        <v>10309</v>
      </c>
      <c r="D4861" t="s">
        <v>737</v>
      </c>
      <c r="E4861">
        <v>0</v>
      </c>
      <c r="F4861">
        <v>521.78</v>
      </c>
      <c r="G4861">
        <v>-14.617617920212201</v>
      </c>
      <c r="H4861">
        <v>-0.563346987373611</v>
      </c>
      <c r="I4861">
        <v>-2.4591740388357399</v>
      </c>
      <c r="J4861">
        <v>-0.91586945177008094</v>
      </c>
      <c r="K4861">
        <v>518.29197660849297</v>
      </c>
      <c r="L4861">
        <v>492.91450520222298</v>
      </c>
      <c r="M4861">
        <v>38.951823625668403</v>
      </c>
      <c r="N4861">
        <v>0.45342429951415197</v>
      </c>
      <c r="O4861">
        <v>4.29683008164361</v>
      </c>
      <c r="P4861">
        <v>22.025257249766099</v>
      </c>
    </row>
    <row r="4862" spans="1:17" x14ac:dyDescent="0.3">
      <c r="A4862" t="s">
        <v>9954</v>
      </c>
      <c r="B4862" t="s">
        <v>9955</v>
      </c>
      <c r="C4862" t="s">
        <v>10309</v>
      </c>
      <c r="D4862" t="s">
        <v>1354</v>
      </c>
      <c r="E4862">
        <v>0</v>
      </c>
      <c r="F4862">
        <v>123.12</v>
      </c>
      <c r="G4862">
        <v>-23.2489202109841</v>
      </c>
      <c r="H4862">
        <v>-0.48800196897875198</v>
      </c>
      <c r="I4862">
        <v>-9.9762893221436606</v>
      </c>
      <c r="J4862">
        <v>-8.1473453582769195E-2</v>
      </c>
      <c r="K4862">
        <v>122.771231798374</v>
      </c>
      <c r="L4862">
        <v>120.257071022964</v>
      </c>
      <c r="M4862">
        <v>42.831285615245399</v>
      </c>
      <c r="N4862">
        <v>0.45504039109746303</v>
      </c>
      <c r="O4862">
        <v>3.55750487329433</v>
      </c>
      <c r="P4862">
        <v>6.7267683772538103</v>
      </c>
    </row>
    <row r="4863" spans="1:17" x14ac:dyDescent="0.3">
      <c r="A4863" t="s">
        <v>9956</v>
      </c>
      <c r="B4863" t="s">
        <v>9957</v>
      </c>
      <c r="C4863" t="s">
        <v>10309</v>
      </c>
      <c r="D4863" t="s">
        <v>737</v>
      </c>
      <c r="E4863">
        <v>0</v>
      </c>
      <c r="F4863">
        <v>42.25</v>
      </c>
      <c r="G4863">
        <v>4.0533474995079599</v>
      </c>
      <c r="H4863">
        <v>1.5822154771963199</v>
      </c>
      <c r="I4863">
        <v>1.2554363645384801</v>
      </c>
      <c r="J4863">
        <v>-0.72330095367416403</v>
      </c>
      <c r="K4863">
        <v>40.764312175544298</v>
      </c>
      <c r="L4863">
        <v>37.663676028430302</v>
      </c>
      <c r="M4863">
        <v>40.246772189485696</v>
      </c>
      <c r="N4863">
        <v>0.35613411310093701</v>
      </c>
      <c r="O4863">
        <v>0.85207100591715401</v>
      </c>
      <c r="P4863">
        <v>36.554621848739501</v>
      </c>
    </row>
    <row r="4864" spans="1:17" x14ac:dyDescent="0.3">
      <c r="A4864" t="s">
        <v>9958</v>
      </c>
      <c r="B4864" t="s">
        <v>9959</v>
      </c>
      <c r="C4864" t="s">
        <v>10309</v>
      </c>
      <c r="D4864" t="s">
        <v>1354</v>
      </c>
      <c r="E4864">
        <v>0</v>
      </c>
      <c r="F4864">
        <v>57.18</v>
      </c>
      <c r="G4864">
        <v>-21.0907473239957</v>
      </c>
      <c r="H4864">
        <v>1.5455439837281699</v>
      </c>
      <c r="I4864">
        <v>-8.3512364139434805</v>
      </c>
      <c r="J4864">
        <v>-3.0598903653528402</v>
      </c>
      <c r="K4864">
        <v>56.382635479796498</v>
      </c>
      <c r="L4864">
        <v>55.0198931587259</v>
      </c>
      <c r="M4864">
        <v>51.453169897924603</v>
      </c>
      <c r="N4864">
        <v>2.2803404531815499</v>
      </c>
      <c r="O4864">
        <v>3.8125218607904801</v>
      </c>
      <c r="P4864">
        <v>8.8935440868405902</v>
      </c>
    </row>
    <row r="4865" spans="1:16" x14ac:dyDescent="0.3">
      <c r="A4865" t="s">
        <v>9960</v>
      </c>
      <c r="B4865" t="s">
        <v>9961</v>
      </c>
      <c r="C4865" t="s">
        <v>10309</v>
      </c>
      <c r="D4865" t="s">
        <v>628</v>
      </c>
      <c r="M4865">
        <v>50</v>
      </c>
    </row>
    <row r="4866" spans="1:16" x14ac:dyDescent="0.3">
      <c r="A4866" t="s">
        <v>9962</v>
      </c>
      <c r="B4866" t="s">
        <v>9963</v>
      </c>
      <c r="C4866" t="s">
        <v>10309</v>
      </c>
    </row>
    <row r="4867" spans="1:16" x14ac:dyDescent="0.3">
      <c r="A4867" t="s">
        <v>9964</v>
      </c>
      <c r="B4867" t="s">
        <v>9965</v>
      </c>
      <c r="C4867" t="s">
        <v>10309</v>
      </c>
      <c r="D4867" t="s">
        <v>581</v>
      </c>
      <c r="F4867">
        <v>250</v>
      </c>
      <c r="G4867">
        <v>-5.5931859894901201</v>
      </c>
      <c r="H4867">
        <v>-1.87035303188851</v>
      </c>
      <c r="I4867">
        <v>-12.2495918825592</v>
      </c>
      <c r="J4867">
        <v>1.0670674632677399</v>
      </c>
      <c r="N4867">
        <v>1</v>
      </c>
    </row>
    <row r="4868" spans="1:16" x14ac:dyDescent="0.3">
      <c r="A4868" t="s">
        <v>9966</v>
      </c>
      <c r="B4868" t="s">
        <v>9967</v>
      </c>
      <c r="C4868" t="s">
        <v>10309</v>
      </c>
      <c r="F4868">
        <v>10.28</v>
      </c>
      <c r="G4868">
        <v>-5.5931859894901201</v>
      </c>
      <c r="H4868">
        <v>-1.87035303188851</v>
      </c>
      <c r="I4868">
        <v>-12.2495918825592</v>
      </c>
      <c r="J4868">
        <v>1.0670674632677399</v>
      </c>
    </row>
    <row r="4869" spans="1:16" x14ac:dyDescent="0.3">
      <c r="A4869" t="s">
        <v>9968</v>
      </c>
      <c r="B4869" t="s">
        <v>9969</v>
      </c>
      <c r="C4869" t="s">
        <v>10309</v>
      </c>
      <c r="F4869">
        <v>1.1499999999999999</v>
      </c>
      <c r="G4869">
        <v>-5.5931859894901201</v>
      </c>
      <c r="H4869">
        <v>-1.87035303188851</v>
      </c>
      <c r="I4869">
        <v>-12.2495918825592</v>
      </c>
      <c r="J4869">
        <v>1.0670674632677399</v>
      </c>
    </row>
    <row r="4870" spans="1:16" x14ac:dyDescent="0.3">
      <c r="A4870" t="s">
        <v>9970</v>
      </c>
      <c r="B4870" t="s">
        <v>9971</v>
      </c>
      <c r="C4870" t="s">
        <v>10309</v>
      </c>
      <c r="D4870" t="s">
        <v>127</v>
      </c>
      <c r="F4870">
        <v>90.22</v>
      </c>
      <c r="G4870">
        <v>21.2024490349744</v>
      </c>
      <c r="H4870">
        <v>1.5650523723352801</v>
      </c>
      <c r="I4870">
        <v>-22.2470674644625</v>
      </c>
      <c r="J4870">
        <v>-4.9976655612837204</v>
      </c>
      <c r="K4870">
        <v>89.000842369397105</v>
      </c>
      <c r="L4870">
        <v>87.282487551731805</v>
      </c>
      <c r="N4870">
        <v>0.411308340639023</v>
      </c>
      <c r="O4870">
        <v>39.381511859897998</v>
      </c>
      <c r="P4870">
        <v>58.058864751226302</v>
      </c>
    </row>
    <row r="4871" spans="1:16" x14ac:dyDescent="0.3">
      <c r="A4871" t="s">
        <v>9972</v>
      </c>
      <c r="B4871" t="s">
        <v>9973</v>
      </c>
      <c r="C4871" t="s">
        <v>10309</v>
      </c>
    </row>
    <row r="4872" spans="1:16" x14ac:dyDescent="0.3">
      <c r="A4872" t="s">
        <v>9974</v>
      </c>
      <c r="B4872" t="s">
        <v>9975</v>
      </c>
      <c r="C4872" t="s">
        <v>10309</v>
      </c>
    </row>
    <row r="4873" spans="1:16" x14ac:dyDescent="0.3">
      <c r="A4873" t="s">
        <v>9976</v>
      </c>
      <c r="B4873" t="s">
        <v>9977</v>
      </c>
      <c r="C4873" t="s">
        <v>10309</v>
      </c>
    </row>
    <row r="4874" spans="1:16" x14ac:dyDescent="0.3">
      <c r="A4874" t="s">
        <v>9978</v>
      </c>
      <c r="B4874" t="s">
        <v>9979</v>
      </c>
      <c r="C4874" t="s">
        <v>10309</v>
      </c>
    </row>
    <row r="4875" spans="1:16" x14ac:dyDescent="0.3">
      <c r="A4875" t="s">
        <v>9980</v>
      </c>
      <c r="B4875" t="s">
        <v>9981</v>
      </c>
      <c r="C4875" t="s">
        <v>10309</v>
      </c>
    </row>
    <row r="4876" spans="1:16" x14ac:dyDescent="0.3">
      <c r="A4876" t="s">
        <v>9982</v>
      </c>
      <c r="B4876" t="s">
        <v>9983</v>
      </c>
      <c r="C4876" t="s">
        <v>10309</v>
      </c>
    </row>
    <row r="4877" spans="1:16" x14ac:dyDescent="0.3">
      <c r="A4877" t="s">
        <v>9984</v>
      </c>
      <c r="B4877" t="s">
        <v>9985</v>
      </c>
      <c r="C4877" t="s">
        <v>10309</v>
      </c>
    </row>
    <row r="4878" spans="1:16" x14ac:dyDescent="0.3">
      <c r="A4878" t="s">
        <v>9986</v>
      </c>
      <c r="B4878" t="s">
        <v>9987</v>
      </c>
      <c r="C4878" t="s">
        <v>10309</v>
      </c>
    </row>
    <row r="4879" spans="1:16" x14ac:dyDescent="0.3">
      <c r="A4879" t="s">
        <v>9988</v>
      </c>
      <c r="B4879" t="s">
        <v>9989</v>
      </c>
      <c r="C4879" t="s">
        <v>10309</v>
      </c>
      <c r="D4879" t="s">
        <v>523</v>
      </c>
      <c r="F4879">
        <v>0</v>
      </c>
      <c r="G4879">
        <v>-29.818642361075</v>
      </c>
      <c r="M4879">
        <v>50</v>
      </c>
    </row>
    <row r="4880" spans="1:16" x14ac:dyDescent="0.3">
      <c r="A4880" t="s">
        <v>9990</v>
      </c>
      <c r="B4880" t="s">
        <v>9991</v>
      </c>
      <c r="C4880" t="s">
        <v>10309</v>
      </c>
    </row>
    <row r="4881" spans="1:16" x14ac:dyDescent="0.3">
      <c r="A4881" t="s">
        <v>9992</v>
      </c>
      <c r="B4881" t="s">
        <v>9993</v>
      </c>
      <c r="C4881" t="s">
        <v>10309</v>
      </c>
      <c r="F4881">
        <v>0.82</v>
      </c>
      <c r="G4881">
        <v>-17.489875237787299</v>
      </c>
      <c r="H4881">
        <v>-0.70767490039198899</v>
      </c>
      <c r="I4881">
        <v>-14.262153475340501</v>
      </c>
      <c r="J4881">
        <v>3.2810250832799102</v>
      </c>
      <c r="K4881">
        <v>0.80738606537070901</v>
      </c>
      <c r="L4881">
        <v>0.82423407444551999</v>
      </c>
      <c r="N4881">
        <v>1.14263635928407</v>
      </c>
      <c r="O4881">
        <v>18.292682926829201</v>
      </c>
      <c r="P4881">
        <v>67.346938775510196</v>
      </c>
    </row>
    <row r="4882" spans="1:16" x14ac:dyDescent="0.3">
      <c r="A4882" t="s">
        <v>9994</v>
      </c>
      <c r="B4882" t="s">
        <v>9995</v>
      </c>
      <c r="C4882" t="s">
        <v>10309</v>
      </c>
      <c r="D4882" t="s">
        <v>127</v>
      </c>
      <c r="F4882">
        <v>0</v>
      </c>
      <c r="G4882">
        <v>-29.818642361075</v>
      </c>
      <c r="M4882">
        <v>50</v>
      </c>
    </row>
    <row r="4883" spans="1:16" x14ac:dyDescent="0.3">
      <c r="A4883" t="s">
        <v>9996</v>
      </c>
      <c r="B4883" t="s">
        <v>9997</v>
      </c>
      <c r="C4883" t="s">
        <v>10309</v>
      </c>
      <c r="F4883">
        <v>0</v>
      </c>
      <c r="G4883">
        <v>-29.818642361075</v>
      </c>
      <c r="M4883">
        <v>50</v>
      </c>
    </row>
    <row r="4884" spans="1:16" x14ac:dyDescent="0.3">
      <c r="A4884" t="s">
        <v>9998</v>
      </c>
      <c r="B4884" t="s">
        <v>9999</v>
      </c>
      <c r="C4884" t="s">
        <v>10309</v>
      </c>
      <c r="D4884" t="s">
        <v>412</v>
      </c>
      <c r="F4884">
        <v>0</v>
      </c>
      <c r="G4884">
        <v>-29.818642361075</v>
      </c>
      <c r="M4884">
        <v>50</v>
      </c>
    </row>
    <row r="4885" spans="1:16" x14ac:dyDescent="0.3">
      <c r="A4885" t="s">
        <v>10000</v>
      </c>
      <c r="B4885" t="s">
        <v>10001</v>
      </c>
      <c r="C4885" t="s">
        <v>10309</v>
      </c>
      <c r="D4885" t="s">
        <v>523</v>
      </c>
    </row>
    <row r="4886" spans="1:16" x14ac:dyDescent="0.3">
      <c r="A4886" t="s">
        <v>10002</v>
      </c>
      <c r="B4886" t="s">
        <v>10003</v>
      </c>
      <c r="C4886" t="s">
        <v>10309</v>
      </c>
      <c r="D4886" t="s">
        <v>253</v>
      </c>
    </row>
    <row r="4887" spans="1:16" x14ac:dyDescent="0.3">
      <c r="A4887" t="s">
        <v>10004</v>
      </c>
      <c r="B4887" t="s">
        <v>10005</v>
      </c>
      <c r="C4887" t="s">
        <v>10309</v>
      </c>
      <c r="D4887" t="s">
        <v>139</v>
      </c>
      <c r="F4887">
        <v>0</v>
      </c>
      <c r="G4887">
        <v>-29.818642361075</v>
      </c>
    </row>
    <row r="4888" spans="1:16" x14ac:dyDescent="0.3">
      <c r="A4888" t="s">
        <v>10006</v>
      </c>
      <c r="B4888" t="s">
        <v>10007</v>
      </c>
      <c r="C4888" t="s">
        <v>10309</v>
      </c>
      <c r="D4888" t="s">
        <v>628</v>
      </c>
      <c r="F4888">
        <v>0</v>
      </c>
      <c r="G4888">
        <v>-29.818642361075</v>
      </c>
      <c r="M4888">
        <v>50</v>
      </c>
    </row>
    <row r="4889" spans="1:16" x14ac:dyDescent="0.3">
      <c r="A4889" t="s">
        <v>10008</v>
      </c>
      <c r="B4889" t="s">
        <v>10009</v>
      </c>
      <c r="C4889" t="s">
        <v>10309</v>
      </c>
      <c r="F4889">
        <v>0</v>
      </c>
      <c r="G4889">
        <v>-29.818642361075</v>
      </c>
      <c r="M4889">
        <v>50</v>
      </c>
    </row>
    <row r="4890" spans="1:16" x14ac:dyDescent="0.3">
      <c r="A4890" t="s">
        <v>10010</v>
      </c>
      <c r="B4890" t="s">
        <v>10011</v>
      </c>
      <c r="C4890" t="s">
        <v>10309</v>
      </c>
    </row>
    <row r="4891" spans="1:16" x14ac:dyDescent="0.3">
      <c r="A4891" t="s">
        <v>10012</v>
      </c>
      <c r="B4891" t="s">
        <v>10013</v>
      </c>
      <c r="C4891" t="s">
        <v>10309</v>
      </c>
      <c r="D4891" t="s">
        <v>628</v>
      </c>
      <c r="F4891">
        <v>0</v>
      </c>
      <c r="G4891">
        <v>-29.818642361075</v>
      </c>
      <c r="M4891">
        <v>50</v>
      </c>
    </row>
    <row r="4892" spans="1:16" x14ac:dyDescent="0.3">
      <c r="A4892" t="s">
        <v>10014</v>
      </c>
      <c r="B4892" t="s">
        <v>10015</v>
      </c>
      <c r="C4892" t="s">
        <v>10309</v>
      </c>
      <c r="D4892" t="s">
        <v>124</v>
      </c>
      <c r="F4892">
        <v>0</v>
      </c>
      <c r="G4892">
        <v>-29.818642361075</v>
      </c>
      <c r="M4892">
        <v>50</v>
      </c>
    </row>
    <row r="4893" spans="1:16" x14ac:dyDescent="0.3">
      <c r="A4893" t="s">
        <v>10016</v>
      </c>
      <c r="B4893" t="s">
        <v>10017</v>
      </c>
      <c r="C4893" t="s">
        <v>10309</v>
      </c>
      <c r="D4893" t="s">
        <v>628</v>
      </c>
      <c r="F4893">
        <v>0</v>
      </c>
      <c r="G4893">
        <v>-29.818642361075</v>
      </c>
      <c r="M4893">
        <v>50</v>
      </c>
    </row>
    <row r="4894" spans="1:16" x14ac:dyDescent="0.3">
      <c r="A4894" t="s">
        <v>10018</v>
      </c>
      <c r="B4894" t="s">
        <v>10019</v>
      </c>
      <c r="C4894" t="s">
        <v>10309</v>
      </c>
      <c r="D4894" t="s">
        <v>124</v>
      </c>
      <c r="F4894">
        <v>0</v>
      </c>
      <c r="G4894">
        <v>-29.818642361075</v>
      </c>
      <c r="M4894">
        <v>50</v>
      </c>
    </row>
    <row r="4895" spans="1:16" x14ac:dyDescent="0.3">
      <c r="A4895" t="s">
        <v>10020</v>
      </c>
      <c r="B4895" t="s">
        <v>10021</v>
      </c>
      <c r="C4895" t="s">
        <v>10309</v>
      </c>
      <c r="F4895">
        <v>0</v>
      </c>
      <c r="G4895">
        <v>-29.818642361075</v>
      </c>
      <c r="M4895">
        <v>50</v>
      </c>
    </row>
    <row r="4896" spans="1:16" x14ac:dyDescent="0.3">
      <c r="A4896" t="s">
        <v>10022</v>
      </c>
      <c r="B4896" t="s">
        <v>10023</v>
      </c>
      <c r="C4896" t="s">
        <v>10309</v>
      </c>
      <c r="D4896" t="s">
        <v>46</v>
      </c>
      <c r="F4896">
        <v>0</v>
      </c>
      <c r="G4896">
        <v>-29.818642361075</v>
      </c>
      <c r="M4896">
        <v>50</v>
      </c>
    </row>
    <row r="4897" spans="1:16" x14ac:dyDescent="0.3">
      <c r="A4897" t="s">
        <v>10024</v>
      </c>
      <c r="B4897" t="s">
        <v>10025</v>
      </c>
      <c r="C4897" t="s">
        <v>10309</v>
      </c>
      <c r="D4897" t="s">
        <v>3520</v>
      </c>
      <c r="F4897">
        <v>0</v>
      </c>
      <c r="G4897">
        <v>-29.818642361075</v>
      </c>
      <c r="M4897">
        <v>50</v>
      </c>
    </row>
    <row r="4898" spans="1:16" x14ac:dyDescent="0.3">
      <c r="A4898" t="s">
        <v>10026</v>
      </c>
      <c r="B4898" t="s">
        <v>10027</v>
      </c>
      <c r="C4898" t="s">
        <v>10309</v>
      </c>
      <c r="D4898" t="s">
        <v>72</v>
      </c>
      <c r="F4898">
        <v>0</v>
      </c>
      <c r="G4898">
        <v>-29.818642361075</v>
      </c>
      <c r="M4898">
        <v>50</v>
      </c>
    </row>
    <row r="4899" spans="1:16" x14ac:dyDescent="0.3">
      <c r="A4899" t="s">
        <v>10028</v>
      </c>
      <c r="B4899" t="s">
        <v>10029</v>
      </c>
      <c r="C4899" t="s">
        <v>10309</v>
      </c>
      <c r="D4899" t="s">
        <v>217</v>
      </c>
      <c r="F4899">
        <v>0</v>
      </c>
      <c r="G4899">
        <v>-29.818642361075</v>
      </c>
      <c r="M4899">
        <v>50</v>
      </c>
    </row>
    <row r="4900" spans="1:16" x14ac:dyDescent="0.3">
      <c r="A4900" t="s">
        <v>10030</v>
      </c>
      <c r="B4900" t="s">
        <v>10031</v>
      </c>
      <c r="C4900" t="s">
        <v>10309</v>
      </c>
      <c r="D4900" t="s">
        <v>412</v>
      </c>
      <c r="F4900">
        <v>0</v>
      </c>
      <c r="G4900">
        <v>-29.818642361075</v>
      </c>
      <c r="M4900">
        <v>50</v>
      </c>
    </row>
    <row r="4901" spans="1:16" x14ac:dyDescent="0.3">
      <c r="A4901" t="s">
        <v>10032</v>
      </c>
      <c r="B4901" t="s">
        <v>10033</v>
      </c>
      <c r="C4901" t="s">
        <v>10309</v>
      </c>
      <c r="D4901" t="s">
        <v>124</v>
      </c>
      <c r="F4901">
        <v>0</v>
      </c>
      <c r="G4901">
        <v>-29.818642361075</v>
      </c>
      <c r="M4901">
        <v>50</v>
      </c>
    </row>
    <row r="4902" spans="1:16" x14ac:dyDescent="0.3">
      <c r="A4902" t="s">
        <v>10034</v>
      </c>
      <c r="B4902" t="s">
        <v>10035</v>
      </c>
      <c r="C4902" t="s">
        <v>10309</v>
      </c>
      <c r="F4902">
        <v>20.190000000000001</v>
      </c>
      <c r="G4902">
        <v>-28.8181421109499</v>
      </c>
      <c r="H4902">
        <v>0.13809624388660799</v>
      </c>
      <c r="I4902">
        <v>-19.887052703077401</v>
      </c>
      <c r="J4902">
        <v>2.1664518927573599</v>
      </c>
      <c r="K4902">
        <v>20.110659998899798</v>
      </c>
      <c r="L4902">
        <v>20.331244596239099</v>
      </c>
      <c r="N4902">
        <v>1.1141922236974799</v>
      </c>
      <c r="O4902">
        <v>41.109460128776597</v>
      </c>
      <c r="P4902">
        <v>26.981132075471699</v>
      </c>
    </row>
    <row r="4903" spans="1:16" x14ac:dyDescent="0.3">
      <c r="A4903" t="s">
        <v>10036</v>
      </c>
      <c r="B4903" t="s">
        <v>10037</v>
      </c>
      <c r="C4903" t="s">
        <v>10309</v>
      </c>
      <c r="D4903" t="s">
        <v>1203</v>
      </c>
    </row>
    <row r="4904" spans="1:16" x14ac:dyDescent="0.3">
      <c r="A4904" t="s">
        <v>10038</v>
      </c>
      <c r="B4904" t="s">
        <v>10039</v>
      </c>
      <c r="C4904" t="s">
        <v>10309</v>
      </c>
      <c r="F4904">
        <v>0</v>
      </c>
      <c r="G4904">
        <v>-29.818642361075</v>
      </c>
      <c r="M4904">
        <v>50</v>
      </c>
    </row>
    <row r="4905" spans="1:16" x14ac:dyDescent="0.3">
      <c r="A4905" t="s">
        <v>10040</v>
      </c>
      <c r="B4905" t="s">
        <v>10041</v>
      </c>
      <c r="C4905" t="s">
        <v>10309</v>
      </c>
      <c r="D4905" t="s">
        <v>523</v>
      </c>
      <c r="F4905">
        <v>0</v>
      </c>
      <c r="G4905">
        <v>-29.818642361075</v>
      </c>
      <c r="M4905">
        <v>50</v>
      </c>
    </row>
    <row r="4906" spans="1:16" x14ac:dyDescent="0.3">
      <c r="A4906" t="s">
        <v>10042</v>
      </c>
      <c r="B4906" t="s">
        <v>10043</v>
      </c>
      <c r="C4906" t="s">
        <v>10309</v>
      </c>
      <c r="D4906" t="s">
        <v>523</v>
      </c>
      <c r="F4906">
        <v>0</v>
      </c>
      <c r="G4906">
        <v>-29.818642361075</v>
      </c>
      <c r="M4906">
        <v>50</v>
      </c>
    </row>
    <row r="4907" spans="1:16" x14ac:dyDescent="0.3">
      <c r="A4907" t="s">
        <v>10044</v>
      </c>
      <c r="B4907" t="s">
        <v>10045</v>
      </c>
      <c r="C4907" t="s">
        <v>10309</v>
      </c>
      <c r="F4907">
        <v>0</v>
      </c>
      <c r="G4907">
        <v>-29.818642361075</v>
      </c>
      <c r="M4907">
        <v>50</v>
      </c>
    </row>
    <row r="4908" spans="1:16" x14ac:dyDescent="0.3">
      <c r="A4908" t="s">
        <v>10046</v>
      </c>
      <c r="B4908" t="s">
        <v>10047</v>
      </c>
      <c r="C4908" t="s">
        <v>10309</v>
      </c>
      <c r="F4908">
        <v>0</v>
      </c>
      <c r="G4908">
        <v>-29.818642361075</v>
      </c>
      <c r="M4908">
        <v>50</v>
      </c>
    </row>
    <row r="4909" spans="1:16" x14ac:dyDescent="0.3">
      <c r="A4909" t="s">
        <v>10048</v>
      </c>
      <c r="B4909" t="s">
        <v>10049</v>
      </c>
      <c r="C4909" t="s">
        <v>10309</v>
      </c>
      <c r="D4909" t="s">
        <v>54</v>
      </c>
      <c r="F4909">
        <v>0</v>
      </c>
      <c r="G4909">
        <v>-29.818642361075</v>
      </c>
      <c r="M4909">
        <v>50</v>
      </c>
    </row>
    <row r="4910" spans="1:16" x14ac:dyDescent="0.3">
      <c r="A4910" t="s">
        <v>10050</v>
      </c>
      <c r="B4910" t="s">
        <v>10051</v>
      </c>
      <c r="C4910" t="s">
        <v>10309</v>
      </c>
      <c r="F4910">
        <v>0</v>
      </c>
      <c r="G4910">
        <v>-29.818642361075</v>
      </c>
      <c r="M4910">
        <v>50</v>
      </c>
    </row>
    <row r="4911" spans="1:16" x14ac:dyDescent="0.3">
      <c r="A4911" t="s">
        <v>10052</v>
      </c>
      <c r="B4911" t="s">
        <v>10053</v>
      </c>
      <c r="C4911" t="s">
        <v>10309</v>
      </c>
      <c r="D4911" t="s">
        <v>523</v>
      </c>
      <c r="F4911">
        <v>0</v>
      </c>
      <c r="G4911">
        <v>-29.818642361075</v>
      </c>
      <c r="M4911">
        <v>50</v>
      </c>
    </row>
    <row r="4912" spans="1:16" x14ac:dyDescent="0.3">
      <c r="A4912" t="s">
        <v>10054</v>
      </c>
      <c r="B4912" t="s">
        <v>10055</v>
      </c>
      <c r="C4912" t="s">
        <v>10309</v>
      </c>
      <c r="D4912" t="s">
        <v>124</v>
      </c>
      <c r="F4912">
        <v>0</v>
      </c>
      <c r="G4912">
        <v>-29.818642361075</v>
      </c>
    </row>
    <row r="4913" spans="1:13" x14ac:dyDescent="0.3">
      <c r="A4913" t="s">
        <v>10056</v>
      </c>
      <c r="B4913" t="s">
        <v>10057</v>
      </c>
      <c r="C4913" t="s">
        <v>10309</v>
      </c>
      <c r="D4913" t="s">
        <v>523</v>
      </c>
      <c r="F4913">
        <v>0</v>
      </c>
      <c r="G4913">
        <v>-29.818642361075</v>
      </c>
      <c r="M4913">
        <v>50</v>
      </c>
    </row>
    <row r="4914" spans="1:13" x14ac:dyDescent="0.3">
      <c r="A4914" t="s">
        <v>10058</v>
      </c>
      <c r="B4914" t="s">
        <v>10059</v>
      </c>
      <c r="C4914" t="s">
        <v>10309</v>
      </c>
      <c r="D4914" t="s">
        <v>139</v>
      </c>
      <c r="F4914">
        <v>0</v>
      </c>
      <c r="G4914">
        <v>-29.818642361075</v>
      </c>
      <c r="M4914">
        <v>50</v>
      </c>
    </row>
    <row r="4915" spans="1:13" x14ac:dyDescent="0.3">
      <c r="A4915" t="s">
        <v>10060</v>
      </c>
      <c r="B4915" t="s">
        <v>10061</v>
      </c>
      <c r="C4915" t="s">
        <v>10309</v>
      </c>
      <c r="D4915" t="s">
        <v>139</v>
      </c>
      <c r="F4915">
        <v>0</v>
      </c>
      <c r="G4915">
        <v>-29.818642361075</v>
      </c>
      <c r="M4915">
        <v>50</v>
      </c>
    </row>
    <row r="4916" spans="1:13" x14ac:dyDescent="0.3">
      <c r="A4916" t="s">
        <v>10062</v>
      </c>
      <c r="B4916" t="s">
        <v>10063</v>
      </c>
      <c r="C4916" t="s">
        <v>10309</v>
      </c>
      <c r="D4916" t="s">
        <v>523</v>
      </c>
      <c r="F4916">
        <v>0</v>
      </c>
      <c r="G4916">
        <v>-29.818642361075</v>
      </c>
      <c r="M4916">
        <v>50</v>
      </c>
    </row>
    <row r="4917" spans="1:13" x14ac:dyDescent="0.3">
      <c r="A4917" t="s">
        <v>10064</v>
      </c>
      <c r="B4917" t="s">
        <v>10065</v>
      </c>
      <c r="C4917" t="s">
        <v>10309</v>
      </c>
      <c r="F4917">
        <v>0</v>
      </c>
      <c r="G4917">
        <v>-29.818642361075</v>
      </c>
      <c r="M4917">
        <v>50</v>
      </c>
    </row>
    <row r="4918" spans="1:13" x14ac:dyDescent="0.3">
      <c r="A4918" t="s">
        <v>10066</v>
      </c>
      <c r="B4918" t="s">
        <v>10067</v>
      </c>
      <c r="C4918" t="s">
        <v>10309</v>
      </c>
      <c r="D4918" t="s">
        <v>412</v>
      </c>
      <c r="F4918">
        <v>0</v>
      </c>
      <c r="G4918">
        <v>-29.818642361075</v>
      </c>
      <c r="M4918">
        <v>50</v>
      </c>
    </row>
    <row r="4919" spans="1:13" x14ac:dyDescent="0.3">
      <c r="A4919" t="s">
        <v>10068</v>
      </c>
      <c r="B4919" t="s">
        <v>10069</v>
      </c>
      <c r="C4919" t="s">
        <v>10309</v>
      </c>
      <c r="D4919" t="s">
        <v>523</v>
      </c>
      <c r="F4919">
        <v>0</v>
      </c>
      <c r="G4919">
        <v>-29.818642361075</v>
      </c>
    </row>
    <row r="4920" spans="1:13" x14ac:dyDescent="0.3">
      <c r="A4920" t="s">
        <v>10070</v>
      </c>
      <c r="B4920" t="s">
        <v>10071</v>
      </c>
      <c r="C4920" t="s">
        <v>10309</v>
      </c>
      <c r="F4920">
        <v>0</v>
      </c>
      <c r="G4920">
        <v>-29.818642361075</v>
      </c>
      <c r="M4920">
        <v>50</v>
      </c>
    </row>
    <row r="4921" spans="1:13" x14ac:dyDescent="0.3">
      <c r="A4921" t="s">
        <v>10072</v>
      </c>
      <c r="B4921" t="s">
        <v>10073</v>
      </c>
      <c r="C4921" t="s">
        <v>10309</v>
      </c>
      <c r="D4921" t="s">
        <v>523</v>
      </c>
      <c r="F4921">
        <v>0</v>
      </c>
      <c r="G4921">
        <v>-29.818642361075</v>
      </c>
      <c r="M4921">
        <v>50</v>
      </c>
    </row>
    <row r="4922" spans="1:13" x14ac:dyDescent="0.3">
      <c r="A4922" t="s">
        <v>10074</v>
      </c>
      <c r="B4922" t="s">
        <v>10075</v>
      </c>
      <c r="C4922" t="s">
        <v>10309</v>
      </c>
      <c r="D4922" t="s">
        <v>124</v>
      </c>
      <c r="F4922">
        <v>0</v>
      </c>
      <c r="G4922">
        <v>-29.818642361075</v>
      </c>
      <c r="M4922">
        <v>50</v>
      </c>
    </row>
    <row r="4923" spans="1:13" x14ac:dyDescent="0.3">
      <c r="A4923" t="s">
        <v>10076</v>
      </c>
      <c r="B4923" t="s">
        <v>10077</v>
      </c>
      <c r="C4923" t="s">
        <v>10309</v>
      </c>
      <c r="D4923" t="s">
        <v>51</v>
      </c>
      <c r="F4923">
        <v>0</v>
      </c>
      <c r="G4923">
        <v>-29.818642361075</v>
      </c>
      <c r="M4923">
        <v>50</v>
      </c>
    </row>
    <row r="4924" spans="1:13" x14ac:dyDescent="0.3">
      <c r="A4924" t="s">
        <v>10078</v>
      </c>
      <c r="B4924" t="s">
        <v>10079</v>
      </c>
      <c r="C4924" t="s">
        <v>10309</v>
      </c>
      <c r="D4924" t="s">
        <v>581</v>
      </c>
      <c r="F4924">
        <v>0</v>
      </c>
      <c r="G4924">
        <v>-29.818642361075</v>
      </c>
      <c r="M4924">
        <v>50</v>
      </c>
    </row>
    <row r="4925" spans="1:13" x14ac:dyDescent="0.3">
      <c r="A4925" t="s">
        <v>10080</v>
      </c>
      <c r="B4925" t="s">
        <v>10081</v>
      </c>
      <c r="C4925" t="s">
        <v>10309</v>
      </c>
      <c r="D4925" t="s">
        <v>222</v>
      </c>
      <c r="F4925">
        <v>0</v>
      </c>
      <c r="G4925">
        <v>-29.818642361075</v>
      </c>
      <c r="M4925">
        <v>50</v>
      </c>
    </row>
    <row r="4926" spans="1:13" x14ac:dyDescent="0.3">
      <c r="A4926" t="s">
        <v>10082</v>
      </c>
      <c r="B4926" t="s">
        <v>10083</v>
      </c>
      <c r="C4926" t="s">
        <v>10309</v>
      </c>
      <c r="D4926" t="s">
        <v>222</v>
      </c>
      <c r="F4926">
        <v>0</v>
      </c>
      <c r="G4926">
        <v>-29.818642361075</v>
      </c>
      <c r="M4926">
        <v>50</v>
      </c>
    </row>
    <row r="4927" spans="1:13" x14ac:dyDescent="0.3">
      <c r="A4927" t="s">
        <v>10084</v>
      </c>
      <c r="B4927" t="s">
        <v>10085</v>
      </c>
      <c r="C4927" t="s">
        <v>10309</v>
      </c>
      <c r="F4927">
        <v>0</v>
      </c>
      <c r="G4927">
        <v>-29.818642361075</v>
      </c>
      <c r="M4927">
        <v>50</v>
      </c>
    </row>
    <row r="4928" spans="1:13" x14ac:dyDescent="0.3">
      <c r="A4928" t="s">
        <v>10086</v>
      </c>
      <c r="B4928" t="s">
        <v>10087</v>
      </c>
      <c r="C4928" t="s">
        <v>10309</v>
      </c>
      <c r="F4928">
        <v>0</v>
      </c>
      <c r="G4928">
        <v>-29.818642361075</v>
      </c>
      <c r="M4928">
        <v>50</v>
      </c>
    </row>
    <row r="4929" spans="1:16" x14ac:dyDescent="0.3">
      <c r="A4929" t="s">
        <v>10088</v>
      </c>
      <c r="B4929" t="s">
        <v>10089</v>
      </c>
      <c r="C4929" t="s">
        <v>10309</v>
      </c>
      <c r="D4929" t="s">
        <v>358</v>
      </c>
      <c r="F4929">
        <v>0</v>
      </c>
      <c r="G4929">
        <v>-29.818642361075</v>
      </c>
      <c r="M4929">
        <v>50</v>
      </c>
    </row>
    <row r="4930" spans="1:16" x14ac:dyDescent="0.3">
      <c r="A4930" t="s">
        <v>10090</v>
      </c>
      <c r="B4930" t="s">
        <v>10091</v>
      </c>
      <c r="C4930" t="s">
        <v>10309</v>
      </c>
      <c r="D4930" t="s">
        <v>297</v>
      </c>
      <c r="F4930">
        <v>0</v>
      </c>
      <c r="G4930">
        <v>-29.818642361075</v>
      </c>
      <c r="M4930">
        <v>50</v>
      </c>
    </row>
    <row r="4931" spans="1:16" x14ac:dyDescent="0.3">
      <c r="A4931" t="s">
        <v>10092</v>
      </c>
      <c r="B4931" t="s">
        <v>10093</v>
      </c>
      <c r="C4931" t="s">
        <v>10309</v>
      </c>
      <c r="D4931" t="s">
        <v>46</v>
      </c>
    </row>
    <row r="4932" spans="1:16" x14ac:dyDescent="0.3">
      <c r="A4932" t="s">
        <v>25</v>
      </c>
      <c r="B4932" t="s">
        <v>10094</v>
      </c>
      <c r="C4932" t="s">
        <v>10309</v>
      </c>
      <c r="D4932" t="s">
        <v>27</v>
      </c>
      <c r="F4932">
        <v>1115.0999999999999</v>
      </c>
      <c r="G4932">
        <v>104.126600479583</v>
      </c>
      <c r="H4932">
        <v>5.3224276784595199</v>
      </c>
      <c r="I4932">
        <v>44.176168339838902</v>
      </c>
      <c r="J4932">
        <v>-9.9816851216627298E-2</v>
      </c>
      <c r="K4932">
        <v>1048.9719846319099</v>
      </c>
      <c r="L4932">
        <v>867.42597895512597</v>
      </c>
      <c r="N4932">
        <v>0.57959347908945502</v>
      </c>
      <c r="O4932">
        <v>5.5241682360326498</v>
      </c>
      <c r="P4932">
        <v>139.806451612903</v>
      </c>
    </row>
    <row r="4933" spans="1:16" x14ac:dyDescent="0.3">
      <c r="A4933" t="s">
        <v>10095</v>
      </c>
      <c r="B4933" t="s">
        <v>10096</v>
      </c>
      <c r="C4933" t="s">
        <v>10309</v>
      </c>
      <c r="F4933">
        <v>178.75</v>
      </c>
      <c r="G4933">
        <v>110.11424354496501</v>
      </c>
      <c r="H4933">
        <v>29.7367695440524</v>
      </c>
      <c r="I4933">
        <v>87.672592809067098</v>
      </c>
      <c r="J4933">
        <v>-7.3586735626629904</v>
      </c>
      <c r="K4933">
        <v>146.20888616749701</v>
      </c>
      <c r="L4933">
        <v>106.989114888964</v>
      </c>
      <c r="N4933">
        <v>1.65186599555262</v>
      </c>
      <c r="O4933">
        <v>14.1258741258741</v>
      </c>
      <c r="P4933">
        <v>192.55319148936101</v>
      </c>
    </row>
    <row r="4934" spans="1:16" x14ac:dyDescent="0.3">
      <c r="A4934" t="s">
        <v>10097</v>
      </c>
      <c r="B4934" t="s">
        <v>10098</v>
      </c>
      <c r="C4934" t="s">
        <v>10309</v>
      </c>
      <c r="F4934">
        <v>0</v>
      </c>
      <c r="G4934">
        <v>-29.818642361075</v>
      </c>
      <c r="M4934">
        <v>50</v>
      </c>
    </row>
    <row r="4935" spans="1:16" x14ac:dyDescent="0.3">
      <c r="A4935" t="s">
        <v>10099</v>
      </c>
      <c r="B4935" t="s">
        <v>10100</v>
      </c>
      <c r="C4935" t="s">
        <v>10309</v>
      </c>
      <c r="D4935" t="s">
        <v>46</v>
      </c>
    </row>
    <row r="4936" spans="1:16" x14ac:dyDescent="0.3">
      <c r="A4936" t="s">
        <v>10101</v>
      </c>
      <c r="B4936" t="s">
        <v>10102</v>
      </c>
      <c r="C4936" t="s">
        <v>10309</v>
      </c>
      <c r="D4936" t="s">
        <v>95</v>
      </c>
      <c r="F4936">
        <v>101.63</v>
      </c>
      <c r="G4936">
        <v>-29.818642361075</v>
      </c>
      <c r="H4936">
        <v>1.5813702184809E-2</v>
      </c>
      <c r="I4936">
        <v>-13.2243283043224</v>
      </c>
      <c r="J4936">
        <v>-1.7822660559605701</v>
      </c>
      <c r="K4936">
        <v>96.746447455490497</v>
      </c>
      <c r="N4936">
        <v>0</v>
      </c>
      <c r="O4936">
        <v>0.16727344288103199</v>
      </c>
    </row>
    <row r="4937" spans="1:16" x14ac:dyDescent="0.3">
      <c r="A4937" t="s">
        <v>10103</v>
      </c>
      <c r="B4937" t="s">
        <v>10104</v>
      </c>
      <c r="C4937" t="s">
        <v>10309</v>
      </c>
      <c r="D4937" t="s">
        <v>737</v>
      </c>
      <c r="F4937">
        <v>26.21</v>
      </c>
      <c r="G4937">
        <v>4.5227210423078104</v>
      </c>
      <c r="H4937">
        <v>3.4986743059572198</v>
      </c>
      <c r="I4937">
        <v>1.3968142733836499</v>
      </c>
      <c r="J4937">
        <v>1.6035607156929701</v>
      </c>
      <c r="K4937">
        <v>25.110510472178699</v>
      </c>
      <c r="L4937">
        <v>23.2648314870384</v>
      </c>
      <c r="N4937">
        <v>1.42765798595535</v>
      </c>
      <c r="O4937">
        <v>0.57230064860740404</v>
      </c>
      <c r="P4937">
        <v>58.848484848484802</v>
      </c>
    </row>
    <row r="4938" spans="1:16" x14ac:dyDescent="0.3">
      <c r="A4938" t="s">
        <v>10105</v>
      </c>
      <c r="B4938" t="s">
        <v>10106</v>
      </c>
      <c r="C4938" t="s">
        <v>10309</v>
      </c>
      <c r="D4938" t="s">
        <v>737</v>
      </c>
      <c r="F4938">
        <v>85.15</v>
      </c>
      <c r="G4938">
        <v>-13.636352826349899</v>
      </c>
      <c r="H4938">
        <v>3.97656789543879</v>
      </c>
      <c r="I4938">
        <v>8.9690343887556008</v>
      </c>
      <c r="J4938">
        <v>2.3021036099745702</v>
      </c>
      <c r="K4938">
        <v>83.966943529668796</v>
      </c>
      <c r="L4938">
        <v>79.881523851521905</v>
      </c>
      <c r="N4938">
        <v>0.89128947894851895</v>
      </c>
      <c r="O4938">
        <v>10.4521432765707</v>
      </c>
      <c r="P4938">
        <v>26.3540584656477</v>
      </c>
    </row>
    <row r="4939" spans="1:16" x14ac:dyDescent="0.3">
      <c r="A4939" t="s">
        <v>10107</v>
      </c>
      <c r="B4939" t="s">
        <v>10108</v>
      </c>
      <c r="C4939" t="s">
        <v>10309</v>
      </c>
      <c r="D4939" t="s">
        <v>1354</v>
      </c>
      <c r="F4939">
        <v>237.15</v>
      </c>
      <c r="G4939">
        <v>-20.909342705506699</v>
      </c>
      <c r="H4939">
        <v>1.8614097282781299</v>
      </c>
      <c r="I4939">
        <v>-8.3969343571093393</v>
      </c>
      <c r="J4939">
        <v>-2.2640423441884701</v>
      </c>
      <c r="K4939">
        <v>234.33397582296999</v>
      </c>
      <c r="L4939">
        <v>226.77752391491799</v>
      </c>
      <c r="N4939">
        <v>1.2316811501640801</v>
      </c>
      <c r="O4939">
        <v>5.2920092768289999</v>
      </c>
      <c r="P4939">
        <v>9.6901017576318296</v>
      </c>
    </row>
    <row r="4940" spans="1:16" x14ac:dyDescent="0.3">
      <c r="A4940" t="s">
        <v>10109</v>
      </c>
      <c r="B4940" t="s">
        <v>10110</v>
      </c>
      <c r="C4940" t="s">
        <v>10309</v>
      </c>
      <c r="D4940" t="s">
        <v>737</v>
      </c>
      <c r="F4940">
        <v>1146.98</v>
      </c>
      <c r="G4940">
        <v>-21.0774830671938</v>
      </c>
      <c r="H4940">
        <v>0.60322627782687699</v>
      </c>
      <c r="I4940">
        <v>-8.6259805731171202</v>
      </c>
      <c r="J4940">
        <v>-2.6194882445130601</v>
      </c>
      <c r="K4940">
        <v>1133.3065536608599</v>
      </c>
      <c r="L4940">
        <v>1104.9500718894001</v>
      </c>
      <c r="N4940">
        <v>0.46264403012873501</v>
      </c>
      <c r="O4940">
        <v>10.080385011072501</v>
      </c>
      <c r="P4940">
        <v>33.573233646601203</v>
      </c>
    </row>
    <row r="4941" spans="1:16" x14ac:dyDescent="0.3">
      <c r="A4941" t="s">
        <v>10111</v>
      </c>
      <c r="B4941" t="s">
        <v>10112</v>
      </c>
      <c r="C4941" t="s">
        <v>10309</v>
      </c>
      <c r="D4941" t="s">
        <v>737</v>
      </c>
      <c r="F4941">
        <v>95.88</v>
      </c>
      <c r="G4941">
        <v>24.3292676067705</v>
      </c>
      <c r="H4941">
        <v>0.33487829109737599</v>
      </c>
      <c r="I4941">
        <v>2.3772913736436601</v>
      </c>
      <c r="J4941">
        <v>0.67728086960576495</v>
      </c>
      <c r="K4941">
        <v>93.154968427021899</v>
      </c>
      <c r="L4941">
        <v>84.346372208000702</v>
      </c>
      <c r="N4941">
        <v>0.85667779096750596</v>
      </c>
      <c r="O4941">
        <v>2.06508135168961</v>
      </c>
      <c r="P4941">
        <v>58.479338842975203</v>
      </c>
    </row>
    <row r="4942" spans="1:16" x14ac:dyDescent="0.3">
      <c r="A4942" t="s">
        <v>10113</v>
      </c>
      <c r="B4942" t="s">
        <v>10114</v>
      </c>
      <c r="C4942" t="s">
        <v>10309</v>
      </c>
      <c r="D4942" t="s">
        <v>737</v>
      </c>
      <c r="F4942">
        <v>51.96</v>
      </c>
      <c r="G4942">
        <v>-14.0690322029106</v>
      </c>
      <c r="H4942">
        <v>1.4125351754687401</v>
      </c>
      <c r="I4942">
        <v>-1.9367182871969999</v>
      </c>
      <c r="J4942">
        <v>0.65675833428332397</v>
      </c>
      <c r="K4942">
        <v>51.506210721799199</v>
      </c>
      <c r="L4942">
        <v>48.9713748258579</v>
      </c>
      <c r="N4942">
        <v>0.131982423725274</v>
      </c>
      <c r="O4942">
        <v>13.394919168591199</v>
      </c>
      <c r="P4942">
        <v>43.774211400110602</v>
      </c>
    </row>
    <row r="4943" spans="1:16" x14ac:dyDescent="0.3">
      <c r="A4943" t="s">
        <v>10115</v>
      </c>
      <c r="B4943" t="s">
        <v>10116</v>
      </c>
      <c r="C4943" t="s">
        <v>10309</v>
      </c>
      <c r="D4943" t="s">
        <v>1354</v>
      </c>
      <c r="F4943">
        <v>1004.88</v>
      </c>
      <c r="G4943">
        <v>-29.3296374710261</v>
      </c>
      <c r="H4943">
        <v>-0.21867001034309</v>
      </c>
      <c r="I4943">
        <v>-12.568329308183101</v>
      </c>
      <c r="J4943">
        <v>-1.6637035516016601</v>
      </c>
      <c r="K4943">
        <v>1001.52746314922</v>
      </c>
      <c r="L4943">
        <v>1000.45647364191</v>
      </c>
      <c r="N4943">
        <v>1.87800579877569</v>
      </c>
      <c r="O4943">
        <v>3.9915213756866499</v>
      </c>
      <c r="P4943">
        <v>0.58858858858858998</v>
      </c>
    </row>
    <row r="4944" spans="1:16" x14ac:dyDescent="0.3">
      <c r="A4944" t="s">
        <v>10117</v>
      </c>
      <c r="B4944" t="s">
        <v>10118</v>
      </c>
      <c r="C4944" t="s">
        <v>10309</v>
      </c>
      <c r="D4944" t="s">
        <v>737</v>
      </c>
      <c r="F4944">
        <v>181.54</v>
      </c>
      <c r="G4944">
        <v>25.6360587863816</v>
      </c>
      <c r="H4944">
        <v>2.6256584329413402</v>
      </c>
      <c r="I4944">
        <v>6.25128830439672</v>
      </c>
      <c r="J4944">
        <v>1.96865886862249</v>
      </c>
      <c r="K4944">
        <v>173.573659801513</v>
      </c>
      <c r="L4944">
        <v>153.81809969158101</v>
      </c>
      <c r="N4944">
        <v>0.66648765540990096</v>
      </c>
      <c r="O4944">
        <v>1.54786823840475</v>
      </c>
      <c r="P4944">
        <v>57.8608695652173</v>
      </c>
    </row>
    <row r="4945" spans="1:16" x14ac:dyDescent="0.3">
      <c r="A4945" t="s">
        <v>10119</v>
      </c>
      <c r="B4945" t="s">
        <v>10120</v>
      </c>
      <c r="C4945" t="s">
        <v>10309</v>
      </c>
      <c r="D4945" t="s">
        <v>737</v>
      </c>
      <c r="F4945">
        <v>21.89</v>
      </c>
      <c r="G4945">
        <v>20.641292271447</v>
      </c>
      <c r="H4945">
        <v>1.2100051744442999</v>
      </c>
      <c r="I4945">
        <v>7.6152126595407896</v>
      </c>
      <c r="J4945">
        <v>-0.621634672487969</v>
      </c>
      <c r="K4945">
        <v>21.082825484175999</v>
      </c>
      <c r="L4945">
        <v>18.718818221189501</v>
      </c>
      <c r="N4945">
        <v>0.722169964954121</v>
      </c>
      <c r="O4945">
        <v>2.7409776153494598</v>
      </c>
      <c r="P4945">
        <v>54.481298517995697</v>
      </c>
    </row>
    <row r="4946" spans="1:16" x14ac:dyDescent="0.3">
      <c r="A4946" t="s">
        <v>10121</v>
      </c>
      <c r="B4946" t="s">
        <v>10122</v>
      </c>
      <c r="C4946" t="s">
        <v>10309</v>
      </c>
      <c r="D4946" t="s">
        <v>737</v>
      </c>
      <c r="F4946">
        <v>37.590000000000003</v>
      </c>
      <c r="G4946">
        <v>5.4945325849292601</v>
      </c>
      <c r="H4946">
        <v>1.00056804971645</v>
      </c>
      <c r="I4946">
        <v>2.9611843202864501</v>
      </c>
      <c r="J4946">
        <v>-1.5953002439947599</v>
      </c>
      <c r="K4946">
        <v>36.642851409419102</v>
      </c>
      <c r="L4946">
        <v>33.353570134505297</v>
      </c>
      <c r="N4946">
        <v>0.60211556354007201</v>
      </c>
      <c r="O4946">
        <v>18.116520351157199</v>
      </c>
      <c r="P4946">
        <v>44.576923076923002</v>
      </c>
    </row>
    <row r="4947" spans="1:16" x14ac:dyDescent="0.3">
      <c r="A4947" t="s">
        <v>10123</v>
      </c>
      <c r="B4947" t="s">
        <v>10124</v>
      </c>
      <c r="C4947" t="s">
        <v>10309</v>
      </c>
      <c r="D4947" t="s">
        <v>1674</v>
      </c>
      <c r="F4947">
        <v>71.069999999999993</v>
      </c>
      <c r="G4947">
        <v>-8.6421717728397702</v>
      </c>
      <c r="H4947">
        <v>1.66676746541604</v>
      </c>
      <c r="I4947">
        <v>1.88686764553307</v>
      </c>
      <c r="J4947">
        <v>-0.716773798537649</v>
      </c>
      <c r="K4947">
        <v>70.382007848543793</v>
      </c>
      <c r="L4947">
        <v>67.422952454444399</v>
      </c>
      <c r="N4947">
        <v>0.53894794945749003</v>
      </c>
      <c r="O4947">
        <v>15.3792036020824</v>
      </c>
      <c r="P4947">
        <v>26.6844919786096</v>
      </c>
    </row>
    <row r="4948" spans="1:16" x14ac:dyDescent="0.3">
      <c r="A4948" t="s">
        <v>10125</v>
      </c>
      <c r="B4948" t="s">
        <v>10126</v>
      </c>
      <c r="C4948" t="s">
        <v>10309</v>
      </c>
      <c r="D4948" t="s">
        <v>737</v>
      </c>
      <c r="F4948">
        <v>1000.01</v>
      </c>
      <c r="G4948">
        <v>-29.8166423410748</v>
      </c>
      <c r="H4948">
        <v>-0.70767490039198899</v>
      </c>
      <c r="I4948">
        <v>-13.056334198231999</v>
      </c>
      <c r="J4948">
        <v>-1.78326605596057</v>
      </c>
      <c r="K4948">
        <v>1000.00203505029</v>
      </c>
      <c r="L4948">
        <v>999.99965057869895</v>
      </c>
      <c r="N4948">
        <v>0.51530095545474397</v>
      </c>
      <c r="O4948">
        <v>2.9989700102998902</v>
      </c>
      <c r="P4948">
        <v>0.60057945354312603</v>
      </c>
    </row>
    <row r="4949" spans="1:16" x14ac:dyDescent="0.3">
      <c r="A4949" t="s">
        <v>10127</v>
      </c>
      <c r="B4949" t="s">
        <v>10128</v>
      </c>
      <c r="C4949" t="s">
        <v>10309</v>
      </c>
      <c r="D4949" t="s">
        <v>737</v>
      </c>
      <c r="F4949">
        <v>70.64</v>
      </c>
      <c r="G4949">
        <v>24.181793653749398</v>
      </c>
      <c r="H4949">
        <v>-0.97185732530855995</v>
      </c>
      <c r="I4949">
        <v>-13.156330096973401</v>
      </c>
      <c r="J4949">
        <v>1.23367534860643</v>
      </c>
      <c r="K4949">
        <v>72.069976258568303</v>
      </c>
      <c r="L4949">
        <v>66.383283574262805</v>
      </c>
      <c r="N4949">
        <v>0.53446268437892297</v>
      </c>
      <c r="O4949">
        <v>22.734994337485801</v>
      </c>
      <c r="P4949">
        <v>59.386281588447602</v>
      </c>
    </row>
    <row r="4950" spans="1:16" x14ac:dyDescent="0.3">
      <c r="A4950" t="s">
        <v>10129</v>
      </c>
      <c r="B4950" t="s">
        <v>10130</v>
      </c>
      <c r="C4950" t="s">
        <v>10309</v>
      </c>
      <c r="D4950" t="s">
        <v>737</v>
      </c>
      <c r="F4950">
        <v>83.21</v>
      </c>
      <c r="G4950">
        <v>-2.7610763204581601</v>
      </c>
      <c r="H4950">
        <v>0.60472544303986697</v>
      </c>
      <c r="I4950">
        <v>-0.153670697553666</v>
      </c>
      <c r="J4950">
        <v>-0.92756520125973696</v>
      </c>
      <c r="K4950">
        <v>80.551756414446103</v>
      </c>
      <c r="L4950">
        <v>75.053807752136905</v>
      </c>
      <c r="N4950">
        <v>0.31992569634438101</v>
      </c>
      <c r="O4950">
        <v>3.7375315466890902</v>
      </c>
      <c r="P4950">
        <v>32.184273232724301</v>
      </c>
    </row>
    <row r="4951" spans="1:16" x14ac:dyDescent="0.3">
      <c r="A4951" t="s">
        <v>10131</v>
      </c>
      <c r="B4951" t="s">
        <v>10132</v>
      </c>
      <c r="C4951" t="s">
        <v>10309</v>
      </c>
      <c r="D4951" t="s">
        <v>737</v>
      </c>
      <c r="F4951">
        <v>208.1</v>
      </c>
      <c r="G4951">
        <v>9.2856357137912493</v>
      </c>
      <c r="H4951">
        <v>2.37001434263588</v>
      </c>
      <c r="I4951">
        <v>1.1390110797133699</v>
      </c>
      <c r="J4951">
        <v>-0.39603044489029399</v>
      </c>
      <c r="K4951">
        <v>198.602116370212</v>
      </c>
      <c r="L4951">
        <v>180.91766777231601</v>
      </c>
      <c r="N4951">
        <v>1.01650442093056</v>
      </c>
      <c r="O4951">
        <v>5.7184046131667499</v>
      </c>
      <c r="P4951">
        <v>47.504961723844602</v>
      </c>
    </row>
    <row r="4952" spans="1:16" x14ac:dyDescent="0.3">
      <c r="A4952" t="s">
        <v>10133</v>
      </c>
      <c r="B4952" t="s">
        <v>10134</v>
      </c>
      <c r="C4952" t="s">
        <v>10309</v>
      </c>
      <c r="F4952">
        <v>0</v>
      </c>
      <c r="G4952">
        <v>-29.818642361075</v>
      </c>
    </row>
    <row r="4953" spans="1:16" x14ac:dyDescent="0.3">
      <c r="A4953" t="s">
        <v>10135</v>
      </c>
      <c r="B4953" t="s">
        <v>10136</v>
      </c>
      <c r="C4953" t="s">
        <v>10309</v>
      </c>
      <c r="D4953" t="s">
        <v>1354</v>
      </c>
      <c r="F4953">
        <v>26.95</v>
      </c>
      <c r="G4953">
        <v>-21.585710634167398</v>
      </c>
      <c r="H4953">
        <v>1.4127340356170901</v>
      </c>
      <c r="I4953">
        <v>-8.3971400234747993</v>
      </c>
      <c r="J4953">
        <v>-1.26046210515923</v>
      </c>
      <c r="K4953">
        <v>26.558530507494599</v>
      </c>
      <c r="L4953">
        <v>25.862852489618501</v>
      </c>
      <c r="N4953">
        <v>0.44886793049973001</v>
      </c>
      <c r="O4953">
        <v>10.5751391465677</v>
      </c>
      <c r="P4953">
        <v>13.761080624736101</v>
      </c>
    </row>
    <row r="4954" spans="1:16" x14ac:dyDescent="0.3">
      <c r="A4954" t="s">
        <v>10137</v>
      </c>
      <c r="B4954" t="s">
        <v>10138</v>
      </c>
      <c r="C4954" t="s">
        <v>10309</v>
      </c>
      <c r="D4954" t="s">
        <v>737</v>
      </c>
      <c r="F4954">
        <v>85.04</v>
      </c>
      <c r="G4954">
        <v>-14.2594631247657</v>
      </c>
      <c r="H4954">
        <v>-0.61149793477525605</v>
      </c>
      <c r="I4954">
        <v>8.2550766434227096</v>
      </c>
      <c r="J4954">
        <v>-0.75083783123055903</v>
      </c>
      <c r="K4954">
        <v>85.194980155093305</v>
      </c>
      <c r="L4954">
        <v>81.178866333437597</v>
      </c>
      <c r="N4954">
        <v>2.5281741080932298</v>
      </c>
      <c r="O4954">
        <v>12.8880526810912</v>
      </c>
      <c r="P4954">
        <v>25.058823529411701</v>
      </c>
    </row>
    <row r="4955" spans="1:16" x14ac:dyDescent="0.3">
      <c r="A4955" t="s">
        <v>10139</v>
      </c>
      <c r="B4955" t="s">
        <v>10140</v>
      </c>
      <c r="C4955" t="s">
        <v>10309</v>
      </c>
      <c r="D4955" t="s">
        <v>1674</v>
      </c>
      <c r="F4955">
        <v>71.02</v>
      </c>
      <c r="G4955">
        <v>-8.62410311192831</v>
      </c>
      <c r="H4955">
        <v>4.3357010737294503</v>
      </c>
      <c r="I4955">
        <v>1.9920745171413199</v>
      </c>
      <c r="J4955">
        <v>-7.3837809946906793E-2</v>
      </c>
      <c r="K4955">
        <v>70.2994387550997</v>
      </c>
      <c r="L4955">
        <v>67.272228649676407</v>
      </c>
      <c r="N4955">
        <v>0.68788009856630405</v>
      </c>
      <c r="O4955">
        <v>6.5333708814418499</v>
      </c>
      <c r="P4955">
        <v>29.1272727272727</v>
      </c>
    </row>
    <row r="4956" spans="1:16" x14ac:dyDescent="0.3">
      <c r="A4956" t="s">
        <v>10141</v>
      </c>
      <c r="B4956" t="s">
        <v>10142</v>
      </c>
      <c r="C4956" t="s">
        <v>10309</v>
      </c>
      <c r="D4956" t="s">
        <v>737</v>
      </c>
      <c r="F4956">
        <v>85.12</v>
      </c>
      <c r="G4956">
        <v>-13.677286105105599</v>
      </c>
      <c r="H4956">
        <v>1.5797079929040201</v>
      </c>
      <c r="I4956">
        <v>8.0582036503734997</v>
      </c>
      <c r="J4956">
        <v>-1.38818915125554</v>
      </c>
      <c r="K4956">
        <v>84.394251656193305</v>
      </c>
      <c r="L4956">
        <v>80.411633434916595</v>
      </c>
      <c r="N4956">
        <v>0.94543878636732903</v>
      </c>
      <c r="O4956">
        <v>11.1959586466165</v>
      </c>
      <c r="P4956">
        <v>25.158064990442501</v>
      </c>
    </row>
    <row r="4957" spans="1:16" x14ac:dyDescent="0.3">
      <c r="A4957" t="s">
        <v>10143</v>
      </c>
      <c r="B4957" t="s">
        <v>10144</v>
      </c>
      <c r="C4957" t="s">
        <v>10309</v>
      </c>
      <c r="F4957">
        <v>120</v>
      </c>
      <c r="G4957">
        <v>-29.818642361075</v>
      </c>
      <c r="H4957">
        <v>-0.70767490039198899</v>
      </c>
      <c r="I4957">
        <v>-13.057334198232001</v>
      </c>
      <c r="J4957">
        <v>-1.7822660559605701</v>
      </c>
      <c r="N4957">
        <v>1</v>
      </c>
      <c r="O4957">
        <v>0</v>
      </c>
    </row>
    <row r="4958" spans="1:16" x14ac:dyDescent="0.3">
      <c r="A4958" t="s">
        <v>10145</v>
      </c>
      <c r="B4958" t="s">
        <v>10146</v>
      </c>
      <c r="C4958" t="s">
        <v>10309</v>
      </c>
    </row>
    <row r="4959" spans="1:16" x14ac:dyDescent="0.3">
      <c r="A4959" t="s">
        <v>10147</v>
      </c>
      <c r="B4959" t="s">
        <v>10148</v>
      </c>
      <c r="C4959" t="s">
        <v>10309</v>
      </c>
      <c r="D4959" t="s">
        <v>737</v>
      </c>
      <c r="F4959">
        <v>42.43</v>
      </c>
      <c r="G4959">
        <v>7.6287175352644097</v>
      </c>
      <c r="H4959">
        <v>0.64825730299784601</v>
      </c>
      <c r="I4959">
        <v>-1.1048276019259999</v>
      </c>
      <c r="J4959">
        <v>-2.93929084934901</v>
      </c>
      <c r="K4959">
        <v>39.418137750987498</v>
      </c>
      <c r="L4959">
        <v>36.099496631797003</v>
      </c>
      <c r="N4959">
        <v>0.28166729793732798</v>
      </c>
      <c r="O4959">
        <v>2.7574829130332299</v>
      </c>
      <c r="P4959">
        <v>46.310344827586199</v>
      </c>
    </row>
    <row r="4960" spans="1:16" x14ac:dyDescent="0.3">
      <c r="A4960" t="s">
        <v>10149</v>
      </c>
      <c r="B4960" t="s">
        <v>10150</v>
      </c>
      <c r="C4960" t="s">
        <v>10309</v>
      </c>
      <c r="D4960" t="s">
        <v>737</v>
      </c>
      <c r="F4960">
        <v>516.54999999999995</v>
      </c>
      <c r="G4960">
        <v>-13.917098652584601</v>
      </c>
      <c r="H4960">
        <v>0.217815295686447</v>
      </c>
      <c r="I4960">
        <v>-2.2287210846035199</v>
      </c>
      <c r="J4960">
        <v>-0.93389520229964396</v>
      </c>
      <c r="K4960">
        <v>511.57725759446902</v>
      </c>
      <c r="L4960">
        <v>486.231708041996</v>
      </c>
      <c r="N4960">
        <v>0.28751584901979899</v>
      </c>
      <c r="O4960">
        <v>4.0363953150711396</v>
      </c>
      <c r="P4960">
        <v>22.695961995249299</v>
      </c>
    </row>
    <row r="4961" spans="1:16" x14ac:dyDescent="0.3">
      <c r="A4961" t="s">
        <v>10151</v>
      </c>
      <c r="B4961" t="s">
        <v>10152</v>
      </c>
      <c r="C4961" t="s">
        <v>10309</v>
      </c>
      <c r="D4961" t="s">
        <v>1354</v>
      </c>
      <c r="F4961">
        <v>999.99</v>
      </c>
      <c r="G4961">
        <v>-29.818642361075</v>
      </c>
      <c r="H4961">
        <v>-0.70767490039198899</v>
      </c>
      <c r="I4961">
        <v>-13.057334198232001</v>
      </c>
      <c r="J4961">
        <v>-1.7822660559605701</v>
      </c>
      <c r="K4961">
        <v>999.99010027596898</v>
      </c>
      <c r="L4961">
        <v>999.99039120211603</v>
      </c>
      <c r="N4961">
        <v>1.1358366312236701</v>
      </c>
      <c r="O4961">
        <v>1.8010180101801101</v>
      </c>
      <c r="P4961">
        <v>0.23957497995188401</v>
      </c>
    </row>
    <row r="4962" spans="1:16" x14ac:dyDescent="0.3">
      <c r="A4962" t="s">
        <v>10153</v>
      </c>
      <c r="B4962" t="s">
        <v>10154</v>
      </c>
      <c r="C4962" t="s">
        <v>10309</v>
      </c>
      <c r="D4962" t="s">
        <v>737</v>
      </c>
      <c r="F4962">
        <v>70.099999999999994</v>
      </c>
      <c r="G4962">
        <v>23.673803445800299</v>
      </c>
      <c r="H4962">
        <v>-1.59422428396312</v>
      </c>
      <c r="I4962">
        <v>-13.4693245377689</v>
      </c>
      <c r="J4962">
        <v>1.3454364519667801</v>
      </c>
      <c r="K4962">
        <v>71.5638990777869</v>
      </c>
      <c r="L4962">
        <v>65.335277719232195</v>
      </c>
      <c r="N4962">
        <v>0.61410439805547201</v>
      </c>
      <c r="O4962">
        <v>18.259629101283799</v>
      </c>
      <c r="P4962">
        <v>57.492698270051598</v>
      </c>
    </row>
    <row r="4963" spans="1:16" x14ac:dyDescent="0.3">
      <c r="A4963" t="s">
        <v>10155</v>
      </c>
      <c r="B4963" t="s">
        <v>10156</v>
      </c>
      <c r="C4963" t="s">
        <v>10309</v>
      </c>
      <c r="D4963" t="s">
        <v>737</v>
      </c>
      <c r="F4963">
        <v>25.82</v>
      </c>
      <c r="G4963">
        <v>-18.621398605691699</v>
      </c>
      <c r="H4963">
        <v>0.43450706101013298</v>
      </c>
      <c r="I4963">
        <v>-2.2894234303213001</v>
      </c>
      <c r="J4963">
        <v>-1.5089353257770499</v>
      </c>
      <c r="K4963">
        <v>25.554176091801398</v>
      </c>
      <c r="L4963">
        <v>24.578193339301301</v>
      </c>
      <c r="N4963">
        <v>0.157449609966337</v>
      </c>
      <c r="O4963">
        <v>20.0619674670797</v>
      </c>
      <c r="P4963">
        <v>18.712643678160902</v>
      </c>
    </row>
    <row r="4964" spans="1:16" x14ac:dyDescent="0.3">
      <c r="A4964" t="s">
        <v>10157</v>
      </c>
      <c r="B4964" t="s">
        <v>10158</v>
      </c>
      <c r="C4964" t="s">
        <v>10309</v>
      </c>
      <c r="D4964" t="s">
        <v>737</v>
      </c>
      <c r="F4964">
        <v>82.82</v>
      </c>
      <c r="G4964">
        <v>-2.5989803027033198</v>
      </c>
      <c r="H4964">
        <v>-8.1600753571457796E-2</v>
      </c>
      <c r="I4964">
        <v>0.100200984169882</v>
      </c>
      <c r="J4964">
        <v>-1.53767757607797</v>
      </c>
      <c r="K4964">
        <v>80.219478690335905</v>
      </c>
      <c r="L4964">
        <v>74.660658827728497</v>
      </c>
      <c r="N4964">
        <v>0.58039908621625302</v>
      </c>
      <c r="O4964">
        <v>5.4576189326249702</v>
      </c>
      <c r="P4964">
        <v>31.1896087438618</v>
      </c>
    </row>
    <row r="4965" spans="1:16" x14ac:dyDescent="0.3">
      <c r="A4965" t="s">
        <v>10159</v>
      </c>
      <c r="B4965" t="s">
        <v>10160</v>
      </c>
      <c r="C4965" t="s">
        <v>10309</v>
      </c>
      <c r="D4965" t="s">
        <v>737</v>
      </c>
      <c r="F4965">
        <v>23.02</v>
      </c>
      <c r="G4965">
        <v>15.527992315020301</v>
      </c>
      <c r="H4965">
        <v>3.5100121744379398</v>
      </c>
      <c r="I4965">
        <v>9.3243776571639891</v>
      </c>
      <c r="J4965">
        <v>0.351067277372756</v>
      </c>
      <c r="K4965">
        <v>21.772831414166699</v>
      </c>
      <c r="L4965">
        <v>19.549153985419199</v>
      </c>
      <c r="N4965">
        <v>1.36205137752838</v>
      </c>
      <c r="O4965">
        <v>2.0851433536055599</v>
      </c>
      <c r="P4965">
        <v>45.677762308568497</v>
      </c>
    </row>
    <row r="4966" spans="1:16" x14ac:dyDescent="0.3">
      <c r="A4966" t="s">
        <v>10161</v>
      </c>
      <c r="B4966" t="s">
        <v>10162</v>
      </c>
      <c r="C4966" t="s">
        <v>10309</v>
      </c>
      <c r="D4966" t="s">
        <v>1354</v>
      </c>
      <c r="F4966">
        <v>999.99</v>
      </c>
      <c r="G4966">
        <v>-29.8206423410752</v>
      </c>
      <c r="H4966">
        <v>-0.70867489039208797</v>
      </c>
      <c r="I4966">
        <v>-13.058334198232</v>
      </c>
      <c r="J4966">
        <v>-1.78326604596067</v>
      </c>
      <c r="K4966">
        <v>999.99949524992496</v>
      </c>
      <c r="L4966">
        <v>1000.02537804023</v>
      </c>
      <c r="N4966">
        <v>0.49977298853350499</v>
      </c>
      <c r="O4966">
        <v>2.0010200102000999</v>
      </c>
      <c r="P4966">
        <v>2.03979591836733</v>
      </c>
    </row>
    <row r="4967" spans="1:16" x14ac:dyDescent="0.3">
      <c r="A4967" t="s">
        <v>10163</v>
      </c>
      <c r="B4967" t="s">
        <v>10164</v>
      </c>
      <c r="C4967" t="s">
        <v>10309</v>
      </c>
      <c r="D4967" t="s">
        <v>1059</v>
      </c>
      <c r="F4967">
        <v>220.22</v>
      </c>
      <c r="G4967">
        <v>-29.818642361075</v>
      </c>
      <c r="I4967">
        <v>-13.057334198232001</v>
      </c>
      <c r="O4967">
        <v>0</v>
      </c>
      <c r="P4967">
        <v>0</v>
      </c>
    </row>
    <row r="4968" spans="1:16" x14ac:dyDescent="0.3">
      <c r="A4968" t="s">
        <v>10165</v>
      </c>
      <c r="B4968" t="s">
        <v>10166</v>
      </c>
      <c r="C4968" t="s">
        <v>10309</v>
      </c>
      <c r="D4968" t="s">
        <v>737</v>
      </c>
      <c r="F4968">
        <v>217.86</v>
      </c>
      <c r="G4968">
        <v>14.469058811188001</v>
      </c>
      <c r="H4968">
        <v>0.93858934612552403</v>
      </c>
      <c r="I4968">
        <v>7.28736005133982</v>
      </c>
      <c r="J4968">
        <v>-0.98226605596057803</v>
      </c>
      <c r="K4968">
        <v>210.392051875801</v>
      </c>
      <c r="L4968">
        <v>186.69246975465001</v>
      </c>
      <c r="N4968">
        <v>1.71776551841504</v>
      </c>
      <c r="O4968">
        <v>1.90030294684659</v>
      </c>
      <c r="P4968">
        <v>53.888535706717498</v>
      </c>
    </row>
    <row r="4969" spans="1:16" x14ac:dyDescent="0.3">
      <c r="A4969" t="s">
        <v>10167</v>
      </c>
      <c r="B4969" t="s">
        <v>10168</v>
      </c>
      <c r="C4969" t="s">
        <v>10309</v>
      </c>
      <c r="D4969" t="s">
        <v>737</v>
      </c>
      <c r="F4969">
        <v>251.67</v>
      </c>
      <c r="G4969">
        <v>-4.5348908676461503</v>
      </c>
      <c r="H4969">
        <v>0.705280565195058</v>
      </c>
      <c r="I4969">
        <v>-3.9439589543560798</v>
      </c>
      <c r="J4969">
        <v>-1.3452171385588101</v>
      </c>
      <c r="K4969">
        <v>245.60005431494901</v>
      </c>
      <c r="L4969">
        <v>226.06981623815301</v>
      </c>
      <c r="N4969">
        <v>0.849339826582729</v>
      </c>
      <c r="O4969">
        <v>11.6223626177136</v>
      </c>
      <c r="P4969">
        <v>33.158730158730101</v>
      </c>
    </row>
    <row r="4970" spans="1:16" x14ac:dyDescent="0.3">
      <c r="A4970" t="s">
        <v>10169</v>
      </c>
      <c r="B4970" t="s">
        <v>10170</v>
      </c>
      <c r="C4970" t="s">
        <v>10309</v>
      </c>
      <c r="D4970" t="s">
        <v>737</v>
      </c>
      <c r="F4970">
        <v>23.63</v>
      </c>
      <c r="G4970">
        <v>5.5968304182945596</v>
      </c>
      <c r="H4970">
        <v>0.88440771578701605</v>
      </c>
      <c r="I4970">
        <v>3.3466066884674102</v>
      </c>
      <c r="J4970">
        <v>0.20477498075648801</v>
      </c>
      <c r="K4970">
        <v>22.931773280645899</v>
      </c>
      <c r="L4970">
        <v>20.670329849403</v>
      </c>
      <c r="N4970">
        <v>0.38734113088903899</v>
      </c>
      <c r="O4970">
        <v>3.6817604739737702</v>
      </c>
      <c r="P4970">
        <v>44.9693251533742</v>
      </c>
    </row>
    <row r="4971" spans="1:16" x14ac:dyDescent="0.3">
      <c r="A4971" t="s">
        <v>10171</v>
      </c>
      <c r="B4971" t="s">
        <v>10172</v>
      </c>
      <c r="C4971" t="s">
        <v>10309</v>
      </c>
      <c r="D4971" t="s">
        <v>737</v>
      </c>
      <c r="F4971">
        <v>82.54</v>
      </c>
      <c r="G4971">
        <v>-5.3802283704222402</v>
      </c>
      <c r="H4971">
        <v>0.67435866328025895</v>
      </c>
      <c r="I4971">
        <v>0.197331004841483</v>
      </c>
      <c r="J4971">
        <v>-1.0466113232484699</v>
      </c>
      <c r="K4971">
        <v>80.142773069263498</v>
      </c>
      <c r="L4971">
        <v>74.378995941802401</v>
      </c>
      <c r="N4971">
        <v>0.82396022594163998</v>
      </c>
      <c r="O4971">
        <v>0.54519021080687802</v>
      </c>
      <c r="P4971">
        <v>32.5517905893688</v>
      </c>
    </row>
    <row r="4972" spans="1:16" x14ac:dyDescent="0.3">
      <c r="A4972" t="s">
        <v>10173</v>
      </c>
      <c r="B4972" t="s">
        <v>10174</v>
      </c>
      <c r="C4972" t="s">
        <v>10309</v>
      </c>
      <c r="F4972">
        <v>101.75</v>
      </c>
      <c r="G4972">
        <v>-30.063740400290701</v>
      </c>
      <c r="H4972">
        <v>-0.70767490039198899</v>
      </c>
      <c r="I4972">
        <v>-13.057334198232001</v>
      </c>
      <c r="J4972">
        <v>-1.7822660559605701</v>
      </c>
      <c r="K4972">
        <v>101.75002168168</v>
      </c>
      <c r="O4972">
        <v>0.24570024570025301</v>
      </c>
      <c r="P4972">
        <v>0</v>
      </c>
    </row>
    <row r="4973" spans="1:16" x14ac:dyDescent="0.3">
      <c r="A4973" t="s">
        <v>10175</v>
      </c>
      <c r="B4973" t="s">
        <v>10176</v>
      </c>
      <c r="C4973" t="s">
        <v>10309</v>
      </c>
      <c r="D4973" t="s">
        <v>737</v>
      </c>
      <c r="F4973">
        <v>29.25</v>
      </c>
      <c r="G4973">
        <v>45.226240942335998</v>
      </c>
      <c r="H4973">
        <v>4.2244194527173704</v>
      </c>
      <c r="I4973">
        <v>12.857431191350299</v>
      </c>
      <c r="J4973">
        <v>0.55304241388953701</v>
      </c>
      <c r="K4973">
        <v>27.928250083118101</v>
      </c>
      <c r="L4973">
        <v>23.8318044004494</v>
      </c>
      <c r="N4973">
        <v>1.05652377342512</v>
      </c>
      <c r="O4973">
        <v>1.6752136752136599</v>
      </c>
      <c r="P4973">
        <v>76.630434782608702</v>
      </c>
    </row>
    <row r="4974" spans="1:16" x14ac:dyDescent="0.3">
      <c r="A4974" t="s">
        <v>10177</v>
      </c>
      <c r="B4974" t="s">
        <v>10178</v>
      </c>
      <c r="C4974" t="s">
        <v>10309</v>
      </c>
      <c r="D4974" t="s">
        <v>737</v>
      </c>
      <c r="F4974">
        <v>42.36</v>
      </c>
      <c r="G4974">
        <v>7.5354432420377799</v>
      </c>
      <c r="H4974">
        <v>1.29232509960801</v>
      </c>
      <c r="I4974">
        <v>-4.2745915171842999</v>
      </c>
      <c r="J4974">
        <v>-1.39820460612859</v>
      </c>
      <c r="K4974">
        <v>39.418029603009501</v>
      </c>
      <c r="L4974">
        <v>36.2394827729374</v>
      </c>
      <c r="N4974">
        <v>0.28125302285428</v>
      </c>
      <c r="O4974">
        <v>7.4126534466477798</v>
      </c>
      <c r="P4974">
        <v>39.342105263157798</v>
      </c>
    </row>
    <row r="4975" spans="1:16" x14ac:dyDescent="0.3">
      <c r="A4975" t="s">
        <v>10179</v>
      </c>
      <c r="B4975" t="s">
        <v>10180</v>
      </c>
      <c r="C4975" t="s">
        <v>10309</v>
      </c>
      <c r="D4975" t="s">
        <v>1354</v>
      </c>
      <c r="F4975">
        <v>1000</v>
      </c>
      <c r="G4975">
        <v>-29.817642351074898</v>
      </c>
      <c r="H4975">
        <v>-0.70967488039218696</v>
      </c>
      <c r="I4975">
        <v>-13.057334198232001</v>
      </c>
      <c r="J4975">
        <v>-1.7822660559605701</v>
      </c>
      <c r="K4975">
        <v>999.99853693389298</v>
      </c>
      <c r="L4975">
        <v>999.99757437810899</v>
      </c>
      <c r="N4975">
        <v>1.2709637769841799</v>
      </c>
      <c r="O4975">
        <v>1.0000000000065499E-3</v>
      </c>
      <c r="P4975">
        <v>0.50251256281406098</v>
      </c>
    </row>
    <row r="4976" spans="1:16" x14ac:dyDescent="0.3">
      <c r="A4976" t="s">
        <v>10181</v>
      </c>
      <c r="B4976" t="s">
        <v>10182</v>
      </c>
      <c r="C4976" t="s">
        <v>10309</v>
      </c>
      <c r="D4976" t="s">
        <v>1674</v>
      </c>
      <c r="F4976">
        <v>73.650000000000006</v>
      </c>
      <c r="G4976">
        <v>-16.5109500533827</v>
      </c>
      <c r="H4976">
        <v>1.61790649495683</v>
      </c>
      <c r="I4976">
        <v>2.1107658799540001</v>
      </c>
      <c r="J4976">
        <v>-2.1254369550683299</v>
      </c>
      <c r="K4976">
        <v>72.667050462801299</v>
      </c>
      <c r="N4976">
        <v>1.28976760319112</v>
      </c>
      <c r="O4976">
        <v>4.3448744059741902</v>
      </c>
      <c r="P4976">
        <v>38.700564971751398</v>
      </c>
    </row>
    <row r="4977" spans="1:16" x14ac:dyDescent="0.3">
      <c r="A4977" t="s">
        <v>10183</v>
      </c>
      <c r="B4977" t="s">
        <v>10184</v>
      </c>
      <c r="C4977" t="s">
        <v>10309</v>
      </c>
      <c r="D4977" t="s">
        <v>737</v>
      </c>
      <c r="F4977">
        <v>87.55</v>
      </c>
      <c r="G4977">
        <v>-16.338409049344602</v>
      </c>
      <c r="H4977">
        <v>2.8569184010434201</v>
      </c>
      <c r="I4977">
        <v>8.1191363900032094</v>
      </c>
      <c r="J4977">
        <v>0.41320136613573799</v>
      </c>
      <c r="K4977">
        <v>86.830239270406494</v>
      </c>
      <c r="N4977">
        <v>1.1108355017306599</v>
      </c>
      <c r="O4977">
        <v>11.901770416904601</v>
      </c>
      <c r="P4977">
        <v>23.815584782916101</v>
      </c>
    </row>
    <row r="4978" spans="1:16" x14ac:dyDescent="0.3">
      <c r="A4978" t="s">
        <v>10185</v>
      </c>
      <c r="B4978" t="s">
        <v>10186</v>
      </c>
      <c r="C4978" t="s">
        <v>10309</v>
      </c>
      <c r="D4978" t="s">
        <v>1674</v>
      </c>
      <c r="F4978">
        <v>71.3</v>
      </c>
      <c r="G4978">
        <v>-14.725825573343</v>
      </c>
      <c r="H4978">
        <v>-0.13868485771772801</v>
      </c>
      <c r="I4978">
        <v>2.0354825894999502</v>
      </c>
      <c r="J4978">
        <v>-1.2132760132863101</v>
      </c>
      <c r="K4978">
        <v>70.338302254791401</v>
      </c>
      <c r="N4978">
        <v>1.3854348140645301</v>
      </c>
      <c r="O4978">
        <v>6.0308555399719301</v>
      </c>
      <c r="P4978">
        <v>32.037037037037003</v>
      </c>
    </row>
    <row r="4979" spans="1:16" x14ac:dyDescent="0.3">
      <c r="A4979" t="s">
        <v>10187</v>
      </c>
      <c r="B4979" t="s">
        <v>10188</v>
      </c>
      <c r="C4979" t="s">
        <v>10309</v>
      </c>
      <c r="D4979" t="s">
        <v>210</v>
      </c>
      <c r="F4979">
        <v>108</v>
      </c>
      <c r="G4979">
        <v>-21.818642361075</v>
      </c>
      <c r="H4979">
        <v>-0.70767490039198899</v>
      </c>
      <c r="I4979">
        <v>-11.170541745401801</v>
      </c>
      <c r="N4979">
        <v>0.4</v>
      </c>
      <c r="O4979">
        <v>0</v>
      </c>
      <c r="P4979">
        <v>8</v>
      </c>
    </row>
    <row r="4980" spans="1:16" x14ac:dyDescent="0.3">
      <c r="A4980" t="s">
        <v>10189</v>
      </c>
      <c r="B4980" t="s">
        <v>10190</v>
      </c>
      <c r="C4980" t="s">
        <v>10309</v>
      </c>
      <c r="D4980" t="s">
        <v>1674</v>
      </c>
      <c r="F4980">
        <v>7.12</v>
      </c>
      <c r="G4980">
        <v>-29.5369522202299</v>
      </c>
      <c r="H4980">
        <v>-3.8583598318988299</v>
      </c>
      <c r="I4980">
        <v>1.9668984350473899</v>
      </c>
      <c r="J4980">
        <v>-1.0700153437098501</v>
      </c>
      <c r="K4980">
        <v>7.0531439211228699</v>
      </c>
      <c r="N4980">
        <v>0.833014429770911</v>
      </c>
      <c r="O4980">
        <v>19.382022471910101</v>
      </c>
      <c r="P4980">
        <v>18.6666666666666</v>
      </c>
    </row>
    <row r="4981" spans="1:16" x14ac:dyDescent="0.3">
      <c r="A4981" t="s">
        <v>10191</v>
      </c>
      <c r="B4981" t="s">
        <v>10192</v>
      </c>
      <c r="C4981" t="s">
        <v>10309</v>
      </c>
      <c r="D4981" t="s">
        <v>737</v>
      </c>
      <c r="F4981">
        <v>8.49</v>
      </c>
      <c r="G4981">
        <v>-24.744384935332398</v>
      </c>
      <c r="H4981">
        <v>1.73731287466914</v>
      </c>
      <c r="I4981">
        <v>8.5759036241174798</v>
      </c>
      <c r="J4981">
        <v>4.0334187052791501E-2</v>
      </c>
      <c r="K4981">
        <v>8.4061176618206304</v>
      </c>
      <c r="N4981">
        <v>0.72230801119680499</v>
      </c>
      <c r="O4981">
        <v>21.554770318021198</v>
      </c>
      <c r="P4981">
        <v>25.964391691394599</v>
      </c>
    </row>
    <row r="4982" spans="1:16" x14ac:dyDescent="0.3">
      <c r="A4982" t="s">
        <v>10193</v>
      </c>
      <c r="B4982" t="s">
        <v>10194</v>
      </c>
      <c r="C4982" t="s">
        <v>10309</v>
      </c>
      <c r="D4982" t="s">
        <v>1354</v>
      </c>
      <c r="F4982">
        <v>103.96</v>
      </c>
      <c r="G4982">
        <v>-26.086852299211099</v>
      </c>
      <c r="H4982">
        <v>-0.24381715010208799</v>
      </c>
      <c r="I4982">
        <v>-9.9224135633114408</v>
      </c>
      <c r="J4982">
        <v>-1.66670365226259</v>
      </c>
      <c r="K4982">
        <v>103.33376636661001</v>
      </c>
      <c r="N4982">
        <v>1.11036402221219</v>
      </c>
      <c r="O4982">
        <v>2.8761061946902702</v>
      </c>
      <c r="P4982">
        <v>5.7041179461108298</v>
      </c>
    </row>
    <row r="4983" spans="1:16" x14ac:dyDescent="0.3">
      <c r="A4983" t="s">
        <v>10195</v>
      </c>
      <c r="B4983" t="s">
        <v>10196</v>
      </c>
      <c r="C4983" t="s">
        <v>10309</v>
      </c>
      <c r="D4983" t="s">
        <v>737</v>
      </c>
      <c r="F4983">
        <v>51.53</v>
      </c>
      <c r="G4983">
        <v>-16.888552507908202</v>
      </c>
      <c r="H4983">
        <v>0.937448483861822</v>
      </c>
      <c r="I4983">
        <v>-2.47793505660117</v>
      </c>
      <c r="J4983">
        <v>-0.73086418680170095</v>
      </c>
      <c r="K4983">
        <v>51.091743238172498</v>
      </c>
      <c r="N4983">
        <v>8.90023151040438E-2</v>
      </c>
      <c r="O4983">
        <v>20.5705414321754</v>
      </c>
      <c r="P4983">
        <v>24.138761744158</v>
      </c>
    </row>
    <row r="4984" spans="1:16" x14ac:dyDescent="0.3">
      <c r="A4984" t="s">
        <v>10197</v>
      </c>
      <c r="B4984" t="s">
        <v>10198</v>
      </c>
      <c r="C4984" t="s">
        <v>10309</v>
      </c>
      <c r="D4984" t="s">
        <v>737</v>
      </c>
      <c r="F4984">
        <v>252.51</v>
      </c>
      <c r="G4984">
        <v>-13.802102044052299</v>
      </c>
      <c r="H4984">
        <v>1.0440727829115299</v>
      </c>
      <c r="I4984">
        <v>1.1437421890864301</v>
      </c>
      <c r="J4984">
        <v>-1.84214629548153</v>
      </c>
      <c r="K4984">
        <v>243.652513684929</v>
      </c>
      <c r="N4984">
        <v>0.62984018203721004</v>
      </c>
      <c r="O4984">
        <v>1.83359074888123</v>
      </c>
      <c r="P4984">
        <v>17.424665178571399</v>
      </c>
    </row>
    <row r="4985" spans="1:16" x14ac:dyDescent="0.3">
      <c r="A4985" t="s">
        <v>10199</v>
      </c>
      <c r="B4985" t="s">
        <v>10200</v>
      </c>
      <c r="C4985" t="s">
        <v>10309</v>
      </c>
      <c r="D4985" t="s">
        <v>737</v>
      </c>
      <c r="F4985">
        <v>420.57</v>
      </c>
      <c r="G4985">
        <v>-14.318683555153999</v>
      </c>
      <c r="H4985">
        <v>1.11977108461608</v>
      </c>
      <c r="I4985">
        <v>-1.47958766704592</v>
      </c>
      <c r="J4985">
        <v>-1.59185413954899</v>
      </c>
      <c r="K4985">
        <v>391.17526215886801</v>
      </c>
      <c r="N4985">
        <v>0.38656867212107998</v>
      </c>
      <c r="O4985">
        <v>2.7177402097153802</v>
      </c>
      <c r="P4985">
        <v>30.741730912708199</v>
      </c>
    </row>
    <row r="4986" spans="1:16" x14ac:dyDescent="0.3">
      <c r="A4986" t="s">
        <v>10201</v>
      </c>
      <c r="B4986" t="s">
        <v>10202</v>
      </c>
      <c r="C4986" t="s">
        <v>10309</v>
      </c>
      <c r="D4986" t="s">
        <v>1354</v>
      </c>
      <c r="F4986">
        <v>23.91</v>
      </c>
      <c r="G4986">
        <v>-41.719895124523802</v>
      </c>
      <c r="H4986">
        <v>-0.245490026442412</v>
      </c>
      <c r="I4986">
        <v>-8.1889131456005</v>
      </c>
      <c r="J4986">
        <v>-2.1157383360772801</v>
      </c>
      <c r="K4986">
        <v>23.700692710421901</v>
      </c>
      <c r="N4986">
        <v>4.1494609374728997</v>
      </c>
      <c r="O4986">
        <v>14.178168130489301</v>
      </c>
      <c r="P4986">
        <v>10.6944444444444</v>
      </c>
    </row>
    <row r="4987" spans="1:16" x14ac:dyDescent="0.3">
      <c r="A4987" t="s">
        <v>10203</v>
      </c>
      <c r="B4987" t="s">
        <v>10204</v>
      </c>
      <c r="C4987" t="s">
        <v>10309</v>
      </c>
      <c r="D4987" t="s">
        <v>1354</v>
      </c>
      <c r="F4987">
        <v>57.81</v>
      </c>
      <c r="G4987">
        <v>-37.896238163269302</v>
      </c>
      <c r="H4987">
        <v>-0.30830000891777998</v>
      </c>
      <c r="I4987">
        <v>-8.3859599451087607</v>
      </c>
      <c r="J4987">
        <v>-2.12697477709122</v>
      </c>
      <c r="K4987">
        <v>57.2737150575676</v>
      </c>
      <c r="N4987">
        <v>0.19741595075424401</v>
      </c>
      <c r="O4987">
        <v>14.4092717522919</v>
      </c>
      <c r="P4987">
        <v>8.6654135338345792</v>
      </c>
    </row>
    <row r="4988" spans="1:16" x14ac:dyDescent="0.3">
      <c r="A4988" t="s">
        <v>10205</v>
      </c>
      <c r="B4988" t="s">
        <v>10206</v>
      </c>
      <c r="C4988" t="s">
        <v>10309</v>
      </c>
      <c r="D4988" t="s">
        <v>737</v>
      </c>
      <c r="F4988">
        <v>70.59</v>
      </c>
      <c r="G4988">
        <v>-24.8364888810036</v>
      </c>
      <c r="H4988">
        <v>-2.9857364770867298</v>
      </c>
      <c r="I4988">
        <v>-12.787447834595699</v>
      </c>
      <c r="J4988">
        <v>-0.62462706782280097</v>
      </c>
      <c r="K4988">
        <v>71.855565213591305</v>
      </c>
      <c r="N4988">
        <v>0.80008816356979495</v>
      </c>
      <c r="O4988">
        <v>15.667941634792401</v>
      </c>
      <c r="P4988">
        <v>7.9357798165137599</v>
      </c>
    </row>
    <row r="4989" spans="1:16" x14ac:dyDescent="0.3">
      <c r="A4989" t="s">
        <v>10207</v>
      </c>
      <c r="B4989" t="s">
        <v>10208</v>
      </c>
      <c r="C4989" t="s">
        <v>10309</v>
      </c>
      <c r="D4989" t="s">
        <v>737</v>
      </c>
      <c r="F4989">
        <v>141.22</v>
      </c>
      <c r="G4989">
        <v>-9.5904795822567301</v>
      </c>
      <c r="H4989">
        <v>4.4960122836698497</v>
      </c>
      <c r="I4989">
        <v>3.7306247829124701</v>
      </c>
      <c r="J4989">
        <v>-0.45046024184056199</v>
      </c>
      <c r="K4989">
        <v>133.83018722108</v>
      </c>
      <c r="N4989">
        <v>1.4335371453314301</v>
      </c>
      <c r="O4989">
        <v>0.77892649766322297</v>
      </c>
      <c r="P4989">
        <v>22.906875543951202</v>
      </c>
    </row>
    <row r="4990" spans="1:16" x14ac:dyDescent="0.3">
      <c r="A4990" t="s">
        <v>10209</v>
      </c>
      <c r="B4990" t="s">
        <v>10210</v>
      </c>
      <c r="C4990" t="s">
        <v>10309</v>
      </c>
      <c r="F4990">
        <v>1808.25</v>
      </c>
      <c r="G4990">
        <v>105.59992292990199</v>
      </c>
      <c r="H4990">
        <v>60.508211498542998</v>
      </c>
      <c r="I4990">
        <v>77.314829827666699</v>
      </c>
      <c r="J4990">
        <v>8.0889007014337206</v>
      </c>
      <c r="K4990">
        <v>1299.98779396394</v>
      </c>
      <c r="N4990">
        <v>1.4771397263934301</v>
      </c>
      <c r="O4990">
        <v>1.5816397068989201</v>
      </c>
      <c r="P4990">
        <v>143.371467025572</v>
      </c>
    </row>
    <row r="4991" spans="1:16" x14ac:dyDescent="0.3">
      <c r="A4991" t="s">
        <v>10211</v>
      </c>
      <c r="B4991" t="s">
        <v>10212</v>
      </c>
      <c r="C4991" t="s">
        <v>10309</v>
      </c>
      <c r="D4991" t="s">
        <v>402</v>
      </c>
      <c r="F4991">
        <v>101</v>
      </c>
      <c r="G4991">
        <v>-32.703257745690401</v>
      </c>
      <c r="H4991">
        <v>-0.70767490039198899</v>
      </c>
      <c r="I4991">
        <v>-14.037726355094801</v>
      </c>
      <c r="J4991">
        <v>-1.7822660559605701</v>
      </c>
      <c r="N4991">
        <v>0.9</v>
      </c>
      <c r="O4991">
        <v>3.9603960396039599</v>
      </c>
      <c r="P4991">
        <v>0.64773293472846205</v>
      </c>
    </row>
    <row r="4992" spans="1:16" x14ac:dyDescent="0.3">
      <c r="A4992" t="s">
        <v>10213</v>
      </c>
      <c r="B4992" t="s">
        <v>10214</v>
      </c>
      <c r="C4992" t="s">
        <v>10309</v>
      </c>
      <c r="D4992" t="s">
        <v>737</v>
      </c>
      <c r="F4992">
        <v>58.2</v>
      </c>
      <c r="G4992">
        <v>-9.7195915975587504</v>
      </c>
      <c r="H4992">
        <v>1.9390254304455501</v>
      </c>
      <c r="I4992">
        <v>7.6645077432738304</v>
      </c>
      <c r="J4992">
        <v>-0.47619972153884699</v>
      </c>
      <c r="K4992">
        <v>56.2770033018218</v>
      </c>
      <c r="N4992">
        <v>0.14001704717301</v>
      </c>
      <c r="O4992">
        <v>2.4226804123711201</v>
      </c>
      <c r="P4992">
        <v>31.972789115646201</v>
      </c>
    </row>
    <row r="4993" spans="1:16" x14ac:dyDescent="0.3">
      <c r="A4993" t="s">
        <v>10215</v>
      </c>
      <c r="B4993" t="s">
        <v>10216</v>
      </c>
      <c r="C4993" t="s">
        <v>10309</v>
      </c>
      <c r="F4993">
        <v>290.64999999999998</v>
      </c>
      <c r="G4993">
        <v>25.817234479621</v>
      </c>
      <c r="H4993">
        <v>51.633379806360097</v>
      </c>
      <c r="I4993">
        <v>42.578542642464001</v>
      </c>
      <c r="J4993">
        <v>12.8690692556121</v>
      </c>
      <c r="K4993">
        <v>235.37648273813599</v>
      </c>
      <c r="N4993">
        <v>0.446212877464437</v>
      </c>
      <c r="O4993">
        <v>11.6463099948391</v>
      </c>
      <c r="P4993">
        <v>156.41817379797001</v>
      </c>
    </row>
    <row r="4994" spans="1:16" x14ac:dyDescent="0.3">
      <c r="A4994" t="s">
        <v>10217</v>
      </c>
      <c r="B4994" t="s">
        <v>10218</v>
      </c>
      <c r="C4994" t="s">
        <v>10309</v>
      </c>
      <c r="D4994" t="s">
        <v>737</v>
      </c>
      <c r="F4994">
        <v>53.23</v>
      </c>
      <c r="G4994">
        <v>-11.081189762368799</v>
      </c>
      <c r="H4994">
        <v>0.84019439064566004</v>
      </c>
      <c r="I4994">
        <v>5.6801184004741403</v>
      </c>
      <c r="J4994">
        <v>0.58721959227676301</v>
      </c>
      <c r="K4994">
        <v>51.411516346971901</v>
      </c>
      <c r="N4994">
        <v>0.838843177259602</v>
      </c>
      <c r="O4994">
        <v>3.7948525267706299</v>
      </c>
      <c r="P4994">
        <v>35.6523955147808</v>
      </c>
    </row>
    <row r="4995" spans="1:16" x14ac:dyDescent="0.3">
      <c r="A4995" t="s">
        <v>10219</v>
      </c>
      <c r="B4995" t="s">
        <v>10220</v>
      </c>
      <c r="C4995" t="s">
        <v>10309</v>
      </c>
      <c r="D4995" t="s">
        <v>1674</v>
      </c>
      <c r="F4995">
        <v>11.51</v>
      </c>
      <c r="G4995">
        <v>-15.8582463214711</v>
      </c>
      <c r="H4995">
        <v>2.5037434760576001</v>
      </c>
      <c r="I4995">
        <v>0.90306184137188095</v>
      </c>
      <c r="J4995">
        <v>-0.64590241959693495</v>
      </c>
      <c r="K4995">
        <v>11.3946771345339</v>
      </c>
      <c r="N4995">
        <v>0.77173020689025196</v>
      </c>
      <c r="O4995">
        <v>11.033883579496001</v>
      </c>
      <c r="P4995">
        <v>15.1</v>
      </c>
    </row>
    <row r="4996" spans="1:16" x14ac:dyDescent="0.3">
      <c r="A4996" t="s">
        <v>10221</v>
      </c>
      <c r="B4996" t="s">
        <v>10222</v>
      </c>
      <c r="C4996" t="s">
        <v>10309</v>
      </c>
      <c r="F4996">
        <v>5.51</v>
      </c>
      <c r="G4996">
        <v>-41.658642361075003</v>
      </c>
      <c r="H4996">
        <v>-45.542605677814699</v>
      </c>
      <c r="I4996">
        <v>-24.897334198231999</v>
      </c>
      <c r="J4996">
        <v>-1.9749442833208899</v>
      </c>
      <c r="K4996">
        <v>4.9690629010431397</v>
      </c>
      <c r="N4996">
        <v>0.96551931405861402</v>
      </c>
      <c r="O4996">
        <v>70.417422867513594</v>
      </c>
      <c r="P4996">
        <v>64.477611940298502</v>
      </c>
    </row>
    <row r="4997" spans="1:16" x14ac:dyDescent="0.3">
      <c r="A4997" t="s">
        <v>10223</v>
      </c>
      <c r="B4997" t="s">
        <v>10224</v>
      </c>
      <c r="C4997" t="s">
        <v>10309</v>
      </c>
      <c r="F4997">
        <v>15.21</v>
      </c>
      <c r="G4997">
        <v>-23.231396390507399</v>
      </c>
      <c r="H4997">
        <v>45.360873486704698</v>
      </c>
      <c r="I4997">
        <v>-6.4700882276644398</v>
      </c>
      <c r="J4997">
        <v>15.5456691667114</v>
      </c>
      <c r="K4997">
        <v>11.147733376541799</v>
      </c>
      <c r="N4997">
        <v>0.91704290430779001</v>
      </c>
      <c r="O4997">
        <v>0</v>
      </c>
      <c r="P4997">
        <v>166.84210526315701</v>
      </c>
    </row>
    <row r="4998" spans="1:16" x14ac:dyDescent="0.3">
      <c r="A4998" t="s">
        <v>10225</v>
      </c>
      <c r="B4998" t="s">
        <v>10226</v>
      </c>
      <c r="C4998" t="s">
        <v>10309</v>
      </c>
      <c r="D4998" t="s">
        <v>1059</v>
      </c>
      <c r="F4998">
        <v>106.98</v>
      </c>
      <c r="G4998">
        <v>-26.004959682763499</v>
      </c>
      <c r="H4998">
        <v>0.94233452823331598</v>
      </c>
      <c r="I4998">
        <v>-9.2436515199205704</v>
      </c>
      <c r="J4998">
        <v>-1.87493587340103</v>
      </c>
      <c r="K4998">
        <v>106.982893672328</v>
      </c>
      <c r="N4998">
        <v>0.523299710251942</v>
      </c>
      <c r="O4998">
        <v>4.5989904655075797</v>
      </c>
      <c r="P4998">
        <v>5.8160237388724196</v>
      </c>
    </row>
    <row r="4999" spans="1:16" x14ac:dyDescent="0.3">
      <c r="A4999" t="s">
        <v>10227</v>
      </c>
      <c r="B4999" t="s">
        <v>10228</v>
      </c>
      <c r="C4999" t="s">
        <v>10309</v>
      </c>
      <c r="D4999" t="s">
        <v>737</v>
      </c>
      <c r="F4999">
        <v>18.149999999999999</v>
      </c>
      <c r="G4999">
        <v>-0.63714769915337</v>
      </c>
      <c r="H4999">
        <v>2.6047180179403799</v>
      </c>
      <c r="I4999">
        <v>16.124160463689599</v>
      </c>
      <c r="J4999">
        <v>0.47889844375676699</v>
      </c>
      <c r="K4999">
        <v>17.317033121178799</v>
      </c>
      <c r="N4999">
        <v>2.4572336812987499</v>
      </c>
      <c r="O4999">
        <v>2.4242424242424399</v>
      </c>
      <c r="P4999">
        <v>39.615384615384599</v>
      </c>
    </row>
    <row r="5000" spans="1:16" x14ac:dyDescent="0.3">
      <c r="A5000" t="s">
        <v>10229</v>
      </c>
      <c r="B5000" t="s">
        <v>10230</v>
      </c>
      <c r="C5000" t="s">
        <v>10309</v>
      </c>
      <c r="D5000" t="s">
        <v>737</v>
      </c>
      <c r="F5000">
        <v>103.52</v>
      </c>
      <c r="G5000">
        <v>-9.7536922334944496</v>
      </c>
      <c r="H5000">
        <v>-5.0013551977897501</v>
      </c>
      <c r="I5000">
        <v>7.0076159293485203</v>
      </c>
      <c r="J5000">
        <v>-4.3555867749766604</v>
      </c>
      <c r="K5000">
        <v>105.446500918786</v>
      </c>
      <c r="N5000">
        <v>0.99561349400261301</v>
      </c>
      <c r="O5000">
        <v>11.8527820710973</v>
      </c>
      <c r="P5000">
        <v>21.3599062133645</v>
      </c>
    </row>
    <row r="5001" spans="1:16" x14ac:dyDescent="0.3">
      <c r="A5001" t="s">
        <v>10231</v>
      </c>
      <c r="B5001" t="s">
        <v>10232</v>
      </c>
      <c r="C5001" t="s">
        <v>10309</v>
      </c>
      <c r="D5001" t="s">
        <v>737</v>
      </c>
      <c r="F5001">
        <v>1027.18</v>
      </c>
      <c r="G5001">
        <v>-27.3567969745413</v>
      </c>
      <c r="H5001">
        <v>-0.22639304726120399</v>
      </c>
      <c r="I5001">
        <v>-10.595488811698401</v>
      </c>
      <c r="J5001">
        <v>-1.66628165050248</v>
      </c>
      <c r="K5001">
        <v>1020.98161231686</v>
      </c>
      <c r="N5001">
        <v>1.3245329672325901</v>
      </c>
      <c r="O5001">
        <v>18.742576763566198</v>
      </c>
      <c r="P5001">
        <v>8.2073593392817799</v>
      </c>
    </row>
    <row r="5002" spans="1:16" x14ac:dyDescent="0.3">
      <c r="A5002" t="s">
        <v>10233</v>
      </c>
      <c r="B5002" t="s">
        <v>10234</v>
      </c>
      <c r="C5002" t="s">
        <v>10309</v>
      </c>
      <c r="D5002" t="s">
        <v>737</v>
      </c>
      <c r="F5002">
        <v>11.47</v>
      </c>
      <c r="G5002">
        <v>-25.640622379240298</v>
      </c>
      <c r="H5002">
        <v>0.17728085182039599</v>
      </c>
      <c r="I5002">
        <v>-8.8793142163973702</v>
      </c>
      <c r="J5002">
        <v>-8.7350801723294597E-2</v>
      </c>
      <c r="K5002">
        <v>11.080282430816199</v>
      </c>
      <c r="N5002">
        <v>0.68492804146114705</v>
      </c>
      <c r="O5002">
        <v>3.0514385353094902</v>
      </c>
      <c r="P5002">
        <v>23.866090712742899</v>
      </c>
    </row>
    <row r="5003" spans="1:16" x14ac:dyDescent="0.3">
      <c r="A5003" t="s">
        <v>10235</v>
      </c>
      <c r="B5003" t="s">
        <v>10236</v>
      </c>
      <c r="C5003" t="s">
        <v>10309</v>
      </c>
      <c r="F5003">
        <v>13.87</v>
      </c>
      <c r="G5003">
        <v>84.887239991866096</v>
      </c>
      <c r="H5003">
        <v>-0.194854387571474</v>
      </c>
      <c r="I5003">
        <v>101.648548154709</v>
      </c>
      <c r="J5003">
        <v>-15.9786387889186</v>
      </c>
      <c r="K5003">
        <v>12.119228460718601</v>
      </c>
      <c r="O5003">
        <v>23.2155731795241</v>
      </c>
      <c r="P5003">
        <v>149.909909909909</v>
      </c>
    </row>
    <row r="5004" spans="1:16" x14ac:dyDescent="0.3">
      <c r="A5004" t="s">
        <v>10237</v>
      </c>
      <c r="B5004" t="s">
        <v>10238</v>
      </c>
      <c r="C5004" t="s">
        <v>10309</v>
      </c>
      <c r="D5004" t="s">
        <v>737</v>
      </c>
      <c r="F5004">
        <v>54.63</v>
      </c>
      <c r="G5004">
        <v>-19.877004204504299</v>
      </c>
      <c r="H5004">
        <v>2.5987312615467699</v>
      </c>
      <c r="I5004">
        <v>-3.1156960416613302</v>
      </c>
      <c r="J5004">
        <v>0.81101752612897504</v>
      </c>
      <c r="K5004">
        <v>52.8119790356658</v>
      </c>
      <c r="O5004">
        <v>4.3382756727073</v>
      </c>
      <c r="P5004">
        <v>20.065934065934002</v>
      </c>
    </row>
    <row r="5005" spans="1:16" x14ac:dyDescent="0.3">
      <c r="A5005" t="s">
        <v>10239</v>
      </c>
      <c r="B5005" t="s">
        <v>10240</v>
      </c>
      <c r="C5005" t="s">
        <v>10309</v>
      </c>
      <c r="D5005" t="s">
        <v>523</v>
      </c>
      <c r="F5005">
        <v>2.1</v>
      </c>
      <c r="G5005">
        <v>-29.818642361075</v>
      </c>
      <c r="H5005">
        <v>-0.70767490039198899</v>
      </c>
      <c r="I5005">
        <v>-13.057334198232001</v>
      </c>
      <c r="J5005">
        <v>-1.7822660559605701</v>
      </c>
      <c r="K5005">
        <v>2.0999999999999899</v>
      </c>
      <c r="O5005">
        <v>0</v>
      </c>
      <c r="P5005">
        <v>0</v>
      </c>
    </row>
    <row r="5006" spans="1:16" x14ac:dyDescent="0.3">
      <c r="A5006" t="s">
        <v>10241</v>
      </c>
      <c r="B5006" t="s">
        <v>10242</v>
      </c>
      <c r="C5006" t="s">
        <v>10309</v>
      </c>
      <c r="D5006" t="s">
        <v>124</v>
      </c>
    </row>
    <row r="5007" spans="1:16" x14ac:dyDescent="0.3">
      <c r="A5007" t="s">
        <v>10243</v>
      </c>
      <c r="B5007" t="s">
        <v>10244</v>
      </c>
      <c r="C5007" t="s">
        <v>10309</v>
      </c>
      <c r="D5007" t="s">
        <v>1354</v>
      </c>
      <c r="F5007">
        <v>1000</v>
      </c>
      <c r="G5007">
        <v>-29.817642351074898</v>
      </c>
      <c r="H5007">
        <v>-0.70667489039189002</v>
      </c>
      <c r="I5007">
        <v>-13.056334188231901</v>
      </c>
      <c r="J5007">
        <v>-1.7812660459604699</v>
      </c>
      <c r="K5007">
        <v>999.99606539309298</v>
      </c>
      <c r="O5007">
        <v>3</v>
      </c>
      <c r="P5007">
        <v>11.117284293571799</v>
      </c>
    </row>
    <row r="5008" spans="1:16" x14ac:dyDescent="0.3">
      <c r="A5008" t="s">
        <v>10245</v>
      </c>
      <c r="B5008" t="s">
        <v>10246</v>
      </c>
      <c r="C5008" t="s">
        <v>10309</v>
      </c>
      <c r="F5008">
        <v>17.73</v>
      </c>
      <c r="G5008">
        <v>-31.754483069039601</v>
      </c>
      <c r="H5008">
        <v>6.1746780407844897</v>
      </c>
      <c r="I5008">
        <v>-14.9931749061966</v>
      </c>
      <c r="J5008">
        <v>3.18596040273383</v>
      </c>
      <c r="K5008">
        <v>17.633152941176402</v>
      </c>
      <c r="O5008">
        <v>17.033276931753999</v>
      </c>
      <c r="P5008">
        <v>21.771978021978001</v>
      </c>
    </row>
    <row r="5009" spans="1:16" x14ac:dyDescent="0.3">
      <c r="A5009" t="s">
        <v>10247</v>
      </c>
      <c r="B5009" t="s">
        <v>10248</v>
      </c>
      <c r="C5009" t="s">
        <v>10309</v>
      </c>
      <c r="D5009" t="s">
        <v>737</v>
      </c>
      <c r="F5009">
        <v>10.72</v>
      </c>
      <c r="G5009">
        <v>-24.0987212565385</v>
      </c>
      <c r="H5009">
        <v>1.3895605619531</v>
      </c>
      <c r="I5009">
        <v>-7.3374130936955799</v>
      </c>
      <c r="J5009">
        <v>-1.5013671795560699</v>
      </c>
      <c r="O5009">
        <v>11.847014925373101</v>
      </c>
      <c r="P5009">
        <v>7.2</v>
      </c>
    </row>
    <row r="5010" spans="1:16" x14ac:dyDescent="0.3">
      <c r="A5010" t="s">
        <v>10249</v>
      </c>
      <c r="B5010" t="s">
        <v>10250</v>
      </c>
      <c r="C5010" t="s">
        <v>10309</v>
      </c>
      <c r="D5010" t="s">
        <v>737</v>
      </c>
      <c r="F5010">
        <v>10.74</v>
      </c>
      <c r="G5010">
        <v>-24.005834479301601</v>
      </c>
      <c r="H5010">
        <v>1.58897581731136</v>
      </c>
      <c r="I5010">
        <v>-7.2445263164586802</v>
      </c>
      <c r="J5010">
        <v>-1.02826040091816</v>
      </c>
      <c r="O5010">
        <v>11.5456238361266</v>
      </c>
      <c r="P5010">
        <v>17.892425905598198</v>
      </c>
    </row>
    <row r="5011" spans="1:16" x14ac:dyDescent="0.3">
      <c r="A5011" t="s">
        <v>10251</v>
      </c>
      <c r="B5011" t="s">
        <v>10252</v>
      </c>
      <c r="C5011" t="s">
        <v>10309</v>
      </c>
      <c r="D5011" t="s">
        <v>737</v>
      </c>
      <c r="F5011">
        <v>50.99</v>
      </c>
      <c r="G5011">
        <v>-30.5197134418929</v>
      </c>
      <c r="H5011">
        <v>-0.55087364598195698</v>
      </c>
      <c r="I5011">
        <v>-13.758405279049899</v>
      </c>
      <c r="J5011">
        <v>-2.17212960371885</v>
      </c>
      <c r="O5011">
        <v>7.0798195724651896</v>
      </c>
      <c r="P5011">
        <v>3.0101010101010099</v>
      </c>
    </row>
    <row r="5012" spans="1:16" x14ac:dyDescent="0.3">
      <c r="A5012" t="s">
        <v>10253</v>
      </c>
      <c r="B5012" t="s">
        <v>10254</v>
      </c>
      <c r="C5012" t="s">
        <v>10309</v>
      </c>
      <c r="F5012">
        <v>387.75</v>
      </c>
      <c r="G5012">
        <v>51.500038957606201</v>
      </c>
      <c r="H5012">
        <v>16.2107541026291</v>
      </c>
      <c r="I5012">
        <v>68.261347120449201</v>
      </c>
      <c r="J5012">
        <v>24.6883221793335</v>
      </c>
      <c r="O5012">
        <v>4.7969052224371396</v>
      </c>
      <c r="P5012">
        <v>93.875</v>
      </c>
    </row>
    <row r="5013" spans="1:16" x14ac:dyDescent="0.3">
      <c r="A5013" t="s">
        <v>10255</v>
      </c>
      <c r="B5013" t="s">
        <v>10256</v>
      </c>
      <c r="C5013" t="s">
        <v>10309</v>
      </c>
      <c r="D5013" t="s">
        <v>1059</v>
      </c>
      <c r="F5013">
        <v>101.35</v>
      </c>
      <c r="G5013">
        <v>-28.6709377702567</v>
      </c>
      <c r="H5013">
        <v>-0.70767490039198899</v>
      </c>
      <c r="I5013">
        <v>-11.9096296074137</v>
      </c>
      <c r="O5013">
        <v>0.64134188455846597</v>
      </c>
      <c r="P5013">
        <v>1.1477045908183401</v>
      </c>
    </row>
    <row r="5014" spans="1:16" x14ac:dyDescent="0.3">
      <c r="A5014" t="s">
        <v>10257</v>
      </c>
      <c r="B5014" t="s">
        <v>10258</v>
      </c>
      <c r="C5014" t="s">
        <v>10309</v>
      </c>
      <c r="D5014" t="s">
        <v>737</v>
      </c>
      <c r="F5014">
        <v>86.19</v>
      </c>
      <c r="G5014">
        <v>-35.673366555504302</v>
      </c>
      <c r="H5014">
        <v>2.58485875933872</v>
      </c>
      <c r="I5014">
        <v>-18.912058392661301</v>
      </c>
      <c r="J5014">
        <v>-1.29405457703702</v>
      </c>
      <c r="O5014">
        <v>8.22601229841049</v>
      </c>
      <c r="P5014">
        <v>9.0046793980017803</v>
      </c>
    </row>
    <row r="5015" spans="1:16" x14ac:dyDescent="0.3">
      <c r="A5015" t="s">
        <v>10259</v>
      </c>
      <c r="B5015" t="s">
        <v>10260</v>
      </c>
      <c r="C5015" t="s">
        <v>10309</v>
      </c>
      <c r="D5015" t="s">
        <v>1354</v>
      </c>
      <c r="F5015">
        <v>1009.25</v>
      </c>
      <c r="G5015">
        <v>-28.904742890016799</v>
      </c>
      <c r="H5015">
        <v>-0.19477267051220001</v>
      </c>
      <c r="I5015">
        <v>-12.143434727173799</v>
      </c>
      <c r="J5015">
        <v>-1.6691820365180601</v>
      </c>
      <c r="O5015">
        <v>0</v>
      </c>
      <c r="P5015">
        <v>0.92499999999999805</v>
      </c>
    </row>
    <row r="5016" spans="1:16" x14ac:dyDescent="0.3">
      <c r="A5016" t="s">
        <v>10261</v>
      </c>
      <c r="B5016" t="s">
        <v>10262</v>
      </c>
      <c r="C5016" t="s">
        <v>10309</v>
      </c>
      <c r="D5016" t="s">
        <v>737</v>
      </c>
      <c r="F5016">
        <v>101.8</v>
      </c>
      <c r="G5016">
        <v>-38.746894284496001</v>
      </c>
      <c r="H5016">
        <v>0.359940757970998</v>
      </c>
      <c r="I5016">
        <v>-21.985586121653</v>
      </c>
      <c r="J5016">
        <v>-1.3006935743881001</v>
      </c>
      <c r="O5016">
        <v>17.8781925343811</v>
      </c>
      <c r="P5016">
        <v>2.1473008227974999</v>
      </c>
    </row>
    <row r="5017" spans="1:16" x14ac:dyDescent="0.3">
      <c r="A5017" t="s">
        <v>10263</v>
      </c>
      <c r="B5017" t="s">
        <v>10264</v>
      </c>
      <c r="C5017" t="s">
        <v>10309</v>
      </c>
      <c r="D5017" t="s">
        <v>737</v>
      </c>
      <c r="F5017">
        <v>33.71</v>
      </c>
      <c r="G5017">
        <v>-27.852520159018098</v>
      </c>
      <c r="H5017">
        <v>1.2531094133334899</v>
      </c>
      <c r="I5017">
        <v>-11.0912119961752</v>
      </c>
      <c r="J5017">
        <v>0.579938668448852</v>
      </c>
      <c r="O5017">
        <v>3.5301097597152098</v>
      </c>
      <c r="P5017">
        <v>8.7419354838709609</v>
      </c>
    </row>
    <row r="5018" spans="1:16" x14ac:dyDescent="0.3">
      <c r="A5018" t="s">
        <v>10265</v>
      </c>
      <c r="B5018" t="s">
        <v>10266</v>
      </c>
      <c r="C5018" t="s">
        <v>10309</v>
      </c>
      <c r="F5018">
        <v>870</v>
      </c>
      <c r="G5018">
        <v>-40.587873130305802</v>
      </c>
      <c r="H5018">
        <v>-13.6858453785624</v>
      </c>
      <c r="I5018">
        <v>-23.826564967462801</v>
      </c>
      <c r="J5018">
        <v>-2.4821059231096099</v>
      </c>
      <c r="O5018">
        <v>20.574712643678101</v>
      </c>
      <c r="P5018">
        <v>7.4074074074074101</v>
      </c>
    </row>
    <row r="5019" spans="1:16" x14ac:dyDescent="0.3">
      <c r="A5019" t="s">
        <v>10267</v>
      </c>
      <c r="B5019" t="s">
        <v>10268</v>
      </c>
      <c r="C5019" t="s">
        <v>10309</v>
      </c>
      <c r="D5019" t="s">
        <v>737</v>
      </c>
      <c r="F5019">
        <v>32.14</v>
      </c>
      <c r="G5019">
        <v>-30.1906200424141</v>
      </c>
      <c r="H5019">
        <v>4.72884572640685</v>
      </c>
      <c r="I5019">
        <v>-13.429311879571101</v>
      </c>
      <c r="J5019">
        <v>3.5195544486705299</v>
      </c>
      <c r="O5019">
        <v>3.7025513378966899</v>
      </c>
      <c r="P5019">
        <v>7.1333333333333204</v>
      </c>
    </row>
    <row r="5020" spans="1:16" x14ac:dyDescent="0.3">
      <c r="A5020" t="s">
        <v>10269</v>
      </c>
      <c r="B5020" t="s">
        <v>10270</v>
      </c>
      <c r="C5020" t="s">
        <v>10309</v>
      </c>
      <c r="D5020" t="s">
        <v>737</v>
      </c>
      <c r="F5020">
        <v>13.33</v>
      </c>
      <c r="G5020">
        <v>-25.4333643657735</v>
      </c>
      <c r="H5020">
        <v>-0.70767490039198899</v>
      </c>
      <c r="I5020">
        <v>-8.6720562029305803</v>
      </c>
      <c r="J5020">
        <v>-1.70650848020299</v>
      </c>
      <c r="O5020">
        <v>4.3510877719429901</v>
      </c>
      <c r="P5020">
        <v>9.2622950819672099</v>
      </c>
    </row>
    <row r="5021" spans="1:16" x14ac:dyDescent="0.3">
      <c r="A5021" t="s">
        <v>10271</v>
      </c>
      <c r="B5021" t="s">
        <v>10272</v>
      </c>
      <c r="C5021" t="s">
        <v>10309</v>
      </c>
      <c r="D5021" t="s">
        <v>737</v>
      </c>
      <c r="F5021">
        <v>33.85</v>
      </c>
      <c r="G5021">
        <v>-26.743124699686501</v>
      </c>
      <c r="H5021">
        <v>2.6707034779863701</v>
      </c>
      <c r="I5021">
        <v>-9.9818165368435299</v>
      </c>
      <c r="J5021">
        <v>-0.70118497487949805</v>
      </c>
      <c r="O5021">
        <v>6.3515509601181597</v>
      </c>
      <c r="P5021">
        <v>5.5503585905830999</v>
      </c>
    </row>
    <row r="5022" spans="1:16" x14ac:dyDescent="0.3">
      <c r="A5022" t="s">
        <v>4913</v>
      </c>
      <c r="B5022" t="s">
        <v>10273</v>
      </c>
      <c r="C5022" t="s">
        <v>10309</v>
      </c>
      <c r="D5022" t="s">
        <v>1520</v>
      </c>
      <c r="F5022">
        <v>79.41</v>
      </c>
      <c r="G5022">
        <v>-19.908607758998901</v>
      </c>
      <c r="H5022">
        <v>6.1964346886491102</v>
      </c>
      <c r="I5022">
        <v>-3.1472995961559498</v>
      </c>
      <c r="J5022">
        <v>-2.68385335754787</v>
      </c>
      <c r="O5022">
        <v>2.0022667170381498</v>
      </c>
      <c r="P5022">
        <v>13.4428571428571</v>
      </c>
    </row>
    <row r="5023" spans="1:16" x14ac:dyDescent="0.3">
      <c r="A5023" t="s">
        <v>10274</v>
      </c>
      <c r="B5023" t="s">
        <v>10275</v>
      </c>
      <c r="C5023" t="s">
        <v>10309</v>
      </c>
      <c r="D5023" t="s">
        <v>737</v>
      </c>
      <c r="F5023">
        <v>100.38</v>
      </c>
      <c r="G5023">
        <v>-29.498834245944099</v>
      </c>
      <c r="H5023">
        <v>-6.5355514205042402</v>
      </c>
      <c r="I5023">
        <v>-12.7375260831011</v>
      </c>
      <c r="J5023">
        <v>-7.6101425760728301</v>
      </c>
      <c r="O5023">
        <v>19.306634787806299</v>
      </c>
      <c r="P5023">
        <v>0.380000000000002</v>
      </c>
    </row>
    <row r="5024" spans="1:16" x14ac:dyDescent="0.3">
      <c r="A5024" t="s">
        <v>10276</v>
      </c>
      <c r="B5024" t="s">
        <v>10277</v>
      </c>
      <c r="C5024" t="s">
        <v>10309</v>
      </c>
      <c r="D5024" t="s">
        <v>737</v>
      </c>
      <c r="F5024">
        <v>9.51</v>
      </c>
      <c r="G5024">
        <v>-26.449077143683699</v>
      </c>
      <c r="H5024">
        <v>0.70999140277050499</v>
      </c>
      <c r="I5024">
        <v>-9.6877689808407599</v>
      </c>
      <c r="J5024">
        <v>-0.36459975279808299</v>
      </c>
      <c r="O5024">
        <v>7.7812828601471997</v>
      </c>
      <c r="P5024">
        <v>14.578313253012</v>
      </c>
    </row>
    <row r="5025" spans="1:16" x14ac:dyDescent="0.3">
      <c r="A5025" t="s">
        <v>10278</v>
      </c>
      <c r="B5025" t="s">
        <v>10279</v>
      </c>
      <c r="C5025" t="s">
        <v>10309</v>
      </c>
      <c r="F5025">
        <v>18.489999999999998</v>
      </c>
      <c r="G5025">
        <v>-44.0181783239521</v>
      </c>
      <c r="H5025">
        <v>150.38909929315599</v>
      </c>
      <c r="I5025">
        <v>-27.256870161109099</v>
      </c>
      <c r="J5025">
        <v>149.31450813758701</v>
      </c>
      <c r="O5025">
        <v>16.5494862087615</v>
      </c>
      <c r="P5025">
        <v>0</v>
      </c>
    </row>
    <row r="5026" spans="1:16" x14ac:dyDescent="0.3">
      <c r="A5026" t="s">
        <v>10280</v>
      </c>
      <c r="B5026" t="s">
        <v>10281</v>
      </c>
      <c r="C5026" t="s">
        <v>10309</v>
      </c>
      <c r="F5026">
        <v>33.659999999999997</v>
      </c>
      <c r="G5026">
        <v>-45.118088762685503</v>
      </c>
      <c r="H5026">
        <v>-9.1374685591740707</v>
      </c>
      <c r="I5026">
        <v>-28.356780599842502</v>
      </c>
      <c r="J5026">
        <v>-10.212059714742599</v>
      </c>
      <c r="O5026">
        <v>18.062982768865101</v>
      </c>
      <c r="P5026">
        <v>5.1874999999999796</v>
      </c>
    </row>
    <row r="5027" spans="1:16" x14ac:dyDescent="0.3">
      <c r="A5027" t="s">
        <v>10282</v>
      </c>
      <c r="B5027" t="s">
        <v>10283</v>
      </c>
      <c r="C5027" t="s">
        <v>10309</v>
      </c>
      <c r="F5027">
        <v>144.4</v>
      </c>
      <c r="G5027">
        <v>-29.818642361075</v>
      </c>
      <c r="I5027">
        <v>-13.057334198232001</v>
      </c>
      <c r="O5027">
        <v>10.5263157894736</v>
      </c>
      <c r="P5027">
        <v>0</v>
      </c>
    </row>
    <row r="5028" spans="1:16" x14ac:dyDescent="0.3">
      <c r="A5028" t="s">
        <v>10284</v>
      </c>
      <c r="B5028" t="s">
        <v>10285</v>
      </c>
      <c r="C5028" t="s">
        <v>10309</v>
      </c>
      <c r="F5028">
        <v>159.6</v>
      </c>
      <c r="G5028">
        <v>-29.818642361075</v>
      </c>
      <c r="I5028">
        <v>-13.057334198232001</v>
      </c>
      <c r="O5028">
        <v>0</v>
      </c>
      <c r="P5028">
        <v>5</v>
      </c>
    </row>
    <row r="5029" spans="1:16" x14ac:dyDescent="0.3">
      <c r="A5029" t="s">
        <v>10286</v>
      </c>
      <c r="B5029" t="s">
        <v>10287</v>
      </c>
      <c r="C5029" t="s">
        <v>10309</v>
      </c>
      <c r="F5029">
        <v>1195.7</v>
      </c>
      <c r="G5029">
        <v>-29.818642361075</v>
      </c>
      <c r="I5029">
        <v>-13.057334198232001</v>
      </c>
      <c r="O5029">
        <v>9.9606924813916393</v>
      </c>
      <c r="P5029">
        <v>1.41215385267801</v>
      </c>
    </row>
    <row r="5030" spans="1:16" x14ac:dyDescent="0.3">
      <c r="A5030" t="s">
        <v>10288</v>
      </c>
      <c r="B5030" t="s">
        <v>10289</v>
      </c>
      <c r="C5030" t="s">
        <v>10309</v>
      </c>
    </row>
    <row r="5031" spans="1:16" x14ac:dyDescent="0.3">
      <c r="A5031" t="s">
        <v>10290</v>
      </c>
      <c r="B5031" t="s">
        <v>10291</v>
      </c>
      <c r="C5031" t="s">
        <v>10309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SubSector Analysis</vt:lpstr>
      <vt:lpstr>Nifty 750 Analysis</vt:lpstr>
      <vt:lpstr>Price_Filter_26_08_2024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Vibhu Sharma</cp:lastModifiedBy>
  <dcterms:created xsi:type="dcterms:W3CDTF">2024-08-28T06:30:52Z</dcterms:created>
  <dcterms:modified xsi:type="dcterms:W3CDTF">2024-11-22T13:39:07Z</dcterms:modified>
</cp:coreProperties>
</file>